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aveExternalLinkValues="0" codeName="DieseArbeitsmappe"/>
  <mc:AlternateContent xmlns:mc="http://schemas.openxmlformats.org/markup-compatibility/2006">
    <mc:Choice Requires="x15">
      <x15ac:absPath xmlns:x15ac="http://schemas.microsoft.com/office/spreadsheetml/2010/11/ac" url="G:\Projekte laufend\174 Photovoltaic, IEA Task 12\2017 Global supply chain\EcoSpold\"/>
    </mc:Choice>
  </mc:AlternateContent>
  <xr:revisionPtr revIDLastSave="0" documentId="13_ncr:1_{EC92622C-DFC8-4832-BECB-5B42A652943B}" xr6:coauthVersionLast="45" xr6:coauthVersionMax="45" xr10:uidLastSave="{00000000-0000-0000-0000-000000000000}"/>
  <bookViews>
    <workbookView xWindow="-120" yWindow="-120" windowWidth="29040" windowHeight="17640" tabRatio="809" xr2:uid="{00000000-000D-0000-FFFF-FFFF00000000}"/>
  </bookViews>
  <sheets>
    <sheet name="X-NF3" sheetId="126" r:id="rId1"/>
    <sheet name="X-NF3-wastewater" sheetId="127" r:id="rId2"/>
    <sheet name="X-fluor" sheetId="7" r:id="rId3"/>
    <sheet name="X-PVB foil" sheetId="105" r:id="rId4"/>
    <sheet name="X-PVB" sheetId="106" r:id="rId5"/>
    <sheet name="X-PVA" sheetId="107" r:id="rId6"/>
    <sheet name="X-emulsion polymerisation" sheetId="111" r:id="rId7"/>
    <sheet name="X-silane" sheetId="128" r:id="rId8"/>
    <sheet name="X-MG-Si" sheetId="9" r:id="rId9"/>
    <sheet name="X-MO-EG" sheetId="11" state="hidden" r:id="rId10"/>
    <sheet name="X-Si-Market" sheetId="132" r:id="rId11"/>
    <sheet name="X-SoG-Siemens" sheetId="12" r:id="rId12"/>
    <sheet name="X-SoG-FBR" sheetId="102" state="hidden" r:id="rId13"/>
    <sheet name="X-Cz-Si" sheetId="14" r:id="rId14"/>
    <sheet name="X-mc-Si" sheetId="15" r:id="rId15"/>
    <sheet name="X-Wafer" sheetId="16" r:id="rId16"/>
    <sheet name="X-Wafer-Market" sheetId="133" r:id="rId17"/>
    <sheet name="X-Wafer-Plant" sheetId="17" r:id="rId18"/>
    <sheet name="X-paste" sheetId="22" r:id="rId19"/>
    <sheet name="X-Cell" sheetId="19" r:id="rId20"/>
    <sheet name="X-Cell-Market" sheetId="134" r:id="rId21"/>
    <sheet name="X-Cell-Plant" sheetId="20" r:id="rId22"/>
    <sheet name="X-Panel" sheetId="23" r:id="rId23"/>
    <sheet name="X-Panel-Market-RER" sheetId="135" r:id="rId24"/>
    <sheet name="X-Panel-Market-US" sheetId="136" r:id="rId25"/>
    <sheet name="X-Panel-Market-APAC" sheetId="155" r:id="rId26"/>
    <sheet name="X-Panel-Plant" sheetId="24" r:id="rId27"/>
    <sheet name="cSi-Production-2018" sheetId="137" r:id="rId28"/>
    <sheet name="X-a-Si" sheetId="28" state="hidden" r:id="rId29"/>
    <sheet name="X-micro-Si" sheetId="104" r:id="rId30"/>
    <sheet name="X-micro-Si-RER" sheetId="120" r:id="rId31"/>
    <sheet name="X-CIS" sheetId="27" r:id="rId32"/>
    <sheet name="X-CIS-RER" sheetId="123" r:id="rId33"/>
    <sheet name="X-CdTe" sheetId="68" r:id="rId34"/>
    <sheet name="X-CdTe-RER" sheetId="51" r:id="rId35"/>
    <sheet name="X-Panel factory CdTe" sheetId="113" r:id="rId36"/>
    <sheet name="X-perovskite" sheetId="145" r:id="rId37"/>
    <sheet name="X-methyl-iodide" sheetId="146" r:id="rId38"/>
    <sheet name="X-iodine" sheetId="147" r:id="rId39"/>
    <sheet name="X-ethylene-bromide" sheetId="148" r:id="rId40"/>
    <sheet name="X-bromine" sheetId="149" r:id="rId41"/>
    <sheet name="Bill-of-Materials" sheetId="103" r:id="rId42"/>
    <sheet name="X-Recycling-cSi" sheetId="138" r:id="rId43"/>
    <sheet name="X-AvoidedBurden-cSi" sheetId="139" r:id="rId44"/>
    <sheet name="X-Treatment-cSi" sheetId="140" r:id="rId45"/>
    <sheet name="X-Recycling-CdTe" sheetId="141" r:id="rId46"/>
    <sheet name="X-AvoidedBurden-CdTe" sheetId="142" r:id="rId47"/>
    <sheet name="X-Treatment-CdTe" sheetId="143" r:id="rId48"/>
    <sheet name="X-Montage" sheetId="52" r:id="rId49"/>
    <sheet name="X-Montage-MontSoleil" sheetId="55" r:id="rId50"/>
    <sheet name="Freiflaeche" sheetId="53" state="hidden" r:id="rId51"/>
    <sheet name="X-electric" sheetId="30" r:id="rId52"/>
    <sheet name="X-electric-large" sheetId="150" r:id="rId53"/>
    <sheet name="X-inverter" sheetId="144" r:id="rId54"/>
    <sheet name="X-inverter-MontSoleil" sheetId="152" r:id="rId55"/>
    <sheet name="X-singleSi-plants-CH" sheetId="34" r:id="rId56"/>
    <sheet name="X-singleSi-plants-RER" sheetId="77" r:id="rId57"/>
    <sheet name="X-singleSi-plants-US" sheetId="86" r:id="rId58"/>
    <sheet name="X-singleSi-plants-APAC" sheetId="87" r:id="rId59"/>
    <sheet name="X-singleSi-plants-CN" sheetId="88" r:id="rId60"/>
    <sheet name="X-multiSi-plants-CH" sheetId="35" r:id="rId61"/>
    <sheet name="X-multiSi-plants-RER" sheetId="79" r:id="rId62"/>
    <sheet name="X-multiSi-plants-US" sheetId="89" r:id="rId63"/>
    <sheet name="X-multiSi-plants-APAC" sheetId="90" r:id="rId64"/>
    <sheet name="X-multiSi-plants-CN" sheetId="91" r:id="rId65"/>
    <sheet name="X-cSi-plants-large" sheetId="153" r:id="rId66"/>
    <sheet name="X-thinfilm-plants-CH" sheetId="36" r:id="rId67"/>
    <sheet name="X-microSi-plants-RER" sheetId="121" r:id="rId68"/>
    <sheet name="X-CIS-plants-RER" sheetId="122" r:id="rId69"/>
    <sheet name="X-CdTe-plants-RER" sheetId="124" r:id="rId70"/>
    <sheet name="electricity-mixes-data" sheetId="114" r:id="rId71"/>
    <sheet name="electricity-mixes-shares" sheetId="117" r:id="rId72"/>
    <sheet name="X-elec-CH" sheetId="116" r:id="rId73"/>
    <sheet name="X-elec-cSi-plants-large" sheetId="154" r:id="rId74"/>
    <sheet name="X-elec-RER" sheetId="129" r:id="rId75"/>
    <sheet name="X-elec-Americas" sheetId="130" r:id="rId76"/>
    <sheet name="X-elec-APAC" sheetId="131" r:id="rId77"/>
    <sheet name="X-elec-CN" sheetId="156" r:id="rId78"/>
    <sheet name="X-Process" sheetId="1" r:id="rId79"/>
    <sheet name="X-Source" sheetId="2" r:id="rId80"/>
    <sheet name="X-Person" sheetId="3" r:id="rId81"/>
  </sheets>
  <externalReferences>
    <externalReference r:id="rId82"/>
  </externalReferences>
  <definedNames>
    <definedName name="_xlnm._FilterDatabase" localSheetId="70" hidden="1">'electricity-mixes-data'!$A$7:$AP$43</definedName>
    <definedName name="_xlnm._FilterDatabase" localSheetId="71" hidden="1">#REF!</definedName>
    <definedName name="_xlnm._FilterDatabase" localSheetId="46" hidden="1">#REF!</definedName>
    <definedName name="_xlnm._FilterDatabase" localSheetId="43" hidden="1">#REF!</definedName>
    <definedName name="_xlnm._FilterDatabase" localSheetId="40" hidden="1">#REF!</definedName>
    <definedName name="_xlnm._FilterDatabase" localSheetId="69" hidden="1">#REF!</definedName>
    <definedName name="_xlnm._FilterDatabase" localSheetId="19" hidden="1">'X-Cell'!$A$6:$BL$98</definedName>
    <definedName name="_xlnm._FilterDatabase" localSheetId="20" hidden="1">#REF!</definedName>
    <definedName name="_xlnm._FilterDatabase" localSheetId="68" hidden="1">#REF!</definedName>
    <definedName name="_xlnm._FilterDatabase" localSheetId="32" hidden="1">#REF!</definedName>
    <definedName name="_xlnm._FilterDatabase" localSheetId="75" hidden="1">#REF!</definedName>
    <definedName name="_xlnm._FilterDatabase" localSheetId="76" hidden="1">#REF!</definedName>
    <definedName name="_xlnm._FilterDatabase" localSheetId="72" hidden="1">#REF!</definedName>
    <definedName name="_xlnm._FilterDatabase" localSheetId="77" hidden="1">#REF!</definedName>
    <definedName name="_xlnm._FilterDatabase" localSheetId="74" hidden="1">#REF!</definedName>
    <definedName name="_xlnm._FilterDatabase" localSheetId="6" hidden="1">#REF!</definedName>
    <definedName name="_xlnm._FilterDatabase" localSheetId="39" hidden="1">#REF!</definedName>
    <definedName name="_xlnm._FilterDatabase" localSheetId="2" hidden="1">'X-fluor'!$A$6:$BM$45</definedName>
    <definedName name="_xlnm._FilterDatabase" localSheetId="53" hidden="1">#REF!</definedName>
    <definedName name="_xlnm._FilterDatabase" localSheetId="38" hidden="1">#REF!</definedName>
    <definedName name="_xlnm._FilterDatabase" localSheetId="37" hidden="1">#REF!</definedName>
    <definedName name="_xlnm._FilterDatabase" localSheetId="29" hidden="1">#REF!</definedName>
    <definedName name="_xlnm._FilterDatabase" localSheetId="67" hidden="1">#REF!</definedName>
    <definedName name="_xlnm._FilterDatabase" localSheetId="30" hidden="1">#REF!</definedName>
    <definedName name="_xlnm._FilterDatabase" localSheetId="48" hidden="1">'X-Montage'!$A$6:$CQ$11</definedName>
    <definedName name="_xlnm._FilterDatabase" localSheetId="49" hidden="1">'X-Montage-MontSoleil'!$A$6:$AJ$42</definedName>
    <definedName name="_xlnm._FilterDatabase" localSheetId="63" hidden="1">#REF!</definedName>
    <definedName name="_xlnm._FilterDatabase" localSheetId="64" hidden="1">#REF!</definedName>
    <definedName name="_xlnm._FilterDatabase" localSheetId="61" hidden="1">#REF!</definedName>
    <definedName name="_xlnm._FilterDatabase" localSheetId="62" hidden="1">#REF!</definedName>
    <definedName name="_xlnm._FilterDatabase" localSheetId="35" hidden="1">#REF!</definedName>
    <definedName name="_xlnm._FilterDatabase" localSheetId="25" hidden="1">#REF!</definedName>
    <definedName name="_xlnm._FilterDatabase" localSheetId="23" hidden="1">#REF!</definedName>
    <definedName name="_xlnm._FilterDatabase" localSheetId="24" hidden="1">#REF!</definedName>
    <definedName name="_xlnm._FilterDatabase" localSheetId="36" hidden="1">#REF!</definedName>
    <definedName name="_xlnm._FilterDatabase" localSheetId="80" hidden="1">'X-Person'!$A$1:$E$8</definedName>
    <definedName name="_xlnm._FilterDatabase" localSheetId="78" hidden="1">'X-Process'!$A$1:$HM$46</definedName>
    <definedName name="_xlnm._FilterDatabase" localSheetId="5" hidden="1">#REF!</definedName>
    <definedName name="_xlnm._FilterDatabase" localSheetId="4" hidden="1">#REF!</definedName>
    <definedName name="_xlnm._FilterDatabase" localSheetId="3" hidden="1">#REF!</definedName>
    <definedName name="_xlnm._FilterDatabase" localSheetId="45" hidden="1">#REF!</definedName>
    <definedName name="_xlnm._FilterDatabase" localSheetId="42" hidden="1">#REF!</definedName>
    <definedName name="_xlnm._FilterDatabase" localSheetId="7" hidden="1">#REF!</definedName>
    <definedName name="_xlnm._FilterDatabase" localSheetId="10" hidden="1">#REF!</definedName>
    <definedName name="_xlnm._FilterDatabase" localSheetId="58" hidden="1">#REF!</definedName>
    <definedName name="_xlnm._FilterDatabase" localSheetId="59" hidden="1">#REF!</definedName>
    <definedName name="_xlnm._FilterDatabase" localSheetId="56" hidden="1">#REF!</definedName>
    <definedName name="_xlnm._FilterDatabase" localSheetId="57" hidden="1">#REF!</definedName>
    <definedName name="_xlnm._FilterDatabase" localSheetId="12" hidden="1">#REF!</definedName>
    <definedName name="_xlnm._FilterDatabase" localSheetId="79" hidden="1">'X-Source'!$A$1:$D$15</definedName>
    <definedName name="_xlnm._FilterDatabase" localSheetId="47" hidden="1">#REF!</definedName>
    <definedName name="_xlnm._FilterDatabase" localSheetId="44" hidden="1">#REF!</definedName>
    <definedName name="_xlnm._FilterDatabase" localSheetId="16" hidden="1">#REF!</definedName>
    <definedName name="_xlnm._FilterDatabase" hidden="1">#REF!</definedName>
    <definedName name="degradation">'X-elec-CH'!$L$64</definedName>
    <definedName name="lifetime">'X-elec-CH'!$L$61</definedName>
    <definedName name="names">#REF!</definedName>
    <definedName name="stromverlust">'X-elec-CH'!$L$63</definedName>
    <definedName name="yieldfacade" localSheetId="72">'X-elec-CH'!$L$67</definedName>
    <definedName name="yieldrooftop" localSheetId="72">'X-elec-CH'!$L$66</definedName>
    <definedName name="Z_0111E7B5_3E0B_11D4_8303_000102284B93_.wvu.PrintArea" hidden="1">#REF!</definedName>
    <definedName name="Z_011E7B5_3E0B_11D4_8303_000102284B94" localSheetId="46" hidden="1">#REF!</definedName>
    <definedName name="Z_011E7B5_3E0B_11D4_8303_000102284B94" localSheetId="43" hidden="1">#REF!</definedName>
    <definedName name="Z_011E7B5_3E0B_11D4_8303_000102284B94" localSheetId="40" hidden="1">#REF!</definedName>
    <definedName name="Z_011E7B5_3E0B_11D4_8303_000102284B94" localSheetId="39" hidden="1">#REF!</definedName>
    <definedName name="Z_011E7B5_3E0B_11D4_8303_000102284B94" localSheetId="38" hidden="1">#REF!</definedName>
    <definedName name="Z_011E7B5_3E0B_11D4_8303_000102284B94" localSheetId="37" hidden="1">#REF!</definedName>
    <definedName name="Z_011E7B5_3E0B_11D4_8303_000102284B94" localSheetId="36" hidden="1">#REF!</definedName>
    <definedName name="Z_011E7B5_3E0B_11D4_8303_000102284B94" localSheetId="45" hidden="1">#REF!</definedName>
    <definedName name="Z_011E7B5_3E0B_11D4_8303_000102284B94" localSheetId="47" hidden="1">#REF!</definedName>
    <definedName name="Z_011E7B5_3E0B_11D4_8303_000102284B94" localSheetId="44" hidden="1">#REF!</definedName>
    <definedName name="Z_011E7B5_3E0B_11D4_8303_000102284B94" hidden="1">#REF!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3" i="53" l="1"/>
  <c r="AX8" i="11" l="1"/>
  <c r="AX7" i="11"/>
  <c r="L11" i="28" l="1"/>
  <c r="L36" i="28" l="1"/>
  <c r="AR38" i="28" l="1"/>
  <c r="AQ38" i="28"/>
  <c r="AP38" i="28"/>
  <c r="AO38" i="28"/>
  <c r="AN38" i="28"/>
  <c r="AM38" i="28"/>
  <c r="AH38" i="28"/>
  <c r="AI38" i="28" s="1"/>
  <c r="K38" i="28"/>
  <c r="J38" i="28"/>
  <c r="I38" i="28"/>
  <c r="H38" i="28"/>
  <c r="G38" i="28"/>
  <c r="F38" i="28"/>
  <c r="AH37" i="28"/>
  <c r="AI37" i="28" s="1"/>
  <c r="K37" i="28"/>
  <c r="J37" i="28"/>
  <c r="I37" i="28"/>
  <c r="H37" i="28"/>
  <c r="G37" i="28"/>
  <c r="F37" i="28"/>
  <c r="AH36" i="28"/>
  <c r="AI36" i="28" s="1"/>
  <c r="K36" i="28"/>
  <c r="J36" i="28"/>
  <c r="I36" i="28"/>
  <c r="H36" i="28"/>
  <c r="G36" i="28"/>
  <c r="F36" i="28"/>
  <c r="AH35" i="28"/>
  <c r="AI35" i="28" s="1"/>
  <c r="K35" i="28"/>
  <c r="J35" i="28"/>
  <c r="I35" i="28"/>
  <c r="H35" i="28"/>
  <c r="G35" i="28"/>
  <c r="F35" i="28"/>
  <c r="AH34" i="28"/>
  <c r="AI34" i="28" s="1"/>
  <c r="K34" i="28"/>
  <c r="J34" i="28"/>
  <c r="I34" i="28"/>
  <c r="H34" i="28"/>
  <c r="G34" i="28"/>
  <c r="F34" i="28"/>
  <c r="AR33" i="28"/>
  <c r="AQ33" i="28"/>
  <c r="AP33" i="28"/>
  <c r="AO33" i="28"/>
  <c r="AN33" i="28"/>
  <c r="AM33" i="28"/>
  <c r="I33" i="28"/>
  <c r="H33" i="28"/>
  <c r="AH32" i="28"/>
  <c r="AI32" i="28" s="1"/>
  <c r="K32" i="28"/>
  <c r="J32" i="28"/>
  <c r="I32" i="28"/>
  <c r="H32" i="28"/>
  <c r="G32" i="28"/>
  <c r="F32" i="28"/>
  <c r="AH31" i="28"/>
  <c r="AI31" i="28" s="1"/>
  <c r="K31" i="28"/>
  <c r="J31" i="28"/>
  <c r="I31" i="28"/>
  <c r="H31" i="28"/>
  <c r="G31" i="28"/>
  <c r="F31" i="28"/>
  <c r="AH30" i="28"/>
  <c r="AI30" i="28" s="1"/>
  <c r="K30" i="28"/>
  <c r="J30" i="28"/>
  <c r="I30" i="28"/>
  <c r="H30" i="28"/>
  <c r="G30" i="28"/>
  <c r="F30" i="28"/>
  <c r="AH29" i="28"/>
  <c r="AI29" i="28" s="1"/>
  <c r="K29" i="28"/>
  <c r="J29" i="28"/>
  <c r="I29" i="28"/>
  <c r="H29" i="28"/>
  <c r="G29" i="28"/>
  <c r="F29" i="28"/>
  <c r="AQ28" i="28"/>
  <c r="AP28" i="28"/>
  <c r="AO28" i="28"/>
  <c r="AN28" i="28"/>
  <c r="AM28" i="28"/>
  <c r="AH28" i="28"/>
  <c r="AI28" i="28" s="1"/>
  <c r="K28" i="28"/>
  <c r="J28" i="28"/>
  <c r="I28" i="28"/>
  <c r="H28" i="28"/>
  <c r="G28" i="28"/>
  <c r="F28" i="28"/>
  <c r="AQ27" i="28"/>
  <c r="AP27" i="28"/>
  <c r="AO27" i="28"/>
  <c r="AN27" i="28"/>
  <c r="AM27" i="28"/>
  <c r="AH27" i="28"/>
  <c r="AI27" i="28" s="1"/>
  <c r="K27" i="28"/>
  <c r="J27" i="28"/>
  <c r="I27" i="28"/>
  <c r="H27" i="28"/>
  <c r="G27" i="28"/>
  <c r="F27" i="28"/>
  <c r="I26" i="28"/>
  <c r="H26" i="28"/>
  <c r="AH25" i="28"/>
  <c r="AI25" i="28" s="1"/>
  <c r="K25" i="28"/>
  <c r="J25" i="28"/>
  <c r="I25" i="28"/>
  <c r="H25" i="28"/>
  <c r="G25" i="28"/>
  <c r="F25" i="28"/>
  <c r="AH24" i="28"/>
  <c r="AI24" i="28" s="1"/>
  <c r="K24" i="28"/>
  <c r="J24" i="28"/>
  <c r="I24" i="28"/>
  <c r="H24" i="28"/>
  <c r="G24" i="28"/>
  <c r="F24" i="28"/>
  <c r="AH23" i="28"/>
  <c r="AI23" i="28" s="1"/>
  <c r="K23" i="28"/>
  <c r="J23" i="28"/>
  <c r="I23" i="28"/>
  <c r="H23" i="28"/>
  <c r="G23" i="28"/>
  <c r="F23" i="28"/>
  <c r="AH22" i="28"/>
  <c r="AI22" i="28" s="1"/>
  <c r="K22" i="28"/>
  <c r="J22" i="28"/>
  <c r="I22" i="28"/>
  <c r="H22" i="28"/>
  <c r="G22" i="28"/>
  <c r="F22" i="28"/>
  <c r="AH21" i="28"/>
  <c r="AI21" i="28" s="1"/>
  <c r="K21" i="28"/>
  <c r="J21" i="28"/>
  <c r="I21" i="28"/>
  <c r="H21" i="28"/>
  <c r="G21" i="28"/>
  <c r="F21" i="28"/>
  <c r="AH20" i="28"/>
  <c r="AI20" i="28" s="1"/>
  <c r="K20" i="28"/>
  <c r="J20" i="28"/>
  <c r="I20" i="28"/>
  <c r="H20" i="28"/>
  <c r="G20" i="28"/>
  <c r="F20" i="28"/>
  <c r="AH19" i="28"/>
  <c r="AI19" i="28" s="1"/>
  <c r="K19" i="28"/>
  <c r="J19" i="28"/>
  <c r="I19" i="28"/>
  <c r="H19" i="28"/>
  <c r="G19" i="28"/>
  <c r="F19" i="28"/>
  <c r="AH18" i="28"/>
  <c r="AI18" i="28" s="1"/>
  <c r="K18" i="28"/>
  <c r="J18" i="28"/>
  <c r="I18" i="28"/>
  <c r="H18" i="28"/>
  <c r="G18" i="28"/>
  <c r="F18" i="28"/>
  <c r="AH17" i="28"/>
  <c r="AI17" i="28" s="1"/>
  <c r="K17" i="28"/>
  <c r="J17" i="28"/>
  <c r="I17" i="28"/>
  <c r="H17" i="28"/>
  <c r="G17" i="28"/>
  <c r="F17" i="28"/>
  <c r="AH16" i="28"/>
  <c r="AI16" i="28" s="1"/>
  <c r="K16" i="28"/>
  <c r="J16" i="28"/>
  <c r="I16" i="28"/>
  <c r="H16" i="28"/>
  <c r="G16" i="28"/>
  <c r="F16" i="28"/>
  <c r="I15" i="28"/>
  <c r="H15" i="28"/>
  <c r="AH14" i="28"/>
  <c r="AI14" i="28" s="1"/>
  <c r="K14" i="28"/>
  <c r="J14" i="28"/>
  <c r="I14" i="28"/>
  <c r="H14" i="28"/>
  <c r="G14" i="28"/>
  <c r="F14" i="28"/>
  <c r="AM13" i="28"/>
  <c r="AH13" i="28"/>
  <c r="AI13" i="28" s="1"/>
  <c r="K13" i="28"/>
  <c r="J13" i="28"/>
  <c r="I13" i="28"/>
  <c r="H13" i="28"/>
  <c r="G13" i="28"/>
  <c r="F13" i="28"/>
  <c r="AH12" i="28"/>
  <c r="AI12" i="28" s="1"/>
  <c r="K12" i="28"/>
  <c r="J12" i="28"/>
  <c r="I12" i="28"/>
  <c r="H12" i="28"/>
  <c r="G12" i="28"/>
  <c r="F12" i="28"/>
  <c r="AR11" i="28"/>
  <c r="AQ11" i="28"/>
  <c r="AP11" i="28"/>
  <c r="AO11" i="28"/>
  <c r="AN11" i="28"/>
  <c r="AM11" i="28"/>
  <c r="AH11" i="28"/>
  <c r="AI11" i="28" s="1"/>
  <c r="K11" i="28"/>
  <c r="J11" i="28"/>
  <c r="I11" i="28"/>
  <c r="H11" i="28"/>
  <c r="G11" i="28"/>
  <c r="F11" i="28"/>
  <c r="AH10" i="28"/>
  <c r="AI10" i="28" s="1"/>
  <c r="K10" i="28"/>
  <c r="J10" i="28"/>
  <c r="I10" i="28"/>
  <c r="H10" i="28"/>
  <c r="G10" i="28"/>
  <c r="F10" i="28"/>
  <c r="AR9" i="28"/>
  <c r="AQ9" i="28"/>
  <c r="AP9" i="28"/>
  <c r="AO9" i="28"/>
  <c r="AN9" i="28"/>
  <c r="AM9" i="28"/>
  <c r="AH9" i="28"/>
  <c r="AI9" i="28" s="1"/>
  <c r="K9" i="28"/>
  <c r="J9" i="28"/>
  <c r="I9" i="28"/>
  <c r="H9" i="28"/>
  <c r="G9" i="28"/>
  <c r="F9" i="28"/>
  <c r="K8" i="28"/>
  <c r="J8" i="28"/>
  <c r="I8" i="28"/>
  <c r="H8" i="28"/>
  <c r="G8" i="28"/>
  <c r="F8" i="28"/>
  <c r="K7" i="28"/>
  <c r="J7" i="28"/>
  <c r="I7" i="28"/>
  <c r="H7" i="28"/>
  <c r="G7" i="28"/>
  <c r="F7" i="28"/>
  <c r="L45" i="102" l="1"/>
  <c r="X24" i="102"/>
  <c r="AC23" i="102"/>
  <c r="AC24" i="102" s="1"/>
  <c r="AC25" i="102" s="1"/>
  <c r="AC26" i="102" s="1"/>
  <c r="P45" i="102"/>
  <c r="P24" i="102" s="1"/>
  <c r="L1" i="102"/>
  <c r="L66" i="102"/>
  <c r="AB54" i="102"/>
  <c r="AB53" i="102" s="1"/>
  <c r="AA53" i="102"/>
  <c r="W53" i="102"/>
  <c r="P57" i="102"/>
  <c r="AA52" i="102"/>
  <c r="W52" i="102"/>
  <c r="P56" i="102"/>
  <c r="L23" i="102" s="1"/>
  <c r="AA51" i="102"/>
  <c r="W51" i="102"/>
  <c r="P55" i="102"/>
  <c r="AN45" i="102"/>
  <c r="O45" i="102" s="1"/>
  <c r="S45" i="102" s="1"/>
  <c r="W45" i="102" s="1"/>
  <c r="AA45" i="102" s="1"/>
  <c r="N45" i="102"/>
  <c r="R45" i="102" s="1"/>
  <c r="V45" i="102" s="1"/>
  <c r="Z45" i="102" s="1"/>
  <c r="L43" i="102"/>
  <c r="AN41" i="102"/>
  <c r="M41" i="102"/>
  <c r="K41" i="102"/>
  <c r="J41" i="102"/>
  <c r="I41" i="102"/>
  <c r="H41" i="102"/>
  <c r="G41" i="102"/>
  <c r="F41" i="102"/>
  <c r="E41" i="102"/>
  <c r="D41" i="102"/>
  <c r="C41" i="102"/>
  <c r="A41" i="102"/>
  <c r="AN40" i="102"/>
  <c r="M40" i="102"/>
  <c r="K40" i="102"/>
  <c r="J40" i="102"/>
  <c r="I40" i="102"/>
  <c r="H40" i="102"/>
  <c r="G40" i="102"/>
  <c r="F40" i="102"/>
  <c r="E40" i="102"/>
  <c r="D40" i="102"/>
  <c r="C40" i="102"/>
  <c r="A40" i="102"/>
  <c r="AN39" i="102"/>
  <c r="M39" i="102"/>
  <c r="K39" i="102"/>
  <c r="J39" i="102"/>
  <c r="I39" i="102"/>
  <c r="H39" i="102"/>
  <c r="G39" i="102"/>
  <c r="F39" i="102"/>
  <c r="E39" i="102"/>
  <c r="D39" i="102"/>
  <c r="C39" i="102"/>
  <c r="A39" i="102"/>
  <c r="AN38" i="102"/>
  <c r="M38" i="102"/>
  <c r="K38" i="102"/>
  <c r="J38" i="102"/>
  <c r="I38" i="102"/>
  <c r="H38" i="102"/>
  <c r="G38" i="102"/>
  <c r="F38" i="102"/>
  <c r="E38" i="102"/>
  <c r="D38" i="102"/>
  <c r="C38" i="102"/>
  <c r="A38" i="102"/>
  <c r="AN37" i="102"/>
  <c r="M37" i="102"/>
  <c r="K37" i="102"/>
  <c r="J37" i="102"/>
  <c r="I37" i="102"/>
  <c r="H37" i="102"/>
  <c r="G37" i="102"/>
  <c r="F37" i="102"/>
  <c r="E37" i="102"/>
  <c r="D37" i="102"/>
  <c r="C37" i="102"/>
  <c r="A37" i="102"/>
  <c r="AN36" i="102"/>
  <c r="M36" i="102"/>
  <c r="K36" i="102"/>
  <c r="J36" i="102"/>
  <c r="I36" i="102"/>
  <c r="H36" i="102"/>
  <c r="G36" i="102"/>
  <c r="F36" i="102"/>
  <c r="E36" i="102"/>
  <c r="D36" i="102"/>
  <c r="C36" i="102"/>
  <c r="A36" i="102"/>
  <c r="AN35" i="102"/>
  <c r="M35" i="102"/>
  <c r="K35" i="102"/>
  <c r="J35" i="102"/>
  <c r="I35" i="102"/>
  <c r="H35" i="102"/>
  <c r="G35" i="102"/>
  <c r="F35" i="102"/>
  <c r="E35" i="102"/>
  <c r="D35" i="102"/>
  <c r="C35" i="102"/>
  <c r="A35" i="102"/>
  <c r="AN34" i="102"/>
  <c r="M34" i="102"/>
  <c r="K34" i="102"/>
  <c r="J34" i="102"/>
  <c r="I34" i="102"/>
  <c r="H34" i="102"/>
  <c r="G34" i="102"/>
  <c r="F34" i="102"/>
  <c r="E34" i="102"/>
  <c r="D34" i="102"/>
  <c r="C34" i="102"/>
  <c r="A34" i="102"/>
  <c r="AN33" i="102"/>
  <c r="M33" i="102"/>
  <c r="E33" i="102"/>
  <c r="D33" i="102"/>
  <c r="C33" i="102"/>
  <c r="A33" i="102"/>
  <c r="AN32" i="102"/>
  <c r="M32" i="102"/>
  <c r="K32" i="102"/>
  <c r="J32" i="102"/>
  <c r="I32" i="102"/>
  <c r="H32" i="102"/>
  <c r="G32" i="102"/>
  <c r="F32" i="102"/>
  <c r="E32" i="102"/>
  <c r="D32" i="102"/>
  <c r="C32" i="102"/>
  <c r="A32" i="102"/>
  <c r="AN31" i="102"/>
  <c r="M31" i="102"/>
  <c r="E31" i="102"/>
  <c r="D31" i="102"/>
  <c r="C31" i="102"/>
  <c r="A31" i="102"/>
  <c r="AN30" i="102"/>
  <c r="M30" i="102"/>
  <c r="K30" i="102"/>
  <c r="J30" i="102"/>
  <c r="I30" i="102"/>
  <c r="H30" i="102"/>
  <c r="G30" i="102"/>
  <c r="F30" i="102"/>
  <c r="E30" i="102"/>
  <c r="D30" i="102"/>
  <c r="C30" i="102"/>
  <c r="B30" i="102"/>
  <c r="A30" i="102"/>
  <c r="AN29" i="102"/>
  <c r="AA29" i="102" s="1"/>
  <c r="AN28" i="102"/>
  <c r="AA28" i="102" s="1"/>
  <c r="R28" i="102"/>
  <c r="V28" i="102" s="1"/>
  <c r="Z28" i="102" s="1"/>
  <c r="L28" i="102"/>
  <c r="P28" i="102" s="1"/>
  <c r="T28" i="102" s="1"/>
  <c r="X28" i="102" s="1"/>
  <c r="AN27" i="102"/>
  <c r="AA27" i="102" s="1"/>
  <c r="P27" i="102"/>
  <c r="T27" i="102" s="1"/>
  <c r="X27" i="102" s="1"/>
  <c r="AN26" i="102"/>
  <c r="T26" i="102"/>
  <c r="P26" i="102"/>
  <c r="AN25" i="102"/>
  <c r="Y25" i="102"/>
  <c r="U25" i="102"/>
  <c r="Q25" i="102"/>
  <c r="AN24" i="102"/>
  <c r="Y24" i="102"/>
  <c r="Y26" i="102" s="1"/>
  <c r="U24" i="102"/>
  <c r="U26" i="102" s="1"/>
  <c r="Q24" i="102"/>
  <c r="Q26" i="102" s="1"/>
  <c r="AN23" i="102"/>
  <c r="AA23" i="102" s="1"/>
  <c r="AN22" i="102"/>
  <c r="AA22" i="102" s="1"/>
  <c r="L22" i="102"/>
  <c r="AN21" i="102"/>
  <c r="AA21" i="102" s="1"/>
  <c r="O21" i="102"/>
  <c r="S21" i="102" s="1"/>
  <c r="W21" i="102" s="1"/>
  <c r="AN20" i="102"/>
  <c r="AA20" i="102" s="1"/>
  <c r="AN19" i="102"/>
  <c r="O19" i="102" s="1"/>
  <c r="S19" i="102" s="1"/>
  <c r="W19" i="102" s="1"/>
  <c r="AN18" i="102"/>
  <c r="AA18" i="102" s="1"/>
  <c r="AN17" i="102"/>
  <c r="O17" i="102" s="1"/>
  <c r="S17" i="102" s="1"/>
  <c r="W17" i="102" s="1"/>
  <c r="AN16" i="102"/>
  <c r="O16" i="102" s="1"/>
  <c r="S16" i="102" s="1"/>
  <c r="W16" i="102" s="1"/>
  <c r="AA16" i="102"/>
  <c r="AN15" i="102"/>
  <c r="O15" i="102" s="1"/>
  <c r="S15" i="102" s="1"/>
  <c r="W15" i="102" s="1"/>
  <c r="AB15" i="102"/>
  <c r="AN14" i="102"/>
  <c r="AA14" i="102" s="1"/>
  <c r="AN13" i="102"/>
  <c r="AA13" i="102" s="1"/>
  <c r="AN12" i="102"/>
  <c r="AA12" i="102" s="1"/>
  <c r="P12" i="102"/>
  <c r="P43" i="102" s="1"/>
  <c r="AN11" i="102"/>
  <c r="AA11" i="102" s="1"/>
  <c r="L10" i="102"/>
  <c r="L9" i="102"/>
  <c r="L8" i="102"/>
  <c r="L7" i="102"/>
  <c r="X1" i="102"/>
  <c r="X10" i="102" s="1"/>
  <c r="T1" i="102"/>
  <c r="P1" i="102"/>
  <c r="P10" i="102" s="1"/>
  <c r="L20" i="102" l="1"/>
  <c r="O13" i="102"/>
  <c r="S13" i="102"/>
  <c r="S14" i="102" s="1"/>
  <c r="L21" i="102"/>
  <c r="W13" i="102"/>
  <c r="W14" i="102" s="1"/>
  <c r="O12" i="102"/>
  <c r="O14" i="102"/>
  <c r="AA19" i="102"/>
  <c r="AA15" i="102"/>
  <c r="O20" i="102"/>
  <c r="S20" i="102" s="1"/>
  <c r="W20" i="102" s="1"/>
  <c r="O27" i="102"/>
  <c r="S27" i="102" s="1"/>
  <c r="W27" i="102" s="1"/>
  <c r="AA26" i="102"/>
  <c r="AA17" i="102"/>
  <c r="AL29" i="102"/>
  <c r="AL45" i="102"/>
  <c r="AL11" i="102"/>
  <c r="AM12" i="102"/>
  <c r="N12" i="102" s="1"/>
  <c r="AL18" i="102"/>
  <c r="AM19" i="102"/>
  <c r="N19" i="102" s="1"/>
  <c r="R19" i="102" s="1"/>
  <c r="V19" i="102" s="1"/>
  <c r="Z19" i="102" s="1"/>
  <c r="AL19" i="102"/>
  <c r="AM20" i="102"/>
  <c r="N20" i="102" s="1"/>
  <c r="R20" i="102" s="1"/>
  <c r="V20" i="102" s="1"/>
  <c r="Z20" i="102" s="1"/>
  <c r="AL20" i="102"/>
  <c r="AM21" i="102"/>
  <c r="N21" i="102" s="1"/>
  <c r="R21" i="102" s="1"/>
  <c r="V21" i="102" s="1"/>
  <c r="Z21" i="102" s="1"/>
  <c r="AL22" i="102"/>
  <c r="AL23" i="102"/>
  <c r="AM24" i="102"/>
  <c r="N24" i="102" s="1"/>
  <c r="AL26" i="102"/>
  <c r="AL28" i="102"/>
  <c r="AL12" i="102"/>
  <c r="AL13" i="102"/>
  <c r="AM15" i="102"/>
  <c r="N15" i="102" s="1"/>
  <c r="R15" i="102" s="1"/>
  <c r="V15" i="102" s="1"/>
  <c r="Z15" i="102" s="1"/>
  <c r="AM16" i="102"/>
  <c r="N16" i="102" s="1"/>
  <c r="R16" i="102" s="1"/>
  <c r="V16" i="102" s="1"/>
  <c r="Z16" i="102" s="1"/>
  <c r="AM17" i="102"/>
  <c r="N17" i="102" s="1"/>
  <c r="R17" i="102" s="1"/>
  <c r="V17" i="102" s="1"/>
  <c r="Z17" i="102" s="1"/>
  <c r="AL21" i="102"/>
  <c r="L46" i="102"/>
  <c r="AA24" i="102"/>
  <c r="AA25" i="102"/>
  <c r="O26" i="102"/>
  <c r="AL14" i="102"/>
  <c r="AL15" i="102"/>
  <c r="AL16" i="102"/>
  <c r="AL17" i="102"/>
  <c r="O18" i="102"/>
  <c r="S18" i="102" s="1"/>
  <c r="W18" i="102" s="1"/>
  <c r="O22" i="102"/>
  <c r="S22" i="102" s="1"/>
  <c r="S24" i="102" s="1"/>
  <c r="S26" i="102" s="1"/>
  <c r="O24" i="102"/>
  <c r="AL24" i="102"/>
  <c r="O25" i="102"/>
  <c r="AL25" i="102"/>
  <c r="AL27" i="102"/>
  <c r="O28" i="102"/>
  <c r="S28" i="102" s="1"/>
  <c r="W28" i="102" s="1"/>
  <c r="O29" i="102"/>
  <c r="S29" i="102" s="1"/>
  <c r="W29" i="102" s="1"/>
  <c r="T45" i="102"/>
  <c r="T25" i="102" s="1"/>
  <c r="AM11" i="102"/>
  <c r="T7" i="102"/>
  <c r="T8" i="102"/>
  <c r="T9" i="102"/>
  <c r="T10" i="102"/>
  <c r="W22" i="102"/>
  <c r="W24" i="102" s="1"/>
  <c r="W26" i="102" s="1"/>
  <c r="AM22" i="102"/>
  <c r="N22" i="102" s="1"/>
  <c r="R22" i="102" s="1"/>
  <c r="P7" i="102"/>
  <c r="X7" i="102"/>
  <c r="P8" i="102"/>
  <c r="X8" i="102"/>
  <c r="P9" i="102"/>
  <c r="X9" i="102"/>
  <c r="O11" i="102"/>
  <c r="S11" i="102"/>
  <c r="S12" i="102" s="1"/>
  <c r="W11" i="102"/>
  <c r="W12" i="102" s="1"/>
  <c r="T13" i="102"/>
  <c r="O23" i="102"/>
  <c r="S23" i="102" s="1"/>
  <c r="L29" i="102"/>
  <c r="P29" i="102" s="1"/>
  <c r="T29" i="102" s="1"/>
  <c r="X29" i="102" s="1"/>
  <c r="AM29" i="102"/>
  <c r="N29" i="102" s="1"/>
  <c r="R29" i="102" s="1"/>
  <c r="V29" i="102" s="1"/>
  <c r="Z29" i="102" s="1"/>
  <c r="AM27" i="102"/>
  <c r="N27" i="102" s="1"/>
  <c r="R27" i="102" s="1"/>
  <c r="V27" i="102" s="1"/>
  <c r="Z27" i="102" s="1"/>
  <c r="X45" i="102" l="1"/>
  <c r="X26" i="102" s="1"/>
  <c r="S25" i="102"/>
  <c r="W23" i="102"/>
  <c r="W25" i="102" s="1"/>
  <c r="T43" i="102"/>
  <c r="X14" i="102"/>
  <c r="X43" i="102" s="1"/>
  <c r="V22" i="102"/>
  <c r="R24" i="102"/>
  <c r="R26" i="102" s="1"/>
  <c r="Z11" i="102"/>
  <c r="Z12" i="102" s="1"/>
  <c r="V11" i="102"/>
  <c r="V12" i="102" s="1"/>
  <c r="R11" i="102"/>
  <c r="R12" i="102" s="1"/>
  <c r="N11" i="102"/>
  <c r="Z22" i="102" l="1"/>
  <c r="Z24" i="102" s="1"/>
  <c r="Z26" i="102" s="1"/>
  <c r="V24" i="102"/>
  <c r="V26" i="102" s="1"/>
  <c r="K33" i="102" l="1"/>
  <c r="I33" i="102"/>
  <c r="H33" i="102"/>
  <c r="F33" i="102"/>
  <c r="K31" i="102"/>
  <c r="I31" i="102"/>
  <c r="H31" i="102"/>
  <c r="F31" i="102"/>
  <c r="J33" i="102"/>
  <c r="G33" i="102"/>
  <c r="J31" i="102"/>
  <c r="G31" i="102"/>
  <c r="AX9" i="11" l="1"/>
  <c r="AC20" i="11"/>
  <c r="BB15" i="11"/>
  <c r="BB14" i="11"/>
  <c r="BB13" i="11"/>
  <c r="BB12" i="11"/>
  <c r="BB11" i="11"/>
  <c r="BB10" i="11"/>
  <c r="BA15" i="11"/>
  <c r="BA14" i="11"/>
  <c r="BA13" i="11"/>
  <c r="BA12" i="11"/>
  <c r="BA11" i="11"/>
  <c r="BA10" i="11"/>
  <c r="AZ15" i="11"/>
  <c r="AZ14" i="11"/>
  <c r="AZ13" i="11"/>
  <c r="AZ12" i="11"/>
  <c r="AZ11" i="11"/>
  <c r="AZ10" i="11"/>
  <c r="AX15" i="11"/>
  <c r="AX14" i="11"/>
  <c r="AX13" i="11"/>
  <c r="AX12" i="11"/>
  <c r="AX11" i="11"/>
  <c r="AX10" i="11"/>
  <c r="BF20" i="11" l="1"/>
  <c r="BE20" i="11"/>
  <c r="BD20" i="11"/>
  <c r="BC20" i="11"/>
  <c r="BA20" i="11"/>
  <c r="AF20" i="11" s="1"/>
  <c r="AZ20" i="11"/>
  <c r="BF18" i="11"/>
  <c r="BE18" i="11"/>
  <c r="BD18" i="11"/>
  <c r="BC18" i="11"/>
  <c r="BA18" i="11"/>
  <c r="P18" i="11" s="1"/>
  <c r="AZ18" i="11"/>
  <c r="BX35" i="11"/>
  <c r="BY35" i="11"/>
  <c r="AQ35" i="11" s="1"/>
  <c r="BW35" i="11"/>
  <c r="BW34" i="11"/>
  <c r="BY34" i="11"/>
  <c r="AQ34" i="11" s="1"/>
  <c r="BX34" i="11"/>
  <c r="AL34" i="11" s="1"/>
  <c r="BY20" i="11"/>
  <c r="BW20" i="11"/>
  <c r="AT20" i="11"/>
  <c r="AO20" i="11"/>
  <c r="AK20" i="11"/>
  <c r="AG20" i="11"/>
  <c r="Y20" i="11"/>
  <c r="Q20" i="11"/>
  <c r="M20" i="11"/>
  <c r="BW19" i="11"/>
  <c r="BY19" i="11"/>
  <c r="W19" i="11" s="1"/>
  <c r="BF19" i="11"/>
  <c r="BE19" i="11"/>
  <c r="BD19" i="11"/>
  <c r="BC19" i="11"/>
  <c r="AF1" i="11"/>
  <c r="AF12" i="11" s="1"/>
  <c r="AB1" i="11"/>
  <c r="M33" i="11"/>
  <c r="M34" i="11" s="1"/>
  <c r="M35" i="11" s="1"/>
  <c r="M18" i="11"/>
  <c r="Q33" i="11"/>
  <c r="Q34" i="11" s="1"/>
  <c r="Q35" i="11" s="1"/>
  <c r="Q18" i="11"/>
  <c r="U33" i="11"/>
  <c r="U34" i="11" s="1"/>
  <c r="U35" i="11" s="1"/>
  <c r="U18" i="11"/>
  <c r="U19" i="11" s="1"/>
  <c r="U20" i="11" s="1"/>
  <c r="Y33" i="11"/>
  <c r="Y34" i="11" s="1"/>
  <c r="Y35" i="11" s="1"/>
  <c r="Y18" i="11"/>
  <c r="AC33" i="11"/>
  <c r="AC34" i="11" s="1"/>
  <c r="AC35" i="11" s="1"/>
  <c r="AC18" i="11"/>
  <c r="AT33" i="11"/>
  <c r="AT34" i="11" s="1"/>
  <c r="AT35" i="11" s="1"/>
  <c r="AT18" i="11"/>
  <c r="AO33" i="11"/>
  <c r="AO34" i="11" s="1"/>
  <c r="AO35" i="11" s="1"/>
  <c r="AO18" i="11"/>
  <c r="AK33" i="11"/>
  <c r="AK34" i="11" s="1"/>
  <c r="AK35" i="11" s="1"/>
  <c r="AG33" i="11"/>
  <c r="AG34" i="11" s="1"/>
  <c r="AG35" i="11" s="1"/>
  <c r="AG18" i="11"/>
  <c r="BY18" i="11"/>
  <c r="S18" i="11" s="1"/>
  <c r="AL59" i="11"/>
  <c r="AQ59" i="11"/>
  <c r="AP59" i="11"/>
  <c r="BW49" i="11"/>
  <c r="BY49" i="11"/>
  <c r="S49" i="11" s="1"/>
  <c r="BY33" i="11"/>
  <c r="S33" i="11" s="1"/>
  <c r="AF59" i="11"/>
  <c r="AD59" i="11"/>
  <c r="AB59" i="11"/>
  <c r="AF8" i="11" l="1"/>
  <c r="O19" i="11"/>
  <c r="AV34" i="11"/>
  <c r="O35" i="11"/>
  <c r="AV35" i="11"/>
  <c r="AI19" i="11"/>
  <c r="AA19" i="11"/>
  <c r="AQ19" i="11"/>
  <c r="AE35" i="11"/>
  <c r="W35" i="11"/>
  <c r="AM35" i="11"/>
  <c r="AU34" i="11"/>
  <c r="AQ18" i="11"/>
  <c r="AQ33" i="11"/>
  <c r="AQ49" i="11"/>
  <c r="AE18" i="11"/>
  <c r="AE33" i="11"/>
  <c r="AE49" i="11"/>
  <c r="W18" i="11"/>
  <c r="W33" i="11"/>
  <c r="W49" i="11"/>
  <c r="O18" i="11"/>
  <c r="O33" i="11"/>
  <c r="O49" i="11"/>
  <c r="AI18" i="11"/>
  <c r="AI33" i="11"/>
  <c r="AI49" i="11"/>
  <c r="AM17" i="11"/>
  <c r="AM33" i="11"/>
  <c r="AM49" i="11"/>
  <c r="AV18" i="11"/>
  <c r="AV33" i="11"/>
  <c r="AV49" i="11"/>
  <c r="O40" i="102" s="1"/>
  <c r="S40" i="102" s="1"/>
  <c r="W40" i="102" s="1"/>
  <c r="AA40" i="102" s="1"/>
  <c r="AA18" i="11"/>
  <c r="AA33" i="11"/>
  <c r="AA49" i="11"/>
  <c r="S19" i="11"/>
  <c r="AE19" i="11"/>
  <c r="AM19" i="11"/>
  <c r="AV19" i="11"/>
  <c r="AV20" i="11"/>
  <c r="AE20" i="11"/>
  <c r="O34" i="11"/>
  <c r="S34" i="11"/>
  <c r="W34" i="11"/>
  <c r="AA34" i="11"/>
  <c r="AE34" i="11"/>
  <c r="AI34" i="11"/>
  <c r="AM34" i="11"/>
  <c r="S35" i="11"/>
  <c r="AA35" i="11"/>
  <c r="AI35" i="11"/>
  <c r="Z34" i="11"/>
  <c r="R34" i="11"/>
  <c r="AH34" i="11"/>
  <c r="AU35" i="11"/>
  <c r="AP35" i="11"/>
  <c r="AL35" i="11"/>
  <c r="AH35" i="11"/>
  <c r="AD35" i="11"/>
  <c r="Z35" i="11"/>
  <c r="V35" i="11"/>
  <c r="R35" i="11"/>
  <c r="N35" i="11"/>
  <c r="N34" i="11"/>
  <c r="V34" i="11"/>
  <c r="AD34" i="11"/>
  <c r="AP34" i="11"/>
  <c r="BB18" i="11"/>
  <c r="L18" i="11"/>
  <c r="BB20" i="11"/>
  <c r="AB20" i="11"/>
  <c r="BX49" i="11"/>
  <c r="AD49" i="11" s="1"/>
  <c r="BW33" i="11"/>
  <c r="BX18" i="11"/>
  <c r="BW18" i="11"/>
  <c r="O20" i="11"/>
  <c r="S20" i="11"/>
  <c r="W20" i="11"/>
  <c r="AA20" i="11"/>
  <c r="AI20" i="11"/>
  <c r="AM20" i="11"/>
  <c r="AQ20" i="11"/>
  <c r="BX33" i="11"/>
  <c r="AF15" i="11"/>
  <c r="AF13" i="11"/>
  <c r="AF11" i="11"/>
  <c r="AF9" i="11"/>
  <c r="AF7" i="11"/>
  <c r="AF10" i="11"/>
  <c r="AF14" i="11"/>
  <c r="R49" i="11" l="1"/>
  <c r="AP49" i="11"/>
  <c r="AU49" i="11"/>
  <c r="N40" i="102" s="1"/>
  <c r="R40" i="102" s="1"/>
  <c r="V40" i="102" s="1"/>
  <c r="Z40" i="102" s="1"/>
  <c r="AL49" i="11"/>
  <c r="Z49" i="11"/>
  <c r="V49" i="11"/>
  <c r="N49" i="11"/>
  <c r="AH49" i="11"/>
  <c r="N33" i="11"/>
  <c r="R33" i="11"/>
  <c r="V33" i="11"/>
  <c r="Z33" i="11"/>
  <c r="AU33" i="11"/>
  <c r="AP33" i="11"/>
  <c r="AL33" i="11"/>
  <c r="AD33" i="11"/>
  <c r="AH33" i="11"/>
  <c r="N18" i="11"/>
  <c r="R18" i="11"/>
  <c r="V18" i="11"/>
  <c r="Z18" i="11"/>
  <c r="AH18" i="11"/>
  <c r="AD18" i="11"/>
  <c r="AU18" i="11"/>
  <c r="AP18" i="11"/>
  <c r="AL17" i="11"/>
  <c r="X1" i="11" l="1"/>
  <c r="T1" i="11"/>
  <c r="AA59" i="11"/>
  <c r="X59" i="11"/>
  <c r="T59" i="11"/>
  <c r="T15" i="11" l="1"/>
  <c r="T13" i="11"/>
  <c r="T11" i="11"/>
  <c r="T9" i="11"/>
  <c r="T7" i="11"/>
  <c r="T14" i="11"/>
  <c r="T12" i="11"/>
  <c r="T10" i="11"/>
  <c r="T8" i="11"/>
  <c r="X14" i="11"/>
  <c r="X12" i="11"/>
  <c r="X10" i="11"/>
  <c r="X8" i="11"/>
  <c r="X15" i="11"/>
  <c r="X13" i="11"/>
  <c r="X11" i="11"/>
  <c r="X9" i="11"/>
  <c r="X7" i="11"/>
  <c r="AB15" i="11"/>
  <c r="AB13" i="11"/>
  <c r="AB14" i="11"/>
  <c r="AB11" i="11"/>
  <c r="AB9" i="11"/>
  <c r="AB7" i="11"/>
  <c r="AB12" i="11"/>
  <c r="AB10" i="11"/>
  <c r="AB8" i="11"/>
  <c r="P1" i="11" l="1"/>
  <c r="L1" i="11"/>
  <c r="O59" i="11"/>
  <c r="N59" i="11"/>
  <c r="P14" i="11" l="1"/>
  <c r="P12" i="11"/>
  <c r="P10" i="11"/>
  <c r="P8" i="11"/>
  <c r="P15" i="11"/>
  <c r="P13" i="11"/>
  <c r="P9" i="11"/>
  <c r="P7" i="11"/>
  <c r="P11" i="11"/>
  <c r="L8" i="11"/>
  <c r="L10" i="11"/>
  <c r="L12" i="11"/>
  <c r="L14" i="11"/>
  <c r="L7" i="11"/>
  <c r="L11" i="11"/>
  <c r="L15" i="11"/>
  <c r="L9" i="11"/>
  <c r="L13" i="11"/>
  <c r="I24" i="53" l="1"/>
  <c r="I43" i="53" s="1"/>
  <c r="D43" i="53" s="1"/>
  <c r="J24" i="53"/>
  <c r="J43" i="53" s="1"/>
  <c r="J40" i="53"/>
  <c r="I19" i="53"/>
  <c r="I39" i="53" s="1"/>
  <c r="J39" i="53"/>
  <c r="E31" i="53"/>
  <c r="F10" i="53"/>
  <c r="F8" i="53"/>
  <c r="G10" i="53"/>
  <c r="G8" i="53"/>
  <c r="D47" i="53"/>
  <c r="F11" i="53"/>
  <c r="F12" i="53"/>
  <c r="F13" i="53"/>
  <c r="F17" i="53" s="1"/>
  <c r="F15" i="53"/>
  <c r="G11" i="53"/>
  <c r="G12" i="53"/>
  <c r="G15" i="53"/>
  <c r="I21" i="53"/>
  <c r="I41" i="53" s="1"/>
  <c r="D41" i="53" s="1"/>
  <c r="E32" i="53"/>
  <c r="F14" i="53"/>
  <c r="G14" i="53"/>
  <c r="G32" i="53" s="1"/>
  <c r="AZ19" i="11"/>
  <c r="T19" i="11" s="1"/>
  <c r="AG16" i="28"/>
  <c r="AR16" i="28" s="1"/>
  <c r="AF16" i="28"/>
  <c r="AQ16" i="28" s="1"/>
  <c r="AE16" i="28"/>
  <c r="AP16" i="28" s="1"/>
  <c r="AD16" i="28"/>
  <c r="AO16" i="28" s="1"/>
  <c r="AC16" i="28"/>
  <c r="AN16" i="28" s="1"/>
  <c r="AB37" i="28"/>
  <c r="AM37" i="28" s="1"/>
  <c r="AB14" i="28"/>
  <c r="AM14" i="28" s="1"/>
  <c r="AG36" i="28"/>
  <c r="AR36" i="28" s="1"/>
  <c r="AF36" i="28"/>
  <c r="AQ36" i="28" s="1"/>
  <c r="AE36" i="28"/>
  <c r="AP36" i="28" s="1"/>
  <c r="AD36" i="28"/>
  <c r="AO36" i="28" s="1"/>
  <c r="AC36" i="28"/>
  <c r="AN36" i="28" s="1"/>
  <c r="AB36" i="28"/>
  <c r="AM36" i="28" s="1"/>
  <c r="AF35" i="28"/>
  <c r="AQ35" i="28" s="1"/>
  <c r="AE35" i="28"/>
  <c r="AP35" i="28" s="1"/>
  <c r="AD35" i="28"/>
  <c r="AO35" i="28" s="1"/>
  <c r="AC35" i="28"/>
  <c r="AN35" i="28" s="1"/>
  <c r="AB35" i="28"/>
  <c r="AM35" i="28" s="1"/>
  <c r="AF34" i="28"/>
  <c r="AQ34" i="28" s="1"/>
  <c r="AE34" i="28"/>
  <c r="AP34" i="28" s="1"/>
  <c r="AD34" i="28"/>
  <c r="AO34" i="28" s="1"/>
  <c r="AC34" i="28"/>
  <c r="AN34" i="28" s="1"/>
  <c r="AB34" i="28"/>
  <c r="AM34" i="28" s="1"/>
  <c r="AF32" i="28"/>
  <c r="AQ32" i="28" s="1"/>
  <c r="AE32" i="28"/>
  <c r="AP32" i="28" s="1"/>
  <c r="AD32" i="28"/>
  <c r="AO32" i="28" s="1"/>
  <c r="AC32" i="28"/>
  <c r="AN32" i="28" s="1"/>
  <c r="AB32" i="28"/>
  <c r="AM32" i="28" s="1"/>
  <c r="AF31" i="28"/>
  <c r="AQ31" i="28" s="1"/>
  <c r="AE31" i="28"/>
  <c r="AP31" i="28" s="1"/>
  <c r="AD31" i="28"/>
  <c r="AO31" i="28" s="1"/>
  <c r="AC31" i="28"/>
  <c r="AN31" i="28" s="1"/>
  <c r="AB31" i="28"/>
  <c r="AM31" i="28" s="1"/>
  <c r="AF30" i="28"/>
  <c r="AQ30" i="28" s="1"/>
  <c r="AE30" i="28"/>
  <c r="AP30" i="28" s="1"/>
  <c r="AD30" i="28"/>
  <c r="AO30" i="28" s="1"/>
  <c r="AC30" i="28"/>
  <c r="AN30" i="28" s="1"/>
  <c r="AB30" i="28"/>
  <c r="AM30" i="28" s="1"/>
  <c r="AG29" i="28"/>
  <c r="AR29" i="28" s="1"/>
  <c r="AF29" i="28"/>
  <c r="AQ29" i="28" s="1"/>
  <c r="AE29" i="28"/>
  <c r="AP29" i="28" s="1"/>
  <c r="AD29" i="28"/>
  <c r="AO29" i="28" s="1"/>
  <c r="AC29" i="28"/>
  <c r="AN29" i="28" s="1"/>
  <c r="AB29" i="28"/>
  <c r="AM29" i="28" s="1"/>
  <c r="AG28" i="28"/>
  <c r="AR28" i="28" s="1"/>
  <c r="AG27" i="28"/>
  <c r="AR27" i="28" s="1"/>
  <c r="AG26" i="28"/>
  <c r="AR26" i="28" s="1"/>
  <c r="AF26" i="28"/>
  <c r="AQ26" i="28" s="1"/>
  <c r="AE26" i="28"/>
  <c r="AP26" i="28" s="1"/>
  <c r="AD26" i="28"/>
  <c r="AO26" i="28" s="1"/>
  <c r="AC26" i="28"/>
  <c r="AN26" i="28" s="1"/>
  <c r="AB26" i="28"/>
  <c r="AM26" i="28" s="1"/>
  <c r="AG25" i="28"/>
  <c r="AR25" i="28" s="1"/>
  <c r="AF25" i="28"/>
  <c r="AQ25" i="28" s="1"/>
  <c r="AE25" i="28"/>
  <c r="AP25" i="28" s="1"/>
  <c r="AD25" i="28"/>
  <c r="AO25" i="28" s="1"/>
  <c r="AC25" i="28"/>
  <c r="AN25" i="28" s="1"/>
  <c r="AB25" i="28"/>
  <c r="AM25" i="28" s="1"/>
  <c r="AG24" i="28"/>
  <c r="AR24" i="28" s="1"/>
  <c r="AF24" i="28"/>
  <c r="AQ24" i="28" s="1"/>
  <c r="AE24" i="28"/>
  <c r="AP24" i="28" s="1"/>
  <c r="AD24" i="28"/>
  <c r="AO24" i="28" s="1"/>
  <c r="AC24" i="28"/>
  <c r="AN24" i="28" s="1"/>
  <c r="AB24" i="28"/>
  <c r="AM24" i="28" s="1"/>
  <c r="AG23" i="28"/>
  <c r="AR23" i="28" s="1"/>
  <c r="AF23" i="28"/>
  <c r="AQ23" i="28" s="1"/>
  <c r="AE23" i="28"/>
  <c r="AP23" i="28" s="1"/>
  <c r="AD23" i="28"/>
  <c r="AO23" i="28" s="1"/>
  <c r="AC23" i="28"/>
  <c r="AN23" i="28" s="1"/>
  <c r="AB23" i="28"/>
  <c r="AM23" i="28" s="1"/>
  <c r="AG22" i="28"/>
  <c r="AR22" i="28" s="1"/>
  <c r="AF22" i="28"/>
  <c r="AQ22" i="28" s="1"/>
  <c r="AE22" i="28"/>
  <c r="AP22" i="28" s="1"/>
  <c r="AD22" i="28"/>
  <c r="AO22" i="28" s="1"/>
  <c r="AC22" i="28"/>
  <c r="AN22" i="28" s="1"/>
  <c r="AB22" i="28"/>
  <c r="AM22" i="28" s="1"/>
  <c r="AG21" i="28"/>
  <c r="AR21" i="28" s="1"/>
  <c r="AF21" i="28"/>
  <c r="AQ21" i="28" s="1"/>
  <c r="AE21" i="28"/>
  <c r="AP21" i="28" s="1"/>
  <c r="AD21" i="28"/>
  <c r="AO21" i="28" s="1"/>
  <c r="AC21" i="28"/>
  <c r="AN21" i="28" s="1"/>
  <c r="AB21" i="28"/>
  <c r="AM21" i="28" s="1"/>
  <c r="AG20" i="28"/>
  <c r="AR20" i="28" s="1"/>
  <c r="AF20" i="28"/>
  <c r="AQ20" i="28" s="1"/>
  <c r="AE20" i="28"/>
  <c r="AP20" i="28" s="1"/>
  <c r="AD20" i="28"/>
  <c r="AO20" i="28" s="1"/>
  <c r="AC20" i="28"/>
  <c r="AN20" i="28" s="1"/>
  <c r="AB20" i="28"/>
  <c r="AM20" i="28" s="1"/>
  <c r="AG19" i="28"/>
  <c r="AR19" i="28" s="1"/>
  <c r="AF19" i="28"/>
  <c r="AQ19" i="28" s="1"/>
  <c r="AE19" i="28"/>
  <c r="AP19" i="28" s="1"/>
  <c r="AD19" i="28"/>
  <c r="AO19" i="28" s="1"/>
  <c r="AC19" i="28"/>
  <c r="AN19" i="28" s="1"/>
  <c r="AB19" i="28"/>
  <c r="AM19" i="28" s="1"/>
  <c r="AG18" i="28"/>
  <c r="AR18" i="28" s="1"/>
  <c r="AF18" i="28"/>
  <c r="AQ18" i="28" s="1"/>
  <c r="AE18" i="28"/>
  <c r="AP18" i="28" s="1"/>
  <c r="AD18" i="28"/>
  <c r="AO18" i="28" s="1"/>
  <c r="AC18" i="28"/>
  <c r="AN18" i="28" s="1"/>
  <c r="AB18" i="28"/>
  <c r="AM18" i="28" s="1"/>
  <c r="AG17" i="28"/>
  <c r="AR17" i="28" s="1"/>
  <c r="AF17" i="28"/>
  <c r="AQ17" i="28" s="1"/>
  <c r="AE17" i="28"/>
  <c r="AP17" i="28" s="1"/>
  <c r="AD17" i="28"/>
  <c r="AO17" i="28" s="1"/>
  <c r="AC17" i="28"/>
  <c r="AN17" i="28" s="1"/>
  <c r="AB17" i="28"/>
  <c r="AM17" i="28" s="1"/>
  <c r="AB16" i="28"/>
  <c r="AM16" i="28" s="1"/>
  <c r="AB15" i="28"/>
  <c r="AM15" i="28" s="1"/>
  <c r="AG12" i="28"/>
  <c r="AR12" i="28" s="1"/>
  <c r="AF12" i="28"/>
  <c r="AQ12" i="28" s="1"/>
  <c r="AE12" i="28"/>
  <c r="AP12" i="28" s="1"/>
  <c r="AD12" i="28"/>
  <c r="AO12" i="28" s="1"/>
  <c r="AC12" i="28"/>
  <c r="AN12" i="28" s="1"/>
  <c r="AB12" i="28"/>
  <c r="AM12" i="28" s="1"/>
  <c r="AG10" i="28"/>
  <c r="AR10" i="28" s="1"/>
  <c r="AF10" i="28"/>
  <c r="AQ10" i="28" s="1"/>
  <c r="AE10" i="28"/>
  <c r="AP10" i="28" s="1"/>
  <c r="AD10" i="28"/>
  <c r="AO10" i="28" s="1"/>
  <c r="AC10" i="28"/>
  <c r="AN10" i="28" s="1"/>
  <c r="AB10" i="28"/>
  <c r="AM10" i="28" s="1"/>
  <c r="A15" i="28"/>
  <c r="P1" i="28"/>
  <c r="L1" i="28"/>
  <c r="M16" i="53"/>
  <c r="M8" i="53"/>
  <c r="M35" i="53" s="1"/>
  <c r="N16" i="53"/>
  <c r="N8" i="53"/>
  <c r="O16" i="53"/>
  <c r="O8" i="53"/>
  <c r="O35" i="53"/>
  <c r="P16" i="53"/>
  <c r="P8" i="53"/>
  <c r="Q16" i="53"/>
  <c r="Q8" i="53"/>
  <c r="Q35" i="53" s="1"/>
  <c r="L16" i="53"/>
  <c r="L8" i="53"/>
  <c r="M10" i="53"/>
  <c r="N10" i="53"/>
  <c r="N31" i="53" s="1"/>
  <c r="O10" i="53"/>
  <c r="O31" i="53"/>
  <c r="P10" i="53"/>
  <c r="P31" i="53"/>
  <c r="Q10" i="53"/>
  <c r="L10" i="53"/>
  <c r="Q2" i="53"/>
  <c r="P2" i="53"/>
  <c r="O2" i="53"/>
  <c r="N2" i="53"/>
  <c r="M2" i="53"/>
  <c r="K36" i="53"/>
  <c r="H36" i="53"/>
  <c r="I36" i="53"/>
  <c r="E36" i="53"/>
  <c r="E17" i="53"/>
  <c r="W7" i="28"/>
  <c r="T21" i="28" s="1"/>
  <c r="L21" i="28" s="1"/>
  <c r="W17" i="28"/>
  <c r="W25" i="28"/>
  <c r="X16" i="28"/>
  <c r="U16" i="28" s="1"/>
  <c r="P16" i="28" s="1"/>
  <c r="X7" i="28"/>
  <c r="X14" i="28"/>
  <c r="BB32" i="11"/>
  <c r="BB30" i="11"/>
  <c r="BB22" i="11"/>
  <c r="BC7" i="11"/>
  <c r="BC24" i="11" s="1"/>
  <c r="AX24" i="11" s="1"/>
  <c r="AA36" i="28"/>
  <c r="AA35" i="28"/>
  <c r="W35" i="28"/>
  <c r="T35" i="28" s="1"/>
  <c r="L35" i="28" s="1"/>
  <c r="W34" i="28"/>
  <c r="T34" i="28" s="1"/>
  <c r="L34" i="28" s="1"/>
  <c r="Y36" i="28"/>
  <c r="Y41" i="28" s="1"/>
  <c r="X41" i="28"/>
  <c r="W41" i="28"/>
  <c r="V41" i="28"/>
  <c r="W43" i="28"/>
  <c r="T43" i="28" s="1"/>
  <c r="T42" i="28" s="1"/>
  <c r="AA32" i="28"/>
  <c r="AA31" i="28"/>
  <c r="AA30" i="28"/>
  <c r="AA26" i="28"/>
  <c r="AA24" i="28"/>
  <c r="AA23" i="28"/>
  <c r="AA21" i="28"/>
  <c r="AA18" i="28"/>
  <c r="AA16" i="28"/>
  <c r="AA12" i="28"/>
  <c r="AA10" i="28"/>
  <c r="T37" i="28"/>
  <c r="V18" i="28"/>
  <c r="V40" i="28" s="1"/>
  <c r="U2" i="28"/>
  <c r="T2" i="28"/>
  <c r="V9" i="28"/>
  <c r="U17" i="28"/>
  <c r="X18" i="28"/>
  <c r="U18" i="28" s="1"/>
  <c r="X23" i="28"/>
  <c r="U25" i="28"/>
  <c r="U29" i="28"/>
  <c r="T15" i="28"/>
  <c r="L15" i="28" s="1"/>
  <c r="W14" i="28"/>
  <c r="T14" i="28" s="1"/>
  <c r="L14" i="28" s="1"/>
  <c r="W13" i="28"/>
  <c r="T13" i="28" s="1"/>
  <c r="L13" i="28" s="1"/>
  <c r="T12" i="28"/>
  <c r="L12" i="28" s="1"/>
  <c r="L37" i="28" s="1"/>
  <c r="W10" i="28"/>
  <c r="T10" i="28" s="1"/>
  <c r="L10" i="28" s="1"/>
  <c r="W9" i="28"/>
  <c r="T9" i="28" s="1"/>
  <c r="L9" i="28" s="1"/>
  <c r="L38" i="28" s="1"/>
  <c r="U33" i="28"/>
  <c r="U11" i="28"/>
  <c r="U7" i="28"/>
  <c r="U5" i="28"/>
  <c r="U4" i="28"/>
  <c r="U3" i="28"/>
  <c r="T8" i="28"/>
  <c r="T33" i="28"/>
  <c r="T7" i="28"/>
  <c r="T4" i="28"/>
  <c r="T5" i="28"/>
  <c r="T3" i="28"/>
  <c r="W40" i="28"/>
  <c r="W44" i="28" s="1"/>
  <c r="AT28" i="28"/>
  <c r="AT27" i="28"/>
  <c r="AL27" i="28"/>
  <c r="Y13" i="28"/>
  <c r="Y14" i="28"/>
  <c r="Y32" i="28"/>
  <c r="Y40" i="28" s="1"/>
  <c r="P15" i="28"/>
  <c r="P37" i="28"/>
  <c r="Z9" i="28"/>
  <c r="AL25" i="28"/>
  <c r="Y15" i="28"/>
  <c r="AL21" i="28"/>
  <c r="AL29" i="28"/>
  <c r="AL12" i="28"/>
  <c r="S12" i="28" s="1"/>
  <c r="AL11" i="28"/>
  <c r="O11" i="28" s="1"/>
  <c r="AL38" i="28"/>
  <c r="S38" i="28" s="1"/>
  <c r="AL33" i="28"/>
  <c r="AL17" i="28"/>
  <c r="S17" i="28" s="1"/>
  <c r="AL9" i="28"/>
  <c r="AS10" i="28"/>
  <c r="AT29" i="28"/>
  <c r="AS36" i="28"/>
  <c r="AJ11" i="28"/>
  <c r="P38" i="28"/>
  <c r="AJ38" i="28"/>
  <c r="BY50" i="11"/>
  <c r="BY48" i="11"/>
  <c r="BY47" i="11"/>
  <c r="BY46" i="11"/>
  <c r="BY45" i="11"/>
  <c r="BY44" i="11"/>
  <c r="BY43" i="11"/>
  <c r="BY42" i="11"/>
  <c r="BY41" i="11"/>
  <c r="BY40" i="11"/>
  <c r="BY39" i="11"/>
  <c r="BY38" i="11"/>
  <c r="BY37" i="11"/>
  <c r="BY36" i="11"/>
  <c r="BY32" i="11"/>
  <c r="BY31" i="11"/>
  <c r="BY30" i="11"/>
  <c r="BY29" i="11"/>
  <c r="BY28" i="11"/>
  <c r="BY27" i="11"/>
  <c r="BY26" i="11"/>
  <c r="BY25" i="11"/>
  <c r="BY24" i="11"/>
  <c r="BY23" i="11"/>
  <c r="BY22" i="11"/>
  <c r="BY21" i="11"/>
  <c r="BY17" i="11"/>
  <c r="BY16" i="11"/>
  <c r="BE16" i="11"/>
  <c r="AX16" i="11" s="1"/>
  <c r="BB16" i="11"/>
  <c r="BK23" i="11"/>
  <c r="BE23" i="11" s="1"/>
  <c r="AX23" i="11" s="1"/>
  <c r="BB23" i="11"/>
  <c r="BE25" i="11"/>
  <c r="AX25" i="11" s="1"/>
  <c r="BF26" i="11"/>
  <c r="AX26" i="11" s="1"/>
  <c r="AX37" i="11"/>
  <c r="BB29" i="11"/>
  <c r="BB38" i="11"/>
  <c r="BB39" i="11"/>
  <c r="BB40" i="11"/>
  <c r="BB41" i="11"/>
  <c r="BB42" i="11"/>
  <c r="BB43" i="11"/>
  <c r="BB44" i="11"/>
  <c r="BB45" i="11"/>
  <c r="BB46" i="11"/>
  <c r="BB47" i="11"/>
  <c r="BB48" i="11"/>
  <c r="BB49" i="11"/>
  <c r="BB50" i="11"/>
  <c r="BK38" i="11"/>
  <c r="BE38" i="11" s="1"/>
  <c r="BY59" i="11"/>
  <c r="BK59" i="11"/>
  <c r="BF59" i="11"/>
  <c r="AM59" i="11" s="1"/>
  <c r="BD59" i="11"/>
  <c r="P59" i="11" s="1"/>
  <c r="BC59" i="11"/>
  <c r="BB59" i="11"/>
  <c r="BF57" i="11"/>
  <c r="BE57" i="11"/>
  <c r="BD57" i="11"/>
  <c r="BC57" i="11"/>
  <c r="BI56" i="11"/>
  <c r="BF56" i="11"/>
  <c r="BE56" i="11"/>
  <c r="BD56" i="11"/>
  <c r="BC56" i="11"/>
  <c r="BF54" i="11"/>
  <c r="BE54" i="11"/>
  <c r="BF42" i="11"/>
  <c r="BE42" i="11"/>
  <c r="BD42" i="11"/>
  <c r="BC42" i="11"/>
  <c r="BF38" i="11"/>
  <c r="BD38" i="11"/>
  <c r="BC38" i="11"/>
  <c r="BF37" i="11"/>
  <c r="BE37" i="11"/>
  <c r="BD37" i="11"/>
  <c r="BC37" i="11"/>
  <c r="BF36" i="11"/>
  <c r="BE36" i="11"/>
  <c r="BD36" i="11"/>
  <c r="BC36" i="11"/>
  <c r="BF32" i="11"/>
  <c r="BE32" i="11"/>
  <c r="BD32" i="11"/>
  <c r="BM31" i="11"/>
  <c r="BC31" i="11" s="1"/>
  <c r="BI7" i="11"/>
  <c r="BH31" i="11"/>
  <c r="BF31" i="11"/>
  <c r="BE31" i="11"/>
  <c r="BD31" i="11"/>
  <c r="BL30" i="11"/>
  <c r="BF30" i="11" s="1"/>
  <c r="BK30" i="11"/>
  <c r="BE30" i="11" s="1"/>
  <c r="BD30" i="11"/>
  <c r="BC30" i="11"/>
  <c r="BF29" i="11"/>
  <c r="BE29" i="11"/>
  <c r="BD29" i="11"/>
  <c r="BC29" i="11"/>
  <c r="BF28" i="11"/>
  <c r="BE28" i="11"/>
  <c r="BD28" i="11"/>
  <c r="BC28" i="11"/>
  <c r="BF27" i="11"/>
  <c r="BE27" i="11"/>
  <c r="BD27" i="11"/>
  <c r="BC27" i="11"/>
  <c r="BE26" i="11"/>
  <c r="BD26" i="11"/>
  <c r="BC26" i="11"/>
  <c r="BF25" i="11"/>
  <c r="BD25" i="11"/>
  <c r="BC25" i="11"/>
  <c r="BF24" i="11"/>
  <c r="BE24" i="11"/>
  <c r="BD24" i="11"/>
  <c r="BF23" i="11"/>
  <c r="BD23" i="11"/>
  <c r="BC23" i="11"/>
  <c r="BF22" i="11"/>
  <c r="BE22" i="11"/>
  <c r="BD22" i="11"/>
  <c r="BC22" i="11"/>
  <c r="BF21" i="11"/>
  <c r="BE21" i="11"/>
  <c r="BD21" i="11"/>
  <c r="BF17" i="11"/>
  <c r="BE17" i="11"/>
  <c r="BD17" i="11"/>
  <c r="BC17" i="11"/>
  <c r="BF16" i="11"/>
  <c r="BD16" i="11"/>
  <c r="BC16" i="11"/>
  <c r="BL9" i="11"/>
  <c r="BF9" i="11" s="1"/>
  <c r="BE9" i="11"/>
  <c r="BD9" i="11"/>
  <c r="BC9" i="11"/>
  <c r="BF8" i="11"/>
  <c r="BE8" i="11"/>
  <c r="BD8" i="11"/>
  <c r="BC8" i="11"/>
  <c r="BF7" i="11"/>
  <c r="BE7" i="11"/>
  <c r="BD7" i="11"/>
  <c r="U9" i="28"/>
  <c r="U13" i="28"/>
  <c r="U38" i="28"/>
  <c r="U31" i="28"/>
  <c r="U27" i="28"/>
  <c r="U23" i="28"/>
  <c r="U20" i="28"/>
  <c r="U36" i="28"/>
  <c r="U34" i="28"/>
  <c r="T16" i="28"/>
  <c r="T26" i="28"/>
  <c r="L26" i="28" s="1"/>
  <c r="T27" i="28"/>
  <c r="L27" i="28" s="1"/>
  <c r="T28" i="28"/>
  <c r="L28" i="28" s="1"/>
  <c r="T29" i="28"/>
  <c r="L29" i="28" s="1"/>
  <c r="T36" i="28"/>
  <c r="T30" i="28"/>
  <c r="L30" i="28" s="1"/>
  <c r="T31" i="28"/>
  <c r="L31" i="28" s="1"/>
  <c r="T32" i="28"/>
  <c r="L32" i="28" s="1"/>
  <c r="T11" i="28"/>
  <c r="T38" i="28"/>
  <c r="Q31" i="53"/>
  <c r="M31" i="53"/>
  <c r="U21" i="28"/>
  <c r="P21" i="28" s="1"/>
  <c r="U22" i="28"/>
  <c r="P22" i="28" s="1"/>
  <c r="P41" i="28" s="1"/>
  <c r="X43" i="28"/>
  <c r="U37" i="28"/>
  <c r="U19" i="28"/>
  <c r="U24" i="28"/>
  <c r="U26" i="28"/>
  <c r="U28" i="28"/>
  <c r="U30" i="28"/>
  <c r="U32" i="28"/>
  <c r="U35" i="28"/>
  <c r="U15" i="28"/>
  <c r="U12" i="28"/>
  <c r="U10" i="28"/>
  <c r="U8" i="28"/>
  <c r="L16" i="28"/>
  <c r="V43" i="28"/>
  <c r="V42" i="28" s="1"/>
  <c r="U43" i="28"/>
  <c r="U42" i="28" s="1"/>
  <c r="L5" i="28" l="1"/>
  <c r="L4" i="28"/>
  <c r="L6" i="28"/>
  <c r="L3" i="28"/>
  <c r="T24" i="28"/>
  <c r="L24" i="28" s="1"/>
  <c r="P5" i="28"/>
  <c r="P4" i="28"/>
  <c r="P3" i="28"/>
  <c r="P6" i="28"/>
  <c r="T22" i="28"/>
  <c r="L22" i="28" s="1"/>
  <c r="G15" i="28"/>
  <c r="F15" i="28"/>
  <c r="K15" i="28"/>
  <c r="J15" i="28"/>
  <c r="AH15" i="28"/>
  <c r="AI15" i="28" s="1"/>
  <c r="S21" i="28"/>
  <c r="T20" i="28"/>
  <c r="L20" i="28" s="1"/>
  <c r="T19" i="28"/>
  <c r="L19" i="28" s="1"/>
  <c r="T18" i="28"/>
  <c r="L18" i="28" s="1"/>
  <c r="U14" i="28"/>
  <c r="P14" i="28" s="1"/>
  <c r="P18" i="28" s="1"/>
  <c r="P34" i="28"/>
  <c r="AL16" i="28"/>
  <c r="O21" i="28"/>
  <c r="AL20" i="28"/>
  <c r="T25" i="28"/>
  <c r="L25" i="28" s="1"/>
  <c r="T17" i="28"/>
  <c r="L17" i="28" s="1"/>
  <c r="AL18" i="28"/>
  <c r="S18" i="28" s="1"/>
  <c r="AL26" i="28"/>
  <c r="T23" i="28"/>
  <c r="L23" i="28" s="1"/>
  <c r="P35" i="53"/>
  <c r="AF13" i="28"/>
  <c r="AQ13" i="28" s="1"/>
  <c r="AL10" i="28"/>
  <c r="AL19" i="28"/>
  <c r="AL23" i="28"/>
  <c r="AL24" i="28"/>
  <c r="S24" i="28" s="1"/>
  <c r="L31" i="53"/>
  <c r="AL22" i="28"/>
  <c r="F31" i="53"/>
  <c r="D39" i="53"/>
  <c r="BE59" i="11"/>
  <c r="AX59" i="11" s="1"/>
  <c r="AH59" i="11"/>
  <c r="P35" i="28"/>
  <c r="AB17" i="102"/>
  <c r="AB16" i="102"/>
  <c r="O17" i="28"/>
  <c r="S11" i="28"/>
  <c r="S17" i="11"/>
  <c r="AA17" i="11"/>
  <c r="AV17" i="11"/>
  <c r="AI17" i="11"/>
  <c r="O17" i="11"/>
  <c r="W17" i="11"/>
  <c r="AE17" i="11"/>
  <c r="AQ17" i="11"/>
  <c r="S22" i="11"/>
  <c r="AA22" i="11"/>
  <c r="AV22" i="11"/>
  <c r="AM22" i="11"/>
  <c r="AI22" i="11"/>
  <c r="O22" i="11"/>
  <c r="W22" i="11"/>
  <c r="AE22" i="11"/>
  <c r="AQ22" i="11"/>
  <c r="S24" i="11"/>
  <c r="AA24" i="11"/>
  <c r="AV24" i="11"/>
  <c r="AM24" i="11"/>
  <c r="AI24" i="11"/>
  <c r="O24" i="11"/>
  <c r="W24" i="11"/>
  <c r="AE24" i="11"/>
  <c r="AQ24" i="11"/>
  <c r="S26" i="11"/>
  <c r="AA26" i="11"/>
  <c r="AV26" i="11"/>
  <c r="AM26" i="11"/>
  <c r="AI26" i="11"/>
  <c r="O26" i="11"/>
  <c r="W26" i="11"/>
  <c r="AE26" i="11"/>
  <c r="AQ26" i="11"/>
  <c r="S28" i="11"/>
  <c r="AA28" i="11"/>
  <c r="AV28" i="11"/>
  <c r="AM28" i="11"/>
  <c r="AI28" i="11"/>
  <c r="O28" i="11"/>
  <c r="W28" i="11"/>
  <c r="AE28" i="11"/>
  <c r="AQ28" i="11"/>
  <c r="S30" i="11"/>
  <c r="AA30" i="11"/>
  <c r="AV30" i="11"/>
  <c r="AM30" i="11"/>
  <c r="AI30" i="11"/>
  <c r="O30" i="11"/>
  <c r="W30" i="11"/>
  <c r="AE30" i="11"/>
  <c r="AQ30" i="11"/>
  <c r="S32" i="11"/>
  <c r="AA32" i="11"/>
  <c r="AV32" i="11"/>
  <c r="AM32" i="11"/>
  <c r="AI32" i="11"/>
  <c r="O32" i="11"/>
  <c r="W32" i="11"/>
  <c r="AE32" i="11"/>
  <c r="AQ32" i="11"/>
  <c r="S37" i="11"/>
  <c r="AA37" i="11"/>
  <c r="AV37" i="11"/>
  <c r="AM37" i="11"/>
  <c r="AI37" i="11"/>
  <c r="O37" i="11"/>
  <c r="W37" i="11"/>
  <c r="AE37" i="11"/>
  <c r="AQ37" i="11"/>
  <c r="S39" i="11"/>
  <c r="AA39" i="11"/>
  <c r="AV39" i="11"/>
  <c r="AM39" i="11"/>
  <c r="AI39" i="11"/>
  <c r="O39" i="11"/>
  <c r="W39" i="11"/>
  <c r="AE39" i="11"/>
  <c r="AQ39" i="11"/>
  <c r="S41" i="11"/>
  <c r="AA41" i="11"/>
  <c r="AV41" i="11"/>
  <c r="AM41" i="11"/>
  <c r="AI41" i="11"/>
  <c r="O41" i="11"/>
  <c r="W41" i="11"/>
  <c r="AE41" i="11"/>
  <c r="AQ41" i="11"/>
  <c r="S43" i="11"/>
  <c r="AA43" i="11"/>
  <c r="AV43" i="11"/>
  <c r="AM43" i="11"/>
  <c r="AI43" i="11"/>
  <c r="O43" i="11"/>
  <c r="W43" i="11"/>
  <c r="AE43" i="11"/>
  <c r="AQ43" i="11"/>
  <c r="S45" i="11"/>
  <c r="AA45" i="11"/>
  <c r="AV45" i="11"/>
  <c r="AM45" i="11"/>
  <c r="AI45" i="11"/>
  <c r="O45" i="11"/>
  <c r="W45" i="11"/>
  <c r="AE45" i="11"/>
  <c r="AQ45" i="11"/>
  <c r="S47" i="11"/>
  <c r="AA47" i="11"/>
  <c r="AV47" i="11"/>
  <c r="AM47" i="11"/>
  <c r="AI47" i="11"/>
  <c r="O47" i="11"/>
  <c r="W47" i="11"/>
  <c r="AE47" i="11"/>
  <c r="AQ47" i="11"/>
  <c r="O50" i="11"/>
  <c r="W50" i="11"/>
  <c r="AE50" i="11"/>
  <c r="AQ50" i="11"/>
  <c r="S50" i="11"/>
  <c r="AA50" i="11"/>
  <c r="AV50" i="11"/>
  <c r="AM50" i="11"/>
  <c r="AI50" i="11"/>
  <c r="AV59" i="11"/>
  <c r="AE59" i="11"/>
  <c r="O16" i="11"/>
  <c r="W16" i="11"/>
  <c r="AE16" i="11"/>
  <c r="AQ16" i="11"/>
  <c r="S16" i="11"/>
  <c r="AA16" i="11"/>
  <c r="AV16" i="11"/>
  <c r="AM16" i="11"/>
  <c r="AI16" i="11"/>
  <c r="O21" i="11"/>
  <c r="W21" i="11"/>
  <c r="AE21" i="11"/>
  <c r="AQ21" i="11"/>
  <c r="S21" i="11"/>
  <c r="AA21" i="11"/>
  <c r="AV21" i="11"/>
  <c r="AM21" i="11"/>
  <c r="AI21" i="11"/>
  <c r="O23" i="11"/>
  <c r="W23" i="11"/>
  <c r="AE23" i="11"/>
  <c r="AQ23" i="11"/>
  <c r="S23" i="11"/>
  <c r="AA23" i="11"/>
  <c r="AV23" i="11"/>
  <c r="AM23" i="11"/>
  <c r="AI23" i="11"/>
  <c r="O25" i="11"/>
  <c r="W25" i="11"/>
  <c r="AE25" i="11"/>
  <c r="AQ25" i="11"/>
  <c r="S25" i="11"/>
  <c r="AA25" i="11"/>
  <c r="AV25" i="11"/>
  <c r="AM25" i="11"/>
  <c r="AI25" i="11"/>
  <c r="O27" i="11"/>
  <c r="W27" i="11"/>
  <c r="AE27" i="11"/>
  <c r="AQ27" i="11"/>
  <c r="S27" i="11"/>
  <c r="AA27" i="11"/>
  <c r="AV27" i="11"/>
  <c r="AM27" i="11"/>
  <c r="AI27" i="11"/>
  <c r="O29" i="11"/>
  <c r="W29" i="11"/>
  <c r="AE29" i="11"/>
  <c r="AQ29" i="11"/>
  <c r="S29" i="11"/>
  <c r="AA29" i="11"/>
  <c r="AV29" i="11"/>
  <c r="AM29" i="11"/>
  <c r="AI29" i="11"/>
  <c r="O31" i="11"/>
  <c r="W31" i="11"/>
  <c r="AE31" i="11"/>
  <c r="AQ31" i="11"/>
  <c r="S31" i="11"/>
  <c r="AA31" i="11"/>
  <c r="AV31" i="11"/>
  <c r="AM31" i="11"/>
  <c r="AI31" i="11"/>
  <c r="O36" i="11"/>
  <c r="W36" i="11"/>
  <c r="AE36" i="11"/>
  <c r="AQ36" i="11"/>
  <c r="S36" i="11"/>
  <c r="AA36" i="11"/>
  <c r="AV36" i="11"/>
  <c r="AM36" i="11"/>
  <c r="AI36" i="11"/>
  <c r="O38" i="11"/>
  <c r="W38" i="11"/>
  <c r="AE38" i="11"/>
  <c r="AQ38" i="11"/>
  <c r="S38" i="11"/>
  <c r="AA38" i="11"/>
  <c r="AV38" i="11"/>
  <c r="AM38" i="11"/>
  <c r="AI38" i="11"/>
  <c r="O40" i="11"/>
  <c r="W40" i="11"/>
  <c r="AE40" i="11"/>
  <c r="AQ40" i="11"/>
  <c r="S40" i="11"/>
  <c r="AA40" i="11"/>
  <c r="AV40" i="11"/>
  <c r="AM40" i="11"/>
  <c r="AI40" i="11"/>
  <c r="O42" i="11"/>
  <c r="W42" i="11"/>
  <c r="AE42" i="11"/>
  <c r="AQ42" i="11"/>
  <c r="S42" i="11"/>
  <c r="AA42" i="11"/>
  <c r="AV42" i="11"/>
  <c r="AM42" i="11"/>
  <c r="AI42" i="11"/>
  <c r="O44" i="11"/>
  <c r="W44" i="11"/>
  <c r="AE44" i="11"/>
  <c r="AQ44" i="11"/>
  <c r="S44" i="11"/>
  <c r="AA44" i="11"/>
  <c r="AV44" i="11"/>
  <c r="AM44" i="11"/>
  <c r="AI44" i="11"/>
  <c r="O46" i="11"/>
  <c r="W46" i="11"/>
  <c r="AE46" i="11"/>
  <c r="AQ46" i="11"/>
  <c r="S46" i="11"/>
  <c r="AA46" i="11"/>
  <c r="AV46" i="11"/>
  <c r="AM46" i="11"/>
  <c r="AI46" i="11"/>
  <c r="O48" i="11"/>
  <c r="W48" i="11"/>
  <c r="AE48" i="11"/>
  <c r="AQ48" i="11"/>
  <c r="S48" i="11"/>
  <c r="AA48" i="11"/>
  <c r="AV48" i="11"/>
  <c r="AM48" i="11"/>
  <c r="AI48" i="11"/>
  <c r="AS35" i="11"/>
  <c r="AS34" i="11"/>
  <c r="AS16" i="11"/>
  <c r="BA19" i="11"/>
  <c r="X19" i="11" s="1"/>
  <c r="V59" i="11"/>
  <c r="Z59" i="11"/>
  <c r="W59" i="11"/>
  <c r="AL28" i="28"/>
  <c r="U40" i="28"/>
  <c r="S25" i="28"/>
  <c r="O25" i="28"/>
  <c r="S27" i="28"/>
  <c r="O27" i="28"/>
  <c r="S22" i="28"/>
  <c r="O22" i="28"/>
  <c r="AJ9" i="28"/>
  <c r="BI31" i="11"/>
  <c r="BX22" i="11"/>
  <c r="BX26" i="11"/>
  <c r="BX43" i="11"/>
  <c r="BW29" i="11"/>
  <c r="BW42" i="11"/>
  <c r="BW46" i="11"/>
  <c r="BX50" i="11"/>
  <c r="BC21" i="11"/>
  <c r="AX21" i="11" s="1"/>
  <c r="AX28" i="11" s="1"/>
  <c r="AS23" i="11"/>
  <c r="AS22" i="11"/>
  <c r="AS33" i="11"/>
  <c r="BX37" i="11"/>
  <c r="BW50" i="11"/>
  <c r="BX25" i="11"/>
  <c r="BX29" i="11"/>
  <c r="BW16" i="11"/>
  <c r="BW17" i="11"/>
  <c r="BW22" i="11"/>
  <c r="BW23" i="11"/>
  <c r="BW24" i="11"/>
  <c r="BW25" i="11"/>
  <c r="BW26" i="11"/>
  <c r="BW27" i="11"/>
  <c r="BW28" i="11"/>
  <c r="BW36" i="11"/>
  <c r="BW37" i="11"/>
  <c r="BW40" i="11"/>
  <c r="BX41" i="11"/>
  <c r="BW43" i="11"/>
  <c r="BX46" i="11"/>
  <c r="BX21" i="11"/>
  <c r="BW21" i="11"/>
  <c r="BX30" i="11"/>
  <c r="BW30" i="11"/>
  <c r="BW31" i="11"/>
  <c r="BX31" i="11"/>
  <c r="BW32" i="11"/>
  <c r="BX32" i="11"/>
  <c r="BX38" i="11"/>
  <c r="BW38" i="11"/>
  <c r="BX39" i="11"/>
  <c r="BW39" i="11"/>
  <c r="BW44" i="11"/>
  <c r="BX44" i="11"/>
  <c r="BX45" i="11"/>
  <c r="BW45" i="11"/>
  <c r="BW47" i="11"/>
  <c r="BX47" i="11"/>
  <c r="BW48" i="11"/>
  <c r="BX48" i="11"/>
  <c r="BX59" i="11"/>
  <c r="S59" i="11" s="1"/>
  <c r="BW59" i="11"/>
  <c r="AK11" i="28"/>
  <c r="R11" i="28" s="1"/>
  <c r="AJ33" i="28"/>
  <c r="BW41" i="11"/>
  <c r="BX23" i="11"/>
  <c r="AK9" i="28"/>
  <c r="N9" i="28" s="1"/>
  <c r="BX17" i="11"/>
  <c r="BX24" i="11"/>
  <c r="BX28" i="11"/>
  <c r="BX36" i="11"/>
  <c r="P33" i="28"/>
  <c r="AK12" i="28"/>
  <c r="R12" i="28" s="1"/>
  <c r="BA17" i="11"/>
  <c r="AN17" i="11" s="1"/>
  <c r="BA27" i="11"/>
  <c r="BA53" i="11"/>
  <c r="AK28" i="28"/>
  <c r="N28" i="28" s="1"/>
  <c r="AJ28" i="28"/>
  <c r="AX30" i="11"/>
  <c r="AX52" i="11"/>
  <c r="AX32" i="11"/>
  <c r="AX29" i="11"/>
  <c r="AZ17" i="11"/>
  <c r="AJ17" i="11" s="1"/>
  <c r="AZ53" i="11"/>
  <c r="AX31" i="11"/>
  <c r="AZ27" i="11"/>
  <c r="AL36" i="28"/>
  <c r="S36" i="28" s="1"/>
  <c r="T41" i="28"/>
  <c r="O38" i="28"/>
  <c r="O12" i="28"/>
  <c r="O24" i="28"/>
  <c r="O18" i="28"/>
  <c r="AD13" i="28"/>
  <c r="AO13" i="28" s="1"/>
  <c r="F32" i="53"/>
  <c r="G13" i="53"/>
  <c r="G31" i="53"/>
  <c r="L35" i="53"/>
  <c r="N35" i="53"/>
  <c r="AK10" i="28"/>
  <c r="AJ12" i="28"/>
  <c r="AK17" i="28"/>
  <c r="AJ18" i="28"/>
  <c r="AJ22" i="28"/>
  <c r="AK24" i="28"/>
  <c r="N24" i="28" s="1"/>
  <c r="D32" i="53"/>
  <c r="AJ20" i="28"/>
  <c r="AK20" i="28"/>
  <c r="R20" i="28" s="1"/>
  <c r="AJ25" i="28"/>
  <c r="AK25" i="28"/>
  <c r="AK27" i="28"/>
  <c r="AJ27" i="28"/>
  <c r="AJ19" i="28"/>
  <c r="AK19" i="28"/>
  <c r="AJ21" i="28"/>
  <c r="AK21" i="28"/>
  <c r="AJ23" i="28"/>
  <c r="AK23" i="28"/>
  <c r="AJ26" i="28"/>
  <c r="AJ29" i="28"/>
  <c r="AK29" i="28"/>
  <c r="AK36" i="28"/>
  <c r="AJ36" i="28"/>
  <c r="AJ17" i="28"/>
  <c r="AJ10" i="28"/>
  <c r="AK18" i="28"/>
  <c r="AJ24" i="28"/>
  <c r="AK22" i="28"/>
  <c r="U41" i="28"/>
  <c r="AX36" i="11"/>
  <c r="S29" i="28"/>
  <c r="O29" i="28"/>
  <c r="S9" i="28"/>
  <c r="O9" i="28"/>
  <c r="S33" i="28"/>
  <c r="O33" i="28"/>
  <c r="AD37" i="28"/>
  <c r="AO37" i="28" s="1"/>
  <c r="AD15" i="28"/>
  <c r="AO15" i="28" s="1"/>
  <c r="AF37" i="28"/>
  <c r="AQ37" i="28" s="1"/>
  <c r="AF15" i="28"/>
  <c r="AQ15" i="28" s="1"/>
  <c r="BB53" i="11"/>
  <c r="F33" i="53"/>
  <c r="AC13" i="28"/>
  <c r="AN13" i="28" s="1"/>
  <c r="AE13" i="28"/>
  <c r="AP13" i="28" s="1"/>
  <c r="AG13" i="28"/>
  <c r="AR13" i="28" s="1"/>
  <c r="AG35" i="28"/>
  <c r="AR35" i="28" s="1"/>
  <c r="AG34" i="28"/>
  <c r="AR34" i="28" s="1"/>
  <c r="AG32" i="28"/>
  <c r="AR32" i="28" s="1"/>
  <c r="AG31" i="28"/>
  <c r="AR31" i="28" s="1"/>
  <c r="AG30" i="28"/>
  <c r="AR30" i="28" s="1"/>
  <c r="T40" i="28" l="1"/>
  <c r="L40" i="28"/>
  <c r="S19" i="28"/>
  <c r="O19" i="28"/>
  <c r="S20" i="28"/>
  <c r="O20" i="28"/>
  <c r="O10" i="28"/>
  <c r="S10" i="28"/>
  <c r="AF14" i="28"/>
  <c r="AQ14" i="28" s="1"/>
  <c r="O16" i="28"/>
  <c r="S16" i="28"/>
  <c r="L41" i="28"/>
  <c r="S23" i="28"/>
  <c r="O23" i="28"/>
  <c r="S26" i="28"/>
  <c r="O26" i="28"/>
  <c r="D40" i="53"/>
  <c r="O36" i="28"/>
  <c r="L33" i="28"/>
  <c r="R9" i="28"/>
  <c r="O37" i="102"/>
  <c r="S37" i="102" s="1"/>
  <c r="W37" i="102" s="1"/>
  <c r="AA37" i="102" s="1"/>
  <c r="O33" i="102"/>
  <c r="S33" i="102" s="1"/>
  <c r="W33" i="102" s="1"/>
  <c r="AA33" i="102" s="1"/>
  <c r="O41" i="102"/>
  <c r="S41" i="102" s="1"/>
  <c r="W41" i="102" s="1"/>
  <c r="AA41" i="102" s="1"/>
  <c r="O36" i="102"/>
  <c r="S36" i="102" s="1"/>
  <c r="W36" i="102" s="1"/>
  <c r="AA36" i="102" s="1"/>
  <c r="O32" i="102"/>
  <c r="S32" i="102" s="1"/>
  <c r="W32" i="102" s="1"/>
  <c r="AA32" i="102" s="1"/>
  <c r="O39" i="102"/>
  <c r="S39" i="102" s="1"/>
  <c r="W39" i="102" s="1"/>
  <c r="AA39" i="102" s="1"/>
  <c r="O35" i="102"/>
  <c r="S35" i="102" s="1"/>
  <c r="W35" i="102" s="1"/>
  <c r="AA35" i="102" s="1"/>
  <c r="O31" i="102"/>
  <c r="S31" i="102" s="1"/>
  <c r="W31" i="102" s="1"/>
  <c r="AA31" i="102" s="1"/>
  <c r="O38" i="102"/>
  <c r="S38" i="102" s="1"/>
  <c r="W38" i="102" s="1"/>
  <c r="AA38" i="102" s="1"/>
  <c r="O34" i="102"/>
  <c r="S34" i="102" s="1"/>
  <c r="W34" i="102" s="1"/>
  <c r="AA34" i="102" s="1"/>
  <c r="O30" i="102"/>
  <c r="S30" i="102" s="1"/>
  <c r="W30" i="102" s="1"/>
  <c r="AA30" i="102" s="1"/>
  <c r="AB43" i="102"/>
  <c r="L15" i="102" s="1"/>
  <c r="BB17" i="11"/>
  <c r="BA36" i="11"/>
  <c r="P36" i="11" s="1"/>
  <c r="N36" i="11"/>
  <c r="R36" i="11"/>
  <c r="V36" i="11"/>
  <c r="Z36" i="11"/>
  <c r="AU36" i="11"/>
  <c r="AP36" i="11"/>
  <c r="AL36" i="11"/>
  <c r="AH36" i="11"/>
  <c r="AD36" i="11"/>
  <c r="N28" i="11"/>
  <c r="R28" i="11"/>
  <c r="V28" i="11"/>
  <c r="Z28" i="11"/>
  <c r="AH28" i="11"/>
  <c r="AD28" i="11"/>
  <c r="AU28" i="11"/>
  <c r="AP28" i="11"/>
  <c r="AL28" i="11"/>
  <c r="N17" i="11"/>
  <c r="R17" i="11"/>
  <c r="V17" i="11"/>
  <c r="AD17" i="11"/>
  <c r="AU17" i="11"/>
  <c r="AP17" i="11"/>
  <c r="Z17" i="11"/>
  <c r="AH17" i="11"/>
  <c r="N48" i="11"/>
  <c r="R48" i="11"/>
  <c r="V48" i="11"/>
  <c r="Z48" i="11"/>
  <c r="AU48" i="11"/>
  <c r="N39" i="102" s="1"/>
  <c r="R39" i="102" s="1"/>
  <c r="V39" i="102" s="1"/>
  <c r="Z39" i="102" s="1"/>
  <c r="AP48" i="11"/>
  <c r="AL48" i="11"/>
  <c r="AH48" i="11"/>
  <c r="AD48" i="11"/>
  <c r="N47" i="11"/>
  <c r="R47" i="11"/>
  <c r="V47" i="11"/>
  <c r="Z47" i="11"/>
  <c r="AU47" i="11"/>
  <c r="N38" i="102" s="1"/>
  <c r="R38" i="102" s="1"/>
  <c r="V38" i="102" s="1"/>
  <c r="Z38" i="102" s="1"/>
  <c r="AP47" i="11"/>
  <c r="AL47" i="11"/>
  <c r="AD47" i="11"/>
  <c r="AH47" i="11"/>
  <c r="N44" i="11"/>
  <c r="R44" i="11"/>
  <c r="V44" i="11"/>
  <c r="Z44" i="11"/>
  <c r="AU44" i="11"/>
  <c r="N35" i="102" s="1"/>
  <c r="R35" i="102" s="1"/>
  <c r="V35" i="102" s="1"/>
  <c r="Z35" i="102" s="1"/>
  <c r="AP44" i="11"/>
  <c r="AL44" i="11"/>
  <c r="AH44" i="11"/>
  <c r="AD44" i="11"/>
  <c r="N32" i="11"/>
  <c r="R32" i="11"/>
  <c r="V32" i="11"/>
  <c r="Z32" i="11"/>
  <c r="AD32" i="11"/>
  <c r="AH32" i="11"/>
  <c r="AU32" i="11"/>
  <c r="AP32" i="11"/>
  <c r="AL32" i="11"/>
  <c r="N31" i="11"/>
  <c r="R31" i="11"/>
  <c r="V31" i="11"/>
  <c r="Z31" i="11"/>
  <c r="AD31" i="11"/>
  <c r="AU31" i="11"/>
  <c r="AP31" i="11"/>
  <c r="AL31" i="11"/>
  <c r="AH31" i="11"/>
  <c r="N46" i="11"/>
  <c r="R46" i="11"/>
  <c r="V46" i="11"/>
  <c r="Z46" i="11"/>
  <c r="AU46" i="11"/>
  <c r="N37" i="102" s="1"/>
  <c r="R37" i="102" s="1"/>
  <c r="V37" i="102" s="1"/>
  <c r="Z37" i="102" s="1"/>
  <c r="AP46" i="11"/>
  <c r="AL46" i="11"/>
  <c r="AH46" i="11"/>
  <c r="AD46" i="11"/>
  <c r="N41" i="11"/>
  <c r="R41" i="11"/>
  <c r="V41" i="11"/>
  <c r="Z41" i="11"/>
  <c r="AU41" i="11"/>
  <c r="N32" i="102" s="1"/>
  <c r="R32" i="102" s="1"/>
  <c r="V32" i="102" s="1"/>
  <c r="Z32" i="102" s="1"/>
  <c r="AP41" i="11"/>
  <c r="AL41" i="11"/>
  <c r="AD41" i="11"/>
  <c r="AH41" i="11"/>
  <c r="N25" i="11"/>
  <c r="R25" i="11"/>
  <c r="V25" i="11"/>
  <c r="Z25" i="11"/>
  <c r="AD25" i="11"/>
  <c r="AU25" i="11"/>
  <c r="AP25" i="11"/>
  <c r="AL25" i="11"/>
  <c r="AH25" i="11"/>
  <c r="N37" i="11"/>
  <c r="R37" i="11"/>
  <c r="V37" i="11"/>
  <c r="Z37" i="11"/>
  <c r="AU37" i="11"/>
  <c r="AP37" i="11"/>
  <c r="AL37" i="11"/>
  <c r="AD37" i="11"/>
  <c r="AH37" i="11"/>
  <c r="N50" i="11"/>
  <c r="R50" i="11"/>
  <c r="V50" i="11"/>
  <c r="Z50" i="11"/>
  <c r="AU50" i="11"/>
  <c r="N41" i="102" s="1"/>
  <c r="R41" i="102" s="1"/>
  <c r="V41" i="102" s="1"/>
  <c r="Z41" i="102" s="1"/>
  <c r="AP50" i="11"/>
  <c r="AL50" i="11"/>
  <c r="AH50" i="11"/>
  <c r="AD50" i="11"/>
  <c r="N26" i="11"/>
  <c r="R26" i="11"/>
  <c r="V26" i="11"/>
  <c r="Z26" i="11"/>
  <c r="AH26" i="11"/>
  <c r="AD26" i="11"/>
  <c r="AU26" i="11"/>
  <c r="AP26" i="11"/>
  <c r="AL26" i="11"/>
  <c r="N24" i="11"/>
  <c r="R24" i="11"/>
  <c r="V24" i="11"/>
  <c r="Z24" i="11"/>
  <c r="AH24" i="11"/>
  <c r="AD24" i="11"/>
  <c r="AU24" i="11"/>
  <c r="AP24" i="11"/>
  <c r="AL24" i="11"/>
  <c r="N23" i="11"/>
  <c r="R23" i="11"/>
  <c r="V23" i="11"/>
  <c r="Z23" i="11"/>
  <c r="AD23" i="11"/>
  <c r="AU23" i="11"/>
  <c r="AP23" i="11"/>
  <c r="AL23" i="11"/>
  <c r="AH23" i="11"/>
  <c r="N45" i="11"/>
  <c r="R45" i="11"/>
  <c r="V45" i="11"/>
  <c r="Z45" i="11"/>
  <c r="AU45" i="11"/>
  <c r="AP45" i="11"/>
  <c r="AL45" i="11"/>
  <c r="AD45" i="11"/>
  <c r="AH45" i="11"/>
  <c r="N39" i="11"/>
  <c r="R39" i="11"/>
  <c r="V39" i="11"/>
  <c r="Z39" i="11"/>
  <c r="AU39" i="11"/>
  <c r="AP39" i="11"/>
  <c r="AL39" i="11"/>
  <c r="AD39" i="11"/>
  <c r="AH39" i="11"/>
  <c r="N38" i="11"/>
  <c r="R38" i="11"/>
  <c r="V38" i="11"/>
  <c r="Z38" i="11"/>
  <c r="AU38" i="11"/>
  <c r="AP38" i="11"/>
  <c r="AL38" i="11"/>
  <c r="AH38" i="11"/>
  <c r="AD38" i="11"/>
  <c r="N30" i="11"/>
  <c r="R30" i="11"/>
  <c r="V30" i="11"/>
  <c r="Z30" i="11"/>
  <c r="AD30" i="11"/>
  <c r="AH30" i="11"/>
  <c r="AU30" i="11"/>
  <c r="AP30" i="11"/>
  <c r="AL30" i="11"/>
  <c r="N21" i="11"/>
  <c r="R21" i="11"/>
  <c r="V21" i="11"/>
  <c r="Z21" i="11"/>
  <c r="AD21" i="11"/>
  <c r="AU21" i="11"/>
  <c r="AP21" i="11"/>
  <c r="AL21" i="11"/>
  <c r="AH21" i="11"/>
  <c r="N29" i="11"/>
  <c r="R29" i="11"/>
  <c r="V29" i="11"/>
  <c r="Z29" i="11"/>
  <c r="AD29" i="11"/>
  <c r="AU29" i="11"/>
  <c r="AP29" i="11"/>
  <c r="AL29" i="11"/>
  <c r="AH29" i="11"/>
  <c r="N43" i="11"/>
  <c r="R43" i="11"/>
  <c r="V43" i="11"/>
  <c r="Z43" i="11"/>
  <c r="AU43" i="11"/>
  <c r="N34" i="102" s="1"/>
  <c r="R34" i="102" s="1"/>
  <c r="V34" i="102" s="1"/>
  <c r="Z34" i="102" s="1"/>
  <c r="AP43" i="11"/>
  <c r="AL43" i="11"/>
  <c r="AD43" i="11"/>
  <c r="AH43" i="11"/>
  <c r="N22" i="11"/>
  <c r="R22" i="11"/>
  <c r="V22" i="11"/>
  <c r="Z22" i="11"/>
  <c r="AH22" i="11"/>
  <c r="AD22" i="11"/>
  <c r="AU22" i="11"/>
  <c r="AP22" i="11"/>
  <c r="AL22" i="11"/>
  <c r="BB19" i="11"/>
  <c r="AS20" i="11" s="1"/>
  <c r="S28" i="28"/>
  <c r="O28" i="28"/>
  <c r="R24" i="28"/>
  <c r="R10" i="28"/>
  <c r="N10" i="28"/>
  <c r="N11" i="28"/>
  <c r="N12" i="28"/>
  <c r="R28" i="28"/>
  <c r="R17" i="28"/>
  <c r="N17" i="28"/>
  <c r="AX48" i="11"/>
  <c r="AX27" i="11"/>
  <c r="X27" i="11" s="1"/>
  <c r="BA26" i="11"/>
  <c r="BB26" i="11"/>
  <c r="BA21" i="11"/>
  <c r="BB36" i="11"/>
  <c r="BB24" i="11"/>
  <c r="BB25" i="11"/>
  <c r="AZ21" i="11"/>
  <c r="AZ25" i="11"/>
  <c r="BB21" i="11"/>
  <c r="BB28" i="11"/>
  <c r="BA28" i="11"/>
  <c r="AZ24" i="11"/>
  <c r="BA25" i="11"/>
  <c r="BA24" i="11"/>
  <c r="BB37" i="11"/>
  <c r="BA37" i="11"/>
  <c r="AZ37" i="11"/>
  <c r="AZ28" i="11"/>
  <c r="AN36" i="11"/>
  <c r="AJ27" i="11"/>
  <c r="AS32" i="11"/>
  <c r="BB27" i="11"/>
  <c r="AN27" i="11"/>
  <c r="AS29" i="11"/>
  <c r="AS30" i="11"/>
  <c r="AS31" i="11"/>
  <c r="AS59" i="11" s="1"/>
  <c r="AU59" i="11"/>
  <c r="AZ31" i="11"/>
  <c r="AZ38" i="11" s="1"/>
  <c r="AX53" i="11"/>
  <c r="AX39" i="11"/>
  <c r="AX38" i="11"/>
  <c r="AX45" i="11"/>
  <c r="BA31" i="11"/>
  <c r="R59" i="11"/>
  <c r="AZ22" i="11"/>
  <c r="N20" i="28"/>
  <c r="L27" i="11"/>
  <c r="AZ26" i="11"/>
  <c r="AZ36" i="11"/>
  <c r="P27" i="11"/>
  <c r="AX47" i="11"/>
  <c r="AX42" i="11"/>
  <c r="AX41" i="11"/>
  <c r="AX50" i="11"/>
  <c r="AX40" i="11"/>
  <c r="AX43" i="11"/>
  <c r="AX44" i="11"/>
  <c r="AX46" i="11"/>
  <c r="A32" i="53"/>
  <c r="D31" i="53"/>
  <c r="G33" i="53"/>
  <c r="G36" i="53" s="1"/>
  <c r="G17" i="53"/>
  <c r="AD14" i="28"/>
  <c r="AO14" i="28" s="1"/>
  <c r="N27" i="28"/>
  <c r="R27" i="28"/>
  <c r="N25" i="28"/>
  <c r="R25" i="28"/>
  <c r="R22" i="28"/>
  <c r="N22" i="28"/>
  <c r="N18" i="28"/>
  <c r="R18" i="28"/>
  <c r="R36" i="28"/>
  <c r="N36" i="28"/>
  <c r="R29" i="28"/>
  <c r="N29" i="28"/>
  <c r="N23" i="28"/>
  <c r="R23" i="28"/>
  <c r="N21" i="28"/>
  <c r="R21" i="28"/>
  <c r="N19" i="28"/>
  <c r="R19" i="28"/>
  <c r="AL31" i="28"/>
  <c r="AL34" i="28"/>
  <c r="AG15" i="28"/>
  <c r="AR15" i="28" s="1"/>
  <c r="AG37" i="28"/>
  <c r="AR37" i="28" s="1"/>
  <c r="AG14" i="28"/>
  <c r="AR14" i="28" s="1"/>
  <c r="AE15" i="28"/>
  <c r="AP15" i="28" s="1"/>
  <c r="AE37" i="28"/>
  <c r="AP37" i="28" s="1"/>
  <c r="AE14" i="28"/>
  <c r="AP14" i="28" s="1"/>
  <c r="AC15" i="28"/>
  <c r="AN15" i="28" s="1"/>
  <c r="AL13" i="28"/>
  <c r="AC37" i="28"/>
  <c r="AN37" i="28" s="1"/>
  <c r="AC14" i="28"/>
  <c r="AN14" i="28" s="1"/>
  <c r="AL30" i="28"/>
  <c r="AL32" i="28"/>
  <c r="AL35" i="28"/>
  <c r="AJ16" i="28"/>
  <c r="AK16" i="28"/>
  <c r="F36" i="53"/>
  <c r="P40" i="28" l="1"/>
  <c r="D33" i="53"/>
  <c r="L17" i="102"/>
  <c r="P17" i="102" s="1"/>
  <c r="T17" i="102" s="1"/>
  <c r="X17" i="102" s="1"/>
  <c r="L16" i="102"/>
  <c r="P16" i="102" s="1"/>
  <c r="T16" i="102" s="1"/>
  <c r="X16" i="102" s="1"/>
  <c r="L18" i="102"/>
  <c r="P18" i="102" s="1"/>
  <c r="T18" i="102" s="1"/>
  <c r="X18" i="102" s="1"/>
  <c r="P15" i="102"/>
  <c r="T15" i="102" s="1"/>
  <c r="X15" i="102" s="1"/>
  <c r="AS48" i="11"/>
  <c r="N30" i="102"/>
  <c r="R30" i="102" s="1"/>
  <c r="V30" i="102" s="1"/>
  <c r="Z30" i="102" s="1"/>
  <c r="N36" i="102"/>
  <c r="R36" i="102" s="1"/>
  <c r="V36" i="102" s="1"/>
  <c r="Z36" i="102" s="1"/>
  <c r="AB27" i="11"/>
  <c r="AF27" i="11"/>
  <c r="T27" i="11"/>
  <c r="AN37" i="11"/>
  <c r="X37" i="11"/>
  <c r="AF37" i="11"/>
  <c r="AN24" i="11"/>
  <c r="X24" i="11"/>
  <c r="AF24" i="11"/>
  <c r="P25" i="11"/>
  <c r="AF25" i="11"/>
  <c r="X25" i="11"/>
  <c r="AN28" i="11"/>
  <c r="X28" i="11"/>
  <c r="AF28" i="11"/>
  <c r="AN21" i="11"/>
  <c r="AF21" i="11"/>
  <c r="X21" i="11"/>
  <c r="AN26" i="11"/>
  <c r="X26" i="11"/>
  <c r="AF26" i="11"/>
  <c r="AF36" i="11"/>
  <c r="X36" i="11"/>
  <c r="AB26" i="11"/>
  <c r="AB28" i="11"/>
  <c r="AB24" i="11"/>
  <c r="AB25" i="11"/>
  <c r="AB36" i="11"/>
  <c r="AB22" i="11"/>
  <c r="AB38" i="11"/>
  <c r="AB37" i="11"/>
  <c r="AB21" i="11"/>
  <c r="T36" i="11"/>
  <c r="T26" i="11"/>
  <c r="T22" i="11"/>
  <c r="AN31" i="11"/>
  <c r="AN59" i="11" s="1"/>
  <c r="BA16" i="11"/>
  <c r="T38" i="11"/>
  <c r="AS27" i="11"/>
  <c r="T28" i="11"/>
  <c r="T37" i="11"/>
  <c r="AS37" i="11"/>
  <c r="T24" i="11"/>
  <c r="AS28" i="11"/>
  <c r="AS21" i="11"/>
  <c r="T25" i="11"/>
  <c r="T21" i="11"/>
  <c r="AJ21" i="11"/>
  <c r="AS25" i="11"/>
  <c r="AS24" i="11"/>
  <c r="AS36" i="11"/>
  <c r="AS26" i="11"/>
  <c r="AZ44" i="11"/>
  <c r="L35" i="102" s="1"/>
  <c r="P35" i="102" s="1"/>
  <c r="T35" i="102" s="1"/>
  <c r="X35" i="102" s="1"/>
  <c r="L28" i="11"/>
  <c r="P21" i="11"/>
  <c r="BA22" i="11"/>
  <c r="AJ24" i="11"/>
  <c r="AJ25" i="11"/>
  <c r="AJ26" i="11"/>
  <c r="AZ16" i="11"/>
  <c r="AZ47" i="11"/>
  <c r="L47" i="11" s="1"/>
  <c r="AZ42" i="11"/>
  <c r="P26" i="11"/>
  <c r="AJ37" i="11"/>
  <c r="AZ43" i="11"/>
  <c r="L34" i="102" s="1"/>
  <c r="P34" i="102" s="1"/>
  <c r="T34" i="102" s="1"/>
  <c r="X34" i="102" s="1"/>
  <c r="AZ59" i="11"/>
  <c r="L59" i="11" s="1"/>
  <c r="AZ41" i="11"/>
  <c r="BA49" i="11"/>
  <c r="AZ40" i="11"/>
  <c r="AZ45" i="11"/>
  <c r="L25" i="11"/>
  <c r="AN25" i="11"/>
  <c r="P37" i="11"/>
  <c r="AZ50" i="11"/>
  <c r="AJ50" i="11" s="1"/>
  <c r="AZ23" i="11"/>
  <c r="AZ39" i="11"/>
  <c r="L30" i="102" s="1"/>
  <c r="P30" i="102" s="1"/>
  <c r="T30" i="102" s="1"/>
  <c r="X30" i="102" s="1"/>
  <c r="AZ49" i="11"/>
  <c r="AZ29" i="11"/>
  <c r="AJ28" i="11"/>
  <c r="AZ48" i="11"/>
  <c r="AJ48" i="11" s="1"/>
  <c r="AZ32" i="11"/>
  <c r="AJ32" i="11" s="1"/>
  <c r="AZ30" i="11"/>
  <c r="AZ46" i="11"/>
  <c r="L37" i="102" s="1"/>
  <c r="P37" i="102" s="1"/>
  <c r="T37" i="102" s="1"/>
  <c r="X37" i="102" s="1"/>
  <c r="P24" i="11"/>
  <c r="L37" i="11"/>
  <c r="P28" i="11"/>
  <c r="L21" i="11"/>
  <c r="L24" i="11"/>
  <c r="AJ31" i="11"/>
  <c r="AJ59" i="11" s="1"/>
  <c r="BA44" i="11"/>
  <c r="P44" i="11" s="1"/>
  <c r="BA42" i="11"/>
  <c r="BA47" i="11"/>
  <c r="P47" i="11" s="1"/>
  <c r="AS44" i="11"/>
  <c r="AS41" i="11"/>
  <c r="AS47" i="11"/>
  <c r="AS38" i="11"/>
  <c r="AJ38" i="11"/>
  <c r="AS43" i="11"/>
  <c r="BA43" i="11"/>
  <c r="BA41" i="11"/>
  <c r="P41" i="11" s="1"/>
  <c r="BA40" i="11"/>
  <c r="AN40" i="11" s="1"/>
  <c r="BA32" i="11"/>
  <c r="L36" i="11"/>
  <c r="AJ36" i="11"/>
  <c r="AS39" i="11"/>
  <c r="AS18" i="11"/>
  <c r="AS46" i="11"/>
  <c r="BA23" i="11"/>
  <c r="BA59" i="11"/>
  <c r="AI59" i="11" s="1"/>
  <c r="BA48" i="11"/>
  <c r="BA46" i="11"/>
  <c r="P46" i="11" s="1"/>
  <c r="AS50" i="11"/>
  <c r="AS42" i="11"/>
  <c r="AS45" i="11"/>
  <c r="BA45" i="11"/>
  <c r="P45" i="11" s="1"/>
  <c r="BA39" i="11"/>
  <c r="AN39" i="11" s="1"/>
  <c r="BA29" i="11"/>
  <c r="BA50" i="11"/>
  <c r="AS40" i="11"/>
  <c r="L22" i="11"/>
  <c r="AJ22" i="11"/>
  <c r="BA38" i="11"/>
  <c r="AN38" i="11" s="1"/>
  <c r="BA30" i="11"/>
  <c r="L26" i="11"/>
  <c r="AX49" i="11"/>
  <c r="L40" i="102" s="1"/>
  <c r="P40" i="102" s="1"/>
  <c r="T40" i="102" s="1"/>
  <c r="X40" i="102" s="1"/>
  <c r="L38" i="11"/>
  <c r="D48" i="53"/>
  <c r="D49" i="53" s="1"/>
  <c r="D50" i="53" s="1"/>
  <c r="R16" i="28"/>
  <c r="N16" i="28"/>
  <c r="O35" i="28"/>
  <c r="S35" i="28"/>
  <c r="S32" i="28"/>
  <c r="O32" i="28"/>
  <c r="O30" i="28"/>
  <c r="S30" i="28"/>
  <c r="AL14" i="28"/>
  <c r="AL37" i="28"/>
  <c r="AL15" i="28"/>
  <c r="S34" i="28"/>
  <c r="O34" i="28"/>
  <c r="S31" i="28"/>
  <c r="O31" i="28"/>
  <c r="D36" i="53"/>
  <c r="AJ35" i="28"/>
  <c r="AK35" i="28"/>
  <c r="AJ32" i="28"/>
  <c r="AK32" i="28"/>
  <c r="AJ30" i="28"/>
  <c r="AK30" i="28"/>
  <c r="S13" i="28"/>
  <c r="O13" i="28"/>
  <c r="AK13" i="28"/>
  <c r="AJ13" i="28"/>
  <c r="AK34" i="28"/>
  <c r="AJ34" i="28"/>
  <c r="AJ31" i="28"/>
  <c r="AK31" i="28"/>
  <c r="L19" i="102" l="1"/>
  <c r="P19" i="102" s="1"/>
  <c r="T19" i="102" s="1"/>
  <c r="X19" i="102" s="1"/>
  <c r="L44" i="11"/>
  <c r="AJ44" i="11"/>
  <c r="L33" i="102"/>
  <c r="P33" i="102" s="1"/>
  <c r="T33" i="102" s="1"/>
  <c r="X33" i="102" s="1"/>
  <c r="L39" i="102"/>
  <c r="P39" i="102" s="1"/>
  <c r="T39" i="102" s="1"/>
  <c r="X39" i="102" s="1"/>
  <c r="L38" i="102"/>
  <c r="P38" i="102" s="1"/>
  <c r="T38" i="102" s="1"/>
  <c r="X38" i="102" s="1"/>
  <c r="L31" i="102"/>
  <c r="P31" i="102" s="1"/>
  <c r="T31" i="102" s="1"/>
  <c r="X31" i="102" s="1"/>
  <c r="L36" i="102"/>
  <c r="P36" i="102" s="1"/>
  <c r="T36" i="102" s="1"/>
  <c r="X36" i="102" s="1"/>
  <c r="L41" i="102"/>
  <c r="P41" i="102" s="1"/>
  <c r="T41" i="102" s="1"/>
  <c r="X41" i="102" s="1"/>
  <c r="L32" i="102"/>
  <c r="P32" i="102" s="1"/>
  <c r="T32" i="102" s="1"/>
  <c r="X32" i="102" s="1"/>
  <c r="AF29" i="11"/>
  <c r="X29" i="11"/>
  <c r="AF23" i="11"/>
  <c r="X23" i="11"/>
  <c r="L16" i="11"/>
  <c r="T16" i="11"/>
  <c r="P22" i="11"/>
  <c r="X22" i="11"/>
  <c r="AF22" i="11"/>
  <c r="AF16" i="11"/>
  <c r="P16" i="11"/>
  <c r="X16" i="11"/>
  <c r="X48" i="11"/>
  <c r="AF39" i="11"/>
  <c r="AF45" i="11"/>
  <c r="X42" i="11"/>
  <c r="X50" i="11"/>
  <c r="AF43" i="11"/>
  <c r="X46" i="11"/>
  <c r="X38" i="11"/>
  <c r="AF47" i="11"/>
  <c r="AF41" i="11"/>
  <c r="X40" i="11"/>
  <c r="X44" i="11"/>
  <c r="X49" i="11"/>
  <c r="AF49" i="11"/>
  <c r="AN30" i="11"/>
  <c r="X30" i="11"/>
  <c r="AF30" i="11"/>
  <c r="AF48" i="11"/>
  <c r="X39" i="11"/>
  <c r="X45" i="11"/>
  <c r="AF42" i="11"/>
  <c r="AF50" i="11"/>
  <c r="X43" i="11"/>
  <c r="AF46" i="11"/>
  <c r="AF38" i="11"/>
  <c r="X47" i="11"/>
  <c r="X41" i="11"/>
  <c r="AF40" i="11"/>
  <c r="AF44" i="11"/>
  <c r="AB30" i="11"/>
  <c r="AB29" i="11"/>
  <c r="AB48" i="11"/>
  <c r="AB47" i="11"/>
  <c r="AB41" i="11"/>
  <c r="AB40" i="11"/>
  <c r="AB44" i="11"/>
  <c r="AB39" i="11"/>
  <c r="AB45" i="11"/>
  <c r="AB42" i="11"/>
  <c r="AB50" i="11"/>
  <c r="AB43" i="11"/>
  <c r="AB46" i="11"/>
  <c r="AB49" i="11"/>
  <c r="AB23" i="11"/>
  <c r="AB16" i="11"/>
  <c r="T30" i="11"/>
  <c r="T29" i="11"/>
  <c r="T48" i="11"/>
  <c r="T39" i="11"/>
  <c r="T45" i="11"/>
  <c r="T47" i="11"/>
  <c r="T42" i="11"/>
  <c r="T41" i="11"/>
  <c r="T50" i="11"/>
  <c r="T40" i="11"/>
  <c r="T43" i="11"/>
  <c r="T44" i="11"/>
  <c r="T46" i="11"/>
  <c r="T49" i="11"/>
  <c r="T23" i="11"/>
  <c r="AJ16" i="11"/>
  <c r="AN16" i="11"/>
  <c r="AN22" i="11"/>
  <c r="AJ40" i="11"/>
  <c r="AJ47" i="11"/>
  <c r="L48" i="11"/>
  <c r="AJ42" i="11"/>
  <c r="AJ43" i="11"/>
  <c r="L42" i="11"/>
  <c r="AJ30" i="11"/>
  <c r="AJ23" i="11"/>
  <c r="L45" i="11"/>
  <c r="L46" i="11"/>
  <c r="AJ39" i="11"/>
  <c r="P49" i="11"/>
  <c r="P50" i="11"/>
  <c r="L43" i="11"/>
  <c r="L40" i="11"/>
  <c r="AN47" i="11"/>
  <c r="L33" i="11"/>
  <c r="T34" i="11" s="1"/>
  <c r="AB35" i="11" s="1"/>
  <c r="AJ29" i="11"/>
  <c r="L50" i="11"/>
  <c r="L41" i="11"/>
  <c r="AJ41" i="11"/>
  <c r="AJ45" i="11"/>
  <c r="L29" i="11"/>
  <c r="L49" i="11"/>
  <c r="L30" i="11"/>
  <c r="P43" i="11"/>
  <c r="L39" i="11"/>
  <c r="AJ46" i="11"/>
  <c r="AN42" i="11"/>
  <c r="L23" i="11"/>
  <c r="P42" i="11"/>
  <c r="AN44" i="11"/>
  <c r="P40" i="11"/>
  <c r="AN43" i="11"/>
  <c r="AN41" i="11"/>
  <c r="P33" i="11"/>
  <c r="X34" i="11" s="1"/>
  <c r="AF35" i="11" s="1"/>
  <c r="AN32" i="11"/>
  <c r="P39" i="11"/>
  <c r="P48" i="11"/>
  <c r="AN48" i="11"/>
  <c r="AN46" i="11"/>
  <c r="AS49" i="11"/>
  <c r="AN49" i="11"/>
  <c r="AJ49" i="11"/>
  <c r="P29" i="11"/>
  <c r="AN29" i="11"/>
  <c r="AN45" i="11"/>
  <c r="P23" i="11"/>
  <c r="AN23" i="11"/>
  <c r="AN50" i="11"/>
  <c r="P30" i="11"/>
  <c r="P38" i="11"/>
  <c r="N30" i="28"/>
  <c r="R30" i="28"/>
  <c r="N32" i="28"/>
  <c r="R32" i="28"/>
  <c r="R35" i="28"/>
  <c r="N35" i="28"/>
  <c r="O15" i="28"/>
  <c r="S15" i="28"/>
  <c r="S37" i="28"/>
  <c r="O37" i="28"/>
  <c r="O14" i="28"/>
  <c r="S14" i="28"/>
  <c r="AK14" i="28"/>
  <c r="AJ14" i="28"/>
  <c r="N31" i="28"/>
  <c r="R31" i="28"/>
  <c r="R34" i="28"/>
  <c r="N34" i="28"/>
  <c r="N13" i="28"/>
  <c r="R13" i="28"/>
  <c r="AK15" i="28"/>
  <c r="AJ15" i="28"/>
  <c r="AJ37" i="28"/>
  <c r="AK37" i="28"/>
  <c r="R15" i="28" l="1"/>
  <c r="N15" i="28"/>
  <c r="N14" i="28"/>
  <c r="R14" i="28"/>
  <c r="R37" i="28"/>
  <c r="N37" i="28"/>
  <c r="P43" i="28" l="1"/>
  <c r="P42" i="28"/>
  <c r="AK38" i="28" l="1"/>
  <c r="BX16" i="11"/>
  <c r="BX40" i="11"/>
  <c r="BX42" i="11"/>
  <c r="N40" i="11" l="1"/>
  <c r="R40" i="11"/>
  <c r="V40" i="11"/>
  <c r="Z40" i="11"/>
  <c r="AU40" i="11"/>
  <c r="AP40" i="11"/>
  <c r="AL40" i="11"/>
  <c r="AH40" i="11"/>
  <c r="AD40" i="11"/>
  <c r="N16" i="11"/>
  <c r="R16" i="11"/>
  <c r="V16" i="11"/>
  <c r="AD16" i="11"/>
  <c r="AU16" i="11"/>
  <c r="AP16" i="11"/>
  <c r="AL16" i="11"/>
  <c r="AH16" i="11"/>
  <c r="Z16" i="11"/>
  <c r="N42" i="11"/>
  <c r="R42" i="11"/>
  <c r="V42" i="11"/>
  <c r="Z42" i="11"/>
  <c r="AU42" i="11"/>
  <c r="AP42" i="11"/>
  <c r="AL42" i="11"/>
  <c r="AH42" i="11"/>
  <c r="AD42" i="11"/>
  <c r="R38" i="28"/>
  <c r="N38" i="28"/>
  <c r="N33" i="102" l="1"/>
  <c r="R33" i="102" s="1"/>
  <c r="V33" i="102" s="1"/>
  <c r="Z33" i="102" s="1"/>
  <c r="N31" i="102"/>
  <c r="R31" i="102" s="1"/>
  <c r="V31" i="102" s="1"/>
  <c r="Z31" i="102" s="1"/>
  <c r="BX20" i="11" l="1"/>
  <c r="AM23" i="102"/>
  <c r="N23" i="102" s="1"/>
  <c r="R23" i="102" s="1"/>
  <c r="AM26" i="102"/>
  <c r="N26" i="102" s="1"/>
  <c r="BX27" i="11"/>
  <c r="AM13" i="102"/>
  <c r="AM14" i="102"/>
  <c r="N14" i="102" s="1"/>
  <c r="AM18" i="102"/>
  <c r="N18" i="102" s="1"/>
  <c r="R18" i="102" s="1"/>
  <c r="V18" i="102" s="1"/>
  <c r="Z18" i="102" s="1"/>
  <c r="BX19" i="11"/>
  <c r="AM25" i="102"/>
  <c r="N25" i="102" s="1"/>
  <c r="AM45" i="102"/>
  <c r="Z13" i="102" l="1"/>
  <c r="Z14" i="102" s="1"/>
  <c r="R13" i="102"/>
  <c r="R14" i="102" s="1"/>
  <c r="N13" i="102"/>
  <c r="V13" i="102"/>
  <c r="V14" i="102" s="1"/>
  <c r="R27" i="11"/>
  <c r="Z27" i="11"/>
  <c r="AD27" i="11"/>
  <c r="V27" i="11"/>
  <c r="AU27" i="11"/>
  <c r="N27" i="11"/>
  <c r="AP27" i="11"/>
  <c r="AL27" i="11"/>
  <c r="AH27" i="11"/>
  <c r="V23" i="102"/>
  <c r="R25" i="102"/>
  <c r="N20" i="11"/>
  <c r="Z20" i="11"/>
  <c r="AD20" i="11"/>
  <c r="V20" i="11"/>
  <c r="AL20" i="11"/>
  <c r="AP20" i="11"/>
  <c r="R20" i="11"/>
  <c r="AH20" i="11"/>
  <c r="AU20" i="11"/>
  <c r="AU19" i="11"/>
  <c r="AP19" i="11"/>
  <c r="N19" i="11"/>
  <c r="V19" i="11"/>
  <c r="Z19" i="11"/>
  <c r="R19" i="11"/>
  <c r="AL19" i="11"/>
  <c r="AD19" i="11"/>
  <c r="AH19" i="11"/>
  <c r="Z23" i="102" l="1"/>
  <c r="Z25" i="102" s="1"/>
  <c r="V25" i="102"/>
  <c r="K26" i="28" l="1"/>
  <c r="J26" i="28"/>
  <c r="F26" i="28"/>
  <c r="F33" i="28"/>
  <c r="G33" i="28"/>
  <c r="G26" i="28"/>
  <c r="AH26" i="28"/>
  <c r="AI26" i="28" s="1"/>
  <c r="AK26" i="28" s="1"/>
  <c r="J33" i="28"/>
  <c r="K33" i="28"/>
  <c r="AH33" i="28"/>
  <c r="AI33" i="28" s="1"/>
  <c r="AK33" i="28" s="1"/>
  <c r="N33" i="28" l="1"/>
  <c r="R33" i="28"/>
  <c r="N26" i="28"/>
  <c r="R26"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Niels Jungbluth</author>
  </authors>
  <commentList>
    <comment ref="AS52" authorId="0" shapeId="0" xr:uid="{00000000-0006-0000-0C00-000001000000}">
      <text>
        <r>
          <rPr>
            <b/>
            <sz val="8"/>
            <color indexed="81"/>
            <rFont val="Tahoma"/>
            <family val="2"/>
          </rPr>
          <t>Niels Jungbluth:</t>
        </r>
        <r>
          <rPr>
            <sz val="8"/>
            <color indexed="81"/>
            <rFont val="Tahoma"/>
            <family val="2"/>
          </rPr>
          <t xml:space="preserve">
http://www.omikron-online.de/cyberchem/preise/prs-html/019sc-si.htm</t>
        </r>
      </text>
    </comment>
    <comment ref="BB52" authorId="0" shapeId="0" xr:uid="{00000000-0006-0000-0C00-000002000000}">
      <text>
        <r>
          <rPr>
            <b/>
            <sz val="8"/>
            <color indexed="81"/>
            <rFont val="Tahoma"/>
            <family val="2"/>
          </rPr>
          <t>Niels Jungbluth:</t>
        </r>
        <r>
          <rPr>
            <sz val="8"/>
            <color indexed="81"/>
            <rFont val="Tahoma"/>
            <family val="2"/>
          </rPr>
          <t xml:space="preserve">
http://www.omikron-online.de/cyberchem/preise/prs-html/019sc-si.htm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Philippe Stolz</author>
    <author>Karin Flury</author>
  </authors>
  <commentList>
    <comment ref="U22" authorId="0" shapeId="0" xr:uid="{00000000-0006-0000-1E00-000001000000}">
      <text>
        <r>
          <rPr>
            <b/>
            <sz val="9"/>
            <color indexed="81"/>
            <rFont val="Tahoma"/>
            <family val="2"/>
          </rPr>
          <t>Philippe Stolz:</t>
        </r>
        <r>
          <rPr>
            <sz val="9"/>
            <color indexed="81"/>
            <rFont val="Tahoma"/>
            <family val="2"/>
          </rPr>
          <t xml:space="preserve">
Previously modelled with the installation, now included in the module.</t>
        </r>
      </text>
    </comment>
    <comment ref="Y22" authorId="0" shapeId="0" xr:uid="{00000000-0006-0000-1E00-000002000000}">
      <text>
        <r>
          <rPr>
            <b/>
            <sz val="9"/>
            <color indexed="81"/>
            <rFont val="Tahoma"/>
            <family val="2"/>
          </rPr>
          <t>Philippe Stolz:</t>
        </r>
        <r>
          <rPr>
            <sz val="9"/>
            <color indexed="81"/>
            <rFont val="Tahoma"/>
            <family val="2"/>
          </rPr>
          <t xml:space="preserve">
Previously modelled with the installation, now included in the module.</t>
        </r>
      </text>
    </comment>
    <comment ref="U23" authorId="0" shapeId="0" xr:uid="{00000000-0006-0000-1E00-000003000000}">
      <text>
        <r>
          <rPr>
            <b/>
            <sz val="9"/>
            <color indexed="81"/>
            <rFont val="Tahoma"/>
            <family val="2"/>
          </rPr>
          <t>Philippe Stolz:</t>
        </r>
        <r>
          <rPr>
            <sz val="9"/>
            <color indexed="81"/>
            <rFont val="Tahoma"/>
            <family val="2"/>
          </rPr>
          <t xml:space="preserve">
Previously modelled with the installation, now included in the module.</t>
        </r>
      </text>
    </comment>
    <comment ref="Y23" authorId="0" shapeId="0" xr:uid="{00000000-0006-0000-1E00-000004000000}">
      <text>
        <r>
          <rPr>
            <b/>
            <sz val="9"/>
            <color indexed="81"/>
            <rFont val="Tahoma"/>
            <family val="2"/>
          </rPr>
          <t>Philippe Stolz:</t>
        </r>
        <r>
          <rPr>
            <sz val="9"/>
            <color indexed="81"/>
            <rFont val="Tahoma"/>
            <family val="2"/>
          </rPr>
          <t xml:space="preserve">
Previously modelled with the installation, now included in the module.</t>
        </r>
      </text>
    </comment>
    <comment ref="AO117" authorId="1" shapeId="0" xr:uid="{00000000-0006-0000-1E00-000005000000}">
      <text>
        <r>
          <rPr>
            <b/>
            <sz val="9"/>
            <color indexed="81"/>
            <rFont val="Tahoma"/>
            <family val="2"/>
          </rPr>
          <t>Karin Flury:</t>
        </r>
        <r>
          <rPr>
            <sz val="9"/>
            <color indexed="81"/>
            <rFont val="Tahoma"/>
            <family val="2"/>
          </rPr>
          <t xml:space="preserve">
Stromverbrauch der Druckluftanlage ist abgezogen, da dieser bereits im Druckluftdatensatz eingerechnet ist</t>
        </r>
      </text>
    </comment>
    <comment ref="AD135" authorId="1" shapeId="0" xr:uid="{00000000-0006-0000-1E00-000006000000}">
      <text>
        <r>
          <rPr>
            <b/>
            <sz val="9"/>
            <color indexed="81"/>
            <rFont val="Tahoma"/>
            <family val="2"/>
          </rPr>
          <t>Karin Flury:</t>
        </r>
        <r>
          <rPr>
            <sz val="9"/>
            <color indexed="81"/>
            <rFont val="Tahoma"/>
            <family val="2"/>
          </rPr>
          <t xml:space="preserve">
Inklusive Methan</t>
        </r>
      </text>
    </comment>
    <comment ref="AD151" authorId="1" shapeId="0" xr:uid="{00000000-0006-0000-1E00-000007000000}">
      <text>
        <r>
          <rPr>
            <b/>
            <sz val="9"/>
            <color indexed="81"/>
            <rFont val="Tahoma"/>
            <family val="2"/>
          </rPr>
          <t>Karin Flury:</t>
        </r>
        <r>
          <rPr>
            <sz val="9"/>
            <color indexed="81"/>
            <rFont val="Tahoma"/>
            <family val="2"/>
          </rPr>
          <t xml:space="preserve">
Prozessgas Methan nicht berücksichtigt. Nur Natural Gas to abatement</t>
        </r>
      </text>
    </comment>
    <comment ref="AG178" authorId="1" shapeId="0" xr:uid="{00000000-0006-0000-1E00-000008000000}">
      <text>
        <r>
          <rPr>
            <b/>
            <sz val="9"/>
            <color indexed="81"/>
            <rFont val="Tahoma"/>
            <family val="2"/>
          </rPr>
          <t>Karin Flury:</t>
        </r>
        <r>
          <rPr>
            <sz val="9"/>
            <color indexed="81"/>
            <rFont val="Tahoma"/>
            <family val="2"/>
          </rPr>
          <t xml:space="preserve">
Waste glass, returned to producer. 
Assumed transport distance (to supplier) 600km train
50km lorry
</t>
        </r>
      </text>
    </comment>
    <comment ref="AI178" authorId="1" shapeId="0" xr:uid="{00000000-0006-0000-1E00-000009000000}">
      <text>
        <r>
          <rPr>
            <b/>
            <sz val="9"/>
            <color indexed="81"/>
            <rFont val="Tahoma"/>
            <family val="2"/>
          </rPr>
          <t>Karin Flury:</t>
        </r>
        <r>
          <rPr>
            <sz val="9"/>
            <color indexed="81"/>
            <rFont val="Tahoma"/>
            <family val="2"/>
          </rPr>
          <t xml:space="preserve">
Waste glass, to recycling
Assumed transport distance (to recycling)
50km lorry</t>
        </r>
      </text>
    </comment>
    <comment ref="AJ178" authorId="1" shapeId="0" xr:uid="{00000000-0006-0000-1E00-00000A000000}">
      <text>
        <r>
          <rPr>
            <b/>
            <sz val="9"/>
            <color indexed="81"/>
            <rFont val="Tahoma"/>
            <family val="2"/>
          </rPr>
          <t>Karin Flury:</t>
        </r>
        <r>
          <rPr>
            <sz val="9"/>
            <color indexed="81"/>
            <rFont val="Tahoma"/>
            <family val="2"/>
          </rPr>
          <t xml:space="preserve">
Waste foil, returned to producer
Transport distance assumed:
200km train
50km lorry
</t>
        </r>
      </text>
    </comment>
    <comment ref="AG179" authorId="1" shapeId="0" xr:uid="{00000000-0006-0000-1E00-00000B000000}">
      <text>
        <r>
          <rPr>
            <b/>
            <sz val="9"/>
            <color indexed="81"/>
            <rFont val="Tahoma"/>
            <family val="2"/>
          </rPr>
          <t>Karin Flury:</t>
        </r>
        <r>
          <rPr>
            <sz val="9"/>
            <color indexed="81"/>
            <rFont val="Tahoma"/>
            <family val="2"/>
          </rPr>
          <t xml:space="preserve">
Waste glass, to recycling
Assumed transport distance (to recycling)
50km lorry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Franziska Wyss</author>
  </authors>
  <commentList>
    <comment ref="L17" authorId="0" shapeId="0" xr:uid="{00000000-0006-0000-1F00-000001000000}">
      <text>
        <r>
          <rPr>
            <b/>
            <sz val="9"/>
            <color indexed="81"/>
            <rFont val="Tahoma"/>
            <family val="2"/>
          </rPr>
          <t>Franziska Wyss:</t>
        </r>
        <r>
          <rPr>
            <sz val="9"/>
            <color indexed="81"/>
            <rFont val="Tahoma"/>
            <family val="2"/>
          </rPr>
          <t xml:space="preserve">
Rotterdam-Shanghai</t>
        </r>
      </text>
    </comment>
    <comment ref="F20" authorId="0" shapeId="0" xr:uid="{00000000-0006-0000-1F00-000002000000}">
      <text>
        <r>
          <rPr>
            <sz val="9"/>
            <color indexed="81"/>
            <rFont val="Tahoma"/>
            <family val="2"/>
          </rPr>
          <t xml:space="preserve">aus PEFCR, Kap. 5.6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Franziska Wyss</author>
  </authors>
  <commentList>
    <comment ref="F43" authorId="0" shapeId="0" xr:uid="{00000000-0006-0000-2100-000001000000}">
      <text>
        <r>
          <rPr>
            <b/>
            <sz val="9"/>
            <color indexed="81"/>
            <rFont val="Tahoma"/>
            <family val="2"/>
          </rPr>
          <t>Franziska Wyss:</t>
        </r>
        <r>
          <rPr>
            <sz val="9"/>
            <color indexed="81"/>
            <rFont val="Tahoma"/>
            <family val="2"/>
          </rPr>
          <t xml:space="preserve">
aus PEF-CR, Kap. 5.4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Franziska Wyss</author>
  </authors>
  <commentList>
    <comment ref="F30" authorId="0" shapeId="0" xr:uid="{00000000-0006-0000-2300-000003000000}">
      <text>
        <r>
          <rPr>
            <sz val="9"/>
            <color indexed="81"/>
            <rFont val="Tahoma"/>
            <family val="2"/>
          </rPr>
          <t xml:space="preserve">aus PEFCR, Kap. 5.6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E98" authorId="0" shapeId="0" xr:uid="{E4355E91-153A-4F0C-8A86-E05095853010}">
      <text>
        <r>
          <rPr>
            <b/>
            <sz val="9"/>
            <color indexed="81"/>
            <rFont val="Tahoma"/>
            <family val="2"/>
          </rPr>
          <t>Philippe Stolz:</t>
        </r>
        <r>
          <rPr>
            <sz val="9"/>
            <color indexed="81"/>
            <rFont val="Tahoma"/>
            <family val="2"/>
          </rPr>
          <t xml:space="preserve">
Estimation based on Fraunhofer ISE Photovoltaics Report (16 September 2020), p. 28. and 29 as well as expert statement by Prof. Christoph Ballif, EPFL, 29.9.2020</t>
        </r>
      </text>
    </comment>
    <comment ref="F98" authorId="0" shapeId="0" xr:uid="{E281453F-01F4-4104-BBEB-98FFC1E8A0DB}">
      <text>
        <r>
          <rPr>
            <b/>
            <sz val="9"/>
            <color indexed="81"/>
            <rFont val="Tahoma"/>
            <family val="2"/>
          </rPr>
          <t>Philippe Stolz:</t>
        </r>
        <r>
          <rPr>
            <sz val="9"/>
            <color indexed="81"/>
            <rFont val="Tahoma"/>
            <family val="2"/>
          </rPr>
          <t xml:space="preserve">
Estimation based on Fraunhofer ISE Photovoltaics Report (16 September 2020), p. 28. and 29 as well as expert statement by Prof. Christoph Ballif, EPFL, 29.9.2020</t>
        </r>
      </text>
    </comment>
    <comment ref="H98" authorId="0" shapeId="0" xr:uid="{9B64680B-4556-4EAB-A642-583152355C53}">
      <text>
        <r>
          <rPr>
            <b/>
            <sz val="9"/>
            <color indexed="81"/>
            <rFont val="Tahoma"/>
            <family val="2"/>
          </rPr>
          <t>Philippe Stolz:</t>
        </r>
        <r>
          <rPr>
            <sz val="9"/>
            <color indexed="81"/>
            <rFont val="Tahoma"/>
            <family val="2"/>
          </rPr>
          <t xml:space="preserve">
Based on the screening study for the PEF Pilot PV Electricity.</t>
        </r>
      </text>
    </comment>
    <comment ref="I98" authorId="0" shapeId="0" xr:uid="{7319935D-FC58-4B66-A1E3-83DA077A6C0D}">
      <text>
        <r>
          <rPr>
            <b/>
            <sz val="9"/>
            <color indexed="81"/>
            <rFont val="Tahoma"/>
            <family val="2"/>
          </rPr>
          <t>Philippe Stolz:</t>
        </r>
        <r>
          <rPr>
            <sz val="9"/>
            <color indexed="81"/>
            <rFont val="Tahoma"/>
            <family val="2"/>
          </rPr>
          <t xml:space="preserve">
Estimation based on Fraunhofer ISE Photovoltaics Report (16 September 2020), p. 2829 as well as expert judgement by Rolf Frischknecht, treeze, 29.9.2020</t>
        </r>
      </text>
    </comment>
    <comment ref="J98" authorId="0" shapeId="0" xr:uid="{07E022AC-E3AE-42F8-9BC1-9394003B25EA}">
      <text>
        <r>
          <rPr>
            <b/>
            <sz val="9"/>
            <color indexed="81"/>
            <rFont val="Tahoma"/>
            <family val="2"/>
          </rPr>
          <t>Philippe Stolz:</t>
        </r>
        <r>
          <rPr>
            <sz val="9"/>
            <color indexed="81"/>
            <rFont val="Tahoma"/>
            <family val="2"/>
          </rPr>
          <t xml:space="preserve">
Estimation based on Fraunhofer ISE Photovoltaics Report (16 September 2020), p. 29 and expert confirmation by Ricky Sinha, FirstSolar, 30.9.2020.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Philippe Stolz</author>
    <author>Franziska Wyss</author>
  </authors>
  <commentList>
    <comment ref="AJ15" authorId="0" shapeId="0" xr:uid="{0AE12640-AC71-4B02-AAC8-BC80D0CC718B}">
      <text>
        <r>
          <rPr>
            <b/>
            <sz val="9"/>
            <color indexed="81"/>
            <rFont val="Tahoma"/>
            <family val="2"/>
          </rPr>
          <t>Philippe Stolz:</t>
        </r>
        <r>
          <rPr>
            <sz val="9"/>
            <color indexed="81"/>
            <rFont val="Tahoma"/>
            <family val="2"/>
          </rPr>
          <t xml:space="preserve">
Includes ferrous metals (magnetic), no ferrous metals in c-Si PV modules according to BOM.</t>
        </r>
      </text>
    </comment>
    <comment ref="F56" authorId="1" shapeId="0" xr:uid="{D40B3823-2FAA-46DE-BEED-959E6752FDA8}">
      <text>
        <r>
          <rPr>
            <b/>
            <sz val="9"/>
            <color indexed="81"/>
            <rFont val="Tahoma"/>
            <family val="2"/>
          </rPr>
          <t>Franziska Wyss:</t>
        </r>
        <r>
          <rPr>
            <sz val="9"/>
            <color indexed="81"/>
            <rFont val="Tahoma"/>
            <family val="2"/>
          </rPr>
          <t xml:space="preserve">
2 wires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AX9" authorId="0" shapeId="0" xr:uid="{F679783D-6637-4C78-97C8-54920938EF40}">
      <text>
        <r>
          <rPr>
            <b/>
            <sz val="9"/>
            <color indexed="81"/>
            <rFont val="Tahoma"/>
            <family val="2"/>
          </rPr>
          <t>Philippe Stolz:</t>
        </r>
        <r>
          <rPr>
            <sz val="9"/>
            <color indexed="81"/>
            <rFont val="Tahoma"/>
            <family val="2"/>
          </rPr>
          <t xml:space="preserve">
Includes ferrous metals (magnetic), no ferrous metals in c-Si PV modules according to BOM.</t>
        </r>
      </text>
    </comment>
    <comment ref="L22" authorId="0" shapeId="0" xr:uid="{FB2D5C8D-2E99-476F-AB15-7A1CDCF62288}">
      <text>
        <r>
          <rPr>
            <b/>
            <sz val="9"/>
            <color indexed="81"/>
            <rFont val="Tahoma"/>
            <family val="2"/>
          </rPr>
          <t>Philippe Stolz:</t>
        </r>
        <r>
          <rPr>
            <sz val="9"/>
            <color indexed="81"/>
            <rFont val="Tahoma"/>
            <family val="2"/>
          </rPr>
          <t xml:space="preserve">
Take-e-way 2014, S. 12 / 16 (Mittelwerte für Behandlungs- und Transportkosten)
Persönliche Mitteilung Karsten Wambach, 15.06.2016: Behandlung ca. 200 EUR/t, Transport bis zu 100 EUR/t</t>
        </r>
      </text>
    </comment>
    <comment ref="P22" authorId="0" shapeId="0" xr:uid="{FBFAA2D7-033C-4460-9C49-B9DD54DF3CD0}">
      <text>
        <r>
          <rPr>
            <b/>
            <sz val="9"/>
            <color indexed="81"/>
            <rFont val="Tahoma"/>
            <family val="2"/>
          </rPr>
          <t>Philippe Stolz:</t>
        </r>
        <r>
          <rPr>
            <sz val="9"/>
            <color indexed="81"/>
            <rFont val="Tahoma"/>
            <family val="2"/>
          </rPr>
          <t xml:space="preserve">
Persönliche Mitteilung Karsten Wambach, 15.06.2016: 
Erlös für verunreinigtes Altglas zur Schaumglas-herstellung (Erlös für sauberes Glas bis zu 80 EUR/t)
Starke Preisschwankungen</t>
        </r>
      </text>
    </comment>
    <comment ref="T22" authorId="0" shapeId="0" xr:uid="{33DB01EE-05A7-49AE-89AE-4DFFBDA677A9}">
      <text>
        <r>
          <rPr>
            <b/>
            <sz val="9"/>
            <color indexed="81"/>
            <rFont val="Tahoma"/>
            <family val="2"/>
          </rPr>
          <t>Philippe Stolz:</t>
        </r>
        <r>
          <rPr>
            <sz val="9"/>
            <color indexed="81"/>
            <rFont val="Tahoma"/>
            <family val="2"/>
          </rPr>
          <t xml:space="preserve">
Persönliche Mitteilung Karsten Wambach, 15.06.2016: 
Schätzung, starke Preisschwankungen
Plausibilisiert mit Werten aus EUWID Recycling und Entsorgung 2016</t>
        </r>
      </text>
    </comment>
    <comment ref="X22" authorId="0" shapeId="0" xr:uid="{57C0325A-21CC-4282-84D4-286B80C0E648}">
      <text>
        <r>
          <rPr>
            <b/>
            <sz val="9"/>
            <color indexed="81"/>
            <rFont val="Tahoma"/>
            <family val="2"/>
          </rPr>
          <t>Philippe Stolz:</t>
        </r>
        <r>
          <rPr>
            <sz val="9"/>
            <color indexed="81"/>
            <rFont val="Tahoma"/>
            <family val="2"/>
          </rPr>
          <t xml:space="preserve">
Persönliche Mitteilung Karsten Wambach, 15.06.2016: 
Schätzung, starke Preisschwankungen
Plausibilisiert mit Werten aus EUWID Recycling und Entsorgung 2016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AJ13" authorId="0" shapeId="0" xr:uid="{6ECE7C41-C543-4501-A028-F59B998B094A}">
      <text>
        <r>
          <rPr>
            <b/>
            <sz val="9"/>
            <color indexed="81"/>
            <rFont val="Tahoma"/>
            <family val="2"/>
          </rPr>
          <t>Philippe Stolz:</t>
        </r>
        <r>
          <rPr>
            <sz val="9"/>
            <color indexed="81"/>
            <rFont val="Tahoma"/>
            <family val="2"/>
          </rPr>
          <t xml:space="preserve">
Mounting structure and electric installation are not considered.
Transport to collection point estimated at 100 km based on Latanussa et al. 2016.</t>
        </r>
      </text>
    </comment>
    <comment ref="AJ14" authorId="0" shapeId="0" xr:uid="{2A3A5028-63E9-466A-BAC8-8775645DCA87}">
      <text>
        <r>
          <rPr>
            <b/>
            <sz val="9"/>
            <color indexed="81"/>
            <rFont val="Tahoma"/>
            <family val="2"/>
          </rPr>
          <t>Philippe Stolz:</t>
        </r>
        <r>
          <rPr>
            <sz val="9"/>
            <color indexed="81"/>
            <rFont val="Tahoma"/>
            <family val="2"/>
          </rPr>
          <t xml:space="preserve">
Mounting structure and electric installation are not considered.
Transport to collection point estimated at 100 km based on Latanussa et al. 2016.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Franziska Wyss</author>
  </authors>
  <commentList>
    <comment ref="F39" authorId="0" shapeId="0" xr:uid="{30ACD695-30D5-474E-8B9D-008320ADA3F3}">
      <text>
        <r>
          <rPr>
            <b/>
            <sz val="9"/>
            <color indexed="81"/>
            <rFont val="Tahoma"/>
            <family val="2"/>
          </rPr>
          <t>Franziska Wyss:</t>
        </r>
        <r>
          <rPr>
            <sz val="9"/>
            <color indexed="81"/>
            <rFont val="Tahoma"/>
            <family val="2"/>
          </rPr>
          <t xml:space="preserve">
2 wires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BB17" authorId="0" shapeId="0" xr:uid="{09A0F969-5FC2-4CCA-875F-E26257BB884F}">
      <text>
        <r>
          <rPr>
            <b/>
            <sz val="9"/>
            <color indexed="81"/>
            <rFont val="Tahoma"/>
            <family val="2"/>
          </rPr>
          <t>Philippe Stolz:</t>
        </r>
        <r>
          <rPr>
            <sz val="9"/>
            <color indexed="81"/>
            <rFont val="Tahoma"/>
            <family val="2"/>
          </rPr>
          <t xml:space="preserve">
Mounting structure and electric installation are not considered.
Transport to collection point estimated at 100 km based on Latanussa et al. 2016.</t>
        </r>
      </text>
    </comment>
    <comment ref="BB18" authorId="0" shapeId="0" xr:uid="{729420A5-520A-4EA0-B763-4F524BDC0CCB}">
      <text>
        <r>
          <rPr>
            <b/>
            <sz val="9"/>
            <color indexed="81"/>
            <rFont val="Tahoma"/>
            <family val="2"/>
          </rPr>
          <t>Philippe Stolz:</t>
        </r>
        <r>
          <rPr>
            <sz val="9"/>
            <color indexed="81"/>
            <rFont val="Tahoma"/>
            <family val="2"/>
          </rPr>
          <t xml:space="preserve">
Mounting structure and electric installation are not considered.
Transport to collection point estimated at 100 km based on Latanussa et al. 2016.</t>
        </r>
      </text>
    </comment>
    <comment ref="L29" authorId="0" shapeId="0" xr:uid="{A4DEC484-A125-4453-8996-2717FA9A72E5}">
      <text>
        <r>
          <rPr>
            <b/>
            <sz val="9"/>
            <color indexed="81"/>
            <rFont val="Tahoma"/>
            <family val="2"/>
          </rPr>
          <t>Philippe Stolz:</t>
        </r>
        <r>
          <rPr>
            <sz val="9"/>
            <color indexed="81"/>
            <rFont val="Tahoma"/>
            <family val="2"/>
          </rPr>
          <t xml:space="preserve">
First Solar Manufacturing Update 2013</t>
        </r>
      </text>
    </comment>
    <comment ref="P29" authorId="0" shapeId="0" xr:uid="{ABE2746F-830F-4EB3-9FBE-236E8F055BBD}">
      <text>
        <r>
          <rPr>
            <b/>
            <sz val="9"/>
            <color indexed="81"/>
            <rFont val="Tahoma"/>
            <family val="2"/>
          </rPr>
          <t>Philippe Stolz:</t>
        </r>
        <r>
          <rPr>
            <sz val="9"/>
            <color indexed="81"/>
            <rFont val="Tahoma"/>
            <family val="2"/>
          </rPr>
          <t xml:space="preserve">
Persönliche Mitteilung Karsten Wambach, 15.06.2016: 
Erlös für verunreinigtes Altglas zur Schaumglas-herstellung (Erlös für sauberes Glas bis zu 80 EUR/t)
Starke Preisschwankungen</t>
        </r>
      </text>
    </comment>
    <comment ref="T29" authorId="0" shapeId="0" xr:uid="{76244348-9B4A-43A6-9F08-AC81598AF067}">
      <text>
        <r>
          <rPr>
            <b/>
            <sz val="9"/>
            <color indexed="81"/>
            <rFont val="Tahoma"/>
            <family val="2"/>
          </rPr>
          <t>Philippe Stolz:</t>
        </r>
        <r>
          <rPr>
            <sz val="9"/>
            <color indexed="81"/>
            <rFont val="Tahoma"/>
            <family val="2"/>
          </rPr>
          <t xml:space="preserve">
Persönliche Mitteilung Karsten Wambach, 15.06.2016: 
Schätzung, starke Preisschwankungen
Plausibilisiert mit Werten aus EUWID Recycling und Entsorgung 2016</t>
        </r>
      </text>
    </comment>
    <comment ref="X29" authorId="0" shapeId="0" xr:uid="{79D77FF7-0587-40BA-A347-6C03054F0818}">
      <text>
        <r>
          <rPr>
            <b/>
            <sz val="9"/>
            <color indexed="81"/>
            <rFont val="Tahoma"/>
            <family val="2"/>
          </rPr>
          <t>Philippe Stolz:</t>
        </r>
        <r>
          <rPr>
            <sz val="9"/>
            <color indexed="81"/>
            <rFont val="Tahoma"/>
            <family val="2"/>
          </rPr>
          <t xml:space="preserve">
USGS 2016: Cadmium
Semiconductor precursors are valued at about 10% the price of the pure value of the contained materials
Personal communication Parikhit Sinha, 13.06.2016</t>
        </r>
      </text>
    </comment>
    <comment ref="AB29" authorId="0" shapeId="0" xr:uid="{CF3B9AB5-27F3-4CED-BA80-14FBF0007AA6}">
      <text>
        <r>
          <rPr>
            <b/>
            <sz val="9"/>
            <color indexed="81"/>
            <rFont val="Tahoma"/>
            <family val="2"/>
          </rPr>
          <t>Philippe Stolz:</t>
        </r>
        <r>
          <rPr>
            <sz val="9"/>
            <color indexed="81"/>
            <rFont val="Tahoma"/>
            <family val="2"/>
          </rPr>
          <t xml:space="preserve">
USGS 2016: Tellurium
Semiconductor precursors are valued at about 10% the price of the pure value of the contained materials
Personal communication Parikhit Sinha, 13.06.2016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L50" authorId="0" shapeId="0" xr:uid="{A407FC07-1D8C-4DB6-878A-132723F050D8}">
      <text>
        <r>
          <rPr>
            <b/>
            <sz val="9"/>
            <color indexed="81"/>
            <rFont val="Segoe UI"/>
            <family val="2"/>
          </rPr>
          <t>Philippe Stolz:</t>
        </r>
        <r>
          <rPr>
            <sz val="9"/>
            <color indexed="81"/>
            <rFont val="Segoe UI"/>
            <family val="2"/>
          </rPr>
          <t xml:space="preserve">
IEA PVPS Trends Report 2019, p. 61</t>
        </r>
      </text>
    </comment>
    <comment ref="F51" authorId="0" shapeId="0" xr:uid="{DFDA1C4E-F61A-462D-A086-7A4EE28E3B11}">
      <text>
        <r>
          <rPr>
            <b/>
            <sz val="9"/>
            <color indexed="81"/>
            <rFont val="Segoe UI"/>
            <family val="2"/>
          </rPr>
          <t>Philippe Stolz:</t>
        </r>
        <r>
          <rPr>
            <sz val="9"/>
            <color indexed="81"/>
            <rFont val="Segoe UI"/>
            <family val="2"/>
          </rPr>
          <t xml:space="preserve">
https://www.wacker.com/cms/en-us/about-wacker/wacker-at-a-glance/production-sites/burghausen/overview.html</t>
        </r>
      </text>
    </comment>
    <comment ref="F55" authorId="0" shapeId="0" xr:uid="{44490816-6DA5-48A1-9E0B-4DAB259B2CA8}">
      <text>
        <r>
          <rPr>
            <b/>
            <sz val="9"/>
            <color indexed="81"/>
            <rFont val="Segoe UI"/>
            <family val="2"/>
          </rPr>
          <t>Philippe Stolz:</t>
        </r>
        <r>
          <rPr>
            <sz val="9"/>
            <color indexed="81"/>
            <rFont val="Segoe UI"/>
            <family val="2"/>
          </rPr>
          <t xml:space="preserve">
https://www.wacker.com/cms/en-us/about-wacker/wacker-at-a-glance/production-sites/burghausen/overview.html</t>
        </r>
      </text>
    </comment>
    <comment ref="T55" authorId="0" shapeId="0" xr:uid="{23ACD580-B21E-4B25-B510-C94D4A23C780}">
      <text>
        <r>
          <rPr>
            <b/>
            <sz val="9"/>
            <color indexed="81"/>
            <rFont val="Segoe UI"/>
            <family val="2"/>
          </rPr>
          <t>Philippe Stolz:</t>
        </r>
        <r>
          <rPr>
            <sz val="9"/>
            <color indexed="81"/>
            <rFont val="Segoe UI"/>
            <family val="2"/>
          </rPr>
          <t xml:space="preserve">
IEA PVPS Trends Report 2019, p. 61</t>
        </r>
      </text>
    </comment>
    <comment ref="F57" authorId="0" shapeId="0" xr:uid="{C20DC43C-8D91-49B9-8477-06C98C0FF0E3}">
      <text>
        <r>
          <rPr>
            <b/>
            <sz val="9"/>
            <color indexed="81"/>
            <rFont val="Segoe UI"/>
            <family val="2"/>
          </rPr>
          <t>Philippe Stolz:</t>
        </r>
        <r>
          <rPr>
            <sz val="9"/>
            <color indexed="81"/>
            <rFont val="Segoe UI"/>
            <family val="2"/>
          </rPr>
          <t xml:space="preserve">
https://epub.artbox.no/recsilicon/ar2019/6/</t>
        </r>
      </text>
    </comment>
    <comment ref="T57" authorId="0" shapeId="0" xr:uid="{E4E4169D-8EAB-447C-9878-2F05034CCA18}">
      <text>
        <r>
          <rPr>
            <b/>
            <sz val="9"/>
            <color indexed="81"/>
            <rFont val="Segoe UI"/>
            <family val="2"/>
          </rPr>
          <t>Philippe Stolz:</t>
        </r>
        <r>
          <rPr>
            <sz val="9"/>
            <color indexed="81"/>
            <rFont val="Segoe UI"/>
            <family val="2"/>
          </rPr>
          <t xml:space="preserve">
Annual report 2019, p. 7</t>
        </r>
      </text>
    </comment>
    <comment ref="T58" authorId="0" shapeId="0" xr:uid="{6759895C-8C91-4DF9-8AE3-AB4CF60EFFFD}">
      <text>
        <r>
          <rPr>
            <b/>
            <sz val="9"/>
            <color indexed="81"/>
            <rFont val="Segoe UI"/>
            <family val="2"/>
          </rPr>
          <t>Philippe Stolz:</t>
        </r>
        <r>
          <rPr>
            <sz val="9"/>
            <color indexed="81"/>
            <rFont val="Segoe UI"/>
            <family val="2"/>
          </rPr>
          <t xml:space="preserve">
Annual report 2019, p. 15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Matthias S</author>
  </authors>
  <commentList>
    <comment ref="AB49" authorId="0" shapeId="0" xr:uid="{00000000-0006-0000-2A00-000001000000}">
      <text>
        <r>
          <rPr>
            <b/>
            <sz val="8"/>
            <color indexed="81"/>
            <rFont val="Tahoma"/>
            <family val="2"/>
          </rPr>
          <t>Matthias S:</t>
        </r>
        <r>
          <rPr>
            <sz val="8"/>
            <color indexed="81"/>
            <rFont val="Tahoma"/>
            <family val="2"/>
          </rPr>
          <t xml:space="preserve">
Berechnungen im Dokument Montagesysteme_2007.xls</t>
        </r>
      </text>
    </comment>
    <comment ref="AB214" authorId="0" shapeId="0" xr:uid="{00000000-0006-0000-2A00-000002000000}">
      <text>
        <r>
          <rPr>
            <b/>
            <sz val="8"/>
            <color indexed="81"/>
            <rFont val="Tahoma"/>
            <family val="2"/>
          </rPr>
          <t>Matthias S:</t>
        </r>
        <r>
          <rPr>
            <sz val="8"/>
            <color indexed="81"/>
            <rFont val="Tahoma"/>
            <family val="2"/>
          </rPr>
          <t xml:space="preserve">
wäre eigentlich &lt;5, respektive &lt;15</t>
        </r>
      </text>
    </comment>
    <comment ref="T224" authorId="0" shapeId="0" xr:uid="{00000000-0006-0000-2A00-000003000000}">
      <text>
        <r>
          <rPr>
            <b/>
            <sz val="8"/>
            <color indexed="81"/>
            <rFont val="Tahoma"/>
            <family val="2"/>
          </rPr>
          <t>Matthias S:</t>
        </r>
        <r>
          <rPr>
            <sz val="8"/>
            <color indexed="81"/>
            <rFont val="Tahoma"/>
            <family val="2"/>
          </rPr>
          <t xml:space="preserve">
komischer wert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Matthias Stucki</author>
  </authors>
  <commentList>
    <comment ref="D40" authorId="0" shapeId="0" xr:uid="{00000000-0006-0000-2C00-000001000000}">
      <text>
        <r>
          <rPr>
            <b/>
            <sz val="8"/>
            <color indexed="81"/>
            <rFont val="Tahoma"/>
            <family val="2"/>
          </rPr>
          <t>Matthias Stucki:</t>
        </r>
        <r>
          <rPr>
            <sz val="8"/>
            <color indexed="81"/>
            <rFont val="Tahoma"/>
            <family val="2"/>
          </rPr>
          <t xml:space="preserve">
unit: m2/m2
calculation basis:
0.679 kg zinc/m2 zinc coating coils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Matthias S</author>
  </authors>
  <commentList>
    <comment ref="AM49" authorId="0" shapeId="0" xr:uid="{B58FBE92-1922-4807-8BB6-8DE494009893}">
      <text>
        <r>
          <rPr>
            <b/>
            <sz val="12"/>
            <color indexed="81"/>
            <rFont val="Tahoma"/>
            <family val="2"/>
          </rPr>
          <t xml:space="preserve">Matthias S:
</t>
        </r>
        <r>
          <rPr>
            <sz val="12"/>
            <color indexed="81"/>
            <rFont val="Tahoma"/>
            <family val="2"/>
          </rPr>
          <t>Mündliche Abschätzung von Herrn Hasmann von Edisun: 2 n 4 mm2 Kabel pro Modul</t>
        </r>
      </text>
    </comment>
    <comment ref="AM55" authorId="0" shapeId="0" xr:uid="{B96410B3-4E44-48BF-A50C-EE5251278A64}">
      <text>
        <r>
          <rPr>
            <b/>
            <sz val="8"/>
            <color indexed="81"/>
            <rFont val="Tahoma"/>
            <family val="2"/>
          </rPr>
          <t>Matthias S:</t>
        </r>
        <r>
          <rPr>
            <sz val="8"/>
            <color indexed="81"/>
            <rFont val="Tahoma"/>
            <family val="2"/>
          </rPr>
          <t xml:space="preserve">
Keine Angaben, darum Annahme: gleiches Gewicht wie bei 450 kWp Anlage</t>
        </r>
      </text>
    </comment>
    <comment ref="S63" authorId="0" shapeId="0" xr:uid="{C651AF97-B87F-4633-84C4-8576897543F4}">
      <text>
        <r>
          <rPr>
            <b/>
            <sz val="8"/>
            <color indexed="81"/>
            <rFont val="Tahoma"/>
            <family val="2"/>
          </rPr>
          <t>Matthias S:</t>
        </r>
        <r>
          <rPr>
            <sz val="8"/>
            <color indexed="81"/>
            <rFont val="Tahoma"/>
            <family val="2"/>
          </rPr>
          <t xml:space="preserve">
Keine Angabe, darum gleiche Werte wie für 280 kW Anlage angenommen</t>
        </r>
      </text>
    </comment>
    <comment ref="AM63" authorId="0" shapeId="0" xr:uid="{B399B78E-6503-4E87-8301-95D04F008CF0}">
      <text>
        <r>
          <rPr>
            <b/>
            <sz val="12"/>
            <color indexed="81"/>
            <rFont val="Tahoma"/>
            <family val="2"/>
          </rPr>
          <t>Matthias S:</t>
        </r>
        <r>
          <rPr>
            <sz val="12"/>
            <color indexed="81"/>
            <rFont val="Tahoma"/>
            <family val="2"/>
          </rPr>
          <t xml:space="preserve">
Mündliche Abschätzung von Herrn Hasmann von Edisun: 30 Reihen; 40 meter 16 mm2 Kabel je Reihe</t>
        </r>
      </text>
    </comment>
    <comment ref="S72" authorId="0" shapeId="0" xr:uid="{A33D709C-DF94-4F4C-A4F1-CF3CFBCBB016}">
      <text>
        <r>
          <rPr>
            <b/>
            <sz val="8"/>
            <color indexed="81"/>
            <rFont val="Tahoma"/>
            <family val="2"/>
          </rPr>
          <t>Matthias S:</t>
        </r>
        <r>
          <rPr>
            <sz val="8"/>
            <color indexed="81"/>
            <rFont val="Tahoma"/>
            <family val="2"/>
          </rPr>
          <t xml:space="preserve">
Keine Angabe, darum gleiche Werte wie für 280 kW Anlage angenommen</t>
        </r>
      </text>
    </comment>
    <comment ref="W72" authorId="0" shapeId="0" xr:uid="{172E584F-E753-400E-912C-D0B2F7BC2FDB}">
      <text>
        <r>
          <rPr>
            <b/>
            <sz val="8"/>
            <color indexed="81"/>
            <rFont val="Tahoma"/>
            <family val="2"/>
          </rPr>
          <t>Matthias S:</t>
        </r>
        <r>
          <rPr>
            <sz val="8"/>
            <color indexed="81"/>
            <rFont val="Tahoma"/>
            <family val="2"/>
          </rPr>
          <t xml:space="preserve">
Keine Angabe, darum gleiche Werte wie für 280 kW Anlage angenommen</t>
        </r>
      </text>
    </comment>
    <comment ref="AE72" authorId="0" shapeId="0" xr:uid="{0971BA6D-2F57-41A8-93C9-93836959759A}">
      <text>
        <r>
          <rPr>
            <b/>
            <sz val="8"/>
            <color indexed="81"/>
            <rFont val="Tahoma"/>
            <family val="2"/>
          </rPr>
          <t>Matthias S:</t>
        </r>
        <r>
          <rPr>
            <sz val="8"/>
            <color indexed="81"/>
            <rFont val="Tahoma"/>
            <family val="2"/>
          </rPr>
          <t xml:space="preserve">
Keine Angabe, darum gleiche Werte wie für 280 kW Anlage angenommen</t>
        </r>
      </text>
    </comment>
    <comment ref="AM72" authorId="0" shapeId="0" xr:uid="{E4185F60-70E0-4B71-8EBC-F3F015C687E1}">
      <text>
        <r>
          <rPr>
            <b/>
            <sz val="8"/>
            <color indexed="81"/>
            <rFont val="Tahoma"/>
            <family val="2"/>
          </rPr>
          <t>Matthias S:</t>
        </r>
        <r>
          <rPr>
            <sz val="8"/>
            <color indexed="81"/>
            <rFont val="Tahoma"/>
            <family val="2"/>
          </rPr>
          <t xml:space="preserve">
Keine Angaben, darum Annahme: gleiches Gewicht wie bei 450 kWp Anlage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Franziska Wyss</author>
    <author>Philippe Stolz</author>
  </authors>
  <commentList>
    <comment ref="AF13" authorId="0" shapeId="0" xr:uid="{00000000-0006-0000-3000-000001000000}">
      <text>
        <r>
          <rPr>
            <b/>
            <sz val="9"/>
            <color indexed="81"/>
            <rFont val="Tahoma"/>
            <family val="2"/>
          </rPr>
          <t>Franziska Wyss:</t>
        </r>
        <r>
          <rPr>
            <sz val="9"/>
            <color indexed="81"/>
            <rFont val="Tahoma"/>
            <family val="2"/>
          </rPr>
          <t xml:space="preserve">
analog zu CdTe
</t>
        </r>
      </text>
    </comment>
    <comment ref="AJ16" authorId="1" shapeId="0" xr:uid="{00000000-0006-0000-3000-000002000000}">
      <text>
        <r>
          <rPr>
            <b/>
            <sz val="9"/>
            <color indexed="81"/>
            <rFont val="Tahoma"/>
            <family val="2"/>
          </rPr>
          <t>Philippe Stolz:</t>
        </r>
        <r>
          <rPr>
            <sz val="9"/>
            <color indexed="81"/>
            <rFont val="Tahoma"/>
            <family val="2"/>
          </rPr>
          <t xml:space="preserve">
Estimated based on LCI "Inverter, 500kW, at plant/RER/I U"</t>
        </r>
      </text>
    </comment>
    <comment ref="AJ18" authorId="1" shapeId="0" xr:uid="{00000000-0006-0000-3000-000003000000}">
      <text>
        <r>
          <rPr>
            <b/>
            <sz val="9"/>
            <color indexed="81"/>
            <rFont val="Tahoma"/>
            <family val="2"/>
          </rPr>
          <t>Philippe Stolz:</t>
        </r>
        <r>
          <rPr>
            <sz val="9"/>
            <color indexed="81"/>
            <rFont val="Tahoma"/>
            <family val="2"/>
          </rPr>
          <t xml:space="preserve">
Estimated based on LCI "electric installation, 570 kWp photovoltaic plant, at plant/p/ES/I 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Franziska Wyss</author>
    <author>Philippe Stolz</author>
  </authors>
  <commentList>
    <comment ref="AF13" authorId="0" shapeId="0" xr:uid="{00000000-0006-0000-3500-000001000000}">
      <text>
        <r>
          <rPr>
            <b/>
            <sz val="9"/>
            <color indexed="81"/>
            <rFont val="Tahoma"/>
            <family val="2"/>
          </rPr>
          <t>Franziska Wyss:</t>
        </r>
        <r>
          <rPr>
            <sz val="9"/>
            <color indexed="81"/>
            <rFont val="Tahoma"/>
            <family val="2"/>
          </rPr>
          <t xml:space="preserve">
analog zu CdTe
</t>
        </r>
      </text>
    </comment>
    <comment ref="AJ16" authorId="1" shapeId="0" xr:uid="{00000000-0006-0000-3500-000002000000}">
      <text>
        <r>
          <rPr>
            <b/>
            <sz val="9"/>
            <color indexed="81"/>
            <rFont val="Tahoma"/>
            <family val="2"/>
          </rPr>
          <t>Philippe Stolz:</t>
        </r>
        <r>
          <rPr>
            <sz val="9"/>
            <color indexed="81"/>
            <rFont val="Tahoma"/>
            <family val="2"/>
          </rPr>
          <t xml:space="preserve">
Estimated based on LCI "Inverter, 500kW, at plant/RER/I U"</t>
        </r>
      </text>
    </comment>
    <comment ref="AJ18" authorId="1" shapeId="0" xr:uid="{00000000-0006-0000-3500-000003000000}">
      <text>
        <r>
          <rPr>
            <b/>
            <sz val="9"/>
            <color indexed="81"/>
            <rFont val="Tahoma"/>
            <family val="2"/>
          </rPr>
          <t>Philippe Stolz:</t>
        </r>
        <r>
          <rPr>
            <sz val="9"/>
            <color indexed="81"/>
            <rFont val="Tahoma"/>
            <family val="2"/>
          </rPr>
          <t xml:space="preserve">
Estimated based on LCI "electric installation, 570 kWp photovoltaic plant, at plant/p/ES/I U"</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Matthias S</author>
  </authors>
  <commentList>
    <comment ref="BH24" authorId="0" shapeId="0" xr:uid="{6EB0CF6A-D0B6-43D3-9391-059B2E70481F}">
      <text>
        <r>
          <rPr>
            <b/>
            <sz val="8"/>
            <color indexed="81"/>
            <rFont val="Tahoma"/>
            <family val="2"/>
          </rPr>
          <t>Matthias S:</t>
        </r>
        <r>
          <rPr>
            <sz val="8"/>
            <color indexed="81"/>
            <rFont val="Tahoma"/>
            <family val="2"/>
          </rPr>
          <t xml:space="preserve">
375 l Diesel / MWp Kapazität
Dichte von Diesel: 0.84 kg/l
Umwandlung Building machine: 0.0234 kg Diesel / MJ</t>
        </r>
      </text>
    </comment>
    <comment ref="BL24" authorId="0" shapeId="0" xr:uid="{4F13C3AA-8FA5-4385-8996-E9ABAF8A3654}">
      <text>
        <r>
          <rPr>
            <b/>
            <sz val="8"/>
            <color indexed="81"/>
            <rFont val="Tahoma"/>
            <family val="2"/>
          </rPr>
          <t>Matthias S:</t>
        </r>
        <r>
          <rPr>
            <sz val="8"/>
            <color indexed="81"/>
            <rFont val="Tahoma"/>
            <family val="2"/>
          </rPr>
          <t xml:space="preserve">
375 l Diesel / MWp Kapazität
Dichte von Diesel: 0.84 kg/l
Umwandlung Building machine: 0.0234 kg Diesel / MJ</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T34" authorId="0" shapeId="0" xr:uid="{00000000-0006-0000-3A00-000002000000}">
      <text>
        <r>
          <rPr>
            <b/>
            <sz val="9"/>
            <color indexed="81"/>
            <rFont val="Tahoma"/>
            <family val="2"/>
          </rPr>
          <t>Philippe Stolz:</t>
        </r>
        <r>
          <rPr>
            <sz val="9"/>
            <color indexed="81"/>
            <rFont val="Tahoma"/>
            <family val="2"/>
          </rPr>
          <t xml:space="preserve">
Estimated based on LCI "electric installation, 570 kWp photovoltaic plant, at plant/p/ES/I U"</t>
        </r>
      </text>
    </comment>
    <comment ref="T35" authorId="0" shapeId="0" xr:uid="{00000000-0006-0000-3A00-000003000000}">
      <text>
        <r>
          <rPr>
            <b/>
            <sz val="9"/>
            <color indexed="81"/>
            <rFont val="Tahoma"/>
            <family val="2"/>
          </rPr>
          <t>Philippe Stolz:</t>
        </r>
        <r>
          <rPr>
            <sz val="9"/>
            <color indexed="81"/>
            <rFont val="Tahoma"/>
            <family val="2"/>
          </rPr>
          <t xml:space="preserve">
Estimated based on LCI "open ground construction, on ground/m2/RER/I U"</t>
        </r>
      </text>
    </comment>
    <comment ref="T36" authorId="0" shapeId="0" xr:uid="{00000000-0006-0000-3A00-000006000000}">
      <text>
        <r>
          <rPr>
            <b/>
            <sz val="9"/>
            <color indexed="81"/>
            <rFont val="Tahoma"/>
            <family val="2"/>
          </rPr>
          <t>Philippe Stolz:</t>
        </r>
        <r>
          <rPr>
            <sz val="9"/>
            <color indexed="81"/>
            <rFont val="Tahoma"/>
            <family val="2"/>
          </rPr>
          <t xml:space="preserve">
Estimated based on LCI "Inverter, 500kW, at plant/RER/I U"</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T34" authorId="0" shapeId="0" xr:uid="{00000000-0006-0000-3B00-000003000000}">
      <text>
        <r>
          <rPr>
            <b/>
            <sz val="9"/>
            <color indexed="81"/>
            <rFont val="Tahoma"/>
            <family val="2"/>
          </rPr>
          <t>Philippe Stolz:</t>
        </r>
        <r>
          <rPr>
            <sz val="9"/>
            <color indexed="81"/>
            <rFont val="Tahoma"/>
            <family val="2"/>
          </rPr>
          <t xml:space="preserve">
Estimated based on LCI "electric installation, 570 kWp photovoltaic plant, at plant/p/ES/I U"</t>
        </r>
      </text>
    </comment>
    <comment ref="T35" authorId="0" shapeId="0" xr:uid="{00000000-0006-0000-3B00-000004000000}">
      <text>
        <r>
          <rPr>
            <b/>
            <sz val="9"/>
            <color indexed="81"/>
            <rFont val="Tahoma"/>
            <family val="2"/>
          </rPr>
          <t>Philippe Stolz:</t>
        </r>
        <r>
          <rPr>
            <sz val="9"/>
            <color indexed="81"/>
            <rFont val="Tahoma"/>
            <family val="2"/>
          </rPr>
          <t xml:space="preserve">
Estimated based on LCI "open ground construction, on ground/m2/RER/I U"</t>
        </r>
      </text>
    </comment>
    <comment ref="T36" authorId="0" shapeId="0" xr:uid="{00000000-0006-0000-3B00-000007000000}">
      <text>
        <r>
          <rPr>
            <b/>
            <sz val="9"/>
            <color indexed="81"/>
            <rFont val="Tahoma"/>
            <family val="2"/>
          </rPr>
          <t>Philippe Stolz:</t>
        </r>
        <r>
          <rPr>
            <sz val="9"/>
            <color indexed="81"/>
            <rFont val="Tahoma"/>
            <family val="2"/>
          </rPr>
          <t xml:space="preserve">
Estimated based on LCI "Inverter, 500kW, at plant/RER/I U"</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T32" authorId="0" shapeId="0" xr:uid="{00000000-0006-0000-3C00-000003000000}">
      <text>
        <r>
          <rPr>
            <b/>
            <sz val="9"/>
            <color indexed="81"/>
            <rFont val="Tahoma"/>
            <family val="2"/>
          </rPr>
          <t>Philippe Stolz:</t>
        </r>
        <r>
          <rPr>
            <sz val="9"/>
            <color indexed="81"/>
            <rFont val="Tahoma"/>
            <family val="2"/>
          </rPr>
          <t xml:space="preserve">
Estimated based on LCI "electric installation, 570 kWp photovoltaic plant, at plant/p/ES/I U"</t>
        </r>
      </text>
    </comment>
    <comment ref="T33" authorId="0" shapeId="0" xr:uid="{00000000-0006-0000-3C00-000004000000}">
      <text>
        <r>
          <rPr>
            <b/>
            <sz val="9"/>
            <color indexed="81"/>
            <rFont val="Tahoma"/>
            <family val="2"/>
          </rPr>
          <t>Philippe Stolz:</t>
        </r>
        <r>
          <rPr>
            <sz val="9"/>
            <color indexed="81"/>
            <rFont val="Tahoma"/>
            <family val="2"/>
          </rPr>
          <t xml:space="preserve">
Estimated based on LCI "open ground construction, on ground/m2/RER/I U"</t>
        </r>
      </text>
    </comment>
    <comment ref="T34" authorId="0" shapeId="0" xr:uid="{00000000-0006-0000-3C00-000007000000}">
      <text>
        <r>
          <rPr>
            <b/>
            <sz val="9"/>
            <color indexed="81"/>
            <rFont val="Tahoma"/>
            <family val="2"/>
          </rPr>
          <t>Philippe Stolz:</t>
        </r>
        <r>
          <rPr>
            <sz val="9"/>
            <color indexed="81"/>
            <rFont val="Tahoma"/>
            <family val="2"/>
          </rPr>
          <t xml:space="preserve">
Estimated based on LCI "Inverter, 500kW, at plant/RER/I U"</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D7" authorId="0" shapeId="0" xr:uid="{00000000-0006-0000-3D00-000001000000}">
      <text>
        <r>
          <rPr>
            <b/>
            <sz val="9"/>
            <color indexed="81"/>
            <rFont val="Tahoma"/>
            <family val="2"/>
          </rPr>
          <t>Philippe Stolz:</t>
        </r>
        <r>
          <rPr>
            <sz val="9"/>
            <color indexed="81"/>
            <rFont val="Tahoma"/>
            <family val="2"/>
          </rPr>
          <t xml:space="preserve">
Report IEA-PVPS-T10-01:2006
"Compared assessment of selected
environemental indicators of photovoltaic
electricity in OECD cities"
Based on Meteonorm Global Horizontal Irradiation Database 4.10</t>
        </r>
      </text>
    </comment>
    <comment ref="E7" authorId="0" shapeId="0" xr:uid="{00000000-0006-0000-3D00-000002000000}">
      <text>
        <r>
          <rPr>
            <b/>
            <sz val="9"/>
            <color indexed="81"/>
            <rFont val="Tahoma"/>
            <family val="2"/>
          </rPr>
          <t>Philippe Stolz:</t>
        </r>
        <r>
          <rPr>
            <sz val="9"/>
            <color indexed="81"/>
            <rFont val="Tahoma"/>
            <family val="2"/>
          </rPr>
          <t xml:space="preserve">
Report IEA-PVPS-T10-01:2006
"Compared assessment of selected
environemental indicators of photovoltaic
electricity in OECD cities"
Based on Meteonorm Global Horizontal Irradiation Database 4.10</t>
        </r>
      </text>
    </comment>
    <comment ref="F7" authorId="0" shapeId="0" xr:uid="{00000000-0006-0000-3D00-000003000000}">
      <text>
        <r>
          <rPr>
            <b/>
            <sz val="9"/>
            <color indexed="81"/>
            <rFont val="Tahoma"/>
            <family val="2"/>
          </rPr>
          <t>Philippe Stolz:</t>
        </r>
        <r>
          <rPr>
            <sz val="9"/>
            <color indexed="81"/>
            <rFont val="Tahoma"/>
            <family val="2"/>
          </rPr>
          <t xml:space="preserve">
Report IEA-PVPS T1-32:2017
TRENDS 2017 in Photovoltaic Applications
Data from Tab. 8
Irradiation in the capital city according to various databases and country statistics (see box on p. 68)</t>
        </r>
      </text>
    </comment>
    <comment ref="G7" authorId="0" shapeId="0" xr:uid="{00000000-0006-0000-3D00-000004000000}">
      <text>
        <r>
          <rPr>
            <b/>
            <sz val="9"/>
            <color indexed="81"/>
            <rFont val="Tahoma"/>
            <family val="2"/>
          </rPr>
          <t>Philippe Stolz:</t>
        </r>
        <r>
          <rPr>
            <sz val="9"/>
            <color indexed="81"/>
            <rFont val="Tahoma"/>
            <family val="2"/>
          </rPr>
          <t xml:space="preserve">
Report IEA-PVPS T1-36:2019
TRENDS in Photovoltaic Applications 2019
Data from Tab. 7.1
Irradiation in the capital city according to various databases and country statistics (see box on p. 68)</t>
        </r>
      </text>
    </comment>
    <comment ref="H7" authorId="0" shapeId="0" xr:uid="{00000000-0006-0000-3D00-000005000000}">
      <text>
        <r>
          <rPr>
            <b/>
            <sz val="9"/>
            <color indexed="81"/>
            <rFont val="Tahoma"/>
            <family val="2"/>
          </rPr>
          <t>Philippe Stolz:</t>
        </r>
        <r>
          <rPr>
            <sz val="9"/>
            <color indexed="81"/>
            <rFont val="Tahoma"/>
            <family val="2"/>
          </rPr>
          <t xml:space="preserve">
Average 2014-2016, calculated based on the IEA PV electricity production statistics and the total installed capacity based on IEA-PVPS Task 1
"IEA_2017_PV_Yield.xlsx"</t>
        </r>
      </text>
    </comment>
    <comment ref="I7" authorId="0" shapeId="0" xr:uid="{00000000-0006-0000-3D00-000006000000}">
      <text>
        <r>
          <rPr>
            <b/>
            <sz val="9"/>
            <color indexed="81"/>
            <rFont val="Tahoma"/>
            <family val="2"/>
          </rPr>
          <t>Philippe Stolz:</t>
        </r>
        <r>
          <rPr>
            <sz val="9"/>
            <color indexed="81"/>
            <rFont val="Tahoma"/>
            <family val="2"/>
          </rPr>
          <t xml:space="preserve">
de Wild-Scholten et al. (2014):
SOLAR RESOURCES AND CARBON FOOTPRINT OF
PHOTOVOLTAIC POWER IN DIFFERENT REGIONS IN EUROPE
area-weighted irradiation based ion PVGIS database</t>
        </r>
      </text>
    </comment>
    <comment ref="J7" authorId="0" shapeId="0" xr:uid="{00000000-0006-0000-3D00-000007000000}">
      <text>
        <r>
          <rPr>
            <b/>
            <sz val="9"/>
            <color indexed="81"/>
            <rFont val="Tahoma"/>
            <family val="2"/>
          </rPr>
          <t>Philippe Stolz:</t>
        </r>
        <r>
          <rPr>
            <sz val="9"/>
            <color indexed="81"/>
            <rFont val="Tahoma"/>
            <family val="2"/>
          </rPr>
          <t xml:space="preserve">
Breyer &amp; Schmid (2010):
POPULATION DENSITY AND AREA WEIGHTED SOLAR IRRADIATION: GLOBAL OVERVIEW ON SOLAR
RESOURCE CONDITIONS FOR FIXED TILTED, 1-AXIS AND 2-AXES PV SYSTEMS</t>
        </r>
      </text>
    </comment>
    <comment ref="K7" authorId="0" shapeId="0" xr:uid="{00000000-0006-0000-3D00-000008000000}">
      <text>
        <r>
          <rPr>
            <b/>
            <sz val="9"/>
            <color indexed="81"/>
            <rFont val="Tahoma"/>
            <family val="2"/>
          </rPr>
          <t>Philippe Stolz:</t>
        </r>
        <r>
          <rPr>
            <sz val="9"/>
            <color indexed="81"/>
            <rFont val="Tahoma"/>
            <family val="2"/>
          </rPr>
          <t xml:space="preserve">
Report IEA-PVPS T12-08:2016
Section 3.1.3
Performance Ratio = 0.75 (includes degradation)
Additional adjustment according to the ratio of modelled and reported average yield for China, Switzerland and United Kingdom (~0.8).</t>
        </r>
      </text>
    </comment>
    <comment ref="L7" authorId="0" shapeId="0" xr:uid="{00000000-0006-0000-3D00-000009000000}">
      <text>
        <r>
          <rPr>
            <b/>
            <sz val="9"/>
            <color indexed="81"/>
            <rFont val="Tahoma"/>
            <family val="2"/>
          </rPr>
          <t>Philippe Stolz:</t>
        </r>
        <r>
          <rPr>
            <sz val="9"/>
            <color indexed="81"/>
            <rFont val="Tahoma"/>
            <family val="2"/>
          </rPr>
          <t xml:space="preserve">
Report IEA-PVPS T12-08:2016
Section 3.1.3
Performance Ratio = 0.80
(includes degradation)
Additional adjustment according to the ratio of modelled and reported average yield for China, Switzerland and United Kingdom (~0.8).</t>
        </r>
      </text>
    </comment>
    <comment ref="S7" authorId="0" shapeId="0" xr:uid="{00000000-0006-0000-3D00-00000A000000}">
      <text>
        <r>
          <rPr>
            <b/>
            <sz val="9"/>
            <color indexed="81"/>
            <rFont val="Tahoma"/>
            <family val="2"/>
          </rPr>
          <t>Philippe Stolz:</t>
        </r>
        <r>
          <rPr>
            <sz val="9"/>
            <color indexed="81"/>
            <rFont val="Tahoma"/>
            <family val="2"/>
          </rPr>
          <t xml:space="preserve">
Report IEA-PVPS T1-36:2019
TRENDS in Photovoltaic Applications 2019
Data from Tab. 2.2</t>
        </r>
      </text>
    </comment>
    <comment ref="D10" authorId="0" shapeId="0" xr:uid="{00000000-0006-0000-3D00-00000B000000}">
      <text>
        <r>
          <rPr>
            <b/>
            <sz val="9"/>
            <color indexed="81"/>
            <rFont val="Tahoma"/>
            <family val="2"/>
          </rPr>
          <t>Philippe Stolz:</t>
        </r>
        <r>
          <rPr>
            <sz val="9"/>
            <color indexed="81"/>
            <rFont val="Tahoma"/>
            <family val="2"/>
          </rPr>
          <t xml:space="preserve">
Brisbane</t>
        </r>
      </text>
    </comment>
    <comment ref="E10" authorId="0" shapeId="0" xr:uid="{00000000-0006-0000-3D00-00000C000000}">
      <text>
        <r>
          <rPr>
            <b/>
            <sz val="9"/>
            <color indexed="81"/>
            <rFont val="Tahoma"/>
            <family val="2"/>
          </rPr>
          <t>Philippe Stolz:</t>
        </r>
        <r>
          <rPr>
            <sz val="9"/>
            <color indexed="81"/>
            <rFont val="Tahoma"/>
            <family val="2"/>
          </rPr>
          <t xml:space="preserve">
Brisbane</t>
        </r>
      </text>
    </comment>
    <comment ref="N10" authorId="0" shapeId="0" xr:uid="{00000000-0006-0000-3D00-00000D000000}">
      <text>
        <r>
          <rPr>
            <b/>
            <sz val="9"/>
            <color indexed="81"/>
            <rFont val="Tahoma"/>
            <family val="2"/>
          </rPr>
          <t>Philippe Stolz:</t>
        </r>
        <r>
          <rPr>
            <sz val="9"/>
            <color indexed="81"/>
            <rFont val="Tahoma"/>
            <family val="2"/>
          </rPr>
          <t xml:space="preserve">
E-Mail Jose Bilbao, UNSW, 18.11.2019
Measurements of 2000 PV systems from 2012-2015
some degradation may be double-counted</t>
        </r>
      </text>
    </comment>
    <comment ref="D11" authorId="0" shapeId="0" xr:uid="{00000000-0006-0000-3D00-00000E000000}">
      <text>
        <r>
          <rPr>
            <b/>
            <sz val="9"/>
            <color indexed="81"/>
            <rFont val="Tahoma"/>
            <family val="2"/>
          </rPr>
          <t>Philippe Stolz:</t>
        </r>
        <r>
          <rPr>
            <sz val="9"/>
            <color indexed="81"/>
            <rFont val="Tahoma"/>
            <family val="2"/>
          </rPr>
          <t xml:space="preserve">
Vienna</t>
        </r>
      </text>
    </comment>
    <comment ref="E11" authorId="0" shapeId="0" xr:uid="{00000000-0006-0000-3D00-00000F000000}">
      <text>
        <r>
          <rPr>
            <b/>
            <sz val="9"/>
            <color indexed="81"/>
            <rFont val="Tahoma"/>
            <family val="2"/>
          </rPr>
          <t>Philippe Stolz:</t>
        </r>
        <r>
          <rPr>
            <sz val="9"/>
            <color indexed="81"/>
            <rFont val="Tahoma"/>
            <family val="2"/>
          </rPr>
          <t xml:space="preserve">
Vienna</t>
        </r>
      </text>
    </comment>
    <comment ref="Y11" authorId="0" shapeId="0" xr:uid="{00000000-0006-0000-3D00-000010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Z11" authorId="0" shapeId="0" xr:uid="{00000000-0006-0000-3D00-000011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A11" authorId="0" shapeId="0" xr:uid="{00000000-0006-0000-3D00-000012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B11" authorId="0" shapeId="0" xr:uid="{00000000-0006-0000-3D00-000013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C11" authorId="0" shapeId="0" xr:uid="{00000000-0006-0000-3D00-000014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D11" authorId="0" shapeId="0" xr:uid="{00000000-0006-0000-3D00-000015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E11" authorId="0" shapeId="0" xr:uid="{00000000-0006-0000-3D00-000016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F11" authorId="0" shapeId="0" xr:uid="{00000000-0006-0000-3D00-000017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G11" authorId="0" shapeId="0" xr:uid="{00000000-0006-0000-3D00-000018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H11" authorId="0" shapeId="0" xr:uid="{00000000-0006-0000-3D00-000019000000}">
      <text>
        <r>
          <rPr>
            <b/>
            <sz val="9"/>
            <color indexed="81"/>
            <rFont val="Tahoma"/>
            <family val="2"/>
          </rPr>
          <t>Philippe Stolz:</t>
        </r>
        <r>
          <rPr>
            <sz val="9"/>
            <color indexed="81"/>
            <rFont val="Tahoma"/>
            <family val="2"/>
          </rPr>
          <t xml:space="preserve">
BMVIT (2016): Innovative Energietechnologien in Österreich - Marktentwicklung 2015
S. 104</t>
        </r>
      </text>
    </comment>
    <comment ref="AI11" authorId="0" shapeId="0" xr:uid="{00000000-0006-0000-3D00-00001A000000}">
      <text>
        <r>
          <rPr>
            <b/>
            <sz val="9"/>
            <color indexed="81"/>
            <rFont val="Tahoma"/>
            <family val="2"/>
          </rPr>
          <t>Philippe Stolz:</t>
        </r>
        <r>
          <rPr>
            <sz val="9"/>
            <color indexed="81"/>
            <rFont val="Tahoma"/>
            <family val="2"/>
          </rPr>
          <t xml:space="preserve">
BMVIT (2016): Innovative Energietechnologien in Österreich - Marktentwicklung 2015
P. 104
Assumption:
50% flat roof, 50% slanted roof</t>
        </r>
      </text>
    </comment>
    <comment ref="AJ11" authorId="0" shapeId="0" xr:uid="{00000000-0006-0000-3D00-00001B000000}">
      <text>
        <r>
          <rPr>
            <b/>
            <sz val="9"/>
            <color indexed="81"/>
            <rFont val="Tahoma"/>
            <family val="2"/>
          </rPr>
          <t>Philippe Stolz:</t>
        </r>
        <r>
          <rPr>
            <sz val="9"/>
            <color indexed="81"/>
            <rFont val="Tahoma"/>
            <family val="2"/>
          </rPr>
          <t xml:space="preserve">
BMVIT (2016): Innovative Energietechnologien in Österreich - Marktentwicklung 2015
P. 104
Assumption:
50% flat roof, 50% slanted roof</t>
        </r>
      </text>
    </comment>
    <comment ref="AK11" authorId="0" shapeId="0" xr:uid="{00000000-0006-0000-3D00-00001C000000}">
      <text>
        <r>
          <rPr>
            <b/>
            <sz val="9"/>
            <color indexed="81"/>
            <rFont val="Tahoma"/>
            <family val="2"/>
          </rPr>
          <t>Philippe Stolz:</t>
        </r>
        <r>
          <rPr>
            <sz val="9"/>
            <color indexed="81"/>
            <rFont val="Tahoma"/>
            <family val="2"/>
          </rPr>
          <t xml:space="preserve">
BMVIT (2016): Innovative Energietechnologien in Österreich - Marktentwicklung 2015
P. 104</t>
        </r>
      </text>
    </comment>
    <comment ref="AL11" authorId="0" shapeId="0" xr:uid="{00000000-0006-0000-3D00-00001D000000}">
      <text>
        <r>
          <rPr>
            <b/>
            <sz val="9"/>
            <color indexed="81"/>
            <rFont val="Tahoma"/>
            <family val="2"/>
          </rPr>
          <t>Philippe Stolz:</t>
        </r>
        <r>
          <rPr>
            <sz val="9"/>
            <color indexed="81"/>
            <rFont val="Tahoma"/>
            <family val="2"/>
          </rPr>
          <t xml:space="preserve">
BMVIT (2016): Innovative Energietechnologien in Österreich - Marktentwicklung 2015
P. 104</t>
        </r>
      </text>
    </comment>
    <comment ref="AM11" authorId="0" shapeId="0" xr:uid="{00000000-0006-0000-3D00-00001E000000}">
      <text>
        <r>
          <rPr>
            <b/>
            <sz val="9"/>
            <color indexed="81"/>
            <rFont val="Tahoma"/>
            <family val="2"/>
          </rPr>
          <t>Philippe Stolz:</t>
        </r>
        <r>
          <rPr>
            <sz val="9"/>
            <color indexed="81"/>
            <rFont val="Tahoma"/>
            <family val="2"/>
          </rPr>
          <t xml:space="preserve">
BMVIT (2016): Innovative Energietechnologien in Österreich - Marktentwicklung 2015
P. 104
Assumption:
50% flat roof, 50% slanted roof</t>
        </r>
      </text>
    </comment>
    <comment ref="AN11" authorId="0" shapeId="0" xr:uid="{00000000-0006-0000-3D00-00001F000000}">
      <text>
        <r>
          <rPr>
            <b/>
            <sz val="9"/>
            <color indexed="81"/>
            <rFont val="Tahoma"/>
            <family val="2"/>
          </rPr>
          <t>Philippe Stolz:</t>
        </r>
        <r>
          <rPr>
            <sz val="9"/>
            <color indexed="81"/>
            <rFont val="Tahoma"/>
            <family val="2"/>
          </rPr>
          <t xml:space="preserve">
BMVIT (2016): Innovative Energietechnologien in Österreich - Marktentwicklung 2015
P. 104
Assumption:
50% flat roof, 50% slanted roof</t>
        </r>
      </text>
    </comment>
    <comment ref="AP11" authorId="0" shapeId="0" xr:uid="{00000000-0006-0000-3D00-000020000000}">
      <text>
        <r>
          <rPr>
            <b/>
            <sz val="9"/>
            <color indexed="81"/>
            <rFont val="Tahoma"/>
            <family val="2"/>
          </rPr>
          <t>Philippe Stolz:</t>
        </r>
        <r>
          <rPr>
            <sz val="9"/>
            <color indexed="81"/>
            <rFont val="Tahoma"/>
            <family val="2"/>
          </rPr>
          <t xml:space="preserve">
BMVIT (2016): Innovative Energietechnologien in Österreich - Marktentwicklung 2015
P. 104</t>
        </r>
      </text>
    </comment>
    <comment ref="D12" authorId="0" shapeId="0" xr:uid="{00000000-0006-0000-3D00-000021000000}">
      <text>
        <r>
          <rPr>
            <b/>
            <sz val="9"/>
            <color indexed="81"/>
            <rFont val="Tahoma"/>
            <family val="2"/>
          </rPr>
          <t>Philippe Stolz:</t>
        </r>
        <r>
          <rPr>
            <sz val="9"/>
            <color indexed="81"/>
            <rFont val="Tahoma"/>
            <family val="2"/>
          </rPr>
          <t xml:space="preserve">
Brussels</t>
        </r>
      </text>
    </comment>
    <comment ref="E12" authorId="0" shapeId="0" xr:uid="{00000000-0006-0000-3D00-000022000000}">
      <text>
        <r>
          <rPr>
            <b/>
            <sz val="9"/>
            <color indexed="81"/>
            <rFont val="Tahoma"/>
            <family val="2"/>
          </rPr>
          <t>Philippe Stolz:</t>
        </r>
        <r>
          <rPr>
            <sz val="9"/>
            <color indexed="81"/>
            <rFont val="Tahoma"/>
            <family val="2"/>
          </rPr>
          <t xml:space="preserve">
Brussels</t>
        </r>
      </text>
    </comment>
    <comment ref="N12" authorId="0" shapeId="0" xr:uid="{00000000-0006-0000-3D00-000023000000}">
      <text>
        <r>
          <rPr>
            <b/>
            <sz val="9"/>
            <color indexed="81"/>
            <rFont val="Tahoma"/>
            <family val="2"/>
          </rPr>
          <t>Philippe Stolz:</t>
        </r>
        <r>
          <rPr>
            <sz val="9"/>
            <color indexed="81"/>
            <rFont val="Tahoma"/>
            <family val="2"/>
          </rPr>
          <t xml:space="preserve">
E-Mail Monica Aleman, imec, 02.12.2019
average 2017-2018; some degradation may be double-counted</t>
        </r>
      </text>
    </comment>
    <comment ref="D13" authorId="0" shapeId="0" xr:uid="{00000000-0006-0000-3D00-000024000000}">
      <text>
        <r>
          <rPr>
            <b/>
            <sz val="9"/>
            <color indexed="81"/>
            <rFont val="Tahoma"/>
            <family val="2"/>
          </rPr>
          <t>Philippe Stolz:</t>
        </r>
        <r>
          <rPr>
            <sz val="9"/>
            <color indexed="81"/>
            <rFont val="Tahoma"/>
            <family val="2"/>
          </rPr>
          <t xml:space="preserve">
Vancouver</t>
        </r>
      </text>
    </comment>
    <comment ref="E13" authorId="0" shapeId="0" xr:uid="{00000000-0006-0000-3D00-000025000000}">
      <text>
        <r>
          <rPr>
            <b/>
            <sz val="9"/>
            <color indexed="81"/>
            <rFont val="Tahoma"/>
            <family val="2"/>
          </rPr>
          <t>Philippe Stolz:</t>
        </r>
        <r>
          <rPr>
            <sz val="9"/>
            <color indexed="81"/>
            <rFont val="Tahoma"/>
            <family val="2"/>
          </rPr>
          <t xml:space="preserve">
Vancouver</t>
        </r>
      </text>
    </comment>
    <comment ref="N15" authorId="0" shapeId="0" xr:uid="{00000000-0006-0000-3D00-000026000000}">
      <text>
        <r>
          <rPr>
            <b/>
            <sz val="9"/>
            <color indexed="81"/>
            <rFont val="Tahoma"/>
            <family val="2"/>
          </rPr>
          <t>Philippe Stolz:</t>
        </r>
        <r>
          <rPr>
            <sz val="9"/>
            <color indexed="81"/>
            <rFont val="Tahoma"/>
            <family val="2"/>
          </rPr>
          <t xml:space="preserve">
E-Mail Xiaojie Jia, IEE-CAS, 28.11.2019
average 2014-2018
degradation corrected
2-4% of PV electricity are curtailed</t>
        </r>
      </text>
    </comment>
    <comment ref="Y15" authorId="0" shapeId="0" xr:uid="{00000000-0006-0000-3D00-000027000000}">
      <text>
        <r>
          <rPr>
            <b/>
            <sz val="9"/>
            <color indexed="81"/>
            <rFont val="Tahoma"/>
            <family val="2"/>
          </rPr>
          <t>Philippe Stolz:</t>
        </r>
        <r>
          <rPr>
            <sz val="9"/>
            <color indexed="81"/>
            <rFont val="Tahoma"/>
            <family val="2"/>
          </rPr>
          <t xml:space="preserve">
Estimation by Jia Zhang
E-Mail 22.12.2017</t>
        </r>
      </text>
    </comment>
    <comment ref="Z15" authorId="0" shapeId="0" xr:uid="{00000000-0006-0000-3D00-000028000000}">
      <text>
        <r>
          <rPr>
            <b/>
            <sz val="9"/>
            <color indexed="81"/>
            <rFont val="Tahoma"/>
            <family val="2"/>
          </rPr>
          <t>Philippe Stolz:</t>
        </r>
        <r>
          <rPr>
            <sz val="9"/>
            <color indexed="81"/>
            <rFont val="Tahoma"/>
            <family val="2"/>
          </rPr>
          <t xml:space="preserve">
Estimation by Jia Zhang
E-Mail 22.12.2017</t>
        </r>
      </text>
    </comment>
    <comment ref="AA15" authorId="0" shapeId="0" xr:uid="{00000000-0006-0000-3D00-000029000000}">
      <text>
        <r>
          <rPr>
            <b/>
            <sz val="9"/>
            <color indexed="81"/>
            <rFont val="Tahoma"/>
            <family val="2"/>
          </rPr>
          <t>Philippe Stolz:</t>
        </r>
        <r>
          <rPr>
            <sz val="9"/>
            <color indexed="81"/>
            <rFont val="Tahoma"/>
            <family val="2"/>
          </rPr>
          <t xml:space="preserve">
Estimation by Jia Zhang
E-Mail 22.12.2017</t>
        </r>
      </text>
    </comment>
    <comment ref="AB15" authorId="0" shapeId="0" xr:uid="{00000000-0006-0000-3D00-00002A000000}">
      <text>
        <r>
          <rPr>
            <b/>
            <sz val="9"/>
            <color indexed="81"/>
            <rFont val="Tahoma"/>
            <family val="2"/>
          </rPr>
          <t>Philippe Stolz:</t>
        </r>
        <r>
          <rPr>
            <sz val="9"/>
            <color indexed="81"/>
            <rFont val="Tahoma"/>
            <family val="2"/>
          </rPr>
          <t xml:space="preserve">
Estimation by Jia Zhang
E-Mail 22.12.2017</t>
        </r>
      </text>
    </comment>
    <comment ref="AC15" authorId="0" shapeId="0" xr:uid="{00000000-0006-0000-3D00-00002B000000}">
      <text>
        <r>
          <rPr>
            <b/>
            <sz val="9"/>
            <color indexed="81"/>
            <rFont val="Tahoma"/>
            <family val="2"/>
          </rPr>
          <t>Philippe Stolz:</t>
        </r>
        <r>
          <rPr>
            <sz val="9"/>
            <color indexed="81"/>
            <rFont val="Tahoma"/>
            <family val="2"/>
          </rPr>
          <t xml:space="preserve">
Estimation by Jia Zhang
E-Mail 22.12.2017</t>
        </r>
      </text>
    </comment>
    <comment ref="AD15" authorId="0" shapeId="0" xr:uid="{00000000-0006-0000-3D00-00002C000000}">
      <text>
        <r>
          <rPr>
            <b/>
            <sz val="9"/>
            <color indexed="81"/>
            <rFont val="Tahoma"/>
            <family val="2"/>
          </rPr>
          <t>Philippe Stolz:</t>
        </r>
        <r>
          <rPr>
            <sz val="9"/>
            <color indexed="81"/>
            <rFont val="Tahoma"/>
            <family val="2"/>
          </rPr>
          <t xml:space="preserve">
Estimation by Jia Zhang
E-Mail 22.12.2017</t>
        </r>
      </text>
    </comment>
    <comment ref="AE15" authorId="0" shapeId="0" xr:uid="{00000000-0006-0000-3D00-00002D000000}">
      <text>
        <r>
          <rPr>
            <b/>
            <sz val="9"/>
            <color indexed="81"/>
            <rFont val="Tahoma"/>
            <family val="2"/>
          </rPr>
          <t>Philippe Stolz:</t>
        </r>
        <r>
          <rPr>
            <sz val="9"/>
            <color indexed="81"/>
            <rFont val="Tahoma"/>
            <family val="2"/>
          </rPr>
          <t xml:space="preserve">
Estimation by Jia Zhang
E-Mail 22.12.2017</t>
        </r>
      </text>
    </comment>
    <comment ref="AF15" authorId="0" shapeId="0" xr:uid="{00000000-0006-0000-3D00-00002E000000}">
      <text>
        <r>
          <rPr>
            <b/>
            <sz val="9"/>
            <color indexed="81"/>
            <rFont val="Tahoma"/>
            <family val="2"/>
          </rPr>
          <t>Philippe Stolz:</t>
        </r>
        <r>
          <rPr>
            <sz val="9"/>
            <color indexed="81"/>
            <rFont val="Tahoma"/>
            <family val="2"/>
          </rPr>
          <t xml:space="preserve">
Estimation by Jia Zhang
E-Mail 22.12.2017</t>
        </r>
      </text>
    </comment>
    <comment ref="AG15" authorId="0" shapeId="0" xr:uid="{00000000-0006-0000-3D00-00002F000000}">
      <text>
        <r>
          <rPr>
            <b/>
            <sz val="9"/>
            <color indexed="81"/>
            <rFont val="Tahoma"/>
            <family val="2"/>
          </rPr>
          <t>Philippe Stolz:</t>
        </r>
        <r>
          <rPr>
            <sz val="9"/>
            <color indexed="81"/>
            <rFont val="Tahoma"/>
            <family val="2"/>
          </rPr>
          <t xml:space="preserve">
Estimation by Jia Zhang
E-Mail 22.12.2017</t>
        </r>
      </text>
    </comment>
    <comment ref="AH15" authorId="0" shapeId="0" xr:uid="{00000000-0006-0000-3D00-000030000000}">
      <text>
        <r>
          <rPr>
            <b/>
            <sz val="9"/>
            <color indexed="81"/>
            <rFont val="Tahoma"/>
            <family val="2"/>
          </rPr>
          <t>Philippe Stolz:</t>
        </r>
        <r>
          <rPr>
            <sz val="9"/>
            <color indexed="81"/>
            <rFont val="Tahoma"/>
            <family val="2"/>
          </rPr>
          <t xml:space="preserve">
Estimation by Jia Zhang
E-Mail 22.12.2017</t>
        </r>
      </text>
    </comment>
    <comment ref="D16" authorId="0" shapeId="0" xr:uid="{00000000-0006-0000-3D00-000031000000}">
      <text>
        <r>
          <rPr>
            <b/>
            <sz val="9"/>
            <color indexed="81"/>
            <rFont val="Tahoma"/>
            <family val="2"/>
          </rPr>
          <t>Philippe Stolz:</t>
        </r>
        <r>
          <rPr>
            <sz val="9"/>
            <color indexed="81"/>
            <rFont val="Tahoma"/>
            <family val="2"/>
          </rPr>
          <t xml:space="preserve">
Prague</t>
        </r>
      </text>
    </comment>
    <comment ref="E16" authorId="0" shapeId="0" xr:uid="{00000000-0006-0000-3D00-000032000000}">
      <text>
        <r>
          <rPr>
            <b/>
            <sz val="9"/>
            <color indexed="81"/>
            <rFont val="Tahoma"/>
            <family val="2"/>
          </rPr>
          <t>Philippe Stolz:</t>
        </r>
        <r>
          <rPr>
            <sz val="9"/>
            <color indexed="81"/>
            <rFont val="Tahoma"/>
            <family val="2"/>
          </rPr>
          <t xml:space="preserve">
Prague</t>
        </r>
      </text>
    </comment>
    <comment ref="V16" authorId="0" shapeId="0" xr:uid="{00000000-0006-0000-3D00-000033000000}">
      <text>
        <r>
          <rPr>
            <b/>
            <sz val="9"/>
            <color indexed="81"/>
            <rFont val="Tahoma"/>
            <family val="2"/>
          </rPr>
          <t>Philippe Stolz:</t>
        </r>
        <r>
          <rPr>
            <sz val="9"/>
            <color indexed="81"/>
            <rFont val="Tahoma"/>
            <family val="2"/>
          </rPr>
          <t xml:space="preserve">
Regional average as a proxy</t>
        </r>
      </text>
    </comment>
    <comment ref="D17" authorId="0" shapeId="0" xr:uid="{00000000-0006-0000-3D00-000034000000}">
      <text>
        <r>
          <rPr>
            <b/>
            <sz val="9"/>
            <color indexed="81"/>
            <rFont val="Tahoma"/>
            <family val="2"/>
          </rPr>
          <t>Philippe Stolz:</t>
        </r>
        <r>
          <rPr>
            <sz val="9"/>
            <color indexed="81"/>
            <rFont val="Tahoma"/>
            <family val="2"/>
          </rPr>
          <t xml:space="preserve">
Copenhagen</t>
        </r>
      </text>
    </comment>
    <comment ref="E17" authorId="0" shapeId="0" xr:uid="{00000000-0006-0000-3D00-000035000000}">
      <text>
        <r>
          <rPr>
            <b/>
            <sz val="9"/>
            <color indexed="81"/>
            <rFont val="Tahoma"/>
            <family val="2"/>
          </rPr>
          <t>Philippe Stolz:</t>
        </r>
        <r>
          <rPr>
            <sz val="9"/>
            <color indexed="81"/>
            <rFont val="Tahoma"/>
            <family val="2"/>
          </rPr>
          <t xml:space="preserve">
Copenhagen</t>
        </r>
      </text>
    </comment>
    <comment ref="D18" authorId="0" shapeId="0" xr:uid="{00000000-0006-0000-3D00-000036000000}">
      <text>
        <r>
          <rPr>
            <b/>
            <sz val="9"/>
            <color indexed="81"/>
            <rFont val="Tahoma"/>
            <family val="2"/>
          </rPr>
          <t>Philippe Stolz:</t>
        </r>
        <r>
          <rPr>
            <sz val="9"/>
            <color indexed="81"/>
            <rFont val="Tahoma"/>
            <family val="2"/>
          </rPr>
          <t xml:space="preserve">
Helsinki</t>
        </r>
      </text>
    </comment>
    <comment ref="E18" authorId="0" shapeId="0" xr:uid="{00000000-0006-0000-3D00-000037000000}">
      <text>
        <r>
          <rPr>
            <b/>
            <sz val="9"/>
            <color indexed="81"/>
            <rFont val="Tahoma"/>
            <family val="2"/>
          </rPr>
          <t>Philippe Stolz:</t>
        </r>
        <r>
          <rPr>
            <sz val="9"/>
            <color indexed="81"/>
            <rFont val="Tahoma"/>
            <family val="2"/>
          </rPr>
          <t xml:space="preserve">
Helsinki</t>
        </r>
      </text>
    </comment>
    <comment ref="H18" authorId="0" shapeId="0" xr:uid="{00000000-0006-0000-3D00-000038000000}">
      <text>
        <r>
          <rPr>
            <b/>
            <sz val="9"/>
            <color indexed="81"/>
            <rFont val="Tahoma"/>
            <family val="2"/>
          </rPr>
          <t>Philippe Stolz:</t>
        </r>
        <r>
          <rPr>
            <sz val="9"/>
            <color indexed="81"/>
            <rFont val="Tahoma"/>
            <family val="2"/>
          </rPr>
          <t xml:space="preserve">
High uncertainty</t>
        </r>
      </text>
    </comment>
    <comment ref="D19" authorId="0" shapeId="0" xr:uid="{00000000-0006-0000-3D00-000039000000}">
      <text>
        <r>
          <rPr>
            <b/>
            <sz val="9"/>
            <color indexed="81"/>
            <rFont val="Tahoma"/>
            <family val="2"/>
          </rPr>
          <t>Philippe Stolz:</t>
        </r>
        <r>
          <rPr>
            <sz val="9"/>
            <color indexed="81"/>
            <rFont val="Tahoma"/>
            <family val="2"/>
          </rPr>
          <t xml:space="preserve">
Lyon</t>
        </r>
      </text>
    </comment>
    <comment ref="E19" authorId="0" shapeId="0" xr:uid="{00000000-0006-0000-3D00-00003A000000}">
      <text>
        <r>
          <rPr>
            <b/>
            <sz val="9"/>
            <color indexed="81"/>
            <rFont val="Tahoma"/>
            <family val="2"/>
          </rPr>
          <t>Philippe Stolz:</t>
        </r>
        <r>
          <rPr>
            <sz val="9"/>
            <color indexed="81"/>
            <rFont val="Tahoma"/>
            <family val="2"/>
          </rPr>
          <t xml:space="preserve">
Lyon</t>
        </r>
      </text>
    </comment>
    <comment ref="N19" authorId="0" shapeId="0" xr:uid="{00000000-0006-0000-3D00-00003B000000}">
      <text>
        <r>
          <rPr>
            <b/>
            <sz val="9"/>
            <color indexed="81"/>
            <rFont val="Tahoma"/>
            <family val="2"/>
          </rPr>
          <t>Philippe Stolz:</t>
        </r>
        <r>
          <rPr>
            <sz val="9"/>
            <color indexed="81"/>
            <rFont val="Tahoma"/>
            <family val="2"/>
          </rPr>
          <t xml:space="preserve">
E-Mail Claire Agraffeil, CEA, 26.11.2019
average 2014-2018
degradation corrected</t>
        </r>
      </text>
    </comment>
    <comment ref="D20" authorId="0" shapeId="0" xr:uid="{00000000-0006-0000-3D00-00003C000000}">
      <text>
        <r>
          <rPr>
            <b/>
            <sz val="9"/>
            <color indexed="81"/>
            <rFont val="Tahoma"/>
            <family val="2"/>
          </rPr>
          <t>Philippe Stolz:</t>
        </r>
        <r>
          <rPr>
            <sz val="9"/>
            <color indexed="81"/>
            <rFont val="Tahoma"/>
            <family val="2"/>
          </rPr>
          <t xml:space="preserve">
Cologne</t>
        </r>
      </text>
    </comment>
    <comment ref="E20" authorId="0" shapeId="0" xr:uid="{00000000-0006-0000-3D00-00003D000000}">
      <text>
        <r>
          <rPr>
            <b/>
            <sz val="9"/>
            <color indexed="81"/>
            <rFont val="Tahoma"/>
            <family val="2"/>
          </rPr>
          <t>Philippe Stolz:</t>
        </r>
        <r>
          <rPr>
            <sz val="9"/>
            <color indexed="81"/>
            <rFont val="Tahoma"/>
            <family val="2"/>
          </rPr>
          <t xml:space="preserve">
Cologne</t>
        </r>
      </text>
    </comment>
    <comment ref="F20" authorId="0" shapeId="0" xr:uid="{00000000-0006-0000-3D00-00003E000000}">
      <text>
        <r>
          <rPr>
            <b/>
            <sz val="9"/>
            <color indexed="81"/>
            <rFont val="Tahoma"/>
            <family val="2"/>
          </rPr>
          <t>Philippe Stolz:</t>
        </r>
        <r>
          <rPr>
            <sz val="9"/>
            <color indexed="81"/>
            <rFont val="Tahoma"/>
            <family val="2"/>
          </rPr>
          <t xml:space="preserve">
Measured value
Yield 2014: 916 kWh/kWp</t>
        </r>
      </text>
    </comment>
    <comment ref="N20" authorId="0" shapeId="0" xr:uid="{00000000-0006-0000-3D00-00003F000000}">
      <text>
        <r>
          <rPr>
            <b/>
            <sz val="9"/>
            <color indexed="81"/>
            <rFont val="Tahoma"/>
            <family val="2"/>
          </rPr>
          <t>Philippe Stolz:</t>
        </r>
        <r>
          <rPr>
            <sz val="9"/>
            <color indexed="81"/>
            <rFont val="Tahoma"/>
            <family val="2"/>
          </rPr>
          <t xml:space="preserve">
https://www.pv-ertraege.de/cgi-bin/pvdaten/src/bundes_uebersichten.pl
not considered because representativeness is unclear
some degradation may be double-counted</t>
        </r>
      </text>
    </comment>
    <comment ref="D21" authorId="0" shapeId="0" xr:uid="{00000000-0006-0000-3D00-000040000000}">
      <text>
        <r>
          <rPr>
            <b/>
            <sz val="9"/>
            <color indexed="81"/>
            <rFont val="Tahoma"/>
            <family val="2"/>
          </rPr>
          <t>Philippe Stolz:</t>
        </r>
        <r>
          <rPr>
            <sz val="9"/>
            <color indexed="81"/>
            <rFont val="Tahoma"/>
            <family val="2"/>
          </rPr>
          <t xml:space="preserve">
Athens</t>
        </r>
      </text>
    </comment>
    <comment ref="E21" authorId="0" shapeId="0" xr:uid="{00000000-0006-0000-3D00-000041000000}">
      <text>
        <r>
          <rPr>
            <b/>
            <sz val="9"/>
            <color indexed="81"/>
            <rFont val="Tahoma"/>
            <family val="2"/>
          </rPr>
          <t>Philippe Stolz:</t>
        </r>
        <r>
          <rPr>
            <sz val="9"/>
            <color indexed="81"/>
            <rFont val="Tahoma"/>
            <family val="2"/>
          </rPr>
          <t xml:space="preserve">
Athens</t>
        </r>
      </text>
    </comment>
    <comment ref="V21" authorId="0" shapeId="0" xr:uid="{00000000-0006-0000-3D00-000042000000}">
      <text>
        <r>
          <rPr>
            <b/>
            <sz val="9"/>
            <color indexed="81"/>
            <rFont val="Tahoma"/>
            <family val="2"/>
          </rPr>
          <t>Philippe Stolz:</t>
        </r>
        <r>
          <rPr>
            <sz val="9"/>
            <color indexed="81"/>
            <rFont val="Tahoma"/>
            <family val="2"/>
          </rPr>
          <t xml:space="preserve">
Regional average as a proxy</t>
        </r>
      </text>
    </comment>
    <comment ref="D22" authorId="0" shapeId="0" xr:uid="{00000000-0006-0000-3D00-000043000000}">
      <text>
        <r>
          <rPr>
            <b/>
            <sz val="9"/>
            <color indexed="81"/>
            <rFont val="Tahoma"/>
            <family val="2"/>
          </rPr>
          <t>Philippe Stolz:</t>
        </r>
        <r>
          <rPr>
            <sz val="9"/>
            <color indexed="81"/>
            <rFont val="Tahoma"/>
            <family val="2"/>
          </rPr>
          <t xml:space="preserve">
Budapest</t>
        </r>
      </text>
    </comment>
    <comment ref="E22" authorId="0" shapeId="0" xr:uid="{00000000-0006-0000-3D00-000044000000}">
      <text>
        <r>
          <rPr>
            <b/>
            <sz val="9"/>
            <color indexed="81"/>
            <rFont val="Tahoma"/>
            <family val="2"/>
          </rPr>
          <t>Philippe Stolz:</t>
        </r>
        <r>
          <rPr>
            <sz val="9"/>
            <color indexed="81"/>
            <rFont val="Tahoma"/>
            <family val="2"/>
          </rPr>
          <t xml:space="preserve">
Budapest</t>
        </r>
      </text>
    </comment>
    <comment ref="V22" authorId="0" shapeId="0" xr:uid="{00000000-0006-0000-3D00-000045000000}">
      <text>
        <r>
          <rPr>
            <b/>
            <sz val="9"/>
            <color indexed="81"/>
            <rFont val="Tahoma"/>
            <family val="2"/>
          </rPr>
          <t>Philippe Stolz:</t>
        </r>
        <r>
          <rPr>
            <sz val="9"/>
            <color indexed="81"/>
            <rFont val="Tahoma"/>
            <family val="2"/>
          </rPr>
          <t xml:space="preserve">
Regional average as a proxy</t>
        </r>
      </text>
    </comment>
    <comment ref="D23" authorId="0" shapeId="0" xr:uid="{00000000-0006-0000-3D00-000046000000}">
      <text>
        <r>
          <rPr>
            <b/>
            <sz val="9"/>
            <color indexed="81"/>
            <rFont val="Tahoma"/>
            <family val="2"/>
          </rPr>
          <t>Philippe Stolz:</t>
        </r>
        <r>
          <rPr>
            <sz val="9"/>
            <color indexed="81"/>
            <rFont val="Tahoma"/>
            <family val="2"/>
          </rPr>
          <t xml:space="preserve">
Dublin</t>
        </r>
      </text>
    </comment>
    <comment ref="E23" authorId="0" shapeId="0" xr:uid="{00000000-0006-0000-3D00-000047000000}">
      <text>
        <r>
          <rPr>
            <b/>
            <sz val="9"/>
            <color indexed="81"/>
            <rFont val="Tahoma"/>
            <family val="2"/>
          </rPr>
          <t>Philippe Stolz:</t>
        </r>
        <r>
          <rPr>
            <sz val="9"/>
            <color indexed="81"/>
            <rFont val="Tahoma"/>
            <family val="2"/>
          </rPr>
          <t xml:space="preserve">
Dublin</t>
        </r>
      </text>
    </comment>
    <comment ref="V23" authorId="0" shapeId="0" xr:uid="{00000000-0006-0000-3D00-000048000000}">
      <text>
        <r>
          <rPr>
            <b/>
            <sz val="9"/>
            <color indexed="81"/>
            <rFont val="Tahoma"/>
            <family val="2"/>
          </rPr>
          <t>Philippe Stolz:</t>
        </r>
        <r>
          <rPr>
            <sz val="9"/>
            <color indexed="81"/>
            <rFont val="Tahoma"/>
            <family val="2"/>
          </rPr>
          <t xml:space="preserve">
Regional average as a proxy</t>
        </r>
      </text>
    </comment>
    <comment ref="D25" authorId="0" shapeId="0" xr:uid="{00000000-0006-0000-3D00-000049000000}">
      <text>
        <r>
          <rPr>
            <b/>
            <sz val="9"/>
            <color indexed="81"/>
            <rFont val="Tahoma"/>
            <family val="2"/>
          </rPr>
          <t>Philippe Stolz:</t>
        </r>
        <r>
          <rPr>
            <sz val="9"/>
            <color indexed="81"/>
            <rFont val="Tahoma"/>
            <family val="2"/>
          </rPr>
          <t xml:space="preserve">
Milan</t>
        </r>
      </text>
    </comment>
    <comment ref="E25" authorId="0" shapeId="0" xr:uid="{00000000-0006-0000-3D00-00004A000000}">
      <text>
        <r>
          <rPr>
            <b/>
            <sz val="9"/>
            <color indexed="81"/>
            <rFont val="Tahoma"/>
            <family val="2"/>
          </rPr>
          <t>Philippe Stolz:</t>
        </r>
        <r>
          <rPr>
            <sz val="9"/>
            <color indexed="81"/>
            <rFont val="Tahoma"/>
            <family val="2"/>
          </rPr>
          <t xml:space="preserve">
Milan</t>
        </r>
      </text>
    </comment>
    <comment ref="D26" authorId="0" shapeId="0" xr:uid="{00000000-0006-0000-3D00-00004B000000}">
      <text>
        <r>
          <rPr>
            <b/>
            <sz val="9"/>
            <color indexed="81"/>
            <rFont val="Tahoma"/>
            <family val="2"/>
          </rPr>
          <t>Philippe Stolz:</t>
        </r>
        <r>
          <rPr>
            <sz val="9"/>
            <color indexed="81"/>
            <rFont val="Tahoma"/>
            <family val="2"/>
          </rPr>
          <t xml:space="preserve">
Tokyo</t>
        </r>
      </text>
    </comment>
    <comment ref="E26" authorId="0" shapeId="0" xr:uid="{00000000-0006-0000-3D00-00004C000000}">
      <text>
        <r>
          <rPr>
            <b/>
            <sz val="9"/>
            <color indexed="81"/>
            <rFont val="Tahoma"/>
            <family val="2"/>
          </rPr>
          <t>Philippe Stolz:</t>
        </r>
        <r>
          <rPr>
            <sz val="9"/>
            <color indexed="81"/>
            <rFont val="Tahoma"/>
            <family val="2"/>
          </rPr>
          <t xml:space="preserve">
Tokyo</t>
        </r>
      </text>
    </comment>
    <comment ref="N26" authorId="0" shapeId="0" xr:uid="{00000000-0006-0000-3D00-00004D000000}">
      <text>
        <r>
          <rPr>
            <b/>
            <sz val="9"/>
            <color indexed="81"/>
            <rFont val="Tahoma"/>
            <family val="2"/>
          </rPr>
          <t>Philippe Stolz:</t>
        </r>
        <r>
          <rPr>
            <sz val="9"/>
            <color indexed="81"/>
            <rFont val="Tahoma"/>
            <family val="2"/>
          </rPr>
          <t xml:space="preserve">
E-Mail Keiichi Komoto, Mizuho, 14.01.2020
average 2016-2019, PV systems &lt;10kW not included because self-consumed electricity is not considered, degradation corrected</t>
        </r>
      </text>
    </comment>
    <comment ref="Y26" authorId="0" shapeId="0" xr:uid="{00000000-0006-0000-3D00-00004E000000}">
      <text>
        <r>
          <rPr>
            <b/>
            <sz val="9"/>
            <color indexed="81"/>
            <rFont val="Tahoma"/>
            <family val="2"/>
          </rPr>
          <t>Philippe Stolz:</t>
        </r>
        <r>
          <rPr>
            <sz val="9"/>
            <color indexed="81"/>
            <rFont val="Tahoma"/>
            <family val="2"/>
          </rPr>
          <t xml:space="preserve">
Estimation by Keiichi Komoto
E-Mail 11.04.2018</t>
        </r>
      </text>
    </comment>
    <comment ref="Z26" authorId="0" shapeId="0" xr:uid="{00000000-0006-0000-3D00-00004F000000}">
      <text>
        <r>
          <rPr>
            <b/>
            <sz val="9"/>
            <color indexed="81"/>
            <rFont val="Tahoma"/>
            <family val="2"/>
          </rPr>
          <t>Philippe Stolz:</t>
        </r>
        <r>
          <rPr>
            <sz val="9"/>
            <color indexed="81"/>
            <rFont val="Tahoma"/>
            <family val="2"/>
          </rPr>
          <t xml:space="preserve">
Estimation by Keiichi Komoto
E-Mail 11.04.2018</t>
        </r>
      </text>
    </comment>
    <comment ref="AA26" authorId="0" shapeId="0" xr:uid="{00000000-0006-0000-3D00-000050000000}">
      <text>
        <r>
          <rPr>
            <b/>
            <sz val="9"/>
            <color indexed="81"/>
            <rFont val="Tahoma"/>
            <family val="2"/>
          </rPr>
          <t>Philippe Stolz:</t>
        </r>
        <r>
          <rPr>
            <sz val="9"/>
            <color indexed="81"/>
            <rFont val="Tahoma"/>
            <family val="2"/>
          </rPr>
          <t xml:space="preserve">
Estimation by Keiichi Komoto
E-Mail 11.04.2018</t>
        </r>
      </text>
    </comment>
    <comment ref="AB26" authorId="0" shapeId="0" xr:uid="{00000000-0006-0000-3D00-000051000000}">
      <text>
        <r>
          <rPr>
            <b/>
            <sz val="9"/>
            <color indexed="81"/>
            <rFont val="Tahoma"/>
            <family val="2"/>
          </rPr>
          <t>Philippe Stolz:</t>
        </r>
        <r>
          <rPr>
            <sz val="9"/>
            <color indexed="81"/>
            <rFont val="Tahoma"/>
            <family val="2"/>
          </rPr>
          <t xml:space="preserve">
Estimation by Keiichi Komoto
E-Mail 11.04.2018</t>
        </r>
      </text>
    </comment>
    <comment ref="AC26" authorId="0" shapeId="0" xr:uid="{00000000-0006-0000-3D00-000052000000}">
      <text>
        <r>
          <rPr>
            <b/>
            <sz val="9"/>
            <color indexed="81"/>
            <rFont val="Tahoma"/>
            <family val="2"/>
          </rPr>
          <t>Philippe Stolz:</t>
        </r>
        <r>
          <rPr>
            <sz val="9"/>
            <color indexed="81"/>
            <rFont val="Tahoma"/>
            <family val="2"/>
          </rPr>
          <t xml:space="preserve">
Estimation by Keiichi Komoto
E-Mail 11.04.2018</t>
        </r>
      </text>
    </comment>
    <comment ref="AD26" authorId="0" shapeId="0" xr:uid="{00000000-0006-0000-3D00-000053000000}">
      <text>
        <r>
          <rPr>
            <b/>
            <sz val="9"/>
            <color indexed="81"/>
            <rFont val="Tahoma"/>
            <family val="2"/>
          </rPr>
          <t>Philippe Stolz:</t>
        </r>
        <r>
          <rPr>
            <sz val="9"/>
            <color indexed="81"/>
            <rFont val="Tahoma"/>
            <family val="2"/>
          </rPr>
          <t xml:space="preserve">
Estimation by Keiichi Komoto
E-Mail 11.04.2018</t>
        </r>
      </text>
    </comment>
    <comment ref="AE26" authorId="0" shapeId="0" xr:uid="{00000000-0006-0000-3D00-000054000000}">
      <text>
        <r>
          <rPr>
            <b/>
            <sz val="9"/>
            <color indexed="81"/>
            <rFont val="Tahoma"/>
            <family val="2"/>
          </rPr>
          <t>Philippe Stolz:</t>
        </r>
        <r>
          <rPr>
            <sz val="9"/>
            <color indexed="81"/>
            <rFont val="Tahoma"/>
            <family val="2"/>
          </rPr>
          <t xml:space="preserve">
Estimation by Keiichi Komoto
E-Mail 11.04.2018</t>
        </r>
      </text>
    </comment>
    <comment ref="AF26" authorId="0" shapeId="0" xr:uid="{00000000-0006-0000-3D00-000055000000}">
      <text>
        <r>
          <rPr>
            <b/>
            <sz val="9"/>
            <color indexed="81"/>
            <rFont val="Tahoma"/>
            <family val="2"/>
          </rPr>
          <t>Philippe Stolz:</t>
        </r>
        <r>
          <rPr>
            <sz val="9"/>
            <color indexed="81"/>
            <rFont val="Tahoma"/>
            <family val="2"/>
          </rPr>
          <t xml:space="preserve">
Estimation by Keiichi Komoto
E-Mail 11.04.2018</t>
        </r>
      </text>
    </comment>
    <comment ref="AG26" authorId="0" shapeId="0" xr:uid="{00000000-0006-0000-3D00-000056000000}">
      <text>
        <r>
          <rPr>
            <b/>
            <sz val="9"/>
            <color indexed="81"/>
            <rFont val="Tahoma"/>
            <family val="2"/>
          </rPr>
          <t>Philippe Stolz:</t>
        </r>
        <r>
          <rPr>
            <sz val="9"/>
            <color indexed="81"/>
            <rFont val="Tahoma"/>
            <family val="2"/>
          </rPr>
          <t xml:space="preserve">
Estimation by Keiichi Komoto
E-Mail 11.04.2018</t>
        </r>
      </text>
    </comment>
    <comment ref="AH26" authorId="0" shapeId="0" xr:uid="{00000000-0006-0000-3D00-000057000000}">
      <text>
        <r>
          <rPr>
            <b/>
            <sz val="9"/>
            <color indexed="81"/>
            <rFont val="Tahoma"/>
            <family val="2"/>
          </rPr>
          <t>Philippe Stolz:</t>
        </r>
        <r>
          <rPr>
            <sz val="9"/>
            <color indexed="81"/>
            <rFont val="Tahoma"/>
            <family val="2"/>
          </rPr>
          <t xml:space="preserve">
Estimation by Keiichi Komoto
E-Mail 11.04.2018</t>
        </r>
      </text>
    </comment>
    <comment ref="AI26" authorId="0" shapeId="0" xr:uid="{00000000-0006-0000-3D00-000058000000}">
      <text>
        <r>
          <rPr>
            <b/>
            <sz val="9"/>
            <color indexed="81"/>
            <rFont val="Tahoma"/>
            <family val="2"/>
          </rPr>
          <t>Philippe Stolz:</t>
        </r>
        <r>
          <rPr>
            <sz val="9"/>
            <color indexed="81"/>
            <rFont val="Tahoma"/>
            <family val="2"/>
          </rPr>
          <t xml:space="preserve">
Estimation by Keiichi Komoto
E-Mail 11.04.2018</t>
        </r>
      </text>
    </comment>
    <comment ref="AJ26" authorId="0" shapeId="0" xr:uid="{00000000-0006-0000-3D00-000059000000}">
      <text>
        <r>
          <rPr>
            <b/>
            <sz val="9"/>
            <color indexed="81"/>
            <rFont val="Tahoma"/>
            <family val="2"/>
          </rPr>
          <t>Philippe Stolz:</t>
        </r>
        <r>
          <rPr>
            <sz val="9"/>
            <color indexed="81"/>
            <rFont val="Tahoma"/>
            <family val="2"/>
          </rPr>
          <t xml:space="preserve">
Estimation by Keiichi Komoto
E-Mail 11.04.2018</t>
        </r>
      </text>
    </comment>
    <comment ref="AK26" authorId="0" shapeId="0" xr:uid="{00000000-0006-0000-3D00-00005A000000}">
      <text>
        <r>
          <rPr>
            <b/>
            <sz val="9"/>
            <color indexed="81"/>
            <rFont val="Tahoma"/>
            <family val="2"/>
          </rPr>
          <t>Philippe Stolz:</t>
        </r>
        <r>
          <rPr>
            <sz val="9"/>
            <color indexed="81"/>
            <rFont val="Tahoma"/>
            <family val="2"/>
          </rPr>
          <t xml:space="preserve">
Estimation by Keiichi Komoto
E-Mail 11.04.2018</t>
        </r>
      </text>
    </comment>
    <comment ref="AL26" authorId="0" shapeId="0" xr:uid="{00000000-0006-0000-3D00-00005B000000}">
      <text>
        <r>
          <rPr>
            <b/>
            <sz val="9"/>
            <color indexed="81"/>
            <rFont val="Tahoma"/>
            <family val="2"/>
          </rPr>
          <t>Philippe Stolz:</t>
        </r>
        <r>
          <rPr>
            <sz val="9"/>
            <color indexed="81"/>
            <rFont val="Tahoma"/>
            <family val="2"/>
          </rPr>
          <t xml:space="preserve">
Estimation by Keiichi Komoto
E-Mail 11.04.2018</t>
        </r>
      </text>
    </comment>
    <comment ref="AM26" authorId="0" shapeId="0" xr:uid="{00000000-0006-0000-3D00-00005C000000}">
      <text>
        <r>
          <rPr>
            <b/>
            <sz val="9"/>
            <color indexed="81"/>
            <rFont val="Tahoma"/>
            <family val="2"/>
          </rPr>
          <t>Philippe Stolz:</t>
        </r>
        <r>
          <rPr>
            <sz val="9"/>
            <color indexed="81"/>
            <rFont val="Tahoma"/>
            <family val="2"/>
          </rPr>
          <t xml:space="preserve">
Estimation by Keiichi Komoto
E-Mail 11.04.2018</t>
        </r>
      </text>
    </comment>
    <comment ref="AN26" authorId="0" shapeId="0" xr:uid="{00000000-0006-0000-3D00-00005D000000}">
      <text>
        <r>
          <rPr>
            <b/>
            <sz val="9"/>
            <color indexed="81"/>
            <rFont val="Tahoma"/>
            <family val="2"/>
          </rPr>
          <t>Philippe Stolz:</t>
        </r>
        <r>
          <rPr>
            <sz val="9"/>
            <color indexed="81"/>
            <rFont val="Tahoma"/>
            <family val="2"/>
          </rPr>
          <t xml:space="preserve">
Estimation by Keiichi Komoto
E-Mail 11.04.2018</t>
        </r>
      </text>
    </comment>
    <comment ref="AO26" authorId="0" shapeId="0" xr:uid="{00000000-0006-0000-3D00-00005E000000}">
      <text>
        <r>
          <rPr>
            <b/>
            <sz val="9"/>
            <color indexed="81"/>
            <rFont val="Tahoma"/>
            <family val="2"/>
          </rPr>
          <t>Philippe Stolz:</t>
        </r>
        <r>
          <rPr>
            <sz val="9"/>
            <color indexed="81"/>
            <rFont val="Tahoma"/>
            <family val="2"/>
          </rPr>
          <t xml:space="preserve">
Estimation by Keiichi Komoto
E-Mail 11.04.2018</t>
        </r>
      </text>
    </comment>
    <comment ref="AP26" authorId="0" shapeId="0" xr:uid="{00000000-0006-0000-3D00-00005F000000}">
      <text>
        <r>
          <rPr>
            <b/>
            <sz val="9"/>
            <color indexed="81"/>
            <rFont val="Tahoma"/>
            <family val="2"/>
          </rPr>
          <t>Philippe Stolz:</t>
        </r>
        <r>
          <rPr>
            <sz val="9"/>
            <color indexed="81"/>
            <rFont val="Tahoma"/>
            <family val="2"/>
          </rPr>
          <t xml:space="preserve">
Estimation by Keiichi Komoto
E-Mail 11.04.2018</t>
        </r>
      </text>
    </comment>
    <comment ref="D27" authorId="0" shapeId="0" xr:uid="{00000000-0006-0000-3D00-000060000000}">
      <text>
        <r>
          <rPr>
            <b/>
            <sz val="9"/>
            <color indexed="81"/>
            <rFont val="Tahoma"/>
            <family val="2"/>
          </rPr>
          <t>Philippe Stolz:</t>
        </r>
        <r>
          <rPr>
            <sz val="9"/>
            <color indexed="81"/>
            <rFont val="Tahoma"/>
            <family val="2"/>
          </rPr>
          <t xml:space="preserve">
Seoul</t>
        </r>
      </text>
    </comment>
    <comment ref="E27" authorId="0" shapeId="0" xr:uid="{00000000-0006-0000-3D00-000061000000}">
      <text>
        <r>
          <rPr>
            <b/>
            <sz val="9"/>
            <color indexed="81"/>
            <rFont val="Tahoma"/>
            <family val="2"/>
          </rPr>
          <t>Philippe Stolz:</t>
        </r>
        <r>
          <rPr>
            <sz val="9"/>
            <color indexed="81"/>
            <rFont val="Tahoma"/>
            <family val="2"/>
          </rPr>
          <t xml:space="preserve">
Seoul</t>
        </r>
      </text>
    </comment>
    <comment ref="N27" authorId="0" shapeId="0" xr:uid="{00000000-0006-0000-3D00-000062000000}">
      <text>
        <r>
          <rPr>
            <b/>
            <sz val="9"/>
            <color indexed="81"/>
            <rFont val="Tahoma"/>
            <family val="2"/>
          </rPr>
          <t>Philippe Stolz:</t>
        </r>
        <r>
          <rPr>
            <sz val="9"/>
            <color indexed="81"/>
            <rFont val="Tahoma"/>
            <family val="2"/>
          </rPr>
          <t xml:space="preserve">
E-Mail Jin-Seok Lee, KIER, 13.01.2020
average 2016-2018, degradation corrected</t>
        </r>
      </text>
    </comment>
    <comment ref="Y27" authorId="0" shapeId="0" xr:uid="{00000000-0006-0000-3D00-000063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Z27" authorId="0" shapeId="0" xr:uid="{00000000-0006-0000-3D00-000064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A27" authorId="0" shapeId="0" xr:uid="{00000000-0006-0000-3D00-000065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B27" authorId="0" shapeId="0" xr:uid="{00000000-0006-0000-3D00-000066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C27" authorId="0" shapeId="0" xr:uid="{00000000-0006-0000-3D00-000067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D27" authorId="0" shapeId="0" xr:uid="{00000000-0006-0000-3D00-000068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E27" authorId="0" shapeId="0" xr:uid="{00000000-0006-0000-3D00-000069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F27" authorId="0" shapeId="0" xr:uid="{00000000-0006-0000-3D00-00006A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G27" authorId="0" shapeId="0" xr:uid="{00000000-0006-0000-3D00-00006B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AH27" authorId="0" shapeId="0" xr:uid="{00000000-0006-0000-3D00-00006C000000}">
      <text>
        <r>
          <rPr>
            <b/>
            <sz val="9"/>
            <color indexed="81"/>
            <rFont val="Tahoma"/>
            <family val="2"/>
          </rPr>
          <t>Philippe Stolz:</t>
        </r>
        <r>
          <rPr>
            <sz val="9"/>
            <color indexed="81"/>
            <rFont val="Tahoma"/>
            <family val="2"/>
          </rPr>
          <t xml:space="preserve">
CdTe and CI(G)S PV modules are not installed in Korea due to a lack of a certification system
E-Mail Jin-Seok Lee, 26.03.2018</t>
        </r>
      </text>
    </comment>
    <comment ref="D28" authorId="0" shapeId="0" xr:uid="{00000000-0006-0000-3D00-00006D000000}">
      <text>
        <r>
          <rPr>
            <b/>
            <sz val="9"/>
            <color indexed="81"/>
            <rFont val="Tahoma"/>
            <family val="2"/>
          </rPr>
          <t>Philippe Stolz:</t>
        </r>
        <r>
          <rPr>
            <sz val="9"/>
            <color indexed="81"/>
            <rFont val="Tahoma"/>
            <family val="2"/>
          </rPr>
          <t xml:space="preserve">
Luxembourg</t>
        </r>
      </text>
    </comment>
    <comment ref="E28" authorId="0" shapeId="0" xr:uid="{00000000-0006-0000-3D00-00006E000000}">
      <text>
        <r>
          <rPr>
            <b/>
            <sz val="9"/>
            <color indexed="81"/>
            <rFont val="Tahoma"/>
            <family val="2"/>
          </rPr>
          <t>Philippe Stolz:</t>
        </r>
        <r>
          <rPr>
            <sz val="9"/>
            <color indexed="81"/>
            <rFont val="Tahoma"/>
            <family val="2"/>
          </rPr>
          <t xml:space="preserve">
Luxembourg</t>
        </r>
      </text>
    </comment>
    <comment ref="O28" authorId="0" shapeId="0" xr:uid="{00000000-0006-0000-3D00-00006F000000}">
      <text>
        <r>
          <rPr>
            <b/>
            <sz val="9"/>
            <color indexed="81"/>
            <rFont val="Tahoma"/>
            <family val="2"/>
          </rPr>
          <t>Philippe Stolz:</t>
        </r>
        <r>
          <rPr>
            <sz val="9"/>
            <color indexed="81"/>
            <rFont val="Tahoma"/>
            <family val="2"/>
          </rPr>
          <t xml:space="preserve">
No data available; Belgium as approximation</t>
        </r>
      </text>
    </comment>
    <comment ref="P28" authorId="0" shapeId="0" xr:uid="{00000000-0006-0000-3D00-000070000000}">
      <text>
        <r>
          <rPr>
            <b/>
            <sz val="9"/>
            <color indexed="81"/>
            <rFont val="Tahoma"/>
            <family val="2"/>
          </rPr>
          <t>Philippe Stolz:</t>
        </r>
        <r>
          <rPr>
            <sz val="9"/>
            <color indexed="81"/>
            <rFont val="Tahoma"/>
            <family val="2"/>
          </rPr>
          <t xml:space="preserve">
No data available; Belgium as approximation</t>
        </r>
      </text>
    </comment>
    <comment ref="Q28" authorId="0" shapeId="0" xr:uid="{00000000-0006-0000-3D00-000071000000}">
      <text>
        <r>
          <rPr>
            <b/>
            <sz val="9"/>
            <color indexed="81"/>
            <rFont val="Tahoma"/>
            <family val="2"/>
          </rPr>
          <t>Philippe Stolz:</t>
        </r>
        <r>
          <rPr>
            <sz val="9"/>
            <color indexed="81"/>
            <rFont val="Tahoma"/>
            <family val="2"/>
          </rPr>
          <t xml:space="preserve">
No data available; Belgium as approximation</t>
        </r>
      </text>
    </comment>
    <comment ref="R28" authorId="0" shapeId="0" xr:uid="{00000000-0006-0000-3D00-000072000000}">
      <text>
        <r>
          <rPr>
            <b/>
            <sz val="9"/>
            <color indexed="81"/>
            <rFont val="Tahoma"/>
            <family val="2"/>
          </rPr>
          <t>Philippe Stolz:</t>
        </r>
        <r>
          <rPr>
            <sz val="9"/>
            <color indexed="81"/>
            <rFont val="Tahoma"/>
            <family val="2"/>
          </rPr>
          <t xml:space="preserve">
No data available; Belgium as approximation</t>
        </r>
      </text>
    </comment>
    <comment ref="V28" authorId="0" shapeId="0" xr:uid="{00000000-0006-0000-3D00-000073000000}">
      <text>
        <r>
          <rPr>
            <b/>
            <sz val="9"/>
            <color indexed="81"/>
            <rFont val="Tahoma"/>
            <family val="2"/>
          </rPr>
          <t>Philippe Stolz:</t>
        </r>
        <r>
          <rPr>
            <sz val="9"/>
            <color indexed="81"/>
            <rFont val="Tahoma"/>
            <family val="2"/>
          </rPr>
          <t xml:space="preserve">
Regional average as a proxy</t>
        </r>
      </text>
    </comment>
    <comment ref="D31" authorId="0" shapeId="0" xr:uid="{00000000-0006-0000-3D00-000074000000}">
      <text>
        <r>
          <rPr>
            <b/>
            <sz val="9"/>
            <color indexed="81"/>
            <rFont val="Tahoma"/>
            <family val="2"/>
          </rPr>
          <t>Philippe Stolz:</t>
        </r>
        <r>
          <rPr>
            <sz val="9"/>
            <color indexed="81"/>
            <rFont val="Tahoma"/>
            <family val="2"/>
          </rPr>
          <t xml:space="preserve">
Amsterdam</t>
        </r>
      </text>
    </comment>
    <comment ref="E31" authorId="0" shapeId="0" xr:uid="{00000000-0006-0000-3D00-000075000000}">
      <text>
        <r>
          <rPr>
            <b/>
            <sz val="9"/>
            <color indexed="81"/>
            <rFont val="Tahoma"/>
            <family val="2"/>
          </rPr>
          <t>Philippe Stolz:</t>
        </r>
        <r>
          <rPr>
            <sz val="9"/>
            <color indexed="81"/>
            <rFont val="Tahoma"/>
            <family val="2"/>
          </rPr>
          <t xml:space="preserve">
Amsterdam</t>
        </r>
      </text>
    </comment>
    <comment ref="D32" authorId="0" shapeId="0" xr:uid="{00000000-0006-0000-3D00-000076000000}">
      <text>
        <r>
          <rPr>
            <b/>
            <sz val="9"/>
            <color indexed="81"/>
            <rFont val="Tahoma"/>
            <family val="2"/>
          </rPr>
          <t>Philippe Stolz:</t>
        </r>
        <r>
          <rPr>
            <sz val="9"/>
            <color indexed="81"/>
            <rFont val="Tahoma"/>
            <family val="2"/>
          </rPr>
          <t xml:space="preserve">
Wellington</t>
        </r>
      </text>
    </comment>
    <comment ref="E32" authorId="0" shapeId="0" xr:uid="{00000000-0006-0000-3D00-000077000000}">
      <text>
        <r>
          <rPr>
            <b/>
            <sz val="9"/>
            <color indexed="81"/>
            <rFont val="Tahoma"/>
            <family val="2"/>
          </rPr>
          <t>Philippe Stolz:</t>
        </r>
        <r>
          <rPr>
            <sz val="9"/>
            <color indexed="81"/>
            <rFont val="Tahoma"/>
            <family val="2"/>
          </rPr>
          <t xml:space="preserve">
Wellington</t>
        </r>
      </text>
    </comment>
    <comment ref="V32" authorId="0" shapeId="0" xr:uid="{00000000-0006-0000-3D00-000078000000}">
      <text>
        <r>
          <rPr>
            <b/>
            <sz val="9"/>
            <color indexed="81"/>
            <rFont val="Tahoma"/>
            <family val="2"/>
          </rPr>
          <t>Philippe Stolz:</t>
        </r>
        <r>
          <rPr>
            <sz val="9"/>
            <color indexed="81"/>
            <rFont val="Tahoma"/>
            <family val="2"/>
          </rPr>
          <t xml:space="preserve">
Australia used as a proxy</t>
        </r>
      </text>
    </comment>
    <comment ref="D33" authorId="0" shapeId="0" xr:uid="{00000000-0006-0000-3D00-000079000000}">
      <text>
        <r>
          <rPr>
            <b/>
            <sz val="9"/>
            <color indexed="81"/>
            <rFont val="Tahoma"/>
            <family val="2"/>
          </rPr>
          <t>Philippe Stolz:</t>
        </r>
        <r>
          <rPr>
            <sz val="9"/>
            <color indexed="81"/>
            <rFont val="Tahoma"/>
            <family val="2"/>
          </rPr>
          <t xml:space="preserve">
Oslo</t>
        </r>
      </text>
    </comment>
    <comment ref="E33" authorId="0" shapeId="0" xr:uid="{00000000-0006-0000-3D00-00007A000000}">
      <text>
        <r>
          <rPr>
            <b/>
            <sz val="9"/>
            <color indexed="81"/>
            <rFont val="Tahoma"/>
            <family val="2"/>
          </rPr>
          <t>Philippe Stolz:</t>
        </r>
        <r>
          <rPr>
            <sz val="9"/>
            <color indexed="81"/>
            <rFont val="Tahoma"/>
            <family val="2"/>
          </rPr>
          <t xml:space="preserve">
Oslo</t>
        </r>
      </text>
    </comment>
    <comment ref="D34" authorId="0" shapeId="0" xr:uid="{00000000-0006-0000-3D00-00007B000000}">
      <text>
        <r>
          <rPr>
            <b/>
            <sz val="9"/>
            <color indexed="81"/>
            <rFont val="Tahoma"/>
            <family val="2"/>
          </rPr>
          <t>Philippe Stolz:</t>
        </r>
        <r>
          <rPr>
            <sz val="9"/>
            <color indexed="81"/>
            <rFont val="Tahoma"/>
            <family val="2"/>
          </rPr>
          <t xml:space="preserve">
Lisbon</t>
        </r>
      </text>
    </comment>
    <comment ref="E34" authorId="0" shapeId="0" xr:uid="{00000000-0006-0000-3D00-00007C000000}">
      <text>
        <r>
          <rPr>
            <b/>
            <sz val="9"/>
            <color indexed="81"/>
            <rFont val="Tahoma"/>
            <family val="2"/>
          </rPr>
          <t>Philippe Stolz:</t>
        </r>
        <r>
          <rPr>
            <sz val="9"/>
            <color indexed="81"/>
            <rFont val="Tahoma"/>
            <family val="2"/>
          </rPr>
          <t xml:space="preserve">
Lisbon</t>
        </r>
      </text>
    </comment>
    <comment ref="D36" authorId="0" shapeId="0" xr:uid="{00000000-0006-0000-3D00-00007D000000}">
      <text>
        <r>
          <rPr>
            <b/>
            <sz val="9"/>
            <color indexed="81"/>
            <rFont val="Tahoma"/>
            <family val="2"/>
          </rPr>
          <t>Philippe Stolz:</t>
        </r>
        <r>
          <rPr>
            <sz val="9"/>
            <color indexed="81"/>
            <rFont val="Tahoma"/>
            <family val="2"/>
          </rPr>
          <t xml:space="preserve">
Madrid</t>
        </r>
      </text>
    </comment>
    <comment ref="E36" authorId="0" shapeId="0" xr:uid="{00000000-0006-0000-3D00-00007E000000}">
      <text>
        <r>
          <rPr>
            <b/>
            <sz val="9"/>
            <color indexed="81"/>
            <rFont val="Tahoma"/>
            <family val="2"/>
          </rPr>
          <t>Philippe Stolz:</t>
        </r>
        <r>
          <rPr>
            <sz val="9"/>
            <color indexed="81"/>
            <rFont val="Tahoma"/>
            <family val="2"/>
          </rPr>
          <t xml:space="preserve">
Madrid</t>
        </r>
      </text>
    </comment>
    <comment ref="H36" authorId="0" shapeId="0" xr:uid="{00000000-0006-0000-3D00-00007F000000}">
      <text>
        <r>
          <rPr>
            <b/>
            <sz val="9"/>
            <color indexed="81"/>
            <rFont val="Tahoma"/>
            <family val="2"/>
          </rPr>
          <t>Philippe Stolz:</t>
        </r>
        <r>
          <rPr>
            <sz val="9"/>
            <color indexed="81"/>
            <rFont val="Tahoma"/>
            <family val="2"/>
          </rPr>
          <t xml:space="preserve">
High uncertainty</t>
        </r>
      </text>
    </comment>
    <comment ref="D37" authorId="0" shapeId="0" xr:uid="{00000000-0006-0000-3D00-000080000000}">
      <text>
        <r>
          <rPr>
            <b/>
            <sz val="9"/>
            <color indexed="81"/>
            <rFont val="Tahoma"/>
            <family val="2"/>
          </rPr>
          <t>Philippe Stolz:</t>
        </r>
        <r>
          <rPr>
            <sz val="9"/>
            <color indexed="81"/>
            <rFont val="Tahoma"/>
            <family val="2"/>
          </rPr>
          <t xml:space="preserve">
Stockholm</t>
        </r>
      </text>
    </comment>
    <comment ref="E37" authorId="0" shapeId="0" xr:uid="{00000000-0006-0000-3D00-000081000000}">
      <text>
        <r>
          <rPr>
            <b/>
            <sz val="9"/>
            <color indexed="81"/>
            <rFont val="Tahoma"/>
            <family val="2"/>
          </rPr>
          <t>Philippe Stolz:</t>
        </r>
        <r>
          <rPr>
            <sz val="9"/>
            <color indexed="81"/>
            <rFont val="Tahoma"/>
            <family val="2"/>
          </rPr>
          <t xml:space="preserve">
Stockholm</t>
        </r>
      </text>
    </comment>
    <comment ref="N37" authorId="0" shapeId="0" xr:uid="{00000000-0006-0000-3D00-000082000000}">
      <text>
        <r>
          <rPr>
            <b/>
            <sz val="9"/>
            <color indexed="81"/>
            <rFont val="Tahoma"/>
            <family val="2"/>
          </rPr>
          <t>Philippe Stolz:</t>
        </r>
        <r>
          <rPr>
            <sz val="9"/>
            <color indexed="81"/>
            <rFont val="Tahoma"/>
            <family val="2"/>
          </rPr>
          <t xml:space="preserve">
E-Mail Linda Kaneryd, 04.11.2019
not considered, representativeness unclear, partial production of new installations not accounted for</t>
        </r>
      </text>
    </comment>
    <comment ref="D38" authorId="0" shapeId="0" xr:uid="{00000000-0006-0000-3D00-000083000000}">
      <text>
        <r>
          <rPr>
            <b/>
            <sz val="9"/>
            <color indexed="81"/>
            <rFont val="Tahoma"/>
            <family val="2"/>
          </rPr>
          <t>Philippe Stolz:</t>
        </r>
        <r>
          <rPr>
            <sz val="9"/>
            <color indexed="81"/>
            <rFont val="Tahoma"/>
            <family val="2"/>
          </rPr>
          <t xml:space="preserve">
Bern</t>
        </r>
      </text>
    </comment>
    <comment ref="E38" authorId="0" shapeId="0" xr:uid="{00000000-0006-0000-3D00-000084000000}">
      <text>
        <r>
          <rPr>
            <b/>
            <sz val="9"/>
            <color indexed="81"/>
            <rFont val="Tahoma"/>
            <family val="2"/>
          </rPr>
          <t>Philippe Stolz:</t>
        </r>
        <r>
          <rPr>
            <sz val="9"/>
            <color indexed="81"/>
            <rFont val="Tahoma"/>
            <family val="2"/>
          </rPr>
          <t xml:space="preserve">
Bern</t>
        </r>
      </text>
    </comment>
    <comment ref="F38" authorId="0" shapeId="0" xr:uid="{00000000-0006-0000-3D00-000085000000}">
      <text>
        <r>
          <rPr>
            <b/>
            <sz val="9"/>
            <color indexed="81"/>
            <rFont val="Tahoma"/>
            <family val="2"/>
          </rPr>
          <t>Philippe Stolz:</t>
        </r>
        <r>
          <rPr>
            <sz val="9"/>
            <color indexed="81"/>
            <rFont val="Tahoma"/>
            <family val="2"/>
          </rPr>
          <t xml:space="preserve">
Measured value
Yield varied between 950-1000 kWh/kWp in the years 2012-2016</t>
        </r>
      </text>
    </comment>
    <comment ref="N38" authorId="0" shapeId="0" xr:uid="{00000000-0006-0000-3D00-000086000000}">
      <text>
        <r>
          <rPr>
            <b/>
            <sz val="9"/>
            <color indexed="81"/>
            <rFont val="Tahoma"/>
            <family val="2"/>
          </rPr>
          <t>Philippe Stolz:</t>
        </r>
        <r>
          <rPr>
            <sz val="9"/>
            <color indexed="81"/>
            <rFont val="Tahoma"/>
            <family val="2"/>
          </rPr>
          <t xml:space="preserve">
Swissolar Marktumfrage
average 2012-2018, degradation corrected</t>
        </r>
      </text>
    </comment>
    <comment ref="T38" authorId="0" shapeId="0" xr:uid="{00000000-0006-0000-3D00-000087000000}">
      <text>
        <r>
          <rPr>
            <b/>
            <sz val="9"/>
            <color indexed="81"/>
            <rFont val="Tahoma"/>
            <family val="2"/>
          </rPr>
          <t>Philippe Stolz:</t>
        </r>
        <r>
          <rPr>
            <sz val="9"/>
            <color indexed="81"/>
            <rFont val="Tahoma"/>
            <family val="2"/>
          </rPr>
          <t xml:space="preserve">
Estimation by David Stickelberger
E-Mail 10.04.2018</t>
        </r>
      </text>
    </comment>
    <comment ref="W38" authorId="0" shapeId="0" xr:uid="{00000000-0006-0000-3D00-000088000000}">
      <text>
        <r>
          <rPr>
            <b/>
            <sz val="9"/>
            <color indexed="81"/>
            <rFont val="Tahoma"/>
            <family val="2"/>
          </rPr>
          <t>Philippe Stolz:</t>
        </r>
        <r>
          <rPr>
            <sz val="9"/>
            <color indexed="81"/>
            <rFont val="Tahoma"/>
            <family val="2"/>
          </rPr>
          <t xml:space="preserve">
Estimation based on Swissolar Market Survey 2017
E-Mail Thomas Hostettler, 25.04.2018</t>
        </r>
      </text>
    </comment>
    <comment ref="X38" authorId="0" shapeId="0" xr:uid="{00000000-0006-0000-3D00-000089000000}">
      <text>
        <r>
          <rPr>
            <b/>
            <sz val="9"/>
            <color indexed="81"/>
            <rFont val="Tahoma"/>
            <family val="2"/>
          </rPr>
          <t>Philippe Stolz:</t>
        </r>
        <r>
          <rPr>
            <sz val="9"/>
            <color indexed="81"/>
            <rFont val="Tahoma"/>
            <family val="2"/>
          </rPr>
          <t xml:space="preserve">
Estimation based on Swissolar Market Survey 2017
E-Mail Thomas Hostettler, 25.04.2018</t>
        </r>
      </text>
    </comment>
    <comment ref="AI38" authorId="0" shapeId="0" xr:uid="{00000000-0006-0000-3D00-00008A000000}">
      <text>
        <r>
          <rPr>
            <b/>
            <sz val="9"/>
            <color indexed="81"/>
            <rFont val="Tahoma"/>
            <family val="2"/>
          </rPr>
          <t>Philippe Stolz:</t>
        </r>
        <r>
          <rPr>
            <sz val="9"/>
            <color indexed="81"/>
            <rFont val="Tahoma"/>
            <family val="2"/>
          </rPr>
          <t xml:space="preserve">
Estimation by David Stickelberger
E-Mail 10.04.2018</t>
        </r>
      </text>
    </comment>
    <comment ref="AJ38" authorId="0" shapeId="0" xr:uid="{00000000-0006-0000-3D00-00008B000000}">
      <text>
        <r>
          <rPr>
            <b/>
            <sz val="9"/>
            <color indexed="81"/>
            <rFont val="Tahoma"/>
            <family val="2"/>
          </rPr>
          <t>Philippe Stolz:</t>
        </r>
        <r>
          <rPr>
            <sz val="9"/>
            <color indexed="81"/>
            <rFont val="Tahoma"/>
            <family val="2"/>
          </rPr>
          <t xml:space="preserve">
Estimation by David Stickelberger
E-Mail 10.04.2018</t>
        </r>
      </text>
    </comment>
    <comment ref="AK38" authorId="0" shapeId="0" xr:uid="{00000000-0006-0000-3D00-00008C000000}">
      <text>
        <r>
          <rPr>
            <b/>
            <sz val="9"/>
            <color indexed="81"/>
            <rFont val="Tahoma"/>
            <family val="2"/>
          </rPr>
          <t>Philippe Stolz:</t>
        </r>
        <r>
          <rPr>
            <sz val="9"/>
            <color indexed="81"/>
            <rFont val="Tahoma"/>
            <family val="2"/>
          </rPr>
          <t xml:space="preserve">
Estimation by David Stickelberger
E-Mail 10.04.2018</t>
        </r>
      </text>
    </comment>
    <comment ref="AL38" authorId="0" shapeId="0" xr:uid="{00000000-0006-0000-3D00-00008D000000}">
      <text>
        <r>
          <rPr>
            <b/>
            <sz val="9"/>
            <color indexed="81"/>
            <rFont val="Tahoma"/>
            <family val="2"/>
          </rPr>
          <t>Philippe Stolz:</t>
        </r>
        <r>
          <rPr>
            <sz val="9"/>
            <color indexed="81"/>
            <rFont val="Tahoma"/>
            <family val="2"/>
          </rPr>
          <t xml:space="preserve">
Estimation by David Stickelberger
E-Mail 10.04.2018</t>
        </r>
      </text>
    </comment>
    <comment ref="AM38" authorId="0" shapeId="0" xr:uid="{00000000-0006-0000-3D00-00008E000000}">
      <text>
        <r>
          <rPr>
            <b/>
            <sz val="9"/>
            <color indexed="81"/>
            <rFont val="Tahoma"/>
            <family val="2"/>
          </rPr>
          <t>Philippe Stolz:</t>
        </r>
        <r>
          <rPr>
            <sz val="9"/>
            <color indexed="81"/>
            <rFont val="Tahoma"/>
            <family val="2"/>
          </rPr>
          <t xml:space="preserve">
Estimation by David Stickelberger
E-Mail 10.04.2018</t>
        </r>
      </text>
    </comment>
    <comment ref="AN38" authorId="0" shapeId="0" xr:uid="{00000000-0006-0000-3D00-00008F000000}">
      <text>
        <r>
          <rPr>
            <b/>
            <sz val="9"/>
            <color indexed="81"/>
            <rFont val="Tahoma"/>
            <family val="2"/>
          </rPr>
          <t>Philippe Stolz:</t>
        </r>
        <r>
          <rPr>
            <sz val="9"/>
            <color indexed="81"/>
            <rFont val="Tahoma"/>
            <family val="2"/>
          </rPr>
          <t xml:space="preserve">
Estimation by David Stickelberger
E-Mail 10.04.2018</t>
        </r>
      </text>
    </comment>
    <comment ref="AO38" authorId="0" shapeId="0" xr:uid="{00000000-0006-0000-3D00-000090000000}">
      <text>
        <r>
          <rPr>
            <b/>
            <sz val="9"/>
            <color indexed="81"/>
            <rFont val="Tahoma"/>
            <family val="2"/>
          </rPr>
          <t>Philippe Stolz:</t>
        </r>
        <r>
          <rPr>
            <sz val="9"/>
            <color indexed="81"/>
            <rFont val="Tahoma"/>
            <family val="2"/>
          </rPr>
          <t xml:space="preserve">
Estimation by David Stickelberger
E-Mail 10.04.2018</t>
        </r>
      </text>
    </comment>
    <comment ref="AP38" authorId="0" shapeId="0" xr:uid="{00000000-0006-0000-3D00-000091000000}">
      <text>
        <r>
          <rPr>
            <b/>
            <sz val="9"/>
            <color indexed="81"/>
            <rFont val="Tahoma"/>
            <family val="2"/>
          </rPr>
          <t>Philippe Stolz:</t>
        </r>
        <r>
          <rPr>
            <sz val="9"/>
            <color indexed="81"/>
            <rFont val="Tahoma"/>
            <family val="2"/>
          </rPr>
          <t xml:space="preserve">
Estimation by David Stickelberger
E-Mail 10.04.2018</t>
        </r>
      </text>
    </comment>
    <comment ref="D40" authorId="0" shapeId="0" xr:uid="{00000000-0006-0000-3D00-000092000000}">
      <text>
        <r>
          <rPr>
            <b/>
            <sz val="9"/>
            <color indexed="81"/>
            <rFont val="Tahoma"/>
            <family val="2"/>
          </rPr>
          <t>Philippe Stolz:</t>
        </r>
        <r>
          <rPr>
            <sz val="9"/>
            <color indexed="81"/>
            <rFont val="Tahoma"/>
            <family val="2"/>
          </rPr>
          <t xml:space="preserve">
Ankara</t>
        </r>
      </text>
    </comment>
    <comment ref="E40" authorId="0" shapeId="0" xr:uid="{00000000-0006-0000-3D00-000093000000}">
      <text>
        <r>
          <rPr>
            <b/>
            <sz val="9"/>
            <color indexed="81"/>
            <rFont val="Tahoma"/>
            <family val="2"/>
          </rPr>
          <t>Philippe Stolz:</t>
        </r>
        <r>
          <rPr>
            <sz val="9"/>
            <color indexed="81"/>
            <rFont val="Tahoma"/>
            <family val="2"/>
          </rPr>
          <t xml:space="preserve">
Ankara</t>
        </r>
      </text>
    </comment>
    <comment ref="D41" authorId="0" shapeId="0" xr:uid="{00000000-0006-0000-3D00-000094000000}">
      <text>
        <r>
          <rPr>
            <b/>
            <sz val="9"/>
            <color indexed="81"/>
            <rFont val="Tahoma"/>
            <family val="2"/>
          </rPr>
          <t>Philippe Stolz:</t>
        </r>
        <r>
          <rPr>
            <sz val="9"/>
            <color indexed="81"/>
            <rFont val="Tahoma"/>
            <family val="2"/>
          </rPr>
          <t xml:space="preserve">
London</t>
        </r>
      </text>
    </comment>
    <comment ref="E41" authorId="0" shapeId="0" xr:uid="{00000000-0006-0000-3D00-000095000000}">
      <text>
        <r>
          <rPr>
            <b/>
            <sz val="9"/>
            <color indexed="81"/>
            <rFont val="Tahoma"/>
            <family val="2"/>
          </rPr>
          <t>Philippe Stolz:</t>
        </r>
        <r>
          <rPr>
            <sz val="9"/>
            <color indexed="81"/>
            <rFont val="Tahoma"/>
            <family val="2"/>
          </rPr>
          <t xml:space="preserve">
London</t>
        </r>
      </text>
    </comment>
    <comment ref="N41" authorId="0" shapeId="0" xr:uid="{00000000-0006-0000-3D00-000096000000}">
      <text>
        <r>
          <rPr>
            <b/>
            <sz val="9"/>
            <color indexed="81"/>
            <rFont val="Tahoma"/>
            <family val="2"/>
          </rPr>
          <t>Philippe Stolz:</t>
        </r>
        <r>
          <rPr>
            <sz val="9"/>
            <color indexed="81"/>
            <rFont val="Tahoma"/>
            <family val="2"/>
          </rPr>
          <t xml:space="preserve">
DUKES 2019
average 2012-2018, degradation corrected</t>
        </r>
      </text>
    </comment>
    <comment ref="V41" authorId="0" shapeId="0" xr:uid="{00000000-0006-0000-3D00-000097000000}">
      <text>
        <r>
          <rPr>
            <b/>
            <sz val="9"/>
            <color indexed="81"/>
            <rFont val="Tahoma"/>
            <family val="2"/>
          </rPr>
          <t>Philippe Stolz:</t>
        </r>
        <r>
          <rPr>
            <sz val="9"/>
            <color indexed="81"/>
            <rFont val="Tahoma"/>
            <family val="2"/>
          </rPr>
          <t xml:space="preserve">
Regional average as a proxy</t>
        </r>
      </text>
    </comment>
    <comment ref="D42" authorId="0" shapeId="0" xr:uid="{00000000-0006-0000-3D00-000098000000}">
      <text>
        <r>
          <rPr>
            <b/>
            <sz val="9"/>
            <color indexed="81"/>
            <rFont val="Tahoma"/>
            <family val="2"/>
          </rPr>
          <t>Philippe Stolz:</t>
        </r>
        <r>
          <rPr>
            <sz val="9"/>
            <color indexed="81"/>
            <rFont val="Tahoma"/>
            <family val="2"/>
          </rPr>
          <t xml:space="preserve">
Los Angeles</t>
        </r>
      </text>
    </comment>
    <comment ref="E42" authorId="0" shapeId="0" xr:uid="{00000000-0006-0000-3D00-000099000000}">
      <text>
        <r>
          <rPr>
            <b/>
            <sz val="9"/>
            <color indexed="81"/>
            <rFont val="Tahoma"/>
            <family val="2"/>
          </rPr>
          <t>Philippe Stolz:</t>
        </r>
        <r>
          <rPr>
            <sz val="9"/>
            <color indexed="81"/>
            <rFont val="Tahoma"/>
            <family val="2"/>
          </rPr>
          <t xml:space="preserve">
Los Angeles</t>
        </r>
      </text>
    </comment>
    <comment ref="N42" authorId="0" shapeId="0" xr:uid="{00000000-0006-0000-3D00-00009A000000}">
      <text>
        <r>
          <rPr>
            <b/>
            <sz val="9"/>
            <color indexed="81"/>
            <rFont val="Tahoma"/>
            <family val="2"/>
          </rPr>
          <t>Philippe Stolz:</t>
        </r>
        <r>
          <rPr>
            <sz val="9"/>
            <color indexed="81"/>
            <rFont val="Tahoma"/>
            <family val="2"/>
          </rPr>
          <t xml:space="preserve">
E-Mails Ricky Sinha, First Solar, 13.11.2019, 27.11.2019, 14.01.2020
average 2015-2018, degradation corrected</t>
        </r>
      </text>
    </comment>
    <comment ref="Y42" authorId="0" shapeId="0" xr:uid="{00000000-0006-0000-3D00-00009B000000}">
      <text>
        <r>
          <rPr>
            <b/>
            <sz val="9"/>
            <color indexed="81"/>
            <rFont val="Tahoma"/>
            <family val="2"/>
          </rPr>
          <t>Philippe Stolz:</t>
        </r>
        <r>
          <rPr>
            <sz val="9"/>
            <color indexed="81"/>
            <rFont val="Tahoma"/>
            <family val="2"/>
          </rPr>
          <t xml:space="preserve">
Berechnet mit US-NREL OpenPV Database
"USNREL-openpv-export-201802270425.xlsx"</t>
        </r>
      </text>
    </comment>
    <comment ref="Z42" authorId="0" shapeId="0" xr:uid="{00000000-0006-0000-3D00-00009C000000}">
      <text>
        <r>
          <rPr>
            <b/>
            <sz val="9"/>
            <color indexed="81"/>
            <rFont val="Tahoma"/>
            <family val="2"/>
          </rPr>
          <t>Philippe Stolz:</t>
        </r>
        <r>
          <rPr>
            <sz val="9"/>
            <color indexed="81"/>
            <rFont val="Tahoma"/>
            <family val="2"/>
          </rPr>
          <t xml:space="preserve">
Berechnet mit US-NREL OpenPV Database
"USNREL-openpv-export-201802270425.xlsx"</t>
        </r>
      </text>
    </comment>
    <comment ref="AA42" authorId="0" shapeId="0" xr:uid="{00000000-0006-0000-3D00-00009D000000}">
      <text>
        <r>
          <rPr>
            <b/>
            <sz val="9"/>
            <color indexed="81"/>
            <rFont val="Tahoma"/>
            <family val="2"/>
          </rPr>
          <t>Philippe Stolz:</t>
        </r>
        <r>
          <rPr>
            <sz val="9"/>
            <color indexed="81"/>
            <rFont val="Tahoma"/>
            <family val="2"/>
          </rPr>
          <t xml:space="preserve">
Berechnet mit US-NREL OpenPV Database
"USNREL-openpv-export-201802270425.xlsx"</t>
        </r>
      </text>
    </comment>
    <comment ref="AB42" authorId="0" shapeId="0" xr:uid="{00000000-0006-0000-3D00-00009E000000}">
      <text>
        <r>
          <rPr>
            <b/>
            <sz val="9"/>
            <color indexed="81"/>
            <rFont val="Tahoma"/>
            <family val="2"/>
          </rPr>
          <t>Philippe Stolz:</t>
        </r>
        <r>
          <rPr>
            <sz val="9"/>
            <color indexed="81"/>
            <rFont val="Tahoma"/>
            <family val="2"/>
          </rPr>
          <t xml:space="preserve">
Berechnet mit US-NREL OpenPV Database
"USNREL-openpv-export-201802270425.xlsx"</t>
        </r>
      </text>
    </comment>
    <comment ref="AC42" authorId="0" shapeId="0" xr:uid="{00000000-0006-0000-3D00-00009F000000}">
      <text>
        <r>
          <rPr>
            <b/>
            <sz val="9"/>
            <color indexed="81"/>
            <rFont val="Tahoma"/>
            <family val="2"/>
          </rPr>
          <t>Philippe Stolz:</t>
        </r>
        <r>
          <rPr>
            <sz val="9"/>
            <color indexed="81"/>
            <rFont val="Tahoma"/>
            <family val="2"/>
          </rPr>
          <t xml:space="preserve">
Berechnet mit US-NREL OpenPV Database
"USNREL-openpv-export-201802270425.xlsx"</t>
        </r>
      </text>
    </comment>
    <comment ref="AD42" authorId="0" shapeId="0" xr:uid="{00000000-0006-0000-3D00-0000A0000000}">
      <text>
        <r>
          <rPr>
            <b/>
            <sz val="9"/>
            <color indexed="81"/>
            <rFont val="Tahoma"/>
            <family val="2"/>
          </rPr>
          <t>Philippe Stolz:</t>
        </r>
        <r>
          <rPr>
            <sz val="9"/>
            <color indexed="81"/>
            <rFont val="Tahoma"/>
            <family val="2"/>
          </rPr>
          <t xml:space="preserve">
Sunshot / Berkeley Lab: Utility-Scale Solar in 2016
Fig. 5, p. 9/10
"utility-scale-solar-2016-public-data-file.xlsx"</t>
        </r>
      </text>
    </comment>
    <comment ref="AE42" authorId="0" shapeId="0" xr:uid="{00000000-0006-0000-3D00-0000A1000000}">
      <text>
        <r>
          <rPr>
            <b/>
            <sz val="9"/>
            <color indexed="81"/>
            <rFont val="Tahoma"/>
            <family val="2"/>
          </rPr>
          <t>Philippe Stolz:</t>
        </r>
        <r>
          <rPr>
            <sz val="9"/>
            <color indexed="81"/>
            <rFont val="Tahoma"/>
            <family val="2"/>
          </rPr>
          <t xml:space="preserve">
Sunshot / Berkeley Lab: Utility-Scale Solar in 2016
Fig. 5, p. 9/10
"utility-scale-solar-2016-public-data-file.xlsx"</t>
        </r>
      </text>
    </comment>
    <comment ref="AF42" authorId="0" shapeId="0" xr:uid="{00000000-0006-0000-3D00-0000A2000000}">
      <text>
        <r>
          <rPr>
            <b/>
            <sz val="9"/>
            <color indexed="81"/>
            <rFont val="Tahoma"/>
            <family val="2"/>
          </rPr>
          <t>Philippe Stolz:</t>
        </r>
        <r>
          <rPr>
            <sz val="9"/>
            <color indexed="81"/>
            <rFont val="Tahoma"/>
            <family val="2"/>
          </rPr>
          <t xml:space="preserve">
Sunshot / Berkeley Lab: Utility-Scale Solar in 2016
Fig. 5, p. 9/10
"utility-scale-solar-2016-public-data-file.xlsx"</t>
        </r>
      </text>
    </comment>
    <comment ref="AG42" authorId="0" shapeId="0" xr:uid="{00000000-0006-0000-3D00-0000A3000000}">
      <text>
        <r>
          <rPr>
            <b/>
            <sz val="9"/>
            <color indexed="81"/>
            <rFont val="Tahoma"/>
            <family val="2"/>
          </rPr>
          <t>Philippe Stolz:</t>
        </r>
        <r>
          <rPr>
            <sz val="9"/>
            <color indexed="81"/>
            <rFont val="Tahoma"/>
            <family val="2"/>
          </rPr>
          <t xml:space="preserve">
Sunshot / Berkeley Lab: Utility-Scale Solar in 2016
Fig. 5, p. 9/10
"utility-scale-solar-2016-public-data-file.xlsx"</t>
        </r>
      </text>
    </comment>
    <comment ref="AH42" authorId="0" shapeId="0" xr:uid="{00000000-0006-0000-3D00-0000A4000000}">
      <text>
        <r>
          <rPr>
            <b/>
            <sz val="9"/>
            <color indexed="81"/>
            <rFont val="Tahoma"/>
            <family val="2"/>
          </rPr>
          <t>Philippe Stolz:</t>
        </r>
        <r>
          <rPr>
            <sz val="9"/>
            <color indexed="81"/>
            <rFont val="Tahoma"/>
            <family val="2"/>
          </rPr>
          <t xml:space="preserve">
Sunshot / Berkeley Lab: Utility-Scale Solar in 2016
Fig. 5, p. 9/10
"utility-scale-solar-2016-public-data-file.xlsx"</t>
        </r>
      </text>
    </comment>
    <comment ref="AI42" authorId="0" shapeId="0" xr:uid="{00000000-0006-0000-3D00-0000A5000000}">
      <text>
        <r>
          <rPr>
            <b/>
            <sz val="9"/>
            <color indexed="81"/>
            <rFont val="Tahoma"/>
            <family val="2"/>
          </rPr>
          <t>Philippe Stolz:</t>
        </r>
        <r>
          <rPr>
            <sz val="9"/>
            <color indexed="81"/>
            <rFont val="Tahoma"/>
            <family val="2"/>
          </rPr>
          <t xml:space="preserve">
Rough estimate based on share of residential (mainly slanted-roof) and non-residential (mainly flat roof) in the installed capacity in 2010-2016 based on GTM Solar Market Insight (2017)
Share of mounted in total slanted-roof estimated at 96%</t>
        </r>
      </text>
    </comment>
    <comment ref="AJ42" authorId="0" shapeId="0" xr:uid="{00000000-0006-0000-3D00-0000A6000000}">
      <text>
        <r>
          <rPr>
            <b/>
            <sz val="9"/>
            <color indexed="81"/>
            <rFont val="Tahoma"/>
            <family val="2"/>
          </rPr>
          <t>Philippe Stolz:</t>
        </r>
        <r>
          <rPr>
            <sz val="9"/>
            <color indexed="81"/>
            <rFont val="Tahoma"/>
            <family val="2"/>
          </rPr>
          <t xml:space="preserve">
Rough estimate based on share of residential (mainly slanted-roof) and non-residential (mainly flat roof) in the installed capacity in 2010-2016 based on GTM Solar Market Insight (2017)
Share of mounted in total slanted-roof estimated at 96%</t>
        </r>
      </text>
    </comment>
    <comment ref="AK42" authorId="0" shapeId="0" xr:uid="{00000000-0006-0000-3D00-0000A7000000}">
      <text>
        <r>
          <rPr>
            <b/>
            <sz val="9"/>
            <color indexed="81"/>
            <rFont val="Tahoma"/>
            <family val="2"/>
          </rPr>
          <t>Philippe Stolz:</t>
        </r>
        <r>
          <rPr>
            <sz val="9"/>
            <color indexed="81"/>
            <rFont val="Tahoma"/>
            <family val="2"/>
          </rPr>
          <t xml:space="preserve">
Rough estimate based on share of residential (mainly slanted-roof) and non-residential (mainly flat roof) in the installed capacity in 2010-2016 based on GTM Solar Market Insight (2017)
Share of mounted in total slanted-roof estimated at 96%</t>
        </r>
      </text>
    </comment>
    <comment ref="AL42" authorId="0" shapeId="0" xr:uid="{00000000-0006-0000-3D00-0000A8000000}">
      <text>
        <r>
          <rPr>
            <b/>
            <sz val="9"/>
            <color indexed="81"/>
            <rFont val="Tahoma"/>
            <family val="2"/>
          </rPr>
          <t>Philippe Stolz:</t>
        </r>
        <r>
          <rPr>
            <sz val="9"/>
            <color indexed="81"/>
            <rFont val="Tahoma"/>
            <family val="2"/>
          </rPr>
          <t xml:space="preserve">
Rough estimate based on share of residential (mainly slanted-roof) and non-residential (mainly flat roof) in the installed capacity in 2010-2016 based on GTM Solar Market Insight (2017)
Share of mounted in total slanted-roof estimated at 96%</t>
        </r>
      </text>
    </comment>
    <comment ref="AM42" authorId="0" shapeId="0" xr:uid="{00000000-0006-0000-3D00-0000A9000000}">
      <text>
        <r>
          <rPr>
            <b/>
            <sz val="9"/>
            <color indexed="81"/>
            <rFont val="Tahoma"/>
            <family val="2"/>
          </rPr>
          <t>Philippe Stolz:</t>
        </r>
        <r>
          <rPr>
            <sz val="9"/>
            <color indexed="81"/>
            <rFont val="Tahoma"/>
            <family val="2"/>
          </rPr>
          <t xml:space="preserve">
Rough estimate based on share of residential (mainly slanted-roof) and non-residential (mainly flat roof) in the installed capacity in 2010-2016 based on GTM Solar Market Insight (2017)
Share of mounted in total slanted-roof estimated at 96%</t>
        </r>
      </text>
    </comment>
    <comment ref="AN42" authorId="0" shapeId="0" xr:uid="{00000000-0006-0000-3D00-0000AA000000}">
      <text>
        <r>
          <rPr>
            <b/>
            <sz val="9"/>
            <color indexed="81"/>
            <rFont val="Tahoma"/>
            <family val="2"/>
          </rPr>
          <t>Philippe Stolz:</t>
        </r>
        <r>
          <rPr>
            <sz val="9"/>
            <color indexed="81"/>
            <rFont val="Tahoma"/>
            <family val="2"/>
          </rPr>
          <t xml:space="preserve">
Rough estimate based on share of residential (mainly slanted-roof) and non-residential (mainly flat roof) in the installed capacity in 2010-2016 based on GTM Solar Market Insight (2017)
Share of mounted in total slanted-roof estimated at 96%</t>
        </r>
      </text>
    </comment>
    <comment ref="W43" authorId="0" shapeId="0" xr:uid="{00000000-0006-0000-3D00-0000AB000000}">
      <text>
        <r>
          <rPr>
            <b/>
            <sz val="9"/>
            <color indexed="81"/>
            <rFont val="Tahoma"/>
            <family val="2"/>
          </rPr>
          <t>Philippe Stolz:</t>
        </r>
        <r>
          <rPr>
            <sz val="9"/>
            <color indexed="81"/>
            <rFont val="Tahoma"/>
            <family val="2"/>
          </rPr>
          <t xml:space="preserve">
Estimation based on size distribution in Switzerland: 1/3 of decentralized PV &lt;50kWp
Estimation validated by Andreas Wade, 18.05.2018</t>
        </r>
      </text>
    </comment>
    <comment ref="X43" authorId="0" shapeId="0" xr:uid="{00000000-0006-0000-3D00-0000AC000000}">
      <text>
        <r>
          <rPr>
            <b/>
            <sz val="9"/>
            <color indexed="81"/>
            <rFont val="Tahoma"/>
            <family val="2"/>
          </rPr>
          <t>Philippe Stolz:</t>
        </r>
        <r>
          <rPr>
            <sz val="9"/>
            <color indexed="81"/>
            <rFont val="Tahoma"/>
            <family val="2"/>
          </rPr>
          <t xml:space="preserve">
Estimation based on size distribution in Switzerland: 2/3 of decentralized PV &gt;50kWp
Estimation validated by Andreas Wade, 18.05.2018</t>
        </r>
      </text>
    </comment>
    <comment ref="Y43" authorId="0" shapeId="0" xr:uid="{00000000-0006-0000-3D00-0000AD000000}">
      <text>
        <r>
          <rPr>
            <b/>
            <sz val="9"/>
            <color indexed="81"/>
            <rFont val="Tahoma"/>
            <family val="2"/>
          </rPr>
          <t>Philippe Stolz:</t>
        </r>
        <r>
          <rPr>
            <sz val="9"/>
            <color indexed="81"/>
            <rFont val="Tahoma"/>
            <family val="2"/>
          </rPr>
          <t xml:space="preserve">
Fraunhofer ISE Photovoltaics Report (14. November 2019) 
S. 21/22</t>
        </r>
      </text>
    </comment>
    <comment ref="Z43" authorId="0" shapeId="0" xr:uid="{00000000-0006-0000-3D00-0000AE000000}">
      <text>
        <r>
          <rPr>
            <b/>
            <sz val="9"/>
            <color indexed="81"/>
            <rFont val="Tahoma"/>
            <family val="2"/>
          </rPr>
          <t>Philippe Stolz:</t>
        </r>
        <r>
          <rPr>
            <sz val="9"/>
            <color indexed="81"/>
            <rFont val="Tahoma"/>
            <family val="2"/>
          </rPr>
          <t xml:space="preserve">
Fraunhofer ISE Photovoltaics Report (14. November 2019) 
S. 21/22</t>
        </r>
      </text>
    </comment>
    <comment ref="AA43" authorId="0" shapeId="0" xr:uid="{00000000-0006-0000-3D00-0000AF000000}">
      <text>
        <r>
          <rPr>
            <b/>
            <sz val="9"/>
            <color indexed="81"/>
            <rFont val="Tahoma"/>
            <family val="2"/>
          </rPr>
          <t>Philippe Stolz:</t>
        </r>
        <r>
          <rPr>
            <sz val="9"/>
            <color indexed="81"/>
            <rFont val="Tahoma"/>
            <family val="2"/>
          </rPr>
          <t xml:space="preserve">
Fraunhofer ISE Photovoltaics Report (14. November 2019) 
S. 21/22</t>
        </r>
      </text>
    </comment>
    <comment ref="AB43" authorId="0" shapeId="0" xr:uid="{00000000-0006-0000-3D00-0000B0000000}">
      <text>
        <r>
          <rPr>
            <b/>
            <sz val="9"/>
            <color indexed="81"/>
            <rFont val="Tahoma"/>
            <family val="2"/>
          </rPr>
          <t>Philippe Stolz:</t>
        </r>
        <r>
          <rPr>
            <sz val="9"/>
            <color indexed="81"/>
            <rFont val="Tahoma"/>
            <family val="2"/>
          </rPr>
          <t xml:space="preserve">
Fraunhofer ISE Photovoltaics Report (14. November 2019) 
S. 21/22</t>
        </r>
      </text>
    </comment>
    <comment ref="AC43" authorId="0" shapeId="0" xr:uid="{00000000-0006-0000-3D00-0000B1000000}">
      <text>
        <r>
          <rPr>
            <b/>
            <sz val="9"/>
            <color indexed="81"/>
            <rFont val="Tahoma"/>
            <family val="2"/>
          </rPr>
          <t>Philippe Stolz:</t>
        </r>
        <r>
          <rPr>
            <sz val="9"/>
            <color indexed="81"/>
            <rFont val="Tahoma"/>
            <family val="2"/>
          </rPr>
          <t xml:space="preserve">
Fraunhofer ISE Photovoltaics Report (14. November 2019) 
S. 21/22</t>
        </r>
      </text>
    </comment>
    <comment ref="AD43" authorId="0" shapeId="0" xr:uid="{00000000-0006-0000-3D00-0000B2000000}">
      <text>
        <r>
          <rPr>
            <b/>
            <sz val="9"/>
            <color indexed="81"/>
            <rFont val="Tahoma"/>
            <family val="2"/>
          </rPr>
          <t>Philippe Stolz:</t>
        </r>
        <r>
          <rPr>
            <sz val="9"/>
            <color indexed="81"/>
            <rFont val="Tahoma"/>
            <family val="2"/>
          </rPr>
          <t xml:space="preserve">
Fraunhofer ISE Photovoltaics Report (14. November 2019) 
S. 21/22</t>
        </r>
      </text>
    </comment>
    <comment ref="AE43" authorId="0" shapeId="0" xr:uid="{00000000-0006-0000-3D00-0000B3000000}">
      <text>
        <r>
          <rPr>
            <b/>
            <sz val="9"/>
            <color indexed="81"/>
            <rFont val="Tahoma"/>
            <family val="2"/>
          </rPr>
          <t>Philippe Stolz:</t>
        </r>
        <r>
          <rPr>
            <sz val="9"/>
            <color indexed="81"/>
            <rFont val="Tahoma"/>
            <family val="2"/>
          </rPr>
          <t xml:space="preserve">
Fraunhofer ISE Photovoltaics Report (14. November 2019) 
S. 21/22</t>
        </r>
      </text>
    </comment>
    <comment ref="AF43" authorId="0" shapeId="0" xr:uid="{00000000-0006-0000-3D00-0000B4000000}">
      <text>
        <r>
          <rPr>
            <b/>
            <sz val="9"/>
            <color indexed="81"/>
            <rFont val="Tahoma"/>
            <family val="2"/>
          </rPr>
          <t>Philippe Stolz:</t>
        </r>
        <r>
          <rPr>
            <sz val="9"/>
            <color indexed="81"/>
            <rFont val="Tahoma"/>
            <family val="2"/>
          </rPr>
          <t xml:space="preserve">
Fraunhofer ISE Photovoltaics Report (14. November 2019) 
S. 21/22</t>
        </r>
      </text>
    </comment>
    <comment ref="AG43" authorId="0" shapeId="0" xr:uid="{00000000-0006-0000-3D00-0000B5000000}">
      <text>
        <r>
          <rPr>
            <b/>
            <sz val="9"/>
            <color indexed="81"/>
            <rFont val="Tahoma"/>
            <family val="2"/>
          </rPr>
          <t>Philippe Stolz:</t>
        </r>
        <r>
          <rPr>
            <sz val="9"/>
            <color indexed="81"/>
            <rFont val="Tahoma"/>
            <family val="2"/>
          </rPr>
          <t xml:space="preserve">
Fraunhofer ISE Photovoltaics Report (14. November 2019) 
S. 21/22</t>
        </r>
      </text>
    </comment>
    <comment ref="AH43" authorId="0" shapeId="0" xr:uid="{00000000-0006-0000-3D00-0000B6000000}">
      <text>
        <r>
          <rPr>
            <b/>
            <sz val="9"/>
            <color indexed="81"/>
            <rFont val="Tahoma"/>
            <family val="2"/>
          </rPr>
          <t>Philippe Stolz:</t>
        </r>
        <r>
          <rPr>
            <sz val="9"/>
            <color indexed="81"/>
            <rFont val="Tahoma"/>
            <family val="2"/>
          </rPr>
          <t xml:space="preserve">
Fraunhofer ISE Photovoltaics Report (14. November 2019) 
S. 21/22</t>
        </r>
      </text>
    </comment>
    <comment ref="AI43" authorId="0" shapeId="0" xr:uid="{00000000-0006-0000-3D00-0000B7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J43" authorId="0" shapeId="0" xr:uid="{00000000-0006-0000-3D00-0000B8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K43" authorId="0" shapeId="0" xr:uid="{00000000-0006-0000-3D00-0000B9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L43" authorId="0" shapeId="0" xr:uid="{00000000-0006-0000-3D00-0000BA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M43" authorId="0" shapeId="0" xr:uid="{00000000-0006-0000-3D00-0000BB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N43" authorId="0" shapeId="0" xr:uid="{00000000-0006-0000-3D00-0000BC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O43" authorId="0" shapeId="0" xr:uid="{00000000-0006-0000-3D00-0000BD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P43" authorId="0" shapeId="0" xr:uid="{00000000-0006-0000-3D00-0000BE000000}">
      <text>
        <r>
          <rPr>
            <b/>
            <sz val="9"/>
            <color indexed="81"/>
            <rFont val="Tahoma"/>
            <family val="2"/>
          </rPr>
          <t>Philippe Stolz:</t>
        </r>
        <r>
          <rPr>
            <sz val="9"/>
            <color indexed="81"/>
            <rFont val="Tahoma"/>
            <family val="2"/>
          </rPr>
          <t xml:space="preserve">
Japanese mounting type breakdown as an approximation if country-specific data are not available. (Quite good agreement with shares in other countries with data available.)</t>
        </r>
      </text>
    </comment>
    <comment ref="A46" authorId="0" shapeId="0" xr:uid="{00000000-0006-0000-3D00-0000BF000000}">
      <text>
        <r>
          <rPr>
            <b/>
            <sz val="9"/>
            <color indexed="81"/>
            <rFont val="Tahoma"/>
            <family val="2"/>
          </rPr>
          <t>Philippe Stolz:</t>
        </r>
        <r>
          <rPr>
            <sz val="9"/>
            <color indexed="81"/>
            <rFont val="Tahoma"/>
            <family val="2"/>
          </rPr>
          <t xml:space="preserve">
Calculated as in the PEF Pilot on PV Electricity Production
Average degradation rate: 0.7%/year
Average life time: 30 years
Average power loss over life time: 10.5%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X53" authorId="0" shapeId="0" xr:uid="{0BEDBFEB-F84A-4111-9721-4498BCA4AD7B}">
      <text>
        <r>
          <rPr>
            <b/>
            <sz val="9"/>
            <color indexed="81"/>
            <rFont val="Segoe UI"/>
            <family val="2"/>
          </rPr>
          <t>Philippe Stolz:</t>
        </r>
        <r>
          <rPr>
            <sz val="9"/>
            <color indexed="81"/>
            <rFont val="Segoe UI"/>
            <family val="2"/>
          </rPr>
          <t xml:space="preserve">
ITRPV 2020 report, Fig. 6 p.9</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F64" authorId="0" shapeId="0" xr:uid="{00000000-0006-0000-3F00-000001000000}">
      <text>
        <r>
          <rPr>
            <b/>
            <sz val="9"/>
            <color indexed="81"/>
            <rFont val="Tahoma"/>
            <family val="2"/>
          </rPr>
          <t>Philippe Stolz:</t>
        </r>
        <r>
          <rPr>
            <sz val="9"/>
            <color indexed="81"/>
            <rFont val="Tahoma"/>
            <family val="2"/>
          </rPr>
          <t xml:space="preserve">
Calculated as in the PEF Pilot on PV Electricity Production
Average degradation rate: 0.7%/year
Average life time: 30 years
Average power loss over life time: 10.5%</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Niels Jungbluth</author>
  </authors>
  <commentList>
    <comment ref="C19" authorId="0" shapeId="0" xr:uid="{00000000-0006-0000-4300-000001000000}">
      <text>
        <r>
          <rPr>
            <b/>
            <sz val="8"/>
            <color indexed="81"/>
            <rFont val="Tahoma"/>
            <family val="2"/>
          </rPr>
          <t>Niels Jungbluth:</t>
        </r>
        <r>
          <rPr>
            <sz val="8"/>
            <color indexed="81"/>
            <rFont val="Tahoma"/>
            <family val="2"/>
          </rPr>
          <t xml:space="preserve">
Leer bei Unit Process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X39" authorId="0" shapeId="0" xr:uid="{6268778A-950F-488F-82A0-F0CE0E24C18E}">
      <text>
        <r>
          <rPr>
            <b/>
            <sz val="9"/>
            <color indexed="81"/>
            <rFont val="Segoe UI"/>
            <family val="2"/>
          </rPr>
          <t>Philippe Stolz:</t>
        </r>
        <r>
          <rPr>
            <sz val="9"/>
            <color indexed="81"/>
            <rFont val="Segoe UI"/>
            <family val="2"/>
          </rPr>
          <t xml:space="preserve">
IRTPV 2020,Fig. 6, p. 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AJ61" authorId="0" shapeId="0" xr:uid="{CAD13456-F70D-45F1-9479-C0C86E5CC643}">
      <text>
        <r>
          <rPr>
            <b/>
            <sz val="9"/>
            <color indexed="81"/>
            <rFont val="Segoe UI"/>
            <family val="2"/>
          </rPr>
          <t>Philippe Stolz:</t>
        </r>
        <r>
          <rPr>
            <sz val="9"/>
            <color indexed="81"/>
            <rFont val="Segoe UI"/>
            <family val="2"/>
          </rPr>
          <t xml:space="preserve">
Achteckige Form wegen rundem Cz-Kristall, NREL Cost Report S. 17</t>
        </r>
      </text>
    </comment>
    <comment ref="F64" authorId="0" shapeId="0" xr:uid="{14C63ED8-4363-485E-99F3-C9FA32D069D4}">
      <text>
        <r>
          <rPr>
            <b/>
            <sz val="9"/>
            <color indexed="81"/>
            <rFont val="Segoe UI"/>
            <family val="2"/>
          </rPr>
          <t>Philippe Stolz:</t>
        </r>
        <r>
          <rPr>
            <sz val="9"/>
            <color indexed="81"/>
            <rFont val="Segoe UI"/>
            <family val="2"/>
          </rPr>
          <t xml:space="preserve">
Sägespalt beim Diamantsägen</t>
        </r>
      </text>
    </comment>
    <comment ref="F65" authorId="0" shapeId="0" xr:uid="{88C6A4A1-C87C-45C3-B050-EAD9DF081D46}">
      <text>
        <r>
          <rPr>
            <b/>
            <sz val="9"/>
            <color indexed="81"/>
            <rFont val="Segoe UI"/>
            <family val="2"/>
          </rPr>
          <t>Philippe Stolz:</t>
        </r>
        <r>
          <rPr>
            <sz val="9"/>
            <color indexed="81"/>
            <rFont val="Segoe UI"/>
            <family val="2"/>
          </rPr>
          <t xml:space="preserve">
Pot scrap, ingot top, cropping, squaring, grinding, polishing, breakage and rejection
NREL Cost Report 2018, p. 18, Fig. 11</t>
        </r>
      </text>
    </comment>
    <comment ref="AJ65" authorId="0" shapeId="0" xr:uid="{82FC092B-A100-42CF-A8FB-47A4C1BA08FE}">
      <text>
        <r>
          <rPr>
            <b/>
            <sz val="9"/>
            <color indexed="81"/>
            <rFont val="Segoe UI"/>
            <family val="2"/>
          </rPr>
          <t>Philippe Stolz:</t>
        </r>
        <r>
          <rPr>
            <sz val="9"/>
            <color indexed="81"/>
            <rFont val="Segoe UI"/>
            <family val="2"/>
          </rPr>
          <t xml:space="preserve">
Geschätzt basierend auf Si-Gehalt und total Si-Bedarf (16.0 g/Wafer, S. 19)</t>
        </r>
      </text>
    </comment>
    <comment ref="AN65" authorId="0" shapeId="0" xr:uid="{A4DE1EF9-2C05-4251-93B1-4F3206EBBB18}">
      <text>
        <r>
          <rPr>
            <b/>
            <sz val="9"/>
            <color indexed="81"/>
            <rFont val="Segoe UI"/>
            <family val="2"/>
          </rPr>
          <t>Philippe Stolz:</t>
        </r>
        <r>
          <rPr>
            <sz val="9"/>
            <color indexed="81"/>
            <rFont val="Segoe UI"/>
            <family val="2"/>
          </rPr>
          <t xml:space="preserve">
Geschätzt basierend auf Si-Gehalt und total Si-Bedarf (16.0 g/Wafer, S. 19)</t>
        </r>
      </text>
    </comment>
    <comment ref="AJ69" authorId="0" shapeId="0" xr:uid="{C54B7FAE-A114-45C1-83C9-A4DA07AB20ED}">
      <text>
        <r>
          <rPr>
            <b/>
            <sz val="9"/>
            <color indexed="81"/>
            <rFont val="Segoe UI"/>
            <family val="2"/>
          </rPr>
          <t>Philippe Stolz:</t>
        </r>
        <r>
          <rPr>
            <sz val="9"/>
            <color indexed="81"/>
            <rFont val="Segoe UI"/>
            <family val="2"/>
          </rPr>
          <t xml:space="preserve">
Fig. 11
(Range 0.7-1.1 kWh/wafer, Tab. 2)
Exkl. electricity demand of Czochralski Ingot Formation</t>
        </r>
      </text>
    </comment>
    <comment ref="AN69" authorId="0" shapeId="0" xr:uid="{5D3AA30B-3034-4A69-B3BD-C5FC18511C05}">
      <text>
        <r>
          <rPr>
            <b/>
            <sz val="9"/>
            <color indexed="81"/>
            <rFont val="Segoe UI"/>
            <family val="2"/>
          </rPr>
          <t>Philippe Stolz:</t>
        </r>
        <r>
          <rPr>
            <sz val="9"/>
            <color indexed="81"/>
            <rFont val="Segoe UI"/>
            <family val="2"/>
          </rPr>
          <t xml:space="preserve">
Fig. 11
(Range 0.3-0.4 kWh/wafer, Tab. 2)
Excl. electricity demand of ingot formation</t>
        </r>
      </text>
    </comment>
    <comment ref="AJ70" authorId="0" shapeId="0" xr:uid="{6A784B20-4B5F-444D-9C5B-CC791B55EFE7}">
      <text>
        <r>
          <rPr>
            <b/>
            <sz val="9"/>
            <color indexed="81"/>
            <rFont val="Segoe UI"/>
            <family val="2"/>
          </rPr>
          <t>Philippe Stolz:</t>
        </r>
        <r>
          <rPr>
            <sz val="9"/>
            <color indexed="81"/>
            <rFont val="Segoe UI"/>
            <family val="2"/>
          </rPr>
          <t xml:space="preserve">
Fig. 11
70 um core wire diameter with 6-9 um diamond size</t>
        </r>
      </text>
    </comment>
    <comment ref="AN70" authorId="0" shapeId="0" xr:uid="{C2920877-FD7A-4E13-84B9-A690C3A315B3}">
      <text>
        <r>
          <rPr>
            <b/>
            <sz val="9"/>
            <color indexed="81"/>
            <rFont val="Segoe UI"/>
            <family val="2"/>
          </rPr>
          <t>Philippe Stolz:</t>
        </r>
        <r>
          <rPr>
            <sz val="9"/>
            <color indexed="81"/>
            <rFont val="Segoe UI"/>
            <family val="2"/>
          </rPr>
          <t xml:space="preserve">
Fig. 11
70 um core wire diameter with 6-9 um diamond size</t>
        </r>
      </text>
    </comment>
    <comment ref="F71" authorId="0" shapeId="0" xr:uid="{CA61EF9D-2C38-4FED-8645-10703F01FB6B}">
      <text>
        <r>
          <rPr>
            <b/>
            <sz val="9"/>
            <color indexed="81"/>
            <rFont val="Segoe UI"/>
            <family val="2"/>
          </rPr>
          <t>Philippe Stolz:</t>
        </r>
        <r>
          <rPr>
            <sz val="9"/>
            <color indexed="81"/>
            <rFont val="Segoe UI"/>
            <family val="2"/>
          </rPr>
          <t xml:space="preserve">
Mit Edelstahl modellieren</t>
        </r>
      </text>
    </comment>
    <comment ref="AJ71" authorId="0" shapeId="0" xr:uid="{AFEBA864-C3B6-44BC-8F02-8C130E665ACA}">
      <text>
        <r>
          <rPr>
            <b/>
            <sz val="9"/>
            <color indexed="81"/>
            <rFont val="Segoe UI"/>
            <family val="2"/>
          </rPr>
          <t>Philippe Stolz:</t>
        </r>
        <r>
          <rPr>
            <sz val="9"/>
            <color indexed="81"/>
            <rFont val="Segoe UI"/>
            <family val="2"/>
          </rPr>
          <t xml:space="preserve">
Berechnet basierend auf Informationen von NREL und mit Dichte gemäss KBOB-Empfehlung 2016</t>
        </r>
      </text>
    </comment>
    <comment ref="AN71" authorId="0" shapeId="0" xr:uid="{AD5AD35C-E99B-41A7-9C3D-13D6EFAB571F}">
      <text>
        <r>
          <rPr>
            <b/>
            <sz val="9"/>
            <color indexed="81"/>
            <rFont val="Segoe UI"/>
            <family val="2"/>
          </rPr>
          <t>Philippe Stolz:</t>
        </r>
        <r>
          <rPr>
            <sz val="9"/>
            <color indexed="81"/>
            <rFont val="Segoe UI"/>
            <family val="2"/>
          </rPr>
          <t xml:space="preserve">
Berechnet basierend auf Informationen von NREL und mit Dichte gemäss KBOB-Empfehlung 2016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René Itten</author>
    <author>Philippe Stolz</author>
  </authors>
  <commentList>
    <comment ref="A77" authorId="0" shapeId="0" xr:uid="{00000000-0006-0000-1600-000001000000}">
      <text>
        <r>
          <rPr>
            <b/>
            <sz val="9"/>
            <color indexed="81"/>
            <rFont val="Tahoma"/>
            <family val="2"/>
          </rPr>
          <t>René Itten:</t>
        </r>
        <r>
          <rPr>
            <sz val="9"/>
            <color indexed="81"/>
            <rFont val="Tahoma"/>
            <family val="2"/>
          </rPr>
          <t xml:space="preserve">
phosphoryl chloride
</t>
        </r>
      </text>
    </comment>
    <comment ref="A79" authorId="0" shapeId="0" xr:uid="{00000000-0006-0000-1600-000002000000}">
      <text>
        <r>
          <rPr>
            <b/>
            <sz val="9"/>
            <color indexed="81"/>
            <rFont val="Tahoma"/>
            <family val="2"/>
          </rPr>
          <t>René Itten:</t>
        </r>
        <r>
          <rPr>
            <sz val="9"/>
            <color indexed="81"/>
            <rFont val="Tahoma"/>
            <family val="2"/>
          </rPr>
          <t xml:space="preserve">
Silicon nitride
</t>
        </r>
      </text>
    </comment>
    <comment ref="A80" authorId="0" shapeId="0" xr:uid="{00000000-0006-0000-1600-000003000000}">
      <text>
        <r>
          <rPr>
            <b/>
            <sz val="9"/>
            <color indexed="81"/>
            <rFont val="Tahoma"/>
            <family val="2"/>
          </rPr>
          <t>René Itten:</t>
        </r>
        <r>
          <rPr>
            <sz val="9"/>
            <color indexed="81"/>
            <rFont val="Tahoma"/>
            <family val="2"/>
          </rPr>
          <t xml:space="preserve">
silicon dioxide
</t>
        </r>
      </text>
    </comment>
    <comment ref="A81" authorId="0" shapeId="0" xr:uid="{00000000-0006-0000-1600-000004000000}">
      <text>
        <r>
          <rPr>
            <b/>
            <sz val="9"/>
            <color indexed="81"/>
            <rFont val="Tahoma"/>
            <family val="2"/>
          </rPr>
          <t>René Itten:</t>
        </r>
        <r>
          <rPr>
            <sz val="9"/>
            <color indexed="81"/>
            <rFont val="Tahoma"/>
            <family val="2"/>
          </rPr>
          <t xml:space="preserve">
terpineol alpha</t>
        </r>
      </text>
    </comment>
    <comment ref="AJ90" authorId="1" shapeId="0" xr:uid="{566BCB40-F1AA-4AC7-BD4A-13918877EEB4}">
      <text>
        <r>
          <rPr>
            <b/>
            <sz val="9"/>
            <color indexed="81"/>
            <rFont val="Segoe UI"/>
            <family val="2"/>
          </rPr>
          <t>Philippe Stolz:</t>
        </r>
        <r>
          <rPr>
            <sz val="9"/>
            <color indexed="81"/>
            <rFont val="Segoe UI"/>
            <family val="2"/>
          </rPr>
          <t xml:space="preserve">
Tab. 3, for PERC cells</t>
        </r>
      </text>
    </comment>
    <comment ref="AN90" authorId="1" shapeId="0" xr:uid="{BC6322C4-A25A-4AAB-BF53-40EDA9390283}">
      <text>
        <r>
          <rPr>
            <b/>
            <sz val="9"/>
            <color indexed="81"/>
            <rFont val="Segoe UI"/>
            <family val="2"/>
          </rPr>
          <t>Philippe Stolz:</t>
        </r>
        <r>
          <rPr>
            <sz val="9"/>
            <color indexed="81"/>
            <rFont val="Segoe UI"/>
            <family val="2"/>
          </rPr>
          <t xml:space="preserve">
Tab. 3, for PERC cells</t>
        </r>
      </text>
    </comment>
    <comment ref="AJ91" authorId="1" shapeId="0" xr:uid="{AB3A5091-B594-4B85-A1D5-7F65789ACA4D}">
      <text>
        <r>
          <rPr>
            <b/>
            <sz val="9"/>
            <color indexed="81"/>
            <rFont val="Segoe UI"/>
            <family val="2"/>
          </rPr>
          <t>Philippe Stolz:</t>
        </r>
        <r>
          <rPr>
            <sz val="9"/>
            <color indexed="81"/>
            <rFont val="Segoe UI"/>
            <family val="2"/>
          </rPr>
          <t xml:space="preserve">
Fig. 18
(Range 80-110 mg/cell, S. 26)</t>
        </r>
      </text>
    </comment>
    <comment ref="AN91" authorId="1" shapeId="0" xr:uid="{E9F63684-84FB-4108-9E30-85C49B15C3E0}">
      <text>
        <r>
          <rPr>
            <b/>
            <sz val="9"/>
            <color indexed="81"/>
            <rFont val="Segoe UI"/>
            <family val="2"/>
          </rPr>
          <t>Philippe Stolz:</t>
        </r>
        <r>
          <rPr>
            <sz val="9"/>
            <color indexed="81"/>
            <rFont val="Segoe UI"/>
            <family val="2"/>
          </rPr>
          <t xml:space="preserve">
Fig. 18
(Range 80-110 mg/cell, S. 26)</t>
        </r>
      </text>
    </comment>
    <comment ref="AJ92" authorId="1" shapeId="0" xr:uid="{3A785107-9983-4C01-8267-EDBF0669DEF0}">
      <text>
        <r>
          <rPr>
            <b/>
            <sz val="9"/>
            <color indexed="81"/>
            <rFont val="Segoe UI"/>
            <family val="2"/>
          </rPr>
          <t>Philippe Stolz:</t>
        </r>
        <r>
          <rPr>
            <sz val="9"/>
            <color indexed="81"/>
            <rFont val="Segoe UI"/>
            <family val="2"/>
          </rPr>
          <t xml:space="preserve">
Fig. 18
(Range 20-50 mg/cell, S. 26)</t>
        </r>
      </text>
    </comment>
    <comment ref="AN92" authorId="1" shapeId="0" xr:uid="{A29043FF-B555-4B80-B6F3-9D68C141BCF9}">
      <text>
        <r>
          <rPr>
            <b/>
            <sz val="9"/>
            <color indexed="81"/>
            <rFont val="Segoe UI"/>
            <family val="2"/>
          </rPr>
          <t>Philippe Stolz:</t>
        </r>
        <r>
          <rPr>
            <sz val="9"/>
            <color indexed="81"/>
            <rFont val="Segoe UI"/>
            <family val="2"/>
          </rPr>
          <t xml:space="preserve">
Fig. 18
(Range 20-50 mg/cell, S. 26)</t>
        </r>
      </text>
    </comment>
    <comment ref="AJ93" authorId="1" shapeId="0" xr:uid="{E3791632-DE8A-40CC-8A96-A970C92D45EF}">
      <text>
        <r>
          <rPr>
            <b/>
            <sz val="9"/>
            <color indexed="81"/>
            <rFont val="Segoe UI"/>
            <family val="2"/>
          </rPr>
          <t>Philippe Stolz:</t>
        </r>
        <r>
          <rPr>
            <sz val="9"/>
            <color indexed="81"/>
            <rFont val="Segoe UI"/>
            <family val="2"/>
          </rPr>
          <t xml:space="preserve">
S. 26</t>
        </r>
      </text>
    </comment>
    <comment ref="AN93" authorId="1" shapeId="0" xr:uid="{32081FBC-A524-4316-976A-1718B0A326BD}">
      <text>
        <r>
          <rPr>
            <b/>
            <sz val="9"/>
            <color indexed="81"/>
            <rFont val="Segoe UI"/>
            <family val="2"/>
          </rPr>
          <t>Philippe Stolz:</t>
        </r>
        <r>
          <rPr>
            <sz val="9"/>
            <color indexed="81"/>
            <rFont val="Segoe UI"/>
            <family val="2"/>
          </rPr>
          <t xml:space="preserve">
S. 26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BH79" authorId="0" shapeId="0" xr:uid="{F0BCED84-6987-431A-957D-AFF8C59EFA56}">
      <text>
        <r>
          <rPr>
            <b/>
            <sz val="9"/>
            <color indexed="81"/>
            <rFont val="Segoe UI"/>
            <family val="2"/>
          </rPr>
          <t>Philippe Stolz:</t>
        </r>
        <r>
          <rPr>
            <sz val="9"/>
            <color indexed="81"/>
            <rFont val="Segoe UI"/>
            <family val="2"/>
          </rPr>
          <t xml:space="preserve">
S. 33</t>
        </r>
      </text>
    </comment>
    <comment ref="BL79" authorId="0" shapeId="0" xr:uid="{E32EEC1D-E2CC-40B4-90A4-20A4F2BE8DA9}">
      <text>
        <r>
          <rPr>
            <b/>
            <sz val="9"/>
            <color indexed="81"/>
            <rFont val="Segoe UI"/>
            <family val="2"/>
          </rPr>
          <t>Philippe Stolz:</t>
        </r>
        <r>
          <rPr>
            <sz val="9"/>
            <color indexed="81"/>
            <rFont val="Segoe UI"/>
            <family val="2"/>
          </rPr>
          <t xml:space="preserve">
S. 33</t>
        </r>
      </text>
    </comment>
    <comment ref="BP79" authorId="0" shapeId="0" xr:uid="{1B59272F-389A-47C3-82F5-4C832EAD0AF7}">
      <text>
        <r>
          <rPr>
            <b/>
            <sz val="9"/>
            <color indexed="81"/>
            <rFont val="Segoe UI"/>
            <family val="2"/>
          </rPr>
          <t>Philippe Stolz:</t>
        </r>
        <r>
          <rPr>
            <sz val="9"/>
            <color indexed="81"/>
            <rFont val="Segoe UI"/>
            <family val="2"/>
          </rPr>
          <t xml:space="preserve">
S. 33</t>
        </r>
      </text>
    </comment>
    <comment ref="BT79" authorId="0" shapeId="0" xr:uid="{19933387-42C7-457F-B3D7-E8B77831F024}">
      <text>
        <r>
          <rPr>
            <b/>
            <sz val="9"/>
            <color indexed="81"/>
            <rFont val="Segoe UI"/>
            <family val="2"/>
          </rPr>
          <t>Philippe Stolz:</t>
        </r>
        <r>
          <rPr>
            <sz val="9"/>
            <color indexed="81"/>
            <rFont val="Segoe UI"/>
            <family val="2"/>
          </rPr>
          <t xml:space="preserve">
S. 33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Franziska Wyss</author>
  </authors>
  <commentList>
    <comment ref="F42" authorId="0" shapeId="0" xr:uid="{A982DC83-0C59-49E6-9985-C0F60F5168FF}">
      <text>
        <r>
          <rPr>
            <sz val="9"/>
            <color indexed="81"/>
            <rFont val="Tahoma"/>
            <family val="2"/>
          </rPr>
          <t xml:space="preserve">aus PEFCR, Kap. 5.6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Philippe Stolz</author>
  </authors>
  <commentList>
    <comment ref="H5" authorId="0" shapeId="0" xr:uid="{D63F6C49-DF93-41A9-80DA-F32CC0E4B41A}">
      <text>
        <r>
          <rPr>
            <b/>
            <sz val="9"/>
            <color indexed="81"/>
            <rFont val="Segoe UI"/>
            <family val="2"/>
          </rPr>
          <t>Philippe Stolz:</t>
        </r>
        <r>
          <rPr>
            <sz val="9"/>
            <color indexed="81"/>
            <rFont val="Segoe UI"/>
            <family val="2"/>
          </rPr>
          <t xml:space="preserve">
Fraunhofer ISE Photovoltaics Report Nov. 2019</t>
        </r>
      </text>
    </comment>
    <comment ref="I5" authorId="0" shapeId="0" xr:uid="{94263627-A57B-404E-AB11-2AFD8CB4A07E}">
      <text>
        <r>
          <rPr>
            <b/>
            <sz val="9"/>
            <color indexed="81"/>
            <rFont val="Segoe UI"/>
            <family val="2"/>
          </rPr>
          <t>Philippe Stolz:</t>
        </r>
        <r>
          <rPr>
            <sz val="9"/>
            <color indexed="81"/>
            <rFont val="Segoe UI"/>
            <family val="2"/>
          </rPr>
          <t xml:space="preserve">
incl. thin-film technologies</t>
        </r>
      </text>
    </comment>
  </commentList>
</comments>
</file>

<file path=xl/sharedStrings.xml><?xml version="1.0" encoding="utf-8"?>
<sst xmlns="http://schemas.openxmlformats.org/spreadsheetml/2006/main" count="44949" uniqueCount="3981">
  <si>
    <t>Country</t>
  </si>
  <si>
    <t>to</t>
  </si>
  <si>
    <t>Ammonium, ion</t>
  </si>
  <si>
    <t>Chloride</t>
  </si>
  <si>
    <t>Fluoride</t>
  </si>
  <si>
    <t>Hydrocarbons, unspecified</t>
  </si>
  <si>
    <t>Nitrate</t>
  </si>
  <si>
    <t>wafers</t>
  </si>
  <si>
    <t>chemicals</t>
  </si>
  <si>
    <t>gases</t>
  </si>
  <si>
    <t>packaging</t>
  </si>
  <si>
    <t>Standard distance 60km incl. disposal</t>
  </si>
  <si>
    <t>Time of publications.</t>
  </si>
  <si>
    <t>A few million tonnes per year.</t>
  </si>
  <si>
    <t>Literature and own estimations.</t>
  </si>
  <si>
    <t>Estimation 20l/m2 panel</t>
  </si>
  <si>
    <t>CaF2: 100 km, standard distance</t>
  </si>
  <si>
    <t>standard distance 600km</t>
  </si>
  <si>
    <t>Briem 2004</t>
  </si>
  <si>
    <t>Standard distances 200km (metals 600km)</t>
  </si>
  <si>
    <t>Date of data investigation.</t>
  </si>
  <si>
    <t>Boustead 1979</t>
  </si>
  <si>
    <t>Production of hydrogen fluoride from fluorspar and sulphuric acid.</t>
  </si>
  <si>
    <t>Basic inventory based on own assumptions.</t>
  </si>
  <si>
    <t>Hydrogen fluoride is produced in different countries.</t>
  </si>
  <si>
    <t>Endothermic reaction of CaF2 and H2SO4.</t>
  </si>
  <si>
    <t>About 53'000 metric tonnes in the US.</t>
  </si>
  <si>
    <t>Own estimations.</t>
  </si>
  <si>
    <t>Not known.</t>
  </si>
  <si>
    <t>Cleaning, damage etching, texture etching, covering of backside, phosphor dotation, phosphor glass etching, printing of contacts, cleaning and quality testing.</t>
  </si>
  <si>
    <t>Materials and land use for a new production plant.</t>
  </si>
  <si>
    <t>Date of publication.</t>
  </si>
  <si>
    <t>Gelsenkirchen, DE.</t>
  </si>
  <si>
    <t>Information on webpage.</t>
  </si>
  <si>
    <t>Production in CH.</t>
  </si>
  <si>
    <t>Statistical data for CH.</t>
  </si>
  <si>
    <t>Basic inventory based on old literature information.</t>
  </si>
  <si>
    <t>Open cast mining of resource. Separation by crushing, grinding and flotation.</t>
  </si>
  <si>
    <t>share of area according to environmental report</t>
  </si>
  <si>
    <t>Mineral extraction of calcium fluoride (fluorspar).</t>
  </si>
  <si>
    <t>source</t>
  </si>
  <si>
    <t>MG-silicon</t>
  </si>
  <si>
    <t>0.0004-0.002</t>
  </si>
  <si>
    <t>10.8 to 12</t>
  </si>
  <si>
    <t>GLO</t>
  </si>
  <si>
    <t>12.5 to 14</t>
  </si>
  <si>
    <t>2.9 - 3.9</t>
  </si>
  <si>
    <t>1.2 - 1.4</t>
  </si>
  <si>
    <t>1.7 - 2.5</t>
  </si>
  <si>
    <t>Charcoal from Asia 15000km</t>
  </si>
  <si>
    <t>0.02-0.03</t>
  </si>
  <si>
    <t>polyethylene, HDPE, granulate, at plant</t>
  </si>
  <si>
    <t>(4,5,na,na,na,na)</t>
  </si>
  <si>
    <t>transport, freight, rail</t>
  </si>
  <si>
    <t>3kWp slanted-roof installation, CIS, panel, mounted, on roof</t>
  </si>
  <si>
    <t>3kWp slanted-roof installation, CdTe, laminated, integrated, on roof</t>
  </si>
  <si>
    <t>electricity, low voltage, at grid</t>
  </si>
  <si>
    <t>(3,4,3,1,1,5); Energy use for erection of 3kWp plant</t>
  </si>
  <si>
    <t>(3,4,3,1,1,5); Literature</t>
  </si>
  <si>
    <t>93 kWp slanted-roof installation, single-Si, laminated,  integrated, on roof</t>
  </si>
  <si>
    <t>156 kWp flat-roof installation, multi-Si, on roof</t>
  </si>
  <si>
    <t>3kWp facade installation, single-Si, laminated, integrated, at building</t>
  </si>
  <si>
    <t>3kWp facade installation, single-Si, panel, mounted, at building</t>
  </si>
  <si>
    <t>3kWp facade installation, multi-Si, laminated, integrated, at building</t>
  </si>
  <si>
    <t>3kWp facade installation, multi-Si, panel, mounted, at building</t>
  </si>
  <si>
    <t>3kWp flat roof installation, single-Si, on roof</t>
  </si>
  <si>
    <t>3kWp flat roof installation, multi-Si, on roof</t>
  </si>
  <si>
    <t>3kWp slanted-roof installation, single-Si, laminated, integrated, on roof</t>
  </si>
  <si>
    <t>3kWp slanted-roof installation, single-Si, panel, mounted, on roof</t>
  </si>
  <si>
    <t>3kWp slanted-roof installation, multi-Si, laminated, integrated, on roof</t>
  </si>
  <si>
    <t>3kWp slanted-roof installation, multi-Si, panel, mounted, on roof</t>
  </si>
  <si>
    <t>Environmental report, weighted average for 5 companies</t>
  </si>
  <si>
    <t>Environmental report, weighted average for 3 companies</t>
  </si>
  <si>
    <t>Environmental report, weighted average for 2 companies</t>
  </si>
  <si>
    <t>Environmental report, calculated</t>
  </si>
  <si>
    <t>Date of data investigation. Actual weight of materials updated in 2008.</t>
  </si>
  <si>
    <t>total weight</t>
  </si>
  <si>
    <t>GSS Ostthüringen</t>
  </si>
  <si>
    <t>Mittelwert</t>
  </si>
  <si>
    <t>174-015</t>
  </si>
  <si>
    <t>open ground construction, on ground</t>
  </si>
  <si>
    <t>Durchschnitt</t>
  </si>
  <si>
    <t xml:space="preserve">Grobe Annahme </t>
  </si>
  <si>
    <t>Dicke der Profile</t>
  </si>
  <si>
    <t>Dichte Stahl</t>
  </si>
  <si>
    <t>Volumen Stahl, verzinkt</t>
  </si>
  <si>
    <t>Fläche Stahl, verzinkt</t>
  </si>
  <si>
    <t>Oberfläche, Stahlverzinkt</t>
  </si>
  <si>
    <t>m</t>
  </si>
  <si>
    <t>materials</t>
  </si>
  <si>
    <t>transport</t>
  </si>
  <si>
    <t>disposal</t>
  </si>
  <si>
    <t>infrastructure</t>
  </si>
  <si>
    <t>Gewicht</t>
  </si>
  <si>
    <t>gewichtete Masse</t>
  </si>
  <si>
    <t>Gewicht_inkl_Ausreisser und "&lt;"</t>
  </si>
  <si>
    <t>mit installierter Leistung gewichtetes Gewicht</t>
  </si>
  <si>
    <t xml:space="preserve">Publication of plant specific data in a European survey.  </t>
  </si>
  <si>
    <t>Literature data.</t>
  </si>
  <si>
    <t>Some data are derived from other or unknown plants.</t>
  </si>
  <si>
    <t>DE data used for Europe.</t>
  </si>
  <si>
    <t>New plant on old industrial site.</t>
  </si>
  <si>
    <t>Production plant in an industrial area.</t>
  </si>
  <si>
    <t>Rough estimation equipment</t>
  </si>
  <si>
    <t>Rough estimation for equipment</t>
  </si>
  <si>
    <t>Production technology of thin film CIS cells with thermal vaporization in vacuum.</t>
  </si>
  <si>
    <t>Use of PV technology data investigated for other countries (Switzerland). Correction of average yield with Swiss data.</t>
  </si>
  <si>
    <t xml:space="preserve">Electricity and heat use, materials, transport of materials, disposal of  wastes and the product. Data for direct air and water emissions were not available. It can be expected that small amount of NMVOC will be emitted from the lamination process. </t>
  </si>
  <si>
    <t>All electric installations for a photovoltaic system with a capacity of 3kWp. Including cables, counter, etc.</t>
  </si>
  <si>
    <t>Calculation, 2% of modules repaired in the life time, 1% rejects</t>
  </si>
  <si>
    <t>Module</t>
  </si>
  <si>
    <t>Solar-Fabrik</t>
  </si>
  <si>
    <t>The inventory is modelled for the largest European production plant. For the second plant in IT data were not available.</t>
  </si>
  <si>
    <t>Knapp 2000</t>
  </si>
  <si>
    <t>CIS module</t>
  </si>
  <si>
    <t>kWp/m2</t>
  </si>
  <si>
    <t>information</t>
  </si>
  <si>
    <t>total weight, materials</t>
  </si>
  <si>
    <t>total weight, structure</t>
  </si>
  <si>
    <t>minimum weight, construction</t>
  </si>
  <si>
    <t>maximum, construction</t>
  </si>
  <si>
    <t>Würth Solar 2007</t>
  </si>
  <si>
    <t>company information</t>
  </si>
  <si>
    <t>company information and assumption for share of metals</t>
  </si>
  <si>
    <t>protection gas, company information</t>
  </si>
  <si>
    <t>dip coating for CdS, company information</t>
  </si>
  <si>
    <t>Data for coating materials derived from own assumptions.</t>
  </si>
  <si>
    <t>company information, coating, air-conditioning, water purification, etc.</t>
  </si>
  <si>
    <t>sc-Si</t>
  </si>
  <si>
    <t>Modern technology, waste heat is partly recovered and used for electricity generation and/or district heating.</t>
  </si>
  <si>
    <t>Life time in this study</t>
  </si>
  <si>
    <t>this study</t>
  </si>
  <si>
    <t>Production of HSiCl3 with HCl, cleaning, vacuum distillation and production of the three products.</t>
  </si>
  <si>
    <t>IT</t>
  </si>
  <si>
    <t>water</t>
  </si>
  <si>
    <t>river</t>
  </si>
  <si>
    <t>COD, Chemical Oxygen Demand</t>
  </si>
  <si>
    <t>TOC, Total Organic Carbon</t>
  </si>
  <si>
    <t>number, examples</t>
  </si>
  <si>
    <t>standard deviation</t>
  </si>
  <si>
    <t>correction factor</t>
  </si>
  <si>
    <t>multi-Si</t>
  </si>
  <si>
    <t>single-Si</t>
  </si>
  <si>
    <t>open ground PV plant in Eastern Europe I</t>
  </si>
  <si>
    <t>open ground PV plant in Eastern Europe II</t>
  </si>
  <si>
    <t xml:space="preserve">Publication of plant specific (partly aggregated) data and literature information. </t>
  </si>
  <si>
    <t>lifetime</t>
  </si>
  <si>
    <t>Bühler</t>
  </si>
  <si>
    <t>Brühler</t>
  </si>
  <si>
    <t>Briem</t>
  </si>
  <si>
    <t>Literature and own estimations, recycled PE</t>
  </si>
  <si>
    <t>Aluminium and steel input from one large power plant installed in 2007 in Switzerland.</t>
  </si>
  <si>
    <t>Single-Si</t>
  </si>
  <si>
    <t>Multi-Si</t>
  </si>
  <si>
    <t>centralized</t>
  </si>
  <si>
    <t>Austria</t>
  </si>
  <si>
    <t>Assumed life time: 30 a</t>
  </si>
  <si>
    <t>OtherPeriodText</t>
  </si>
  <si>
    <t>Text</t>
  </si>
  <si>
    <t>Representativeness</t>
  </si>
  <si>
    <t>Percent</t>
  </si>
  <si>
    <t>ProductionVolume</t>
  </si>
  <si>
    <t>SamplingProcedure</t>
  </si>
  <si>
    <t>Extrapolations</t>
  </si>
  <si>
    <t>UncertaintyAdjustments</t>
  </si>
  <si>
    <t>none</t>
  </si>
  <si>
    <t>DataPublishedIn</t>
  </si>
  <si>
    <t>ReferenceToPublishedSource</t>
  </si>
  <si>
    <t>Copyright</t>
  </si>
  <si>
    <t>AccessRestrictedTo</t>
  </si>
  <si>
    <t>CompanyCode</t>
  </si>
  <si>
    <t>CountryCode</t>
  </si>
  <si>
    <t>PageNumbers</t>
  </si>
  <si>
    <t>Process:</t>
  </si>
  <si>
    <t>Rel</t>
  </si>
  <si>
    <t>Comp</t>
  </si>
  <si>
    <t>Temp</t>
  </si>
  <si>
    <t>Geo</t>
  </si>
  <si>
    <t>Tech</t>
  </si>
  <si>
    <t>Samp</t>
  </si>
  <si>
    <t>Code</t>
  </si>
  <si>
    <t>basic SDG^2</t>
  </si>
  <si>
    <t>Pedigree</t>
  </si>
  <si>
    <t>Fthenakis, literature</t>
  </si>
  <si>
    <t>Fthenakis, literature, sum up of several materials</t>
  </si>
  <si>
    <t>uncertainty code pedigree</t>
  </si>
  <si>
    <t>Remarks</t>
  </si>
  <si>
    <t>UncertaintyType</t>
  </si>
  <si>
    <t>StandardDeviation95%</t>
  </si>
  <si>
    <t>Gelbe Felder müssen ausgefüllt werden</t>
  </si>
  <si>
    <t>SDG^2</t>
  </si>
  <si>
    <t>DE</t>
  </si>
  <si>
    <t>nA: not applicable: CV=1</t>
  </si>
  <si>
    <t>Environmental report</t>
  </si>
  <si>
    <t>na</t>
  </si>
  <si>
    <t>Standard distances</t>
  </si>
  <si>
    <t>emission air, high population density</t>
  </si>
  <si>
    <t>resource</t>
  </si>
  <si>
    <t>resource, land</t>
  </si>
  <si>
    <t>land</t>
  </si>
  <si>
    <t>Transformation, from unknown</t>
  </si>
  <si>
    <t>Field name</t>
  </si>
  <si>
    <t>Sources</t>
  </si>
  <si>
    <t>Number</t>
  </si>
  <si>
    <t>SourceType</t>
  </si>
  <si>
    <t>FirstAuthor</t>
  </si>
  <si>
    <t>AdditionalAuthors</t>
  </si>
  <si>
    <t>Year</t>
  </si>
  <si>
    <t>Title</t>
  </si>
  <si>
    <t>NameOfEditors</t>
  </si>
  <si>
    <t>TitleOfAnthology</t>
  </si>
  <si>
    <t>PlaceOfPublication</t>
  </si>
  <si>
    <t>Publisher</t>
  </si>
  <si>
    <t>Journal</t>
  </si>
  <si>
    <t>VolumeNo</t>
  </si>
  <si>
    <t>IssueNo</t>
  </si>
  <si>
    <t>Persons</t>
  </si>
  <si>
    <t>kg/kWp</t>
  </si>
  <si>
    <t>Address</t>
  </si>
  <si>
    <t>Kanzleistrasse 4, 8610 Uster</t>
  </si>
  <si>
    <t>Telephone</t>
  </si>
  <si>
    <t>Telefax</t>
  </si>
  <si>
    <t>Email</t>
  </si>
  <si>
    <t xml:space="preserve">CompanyCode </t>
  </si>
  <si>
    <t>photovoltaic cell factory</t>
  </si>
  <si>
    <t>Production plant Gelsenkirchen</t>
  </si>
  <si>
    <t>Occupation, industrial area, built up</t>
  </si>
  <si>
    <t>Production plant of DuPont in the United States.</t>
  </si>
  <si>
    <t>Fluoropolymer chemistry.</t>
  </si>
  <si>
    <t>Not known</t>
  </si>
  <si>
    <t>Publication of cumulative data.</t>
  </si>
  <si>
    <t>laminate materials</t>
  </si>
  <si>
    <t>Calculation, water use</t>
  </si>
  <si>
    <t>Calculation, electricity use</t>
  </si>
  <si>
    <t>Production plants in Western Europe.</t>
  </si>
  <si>
    <t>Environmental reports, direct contacts with factory representatives and publication of plant data.</t>
  </si>
  <si>
    <t xml:space="preserve">Assumption for laminate production with data for panels. Materials for frames neglected. </t>
  </si>
  <si>
    <t>Rough assumption for the use of heat in the process.</t>
  </si>
  <si>
    <t>Different producers world wide</t>
  </si>
  <si>
    <t>Date of literature publications</t>
  </si>
  <si>
    <t>Siemer 2007</t>
  </si>
  <si>
    <t>kg/m2</t>
  </si>
  <si>
    <t>1500 MWP in 2005</t>
  </si>
  <si>
    <t>Environmental report and literature.</t>
  </si>
  <si>
    <t>panel area</t>
  </si>
  <si>
    <t>Heat, waste</t>
  </si>
  <si>
    <t>air</t>
  </si>
  <si>
    <t>MG-silicon, to purification</t>
  </si>
  <si>
    <t>Silicon product</t>
  </si>
  <si>
    <t>products</t>
  </si>
  <si>
    <t>Literature 1997</t>
  </si>
  <si>
    <t>Literature, Hagedorn, different plastics</t>
  </si>
  <si>
    <t>hydrogen fluoride</t>
  </si>
  <si>
    <t>Krieger 2006</t>
  </si>
  <si>
    <t>Standard distances 100km, MG-Si 2000km</t>
  </si>
  <si>
    <t>Environmental report 2002</t>
  </si>
  <si>
    <t>AOX, Adsorbable Organic Halogen as Cl</t>
  </si>
  <si>
    <t>Environmental report 2002, average Si product</t>
  </si>
  <si>
    <t>Copper, ion</t>
  </si>
  <si>
    <t>Nitrogen</t>
  </si>
  <si>
    <t>Phosphate</t>
  </si>
  <si>
    <t>Sodium, ion</t>
  </si>
  <si>
    <t>Comment</t>
  </si>
  <si>
    <t>considered</t>
  </si>
  <si>
    <t>Sharp 162 Wp multicrystalline silicon modules</t>
  </si>
  <si>
    <t>steel, zinc coated</t>
  </si>
  <si>
    <t>stainless steel</t>
  </si>
  <si>
    <t>Total weight</t>
  </si>
  <si>
    <t>manufacturer I</t>
  </si>
  <si>
    <t>manufacturer II</t>
  </si>
  <si>
    <t>Phönix Sonnenstrom AG (in de Wild-Scholten et al. 2006)</t>
  </si>
  <si>
    <t>open ground PV plant in Germany</t>
  </si>
  <si>
    <t>calculation with m2 panel</t>
  </si>
  <si>
    <t>Calculated with use</t>
  </si>
  <si>
    <t>Disposal of plastics parts at end of life</t>
  </si>
  <si>
    <t>All components for the installation of a 3kWp photovoltaic plant, energy use for the mounting, transport of materials and persons to the construction place. Disposal of components after end of life.</t>
  </si>
  <si>
    <t>Current technology for mounting of panels or laminates, electric installations and other components.</t>
  </si>
  <si>
    <t>Publication for efficiency, mounting systems and own estimations for other components.</t>
  </si>
  <si>
    <t>Energy use for erection of 3kWp plant</t>
  </si>
  <si>
    <t>calculated with electricity use</t>
  </si>
  <si>
    <t>Switzerland</t>
  </si>
  <si>
    <t>Estimation, 5% loss</t>
  </si>
  <si>
    <t>Rough estimation based on cumulative data, Krieger et al. 2006</t>
  </si>
  <si>
    <t>Pre-products, energy use, infrastructure, some air emissions and transports. No full information on all air and water emissions available.</t>
  </si>
  <si>
    <t>Own assumptions for desaggregation of published cumulative data on energy use.</t>
  </si>
  <si>
    <t>Desaggregation of published cumulative results for global warming potential and cumulative energy demand.</t>
  </si>
  <si>
    <t>Zinc, ion</t>
  </si>
  <si>
    <t>Iron, ion</t>
  </si>
  <si>
    <t>price</t>
  </si>
  <si>
    <t>revenue</t>
  </si>
  <si>
    <t>Kato 1997</t>
  </si>
  <si>
    <t>Wacker 2002</t>
  </si>
  <si>
    <t>Alsema 2000</t>
  </si>
  <si>
    <t>Williams 2002</t>
  </si>
  <si>
    <t>Hartmann 2001</t>
  </si>
  <si>
    <t>TCS</t>
  </si>
  <si>
    <t>H2</t>
  </si>
  <si>
    <t>0041 44 940 61 94</t>
  </si>
  <si>
    <t>Crystal Clear</t>
  </si>
  <si>
    <t>literature, for process heat</t>
  </si>
  <si>
    <t>Distance 2000km plus 100 km for chemicals</t>
  </si>
  <si>
    <t>600km for chemicals including solvent</t>
  </si>
  <si>
    <t>PV-panels</t>
  </si>
  <si>
    <t>Time of investigation</t>
  </si>
  <si>
    <t>Average of data from one company and estimated data from another company based on literature data</t>
  </si>
  <si>
    <t>m2/unit</t>
  </si>
  <si>
    <t>Crystal clear</t>
  </si>
  <si>
    <t>de Wild 2007, paste composition, 1% loss</t>
  </si>
  <si>
    <t xml:space="preserve">Data collection by factory representatives. Environmental report and LCA studies. </t>
  </si>
  <si>
    <t>Electricity use, materials, transport of materials, treatment of production wastes. Disposal after end of life. Process emissions not known (except Cd).</t>
  </si>
  <si>
    <t>Emitted, but amount not known</t>
  </si>
  <si>
    <t>Acetylen yield is 92.4%</t>
  </si>
  <si>
    <t>resource, in ground</t>
  </si>
  <si>
    <t>Brunschweiler 1993</t>
  </si>
  <si>
    <t>Schwarz et al. 1992</t>
  </si>
  <si>
    <t>Two plants in DE and literature data.</t>
  </si>
  <si>
    <t>Wafer manufacturing plant for electronic and photovoltaics industry.</t>
  </si>
  <si>
    <t>ASE 300DG/50 modules</t>
  </si>
  <si>
    <t>3.5 MWp</t>
  </si>
  <si>
    <t>Concrete</t>
  </si>
  <si>
    <t>Springerville</t>
  </si>
  <si>
    <t>Mason et al. In de Wild-Scholten 2006</t>
  </si>
  <si>
    <t>Total with concrete</t>
  </si>
  <si>
    <t>Tucson Electric Power</t>
  </si>
  <si>
    <t>Alsema (personal communication) 2007, production waste</t>
  </si>
  <si>
    <t>mean</t>
  </si>
  <si>
    <t>aluminium</t>
  </si>
  <si>
    <t>steel</t>
  </si>
  <si>
    <t>HDPE</t>
  </si>
  <si>
    <t>polyurethane</t>
  </si>
  <si>
    <t>rubber</t>
  </si>
  <si>
    <t>gavel</t>
  </si>
  <si>
    <t>Total</t>
  </si>
  <si>
    <t>Elektronikabfaelle</t>
  </si>
  <si>
    <t>Technology</t>
  </si>
  <si>
    <t>Geography</t>
  </si>
  <si>
    <t>CH</t>
  </si>
  <si>
    <t>Unit</t>
  </si>
  <si>
    <t>m2a</t>
  </si>
  <si>
    <t>kg</t>
  </si>
  <si>
    <t>m2</t>
  </si>
  <si>
    <t>tkm</t>
  </si>
  <si>
    <t>t</t>
  </si>
  <si>
    <t>Jahresproduktion</t>
  </si>
  <si>
    <t>Index</t>
  </si>
  <si>
    <t>Literature</t>
  </si>
  <si>
    <t>emission water, river</t>
  </si>
  <si>
    <t>Literature, in dust</t>
  </si>
  <si>
    <t>Estimation</t>
  </si>
  <si>
    <t>?</t>
  </si>
  <si>
    <t>Hagedorn 1992</t>
  </si>
  <si>
    <t>Calculation</t>
  </si>
  <si>
    <t>-</t>
  </si>
  <si>
    <t>%</t>
  </si>
  <si>
    <t>Standard distance 100km</t>
  </si>
  <si>
    <t>Standard distance 600km</t>
  </si>
  <si>
    <t>Standard distance 50km</t>
  </si>
  <si>
    <t>emission air, unspecified</t>
  </si>
  <si>
    <t>resource, in air</t>
  </si>
  <si>
    <t>HF production</t>
  </si>
  <si>
    <t>DataGenerator</t>
  </si>
  <si>
    <t>AndPublication</t>
  </si>
  <si>
    <t>Standard distances 200km</t>
  </si>
  <si>
    <t>m3/a</t>
  </si>
  <si>
    <t>m3</t>
  </si>
  <si>
    <t>kg/a</t>
  </si>
  <si>
    <t>Emissions to water are estimated with figures investigated for MG-silicon purification to EG-silicon with a similar type of process.</t>
  </si>
  <si>
    <t>Gate to gate inventory for the production of high purity polycrystalline silicon from MG-silicon in actual processes. Only energy use, chemicals and yield are known. Emissions to water are roughly estimated.</t>
  </si>
  <si>
    <t>Panel</t>
  </si>
  <si>
    <t>Façade</t>
  </si>
  <si>
    <t>Gate to gate inventory for an improved Czochralski process. Crushing of Si, etching with HNO3, HF and acetic acid. Melting in a silica pot and crystallisation to produce a monocrystalline material. Water emissions roughly estimated. Process emissions to air are not known.</t>
  </si>
  <si>
    <t>Czochralski process for production of monocrystalline silicon blocks. Than edges are sliced and blocks are sawn.</t>
  </si>
  <si>
    <t>reaction enthalpy</t>
  </si>
  <si>
    <t>Esimation</t>
  </si>
  <si>
    <t>Estimation with data for solder production</t>
  </si>
  <si>
    <t>Losses</t>
  </si>
  <si>
    <t>Production of paste used in production of photovoltaic cells.</t>
  </si>
  <si>
    <t>Chemical composition of typical pastes taken from Material Safety Data Sheets.</t>
  </si>
  <si>
    <t>Data investigated in 2006.</t>
  </si>
  <si>
    <t>not known</t>
  </si>
  <si>
    <t>Time of publications</t>
  </si>
  <si>
    <t>Crystal Clear 2006</t>
  </si>
  <si>
    <t>module production, 210 Wp</t>
  </si>
  <si>
    <t>Chemical composition of typical pastes taken from Material Safety Data Sheets. Energy use and infrastructure estimated with data for solder production.</t>
  </si>
  <si>
    <t>emission</t>
  </si>
  <si>
    <t>Siemer 2008</t>
  </si>
  <si>
    <t>174-051</t>
  </si>
  <si>
    <t>slanted-roof construction, mounted, on roof, Stade de Suisse</t>
  </si>
  <si>
    <t xml:space="preserve">Hostettler </t>
  </si>
  <si>
    <t xml:space="preserve">Date of data investigation. </t>
  </si>
  <si>
    <t>Assumption that production technology is similar as for solders.</t>
  </si>
  <si>
    <t>Average production technology of photovoltaic cells from wafers.</t>
  </si>
  <si>
    <t>NL</t>
  </si>
  <si>
    <t>Anteil</t>
  </si>
  <si>
    <t>kWh/kWp</t>
  </si>
  <si>
    <t>Effizienz</t>
  </si>
  <si>
    <t>CIS Module, Pilot, 50 bzw. 56 Wpeak</t>
  </si>
  <si>
    <t>CIS Module, large, 50 bzw. 56 Wpeak</t>
  </si>
  <si>
    <t>CIS</t>
  </si>
  <si>
    <t>CdTe</t>
  </si>
  <si>
    <t>Würth Solar, CIS</t>
  </si>
  <si>
    <t>CIS, BOS module</t>
  </si>
  <si>
    <t>Raugei 2006</t>
  </si>
  <si>
    <t>US</t>
  </si>
  <si>
    <t>Würth Solar</t>
  </si>
  <si>
    <t>um/m2</t>
  </si>
  <si>
    <t>CIGS modules</t>
  </si>
  <si>
    <t>Wp/m2</t>
  </si>
  <si>
    <t>flat glass coating</t>
  </si>
  <si>
    <t>CIS, cells, Würth Solar</t>
  </si>
  <si>
    <t>Raugei, literature</t>
  </si>
  <si>
    <t>Assumption</t>
  </si>
  <si>
    <t>coating</t>
  </si>
  <si>
    <t>ecoinvent v1.3</t>
  </si>
  <si>
    <t>a-Si Module</t>
  </si>
  <si>
    <t>Pacca 2006</t>
  </si>
  <si>
    <t>Keoleian 1997</t>
  </si>
  <si>
    <t>8.1 MW in 2005</t>
  </si>
  <si>
    <t>Data for disposal derived from own assumptions.</t>
  </si>
  <si>
    <t>Data refer to 2005. Some are extrapolated from older information.</t>
  </si>
  <si>
    <t>Duraseal, coating of cables and rubber wire insulation</t>
  </si>
  <si>
    <t>Literature data based on producer information.</t>
  </si>
  <si>
    <t>manufacturing</t>
  </si>
  <si>
    <t>company information, amount of deposited waste, own estimation for type</t>
  </si>
  <si>
    <t>Data refer to 2007. Production in 2006 was ramped up.</t>
  </si>
  <si>
    <t>Pacca 2006, specific investigation of supplies</t>
  </si>
  <si>
    <t>Calculation with water use</t>
  </si>
  <si>
    <t>Italy</t>
  </si>
  <si>
    <t>France</t>
  </si>
  <si>
    <t>Centralized</t>
  </si>
  <si>
    <t>AU</t>
  </si>
  <si>
    <t>AT</t>
  </si>
  <si>
    <t>CA</t>
  </si>
  <si>
    <t>DK</t>
  </si>
  <si>
    <t>ES</t>
  </si>
  <si>
    <t>FR</t>
  </si>
  <si>
    <t>IL</t>
  </si>
  <si>
    <t>JP</t>
  </si>
  <si>
    <t>KR</t>
  </si>
  <si>
    <t>MX</t>
  </si>
  <si>
    <t>SE</t>
  </si>
  <si>
    <t>CIS Module, 50 bzw. 56 Wpeak</t>
  </si>
  <si>
    <t>foundation and building</t>
  </si>
  <si>
    <t>Lisa Krueger from First Solar</t>
  </si>
  <si>
    <t>synthetic rubber, at plant</t>
  </si>
  <si>
    <t>Free-field (ground-mount) Balance of System Design:</t>
  </si>
  <si>
    <t>a-Si/sc-Si</t>
  </si>
  <si>
    <t>Thin-film Si</t>
  </si>
  <si>
    <t>Masakazu Ito</t>
  </si>
  <si>
    <t>theroetical modelling of a 100 MW plant in the Gobi desert</t>
  </si>
  <si>
    <t>Cleaning agent, Ampenberg 1998</t>
  </si>
  <si>
    <t>dip coating for CdS, Ampenberg 1998</t>
  </si>
  <si>
    <t>Ampenberger 1998</t>
  </si>
  <si>
    <t>0.51 m2</t>
  </si>
  <si>
    <t>14.8 MW planned for 2007</t>
  </si>
  <si>
    <t>Packaging estimated with data for crystalline modules.</t>
  </si>
  <si>
    <t>IndexNumber</t>
  </si>
  <si>
    <t>ID</t>
  </si>
  <si>
    <t>InputGroup</t>
  </si>
  <si>
    <t>OutputGroup</t>
  </si>
  <si>
    <t>Name</t>
  </si>
  <si>
    <t>Location</t>
  </si>
  <si>
    <t>Category</t>
  </si>
  <si>
    <t>SubCategory</t>
  </si>
  <si>
    <t>InfrastructureProcess</t>
  </si>
  <si>
    <t>RER</t>
  </si>
  <si>
    <t>unit</t>
  </si>
  <si>
    <t>product</t>
  </si>
  <si>
    <t>technosphere</t>
  </si>
  <si>
    <t/>
  </si>
  <si>
    <t>5</t>
  </si>
  <si>
    <t>4</t>
  </si>
  <si>
    <t>a</t>
  </si>
  <si>
    <t>Type</t>
  </si>
  <si>
    <t>Field name, IndexNumber</t>
  </si>
  <si>
    <t>ReferenceFunction</t>
  </si>
  <si>
    <t xml:space="preserve">InfrastructureProcess </t>
  </si>
  <si>
    <t>DataSetInformation</t>
  </si>
  <si>
    <t>Version</t>
  </si>
  <si>
    <t>energyValues</t>
  </si>
  <si>
    <t>LanguageCode</t>
  </si>
  <si>
    <t>en</t>
  </si>
  <si>
    <t>LocalLanguageCode</t>
  </si>
  <si>
    <t>de</t>
  </si>
  <si>
    <t>DataEntryBy</t>
  </si>
  <si>
    <t>Person</t>
  </si>
  <si>
    <t>QualityNetwork</t>
  </si>
  <si>
    <t>DataSetRelatesToProduct</t>
  </si>
  <si>
    <t>IncludedProcesses</t>
  </si>
  <si>
    <t>Amount</t>
  </si>
  <si>
    <t>LocalName</t>
  </si>
  <si>
    <t>Synonyms</t>
  </si>
  <si>
    <t>GeneralComment</t>
  </si>
  <si>
    <t>Standard distance 200km</t>
  </si>
  <si>
    <t xml:space="preserve">InfrastructureIncluded </t>
  </si>
  <si>
    <t>LocalCategory</t>
  </si>
  <si>
    <t>LocalSubCategory</t>
  </si>
  <si>
    <t>Formula</t>
  </si>
  <si>
    <t>StatisticalClassification</t>
  </si>
  <si>
    <t>CASNumber</t>
  </si>
  <si>
    <t>TimePeriod</t>
  </si>
  <si>
    <t>StartDate</t>
  </si>
  <si>
    <t>EndDate</t>
  </si>
  <si>
    <t>DataValidForEntirePeriod</t>
  </si>
  <si>
    <t>PT</t>
  </si>
  <si>
    <t>Germany</t>
  </si>
  <si>
    <t>Occupation, industrial area</t>
  </si>
  <si>
    <t>Wacker Wasserburg</t>
  </si>
  <si>
    <t>production</t>
  </si>
  <si>
    <t>Wafer polieren und beschichten</t>
  </si>
  <si>
    <t>Nijs 1997</t>
  </si>
  <si>
    <t>NO</t>
  </si>
  <si>
    <t>Standard distances 100km</t>
  </si>
  <si>
    <t>Standard distance 50km, 20km for sand</t>
  </si>
  <si>
    <t>Literature, lower range to account for heat recovery</t>
  </si>
  <si>
    <t>Calculation based on environmental report</t>
  </si>
  <si>
    <t>emission air, low population density</t>
  </si>
  <si>
    <t>Materials and packaging for the production of cabling, lightning protection and fuse box. Inverter ist not included. Estimation for metal processing. Disposal of the product after use.</t>
  </si>
  <si>
    <t>Output for Tedlar film</t>
  </si>
  <si>
    <t>Primary Energy, per kg</t>
  </si>
  <si>
    <t>cm</t>
  </si>
  <si>
    <t>Global warming</t>
  </si>
  <si>
    <t>gravel for access route</t>
  </si>
  <si>
    <t>for access route</t>
  </si>
  <si>
    <t>for foundation</t>
  </si>
  <si>
    <t>for fence and building</t>
  </si>
  <si>
    <t>for building</t>
  </si>
  <si>
    <t>for building insulation</t>
  </si>
  <si>
    <t>coating of fence and building steel</t>
  </si>
  <si>
    <t>for cleaning of profiles</t>
  </si>
  <si>
    <t>assumed for acryl tape</t>
  </si>
  <si>
    <t>silicone glue</t>
  </si>
  <si>
    <t>One open ground system installed in 1992 in Switzerland</t>
  </si>
  <si>
    <t>Global warming, per kg</t>
  </si>
  <si>
    <t>USA</t>
  </si>
  <si>
    <t>Electricity production with grid-connected photovoltaic power plants.</t>
  </si>
  <si>
    <t>Statistical data and model calculations</t>
  </si>
  <si>
    <t>Occupation, industrial area, vegetation</t>
  </si>
  <si>
    <t>Transformation, to industrial area, vegetation</t>
  </si>
  <si>
    <t>Transformation, to industrial area, built up</t>
  </si>
  <si>
    <t>steel, low-alloyed, at plant</t>
  </si>
  <si>
    <t>disposal, building, brick, to sorting plant</t>
  </si>
  <si>
    <t>kg/m3</t>
  </si>
  <si>
    <t>disposal, building, reinforcement steel, to sorting plant</t>
  </si>
  <si>
    <t>Company information</t>
  </si>
  <si>
    <t>mc-Si</t>
  </si>
  <si>
    <t>Literature 1997, produced on site</t>
  </si>
  <si>
    <t>Hagedorn 1992, fittings</t>
  </si>
  <si>
    <t>Estimation, produced on site</t>
  </si>
  <si>
    <t>Literature 1997, neutralization of wastes</t>
  </si>
  <si>
    <t>Hagedorn 1992, graphite</t>
  </si>
  <si>
    <t>Literature, graphite electrodes</t>
  </si>
  <si>
    <t>Literature, coal</t>
  </si>
  <si>
    <r>
      <t>kg/m</t>
    </r>
    <r>
      <rPr>
        <vertAlign val="superscript"/>
        <sz val="9"/>
        <rFont val="Arial"/>
        <family val="2"/>
      </rPr>
      <t>2</t>
    </r>
  </si>
  <si>
    <t xml:space="preserve">Production of different components of the electric installation of a 3kWp photovoltaic plant. </t>
  </si>
  <si>
    <t xml:space="preserve">Main producers are China, South Africa and Mexico. Some data of calcium fluoride produced in Germany. </t>
  </si>
  <si>
    <t>Data of production in Europe.</t>
  </si>
  <si>
    <t>Data from different types of processes in Europe and North America.</t>
  </si>
  <si>
    <t>Dat of production in Europe.</t>
  </si>
  <si>
    <t>Data from United Solar in the United States.</t>
  </si>
  <si>
    <t>Data from Würth Solar in Germany.</t>
  </si>
  <si>
    <t>Materials and packaging for the production and estimation for metal processing. Disposal of the product after use. Energy use for the construction process must be included in data of the PV-plant.</t>
  </si>
  <si>
    <t>de Wild 2007, share of NaOH, HCl and H2 estimated with EG-Si data</t>
  </si>
  <si>
    <t>mean, construction, 2007, ecoinvent v2.0</t>
  </si>
  <si>
    <t>mean, construction, 2003, ecoinvent v1.0</t>
  </si>
  <si>
    <t>Rest</t>
  </si>
  <si>
    <t>rest</t>
  </si>
  <si>
    <t>Calculation with electricity use minus 180 MJ per kg produced silicon</t>
  </si>
  <si>
    <t>Literature 1997, basic uncertainty = 1.5</t>
  </si>
  <si>
    <t>Explanations</t>
  </si>
  <si>
    <t>Input-Group</t>
  </si>
  <si>
    <t>Output-Group</t>
  </si>
  <si>
    <t>Sub-Category</t>
  </si>
  <si>
    <t>Infrastructure-Process</t>
  </si>
  <si>
    <t>uncertaintyType</t>
  </si>
  <si>
    <t>de Wild 2007</t>
  </si>
  <si>
    <t>mean, construction, 2008, weighted with the installed capacity</t>
  </si>
  <si>
    <t>waste water treatment, Hagedorn 1992</t>
  </si>
  <si>
    <t>Electricity production with grid-connected photovoltaic power plants mounted on buildings slanted roof. 922 kWh/kWp annual electricity output, 1117 kWh/m2 irradiation, 0.75 performance ratio, 6.5% module efficiency.</t>
  </si>
  <si>
    <t>25a occupation</t>
  </si>
  <si>
    <t>Capacity of 10'000 modules per year. Life time assumed to be 25 years.</t>
  </si>
  <si>
    <t>life time</t>
  </si>
  <si>
    <t>rough assumption, 4t weight per laminator</t>
  </si>
  <si>
    <t>modules</t>
  </si>
  <si>
    <t>facade construction, mounted, on roof</t>
  </si>
  <si>
    <t>facade construction, integrated, on roof</t>
  </si>
  <si>
    <t>flat roof construction, on roof</t>
  </si>
  <si>
    <t>slanted-roof construction, mounted, on roof</t>
  </si>
  <si>
    <t>slanted-roof construction, integrated, on roof</t>
  </si>
  <si>
    <t>AluStand</t>
  </si>
  <si>
    <t>TectoSun</t>
  </si>
  <si>
    <t>SOLRIF</t>
  </si>
  <si>
    <t>Schletter</t>
  </si>
  <si>
    <t>Literature and own estimations</t>
  </si>
  <si>
    <t>Production of the additional components necessary for the mounting of 1 m2 PV panel or laminate.</t>
  </si>
  <si>
    <t>Construction parts for a photovoltaic system.</t>
  </si>
  <si>
    <t>From one product to the whole market. Correction factor applied to correct for today average weight per m2.</t>
  </si>
  <si>
    <t>not accounted</t>
  </si>
  <si>
    <t>www.wuerth-solar.de (2006)</t>
  </si>
  <si>
    <t>share of coating materials</t>
  </si>
  <si>
    <t>own assumption</t>
  </si>
  <si>
    <t>Detailed analysis of materials for one product in a diploma thesis.</t>
  </si>
  <si>
    <t>Literature incl. different plastics and Radox insulation</t>
  </si>
  <si>
    <t>x</t>
  </si>
  <si>
    <t>MJ</t>
  </si>
  <si>
    <t>kWh</t>
  </si>
  <si>
    <t>25a occupation, estimation for rapid changing technology</t>
  </si>
  <si>
    <t>Siemer 2003</t>
  </si>
  <si>
    <t>Sum from the inventory</t>
  </si>
  <si>
    <t>Standard distances 200km, 600km</t>
  </si>
  <si>
    <t>Calculated for this study</t>
  </si>
  <si>
    <t>Rough estimation</t>
  </si>
  <si>
    <t>Environmental report, pipelines for drinking water</t>
  </si>
  <si>
    <t>Literature, recycled after use</t>
  </si>
  <si>
    <t>average open ground system</t>
  </si>
  <si>
    <t>BOD5, Biological Oxygen Demand</t>
  </si>
  <si>
    <t>DOC, Dissolved Organic Carbon</t>
  </si>
  <si>
    <t>Extrapolation for sum parameter</t>
  </si>
  <si>
    <t>high population density</t>
  </si>
  <si>
    <t>unspecified</t>
  </si>
  <si>
    <t>emission air</t>
  </si>
  <si>
    <t>Production mix for use in Europe. Transport of modules from overseas.</t>
  </si>
  <si>
    <t>Literature, 1.35 kg</t>
  </si>
  <si>
    <t>Calculation based on fuel and electricity use minus 25 MJ/kg</t>
  </si>
  <si>
    <t>Calculation, biogenic fuels</t>
  </si>
  <si>
    <t>Calculation, fossil fuels</t>
  </si>
  <si>
    <t>Air emissions of different pollutants are extrapolated from environmental reports.</t>
  </si>
  <si>
    <t>MG-silicon with a purity of 99%. Used for the production of aluminium compounds, silicones and semiconductors. For the use in semiconductors further purification is necessary.</t>
  </si>
  <si>
    <t>First Solar</t>
  </si>
  <si>
    <t>Production technology of thin film cells. Sublimation of the powders and condensation of the vapours on a glass substrate by vapour transport deposition (VTD).</t>
  </si>
  <si>
    <t>only considered for land use and fence, not considered for materials due to concrete foundation</t>
  </si>
  <si>
    <t>Fence foundation</t>
  </si>
  <si>
    <t>Mesh wire fence</t>
  </si>
  <si>
    <t>Production technology of thin film a-Si cells. The modules contain triple junction cells, which are made in a continuous roll-to-roll deposition on stainless steel. The cell is deposited using a vapour-deposition process at low temperatures.</t>
  </si>
  <si>
    <t>Standard distance 15km disposal</t>
  </si>
  <si>
    <t xml:space="preserve">Remark </t>
  </si>
  <si>
    <t>Krieger</t>
  </si>
  <si>
    <t>Total inputs</t>
  </si>
  <si>
    <t>Primary Energy</t>
  </si>
  <si>
    <t>Acetylene</t>
  </si>
  <si>
    <t>TiO2</t>
  </si>
  <si>
    <t>Solvent</t>
  </si>
  <si>
    <t>Used energy</t>
  </si>
  <si>
    <t>Basic inventory based on cumulative data.</t>
  </si>
  <si>
    <t>dm2</t>
  </si>
  <si>
    <t>wafer area produced</t>
  </si>
  <si>
    <t>Estimation for rapidly changing production facilities, shorter than standard assumption in ecoinvent</t>
  </si>
  <si>
    <t>Data from manufacturers</t>
  </si>
  <si>
    <t xml:space="preserve">From several products to the whole market. </t>
  </si>
  <si>
    <t>174-049</t>
  </si>
  <si>
    <t>ENET 1996</t>
  </si>
  <si>
    <t>tot</t>
  </si>
  <si>
    <t>The multi-output-process "MG-silicon, to purification" delivers the co-products "silicon, electronic grade", "silicon, electronic grade, off-grade", "silicon tetrachloride". The allocation is based on mass balance and economic criteria. World production of EG-Si was 18'000t in 2000, 2'000t were sold as off-grade Si to the photovoltaic industry. Wacker produced 3'000t EG-Si. Total production SiCl4 1.6 million tonnes from different processes.</t>
  </si>
  <si>
    <t>Plants of Wacker, DE in Wasserburg and Freiberg. Capacity of 1 million wafers per year. Life time assumed to be 25 years.</t>
  </si>
  <si>
    <t>New plant of Shell Solar in Gelsenkirchen. Capacity of 10 million solar cells per year. Life time assumed to be 25 years.</t>
  </si>
  <si>
    <t>Hersteller</t>
  </si>
  <si>
    <t>Vertraulichkeit</t>
  </si>
  <si>
    <t>Stahl, verzinkt</t>
  </si>
  <si>
    <t>Edelstahl-Kleinteile</t>
  </si>
  <si>
    <t>Creotecc</t>
  </si>
  <si>
    <t>Vertraulich</t>
  </si>
  <si>
    <t>Modul-Typ</t>
  </si>
  <si>
    <t>gerahmte Module</t>
  </si>
  <si>
    <t>kristallin</t>
  </si>
  <si>
    <t>Leistung</t>
  </si>
  <si>
    <t>3100 kW</t>
  </si>
  <si>
    <t>Total Aluminium-Profile</t>
  </si>
  <si>
    <t>Pfettenprofile  Aluminium</t>
  </si>
  <si>
    <t>Binderprofile Aluminium</t>
  </si>
  <si>
    <t>Aluminium-Kleinteile</t>
  </si>
  <si>
    <t>Dünnschicht</t>
  </si>
  <si>
    <t>31200 kW</t>
  </si>
  <si>
    <t>1 million wafers per year in the factories. 25 years life time.</t>
  </si>
  <si>
    <t>t/a</t>
  </si>
  <si>
    <t>resource, in water</t>
  </si>
  <si>
    <t>Standard distance 100km, cells 500km</t>
  </si>
  <si>
    <t>100km to construction place</t>
  </si>
  <si>
    <t>Wp</t>
  </si>
  <si>
    <t>Fläche</t>
  </si>
  <si>
    <t>weight</t>
  </si>
  <si>
    <t>a-Si</t>
  </si>
  <si>
    <t>auxiliaries</t>
  </si>
  <si>
    <t>installierte Leistung</t>
  </si>
  <si>
    <t>MW</t>
  </si>
  <si>
    <t>Gewichtet</t>
  </si>
  <si>
    <t>COD</t>
  </si>
  <si>
    <t>Phosphorus</t>
  </si>
  <si>
    <t>Phosphine (H3P)</t>
  </si>
  <si>
    <t>Madico, window film</t>
  </si>
  <si>
    <t>Solder tin</t>
  </si>
  <si>
    <t>Solder lead</t>
  </si>
  <si>
    <t>Busbar and wire</t>
  </si>
  <si>
    <t>ASR128</t>
  </si>
  <si>
    <t>Capacity</t>
  </si>
  <si>
    <t>Indium tin oxide, amount less than 0.05%</t>
  </si>
  <si>
    <t>Cadmium stannate (Cd2SnO4), amount less than 0.05%</t>
  </si>
  <si>
    <t>UPM 880</t>
  </si>
  <si>
    <t>Efficiency</t>
  </si>
  <si>
    <t>New estimation with mean value of frame weights, correction for panel area</t>
  </si>
  <si>
    <t>Mounting structure</t>
  </si>
  <si>
    <t>Fence</t>
  </si>
  <si>
    <t>zinc coating</t>
  </si>
  <si>
    <t>concrete for fence foundation</t>
  </si>
  <si>
    <t>concrete</t>
  </si>
  <si>
    <t>Bezugseinheit (Modulfläche)</t>
  </si>
  <si>
    <t>kWp</t>
  </si>
  <si>
    <t>174-024</t>
  </si>
  <si>
    <t>174-025</t>
  </si>
  <si>
    <t>energy</t>
  </si>
  <si>
    <t>waste</t>
  </si>
  <si>
    <t xml:space="preserve">Purification of MG-silicon including materials, energy use, wastes and air emissions. </t>
  </si>
  <si>
    <t>Gate to gate inventory for production of MG-silicon from silica sand including materials, energy use, wastes and air emissions. Emissions to water are not available.</t>
  </si>
  <si>
    <t>Literature, SiO2 in dust</t>
  </si>
  <si>
    <t>ProofReading</t>
  </si>
  <si>
    <t>Validator</t>
  </si>
  <si>
    <t>Details</t>
  </si>
  <si>
    <t>OtherDetails</t>
  </si>
  <si>
    <t>averaged company information</t>
  </si>
  <si>
    <t>annual production, cell area</t>
  </si>
  <si>
    <t>de Wild 2007, paste composition, 1% loss, bismuth inventoried as lead.</t>
  </si>
  <si>
    <t>Land use</t>
  </si>
  <si>
    <t>Total mass</t>
  </si>
  <si>
    <t>Ökoinventare</t>
  </si>
  <si>
    <t>Phalk 500, Mont Soleil, Switzerland</t>
  </si>
  <si>
    <t>public</t>
  </si>
  <si>
    <t>560 kW</t>
  </si>
  <si>
    <t>multi-Si laminate</t>
  </si>
  <si>
    <t>m2/m2</t>
  </si>
  <si>
    <t>Other data investigated with information from solder production.</t>
  </si>
  <si>
    <t>Data collected from 5 specific processes and companies (4 multi-Si + 1 single-Si processing company).</t>
  </si>
  <si>
    <t>10 million cells/a in the factory. Total worldwide production ca 170 million</t>
  </si>
  <si>
    <t>Data 2005 calculated from data 2004 by multiplying amounts of materials by solar cell area factor of 156*156/(125*125) = 1.56; energy scaled linearly with cell side length.</t>
  </si>
  <si>
    <t>407-101</t>
  </si>
  <si>
    <t>407-102</t>
  </si>
  <si>
    <t>407-103</t>
  </si>
  <si>
    <t>407-106</t>
  </si>
  <si>
    <t>407-105</t>
  </si>
  <si>
    <t>407-104</t>
  </si>
  <si>
    <t>407-107</t>
  </si>
  <si>
    <t>407-108</t>
  </si>
  <si>
    <t>407-109</t>
  </si>
  <si>
    <t>407-110</t>
  </si>
  <si>
    <t>407-111</t>
  </si>
  <si>
    <t>407-112</t>
  </si>
  <si>
    <t>407-113</t>
  </si>
  <si>
    <t>metal grade silicon</t>
  </si>
  <si>
    <t>Si</t>
  </si>
  <si>
    <t>SoG-Silicon//polycrystaline</t>
  </si>
  <si>
    <t>Czochralski process</t>
  </si>
  <si>
    <t>monocrystalline//single crystalline//silicon</t>
  </si>
  <si>
    <t>polycrystalline//multi-crystalline//silicon</t>
  </si>
  <si>
    <t>Solarmodul//PV-module//monocrystalline//silicon</t>
  </si>
  <si>
    <t>Solarmodul//PV-module//polycrystalline//multi-crystalline//silicon</t>
  </si>
  <si>
    <t>Average module efficiency</t>
  </si>
  <si>
    <t>REC</t>
  </si>
  <si>
    <t>401-026-004</t>
  </si>
  <si>
    <t>Share of Europe</t>
  </si>
  <si>
    <t>Share North America</t>
  </si>
  <si>
    <t>Share Asia</t>
  </si>
  <si>
    <t>Rest of World</t>
  </si>
  <si>
    <t>CdTe module import from US</t>
  </si>
  <si>
    <t>CdTe module import from Malaysia</t>
  </si>
  <si>
    <t>km</t>
  </si>
  <si>
    <t>Umrechnung km/mile</t>
  </si>
  <si>
    <t>km/mil</t>
  </si>
  <si>
    <t>407-119</t>
  </si>
  <si>
    <t>407-120</t>
  </si>
  <si>
    <t>407-115</t>
  </si>
  <si>
    <t>407-116</t>
  </si>
  <si>
    <t>407-117</t>
  </si>
  <si>
    <t>407-118</t>
  </si>
  <si>
    <t>China</t>
  </si>
  <si>
    <t>Japan</t>
  </si>
  <si>
    <t>Source</t>
  </si>
  <si>
    <t>Korea</t>
  </si>
  <si>
    <t>Spain</t>
  </si>
  <si>
    <t>Sweden</t>
  </si>
  <si>
    <t>Portugal</t>
  </si>
  <si>
    <t>Canada</t>
  </si>
  <si>
    <t>Malaysia</t>
  </si>
  <si>
    <t>Denmark</t>
  </si>
  <si>
    <t>Australia</t>
  </si>
  <si>
    <t>Israel</t>
  </si>
  <si>
    <t>Mexico</t>
  </si>
  <si>
    <t>Turkey</t>
  </si>
  <si>
    <t>Czech Republic</t>
  </si>
  <si>
    <t>Greece</t>
  </si>
  <si>
    <t>Thailand</t>
  </si>
  <si>
    <t>Module weight</t>
  </si>
  <si>
    <t>module weight</t>
  </si>
  <si>
    <t>Polysilicon producer</t>
  </si>
  <si>
    <t>Elkem</t>
  </si>
  <si>
    <t>Production capacity in 2011</t>
  </si>
  <si>
    <t>Electricity mix in 2010</t>
  </si>
  <si>
    <t>Hydro power US</t>
  </si>
  <si>
    <t>Norwegian</t>
  </si>
  <si>
    <t>total electricity consumption</t>
  </si>
  <si>
    <t>Kontrolle</t>
  </si>
  <si>
    <t>on-site plant of Wacker in Germany</t>
  </si>
  <si>
    <t>production of REC and of Wacker's hydropower plant</t>
  </si>
  <si>
    <t>Wacker Burghausen Germany</t>
  </si>
  <si>
    <t>EUR</t>
  </si>
  <si>
    <t>43 % hydropower on site</t>
  </si>
  <si>
    <t>57 % cogeneration on site</t>
  </si>
  <si>
    <t>Turnover Wacker Polysilicon in Mio Euro</t>
  </si>
  <si>
    <t>Distance from Portland to Oslo</t>
  </si>
  <si>
    <t>n. miles</t>
  </si>
  <si>
    <t>Transport of REC silicon from US to European market</t>
  </si>
  <si>
    <t>MY</t>
  </si>
  <si>
    <t>2010 data for First Solar in Malaysia</t>
  </si>
  <si>
    <t>Outputs</t>
  </si>
  <si>
    <t>Data from First Solar US.</t>
  </si>
  <si>
    <t>Producer information</t>
  </si>
  <si>
    <t>Data from First Solar Malaysia.</t>
  </si>
  <si>
    <t>1'000'000t world wide production in 2000.</t>
  </si>
  <si>
    <t>Air emissions of different pollutants are extrapolated from environmental reports. Extrapolation of European LCI inventory data by changing the consumed electricity mix to the Chinese electricity mix.</t>
  </si>
  <si>
    <t>14400 t worldwide in 2005</t>
  </si>
  <si>
    <t>1'000'000t worldwide in 2000. Most of European plants are located in NO.</t>
  </si>
  <si>
    <t>World production of EG-Si was 18'000t in 2005.</t>
  </si>
  <si>
    <t>Some data are derived from other or unknown plants. Extrapolation of European LCI inventory data by changing the consumed electricity mix to the Chinese electricity mix.</t>
  </si>
  <si>
    <t>The inventory is modelled for the largest European production plant and extrapolated to Chinese conditions. For the second plant in IT data were not available.</t>
  </si>
  <si>
    <t>Emissions to water are estimated with figures investigated for MG-silicon purification to EG-silicon with a similar type of process. Extrapolation of European LCI inventory data by changing the consumed electricity mix to the Chinese electricity mix.</t>
  </si>
  <si>
    <t xml:space="preserve">Purified silicon is melted in cast in a graphite box. </t>
  </si>
  <si>
    <t>Purified silicon is melted in cast in a graphite box.</t>
  </si>
  <si>
    <t>Data of production in Europe, extrapolated to Chinese production.</t>
  </si>
  <si>
    <t>Production plants in Western Europe, extrapolated to Chinese production.</t>
  </si>
  <si>
    <t>Production of photovoltaic thin film laminates. Deposition of nine thin-film layers on the triple-junction cell. The laminates ASR128 produced at United Solar have a size of 2.3 m2. The weight is 2.7 kg per m2. The rated nominal power is about 148Wp per laminate. The efficiency is estimated here for newer products with 6.5% at the beginning of the life time. Degradation has to be taken into account with achieved yields.</t>
  </si>
  <si>
    <t>Production of photovoltaic thin film modules. Deposition of nine thin-film layers on the triple-junction cell. The modules produced at United Solar have a size of 2.3 m2. The weight is 8.2 kg per m2. The efficiency is 6.5% at the beginning of the life time. Degradation has to be taken into account with achieved yields. The rated nominal power is about 148Wp per module.</t>
  </si>
  <si>
    <t>Production of photovoltaic thin film laminates by thermal vaporization in vacuum. The modules produced at Würth Solar have a size of 1.2m by 0.6m. The weight is 12.6kg. The efficiency is 10.8%. The rated nominal power is about 78Wp per module.</t>
  </si>
  <si>
    <t>Production of photovoltaic thin film modules by thermal vaporization in vacuum. The modules produced at Würth Solar have a size of 1.2m by 0.6m. The weight is 12.6kg. The efficiency is 10.8%. The rated nominal power is about 78Wp per module.</t>
  </si>
  <si>
    <t>CZ single crystalline silicon, photovoltaics, at plant</t>
  </si>
  <si>
    <t>silicon, multi-Si, casted, at plant</t>
  </si>
  <si>
    <t>silicon, production mix, photovoltaics, at plant</t>
  </si>
  <si>
    <t>174-301</t>
  </si>
  <si>
    <t>174-302</t>
  </si>
  <si>
    <t>401-050-004</t>
  </si>
  <si>
    <t>401-040-004</t>
  </si>
  <si>
    <t>174-303</t>
  </si>
  <si>
    <t>174-304</t>
  </si>
  <si>
    <t>174-305</t>
  </si>
  <si>
    <t>174-306</t>
  </si>
  <si>
    <t>174-307</t>
  </si>
  <si>
    <t>174-308</t>
  </si>
  <si>
    <t>Literature 1998</t>
  </si>
  <si>
    <t>174-309</t>
  </si>
  <si>
    <t>174-310</t>
  </si>
  <si>
    <t>174-312</t>
  </si>
  <si>
    <t>174-311</t>
  </si>
  <si>
    <t>174-313</t>
  </si>
  <si>
    <t>174-314</t>
  </si>
  <si>
    <t>174-315</t>
  </si>
  <si>
    <t>174-316</t>
  </si>
  <si>
    <t>174-317</t>
  </si>
  <si>
    <t>174-318</t>
  </si>
  <si>
    <t>174-319</t>
  </si>
  <si>
    <t>174-320</t>
  </si>
  <si>
    <t>174-321</t>
  </si>
  <si>
    <t>174-322</t>
  </si>
  <si>
    <t>174-323</t>
  </si>
  <si>
    <t>174-324</t>
  </si>
  <si>
    <t>174-325</t>
  </si>
  <si>
    <t>174-326</t>
  </si>
  <si>
    <t>174-327</t>
  </si>
  <si>
    <t>174-328</t>
  </si>
  <si>
    <t>174-329</t>
  </si>
  <si>
    <t>174-330</t>
  </si>
  <si>
    <t>Polysilicon</t>
  </si>
  <si>
    <t>Wafers</t>
  </si>
  <si>
    <t>Europe</t>
  </si>
  <si>
    <t>Americas</t>
  </si>
  <si>
    <t>Checksum</t>
  </si>
  <si>
    <t>Distance Shanghai (China) - New York</t>
  </si>
  <si>
    <t>174-331</t>
  </si>
  <si>
    <t>174-332</t>
  </si>
  <si>
    <t>174-333</t>
  </si>
  <si>
    <t>174-334</t>
  </si>
  <si>
    <t>Air emissions of different pollutants are extrapolated from environmental reports. Extrapolation of European LCI inventory data by changing the consumed electricity mix to the US electricity mix.</t>
  </si>
  <si>
    <t>The inventory is modelled for the largest European production plant and extrapolated to US conditions. For the second plant in IT data were not available.</t>
  </si>
  <si>
    <t>The inventory is modelled for the largest European production plant and extrapolated to Asia and Pacific (APAC) conditions. For the second plant in IT data were not available.</t>
  </si>
  <si>
    <t>Some data are derived from other or unknown plants. Extrapolation of European LCI inventory data by changing the consumed electricity mix to the US electricity mix.</t>
  </si>
  <si>
    <t>Some data are derived from other or unknown plants. Extrapolation of European LCI inventory data by changing the consumed electricity mix to the South Korean electricity mix.</t>
  </si>
  <si>
    <t>Air emissions of different pollutants are extrapolated from environmental reports. Extrapolation of European LCI inventory data by changing the consumed electricity mix to the South Korean electricity mix.</t>
  </si>
  <si>
    <t>Emissions to water are estimated with figures investigated for MG-silicon purification to EG-silicon with a similar type of process. Extrapolation of European LCI inventory data by changing the consumed electricity mix to the US electricity mix.</t>
  </si>
  <si>
    <t>Emissions to water are estimated with figures investigated for MG-silicon purification to EG-silicon with a similar type of process. Extrapolation of European LCI inventory data by changing the consumed electricity mix to the South Korean electricity mix.</t>
  </si>
  <si>
    <t>Data of production in Europe, extrapolated to US production.</t>
  </si>
  <si>
    <t>Data of production in Europe, extrapolated to production in Asia and Pacific.</t>
  </si>
  <si>
    <t>Data of production in Europe, extrapolated to production in Asia Pacific.</t>
  </si>
  <si>
    <t>Production plants in Western Europe, extrapolated to production in Asia and Pacific.</t>
  </si>
  <si>
    <t>Production plants in Western Europe, extrapolated to US production.</t>
  </si>
  <si>
    <t>0041 44 940 61 93</t>
  </si>
  <si>
    <t>treeze</t>
  </si>
  <si>
    <t>Rolf Frischknecht</t>
  </si>
  <si>
    <t>0041 44 940 61 91</t>
  </si>
  <si>
    <t>frischknecht@treeze.ch</t>
  </si>
  <si>
    <t>Frischknecht R.,</t>
  </si>
  <si>
    <t>Itten R.,</t>
  </si>
  <si>
    <t>LCI of global PV supply chain</t>
  </si>
  <si>
    <t>treeze Ltd.</t>
  </si>
  <si>
    <t>Report</t>
  </si>
  <si>
    <t>Project report</t>
  </si>
  <si>
    <t>Uster, CH</t>
  </si>
  <si>
    <t>www.esu-services.ch</t>
  </si>
  <si>
    <t>Jungbluth, N.</t>
  </si>
  <si>
    <t>Stucki M., Fluri K., Frischknecht R., Buesser S.</t>
  </si>
  <si>
    <t>Life Cycle Inventories of Photovoltaics</t>
  </si>
  <si>
    <t>Bauer C.</t>
  </si>
  <si>
    <t>ESU-services ltd.</t>
  </si>
  <si>
    <t>Cells</t>
  </si>
  <si>
    <t>kg/kg</t>
  </si>
  <si>
    <t>Share</t>
  </si>
  <si>
    <t>174-335</t>
  </si>
  <si>
    <t>174-336</t>
  </si>
  <si>
    <t>Distance Shanghai (China) - Rotterdam</t>
  </si>
  <si>
    <t>Distance Shanghai (China) - Port Klang</t>
  </si>
  <si>
    <t>401-029-004</t>
  </si>
  <si>
    <t>Shares of production in APAC (73%) and import from China (27%).</t>
  </si>
  <si>
    <t>Material</t>
  </si>
  <si>
    <t>Air</t>
  </si>
  <si>
    <t>Ammonia</t>
  </si>
  <si>
    <t>Argon</t>
  </si>
  <si>
    <t>Boron</t>
  </si>
  <si>
    <t>Cadmium</t>
  </si>
  <si>
    <t>Calcium</t>
  </si>
  <si>
    <t>Carbon dioxide</t>
  </si>
  <si>
    <t>Carbon dioxide, fossil</t>
  </si>
  <si>
    <t>Carbon monoxide</t>
  </si>
  <si>
    <t>Carbon monoxide, fossil</t>
  </si>
  <si>
    <t>Chromium</t>
  </si>
  <si>
    <t>Copper</t>
  </si>
  <si>
    <t>Cyanide</t>
  </si>
  <si>
    <t>Dinitrogen monoxide</t>
  </si>
  <si>
    <t>Fluorine</t>
  </si>
  <si>
    <t>Hydrogen</t>
  </si>
  <si>
    <t>Iron</t>
  </si>
  <si>
    <t>Lead</t>
  </si>
  <si>
    <t>Mercury</t>
  </si>
  <si>
    <t>Methane, fossil</t>
  </si>
  <si>
    <t>Methanol</t>
  </si>
  <si>
    <t>Nickel</t>
  </si>
  <si>
    <t>Nitrogen fluoride</t>
  </si>
  <si>
    <t>Nitrogen oxides</t>
  </si>
  <si>
    <t>Occupation, traffic area, road network</t>
  </si>
  <si>
    <t>Oxygen</t>
  </si>
  <si>
    <t>Phosphine</t>
  </si>
  <si>
    <t>Silicon dioxide</t>
  </si>
  <si>
    <t>Silver</t>
  </si>
  <si>
    <t>Sulfate</t>
  </si>
  <si>
    <t>Transformation, to traffic area, road network</t>
  </si>
  <si>
    <t>Water, unspecified natural origin</t>
  </si>
  <si>
    <t>Zinc</t>
  </si>
  <si>
    <t>J</t>
  </si>
  <si>
    <t>m/a</t>
  </si>
  <si>
    <t>p</t>
  </si>
  <si>
    <t>Transport</t>
  </si>
  <si>
    <t>174-337</t>
  </si>
  <si>
    <t>174-338</t>
  </si>
  <si>
    <t>174-339</t>
  </si>
  <si>
    <t>174-340</t>
  </si>
  <si>
    <t>174-341</t>
  </si>
  <si>
    <t>174-357</t>
  </si>
  <si>
    <t>174-358</t>
  </si>
  <si>
    <t>174-359</t>
  </si>
  <si>
    <t>174-360</t>
  </si>
  <si>
    <t>174-361</t>
  </si>
  <si>
    <t>174-342</t>
  </si>
  <si>
    <t>174-343</t>
  </si>
  <si>
    <t>174-344</t>
  </si>
  <si>
    <t>174-345</t>
  </si>
  <si>
    <t>174-346</t>
  </si>
  <si>
    <t>174-347</t>
  </si>
  <si>
    <t>174-348</t>
  </si>
  <si>
    <t>174-349</t>
  </si>
  <si>
    <t>174-350</t>
  </si>
  <si>
    <t>174-351</t>
  </si>
  <si>
    <t>174-352</t>
  </si>
  <si>
    <t>174-353</t>
  </si>
  <si>
    <t>174-354</t>
  </si>
  <si>
    <t>174-355</t>
  </si>
  <si>
    <t>174-356</t>
  </si>
  <si>
    <t>174-362</t>
  </si>
  <si>
    <t>174-363</t>
  </si>
  <si>
    <t>174-364</t>
  </si>
  <si>
    <t>174-365</t>
  </si>
  <si>
    <t>174-366</t>
  </si>
  <si>
    <t>174-367</t>
  </si>
  <si>
    <t>174-368</t>
  </si>
  <si>
    <t>174-369</t>
  </si>
  <si>
    <t>174-370</t>
  </si>
  <si>
    <t>174-371</t>
  </si>
  <si>
    <t>174-372</t>
  </si>
  <si>
    <t>174-373</t>
  </si>
  <si>
    <t>174-374</t>
  </si>
  <si>
    <t>174-375</t>
  </si>
  <si>
    <t>174-376</t>
  </si>
  <si>
    <t>Panel Surface</t>
  </si>
  <si>
    <t>401-101-008</t>
  </si>
  <si>
    <t>401-050-005</t>
  </si>
  <si>
    <t>401-023-005</t>
  </si>
  <si>
    <t>401-009-005</t>
  </si>
  <si>
    <t>174-377</t>
  </si>
  <si>
    <t>174-378</t>
  </si>
  <si>
    <t>174-379</t>
  </si>
  <si>
    <t>174-380</t>
  </si>
  <si>
    <t>Soure of modules installed in the US</t>
  </si>
  <si>
    <t>Mono-Si</t>
  </si>
  <si>
    <t>CI(G)S</t>
  </si>
  <si>
    <t>174-381</t>
  </si>
  <si>
    <t>174-382</t>
  </si>
  <si>
    <t>174-383</t>
  </si>
  <si>
    <t>174-384</t>
  </si>
  <si>
    <t>de Wild-Scholten &amp; Alsema 2005, Environmental Life Cycle Inventory of Crystalline Silicon Photovoltaic Module Production</t>
  </si>
  <si>
    <t>Gate to gate inventory for the production of high purity polycrystalline silicon from MG-silicon in FBR. Emissions and ressource uses are only roughly estimated.</t>
  </si>
  <si>
    <t>Process for FBR is based on the Siemens process with an adjusted electricity demand (30% of Siemens Process) according to de Wild-Scholten &amp; Alsema 2005</t>
  </si>
  <si>
    <t>No actual data for FBR technology available, estimation based on the Siemens process with reduced electricity demand</t>
  </si>
  <si>
    <t>401-101-007</t>
  </si>
  <si>
    <t>New York - Rotterdam</t>
  </si>
  <si>
    <t>Distance Port Klang - Rotterdam</t>
  </si>
  <si>
    <t>silver, at regional storage</t>
  </si>
  <si>
    <t>lead, at regional storage</t>
  </si>
  <si>
    <t>aluminium, primary, at plant</t>
  </si>
  <si>
    <t>silica sand, at plant</t>
  </si>
  <si>
    <t>aluminium alloy, AlMg3, at plant</t>
  </si>
  <si>
    <t>Panel only</t>
  </si>
  <si>
    <t>copper, at regional storage</t>
  </si>
  <si>
    <t>solar glass, low-iron, at regional storage</t>
  </si>
  <si>
    <t>flat glass, uncoated, at plant</t>
  </si>
  <si>
    <t>cadmium telluride, semiconductor-grade, at plant</t>
  </si>
  <si>
    <t>cadmium sulphide, semiconductor-grade, at plant</t>
  </si>
  <si>
    <t>Metallization paste FS</t>
  </si>
  <si>
    <t>Metallization paste BS</t>
  </si>
  <si>
    <t>Metallization paste BS Alu</t>
  </si>
  <si>
    <t>brazing solder, cadmium free, at plant</t>
  </si>
  <si>
    <t>ethylvinylacetate, foil, at plant</t>
  </si>
  <si>
    <t>polyvinylfluoride film, at plant</t>
  </si>
  <si>
    <t>polyethylene terephthalate, granulate, amorphous, at plant</t>
  </si>
  <si>
    <t>silicone product, at plant</t>
  </si>
  <si>
    <t>molybdenum, at regional storage</t>
  </si>
  <si>
    <t>indium, at regional storage</t>
  </si>
  <si>
    <t>gallium, semiconductor-grade, at regional storage</t>
  </si>
  <si>
    <t>selenium, at plant</t>
  </si>
  <si>
    <t>zinc, primary, at regional storage</t>
  </si>
  <si>
    <t>tin, at regional storage</t>
  </si>
  <si>
    <t>soft solder, Sn97Cu3, at plant</t>
  </si>
  <si>
    <t>packaging film, LDPE, at plant</t>
  </si>
  <si>
    <t>total metallization paste</t>
  </si>
  <si>
    <t>Wafer / semiconductor</t>
  </si>
  <si>
    <t>Solar glass</t>
  </si>
  <si>
    <t>Total panel</t>
  </si>
  <si>
    <t>Total laminate</t>
  </si>
  <si>
    <t>silicon for photovoltaics</t>
  </si>
  <si>
    <t>indium</t>
  </si>
  <si>
    <t>cadmium telluride</t>
  </si>
  <si>
    <t>cadmium sulphide</t>
  </si>
  <si>
    <t>molybdenum</t>
  </si>
  <si>
    <t>gallium</t>
  </si>
  <si>
    <t>selenium</t>
  </si>
  <si>
    <t>silver</t>
  </si>
  <si>
    <t>lead</t>
  </si>
  <si>
    <t>copper</t>
  </si>
  <si>
    <t>brazing solder</t>
  </si>
  <si>
    <t>ethylvinylacetate</t>
  </si>
  <si>
    <t>polyvinylfluoride film</t>
  </si>
  <si>
    <t>aluminium alloy</t>
  </si>
  <si>
    <t>soft solder</t>
  </si>
  <si>
    <t>polyethylene, HDPE</t>
  </si>
  <si>
    <t>packaging film, LDPE</t>
  </si>
  <si>
    <t>synthetic rubber</t>
  </si>
  <si>
    <t>tin</t>
  </si>
  <si>
    <t>solar glass</t>
  </si>
  <si>
    <t>flat glass</t>
  </si>
  <si>
    <t>Glass</t>
  </si>
  <si>
    <t>Metals</t>
  </si>
  <si>
    <t>Plastics</t>
  </si>
  <si>
    <t>polyethylene terephthalate, PET</t>
  </si>
  <si>
    <t>silicone product</t>
  </si>
  <si>
    <t>Subtotal wafer / semiconductor</t>
  </si>
  <si>
    <t>Subtotal metals</t>
  </si>
  <si>
    <t>Subtotal plastics</t>
  </si>
  <si>
    <t>Subtotal solar glass</t>
  </si>
  <si>
    <t>Subtotal metals panel</t>
  </si>
  <si>
    <t>n.a.</t>
  </si>
  <si>
    <t>Photovoltaic module (laminate/unframed and panel/framed)</t>
  </si>
  <si>
    <t>Total laminate/unframed</t>
  </si>
  <si>
    <t>Total panel/framed</t>
  </si>
  <si>
    <t>Panel/
frame</t>
  </si>
  <si>
    <t>Laminate/unframed</t>
  </si>
  <si>
    <t>Specifications Oerlikon Solar</t>
  </si>
  <si>
    <t>photovoltaic module, after KAI, incl. Abatement, at plant</t>
  </si>
  <si>
    <t>photovoltaic module, after TCO, at plant</t>
  </si>
  <si>
    <t>photovoltaic module, after LSS, at plant</t>
  </si>
  <si>
    <t>photovoltaic module, after LIA, at plant</t>
  </si>
  <si>
    <t>photovoltaic module, after glass preparation, at plant</t>
  </si>
  <si>
    <t>photovoltaic module, after CTD, at plant</t>
  </si>
  <si>
    <t>photovoltaic module, after ELA1, at plant</t>
  </si>
  <si>
    <t>photovoltaic module, after ELA2, at plant</t>
  </si>
  <si>
    <t>photovoltaic module, after ELA3, at plant</t>
  </si>
  <si>
    <t>photovoltaic module, after MET, at plant</t>
  </si>
  <si>
    <t>photovoltaic module, after MCS, at plant</t>
  </si>
  <si>
    <t>photovoltaic module, proportion of infrastructure and operation, at plant</t>
  </si>
  <si>
    <t>CN</t>
  </si>
  <si>
    <t>p/a</t>
  </si>
  <si>
    <t>174-098</t>
  </si>
  <si>
    <t>174-099</t>
  </si>
  <si>
    <t>Front- and Back-Glass, incl. wastes</t>
  </si>
  <si>
    <t>Oerlikon Solar (2011): General properties THINFAB - 120 MW</t>
  </si>
  <si>
    <t>Contacting Glue</t>
  </si>
  <si>
    <t>Junction Box</t>
  </si>
  <si>
    <t>Solder Strings Long &amp; Cross contacting ribbon &amp; Junction Box</t>
  </si>
  <si>
    <t>Fixation pad for solder strings long &amp; Glue pad</t>
  </si>
  <si>
    <t>Encapsulation</t>
  </si>
  <si>
    <t>Silicon pottant &amp; sealant</t>
  </si>
  <si>
    <t>Detergent</t>
  </si>
  <si>
    <t>Electricity (equipment &amp; operation of the facility)</t>
  </si>
  <si>
    <t>compressed dried air (CDA)</t>
  </si>
  <si>
    <t>Water demineralised</t>
  </si>
  <si>
    <t>Water deionised</t>
  </si>
  <si>
    <t>Nitrogen, technical &amp; process</t>
  </si>
  <si>
    <t>174-008</t>
  </si>
  <si>
    <t>Silane</t>
  </si>
  <si>
    <t>Trimethylboron 2% in Hydrogen</t>
  </si>
  <si>
    <t>174-012</t>
  </si>
  <si>
    <t>Hydrogen trifluoride</t>
  </si>
  <si>
    <t>Diborane - 2% in Hydrogen</t>
  </si>
  <si>
    <t>Oxygen Technical</t>
  </si>
  <si>
    <t>Natural gas</t>
  </si>
  <si>
    <t>Diethylzinc (DEZ)</t>
  </si>
  <si>
    <t>Waste water flow (substances specified separately)</t>
  </si>
  <si>
    <t>Solvent mixture from EVA foil</t>
  </si>
  <si>
    <t>Hotmelt (synthetic rubber, no hazardous component)</t>
  </si>
  <si>
    <t>Waste glass and waste foil, returned to supplier &amp; waste glass to recycling</t>
  </si>
  <si>
    <t>Transport of the materials and consumables</t>
  </si>
  <si>
    <t>Shipping of the equipment from Europe to China</t>
  </si>
  <si>
    <t>Infrastructure building, incl. land use</t>
  </si>
  <si>
    <t>Oerlikon Solar (2011): General properties THINFAB - 120 MW; extrapolated based on assumptions</t>
  </si>
  <si>
    <t>Infrastructure machines</t>
  </si>
  <si>
    <t>BB-363</t>
  </si>
  <si>
    <t>Cooling water (chilled and tempered)</t>
  </si>
  <si>
    <r>
      <t>HF / F</t>
    </r>
    <r>
      <rPr>
        <vertAlign val="superscript"/>
        <sz val="12"/>
        <rFont val="Arial"/>
        <family val="2"/>
      </rPr>
      <t>-</t>
    </r>
  </si>
  <si>
    <t>Dust (SiO2, ZnO)</t>
  </si>
  <si>
    <t>Volatile organic compounds (VOC)</t>
  </si>
  <si>
    <r>
      <t>NO</t>
    </r>
    <r>
      <rPr>
        <vertAlign val="subscript"/>
        <sz val="12"/>
        <rFont val="Arial"/>
        <family val="2"/>
      </rPr>
      <t>x</t>
    </r>
  </si>
  <si>
    <t>CO</t>
  </si>
  <si>
    <t>CO2</t>
  </si>
  <si>
    <t>assumption</t>
  </si>
  <si>
    <r>
      <t>NF</t>
    </r>
    <r>
      <rPr>
        <vertAlign val="subscript"/>
        <sz val="12"/>
        <rFont val="Arial"/>
        <family val="2"/>
      </rPr>
      <t>3</t>
    </r>
  </si>
  <si>
    <t>Waste heat</t>
  </si>
  <si>
    <t xml:space="preserve"> GB 408-02</t>
  </si>
  <si>
    <t>Evaporated water</t>
  </si>
  <si>
    <t>Total suspended solids (TSS)</t>
  </si>
  <si>
    <t>408-08</t>
  </si>
  <si>
    <t xml:space="preserve">Cooling water Released </t>
  </si>
  <si>
    <t>Fluoride, after on-site waste water treatment</t>
  </si>
  <si>
    <t>COD, after on-site waste water treatment</t>
  </si>
  <si>
    <t>Phosphorus, after on-site waste water treatment</t>
  </si>
  <si>
    <t>Nitrogen, after on-site waste water treatment</t>
  </si>
  <si>
    <t>Boron, after on-site waste water treatment</t>
  </si>
  <si>
    <t>Zinc, after on-site waste water treatment</t>
  </si>
  <si>
    <t>Chloride, after on-site waste water treatment</t>
  </si>
  <si>
    <t>Calcium, after on-site waste water treatment</t>
  </si>
  <si>
    <t>Jahresverbräuche, zusammengetragen aus Angaben von Oerlikon Solar</t>
  </si>
  <si>
    <t>Elect., CDA, water</t>
  </si>
  <si>
    <t>Heat emission</t>
  </si>
  <si>
    <t>MJ/a</t>
  </si>
  <si>
    <t>Electricity consumption</t>
  </si>
  <si>
    <t>kWh/a</t>
  </si>
  <si>
    <t>Summe</t>
  </si>
  <si>
    <t>Compressed dried air</t>
  </si>
  <si>
    <t>Cooling water</t>
  </si>
  <si>
    <t>Demineralized water</t>
  </si>
  <si>
    <t>Deionized water</t>
  </si>
  <si>
    <t>Gas consumption</t>
  </si>
  <si>
    <t>Silan</t>
  </si>
  <si>
    <t>TMB</t>
  </si>
  <si>
    <t>Methan</t>
  </si>
  <si>
    <t>Nitrogen trifluoride</t>
  </si>
  <si>
    <t>Diborane</t>
  </si>
  <si>
    <t>DEZ</t>
  </si>
  <si>
    <t>Waste and emissions</t>
  </si>
  <si>
    <t>Waste Water (Oerlikon)</t>
  </si>
  <si>
    <t>Solvent mixture</t>
  </si>
  <si>
    <t>Dust</t>
  </si>
  <si>
    <t>VOC</t>
  </si>
  <si>
    <t>Nox</t>
  </si>
  <si>
    <t>NF3 Emissionen</t>
  </si>
  <si>
    <t>Glass waste to incineration</t>
  </si>
  <si>
    <t>Rubber to incineration</t>
  </si>
  <si>
    <t>Suspended solids</t>
  </si>
  <si>
    <t>CO2 emissions from natural gas burning</t>
  </si>
  <si>
    <t>kg/MJ</t>
  </si>
  <si>
    <t>Verdunstetes Wasser</t>
  </si>
  <si>
    <t>Faktor, Kühlung</t>
  </si>
  <si>
    <t>Fluorid</t>
  </si>
  <si>
    <t>Phosphor</t>
  </si>
  <si>
    <t>Materials</t>
  </si>
  <si>
    <t>Glass consumption</t>
  </si>
  <si>
    <t>Bisphenol F</t>
  </si>
  <si>
    <t>Copper cable</t>
  </si>
  <si>
    <t>Adhesive (for string)</t>
  </si>
  <si>
    <t>EVA foil</t>
  </si>
  <si>
    <t>Plastic (Junction Box)</t>
  </si>
  <si>
    <t>Cable (Junction Box)</t>
  </si>
  <si>
    <t>Silicon pottant</t>
  </si>
  <si>
    <t>Hotmelt</t>
  </si>
  <si>
    <t>Infrastructure</t>
  </si>
  <si>
    <t>Solar fab</t>
  </si>
  <si>
    <t>Maschinen</t>
  </si>
  <si>
    <t>Transportgewicht</t>
  </si>
  <si>
    <t>Gases</t>
  </si>
  <si>
    <t>Chemicals/Materials…</t>
  </si>
  <si>
    <t>Chemicals/Materials</t>
  </si>
  <si>
    <t>To Recycling</t>
  </si>
  <si>
    <t>To Incineration</t>
  </si>
  <si>
    <t>Annahme: Material ist aus der Region. Deshalb Europäische Distanzen, aber alles lorry, kein Zug.</t>
  </si>
  <si>
    <t>Transportdistanzen Europa</t>
  </si>
  <si>
    <t>lorry</t>
  </si>
  <si>
    <t>ecoinvent</t>
  </si>
  <si>
    <t>train</t>
  </si>
  <si>
    <t>Transportdistanzen China  (Annahme)</t>
  </si>
  <si>
    <t>Transport weight machines</t>
  </si>
  <si>
    <t>Transportdistanz bis Hafen Europa, bis Fabrik China</t>
  </si>
  <si>
    <t>2x Transportdistanz Europa, gemässe ecoinvent. Zürich-Rotterdam =800km</t>
  </si>
  <si>
    <t>Transportdistanz Rotterdam-Shanghai</t>
  </si>
  <si>
    <t>www.portworld.com</t>
  </si>
  <si>
    <t>Lorry</t>
  </si>
  <si>
    <t>Ship</t>
  </si>
  <si>
    <t>photovoltaic module, μC-Si, at plant</t>
  </si>
  <si>
    <t>(4,1,1,1,1,5,BU:1.05); Front- and Back-Glass, incl. wastes; Oerlikon Solar (2011): General properties THINFAB - 120 MW</t>
  </si>
  <si>
    <t>(4,1,1,1,1,5,BU:1.05)</t>
  </si>
  <si>
    <t>(4,1,1,1,1,5,BU:1.05); Contacting Glue; Oerlikon Solar (2011): General properties THINFAB - 120 MW</t>
  </si>
  <si>
    <t>(4,1,1,1,1,5,BU:1.05); Junction Box; Oerlikon Solar (2011): General properties THINFAB - 120 MW</t>
  </si>
  <si>
    <t>(4,1,1,1,1,5,BU:1.05); Solder Strings Long &amp; Cross contacting ribbon &amp; Junction Box; Oerlikon Solar (2011): General properties THINFAB - 120 MW</t>
  </si>
  <si>
    <t>(4,1,1,1,1,5,BU:1.05); Fixation pad for solder strings long &amp; Glue pad; Oerlikon Solar (2011): General properties THINFAB - 120 MW</t>
  </si>
  <si>
    <t>(4,1,1,1,1,5,BU:1.05); Encapsulation; Oerlikon Solar (2011): General properties THINFAB - 120 MW</t>
  </si>
  <si>
    <t>(4,1,1,1,1,5,BU:1.05); Silicon pottant &amp; sealant; Oerlikon Solar (2011): General properties THINFAB - 120 MW</t>
  </si>
  <si>
    <t>(4,1,1,1,1,5,BU:1.05); Detergent; Oerlikon Solar (2011): General properties THINFAB - 120 MW</t>
  </si>
  <si>
    <t>(4,1,1,1,1,5,BU:1.05); Electricity (equipment &amp; operation of the facility); Oerlikon Solar (2011): General properties THINFAB - 120 MW</t>
  </si>
  <si>
    <t>(4,1,1,1,1,5,BU:1.05); compressed dried air (CDA); Oerlikon Solar (2011): General properties THINFAB - 120 MW</t>
  </si>
  <si>
    <t>water, decarbonised, at plant</t>
  </si>
  <si>
    <t>(4,1,1,1,1,5,BU:1.05); Water demineralised; Oerlikon Solar (2011): General properties THINFAB - 120 MW</t>
  </si>
  <si>
    <t>(4,1,1,1,1,5,BU:1.05); Water deionised; Oerlikon Solar (2011): General properties THINFAB - 120 MW</t>
  </si>
  <si>
    <t>(4,1,1,1,1,5,BU:1.05); Nitrogen, technical &amp; process; Oerlikon Solar (2011): General properties THINFAB - 120 MW</t>
  </si>
  <si>
    <t>silane, at plant</t>
  </si>
  <si>
    <t>(4,1,1,1,1,5,BU:1.05); Silane; Oerlikon Solar (2011): General properties THINFAB - 120 MW</t>
  </si>
  <si>
    <t>(4,1,1,1,1,5,BU:1.05); Hydrogen; Oerlikon Solar (2011): General properties THINFAB - 120 MW</t>
  </si>
  <si>
    <t>(4,1,1,1,1,5,BU:1.05); Phosphine; Oerlikon Solar (2011): General properties THINFAB - 120 MW</t>
  </si>
  <si>
    <t>(4,1,1,1,1,5,BU:1.05); Trimethylboron 2% in Hydrogen; Oerlikon Solar (2011): General properties THINFAB - 120 MW</t>
  </si>
  <si>
    <t>(4,1,1,1,1,5,BU:1.05); Carbon dioxide; Oerlikon Solar (2011): General properties THINFAB - 120 MW</t>
  </si>
  <si>
    <t>(4,1,1,1,1,5,BU:1.05); Hydrogen trifluoride; Oerlikon Solar (2011): General properties THINFAB - 120 MW</t>
  </si>
  <si>
    <t>(4,1,1,1,1,5,BU:1.05); Argon; Oerlikon Solar (2011): General properties THINFAB - 120 MW</t>
  </si>
  <si>
    <t>(4,1,1,1,1,5,BU:1.05); Diborane - 2% in Hydrogen; Oerlikon Solar (2011): General properties THINFAB - 120 MW</t>
  </si>
  <si>
    <t>(4,1,1,1,1,5,BU:1.05); Oxygen Technical; Oerlikon Solar (2011): General properties THINFAB - 120 MW</t>
  </si>
  <si>
    <t>(4,1,1,1,1,5,BU:1.05); Natural gas; Oerlikon Solar (2011): General properties THINFAB - 120 MW</t>
  </si>
  <si>
    <t>(4,1,1,1,1,5,BU:1.05); Diethylzinc (DEZ); Oerlikon Solar (2011): General properties THINFAB - 120 MW</t>
  </si>
  <si>
    <t>(4,1,1,1,1,5,BU:1.05); Waste water flow (substances specified separately); Oerlikon Solar (2011): General properties THINFAB - 120 MW</t>
  </si>
  <si>
    <t>(4,1,1,1,1,5,BU:1.05); Solvent mixture from EVA foil; Oerlikon Solar (2011): General properties THINFAB - 120 MW</t>
  </si>
  <si>
    <t>(4,1,1,1,1,5,BU:1.05); Hotmelt (synthetic rubber, no hazardous component); Oerlikon Solar (2011): General properties THINFAB - 120 MW</t>
  </si>
  <si>
    <t>(4,5,na,na,na,na,BU:2); Waste glass and waste foil, returned to supplier &amp; waste glass to recycling; own assumption</t>
  </si>
  <si>
    <t>(4,5,na,na,na,na,BU:2)</t>
  </si>
  <si>
    <t>(4,5,na,na,na,na,BU:2); Transport of the materials and consumables; own assumption</t>
  </si>
  <si>
    <t>(4,5,na,na,na,na,BU:2); Shipping of the equipment from Europe to China; own assumption</t>
  </si>
  <si>
    <t>(4,1,1,1,3,5,BU:3); Infrastructure building, incl. land use; Oerlikon Solar (2011): General properties THINFAB - 120 MW; extrapolated based on assumptions</t>
  </si>
  <si>
    <t>(4,1,1,1,3,5,BU:3)</t>
  </si>
  <si>
    <t>(4,1,1,1,3,5,BU:3); Infrastructure machines; Oerlikon Solar (2011): General properties THINFAB - 120 MW</t>
  </si>
  <si>
    <t>in water</t>
  </si>
  <si>
    <t>(4,1,1,1,1,5,BU:1.05); Cooling water (chilled and tempered); Oerlikon Solar (2011): General properties THINFAB - 120 MW</t>
  </si>
  <si>
    <t>(4,1,1,1,1,5,BU:1.5); HF / F-; Oerlikon Solar (2011): General properties THINFAB - 120 MW</t>
  </si>
  <si>
    <t>(4,1,1,1,1,5,BU:1.5)</t>
  </si>
  <si>
    <t>(4,1,1,1,1,5,BU:1.5); Dust (SiO2, ZnO); Oerlikon Solar (2011): General properties THINFAB - 120 MW</t>
  </si>
  <si>
    <t>(4,1,1,1,1,5,BU:1.5); Volatile organic compounds (VOC); Oerlikon Solar (2011): General properties THINFAB - 120 MW</t>
  </si>
  <si>
    <t>(4,1,1,1,1,5,BU:1.5); NOx; Oerlikon Solar (2011): General properties THINFAB - 120 MW</t>
  </si>
  <si>
    <t>(4,1,1,1,1,5,BU:5); CO; Oerlikon Solar (2011): General properties THINFAB - 120 MW</t>
  </si>
  <si>
    <t>(4,1,1,1,1,5,BU:5)</t>
  </si>
  <si>
    <t>(4,1,1,1,4,5,BU:1.05); CO2; assumption</t>
  </si>
  <si>
    <t>(4,1,1,1,4,5,BU:1.05)</t>
  </si>
  <si>
    <t>(4,1,1,1,1,5,BU:1.5); NF3; Oerlikon Solar (2011): General properties THINFAB - 120 MW</t>
  </si>
  <si>
    <t>(4,1,1,1,1,5,BU:1.05); Waste heat; Oerlikon Solar (2011): General properties THINFAB - 120 MW</t>
  </si>
  <si>
    <t>(4,1,1,1,1,5,BU:1.5); Evaporated water; assumption</t>
  </si>
  <si>
    <t>(4,1,1,1,1,5,BU:1.5); Total suspended solids (TSS); Oerlikon Solar (2011): General properties THINFAB - 120 MW</t>
  </si>
  <si>
    <t>(4,1,1,1,1,5,BU:1.5); Cooling water Released ; Assumption</t>
  </si>
  <si>
    <t>(4,1,1,1,1,5,BU:1.5); Fluoride, after on-site waste water treatment; Oerlikon Solar (2011): General properties THINFAB - 120 MW</t>
  </si>
  <si>
    <t>(4,1,1,1,1,5,BU:1.5); COD, after on-site waste water treatment; Oerlikon Solar (2011): General properties THINFAB - 120 MW</t>
  </si>
  <si>
    <t>(4,1,1,1,1,5,BU:1.5); Phosphorus, after on-site waste water treatment; Oerlikon Solar (2011): General properties THINFAB - 120 MW</t>
  </si>
  <si>
    <t>(4,1,1,1,1,5,BU:1.5); Nitrogen, after on-site waste water treatment; Oerlikon Solar (2011): General properties THINFAB - 120 MW</t>
  </si>
  <si>
    <t>(4,1,1,1,1,5,BU:5); Boron, after on-site waste water treatment; Oerlikon Solar (2011): General properties THINFAB - 120 MW</t>
  </si>
  <si>
    <t>(4,1,1,1,1,5,BU:5); Zinc, after on-site waste water treatment; Oerlikon Solar (2011): General properties THINFAB - 120 MW</t>
  </si>
  <si>
    <t>(4,1,1,1,1,5,BU:3); Chloride, after on-site waste water treatment; Oerlikon Solar (2011): General properties THINFAB - 120 MW</t>
  </si>
  <si>
    <t>(4,1,1,1,1,5,BU:3)</t>
  </si>
  <si>
    <t>(4,1,1,1,1,5,BU:3); Calcium, after on-site waste water treatment; Oerlikon Solar (2011): General properties THINFAB - 120 MW</t>
  </si>
  <si>
    <r>
      <rPr>
        <sz val="9"/>
        <rFont val="Calibri"/>
        <family val="2"/>
      </rPr>
      <t>µ</t>
    </r>
    <r>
      <rPr>
        <sz val="9"/>
        <rFont val="Arial"/>
        <family val="2"/>
      </rPr>
      <t>m-Si</t>
    </r>
  </si>
  <si>
    <r>
      <t xml:space="preserve">General properties </t>
    </r>
    <r>
      <rPr>
        <b/>
        <sz val="16"/>
        <color indexed="10"/>
        <rFont val="Arial"/>
        <family val="2"/>
      </rPr>
      <t>THIN</t>
    </r>
    <r>
      <rPr>
        <b/>
        <sz val="16"/>
        <rFont val="Arial"/>
        <family val="2"/>
      </rPr>
      <t>FAB - 120 MW</t>
    </r>
  </si>
  <si>
    <t>Introduction</t>
  </si>
  <si>
    <t>Demo movie THINFAB</t>
  </si>
  <si>
    <t>(explains and shows process flows nicely)</t>
  </si>
  <si>
    <t>http://www.oerlikon.com/solar/thinfab/thinfabdemo.html</t>
  </si>
  <si>
    <t>Factsheet ThinFab</t>
  </si>
  <si>
    <t>Factsheet_ThinFab.pdf</t>
  </si>
  <si>
    <t xml:space="preserve">The first THINFAB is in construction in China and is expected to start production in summer 2012. </t>
  </si>
  <si>
    <t>Full capacity production is expected from January 2013</t>
  </si>
  <si>
    <t>Main characteristics</t>
  </si>
  <si>
    <t>Annual output</t>
  </si>
  <si>
    <t>SAP # 300 684 812 / 001 / 00 FR</t>
  </si>
  <si>
    <t>Number of ALL modules</t>
  </si>
  <si>
    <t>modules/year</t>
  </si>
  <si>
    <t>good AND bad modules, includes waste glasses</t>
  </si>
  <si>
    <t>Number of GOOD modules</t>
  </si>
  <si>
    <t>only good modules, modules for sale (= 120 MWp)</t>
  </si>
  <si>
    <t>Reject</t>
  </si>
  <si>
    <t>Module size</t>
  </si>
  <si>
    <t>Module efficiency</t>
  </si>
  <si>
    <t>Factory size:</t>
  </si>
  <si>
    <t>FEP_Product presentation_100824_extract.ppt</t>
  </si>
  <si>
    <t>Clean room</t>
  </si>
  <si>
    <t>Grey room</t>
  </si>
  <si>
    <t>Storage &amp; utility area</t>
  </si>
  <si>
    <t>Total factory size</t>
  </si>
  <si>
    <t>to industrial area, built up (ecoinvent; Solar collector factory)</t>
  </si>
  <si>
    <t>Verhältnis des land use (nur Gebäudeanteil (built up), da wir nur diesen von Oerlikon Solar kennen, aber anzunehmen ist, dass die Fabrik auch Umschwung hat.)</t>
  </si>
  <si>
    <t>Efficiency loss</t>
  </si>
  <si>
    <t>years lifespand of fab (ecoinvent; Solar collector factory)</t>
  </si>
  <si>
    <t>% per year</t>
  </si>
  <si>
    <t>PV module sellers guarantee this efficiency loss over 20 years. Oerlikon knows that this is ok for the silicon thin film technology.</t>
  </si>
  <si>
    <t>This loss should also hold true for 25 years. Towards 30 years, the end of lifetime, the efficiency could decrease more.</t>
  </si>
  <si>
    <t>Stunden pro Jahr</t>
  </si>
  <si>
    <t>h/a</t>
  </si>
  <si>
    <t>Erwartete Lebensdauer Module</t>
  </si>
  <si>
    <t>Jahre</t>
  </si>
  <si>
    <t>Average electricity yield Switzerland</t>
  </si>
  <si>
    <t>Jährliche Elektrizitätsproduktion</t>
  </si>
  <si>
    <t>kWh/a (pro Modul)</t>
  </si>
  <si>
    <t>Elektrizitätsproduktion total</t>
  </si>
  <si>
    <t>kWh (pro Modul)</t>
  </si>
  <si>
    <t>Gewicht Modul</t>
  </si>
  <si>
    <t>Rated power in Wp per square meter of module</t>
  </si>
  <si>
    <t>Jungbluth et al. 2012</t>
  </si>
  <si>
    <t>Flury et al. 2012</t>
  </si>
  <si>
    <t>Total weight in kg per square meter of unframed module</t>
  </si>
  <si>
    <t>Micro-Si</t>
  </si>
  <si>
    <t>de Wild-Scholten (2014) Life Cycle Assessment of Photovoltaics Status 2011, Part 1 Data Collection (table 9)</t>
  </si>
  <si>
    <t>Value</t>
  </si>
  <si>
    <t>NA</t>
  </si>
  <si>
    <t>de Wild-Scholten (2014) Life Cycle Assessment of Photovoltaics Status 2011, Part 1 Data Collection (table 12)</t>
  </si>
  <si>
    <t>de Wild-Scholten (2014) Life Cycle Assessment of Photovoltaics Status 2011, Part 1 Data Collection (Table 19,25)</t>
  </si>
  <si>
    <t>single-Si wafer, photovoltaics, at plant</t>
  </si>
  <si>
    <t>multi-Si wafer, at plant</t>
  </si>
  <si>
    <t>photovoltaic cell, single-Si, at plant</t>
  </si>
  <si>
    <t>photovoltaic cell, multi-Si, at plant</t>
  </si>
  <si>
    <t>de Wild-Scholten (2014) Life Cycle Assessment of Photovoltaics Status 2011, Part 1 Data Collection (Table 30,31)</t>
  </si>
  <si>
    <t>photovoltaic panel, multi-Si, at plant</t>
  </si>
  <si>
    <t>de Wild-Scholten (2014) Life Cycle Assessment of Photovoltaics Status 2011, Part 1 Data Collection (Table 37)</t>
  </si>
  <si>
    <t>Value Multi Si</t>
  </si>
  <si>
    <t>de Wild-Scholten (2014) Life Cycle Assessment of Photovoltaics Status 2011, Part 1 Data Collection (Table 46)</t>
  </si>
  <si>
    <t>174-001</t>
  </si>
  <si>
    <t>Phosphoryl chloride</t>
  </si>
  <si>
    <t>Silicon nitride</t>
  </si>
  <si>
    <t>terpineol alpha</t>
  </si>
  <si>
    <t>NO2</t>
  </si>
  <si>
    <t>emissions air</t>
  </si>
  <si>
    <t>emissions water</t>
  </si>
  <si>
    <t>resources</t>
  </si>
  <si>
    <t>zinc oxide, at plant</t>
  </si>
  <si>
    <t>aluminium, production mix, at plant</t>
  </si>
  <si>
    <t>polyvinylbutyral foil, at plant</t>
  </si>
  <si>
    <t>polyphenylene sulfide, at plant</t>
  </si>
  <si>
    <t>glass fibre reinforced plastic, polyamide, injection moulding, at plant</t>
  </si>
  <si>
    <t>174-003</t>
  </si>
  <si>
    <t>70% PVB</t>
  </si>
  <si>
    <t>30% plasticizer</t>
  </si>
  <si>
    <t>standard distances</t>
  </si>
  <si>
    <t>Resultate Bewertung</t>
  </si>
  <si>
    <t>Resultate doppelter VAM Input</t>
  </si>
  <si>
    <t>PVC-VCM</t>
  </si>
  <si>
    <t>15% plasitcier</t>
  </si>
  <si>
    <t>with emulsion polymerisation from plastics europe</t>
  </si>
  <si>
    <t>CO2 footprint Saflex</t>
  </si>
  <si>
    <t>kg/CO2</t>
  </si>
  <si>
    <t>Raw materials</t>
  </si>
  <si>
    <t>Saflex production process</t>
  </si>
  <si>
    <t>Distribution</t>
  </si>
  <si>
    <t>Total ohne Distribution</t>
  </si>
  <si>
    <t>Butvar</t>
  </si>
  <si>
    <t>Plasticier</t>
  </si>
  <si>
    <t>Rework</t>
  </si>
  <si>
    <t>174-005</t>
  </si>
  <si>
    <t>industry data</t>
  </si>
  <si>
    <t>estimation with data from large chemical plant</t>
  </si>
  <si>
    <t>treatment of decarbonised water</t>
  </si>
  <si>
    <t>due to electricity consumption</t>
  </si>
  <si>
    <t>from waste water treatment</t>
  </si>
  <si>
    <t>estimated from mass balance and WWTP efficiency of 90%</t>
  </si>
  <si>
    <t>estimation, due to use of HCl</t>
  </si>
  <si>
    <t>yield</t>
  </si>
  <si>
    <t>Output</t>
  </si>
  <si>
    <t>Masse Cl</t>
  </si>
  <si>
    <t>g/mol</t>
  </si>
  <si>
    <t>Masse H</t>
  </si>
  <si>
    <t>Anteil Cl and HCl</t>
  </si>
  <si>
    <t>industry data, estimation for PVAc</t>
  </si>
  <si>
    <t>327-01</t>
  </si>
  <si>
    <t>production of PVAc out of vinyl acetate</t>
  </si>
  <si>
    <t>2.2+</t>
  </si>
  <si>
    <t>Included is polyvinylbutyral and a plasticizer which is commonly used in PVB sheets. Extrusion process and transports of raw materials are included as well.</t>
  </si>
  <si>
    <t>Included are raw materials and chemicals used for production, transport of materials to manufacturing plant, estimated emissions to air and water from production (incomplete), estimation of energy demand and infrastructure of the plant (approximation). Solid wastes omitted.</t>
  </si>
  <si>
    <t>The foil consists of 70% PVB and 30% plasticizer. Wastes are recycled internally.</t>
  </si>
  <si>
    <t>Material inputs are based on industrial data. Other inventory data are based on rough estimations.</t>
  </si>
  <si>
    <t>Chemicals</t>
  </si>
  <si>
    <t>Organic</t>
  </si>
  <si>
    <t>Extrusion of PVB and plasticizer to sheets.</t>
  </si>
  <si>
    <t>The synthesis of PVB starts from polyvinyl alcohol (acetalization). The acetalization is carried out either in water or in alcohols (methanol or ethanol) and is catalyzed with acids (sulfuric or hydrochloric acid). After the reaction the PVB is obtained as a precipitate. Filtering and washing steps as well as final drying are typically carried out after the chemical reaction.</t>
  </si>
  <si>
    <t>Polymerisation of vinyl esters or ethers, with a following saponification or transesterification process</t>
  </si>
  <si>
    <t>unknown</t>
  </si>
  <si>
    <t>World production of PVB in 1990 was 80'000t</t>
  </si>
  <si>
    <t>World production PVA 650'000t</t>
  </si>
  <si>
    <t>Literature and industry data.</t>
  </si>
  <si>
    <t>Generic data for energy consumption are applied.</t>
  </si>
  <si>
    <t>Production of polyvinylacetate is estimated with vinyl acetate and PVC polymerisation</t>
  </si>
  <si>
    <t>polyvinylalcohol, at plant</t>
  </si>
  <si>
    <t>vinyl acetate, at plant</t>
  </si>
  <si>
    <t>(2,2,2,3,4,5); industry data, estimation for PVAc</t>
  </si>
  <si>
    <t>(2,2,2,3,4,5)</t>
  </si>
  <si>
    <t>emulsion polymerisation, polyvinylchlorid</t>
  </si>
  <si>
    <t>(2,2,2,3,4,5); production of PVAc out of vinyl acetate</t>
  </si>
  <si>
    <t>methanol, at regional storage</t>
  </si>
  <si>
    <t>(1,4,1,3,1,5); industry data</t>
  </si>
  <si>
    <t>(1,4,1,3,1,5)</t>
  </si>
  <si>
    <t>sodium hydroxide, 50% in H2O, production mix, at plant</t>
  </si>
  <si>
    <t>methyl acetate, at plant</t>
  </si>
  <si>
    <t>natural gas, burned in industrial furnace &gt;100kW</t>
  </si>
  <si>
    <t>(4,5,na,na,na,na); estimation with data from large chemical plant</t>
  </si>
  <si>
    <t>(4,5,na,na,na,na); standard distances</t>
  </si>
  <si>
    <t>chemical plant, organics</t>
  </si>
  <si>
    <t>Water, cooling, unspecified natural origin</t>
  </si>
  <si>
    <t>(4,5,na,na,na,na); due to electricity consumption</t>
  </si>
  <si>
    <t>(4,5,na,na,na,na); from waste water treatment</t>
  </si>
  <si>
    <t>water, river</t>
  </si>
  <si>
    <t>(4,5,na,na,na,na); estimated from mass balance and WWTP efficiency of 90%</t>
  </si>
  <si>
    <t>polyvinylbutyral, powder, at plant</t>
  </si>
  <si>
    <t>1-butanol, propylene hydroformylation, at plant</t>
  </si>
  <si>
    <t>hydrochloric acid, 30% in H2O, at plant</t>
  </si>
  <si>
    <t>(3,4,2,3,1,1); industry data</t>
  </si>
  <si>
    <t>(3,4,2,3,1,1)</t>
  </si>
  <si>
    <t>treatment, sewage, unpolluted, to wastewater treatment, class 3</t>
  </si>
  <si>
    <t>(4,5,na,na,na,na); treatment of decarbonised water</t>
  </si>
  <si>
    <t>(4,5,na,na,na,na); estimation, due to use of HCl</t>
  </si>
  <si>
    <t>(1,3,2,1,1,1); 70% PVB</t>
  </si>
  <si>
    <t>(1,3,2,1,1,1)</t>
  </si>
  <si>
    <t>triethylene glycol, at plant</t>
  </si>
  <si>
    <t>(1,3,2,1,3,1); 30% plasticizer</t>
  </si>
  <si>
    <t>(1,3,2,1,3,1)</t>
  </si>
  <si>
    <t>extrusion, plastic film</t>
  </si>
  <si>
    <t xml:space="preserve">(1,4,2,3,1,1); </t>
  </si>
  <si>
    <t>(1,4,2,3,1,1)</t>
  </si>
  <si>
    <t>others</t>
  </si>
  <si>
    <t>Andere</t>
  </si>
  <si>
    <t>Philippe Stolz</t>
  </si>
  <si>
    <t>plastics europe (2006) polymerisation of vinyl chloride monomers</t>
  </si>
  <si>
    <t>treatment of process water</t>
  </si>
  <si>
    <t>Volume per mol</t>
  </si>
  <si>
    <t>l/mol</t>
  </si>
  <si>
    <t>l/m3</t>
  </si>
  <si>
    <t>Volume nitrogen</t>
  </si>
  <si>
    <t>g/m3</t>
  </si>
  <si>
    <t xml:space="preserve">Included are energy consumption and auxiliary materials. </t>
  </si>
  <si>
    <t>This process contains the auxiliaries and energy demand for the mentioned conversion process of plastics. The converted amount of plastics is NOT included into the dataset. To produce 1 kg of polymerised product 1.017 kg material is needed.</t>
  </si>
  <si>
    <t>Processing</t>
  </si>
  <si>
    <t>Polymerisation takes place in water.</t>
  </si>
  <si>
    <t>PV PEF Pilot</t>
  </si>
  <si>
    <t>Electricity loss of the system</t>
  </si>
  <si>
    <t>Average degradation over life time</t>
  </si>
  <si>
    <t>Photovoltaic panel factory CdTe</t>
  </si>
  <si>
    <t xml:space="preserve">Data from First Solar. No changes. </t>
  </si>
  <si>
    <t>174-001-004</t>
  </si>
  <si>
    <t>Building, hall</t>
  </si>
  <si>
    <t>(1,2,1,1,1,3); 2013 data for First Solar in US</t>
  </si>
  <si>
    <t>Metal working machine, unspecified, at plant</t>
  </si>
  <si>
    <t>(5,5,1,1,1,5); rough assumption, 4t weight per laminator</t>
  </si>
  <si>
    <t>(1,2,1,1,1,3); 25a occupation</t>
  </si>
  <si>
    <t>3kWp slanted-roof installation, CdTe, panel, mounted, on roof</t>
  </si>
  <si>
    <t>174-151</t>
  </si>
  <si>
    <t>174-152</t>
  </si>
  <si>
    <t>stolz@treeze.ch</t>
  </si>
  <si>
    <t>TREEZE</t>
  </si>
  <si>
    <t>3 biggest European producers</t>
  </si>
  <si>
    <t>Distance from Rotterdam to specific country</t>
  </si>
  <si>
    <t>Share new</t>
  </si>
  <si>
    <t>maps.google</t>
  </si>
  <si>
    <t>Average</t>
  </si>
  <si>
    <t>transport of inverter, electric installation, mounting structure and module 100km to construction site</t>
  </si>
  <si>
    <t>transport of the PV modules to regional storage; standard distance: 500 km</t>
  </si>
  <si>
    <t>transport of the PV modules to regional storage; standard distance: 2000 km</t>
  </si>
  <si>
    <t>Grid-Connected Decentralized</t>
  </si>
  <si>
    <t>Grid-Connected Centralized</t>
  </si>
  <si>
    <t>Total Grid-Connected</t>
  </si>
  <si>
    <t>MWp</t>
  </si>
  <si>
    <t>Hungary</t>
  </si>
  <si>
    <t>Ireland</t>
  </si>
  <si>
    <t>Luxembourg</t>
  </si>
  <si>
    <t>New Zealand</t>
  </si>
  <si>
    <t>United Kingdom</t>
  </si>
  <si>
    <t>Belgium</t>
  </si>
  <si>
    <t>Finland</t>
  </si>
  <si>
    <t>Netherlands</t>
  </si>
  <si>
    <t>Norway</t>
  </si>
  <si>
    <t>flat roof</t>
  </si>
  <si>
    <t>slanted roof, integrated</t>
  </si>
  <si>
    <t>Chile</t>
  </si>
  <si>
    <t>South Africa</t>
  </si>
  <si>
    <t>Default Assumptions</t>
  </si>
  <si>
    <r>
      <t>kWh/(m</t>
    </r>
    <r>
      <rPr>
        <b/>
        <vertAlign val="superscript"/>
        <sz val="11"/>
        <color theme="1"/>
        <rFont val="Calibri"/>
        <family val="2"/>
        <scheme val="minor"/>
      </rPr>
      <t>2</t>
    </r>
    <r>
      <rPr>
        <b/>
        <sz val="11"/>
        <color theme="1"/>
        <rFont val="Calibri"/>
        <family val="2"/>
        <scheme val="minor"/>
      </rPr>
      <t>a)</t>
    </r>
  </si>
  <si>
    <t>façade,
mounted</t>
  </si>
  <si>
    <t>façade,
integrated</t>
  </si>
  <si>
    <t>BE</t>
  </si>
  <si>
    <t>CL</t>
  </si>
  <si>
    <t>CZ</t>
  </si>
  <si>
    <t>FI</t>
  </si>
  <si>
    <t>GR</t>
  </si>
  <si>
    <t>HU</t>
  </si>
  <si>
    <t>IE</t>
  </si>
  <si>
    <t>LU</t>
  </si>
  <si>
    <t>NZ</t>
  </si>
  <si>
    <t>ZA</t>
  </si>
  <si>
    <t>TH</t>
  </si>
  <si>
    <t>TR</t>
  </si>
  <si>
    <t>Region</t>
  </si>
  <si>
    <t>America</t>
  </si>
  <si>
    <t>Asia</t>
  </si>
  <si>
    <t>Oceania</t>
  </si>
  <si>
    <t>Africa</t>
  </si>
  <si>
    <t>Share of Centralized</t>
  </si>
  <si>
    <t>National PV electricity mixes</t>
  </si>
  <si>
    <t>Input data</t>
  </si>
  <si>
    <t>Yield 
rooftop</t>
  </si>
  <si>
    <t>Yield 
façade</t>
  </si>
  <si>
    <t>Average yield rooftop systems, incl. degradation</t>
  </si>
  <si>
    <t>Average yield façade systems, incl. degradation</t>
  </si>
  <si>
    <t>Average yield utility-scale systems, incl. degradation</t>
  </si>
  <si>
    <t>Technology Breakdown (decentralized PV)</t>
  </si>
  <si>
    <t>Technology Breakdown (centralized PV)</t>
  </si>
  <si>
    <t>Mounting Type Breakdown (decentralized PV)</t>
  </si>
  <si>
    <t>decentralized</t>
  </si>
  <si>
    <t>slanted roof, mounted</t>
  </si>
  <si>
    <t>share centralized</t>
  </si>
  <si>
    <t>yield rooftop</t>
  </si>
  <si>
    <t>yield facade</t>
  </si>
  <si>
    <t>decentralized multi-Si</t>
  </si>
  <si>
    <t>decentralized CdTe</t>
  </si>
  <si>
    <t>decentralized CIS</t>
  </si>
  <si>
    <t>centralized multi-Si</t>
  </si>
  <si>
    <t>centralized CdTe</t>
  </si>
  <si>
    <t>centralized CIS</t>
  </si>
  <si>
    <t>slanted roof mounted</t>
  </si>
  <si>
    <t>slanted roof integrated</t>
  </si>
  <si>
    <t>flat roof mounted</t>
  </si>
  <si>
    <t>facade mounted</t>
  </si>
  <si>
    <t>facade integrated</t>
  </si>
  <si>
    <t>yield centralized</t>
  </si>
  <si>
    <t>Flat Roof</t>
  </si>
  <si>
    <t>3kWp slanted-roof installation, CIS, laminated, integrated, on roof</t>
  </si>
  <si>
    <t>Centralized / Decentralized</t>
  </si>
  <si>
    <t>Yield</t>
  </si>
  <si>
    <t>Mounting Type</t>
  </si>
  <si>
    <t>PV Technology</t>
  </si>
  <si>
    <t>Maximum Power Output (kWp)</t>
  </si>
  <si>
    <t>X</t>
  </si>
  <si>
    <t>Overview of LCIs of decentralized PV systems</t>
  </si>
  <si>
    <t>Shares of decentralized PV systems for Switzerland (example)</t>
  </si>
  <si>
    <t>Check</t>
  </si>
  <si>
    <t>Slanted Roof Thin-Film</t>
  </si>
  <si>
    <t>Yield
centralized</t>
  </si>
  <si>
    <t>Shares of individual PV systems</t>
  </si>
  <si>
    <t>570 kWp open ground installation, CdTe, on open ground</t>
  </si>
  <si>
    <t>570 kWp open ground installation, CIS, on open ground</t>
  </si>
  <si>
    <t>570 kWp open ground installation, multi-Si, on open ground</t>
  </si>
  <si>
    <t>570 kWp open ground installation, micro-Si, on open ground</t>
  </si>
  <si>
    <t>Share Centralized</t>
  </si>
  <si>
    <t>Decentralized PV Technology</t>
  </si>
  <si>
    <t>174-001-049</t>
  </si>
  <si>
    <t>174-001-049a</t>
  </si>
  <si>
    <t>Module Area</t>
  </si>
  <si>
    <t>Frame and clips</t>
  </si>
  <si>
    <t>Oerlikon Solar (2011): Recommendation to customer</t>
  </si>
  <si>
    <t>Adhesive for clips on frame</t>
  </si>
  <si>
    <t>(4,1,1,1,1,5,BU:1.05); Frame and clips; Oerlikon Solar (2011): General properties THINFAB - 120 MW</t>
  </si>
  <si>
    <t>(4,1,1,1,1,5,BU:1.05); Adhesive for clips on frame; Oerlikon Solar (2011): General properties THINFAB - 120 MW</t>
  </si>
  <si>
    <t>174-001-049b</t>
  </si>
  <si>
    <t>174-001-049c</t>
  </si>
  <si>
    <t>Oerlikon Solar (2011): General properties THINFAB - 120 MW; Module</t>
  </si>
  <si>
    <t>Transport from Rotterdam to regional storage</t>
  </si>
  <si>
    <t>Import from Shanghai to Rotterdam</t>
  </si>
  <si>
    <t>Transportdistanz</t>
  </si>
  <si>
    <t>This dataset includes the most important materials, energy flows and emissions of the manufacturing of one square meter thin-film module in Oerlikon Solar's "ThinFab". Furthermore it includes the infrastructure of the facility and the transport of the materials.</t>
  </si>
  <si>
    <t xml:space="preserve">Main production takes place in China. Transport from Shanghai (20000 km) to Rotterdam is included. Transport from Rotterdam to the regional storage takes into account the three main producers of solar power in Europe (Italy, Germany and Spain). The transport distance is 940 km. </t>
  </si>
  <si>
    <t>Characteristics of the module: area: 1.4m2, expected lifespan: 30 years, capacity: 100Wp, efficiency 10%</t>
  </si>
  <si>
    <t>Planning data provided by Oerlikon Solar</t>
  </si>
  <si>
    <t>174-001-040</t>
  </si>
  <si>
    <t>174-001-041</t>
  </si>
  <si>
    <t>174-001-042</t>
  </si>
  <si>
    <t>Energy for mounting</t>
  </si>
  <si>
    <t>Energy use for foundation piling and wheel loader, analogous to single-Si</t>
  </si>
  <si>
    <t>cabling, lightning protection and fuse box</t>
  </si>
  <si>
    <t>174-022</t>
  </si>
  <si>
    <t>installation</t>
  </si>
  <si>
    <t>Transport of module and material (panel, electrical installation and mounting structure) 100 km from the regional storage to the construction site</t>
  </si>
  <si>
    <t>calculated with electricty use</t>
  </si>
  <si>
    <t>BOM, PEF PCR, tab. 4.3</t>
  </si>
  <si>
    <t>benötigte Panelfläche</t>
  </si>
  <si>
    <t>Inkl. Rejects 1%</t>
  </si>
  <si>
    <t>Inkl. Ersatz 2%</t>
  </si>
  <si>
    <t>kg/p</t>
  </si>
  <si>
    <t>weight electric installation</t>
  </si>
  <si>
    <t>weight mounting structure</t>
  </si>
  <si>
    <t>1 replacement during the lifetime of the PV system; demand scaled linearly by power output</t>
  </si>
  <si>
    <t>Energy use for erection of plant</t>
  </si>
  <si>
    <t xml:space="preserve"> Energy use for foundation piling and wheel loader</t>
  </si>
  <si>
    <t>panel demand based on yield and efficiency</t>
  </si>
  <si>
    <t>174-001-016b</t>
  </si>
  <si>
    <t>panel demand based on yield and efficiency. 1% rejects and 2% replacement considered</t>
  </si>
  <si>
    <t>transport panel, electrical installation and mounting structure, 100km to construction place</t>
  </si>
  <si>
    <t>Bill of materials, PEFPCR Bericht, Tab. 4.3</t>
  </si>
  <si>
    <t>Neu berechnet</t>
  </si>
  <si>
    <t>weight electric installation (approximation)</t>
  </si>
  <si>
    <t>weight mounting structure (approximation)</t>
  </si>
  <si>
    <t>weight inverter (approximation)</t>
  </si>
  <si>
    <t>weight panel per plant</t>
  </si>
  <si>
    <t>174-001-017</t>
  </si>
  <si>
    <t>174-001-018</t>
  </si>
  <si>
    <t>174-001-019</t>
  </si>
  <si>
    <t>174-001-015b</t>
  </si>
  <si>
    <t>174-001-016</t>
  </si>
  <si>
    <t>transport from Rotterdam to regional storage</t>
  </si>
  <si>
    <t>import from US and Asia to Rotterdam</t>
  </si>
  <si>
    <t>The companies manufacturing copper indium gallium selenide solar cells (CIGS), include:</t>
  </si>
  <si>
    <t>Distance from country to Rotterdam</t>
  </si>
  <si>
    <t xml:space="preserve">    Ascent Solar Technologies</t>
  </si>
  <si>
    <t>http://www.sea-distances.org/</t>
  </si>
  <si>
    <t xml:space="preserve">    DayStar Technologies</t>
  </si>
  <si>
    <t xml:space="preserve">    Global Solar Energy</t>
  </si>
  <si>
    <t xml:space="preserve">    HelioVolt</t>
  </si>
  <si>
    <t xml:space="preserve">    Honda Soltec</t>
  </si>
  <si>
    <t xml:space="preserve">    International Solar Electric Technology</t>
  </si>
  <si>
    <t xml:space="preserve">    Miasole</t>
  </si>
  <si>
    <t xml:space="preserve">    Nanosolar (printed electronics)</t>
  </si>
  <si>
    <t xml:space="preserve">    Nuvosun[1]</t>
  </si>
  <si>
    <t xml:space="preserve">    Odersun</t>
  </si>
  <si>
    <t>D</t>
  </si>
  <si>
    <t xml:space="preserve">    Q-Cells-Solibro</t>
  </si>
  <si>
    <t xml:space="preserve">    Solar Frontier (formerly a division of Showa Shell Sekiyu)</t>
  </si>
  <si>
    <t xml:space="preserve">    SoloPower</t>
  </si>
  <si>
    <t xml:space="preserve">    Solyndra</t>
  </si>
  <si>
    <t xml:space="preserve">    Soltecture (previously Sulfurcell GmbH)</t>
  </si>
  <si>
    <t xml:space="preserve">    Stion[2]</t>
  </si>
  <si>
    <t xml:space="preserve">    Sulfurcell</t>
  </si>
  <si>
    <t xml:space="preserve">    Veeco Instruments Inc</t>
  </si>
  <si>
    <t xml:space="preserve">    Manz (turnkey CIGS fab)</t>
  </si>
  <si>
    <t>Average Sea transport</t>
  </si>
  <si>
    <t>174-001-015</t>
  </si>
  <si>
    <t>Data provided by Oerlikon Solar</t>
  </si>
  <si>
    <t>Stolz P.,</t>
  </si>
  <si>
    <t>Frischknecht R., Wyss F., de Wild-Scholten M.</t>
  </si>
  <si>
    <t>PEF screening report of electricity from photovoltaic panels in the context of the EU Product Environmental Footprint Category Rules (PEFCR) Pilots</t>
  </si>
  <si>
    <t xml:space="preserve">Main production takes place in Japan and US. However LCI data is still from Germany. Hence an additional transport from US (14350 km) and from Japan (20730 km) to Rotterdam is included. The average transport distance from all non-Europe CIS production companies to Rotterdam is 14840 km. Transport from Rotterdam to the regional storage takes into account the three main producers of solar power in Europe (Italy, Germany and Spain). The transport distance is 940 km. </t>
  </si>
  <si>
    <t>Average production</t>
  </si>
  <si>
    <t>Modern technology.</t>
  </si>
  <si>
    <t>174-001-007</t>
  </si>
  <si>
    <t>174-001-008</t>
  </si>
  <si>
    <t>174-001-009</t>
  </si>
  <si>
    <t>Angabe Ricky, Mail 2.10.2014</t>
  </si>
  <si>
    <t>Nicht relevant, Ausschussrate ist 1% gemäss Ricky, Mail 9.9.2014; Sinha et al. 2012</t>
  </si>
  <si>
    <t>174-001-005</t>
  </si>
  <si>
    <t>PV PEF Screening Report: Bill of Materials (p. 25), corrected by glass manufacturing losses</t>
  </si>
  <si>
    <t>panel demand based on yield and efficiency. 1% rejects considered</t>
  </si>
  <si>
    <t>weight panel according to BOM</t>
  </si>
  <si>
    <t>Calculation based on CdTe LCI; Ricky, Mail 12.02.2016</t>
  </si>
  <si>
    <t>174-001-030s</t>
  </si>
  <si>
    <t>174-001-033</t>
  </si>
  <si>
    <t>Energy use for foundation piling and wheel loader</t>
  </si>
  <si>
    <t>GB</t>
  </si>
  <si>
    <t>stoichiometric calculation and 95% yield</t>
  </si>
  <si>
    <t>abatement system theoretical calculation</t>
  </si>
  <si>
    <t>according to de Wild-Scholten (2007)</t>
  </si>
  <si>
    <t>estimation</t>
  </si>
  <si>
    <t>174-014</t>
  </si>
  <si>
    <t>due to water consumption</t>
  </si>
  <si>
    <t>estimation 0.2%</t>
  </si>
  <si>
    <t>1.2% according to environmental report Air Products</t>
  </si>
  <si>
    <t>Input</t>
  </si>
  <si>
    <t>Reaktionsgleichung</t>
  </si>
  <si>
    <t>3 F2 + NH3 = NF3 + 3 HF</t>
  </si>
  <si>
    <t>Molmassen</t>
  </si>
  <si>
    <t>NH3</t>
  </si>
  <si>
    <t>F2</t>
  </si>
  <si>
    <t>NF3</t>
  </si>
  <si>
    <t>HF</t>
  </si>
  <si>
    <t>bei 100% yield</t>
  </si>
  <si>
    <t>pro kg NF3</t>
  </si>
  <si>
    <t>brauchts</t>
  </si>
  <si>
    <t>resultiert</t>
  </si>
  <si>
    <t>in wastewater</t>
  </si>
  <si>
    <t>HF-</t>
  </si>
  <si>
    <t xml:space="preserve">per F2 2HF- </t>
  </si>
  <si>
    <t>davon N</t>
  </si>
  <si>
    <t>water used</t>
  </si>
  <si>
    <t>m3/kg</t>
  </si>
  <si>
    <t>NH3-N</t>
  </si>
  <si>
    <t>=NH4+-N</t>
  </si>
  <si>
    <t>HF- is neutralized with Ca(OH)2</t>
  </si>
  <si>
    <t>Ca)OH)2</t>
  </si>
  <si>
    <t>OH-</t>
  </si>
  <si>
    <t>Ca2+</t>
  </si>
  <si>
    <t>Pro Molekül HF- brauch ich 0.5 Atome Ca2+</t>
  </si>
  <si>
    <t>pro 20g HF- brauch ich 37 g Ca(OH)2</t>
  </si>
  <si>
    <t>Total Ca(OH)2 Verbrauch</t>
  </si>
  <si>
    <t>d.h.</t>
  </si>
  <si>
    <t>Anteil Ca2+ in Ca(OH)2</t>
  </si>
  <si>
    <t>treatment, effluent from NF3 production, to wastewater treatment, class 3</t>
  </si>
  <si>
    <t>Technosphere</t>
  </si>
  <si>
    <t>municipal waste incineration plant</t>
  </si>
  <si>
    <t>burden from sludge incineration. Uncertainty calculated from wastewater composition and treatment model</t>
  </si>
  <si>
    <t>slag compartment</t>
  </si>
  <si>
    <t>residual material landfill facility</t>
  </si>
  <si>
    <t>electricity from waste, at municipal waste incineration plant</t>
  </si>
  <si>
    <t>heat from waste, at municipal waste incineration plant</t>
  </si>
  <si>
    <t>quicklime, milled, packed, at plant</t>
  </si>
  <si>
    <t>chemicals inorganic, at plant</t>
  </si>
  <si>
    <t>cement, unspecified, at plant</t>
  </si>
  <si>
    <t>direct wastewater treatment plant burden plus burden from sludge incineration. Uncertainty calculated from wastewater composition and treatment model</t>
  </si>
  <si>
    <t>ammonia, liquid, at regional storehouse</t>
  </si>
  <si>
    <t>natural gas, burned in industrial furnace low-NOx &gt;100kW</t>
  </si>
  <si>
    <t>titanium dioxide, production mix, at plant</t>
  </si>
  <si>
    <t>chromium oxide, flakes, at plant</t>
  </si>
  <si>
    <t>direct wastewater treatment plant burden. Uncertainty calculated from wastewater composition and treatment model</t>
  </si>
  <si>
    <t>light fuel oil, burned in boiler 100kW, non-modulating</t>
  </si>
  <si>
    <t>natural gas, burned in boiler modulating &gt;100kW</t>
  </si>
  <si>
    <t>slurry spreading, by vacuum tanker</t>
  </si>
  <si>
    <t>burden from sludge spreading. Uncertainty calculated from wastewater composition and treatment model</t>
  </si>
  <si>
    <t>sewer grid, class 3</t>
  </si>
  <si>
    <t>uncertainty heeded in exchanges of the module</t>
  </si>
  <si>
    <t>wastewater treatment plant, class 3</t>
  </si>
  <si>
    <t>process-specific burdens, municipal waste incineration</t>
  </si>
  <si>
    <t>process-specific burdens, slag compartment</t>
  </si>
  <si>
    <t>process-specific burdens, residual material landfill</t>
  </si>
  <si>
    <t>disposal, cement, hydrated, 0% water, to residual material landfill</t>
  </si>
  <si>
    <t>disposal, plastics, mixture, 15.3% water, to municipal incineration</t>
  </si>
  <si>
    <t>disposal, paper, 11.2% water, to municipal incineration</t>
  </si>
  <si>
    <t>air, high population density</t>
  </si>
  <si>
    <t>emission from sludge incineration. Uncertainty calculated from wastewater composition and treatment model</t>
  </si>
  <si>
    <t>direct digester gas emission plus emission from sludge incineration. Uncertainty calculated from wastewater composition and treatment model</t>
  </si>
  <si>
    <t>direct digester gas emission plus emission from sludge incineration plus emission from sludge spreading. Uncertainty calculated from wastewater composition and treatment model</t>
  </si>
  <si>
    <t>direct wastewater treatment plant emission plus direct digester gas emission plus emission from sludge incineration plus emission from sludge spreading. Uncertainty calculated from wastewater composition and treatment model</t>
  </si>
  <si>
    <t>direct wastewater treatment plant emission plus emission from sludge incineration. Uncertainty calculated from wastewater composition and treatment model</t>
  </si>
  <si>
    <t>direct wastewater treatment plant emission. Uncertainty calculated from wastewater composition and treatment model</t>
  </si>
  <si>
    <t>sewer overload discharge plus direct wastewater treatment plant emission plus emission from sludge incineration. Uncertainty calculated from wastewater composition and treatment model</t>
  </si>
  <si>
    <t>water, groundwater, long-term</t>
  </si>
  <si>
    <t>groundwater, long-term</t>
  </si>
  <si>
    <t>soil, agricultural</t>
  </si>
  <si>
    <t>soil</t>
  </si>
  <si>
    <t>agricultural</t>
  </si>
  <si>
    <t>emission from sludge spreading. Uncertainty calculated from wastewater composition and treatment model</t>
  </si>
  <si>
    <t xml:space="preserve">Import von wastewater hat nicht funktioniert. Also wurde der bereits in Simapro bestehende Prozess exportiert um ihn neu in die PEF PV Datenbank zu importieren. </t>
  </si>
  <si>
    <t>Included are raw materials and chemicals used for production, transport of materials to manufacturing plant, estimated emissions to air and water from production (incomplete), energy demand and infrastructure of the plant (approximation). Solid wastes omitted.</t>
  </si>
  <si>
    <t>Infrastructure materials for municipal wastewater treatment plant, transports, dismantling. Land use burdens.</t>
  </si>
  <si>
    <t>Energy consumption is based on industrial data. Material consumption is calculated based on stochiometric formula. Emissions are based on rough assumptions.</t>
  </si>
  <si>
    <t xml:space="preserve">Wastewater purified in a medium size municipal wastewater treatment plant (capacity class 3), with an average capacity size of 24900 per-captia-equivalents PCE. _x000D_Wastewater contains (in kg/m3): NH4-N: 0.0104 (GSD=122.5%); F: 3.52 (GSD=122.5%); Ca: 14.11 (GSD=122.5%); </t>
  </si>
  <si>
    <t>Specific to the technology mix encountered in Switzerland in 2000. Well applicable to modern treatment practices in Europe, North America or Japan.</t>
  </si>
  <si>
    <t>NF3 is produced from elementary fluorine.</t>
  </si>
  <si>
    <t>Three stage wastewater treatment (mechanical, biological, chemical) including sludge digestion (fermentation) according to the average technology in Switzerland</t>
  </si>
  <si>
    <t>4000 t in 2007</t>
  </si>
  <si>
    <t>Company and literature data.</t>
  </si>
  <si>
    <t>wastewater compositions from literature and/or estimates</t>
  </si>
  <si>
    <t>reliable source</t>
  </si>
  <si>
    <t>estimated over Althaus (2007) for average Si product</t>
  </si>
  <si>
    <t>estimated over Althaus (2007), emissions for average Si product</t>
  </si>
  <si>
    <t>1.0</t>
  </si>
  <si>
    <t>Included are raw materials, energy use, transport expenditures, infrastructure and emissions.</t>
  </si>
  <si>
    <t>Emissions are estimated with average silicon product.</t>
  </si>
  <si>
    <t>3kWp slanted-roof installation, micro-Si, laminated, integrated, on roof</t>
  </si>
  <si>
    <t>3kWp slanted-roof installation, micro-Si, panel, mounted, on roof</t>
  </si>
  <si>
    <t>570 kWp open ground installation, single-Si, on open ground</t>
  </si>
  <si>
    <t>174-001-017b</t>
  </si>
  <si>
    <t>174-001-023b</t>
  </si>
  <si>
    <t>micro-Si</t>
  </si>
  <si>
    <t>Technologie</t>
  </si>
  <si>
    <t>Maximal-leistung</t>
  </si>
  <si>
    <t>decentralized single-Si</t>
  </si>
  <si>
    <t>centralized single-Si</t>
  </si>
  <si>
    <t>decentralized micro-Si</t>
  </si>
  <si>
    <t>centralized micro-Si</t>
  </si>
  <si>
    <t>Ertrag</t>
  </si>
  <si>
    <t>Ertragstyp</t>
  </si>
  <si>
    <t>Calculation with average annual output and share of technologies; Average degradation of 10.5% included</t>
  </si>
  <si>
    <t>Check Spain</t>
  </si>
  <si>
    <t>Share in Total Capacity</t>
  </si>
  <si>
    <t>174-005-001</t>
  </si>
  <si>
    <t>174-005-002</t>
  </si>
  <si>
    <t>Check USA</t>
  </si>
  <si>
    <t>174-005-003</t>
  </si>
  <si>
    <t>174-005-004</t>
  </si>
  <si>
    <t>174-005-005</t>
  </si>
  <si>
    <t>174-005-006</t>
  </si>
  <si>
    <t>174-005-007</t>
  </si>
  <si>
    <t>Check Japan</t>
  </si>
  <si>
    <t>Average Yield
(pop-weighted)</t>
  </si>
  <si>
    <t>Average Yield
(IEA Statistics)</t>
  </si>
  <si>
    <t>Average Yield</t>
  </si>
  <si>
    <t>Avg. Irradiation 
fixed optimally tilted
(pop-weighted)</t>
  </si>
  <si>
    <t>Avg. Yield
rooftop systems
PR = 0.75
(pop-weighted)</t>
  </si>
  <si>
    <t>Avg. Yield
utility systems
PR = 0.80
(pop-weighted)</t>
  </si>
  <si>
    <t>Frischknecht R.</t>
  </si>
  <si>
    <r>
      <t>kWh/(kWp</t>
    </r>
    <r>
      <rPr>
        <b/>
        <sz val="11"/>
        <color theme="1"/>
        <rFont val="Calibri"/>
        <family val="2"/>
      </rPr>
      <t>∙</t>
    </r>
    <r>
      <rPr>
        <b/>
        <sz val="11"/>
        <color theme="1"/>
        <rFont val="Calibri"/>
        <family val="2"/>
        <scheme val="minor"/>
      </rPr>
      <t>a)</t>
    </r>
  </si>
  <si>
    <t>flat roof mounted &gt;50kWp</t>
  </si>
  <si>
    <t>slanted roof integrated &gt;50kWp</t>
  </si>
  <si>
    <t>slanted roof mounted &gt;50kWp</t>
  </si>
  <si>
    <t>Share of Decentralized &gt;50kWp</t>
  </si>
  <si>
    <t>share large decentralized</t>
  </si>
  <si>
    <t>share small decentralized</t>
  </si>
  <si>
    <t>Share of Decentralized &lt;50kWp</t>
  </si>
  <si>
    <t>156 kWp flat-roof installation, single-Si, on roof</t>
  </si>
  <si>
    <t>Slanted Roof c-Si &gt;50kWp</t>
  </si>
  <si>
    <t>Slanted Roof c-Si &lt;50kWp</t>
  </si>
  <si>
    <t>93 kWp slanted-roof installation, multi-Si, laminated,  integrated, on roof</t>
  </si>
  <si>
    <t>93 kWp slanted-roof installation, single-Si, panel, mounted, on roof</t>
  </si>
  <si>
    <t>93 kWp slanted-roof installation, multi-Si, panel, mounted, on roof</t>
  </si>
  <si>
    <t>174-024a</t>
  </si>
  <si>
    <t>174-024b</t>
  </si>
  <si>
    <t>174-024c</t>
  </si>
  <si>
    <t>174-025a</t>
  </si>
  <si>
    <t>Calculation with average annual yield (based on Swissolar statistics 2012-2016) and share of technologies. Lifetime: 30a, Average degradation over lifetime: 10.5%.</t>
  </si>
  <si>
    <t>nitrogen trifluoride, at plant</t>
  </si>
  <si>
    <t>fluorine, liquid, at plant</t>
  </si>
  <si>
    <t>natural gas, burned in boiler condensing modulating &gt;100kW</t>
  </si>
  <si>
    <t>electricity, medium voltage, production ENTSO, at grid</t>
  </si>
  <si>
    <t>ENTSO</t>
  </si>
  <si>
    <t>MG-silicon, at plant</t>
  </si>
  <si>
    <t>lime, hydrated, packed, at plant</t>
  </si>
  <si>
    <t>silicon tetrachloride, at plant</t>
  </si>
  <si>
    <t>hydrogen, liquid, at plant</t>
  </si>
  <si>
    <t>nitrogen, liquid, at plant</t>
  </si>
  <si>
    <t>silicone plant</t>
  </si>
  <si>
    <t>Annual output, rooftop (kWh/kWp)</t>
  </si>
  <si>
    <t>Annual output, façade (kWh/kWp)</t>
  </si>
  <si>
    <t>Annual output, centralised (kWh/kWp)</t>
  </si>
  <si>
    <t>Installation type</t>
  </si>
  <si>
    <t>Dataset name</t>
  </si>
  <si>
    <r>
      <t xml:space="preserve">156 kWp flat-roof installation, single-Si, on roof </t>
    </r>
    <r>
      <rPr>
        <vertAlign val="superscript"/>
        <sz val="11"/>
        <color theme="1"/>
        <rFont val="Calibri"/>
        <family val="2"/>
        <scheme val="minor"/>
      </rPr>
      <t>1)</t>
    </r>
  </si>
  <si>
    <t>Slanted Roof 
Thin-Film</t>
  </si>
  <si>
    <r>
      <t xml:space="preserve">3kWp slanted-roof installation, micro-Si, laminated, integrated, on roof </t>
    </r>
    <r>
      <rPr>
        <vertAlign val="superscript"/>
        <sz val="11"/>
        <color theme="1"/>
        <rFont val="Calibri"/>
        <family val="2"/>
        <scheme val="minor"/>
      </rPr>
      <t>2)</t>
    </r>
  </si>
  <si>
    <r>
      <t xml:space="preserve">3kWp slanted-roof installation, micro-Si, panel, mounted, on roof </t>
    </r>
    <r>
      <rPr>
        <vertAlign val="superscript"/>
        <sz val="11"/>
        <color theme="1"/>
        <rFont val="Calibri"/>
        <family val="2"/>
        <scheme val="minor"/>
      </rPr>
      <t>2)</t>
    </r>
  </si>
  <si>
    <t>Slanted Roof 
c-Si &gt;50kWp</t>
  </si>
  <si>
    <r>
      <t xml:space="preserve">93 kWp slanted-roof installation, single-Si, panel, mounted, on roof </t>
    </r>
    <r>
      <rPr>
        <vertAlign val="superscript"/>
        <sz val="11"/>
        <color theme="1"/>
        <rFont val="Calibri"/>
        <family val="2"/>
        <scheme val="minor"/>
      </rPr>
      <t>1)</t>
    </r>
  </si>
  <si>
    <r>
      <t xml:space="preserve">93 kWp slanted-roof installation, multi-Si, laminated,  integrated, on roof </t>
    </r>
    <r>
      <rPr>
        <vertAlign val="superscript"/>
        <sz val="11"/>
        <color theme="1"/>
        <rFont val="Calibri"/>
        <family val="2"/>
        <scheme val="minor"/>
      </rPr>
      <t>1)</t>
    </r>
  </si>
  <si>
    <r>
      <t xml:space="preserve">93 kWp slanted-roof installation, multi-Si, panel, mounted, on roof </t>
    </r>
    <r>
      <rPr>
        <vertAlign val="superscript"/>
        <sz val="11"/>
        <color theme="1"/>
        <rFont val="Calibri"/>
        <family val="2"/>
        <scheme val="minor"/>
      </rPr>
      <t>1)</t>
    </r>
  </si>
  <si>
    <t>Slanted Roof 
c-Si &lt;50kWp</t>
  </si>
  <si>
    <r>
      <t xml:space="preserve">570 kWp open ground installation, single-Si, on open ground </t>
    </r>
    <r>
      <rPr>
        <vertAlign val="superscript"/>
        <sz val="11"/>
        <color theme="1"/>
        <rFont val="Calibri"/>
        <family val="2"/>
        <scheme val="minor"/>
      </rPr>
      <t>2)</t>
    </r>
  </si>
  <si>
    <r>
      <t xml:space="preserve">570 kWp open ground installation, multi-Si, on open ground </t>
    </r>
    <r>
      <rPr>
        <vertAlign val="superscript"/>
        <sz val="11"/>
        <color theme="1"/>
        <rFont val="Calibri"/>
        <family val="2"/>
        <scheme val="minor"/>
      </rPr>
      <t>2)</t>
    </r>
  </si>
  <si>
    <r>
      <t xml:space="preserve">570 kWp open ground installation, CdTe, on open ground </t>
    </r>
    <r>
      <rPr>
        <vertAlign val="superscript"/>
        <sz val="11"/>
        <color theme="1"/>
        <rFont val="Calibri"/>
        <family val="2"/>
        <scheme val="minor"/>
      </rPr>
      <t>2)</t>
    </r>
  </si>
  <si>
    <r>
      <t xml:space="preserve">570 kWp open ground installation, CIS, on open ground </t>
    </r>
    <r>
      <rPr>
        <vertAlign val="superscript"/>
        <sz val="11"/>
        <color theme="1"/>
        <rFont val="Calibri"/>
        <family val="2"/>
        <scheme val="minor"/>
      </rPr>
      <t>2)</t>
    </r>
  </si>
  <si>
    <r>
      <t xml:space="preserve">570 kWp open ground installation, micro-Si, on open ground </t>
    </r>
    <r>
      <rPr>
        <vertAlign val="superscript"/>
        <sz val="11"/>
        <color theme="1"/>
        <rFont val="Calibri"/>
        <family val="2"/>
        <scheme val="minor"/>
      </rPr>
      <t>2)</t>
    </r>
  </si>
  <si>
    <t>544-172</t>
  </si>
  <si>
    <t>transport, freight, lorry 32-40 metric ton, fleet average</t>
  </si>
  <si>
    <t>transport, freight, lorry, fleet average</t>
  </si>
  <si>
    <t>563-423</t>
  </si>
  <si>
    <t>544-626</t>
  </si>
  <si>
    <t>544-165</t>
  </si>
  <si>
    <t>544-134</t>
  </si>
  <si>
    <t>544-164</t>
  </si>
  <si>
    <t>544-169</t>
  </si>
  <si>
    <t>544-142</t>
  </si>
  <si>
    <t>563-184</t>
  </si>
  <si>
    <t>544-152</t>
  </si>
  <si>
    <t>544-051</t>
  </si>
  <si>
    <t>BB-387</t>
  </si>
  <si>
    <t>Assumption: 10% of water used is evaporated</t>
  </si>
  <si>
    <t>BB-370</t>
  </si>
  <si>
    <t>BB-375</t>
  </si>
  <si>
    <t>BB-396</t>
  </si>
  <si>
    <t>BB-399</t>
  </si>
  <si>
    <t>BB-409</t>
  </si>
  <si>
    <t>BB-397</t>
  </si>
  <si>
    <t>BB-417</t>
  </si>
  <si>
    <t>BB-424</t>
  </si>
  <si>
    <t>BB-426</t>
  </si>
  <si>
    <t>BB-432</t>
  </si>
  <si>
    <t>BB-449</t>
  </si>
  <si>
    <t>BB-471</t>
  </si>
  <si>
    <t>BB-472</t>
  </si>
  <si>
    <t>BB-481</t>
  </si>
  <si>
    <t>BB-406</t>
  </si>
  <si>
    <t>BB-488</t>
  </si>
  <si>
    <t>BB-411</t>
  </si>
  <si>
    <t>BB-503</t>
  </si>
  <si>
    <t xml:space="preserve"> GB 408-18</t>
  </si>
  <si>
    <t>542-09</t>
  </si>
  <si>
    <t>542-10</t>
  </si>
  <si>
    <t>174-004-002</t>
  </si>
  <si>
    <t>174-004-003</t>
  </si>
  <si>
    <t>542-13</t>
  </si>
  <si>
    <t>542-14</t>
  </si>
  <si>
    <t>542-12</t>
  </si>
  <si>
    <t>174-004-006</t>
  </si>
  <si>
    <t>174-004-008</t>
  </si>
  <si>
    <t>174-004-009</t>
  </si>
  <si>
    <t>542-16</t>
  </si>
  <si>
    <t>174-004-011</t>
  </si>
  <si>
    <t>174-004-013</t>
  </si>
  <si>
    <t>603-036</t>
  </si>
  <si>
    <t>542-18</t>
  </si>
  <si>
    <t>174-004-004</t>
  </si>
  <si>
    <t>542-19</t>
  </si>
  <si>
    <t>174-004-005</t>
  </si>
  <si>
    <t>603-043</t>
  </si>
  <si>
    <t>542-22</t>
  </si>
  <si>
    <t>174-004-150</t>
  </si>
  <si>
    <t>174-004-146</t>
  </si>
  <si>
    <t>174-004-147</t>
  </si>
  <si>
    <t xml:space="preserve"> GB 408-03</t>
  </si>
  <si>
    <t>BB-464</t>
  </si>
  <si>
    <t>BB-389</t>
  </si>
  <si>
    <t>BB-386</t>
  </si>
  <si>
    <t>174-004-010</t>
  </si>
  <si>
    <t>603-038</t>
  </si>
  <si>
    <t>174-004-149</t>
  </si>
  <si>
    <t>174-004-151</t>
  </si>
  <si>
    <t>542-11</t>
  </si>
  <si>
    <t>174-004-148</t>
  </si>
  <si>
    <t>174-004-145</t>
  </si>
  <si>
    <t>603-039</t>
  </si>
  <si>
    <t>470-002</t>
  </si>
  <si>
    <t>BB-435</t>
  </si>
  <si>
    <t>BB-371</t>
  </si>
  <si>
    <t>BB-440</t>
  </si>
  <si>
    <t>BB-427</t>
  </si>
  <si>
    <t>BB-465</t>
  </si>
  <si>
    <t>BB-514</t>
  </si>
  <si>
    <t>BB-499</t>
  </si>
  <si>
    <t>BB-474</t>
  </si>
  <si>
    <t>Annual output of grid-connected PV power plants differentiated for roof-top, facade and centralized power plants. Technology and installation type breakdown based on literature (IEA-PVPS Task 1 and Fraunhofer ISE reports) and expert estimates. Average yield based on population-weighted average according to Breyer &amp; Schmid (2010), corrected by performance ratio as specified in IEA-PVPS Task 12 methodology guidelines. The lifetime of PV systems is estimated at 30 years based on the PEFCR PV electricity.</t>
  </si>
  <si>
    <t>Energy loss in the system</t>
  </si>
  <si>
    <t>Calculation with average annual yield and share of technologies. Lifetime: 30a.</t>
  </si>
  <si>
    <t>542-23</t>
  </si>
  <si>
    <t>Yield based on National Data</t>
  </si>
  <si>
    <t>PV Cumulative Installed Capacity 2018</t>
  </si>
  <si>
    <t>Average Yield
PVPS T1 2017
(mainly for Capital City, excl. degrad.)</t>
  </si>
  <si>
    <t>Average Yield
PVPS T1 2019
(mainly for Capital City, excl. degrad.)</t>
  </si>
  <si>
    <t>Yield rooftop (previous LCI, excl. degrad.)</t>
  </si>
  <si>
    <t>Yield façade (previous LCI, excl. degrad.)</t>
  </si>
  <si>
    <t>Yield at optimal angle
(area-weighted)</t>
  </si>
  <si>
    <t>Annual output of grid-connected PV power plants differentiated for roof-top, facade and centralized power plants. Technology and installation type breakdown based on literature (IEA-PVPS Task 1 and Fraunhofer ISE reports) and expert estimates. Average yield based on national statistics (Swissolar annual reports 2012-2018). The lifetime of PV systems is estimated at 30 years and a linear degradation rate of 0.7% per year is assumed (10.5% on average over 30 years) based on the PEFCR PV electricity.</t>
  </si>
  <si>
    <t>Annual output of grid-connected PV power plants differentiated for roof-top, facade and centralized power plants. Technology and installation type breakdown based on literature (IEA-PVPS Task 1 and Fraunhofer ISE reports) and expert estimates. Average yield based on country-specific data for installed capacity and electricity generation of PV systems for 2014-2018. The lifetime of PV systems is estimated at 30 years and a linear degradation rate of 0.7% per year is assumed (10.5% on average over 30 years) based on the PEFCR PV electricity.</t>
  </si>
  <si>
    <t>Annual output of grid-connected PV power plants differentiated for roof-top, facade and centralized power plants. Technology and installation type breakdown based on literature (IEA-PVPS Task 1 and Fraunhofer ISE reports) and expert estimates. Average yield based on country-specific data (DUKES Tab. 6.4) for installed capacity and electricity generation of PV systems for 2014-2018. The lifetime of PV systems is estimated at 30 years and a linear degradation rate of 0.7% per year is assumed (10.5% on average over 30 years) based on the PEFCR PV electricity.</t>
  </si>
  <si>
    <t>Annual output of grid-connected PV power plants differentiated for roof-top, facade and centralized power plants. Technology and installation type breakdown based on literature (IEA-PVPS Task 1 and Fraunhofer ISE reports) and expert estimates. Average yield based on country-specific data for 2016-2019. The lifetime of PV systems is estimated at 30 years and a linear degradation rate of 0.7% per year is assumed (10.5% on average over 30 years) based on the PEFCR PV electricity.</t>
  </si>
  <si>
    <t>Annual output of grid-connected PV power plants differentiated for roof-top, facade and centralized power plants. Technology and installation type breakdown based on literature (IEA-PVPS Task 1 and Fraunhofer ISE reports) and expert estimates. Average yield based on country-specific data for installed capacity and electricity generation of PV systems for 2015-2018. The lifetime of PV systems is estimated at 30 years and a linear degradation rate of 0.7% per year is assumed (10.5% on average over 30 years) based on the PEFCR PV electricity.</t>
  </si>
  <si>
    <t>Annual output of grid-connected PV power plants differentiated for roof-top, facade and centralized power plants. Technology and installation type breakdown based on literature (IEA-PVPS Task 1 and Fraunhofer ISE reports) and expert estimates. Average yield based on country-specific data for installed capacity and electricity generation of PV systems for 2016-2018. The lifetime of PV systems is estimated at 30 years and a linear degradation rate of 0.7% per year is assumed (10.5% on average over 30 years) based on the PEFCR PV electricity.</t>
  </si>
  <si>
    <t>Annual output of grid-connected PV power plants differentiated for roof-top, facade and centralized power plants. Technology and installation type breakdown based on literature (IEA-PVPS Task 1 and Fraunhofer ISE reports) and expert estimates. Average yield based on country-specific data from Haghdadi et al. (2016). The lifetime of PV systems is estimated at 30 years and a linear degradation rate of 0.7% per year is assumed (10.5% on average over 30 years) based on the PEFCR PV electricity.</t>
  </si>
  <si>
    <t>nicht verwendet</t>
  </si>
  <si>
    <t>Remarks, Literature</t>
  </si>
  <si>
    <t>Reliability</t>
  </si>
  <si>
    <t>Completeness</t>
  </si>
  <si>
    <t>Temporal Corr.</t>
  </si>
  <si>
    <t>Geographical Corr.</t>
  </si>
  <si>
    <t>Technological Corr.</t>
  </si>
  <si>
    <t>Sample Size</t>
  </si>
  <si>
    <t>Basic SDG^2</t>
  </si>
  <si>
    <t>Uncertainty Code Pedigree</t>
  </si>
  <si>
    <t>Transport distance CN-EU: 19994 km, CN-US: 20755 km, CN-APAC: 4584 km</t>
  </si>
  <si>
    <t>Market share European wafers</t>
  </si>
  <si>
    <t>Market share Chinese wafers</t>
  </si>
  <si>
    <t>Market share US wafers</t>
  </si>
  <si>
    <t>Market share APAC wafers</t>
  </si>
  <si>
    <t>Wafer weight</t>
  </si>
  <si>
    <t>174-400</t>
  </si>
  <si>
    <t>174-401</t>
  </si>
  <si>
    <t>174-402</t>
  </si>
  <si>
    <t>174-403</t>
  </si>
  <si>
    <t>Market share European cells</t>
  </si>
  <si>
    <t>Market share Chinese cells</t>
  </si>
  <si>
    <t>Market share US cells</t>
  </si>
  <si>
    <t>Market share APAC cells</t>
  </si>
  <si>
    <t>Transport distance CN-EU: 19994 km, CN-US: 20755 km, APAC-EU: 15026 km, APAC-US: 18411 km</t>
  </si>
  <si>
    <t>Cell weight</t>
  </si>
  <si>
    <t>Distance Port Klang (Singapore) - Rotterdam</t>
  </si>
  <si>
    <t>Distance Port Klang (Singapore) - New York</t>
  </si>
  <si>
    <t>Market share European modules</t>
  </si>
  <si>
    <t>Market share US modules</t>
  </si>
  <si>
    <t>Market share Chinese modules</t>
  </si>
  <si>
    <t>Market share APAC modules</t>
  </si>
  <si>
    <t>Transport distance CN-EU: 19994 km, APAC-EU: 15026 km</t>
  </si>
  <si>
    <t>Transport distance 943 km</t>
  </si>
  <si>
    <t>Transport distance CN-US: 20755 km, APAC-US: 18411 km</t>
  </si>
  <si>
    <t>Shares in total c-Si PV Production 2018</t>
  </si>
  <si>
    <t>Production 2018</t>
  </si>
  <si>
    <t>Modules</t>
  </si>
  <si>
    <t>Asia &amp; Pacific</t>
  </si>
  <si>
    <t>Polysilicon Production 
2018</t>
  </si>
  <si>
    <t>Domestic Use</t>
  </si>
  <si>
    <t>Export</t>
  </si>
  <si>
    <t>Wafer Production 
2018</t>
  </si>
  <si>
    <t>c-Si Cell Production 
2018</t>
  </si>
  <si>
    <t>c-Si Module Production 
2018</t>
  </si>
  <si>
    <t>Stolz P., Sinha P., de Wild-Scholten M.</t>
  </si>
  <si>
    <t>Life Cycle Inventories and Life Cycle Assessments of Photovoltaic Systems</t>
  </si>
  <si>
    <t>IEA PVPS Task 12</t>
  </si>
  <si>
    <t>Life cycle inventories of national photovoltaic electricity mixes</t>
  </si>
  <si>
    <t>Domestic production and imports of multi-crystalline silicon cells used in photovoltaic module production in Europe. Transport from different world regions to regional storage.</t>
  </si>
  <si>
    <t>Domestic production and imports of single-crystalline silicon cells used in photovoltaic module production in Europe. Transport from different world regions to regional storage.</t>
  </si>
  <si>
    <t>Domestic production and imports of multi-crystalline silicon cells used in photovoltaic module production in the US and other American countries. Transport from different world regions to regional storage.</t>
  </si>
  <si>
    <t>Domestic production and imports of single-crystalline silicon cells used in photovoltaic module production in the US and other American countries. Transport from different world regions to regional storage.</t>
  </si>
  <si>
    <t>Shares of production in Europe (14%) and imports from China (24%) and Asia and Pacific (62%).</t>
  </si>
  <si>
    <t>Shares of production in the US (25%) and imports from China (9%) and Asia and Pacific (66%).</t>
  </si>
  <si>
    <t>Data refer to 2018</t>
  </si>
  <si>
    <t>Regional supply mix calculated based on data for the worldwide production and consumption.</t>
  </si>
  <si>
    <t>None</t>
  </si>
  <si>
    <t>Survey among market intelligence companies</t>
  </si>
  <si>
    <t>Domestic production and imports of the purified silicon feedstock used for single-crystalline and multi-crystalline silicon wafer production in China. Transport of polysilicon from different world regions to regional storage.</t>
  </si>
  <si>
    <t>Domestic production and imports of the purified silicon feedstock used for single-crystalline and multi-crystalline silicon wafer production in Europe. Transport of polysilicon from different world regions to regional storage.</t>
  </si>
  <si>
    <t>Domestic production and imports of the purified silicon feedstock used for single-crystalline and multi-crystalline silicon wafer production in the US and other American countries. Transport of polysilicon from different world regions to regional storage.</t>
  </si>
  <si>
    <t>Domestic production and imports of the purified silicon feedstock used for single-crystalline and multi-crystalline silicon wafer production in Asia and Pacific. Transport of polysilicon from different world regions to regional storage.</t>
  </si>
  <si>
    <t>Solar-grade silicon (about 99.9999999% = 9N purity) is mainly produced by the modified Siemens process. The share of solar-grade silicon produced in fluidised bed reactors (FBR) is &lt;5% according to ITRPV 2020. This production route is not modelled separately because life cycle inventory data are not available. The share of electronic-grade and electronic off-grade silicon used in the PV industry is considered negligible.</t>
  </si>
  <si>
    <t>Solar-grade silicon (about 99.9999999% = 9N purity) is mainly produced by the modified Siemens process. The share of solar-grade silicon produced in fluidised bed reactors (FBR) is &lt;5% according to ITRPV 2020. This production route is not modelled separately because life cycle inventory data are not available. The share of electronic-grade and electronic off-grade silicon used in the PV industry is considered negligible. Imports of polysilicon are not taken into account since domestic production of polysilicon is sufficient to cover wafer production.</t>
  </si>
  <si>
    <t>Modified Siemens process</t>
  </si>
  <si>
    <t>Approximately 450000 t in 2018</t>
  </si>
  <si>
    <t>Domestic production and imports of multi-crystalline silicon wafers used in photovoltaic cell production in Europe. Transport from different world regions to regional storage.</t>
  </si>
  <si>
    <t>Domestic production and imports of single-crystalline silicon wafers used in photovoltaic cell production in Europe. Transport from different world regions to regional storage.</t>
  </si>
  <si>
    <t>Domestic production and imports of multi-crystalline silicon wafers used in photovoltaic cell production in the US and other American countries. Transport from different world regions to regional storage.</t>
  </si>
  <si>
    <t>Domestic production and imports of single-crystalline silicon wafers used in photovoltaic cell production in the US and other American countries. Transport from different world regions to regional storage.</t>
  </si>
  <si>
    <t>Domestic production and imports of multi-crystalline silicon wafers used in photovoltaic cell production in Asia and Pacific. Transport from different world regions to regional storage.</t>
  </si>
  <si>
    <t>Domestic production and imports of single-crystalline silicon wafers used in photovoltaic cell production in Asia and Pacific. Transport from different world regions to regional storage.</t>
  </si>
  <si>
    <t>Shares of production in Europe (85%) and import from China (15%).</t>
  </si>
  <si>
    <t>Imports of wafers are not taken into account since domestic wafer production is sufficient to cover cell production.</t>
  </si>
  <si>
    <t>Domestic production and imports of multi-crystalline silicon laminates installed in Europe. Transport from different world regions to regional storage.</t>
  </si>
  <si>
    <t>Domestic production and imports of single-crystalline silicon laminates installed in Europe. Transport from different world regions to regional storage.</t>
  </si>
  <si>
    <t>Domestic production and imports of multi-crystalline silicon panels installed in Europe. Transport from different world regions to regional storage.</t>
  </si>
  <si>
    <t>Domestic production and imports of single-crystalline silicon panels installed in Europe. Transport from different world regions to regional storage.</t>
  </si>
  <si>
    <t>Shares of production in Europe (23%) and imports from China (72%) and Asia and Pacific (5%).</t>
  </si>
  <si>
    <t>Domestic production and imports of multi-crystalline silicon laminates installed in the US and other American countries. Transport from different world regions to regional storage.</t>
  </si>
  <si>
    <t>Domestic production and imports of single-crystalline silicon laminates installed in the US and other American countries. Transport from different world regions to regional storage.</t>
  </si>
  <si>
    <t>Domestic production and imports of multi-crystalline silicon panels installed in the US and other American countries. Transport from different world regions to regional storage.</t>
  </si>
  <si>
    <t>Domestic production and imports of single-crystalline silicon panels installed in the US and other American countries. Transport from different world regions to regional storage.</t>
  </si>
  <si>
    <t>Shares of production in US (29%) and imports from China (67%) and Asia and Pacific (4%).</t>
  </si>
  <si>
    <t>Market share Chinese Polysilicon</t>
  </si>
  <si>
    <t>Market share APAC Polysilicon</t>
  </si>
  <si>
    <t>Market share US Polysilicon</t>
  </si>
  <si>
    <t>Market share European Polysilicon</t>
  </si>
  <si>
    <t>Elkem (Norway)</t>
  </si>
  <si>
    <t>Wacker (Burghausen, Germany)</t>
  </si>
  <si>
    <t>hydropower</t>
  </si>
  <si>
    <t>CHP plant</t>
  </si>
  <si>
    <t>Wacker (Charleston, Tennessee, USA)</t>
  </si>
  <si>
    <t>401-015-004</t>
  </si>
  <si>
    <t>Approx. Production 2018 (t)</t>
  </si>
  <si>
    <t>Hemlock (Hemlock, Michigan, USA)</t>
  </si>
  <si>
    <t>REC (Moses Lake, Washington, USA)</t>
  </si>
  <si>
    <t>Total electricity demand: 49 kWh/kg (IEA-PVPS Trends Report 2019)</t>
  </si>
  <si>
    <t>Total electricity demand</t>
  </si>
  <si>
    <t>Total heat demand</t>
  </si>
  <si>
    <t>IEA-PVPS Trends Report 2019</t>
  </si>
  <si>
    <t>Woodhouse et al. (2019): c-Si PV Manufacturing Costs 2018; IEA-PVPS Trends Report 2019</t>
  </si>
  <si>
    <t>Transport distance chemicals: 600 km</t>
  </si>
  <si>
    <t>Transport distance MG-Si: 2000 km; Chemicals: 100 km</t>
  </si>
  <si>
    <t>electricity from grid</t>
  </si>
  <si>
    <t>renewable electricity</t>
  </si>
  <si>
    <t xml:space="preserve">Electricity and heat demand updated for 2018. The remaining production efforts remain unchanged because recent data were not available. </t>
  </si>
  <si>
    <t xml:space="preserve">Production with Siemens process either from SiHCl3 or SiH4. Mix of electricity supply in accordance with actual conditions at considered production locations. </t>
  </si>
  <si>
    <t>Generic production efforts with specific electricity mixes.</t>
  </si>
  <si>
    <t>174-03</t>
  </si>
  <si>
    <t>174-05</t>
  </si>
  <si>
    <t>174-06</t>
  </si>
  <si>
    <t>174-004-053</t>
  </si>
  <si>
    <t>174-004-079</t>
  </si>
  <si>
    <t>174-004-073</t>
  </si>
  <si>
    <t>174-004-152</t>
  </si>
  <si>
    <t>174-14</t>
  </si>
  <si>
    <t>BB-705</t>
  </si>
  <si>
    <t>Woodhouse et al. (2019): c-Si PV Manufacturing Costs 2018</t>
  </si>
  <si>
    <t>Transport distance: 100km; silicon: 1000km</t>
  </si>
  <si>
    <t>Assumption: 5% evaporation of cooling water, 10% evaporation of process water; Frischknecht &amp; Büsser Knöpfel (2013)</t>
  </si>
  <si>
    <t>Most data are published in 2006. Electricity demand updated for 2018. Some older data published in 1992.</t>
  </si>
  <si>
    <t>Data for RER, extrapolated to Chinese production.</t>
  </si>
  <si>
    <t>Data for RER, extrapolated to US production.</t>
  </si>
  <si>
    <t>Data for RER, extrapolated to Asia and Pacific production.</t>
  </si>
  <si>
    <t>Data for RER.</t>
  </si>
  <si>
    <t xml:space="preserve">Solar-grade silicon demand estimated at 1 kg/kg. Electricity demand updated for 2018. The remaining production efforts remain unchanged because recent data were not available. </t>
  </si>
  <si>
    <t>Assumption: 5% evaporation of cooling water; Frischknecht &amp; Büsser Knöpfel (2013)</t>
  </si>
  <si>
    <t>Gate to gate inventory for the casting of solar-grade Si to produce multi-crystalline silicon.</t>
  </si>
  <si>
    <t>Data refer to 2005. Electricity demand updated for 2018.</t>
  </si>
  <si>
    <t>Extrapolation of European LCI data by changing the electricity mix.</t>
  </si>
  <si>
    <t>Length</t>
  </si>
  <si>
    <t>Width</t>
  </si>
  <si>
    <t>Area</t>
  </si>
  <si>
    <t>Kerf loss wafering</t>
  </si>
  <si>
    <t>Additional losses</t>
  </si>
  <si>
    <t>Silicon content</t>
  </si>
  <si>
    <t>Silicon losses</t>
  </si>
  <si>
    <t>Total silicon demand</t>
  </si>
  <si>
    <t>Electricity demand</t>
  </si>
  <si>
    <t>Diamond wire demand</t>
  </si>
  <si>
    <t>mm</t>
  </si>
  <si>
    <r>
      <t>cm</t>
    </r>
    <r>
      <rPr>
        <vertAlign val="superscript"/>
        <sz val="11"/>
        <color theme="1"/>
        <rFont val="Helvetica"/>
      </rPr>
      <t>2</t>
    </r>
  </si>
  <si>
    <r>
      <rPr>
        <sz val="11"/>
        <color theme="1"/>
        <rFont val="Helvetica"/>
      </rPr>
      <t>μ</t>
    </r>
    <r>
      <rPr>
        <sz val="9"/>
        <rFont val="Helvetica"/>
      </rPr>
      <t>m</t>
    </r>
  </si>
  <si>
    <r>
      <t>g/m</t>
    </r>
    <r>
      <rPr>
        <vertAlign val="superscript"/>
        <sz val="11"/>
        <color theme="1"/>
        <rFont val="Helvetica"/>
      </rPr>
      <t>2</t>
    </r>
  </si>
  <si>
    <r>
      <t>kWh/m</t>
    </r>
    <r>
      <rPr>
        <vertAlign val="superscript"/>
        <sz val="11"/>
        <color theme="1"/>
        <rFont val="Helvetica"/>
      </rPr>
      <t>2</t>
    </r>
  </si>
  <si>
    <r>
      <t>m/m</t>
    </r>
    <r>
      <rPr>
        <vertAlign val="superscript"/>
        <sz val="11"/>
        <color theme="1"/>
        <rFont val="Helvetica"/>
      </rPr>
      <t>2</t>
    </r>
  </si>
  <si>
    <r>
      <t>kg/m</t>
    </r>
    <r>
      <rPr>
        <vertAlign val="superscript"/>
        <sz val="11"/>
        <color theme="1"/>
        <rFont val="Helvetica"/>
      </rPr>
      <t>2</t>
    </r>
  </si>
  <si>
    <t>Silicon density</t>
  </si>
  <si>
    <t>Woodhouse et al. (2019): c-Si PV Manufacturing Costs 2018, p. 17</t>
  </si>
  <si>
    <t>Estimated based on Woodhouse et al. (2019): c-Si PV Manufacturing Costs 2018</t>
  </si>
  <si>
    <t>Woodhouse et al. (2019): c-Si PV Manufacturing Costs 2018, Fig. 11</t>
  </si>
  <si>
    <t>ITRPV 2020, Fig. 12; mono-PERx in 2019 and mono-BSF in 2020; multi-BSF and multi-PERx in 2019</t>
  </si>
  <si>
    <t>Estimated based on Woodhouse et al. (2019): c-Si PV Manufacturing Costs 2018, excl. electricity demand of ingot formation</t>
  </si>
  <si>
    <t>kWh/kg</t>
  </si>
  <si>
    <t>Estimated based on Woodhouse et al. (2019): c-Si PV Manufacturing Costs 2018, excl. electricity demand of wafer sawing</t>
  </si>
  <si>
    <t>Proxy for diamond wire; Woodhouse et al. (2019): c-Si PV Manufacturing Costs 2018</t>
  </si>
  <si>
    <t>Water demand</t>
  </si>
  <si>
    <t>China photovoltaic cell industry cleaner production evaluation index system</t>
  </si>
  <si>
    <t>Transport distance: 100km; silicon: 200km</t>
  </si>
  <si>
    <t>Transport distance: 100-600km</t>
  </si>
  <si>
    <t>Metallization paste, front</t>
  </si>
  <si>
    <t>Metallization paste, back</t>
  </si>
  <si>
    <t>Metallization paste, back, Al</t>
  </si>
  <si>
    <t>Silver demand</t>
  </si>
  <si>
    <t>Aluminium demand</t>
  </si>
  <si>
    <r>
      <t>g/cm</t>
    </r>
    <r>
      <rPr>
        <vertAlign val="superscript"/>
        <sz val="9"/>
        <rFont val="Helvetica"/>
      </rPr>
      <t>3</t>
    </r>
  </si>
  <si>
    <t>Woodhouse et al. (2019): c-Si PV Manufacturing Costs 2018, Tab. 3</t>
  </si>
  <si>
    <r>
      <t>g/m</t>
    </r>
    <r>
      <rPr>
        <i/>
        <vertAlign val="superscript"/>
        <sz val="11"/>
        <color theme="1"/>
        <rFont val="Helvetica"/>
      </rPr>
      <t>2</t>
    </r>
  </si>
  <si>
    <t>Calculation based on LCI</t>
  </si>
  <si>
    <t>Woodhouse et al. (2019): c-Si PV Manufacturing Costs 2018, Fig. 18</t>
  </si>
  <si>
    <t>Woodhouse et al. (2019): c-Si PV Manufacturing Costs 2018, p. 26</t>
  </si>
  <si>
    <t>Assumption: 10% evaporation of process water; Frischknecht &amp; Büsser Knöpfel (2013)</t>
  </si>
  <si>
    <t>Some indication for N2O use in cell production, but no data available.</t>
  </si>
  <si>
    <t>Collection of data in 2005. Use of some data from older publications. Silicon demand, electricity consumption as well as diamond wire and water demand updated for 2018.</t>
  </si>
  <si>
    <t>Use of diamond wire saws.</t>
  </si>
  <si>
    <t>Diamond sawing and cleaning of wafers. The process data include electricity use, water and working material consumption. Production wastes to be treated and process-specific waterborne pollutants are considered. No data on other process specific air emissions.</t>
  </si>
  <si>
    <t>The reference flow for the life cycle inventory is 1 square metre of wafer surface. The single-crystalline silicon ingots are sawn into square wafers with a size 156.75x156.75 mm2 (0.0244 m2), a thickness of 170 um and a weight of 396 g/m2. The sawing losses are 121 um (95 um kerf loss and 26 um additional losses such as pot scrap, ingot top, squaring, cropping etc.) or 282 g/m2. The diamond wire is modelled as a stainless steel wire because data on industrial diamond manufacture are missing. Water is used as a cutting fluid.</t>
  </si>
  <si>
    <t>The reference flow for the life cycle inventory is 1 square metre of wafer surface. The multi-crystalline silicon ingots are sawn into square wafers with a size 156.75x156.75 mm2 (0.0246 m2), a thickness of 180 um and a weight of 419 g/m2. The sawing losses are 120 um (95 um kerf loss and 25 um additional losses such as pot scrap, ingot top, squaring, cropping etc.) or 280 g/m2. The diamond wire is modelled as a stainless steel wire because data on industrial diamond manufacture are missing. Water is used as a cutting fluid.</t>
  </si>
  <si>
    <t>Data investigated in 2004. Demand of electricity and metallisation paste updated for 2018.</t>
  </si>
  <si>
    <t>Data 2005 calculated from data 2004 by multiplying amounts of materials by solar cell area factor of 156*156/(125*125) = 1.56; energy scaled linearly with cell side length. Extrapolation of European LCI inventory data by adjusting the electricity mix.</t>
  </si>
  <si>
    <t>Wafer area</t>
  </si>
  <si>
    <t>Module area</t>
  </si>
  <si>
    <r>
      <t>m</t>
    </r>
    <r>
      <rPr>
        <vertAlign val="superscript"/>
        <sz val="11"/>
        <color theme="1"/>
        <rFont val="Helvetica"/>
      </rPr>
      <t>2</t>
    </r>
  </si>
  <si>
    <t>Woodhouse et al. (2019): c-Si PV Manufacturing Costs 2018, Tab. 4</t>
  </si>
  <si>
    <t>Standard module with 60 cells</t>
  </si>
  <si>
    <t>Installations Total</t>
  </si>
  <si>
    <t>Installations c-Si</t>
  </si>
  <si>
    <t>Installations Thin-film</t>
  </si>
  <si>
    <t>Approximately 105000 MW for total c-Si in 2018</t>
  </si>
  <si>
    <t>Share in total production 2017</t>
  </si>
  <si>
    <t>Silicon demand</t>
  </si>
  <si>
    <t>t/MW</t>
  </si>
  <si>
    <t>Calculated based on bill of materials and average module efficiency; weighted average of mono-Si and multi-Si</t>
  </si>
  <si>
    <t>based on data from IHS Markit</t>
  </si>
  <si>
    <t>174-420</t>
  </si>
  <si>
    <t>174-421</t>
  </si>
  <si>
    <t>174-422</t>
  </si>
  <si>
    <t>174-423</t>
  </si>
  <si>
    <t>2015 and 2017-2018 (estimated) data for First Solar in Malaysia</t>
  </si>
  <si>
    <t>2015 and 2017-2018 (estimated) data for First Solar in US and Malaysia</t>
  </si>
  <si>
    <t>2015 and 2017-2018 (estimated) data for First Solar in US</t>
  </si>
  <si>
    <t>Production 2018:</t>
  </si>
  <si>
    <t>KLM-S4</t>
  </si>
  <si>
    <t>KLM-S6</t>
  </si>
  <si>
    <t>PBG-S4</t>
  </si>
  <si>
    <t>PBG-S6</t>
  </si>
  <si>
    <t>Module area (m2)</t>
  </si>
  <si>
    <t>Distance Penang (Malaysia) - Rotterdam</t>
  </si>
  <si>
    <t>Import of modules from the US 6469 km, from Malaysia 14783 km</t>
  </si>
  <si>
    <t>Average transport distance from Rotterdam to Europe is 943 km</t>
  </si>
  <si>
    <t>PVPS Task 12 2020</t>
  </si>
  <si>
    <t>zinc oxide</t>
  </si>
  <si>
    <t>CdTe
FS S4 MY</t>
  </si>
  <si>
    <t>CdTe
FS S4 US</t>
  </si>
  <si>
    <t>CdTe
FS S6 MY</t>
  </si>
  <si>
    <t>CdTe
FS S6 US</t>
  </si>
  <si>
    <t>chromium steel 18/8, at plant</t>
  </si>
  <si>
    <t>chromium steel</t>
  </si>
  <si>
    <t>aluminium, production mix</t>
  </si>
  <si>
    <t>polyvinylbutyral foil</t>
  </si>
  <si>
    <t>polyphenylene sulfide</t>
  </si>
  <si>
    <t>glass fibre reinforced plastic, polyamide</t>
  </si>
  <si>
    <t>Share in CdTe production 2018</t>
  </si>
  <si>
    <t>silicon, electronic grade, at plant</t>
  </si>
  <si>
    <t>silicon, electronic grade, off-grade, at plant</t>
  </si>
  <si>
    <t>APAC</t>
  </si>
  <si>
    <t>Water, cooling, unspecified natural origin/m3</t>
  </si>
  <si>
    <t>tetrafluoroethylene, at plant</t>
  </si>
  <si>
    <t>graphite, at plant</t>
  </si>
  <si>
    <t>water, completely softened, at plant</t>
  </si>
  <si>
    <t>heat, at cogen 1MWe lean burn, allocation exergy</t>
  </si>
  <si>
    <t>electricity, at cogen 1MWe lean burn, allocation exergy</t>
  </si>
  <si>
    <t>electricity, hydropower, at run-of-river power plant</t>
  </si>
  <si>
    <t>electricity, medium voltage, at grid</t>
  </si>
  <si>
    <t>silicon, solar grade, fluidised bed reactor (FBR), at plant</t>
  </si>
  <si>
    <t>transport, transoceanic freight ship</t>
  </si>
  <si>
    <t>OCE</t>
  </si>
  <si>
    <t>Module efficiency in percent</t>
  </si>
  <si>
    <t>Module area for 3kWp PV systems in square meter</t>
  </si>
  <si>
    <t>Module area for 570kWp PV systems in square meter</t>
  </si>
  <si>
    <t>cells</t>
  </si>
  <si>
    <t>Weighted average Recyclers 1-4</t>
  </si>
  <si>
    <t>174-002-001</t>
  </si>
  <si>
    <t>Weighted average of data from recyclers</t>
  </si>
  <si>
    <t>Latunussa et al. 2016</t>
  </si>
  <si>
    <t>Diesel</t>
  </si>
  <si>
    <t>Density</t>
  </si>
  <si>
    <t>kg/L</t>
  </si>
  <si>
    <t>Net calorific value</t>
  </si>
  <si>
    <t>MJ/kg</t>
  </si>
  <si>
    <t>Transport Distance Collection Point</t>
  </si>
  <si>
    <t>Transport Distance Recycling Site</t>
  </si>
  <si>
    <t>174-002-002</t>
  </si>
  <si>
    <t>Avoided primary glass production materials; Weighted average of data from recyclers</t>
  </si>
  <si>
    <t>Held and Ilg 2011; KBOB LCI data DQRv2:2016</t>
  </si>
  <si>
    <t>Avoided primary copper production materials from junction box and cables; Recycling content of copper is 44 % according to KBOB-list; Weighted average of data from recyclers</t>
  </si>
  <si>
    <t>KBOB LCI data DQRv2:2016</t>
  </si>
  <si>
    <t>Efforts for making secondary copper from scrap</t>
  </si>
  <si>
    <t>Avoided primary aluminium production materials from frame; Recycling content of AlMg3 alloy is 77 % according to KBOB-list; Weighted average of data from recyclers</t>
  </si>
  <si>
    <t>Efforts for making secondary aluminium from scrap</t>
  </si>
  <si>
    <t>Average c-Si Modules</t>
  </si>
  <si>
    <t>Size of modules</t>
  </si>
  <si>
    <t>m2/p</t>
  </si>
  <si>
    <t>PV PEF Screening Report: Tab. 4.22 and 4.28</t>
  </si>
  <si>
    <t>Weight of unframed modules</t>
  </si>
  <si>
    <t>Weight of framed panels</t>
  </si>
  <si>
    <t>Weight of glass</t>
  </si>
  <si>
    <t>Weight of glass, corrected</t>
  </si>
  <si>
    <t>Corrected by glass manufacturing losses</t>
  </si>
  <si>
    <t>Multi-Si Modules</t>
  </si>
  <si>
    <t>Share in representative product</t>
  </si>
  <si>
    <t>PV PEF Screening Report: Representative Product (p. 127)</t>
  </si>
  <si>
    <t>Maximum power output</t>
  </si>
  <si>
    <t>PV PEF Screening Report: Bill of Materials (p. 25)</t>
  </si>
  <si>
    <t>Mono-Si modules</t>
  </si>
  <si>
    <t>Glass manufacturing losses CdTe modules</t>
  </si>
  <si>
    <t>flat glass production</t>
  </si>
  <si>
    <t>recycling efficiency</t>
  </si>
  <si>
    <t>Assumption based on CdTe module recycling</t>
  </si>
  <si>
    <t>geogenic CO2 emission of flat glass production</t>
  </si>
  <si>
    <t>kg CO2 eq / kg glass</t>
  </si>
  <si>
    <t>Ecoinvent report 7, Part XI</t>
  </si>
  <si>
    <t>estimated energy savings</t>
  </si>
  <si>
    <t>Ricky, Mail 6.10.2014; Held &amp; Ilg 2011</t>
  </si>
  <si>
    <t>input natural gas</t>
  </si>
  <si>
    <t>Ricky, Mail 6.10.2014; Ecoinvent v2.2:2016</t>
  </si>
  <si>
    <t>input heavy fuel oil</t>
  </si>
  <si>
    <t>input silica sand</t>
  </si>
  <si>
    <t>input soda powder</t>
  </si>
  <si>
    <t>input limestone</t>
  </si>
  <si>
    <t>wire and junction box</t>
  </si>
  <si>
    <t>wire per junction box</t>
  </si>
  <si>
    <t>de Wild-Scholten 2014: c-Si panel manufacturing</t>
  </si>
  <si>
    <t>copper content wire</t>
  </si>
  <si>
    <t>Ricky, Mail 6.10.2014</t>
  </si>
  <si>
    <t>copper content foil ribbon</t>
  </si>
  <si>
    <t>share of recycling material copper</t>
  </si>
  <si>
    <t>Ecoinvent v2.2:2016</t>
  </si>
  <si>
    <t>frame</t>
  </si>
  <si>
    <t>AlMg3 alloy in frame</t>
  </si>
  <si>
    <t>share of aluminium in AlMg3 alloy</t>
  </si>
  <si>
    <t>share of recycling aluminium AlMg3 alloy</t>
  </si>
  <si>
    <t>KBOB-Empfehlung 2016; Ecoinvent v2.2:2016</t>
  </si>
  <si>
    <t>Aluminium and steel are only used in the electric installation and the mounting structure. These materials are not considered in the present dataset.</t>
  </si>
  <si>
    <t>takeback and recycling, c-Si PV module</t>
  </si>
  <si>
    <t>174-002-005</t>
  </si>
  <si>
    <t>174-002-006</t>
  </si>
  <si>
    <t>174-002-007</t>
  </si>
  <si>
    <t>174-002-008</t>
  </si>
  <si>
    <t>Weighted average of data from recyclers; Economic allocation</t>
  </si>
  <si>
    <t>Mass fraction</t>
  </si>
  <si>
    <t>Price</t>
  </si>
  <si>
    <t>EUR/kg</t>
  </si>
  <si>
    <t>Estimations, high price variability</t>
  </si>
  <si>
    <t>Personal communication Karsten Wambach 15.06.2016; take-e-way 2016; EUWID 2016</t>
  </si>
  <si>
    <t>Allocation factor</t>
  </si>
  <si>
    <t>Kunststoffabfälle</t>
  </si>
  <si>
    <t>Verwendung als Ersatzbrennstoff (rechtliche Zulässigkeit unklar), Erlös 60 EUR/t (take-e-way 2016, persönliche Mitteilung Karsten Wambach, 15.06.2016)</t>
  </si>
  <si>
    <t>Kunststofffraktion enthält auch c-Si Zelle und wertvolle Elemente (z.B. Silber), die vermehrt rezykliert werden (einige Recycler haben bereits begonnen)</t>
  </si>
  <si>
    <t>174-001-010</t>
  </si>
  <si>
    <t>CdTe PV module takeback + recycling</t>
  </si>
  <si>
    <t>174-002-003</t>
  </si>
  <si>
    <t>Sinha et al. 2012</t>
  </si>
  <si>
    <t>Sinha et al. 2012; Latanussa et al. 2016</t>
  </si>
  <si>
    <t>CdTe Modules</t>
  </si>
  <si>
    <t>174-002-004</t>
  </si>
  <si>
    <t>Avoided primary glass production materials</t>
  </si>
  <si>
    <t>Avoided primary copper production materials from junction box; Recycling content of copper is 44 % according to KBOB-list</t>
  </si>
  <si>
    <t>Personal communication Parikhit Sinha, 06.10.2014; KBOB LCI data DQRv2:2016</t>
  </si>
  <si>
    <t>Personal communication Parikhit Sinha, 06.10.2014</t>
  </si>
  <si>
    <t>Avoided unrefined semiconductor materials</t>
  </si>
  <si>
    <t>PV PEF Screening Report: Tab. 4.1</t>
  </si>
  <si>
    <t>copper foil ribbon</t>
  </si>
  <si>
    <t>semiconductor</t>
  </si>
  <si>
    <t>semiconductor yield</t>
  </si>
  <si>
    <t>molecular weight Cd</t>
  </si>
  <si>
    <t>molecular weight Te</t>
  </si>
  <si>
    <t>takeback and recycling, CdTe PV module</t>
  </si>
  <si>
    <t>174-002-010</t>
  </si>
  <si>
    <t>174-002-011</t>
  </si>
  <si>
    <t>174-002-012</t>
  </si>
  <si>
    <t>174-002-013</t>
  </si>
  <si>
    <t>174-002-014</t>
  </si>
  <si>
    <t>Average based on information from two German recyclers</t>
  </si>
  <si>
    <t>Personal communication Karsten Wambach 15.06.2016 and Parikhit Sinha 14.06.2016; EUWID 2016</t>
  </si>
  <si>
    <t>EoL cost</t>
  </si>
  <si>
    <t>USD/W</t>
  </si>
  <si>
    <t>First Solar Manufacturing Update 2013</t>
  </si>
  <si>
    <t>PV module efficiency</t>
  </si>
  <si>
    <t>W/m2</t>
  </si>
  <si>
    <t>PV PEF Screening Report</t>
  </si>
  <si>
    <t>Exchange rate USD/EUR, April 2016</t>
  </si>
  <si>
    <t>USD/EUR</t>
  </si>
  <si>
    <t>EUWID 2016</t>
  </si>
  <si>
    <t>Production of the cell matrix, cutting of foils and washing of glass, production of laminate and isolation. Data for direct air emissions (except NVMOC) and water emissions were not available.</t>
  </si>
  <si>
    <t>Production of the cell matrix, cutting of foils and washing of glass, production of laminate and isolation. Aluminium frame of the panel. Data for direct air emissions (except NVMOC) and water emissions were not available.</t>
  </si>
  <si>
    <t xml:space="preserve">Unit process raw data for 1 m2 of PV laminate. Investigated for the production of solar laminates with 60 solar cells and an area of 1.6m2. </t>
  </si>
  <si>
    <t>Production of photovoltaic cells (156.75x156.75 mm2). Some inputs and emissions aggregated to protect sensitive data.</t>
  </si>
  <si>
    <t>Date of data investigation. Some older data from 2001. Demand of electricity updated for 2018.</t>
  </si>
  <si>
    <t>Average production technology.</t>
  </si>
  <si>
    <t>Approximately 99000 MW for total c-Si in 2018</t>
  </si>
  <si>
    <t>Assumption for laminate production with data for panels. Materials for frames neglected. Extrapolation of European LCI inventory data by adjusting the electricity mix.</t>
  </si>
  <si>
    <t>Rough assumption for the use of heat in the process. Extrapolation of European LCI inventory data by adjusting the electricity mix.</t>
  </si>
  <si>
    <t>This dataset includes the transport of used crystalline silicon photovoltaic modules to the recycling facility as well as their dismantling and recycling. The consumption of energy and the disposal of plastic components are also included. The takeback and recycling of the electric installation and the mounting structure are not included.</t>
  </si>
  <si>
    <t>This dataset includes the benefits for the avoided production of glass, aluminium and copper by the  recycling of crystalline silicon photovoltaic panels. The amount of recovered materials is calculated based on information from four European recyclers.</t>
  </si>
  <si>
    <t>This dataset includes the transport of used cadmium telluride photovoltaic modules to the recycling facility as well as their dismantling and recycling. The consumption of energy and auxiliary materials are also included. The disposal of plastic components is accounted for. The takeback and recycling of the electric installation and the mounting structure are not included.</t>
  </si>
  <si>
    <t>This dataset includes the benefits for the avoided production of glass, aluminium, copper and semiconductor by the  recycling of cadmium telluride photovoltaic panels.</t>
  </si>
  <si>
    <t>This dataset includes the transport of used crystalline silicon photovoltaic modules to the recycling facility as well as their dismantling and recycling. The consumption of energy and the disposal of waste material are also included. The takeback and recycling of the electric installation and the mounting structure are not included.</t>
  </si>
  <si>
    <t>This dataset represents a weighted average of the recycling efforts of four recycling facilities in Europe. The average transport distance of waste c-Si PV panels is assumed to be 500 km.</t>
  </si>
  <si>
    <t>This dataset represents a weighted average of the amount of recovered materials of four recycling facilities in Europe. The benefits for recovery of waste glass are modelled based on information from Held and Ilg (2011) and KBOB LCI data DQRv2:2016. It is assumed that 90% of the glass and 100% of the metals are recovered.</t>
  </si>
  <si>
    <t>This dataset is based on information published in Sinha et al. (2011): End-of-Life CdTe PV Recycling with Semiconductor Refining.</t>
  </si>
  <si>
    <t>This dataset is based on information on the amount of recovered materials provided by Parikhit Sinha, First Solar. The benefits for recovery of waste glass are modelled based on information from Held and Ilg (2011) and KBOB LCI data DQRv2:2016. It is assumed that 90% of the glass and 100% of the metals are recovered.</t>
  </si>
  <si>
    <t>This dataset represents a weighted average of the recycling efforts of four recycling facilities in Europe. The average transport distance of waste c-Si PV panels is assumed to be 500 km. The treatment of c-Si PV modules yields glass cullets, aluminium scrap and copper scrap, which are considered as co-products. The efforts of PV module takeback and recycling are economically allocated to the treatment and the recovered materials.</t>
  </si>
  <si>
    <t>This dataset is based on information published in Sinha et al. (2012): End-of-Life CdTe PV Recycling with Semiconductor Refining. The treatment of CdTe PV modules yields glass cullets, copper scrap, cadmium sludge and copper telluride cement, which are considered as co-products. The efforts of PV module takeback and recycling are economically allocated to the treatment and the recovered materials.</t>
  </si>
  <si>
    <t>Industry data.</t>
  </si>
  <si>
    <t>Data survey at recycling companies in Europe.</t>
  </si>
  <si>
    <t>Some generic datasets from ecoinvent have been used.</t>
  </si>
  <si>
    <t>This dataset includes the raw and auxiliary materials, electricity and water used to manufacture CdTe Series 4 PV modules at First Solar in Malaysia. The transport of raw materials, the disposal of wastes, the infrastructure and pollutant emissions to air and water are also included.</t>
  </si>
  <si>
    <t>This dataset includes the raw and auxiliary materials, electricity, natural gas and water used to manufacture CdTe Series 4 PV modules at First Solar in the US. The transport of raw materials, the disposal of wastes, the infrastructure and pollutant emissions to air and water are also included.</t>
  </si>
  <si>
    <t>This dataset includes the raw and auxiliary materials, electricity and water used to manufacture CdTe Series 6 PV modules at First Solar in Malaysia. The transport of raw materials, the disposal of wastes, the infrastructure and pollutant emissions to air and water are also included.</t>
  </si>
  <si>
    <t>This dataset includes the raw and auxiliary materials, electricity, natural gas and water used to manufacture CdTe Series 6 PV modules at First Solar in the US. The transport of raw materials, the disposal of wastes, the infrastructure and pollutant emissions to air and water are also included.</t>
  </si>
  <si>
    <t xml:space="preserve">Production of photovoltaic thin film modules by vapour deposition. The Series 4 modules produced at First Solar have an area of 0.72 m2 and a weight of 16.7kg/m2. </t>
  </si>
  <si>
    <t xml:space="preserve">Production of photovoltaic thin film modules by vapour deposition. The Series 4 modules produced at First Solar have an area of 2.47 m2 and a weight of 14.2kg/m2. </t>
  </si>
  <si>
    <t>Production shares based on global figures, transport distances calculated for Europe.</t>
  </si>
  <si>
    <t>2600 MW total production by First Solar in 2018.</t>
  </si>
  <si>
    <t>Data refer to production in 2015.</t>
  </si>
  <si>
    <t>Data refer to production in 2017-2018.</t>
  </si>
  <si>
    <t>Data refer to 2018.</t>
  </si>
  <si>
    <t>recycling of PV modules at the end of life</t>
  </si>
  <si>
    <t>Wastes</t>
  </si>
  <si>
    <t>Micro-Si PV module.</t>
  </si>
  <si>
    <t>Estimation for photovoltaic CdTe modules used in Europe. Mix of First Solar Series 4 and Series 6 modules produced in Malaysia and the US.</t>
  </si>
  <si>
    <t>recycling</t>
  </si>
  <si>
    <t>174-003-001</t>
  </si>
  <si>
    <t>174-003-002</t>
  </si>
  <si>
    <t>174-003-004</t>
  </si>
  <si>
    <t>174-003-003</t>
  </si>
  <si>
    <t>energy use</t>
  </si>
  <si>
    <t>Data from two European inverter manufacturers</t>
  </si>
  <si>
    <t>individual components</t>
  </si>
  <si>
    <t>Data from three European inverter manufacturers ; recycled after use</t>
  </si>
  <si>
    <t>data on the production of three inverters by two European producers</t>
  </si>
  <si>
    <t>printed board assembly</t>
  </si>
  <si>
    <t>processing</t>
  </si>
  <si>
    <t>Applied  as well on the production data of an inverter of an European producer</t>
  </si>
  <si>
    <t>data on the production of an inverter by a European producer</t>
  </si>
  <si>
    <t>Calculation, based on annual production of electronic component production plant; taken from the ecoinvent v2.2 inverter dataset</t>
  </si>
  <si>
    <t>Estimation: 18000km</t>
  </si>
  <si>
    <t>257-07</t>
  </si>
  <si>
    <t>disposal of the packaging materials</t>
  </si>
  <si>
    <t>Bestückung der Leiterplatte ohne Leiterplatte (kg)</t>
  </si>
  <si>
    <t>Leiterplatte surface mount (kg)</t>
  </si>
  <si>
    <t>Leiterplatte bestückt (kg)</t>
  </si>
  <si>
    <t>Gewicht Inverter (kg)</t>
  </si>
  <si>
    <t>Single compounds ohne Metalle (kg)</t>
  </si>
  <si>
    <t>b</t>
  </si>
  <si>
    <t>Skalierungsfaktor</t>
  </si>
  <si>
    <t>Wechselrichter, 2500W, ab Werk</t>
  </si>
  <si>
    <t>1992</t>
  </si>
  <si>
    <t>Production in RER.</t>
  </si>
  <si>
    <t>Inverter for a photovoltaic grid-connected system with a capacity of 2.5kWp.</t>
  </si>
  <si>
    <t>Inverter for a photovoltaic grid-connected system with a capacity of 5kWp.</t>
  </si>
  <si>
    <t>Inverter for a photovoltaic grid-connected system with a capacity of 10kWp.</t>
  </si>
  <si>
    <t>Inverter for a photovoltaic grid-connected system with a capacity of 20kWp.</t>
  </si>
  <si>
    <t>Materials, packaging and electricity use for the production of an average inverter. Disposal of the product after use (metals and the printed wiring board are assumed to be recycled).</t>
  </si>
  <si>
    <t>Production of an average inverter (2.5 kW) for photovoltaic plant. Total weight about 11.2 kg. The printed wiring board weighs 0.3 kg and the printed wiring board assembly (total) 1.2 kg. Average calculated with data from three leading European manufacturers and extrapolated to the power scale of interest.</t>
  </si>
  <si>
    <t>Production of an average inverter ( 5 kW) for photovoltaic plant. Total weight about 18.0 kg. The printed wiring board weighs 0.5 kg and the printed wiring board assembly (total) 2.0 kg. Average calculated with data from three leading European manufacturers and extrapolated to the power scale of interest.</t>
  </si>
  <si>
    <t>Production of an average inverter (10 kW) for photovoltaic plant. Total weight about 28.9 kg. The printed wiring board weighs 0.8 kg and the printed wiring board assembly (total) 3.1 kg. Average calculated with data from three leading European manufacturers and extrapolated to the power scale of interest.</t>
  </si>
  <si>
    <t>Production of an average inverter (20 kW) for photovoltaic plant. Total weight about 46.2 kg. The printed wiring board weighs 1.4 kg and the printed wiring board assembly (total) 5.0 kg. Average calculated with data from three leading European manufacturers and extrapolated to the power scale of interest.</t>
  </si>
  <si>
    <t>Survey at inverter manufacturers.</t>
  </si>
  <si>
    <t>Data for inverters of different output power converted to a common output of 10kW using a power law. Extrapolation to 2.5kW with the same function.</t>
  </si>
  <si>
    <t>Data for inverters of different output power converted to a common output of 10kW using a power law. Extrapolation to 5kW with the same function.</t>
  </si>
  <si>
    <t>Data for inverters of different output power converted to a common output of 10kW using a power law.</t>
  </si>
  <si>
    <t>Data for inverters of different output power converted to a common output of 10kW using a power law. Extrapolation to 20kW with the same function.</t>
  </si>
  <si>
    <t>Wert gemäss Potenzformel</t>
  </si>
  <si>
    <t>Weight</t>
  </si>
  <si>
    <t>46% evaporation of tap water; Personal communication Parikhit Sinha, FirstSolar</t>
  </si>
  <si>
    <t>Difference of tap water supply and wastewater outflow</t>
  </si>
  <si>
    <t>Photovoltaic installation with a capacity of 3kWp and a life time of 30 years installed in CH.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</si>
  <si>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CH.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</si>
  <si>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Europe.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</si>
  <si>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570kWp and a life time of 30 years installed in Europe.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</si>
  <si>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Europe.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</si>
  <si>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570kWp and a life time of 30 years installed in Europe. The efficiency of multi-Si PV modules is 16.8% (Fraunhofer ISE Photovoltaics Report 2019). The share of rejected or replaced PV modules is estimated at 3%. The inverter is assumed to be replaced once during the service life of the PV system.</t>
  </si>
  <si>
    <t>All components for the installation of a 570kWp photovoltaic plant, energy use for the mounting, transport of materials and persons to the construction place. Disposal of components after end of life.</t>
  </si>
  <si>
    <t>Average module efficiency in 2018.</t>
  </si>
  <si>
    <t>Installation in CH.</t>
  </si>
  <si>
    <t>Total installed capacity in 2018: 2200 MWp in CH.</t>
  </si>
  <si>
    <t>Estimations for lifetime of PV modules (30a) and inverters (15a) as well as for transport distances.</t>
  </si>
  <si>
    <t>Total installed capacity in 2018: 120 GWp in Europe.</t>
  </si>
  <si>
    <t>Installation in Europe.</t>
  </si>
  <si>
    <t>Photovoltaic installation with a capacity of 3kWp and a life time of 30 years installed in Europe. The efficiency of CIS PV modules is 14.0% (average of datasheets of major manufacturers in 2018). The share of rejected or replaced PV modules is estimated at 3%. The inverter is assumed to be replaced once during the service life of the PV system.</t>
  </si>
  <si>
    <t>Photovoltaic installation with a capacity of 570kWp and a life time of 30 years installed in Europe. The efficiency of CIS PV modules is 14.0% (average of datasheets of major manufacturers in 2018). The share of rejected or replaced PV modules is estimated at 3%. The inverter is assumed to be replaced once during the service life of the PV system.</t>
  </si>
  <si>
    <t>Photovoltaic installation with a capacity of 3kWp and a life time of 30 years installed in Europe. The efficiency of CdTe PV modules is 16.8% (average of First Solar Series 4 and Series 6 modules in 2018). The share of rejected or replaced PV modules is 1% based on company information. The inverter is assumed to be replaced once during the service life of the PV system.</t>
  </si>
  <si>
    <t>Photovoltaic installation with a capacity of 570kWp and a life time of 30 years installed in Europe. The efficiency of CdTe PV modules is 16.8% (average of First Solar Series 4 and Series 6 modules in 2018). The share of rejected or replaced PV modules is 1% based on company information. The inverter is assumed to be replaced once during the service life of the PV system.</t>
  </si>
  <si>
    <t>Photovoltaic installation with a capacity of 3kWp and a life time of 30 years installed in the US.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</si>
  <si>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Asia and Pacific.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</si>
  <si>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China.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</si>
  <si>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the US. The efficiency of single-Si PV modules is 17.9% (Fraunhofer ISE Photovoltaics Report 2019). The share of rejected or replaced PV modules is estimated at 3%. The inverter is assumed to be replaced once during the service life of the PV system.</t>
  </si>
  <si>
    <t>Total installed capacity in 2018: 64 GWp in the US.</t>
  </si>
  <si>
    <t>Total installed capacity in 2018: approximately 130 GWp in Asia and Pacific.</t>
  </si>
  <si>
    <t>Photovoltaic installation with a capacity of 3kWp and a life time of 30 years installed in Asia and Pacific.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</si>
  <si>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3kWp and a life time of 30 years installed in China. The efficiency of single-Si PV modules is 17.9% (Fraunhofer ISE Photovoltaics Report 2019). The share of rejected or replaced PV modules is estimated at 3%. The inverter is assumed to be replaced once during the service life of the PV system.</t>
  </si>
  <si>
    <t>Installation in the US.</t>
  </si>
  <si>
    <t>Installation in Asia and Pacific.</t>
  </si>
  <si>
    <t>Estimations for lifetime of PV modules (30a) and inverters (15a) as well as for transport distances. Modules are assumed to be produced in Asia and Pacific.</t>
  </si>
  <si>
    <t>Installation in China.</t>
  </si>
  <si>
    <t>Total installed capacity in 2018: approximately 175 GWp in China.</t>
  </si>
  <si>
    <t>Estimations for lifetime of PV modules (30a) and inverters (15a) as well as for transport distances. Modules are assumed to be produced in China.</t>
  </si>
  <si>
    <t>Photovoltaic installation with a capacity of 3kWp and a life time of 30 years installed in Switzerland. The efficiency of CIS PV modules is 14.0% (average of datasheets of major manufacturers in 2018). The share of rejected or replaced PV modules is estimated at 3%. The inverter is assumed to be replaced once during the service life of the PV system.</t>
  </si>
  <si>
    <t>Photovoltaic installation with a capacity of 3kWp and a life time of 30 years installed in Switzerland. The efficiency of CdTe PV modules is 16.8% (average of First Solar Series 4 and Series 6 modules in 2018). The share of rejected or replaced PV modules is 1% based on company information. The inverter is assumed to be replaced once during the service life of the PV system.</t>
  </si>
  <si>
    <t>Photovoltaic installation with a capacity of 3kWp and a life time of 30 years installed in Europe. The efficiency of micro-Si PV modules is 10.0% (manufacturer data 2011). The share of rejected or replaced PV modules is estimated at 3%. The inverter is assumed to be replaced once during the service life of the PV system.</t>
  </si>
  <si>
    <t>Photovoltaic installation with a capacity of 570kWp and a life time of 30 years installed in Europe. The efficiency of micro-Si PV modules is 10.0% (manufacturer data 2011). The share of rejected or replaced PV modules is estimated at 3%. The inverter is assumed to be replaced once during the service life of the PV system.</t>
  </si>
  <si>
    <t>Installation in Switzerland.</t>
  </si>
  <si>
    <t>Module efficiency in 2011.</t>
  </si>
  <si>
    <t>Total installed capacity in 2018: approximately 2200 MWp in Switzerland.</t>
  </si>
  <si>
    <t>Operation in Switzerland.</t>
  </si>
  <si>
    <t>Average yield for 2012-2018.</t>
  </si>
  <si>
    <t>Total PV electricity production in 2018: approximately 2000 TWh in Switzerland.</t>
  </si>
  <si>
    <t>Water demand estimated at 20 L per m2 PV module over life time of the system.</t>
  </si>
  <si>
    <t>Unknown.</t>
  </si>
  <si>
    <t>Index Number</t>
  </si>
  <si>
    <t>Input Group</t>
  </si>
  <si>
    <t>Output Group</t>
  </si>
  <si>
    <t>Subcategory</t>
  </si>
  <si>
    <t>Infrastructure Process</t>
  </si>
  <si>
    <t>Uncertainty Type</t>
  </si>
  <si>
    <t>Standard Deviation 95%</t>
  </si>
  <si>
    <t>General Comment</t>
  </si>
  <si>
    <t>PV modul, c-Si, 1.6m2</t>
  </si>
  <si>
    <t>Transport lorry</t>
  </si>
  <si>
    <t>Transport ship</t>
  </si>
  <si>
    <t>t/m2 panel</t>
  </si>
  <si>
    <t>174-006-001</t>
  </si>
  <si>
    <t>174-07</t>
  </si>
  <si>
    <t>de Wild-Scholten, M. 2017. Deliverable 3.1 Life Cycle Analysis of CHEOPS technologies and benchmarking: Screening. Available online.</t>
  </si>
  <si>
    <t>cooling water, from natural origin</t>
  </si>
  <si>
    <t>Monocrystalline silicone solar cell without the grid, 156mm x 156mm</t>
  </si>
  <si>
    <t>de Wild-Scholten, M. 2017</t>
  </si>
  <si>
    <t>Factory</t>
  </si>
  <si>
    <t>electricity from external supply</t>
  </si>
  <si>
    <t>Lead iodide</t>
  </si>
  <si>
    <t>174-006-002</t>
  </si>
  <si>
    <t>Methyl iodide</t>
  </si>
  <si>
    <t>Port New Orleans to Hamburg, Distances Google Maps, Information about location: de Wild-Scholten, M. 2017.</t>
  </si>
  <si>
    <t>174-006-004</t>
  </si>
  <si>
    <t>Ethylene bromide</t>
  </si>
  <si>
    <t>C60 fullerene</t>
  </si>
  <si>
    <t>Spiro-OMeTAD: 2,2’,7,7’-Tetrakis-(N,N-di-4-methoxyphenylamino)-9,9’-spirobifluorene</t>
  </si>
  <si>
    <t>Solvent 1, organic, no halogen containing</t>
  </si>
  <si>
    <t>Solvent 2, organic, halogen containing</t>
  </si>
  <si>
    <t>Indium Tin Oxide</t>
  </si>
  <si>
    <t>Conductive Adhesive: NAMICS H9455: 85-95% Ag, &lt;5% resins (phenolyc/epoxy), &lt;5% additives, 5-10% ethylene glycol monophenyl ether (MSDS H9455-21)</t>
  </si>
  <si>
    <t>Silver paste</t>
  </si>
  <si>
    <t>Front glass</t>
  </si>
  <si>
    <t>Tempering, flat glass</t>
  </si>
  <si>
    <t>Backside glass</t>
  </si>
  <si>
    <t>Ethylvinylacetate foil</t>
  </si>
  <si>
    <t>String copper</t>
  </si>
  <si>
    <t>String tin</t>
  </si>
  <si>
    <t>String lead</t>
  </si>
  <si>
    <t>Soldering flux: propanol</t>
  </si>
  <si>
    <t>Junction box</t>
  </si>
  <si>
    <t>Bypass diode</t>
  </si>
  <si>
    <t>Silicone</t>
  </si>
  <si>
    <t>Module frame: aluminium</t>
  </si>
  <si>
    <t>Cardboard for packaging</t>
  </si>
  <si>
    <t>wooden pallet</t>
  </si>
  <si>
    <t>544-064</t>
  </si>
  <si>
    <t>EVA cutting loss</t>
  </si>
  <si>
    <t>organic solvent (halogen free), halogen contatining solvent, PB + halogen contating solvent</t>
  </si>
  <si>
    <t>Lead to air</t>
  </si>
  <si>
    <t>Lead to water</t>
  </si>
  <si>
    <t>Cooling water emissions (5% of used cooling water)</t>
  </si>
  <si>
    <t>Estmated based Frischknecht and Büsser (2013)</t>
  </si>
  <si>
    <t>Transported tkm</t>
  </si>
  <si>
    <t>Dataset</t>
  </si>
  <si>
    <t>xSi cell, 156X156, MONO, China</t>
  </si>
  <si>
    <t>Surface of 1 cell</t>
  </si>
  <si>
    <t>Total surface</t>
  </si>
  <si>
    <t>photovoltalic cell</t>
  </si>
  <si>
    <t>Weight of materials for cell</t>
  </si>
  <si>
    <t>aus G:\Projekte laufend\174 Photovoltaic, IEA Task 12\2013 Global supply chain\EcoSpold\174-photovoltaics-global-supply-chain-v1.13.xlsx</t>
  </si>
  <si>
    <t>Weight of 1 m2 panel</t>
  </si>
  <si>
    <t>Weight of wooden pallet</t>
  </si>
  <si>
    <t>ecoinvent report</t>
  </si>
  <si>
    <t>Cooling water emissions</t>
  </si>
  <si>
    <t>Used cooling water</t>
  </si>
  <si>
    <t>m3/m2 module</t>
  </si>
  <si>
    <t>Density water</t>
  </si>
  <si>
    <t>% emissions to air</t>
  </si>
  <si>
    <t>emissions to air</t>
  </si>
  <si>
    <t>ecoinvent 3.3 dataset for methyl iodide production RER</t>
  </si>
  <si>
    <t>174-006-003</t>
  </si>
  <si>
    <t>water to air</t>
  </si>
  <si>
    <t>water to water</t>
  </si>
  <si>
    <t xml:space="preserve">ecoinvent 3.3 dataset iodine production, RER </t>
  </si>
  <si>
    <t>ecoinvent 3.3 dataset for ethylene bromide production RER</t>
  </si>
  <si>
    <t>174-006-005</t>
  </si>
  <si>
    <t>2010-2016</t>
  </si>
  <si>
    <t>Company data</t>
  </si>
  <si>
    <t>Current</t>
  </si>
  <si>
    <t>Literature data</t>
  </si>
  <si>
    <t>This dataset has been extrapolated from year 2010 to the year of the calculation (2016). The uncertainty has been adjusted accordingly.</t>
  </si>
  <si>
    <t>Based on methyl iodide production, RER (ecoinvent v3.3)</t>
  </si>
  <si>
    <t>Based on iodine production, RER (ecoinvent v3.3)</t>
  </si>
  <si>
    <t>Based on ethylene bromide production, RER (ecoinvent v3.3)</t>
  </si>
  <si>
    <t>Based on bromine production, RER (ecoinvent v3.3)</t>
  </si>
  <si>
    <t>Included are the use of raw materials, energy and water as well as pollutant emissions to air and water.</t>
  </si>
  <si>
    <t>LCI of CHEOPS perovskite silicon tandem modules to be produced by OXPV in Germany. LCI published in de Wild-Scholten, M. 2017: Deliverable 3.1 Life Cycle Analysis of CHEOPS technologies and benchmarking: Screening. Published LCI embeddeed in UVEK LCI data DQRv2:2018. Changes to LCI: Transport calculated based on given distances in Tabel 2 of Wild-Scholten (2017). Panel area is 1.6m2.</t>
  </si>
  <si>
    <t>Included are the manufacture of single-silicon PV cells in China, supply of raw materials for perovskite semiconductor, glass, aluminium frame, working and packaging materials as well as waste disposal, transport and emissions of lead to air and water.</t>
  </si>
  <si>
    <t>Estimations for lifetime of PV modules (30a) and inverters (15a) as well as for transport distances. PV module recycling approximated with datasets for CdTe PV modules.</t>
  </si>
  <si>
    <t>544-620</t>
  </si>
  <si>
    <t>de Wild 2006</t>
  </si>
  <si>
    <t>Mason et al. 2006</t>
  </si>
  <si>
    <t>electric installation, photovoltaic plant, at plant</t>
  </si>
  <si>
    <t>174-016</t>
  </si>
  <si>
    <t>174-018</t>
  </si>
  <si>
    <t>174-017</t>
  </si>
  <si>
    <t>174-019</t>
  </si>
  <si>
    <t>174-046</t>
  </si>
  <si>
    <t>174-020</t>
  </si>
  <si>
    <t>174-021</t>
  </si>
  <si>
    <t>Grounding and Disconnects</t>
  </si>
  <si>
    <t>distributor box and control electronics</t>
  </si>
  <si>
    <t>Copper Wire, Grounding and Disconnects</t>
  </si>
  <si>
    <t>Scaled from smaller plants over cabling length and fuse box weight</t>
  </si>
  <si>
    <t>IMC Conduit, Grounding and Disconnects, Miscellaneous Components</t>
  </si>
  <si>
    <t>diode and glass epoxy share for cotrol electronics</t>
  </si>
  <si>
    <t>for control electronics</t>
  </si>
  <si>
    <t>Copper Wire Insulation, Grounding and Disconnects, Miscellaneous Components</t>
  </si>
  <si>
    <t>halogen free polyolefin cable insulation</t>
  </si>
  <si>
    <t>Solarspar</t>
  </si>
  <si>
    <t>Edison power</t>
  </si>
  <si>
    <t>Ökoinventare 1996</t>
  </si>
  <si>
    <t>Phalk 500</t>
  </si>
  <si>
    <t xml:space="preserve">Part of installation </t>
  </si>
  <si>
    <t xml:space="preserve">Material </t>
  </si>
  <si>
    <t>Mass</t>
  </si>
  <si>
    <t xml:space="preserve">Lightning protection PV-plant </t>
  </si>
  <si>
    <t>copper (28 mm2 Cu)</t>
  </si>
  <si>
    <t xml:space="preserve">Cabling PV panel area </t>
  </si>
  <si>
    <t xml:space="preserve">wire (245 m): copper </t>
  </si>
  <si>
    <t xml:space="preserve">              Radox 125</t>
  </si>
  <si>
    <t xml:space="preserve">PVC-isolation tube (9 m) </t>
  </si>
  <si>
    <t xml:space="preserve">cable clip(plastics) </t>
  </si>
  <si>
    <t xml:space="preserve">cable lug (copper) </t>
  </si>
  <si>
    <t xml:space="preserve">Fuse box </t>
  </si>
  <si>
    <t xml:space="preserve">copper </t>
  </si>
  <si>
    <t>80 kg</t>
  </si>
  <si>
    <t>150 kg</t>
  </si>
  <si>
    <t>100 kg</t>
  </si>
  <si>
    <t>11 * 100 kg</t>
  </si>
  <si>
    <t>200 kg</t>
  </si>
  <si>
    <t xml:space="preserve">steel </t>
  </si>
  <si>
    <t>plastics</t>
  </si>
  <si>
    <t xml:space="preserve">brass </t>
  </si>
  <si>
    <t xml:space="preserve">Polycarbonate </t>
  </si>
  <si>
    <t>Polyamide</t>
  </si>
  <si>
    <t>ZnO</t>
  </si>
  <si>
    <t xml:space="preserve">Epoxy (Lack) </t>
  </si>
  <si>
    <t xml:space="preserve">Radox  125 </t>
  </si>
  <si>
    <t>PV panels to inverter</t>
  </si>
  <si>
    <t xml:space="preserve"> wire (10m): copper </t>
  </si>
  <si>
    <t xml:space="preserve">                 Radox 125</t>
  </si>
  <si>
    <t xml:space="preserve">                 protection (copper) </t>
  </si>
  <si>
    <t xml:space="preserve">                 plastic tape </t>
  </si>
  <si>
    <t>cable lug Noryl (10m)</t>
  </si>
  <si>
    <t xml:space="preserve">grounding wire (10m): copper (16 mm2 + 10 mm2 Cu) </t>
  </si>
  <si>
    <t xml:space="preserve">                 Radox 125 </t>
  </si>
  <si>
    <t xml:space="preserve">heat shrink tube (20cm): PE </t>
  </si>
  <si>
    <t xml:space="preserve">nail dowel: PE </t>
  </si>
  <si>
    <t xml:space="preserve">Inverter to electric meter </t>
  </si>
  <si>
    <t xml:space="preserve">grid cable (5m): copper </t>
  </si>
  <si>
    <t xml:space="preserve">                Thermoplastic</t>
  </si>
  <si>
    <t>grounding wire (8m): copper (25 mm2 Cu)</t>
  </si>
  <si>
    <t xml:space="preserve">                Radox 125</t>
  </si>
  <si>
    <t xml:space="preserve">switch: copper </t>
  </si>
  <si>
    <t xml:space="preserve">             plastics </t>
  </si>
  <si>
    <t xml:space="preserve">               steel </t>
  </si>
  <si>
    <t xml:space="preserve">Total </t>
  </si>
  <si>
    <t>average weight</t>
  </si>
  <si>
    <t>electricity /3kWp</t>
  </si>
  <si>
    <t>174-050</t>
  </si>
  <si>
    <t>Kreienbühl et al. 1991</t>
  </si>
  <si>
    <t>Kreienbühl et al. 1991, in solder</t>
  </si>
  <si>
    <t>Kreienbühl et al. 1991, assumed for divers plastics</t>
  </si>
  <si>
    <t>Kreienbühl et al. 1991, assumed for tri-glass</t>
  </si>
  <si>
    <t>Standard distances: 50 km</t>
  </si>
  <si>
    <t>Standard distances 600 km resp. 200km</t>
  </si>
  <si>
    <t>roughly transformer</t>
  </si>
  <si>
    <t>roughly inverter</t>
  </si>
  <si>
    <t>scaled from a 3kWp plant over capacity</t>
  </si>
  <si>
    <t>Leit-Ramm; Energy use for foundation piling and wheel loader</t>
  </si>
  <si>
    <t>1 replacement in the life time</t>
  </si>
  <si>
    <t>calculation with maximum power output and module efficiency</t>
  </si>
  <si>
    <t>calculation with maximum power output and module efficiency; 2% of modules replaced in the life time, 1% rejects</t>
  </si>
  <si>
    <t>100km for transport of modules, substructure, electric installation and inverters to the place of installation</t>
  </si>
  <si>
    <t>174-026</t>
  </si>
  <si>
    <t>174-026a</t>
  </si>
  <si>
    <t>174-027</t>
  </si>
  <si>
    <t>174-047</t>
  </si>
  <si>
    <t>174-028</t>
  </si>
  <si>
    <t>174-029</t>
  </si>
  <si>
    <t>174-030</t>
  </si>
  <si>
    <t>174-031</t>
  </si>
  <si>
    <t>Ingenieurbüro Hostettler</t>
  </si>
  <si>
    <t>Total module area</t>
  </si>
  <si>
    <t>mono-Si</t>
  </si>
  <si>
    <t>mult-Si</t>
  </si>
  <si>
    <t>Energy loss in the system is included</t>
  </si>
  <si>
    <t>Estimation 20l/m2 module</t>
  </si>
  <si>
    <t>174-033</t>
  </si>
  <si>
    <t>174-033a</t>
  </si>
  <si>
    <t>174-033b</t>
  </si>
  <si>
    <t>174-033c</t>
  </si>
  <si>
    <t>174-035</t>
  </si>
  <si>
    <t>174-035a</t>
  </si>
  <si>
    <t>174-034</t>
  </si>
  <si>
    <t>174-034a</t>
  </si>
  <si>
    <t>174-036</t>
  </si>
  <si>
    <t>174-048</t>
  </si>
  <si>
    <t>174-037</t>
  </si>
  <si>
    <t>174-038</t>
  </si>
  <si>
    <t>174-039</t>
  </si>
  <si>
    <t>174-040</t>
  </si>
  <si>
    <t>Annual yield, average</t>
  </si>
  <si>
    <t>Annual yield, rooftop</t>
  </si>
  <si>
    <t>Annual yield, façade</t>
  </si>
  <si>
    <t>Annual yield, centralized</t>
  </si>
  <si>
    <t>Edisun power</t>
  </si>
  <si>
    <t>Electricity by fuel</t>
  </si>
  <si>
    <t>Photovoltaic\Infrastructure</t>
  </si>
  <si>
    <t>Installation in CH</t>
  </si>
  <si>
    <t>Installation in DE</t>
  </si>
  <si>
    <t>Installation in ES</t>
  </si>
  <si>
    <t>Questionnaire filled in by the operator of the plant (Solarspar AG).</t>
  </si>
  <si>
    <t>Questionnaire filled in by the operator of the plant (Edisun Power AG).</t>
  </si>
  <si>
    <t>Questionnaire filled in by the engineer of the plant (Hostettler).</t>
  </si>
  <si>
    <t>Study by Frischknecht et al. (1996)</t>
  </si>
  <si>
    <t>All components (modules, mounting system, electric installation, inverter) for the installation of a 93 kWp photovoltaic plant, energy use for the mounting, transport of materials to the place of installation. Disposal of components after end of life.</t>
  </si>
  <si>
    <t>All components (modules, mounting system, electric installation, inverter) for the installation of a 156 kWp photovoltaic plant, energy use for the mounting, transport of materials to the place of installation. Disposal of components after end of life.</t>
  </si>
  <si>
    <t>All components (modules, mounting system, electric installation, inverter) for the installation of a 280 kWp photovoltaic plant, energy use for the mounting, transport of materials to the place of installation. Disposal of components after end of life.</t>
  </si>
  <si>
    <t>All components (modules, mounting system, electric installation, inverter) for the installation of a 1300 kWp photovoltaic plant, energy use for the mounting, transport of materials to the place of installation. Disposal of components after end of life.</t>
  </si>
  <si>
    <t>All components (modules, mounting system, electric installation, inverter) for the installation of a 560 kWp photovoltaic plant, energy use for the mounting, transport of materials to the place of installation. Disposal of components after end of life.</t>
  </si>
  <si>
    <t>All components (modules, mounting system, electric installation, inverter) for the installation of a 324 kWp photovoltaic plant, energy use for the mounting, transport of materials to the place of installation. Disposal of components after end of life.</t>
  </si>
  <si>
    <t>All components (modules, mounting system, electric installation, inverter) for the installation of a 450 kWp photovoltaic plant, energy use for the mounting, transport of materials to the place of installation. Disposal of components after end of life.</t>
  </si>
  <si>
    <t>All components (modules, mounting system, electric installation, inverter) for the installation of a 569 kWp photovoltaic plant, energy use for the mounting, transport of materials to the place of installation. Disposal of components after end of life.</t>
  </si>
  <si>
    <t>All components (modules, mounting system, electric installation, inverter) for the installation of a 570 kWp photovoltaic plant, energy use for the mounting, transport of materials to the place of installation. Disposal of components after end of life.</t>
  </si>
  <si>
    <t>Electricity from a photovoltaic installation with a capacity of 324 kWp and a life time of 30 years installed in 2004 in DE and operated by the Edisun Power GmbH. Module efficiency updated based on Fraunhofer ISE Photovoltaics Report from 14 November 2019. Specific annual yield adjusted based on Breyer &amp; Schmid (2010) (calculated with population-density weighted solar irradiation of fixed tilted PV systems).</t>
  </si>
  <si>
    <t>Electricity from a photovoltaic installation with a capacity of 450 kWp and a life time of 30 years installed in 2006 in DE and operated by the Edisun Power GmbH. Module efficiency updated based on Fraunhofer ISE Photovoltaics Report from 14 November 2019. Specific annual yield adjusted based on Breyer &amp; Schmid (2010) (calculated with population-density weighted solar irradiation of fixed tilted PV systems).</t>
  </si>
  <si>
    <t>Electricity from a photovoltaic installation with a capacity of 569 kWp and a life time of 30 years installed in 2008 in ES and operated by Edisun Power Iberia S.A. Module efficiency updated based on Fraunhofer ISE Photovoltaics Report from 14 November 2019. Specific annual yield adjusted based on Breyer &amp; Schmid (2010) (calculated with population-density weighted solar irradiation of fixed tilted PV systems).</t>
  </si>
  <si>
    <t>Electricity from a photovoltaic installation with a capacity of 570 kWp and a life time of 30 years installed in 2008 in ES and operated by Edisun Power Iberia S.A. Module efficiency updated based on Fraunhofer ISE Photovoltaics Report from 14 November 2019. Specific annual yield adjusted based on Breyer &amp; Schmid (2010) (calculated with population-density weighted solar irradiation of fixed tilted PV systems).</t>
  </si>
  <si>
    <t>Photovoltaic</t>
  </si>
  <si>
    <t>Use in CH.</t>
  </si>
  <si>
    <t>Use in DE.</t>
  </si>
  <si>
    <t>Use in ES.</t>
  </si>
  <si>
    <t>Photovoltaic installation with a capacity of 93kWp and a life time of 30 years installed in Switzerland.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</si>
  <si>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93kWp and a life time of 30 years installed in Switzerland.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</si>
  <si>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156kWp and a life time of 30 years installed in Switzerland.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</si>
  <si>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156kWp and a life time of 30 years installed in Switzerland.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</si>
  <si>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280kWp and a life time of 30 years installed in Switzerland.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</si>
  <si>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280kWp and a life time of 30 years installed in Switzerland.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</si>
  <si>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1300kWp and a life time of 30 years installed in Switzerland.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</si>
  <si>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560kWp and a life time of 30 years installed in Switzerland.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</si>
  <si>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324kWp and a life time of 30 years installed in Germany.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</si>
  <si>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450kWp and a life time of 30 years installed in Germany. The efficiency of single-Si PV modules is 17.9% (Fraunhofer ISE Photovoltaics Report 2019). The share of rejected or replaced PV modules is estimated at 3%. The inverter is assumed to be replaced once during the service life of the PV system.</t>
  </si>
  <si>
    <t>Photovoltaic installation with a capacity of 569kWp and a life time of 30 years installed in Spain. The efficiency of multi-Si PV modules is 16.8% (Fraunhofer ISE Photovoltaics Report 2019). The share of rejected or replaced PV modules is estimated at 3%. The inverter is assumed to be replaced once during the service life of the PV system.</t>
  </si>
  <si>
    <t>Photovoltaic installation with a capacity of 570kWp and a life time of 30 years installed in Spain. The efficiency of multi-Si PV modules is 16.8% (Fraunhofer ISE Photovoltaics Report 2019). The share of rejected or replaced PV modules is estimated at 3%. The inverter is assumed to be replaced once during the service life of the PV system.</t>
  </si>
  <si>
    <t>Statistical data for DE.</t>
  </si>
  <si>
    <t>Statistical data for ES.</t>
  </si>
  <si>
    <t>Materials, packaging and electricity use for the production of an inverse rectifier. Disposal of the product after use.</t>
  </si>
  <si>
    <t>Production of an inverter for a 560 kWp photovoltaic power plant in Switzerland.</t>
  </si>
  <si>
    <t>Inverter for a photovoltaic grid-connected system</t>
  </si>
  <si>
    <t>Detailed analysis of materials for one product</t>
  </si>
  <si>
    <t>Materials and packaging for the production of cabling and fuse box. Inverter ist not included. Estimation for metal processing. Disposal of the product after use.</t>
  </si>
  <si>
    <t xml:space="preserve">Production of different components of the electric installation for a 156 kWp photovoltaic plant. </t>
  </si>
  <si>
    <t xml:space="preserve">Production of different components of the electric installation for a 93 kWp photovoltaic plant. </t>
  </si>
  <si>
    <t xml:space="preserve">Production of different components of the electric installation for a 280 kWp photovoltaic plant. </t>
  </si>
  <si>
    <t xml:space="preserve">Production of different components of the electric installation for a 1.3 MWp photovoltaic plant. </t>
  </si>
  <si>
    <t xml:space="preserve">Production of different components of the electric installation for a 560 MWp photovoltaic plant. </t>
  </si>
  <si>
    <t xml:space="preserve">Production of different components of the electric installation for a 324 kWp photovoltaic plant. </t>
  </si>
  <si>
    <t xml:space="preserve">Production of different components of the electric installation for a 450 kWp photovoltaic plant. </t>
  </si>
  <si>
    <t xml:space="preserve">Production of different components of the electric installation for a 570 kWp photovoltaic plant. </t>
  </si>
  <si>
    <t>Electric installation</t>
  </si>
  <si>
    <t>scaled from a small PV power plant over cabling length and fuse box weight</t>
  </si>
  <si>
    <t>174-004-017</t>
  </si>
  <si>
    <t>Calculation based on water withdrawal and water emissions</t>
  </si>
  <si>
    <t>Paris, FR</t>
  </si>
  <si>
    <t>174-393</t>
  </si>
  <si>
    <t>174-394</t>
  </si>
  <si>
    <t>174-395</t>
  </si>
  <si>
    <t>174-396</t>
  </si>
  <si>
    <t>Domestic production and imports of single-crystalline silicon panels installed in the APAC countries. Transport from different world regions to regional storage.</t>
  </si>
  <si>
    <t>Transport distance CN-APAC:  4500 km</t>
  </si>
  <si>
    <t>ITRPV 2020, Fig. 6, p.9</t>
  </si>
  <si>
    <t>ITRPV 2020, Fig.6, p.9</t>
  </si>
  <si>
    <t>Silicon demand (gross)</t>
  </si>
  <si>
    <t>g/wafer</t>
  </si>
  <si>
    <t>Thickness wafer, net</t>
  </si>
  <si>
    <t>Thickness wafer, gross</t>
  </si>
  <si>
    <t>calculated</t>
  </si>
  <si>
    <t>ITRPV 2020, Fig. 16, and Fig. 4</t>
  </si>
  <si>
    <t>ITRPV 2020, Fig. 4</t>
  </si>
  <si>
    <t>personal communication, C. Baliff, EPFL, 29.9.2020</t>
  </si>
  <si>
    <t>Gross amount minus wafer minus kerf loss</t>
  </si>
  <si>
    <t>Pot scrap losses (1.5 to 2%, according to Woodhouse (2019)) are accounted for in wafer manufacturing</t>
  </si>
  <si>
    <t>Wafer thickness: 170 um, kerf loss: 65 um, additional losses: 20.5 um; silicon density: 2330 kg/m3; ITRPV 2020; Woodhouse et al. (2019): c-Si PV Manufacturing Costs 2018</t>
  </si>
  <si>
    <t>Wafer thickness: 180 um, kerf loss: 65 um, additional losses: 27.5 um; silicon density: 2330 kg/m3; ITRPV 2020; Woodhouse et al. (2019): c-Si PV Manufacturing Costs 2018</t>
  </si>
  <si>
    <t>(4,5,1,1,1,5,BU:1.05); stoichiometric calculation and 95% yield</t>
  </si>
  <si>
    <t>(4,5,1,1,1,5,BU:1.05)</t>
  </si>
  <si>
    <t>(4,5,na,na,na,na,BU:1.05); abatement system theoretical calculation</t>
  </si>
  <si>
    <t>(4,5,na,na,na,na,BU:1.05)</t>
  </si>
  <si>
    <t>(1,4,1,3,1,1,BU:1.05); according to de Wild-Scholten (2007)</t>
  </si>
  <si>
    <t>(1,4,1,3,1,1,BU:1.05)</t>
  </si>
  <si>
    <t>(4,5,na,na,na,na,BU:3); estimation</t>
  </si>
  <si>
    <t>(4,5,na,na,na,na,BU:3)</t>
  </si>
  <si>
    <t>(4,5,na,na,na,na,BU:2); standard distances</t>
  </si>
  <si>
    <t>(4,5,na,na,na,na,BU:1.05); due to water consumption</t>
  </si>
  <si>
    <t>(4,5,na,na,na,na,BU:1.05); due to electricity consumption</t>
  </si>
  <si>
    <t>(4,5,na,na,na,na,BU:1.5); estimation 0.2%</t>
  </si>
  <si>
    <t>(4,5,na,na,na,na,BU:1.5)</t>
  </si>
  <si>
    <t>(4,5,na,na,na,na,BU:1.2); estimation 0.2%</t>
  </si>
  <si>
    <t>(4,5,na,na,na,na,BU:1.2)</t>
  </si>
  <si>
    <t>(1,4,1,3,1,5,BU:1.5); 1.2% according to environmental report Air Products</t>
  </si>
  <si>
    <t>(1,4,1,3,1,5,BU:1.5)</t>
  </si>
  <si>
    <t>(4,5,na,na,na,na,BU:1.05); estimation with data from large chemical plant</t>
  </si>
  <si>
    <t>fluorspar, 97%, at plant</t>
  </si>
  <si>
    <t>hydrogen fluoride, at plant</t>
  </si>
  <si>
    <t>1,1-difluoroethane, HFC-152a, at plant</t>
  </si>
  <si>
    <t>vinyl fluoride, at plant</t>
  </si>
  <si>
    <t>polyvinylfluoride, at plant</t>
  </si>
  <si>
    <t>polyvinylfluoride, dispersion, at plant</t>
  </si>
  <si>
    <t>(1,1,1,1,1,1)</t>
  </si>
  <si>
    <t>Fluorspar</t>
  </si>
  <si>
    <t>in ground</t>
  </si>
  <si>
    <t>(3,3,4,3,1,5); Estimation, 5% loss</t>
  </si>
  <si>
    <t>(3,3,4,3,1,5)</t>
  </si>
  <si>
    <t>(3,3,5,5,1,5); Boustead 1979</t>
  </si>
  <si>
    <t>(3,3,5,5,1,5)</t>
  </si>
  <si>
    <t>(2,3,1,2,1,na); Krieger 2006</t>
  </si>
  <si>
    <t>(5,3,1,1,1,5); Rough estimation based on cumulative data, Krieger et al. 2006</t>
  </si>
  <si>
    <t>(2,3,1,2,1,na)</t>
  </si>
  <si>
    <t>heavy fuel oil, burned in industrial furnace 1MW, non-modulating</t>
  </si>
  <si>
    <t>(5,na,1,1,5,na); Rough estimation</t>
  </si>
  <si>
    <t>(5,na,1,1,5,na)</t>
  </si>
  <si>
    <t>acetylene, at regional storehouse</t>
  </si>
  <si>
    <t>(5,3,1,1,1,5); Acetylen yield is 92.4%</t>
  </si>
  <si>
    <t>acetic acid, 98% in H2O, at plant</t>
  </si>
  <si>
    <t>dimethylamine, at plant</t>
  </si>
  <si>
    <t>(5,3,1,1,1,5); Emitted, but amount not known</t>
  </si>
  <si>
    <t>sulphuric acid, liquid, at plant</t>
  </si>
  <si>
    <t xml:space="preserve">(5,3,1,1,1,5); </t>
  </si>
  <si>
    <t>(4,5,na,na,na,na); CaF2: 100 km, standard distance</t>
  </si>
  <si>
    <t>(4,5,na,na,na,na); standard distance 600km</t>
  </si>
  <si>
    <t>(3,3,5,5,1,5); Calculation</t>
  </si>
  <si>
    <t>Hydrogen fluoride</t>
  </si>
  <si>
    <t>(3,3,4,3,5,5); Estimation</t>
  </si>
  <si>
    <t>(3,3,4,3,5,5)</t>
  </si>
  <si>
    <t>Particulates, &lt; 2.5 um</t>
  </si>
  <si>
    <t>(3,3,5,5,5,5); Literature</t>
  </si>
  <si>
    <t>(3,3,5,5,5,5)</t>
  </si>
  <si>
    <t>Particulates, &gt; 2.5 um, and &lt; 10um</t>
  </si>
  <si>
    <t>Particulates, &gt; 10 um</t>
  </si>
  <si>
    <t>Sulfur dioxide</t>
  </si>
  <si>
    <t>(3,3,4,3,1,5); HF production</t>
  </si>
  <si>
    <t>Ethane, 1,1-difluoro-, HFC-152a</t>
  </si>
  <si>
    <t>(5,3,1,1,1,5)</t>
  </si>
  <si>
    <t>chemicals organic, at plant</t>
  </si>
  <si>
    <t>(1,2,1,1,3,5); plastics europe (2006) polymerisation of vinyl chloride monomers</t>
  </si>
  <si>
    <t>(1,2,1,1,3,5)</t>
  </si>
  <si>
    <t>compressed air, average installation, &gt;30kW, 8 bar gauge, at supply network</t>
  </si>
  <si>
    <t>tap water, at user</t>
  </si>
  <si>
    <t>steam, for chemical processes, at plant</t>
  </si>
  <si>
    <t>(1,2,1,1,3,5); treatment of process water</t>
  </si>
  <si>
    <t>dichloromethane, at plant</t>
  </si>
  <si>
    <t>(1,2,1,1,3,5); due to electricity consumption</t>
  </si>
  <si>
    <t>(1,3,1,3,1,5,BU:1.05); reliable source</t>
  </si>
  <si>
    <t>(1,3,1,3,1,5,BU:1.05)</t>
  </si>
  <si>
    <t>(4,5,na,na,na,na,BU:3); estimated over Althaus (2007) for average Si product</t>
  </si>
  <si>
    <t>(4,5,na,na,na,na,BU:3); estimated over Althaus (2007), emissions for average Si product</t>
  </si>
  <si>
    <t>(4,5,na,na,na,na,BU:1.5); estimated over Althaus (2007), emissions for average Si product</t>
  </si>
  <si>
    <t>(4,5,na,na,na,na,BU:5); estimated over Althaus (2007), emissions for average Si product</t>
  </si>
  <si>
    <t>(4,5,na,na,na,na,BU:5)</t>
  </si>
  <si>
    <t>(4,5,na,na,na,na,BU:1.05); estimated over Althaus (2007), emissions for average Si product</t>
  </si>
  <si>
    <t>(2,2,4,1,1,3); Literature, lower range to account for heat recovery</t>
  </si>
  <si>
    <t>(2,2,4,1,1,3)</t>
  </si>
  <si>
    <t>wood chips, production mix, wet, measured as dry mass, at forest road &amp; at sawmill</t>
  </si>
  <si>
    <t>(2,2,4,1,1,3); Literature, 1.35 kg</t>
  </si>
  <si>
    <t>hard coal coke, at plant</t>
  </si>
  <si>
    <t>(2,2,4,1,1,3); Literature, coal</t>
  </si>
  <si>
    <t>(2,2,4,1,1,3); Literature, graphite electrodes</t>
  </si>
  <si>
    <t>charcoal, at plant</t>
  </si>
  <si>
    <t>(2,2,4,1,1,3); Literature</t>
  </si>
  <si>
    <t>petroleum coke, at refinery</t>
  </si>
  <si>
    <t>oxygen, liquid, at plant</t>
  </si>
  <si>
    <t>(3,4,5,3,1,5); Literature</t>
  </si>
  <si>
    <t>(3,4,5,3,1,5)</t>
  </si>
  <si>
    <t>disposal, slag from MG silicon production, 0% water, to inert material landfill</t>
  </si>
  <si>
    <t>(1,2,4,1,3,3); Estimation</t>
  </si>
  <si>
    <t>(1,2,4,1,3,3)</t>
  </si>
  <si>
    <t>(4,5,na,na,na,na); Charcoal from Asia 15000km</t>
  </si>
  <si>
    <t>(4,5,na,na,na,na); Standard distance 50km, 20km for sand</t>
  </si>
  <si>
    <t>(4,5,na,na,na,na); Standard distance 100km</t>
  </si>
  <si>
    <t>(2,2,4,1,1,3); Calculation based on fuel and electricity use minus 25 MJ/kg</t>
  </si>
  <si>
    <t>Arsenic</t>
  </si>
  <si>
    <t>(3,4,5,3,1,5); Literature, in dust</t>
  </si>
  <si>
    <t>Aluminium</t>
  </si>
  <si>
    <t>low population density</t>
  </si>
  <si>
    <t>Antimony</t>
  </si>
  <si>
    <t>Carbon monoxide, biogenic</t>
  </si>
  <si>
    <t>Carbon dioxide, biogenic</t>
  </si>
  <si>
    <t>(2,2,4,1,1,3); Calculation, biogenic fuels</t>
  </si>
  <si>
    <t>(2,2,4,1,1,3); Calculation, fossil fuels</t>
  </si>
  <si>
    <t>Chlorine</t>
  </si>
  <si>
    <t>(3,4,5,3,1,5); Estimation</t>
  </si>
  <si>
    <t>Hydrogen sulfide</t>
  </si>
  <si>
    <t>NMVOC, non-methane volatile organic compounds, unspecified origin</t>
  </si>
  <si>
    <t>(3,2,4,1,1,3); Calculation based on environmental report</t>
  </si>
  <si>
    <t>(3,2,4,1,1,3)</t>
  </si>
  <si>
    <t>Potassium</t>
  </si>
  <si>
    <t>Silicon</t>
  </si>
  <si>
    <t>(3,4,5,3,1,5); Literature, SiO2 in dust</t>
  </si>
  <si>
    <t>Sodium</t>
  </si>
  <si>
    <t>Tin</t>
  </si>
  <si>
    <t>silicon, solar grade, modified Siemens process, at plant</t>
  </si>
  <si>
    <t>(3,1,1,1,1,1); Market share Chinese Polysilicon</t>
  </si>
  <si>
    <t>(3,1,1,1,1,1)</t>
  </si>
  <si>
    <t>(3,1,1,1,1,1); Market share APAC Polysilicon</t>
  </si>
  <si>
    <t>(3,1,1,1,1,1); Market share US Polysilicon</t>
  </si>
  <si>
    <t>(3,1,1,1,1,1); Market share European Polysilicon</t>
  </si>
  <si>
    <t>(4,5,na,na,na,na); Transport distance CN-EU: 19994 km, CN-US: 20755 km, CN-APAC: 4584 km</t>
  </si>
  <si>
    <t>(4,5,na,na,na,na); Standard distance 200km</t>
  </si>
  <si>
    <t>(4,5,na,na,na,na); Standard distance 50km</t>
  </si>
  <si>
    <t>(2,3,4,2,1,3); Literature</t>
  </si>
  <si>
    <t>(2,3,4,2,1,3)</t>
  </si>
  <si>
    <t>(3,3,4,2,1,3); de Wild 2007, share of NaOH, HCl and H2 estimated with EG-Si data</t>
  </si>
  <si>
    <t>(3,3,4,2,1,3)</t>
  </si>
  <si>
    <t>(4,5,na,na,na,na); Transport distance MG-Si: 2000 km; Chemicals: 100 km</t>
  </si>
  <si>
    <t>(4,5,na,na,na,na); Transport distance chemicals: 600 km</t>
  </si>
  <si>
    <t>(2,3,1,2,1,3); Total electricity demand: 49 kWh/kg (IEA-PVPS Trends Report 2019)</t>
  </si>
  <si>
    <t>(2,3,1,2,1,3)</t>
  </si>
  <si>
    <t>(2,3,1,2,1,3); Woodhouse et al. (2019): c-Si PV Manufacturing Costs 2018; IEA-PVPS Trends Report 2019</t>
  </si>
  <si>
    <t>(1,3,4,2,3,3); Estimation</t>
  </si>
  <si>
    <t>(1,3,4,2,3,3)</t>
  </si>
  <si>
    <t>(2,3,4,2,1,3); Calculation</t>
  </si>
  <si>
    <t>(4,2,4,1,3,3); Environmental report 2002, average Si product</t>
  </si>
  <si>
    <t>(4,2,4,1,3,3)</t>
  </si>
  <si>
    <t>(2,4,4,2,1,5); Pot scrap losses (1.5 to 2%, according to Woodhouse (2019)) are accounted for in wafer manufacturing</t>
  </si>
  <si>
    <t>(2,4,4,2,1,5)</t>
  </si>
  <si>
    <t>argon, liquid, at plant</t>
  </si>
  <si>
    <t>(1,4,4,2,1,5); de Wild-Scholten (2014) Life Cycle Assessment of Photovoltaics Status 2011, Part 1 Data Collection (table 9)</t>
  </si>
  <si>
    <t>(1,4,4,2,1,5)</t>
  </si>
  <si>
    <t>(3,4,5,3,3,5); de Wild-Scholten (2014) Life Cycle Assessment of Photovoltaics Status 2011, Part 1 Data Collection (table 9)</t>
  </si>
  <si>
    <t>(3,4,5,3,3,5)</t>
  </si>
  <si>
    <t>nitric acid, 50% in H2O, at plant</t>
  </si>
  <si>
    <t>ceramic tiles, at regional storage</t>
  </si>
  <si>
    <t>(3,4,5,3,3,5); waste water treatment, Hagedorn 1992</t>
  </si>
  <si>
    <t>(2,2,1,2,1,5); ITRPV 2020, Fig. 6, p.9</t>
  </si>
  <si>
    <t>(2,2,1,2,1,5)</t>
  </si>
  <si>
    <t>water, deionised, water balance according to MoeK 2013, at plant</t>
  </si>
  <si>
    <t>Water, cooling, unspecified natural origin, CN</t>
  </si>
  <si>
    <t>Water, cooling, unspecified natural origin, US</t>
  </si>
  <si>
    <t>Water, cooling, unspecified natural origin, KR</t>
  </si>
  <si>
    <t>Water, cooling, unspecified natural origin, RER</t>
  </si>
  <si>
    <t>(4,5,na,na,na,na); Transport distance: 100km; silicon: 1000km</t>
  </si>
  <si>
    <t>(4,5,na,na,na,na); de Wild-Scholten (2014) Life Cycle Assessment of Photovoltaics Status 2011, Part 1 Data Collection (table 9)</t>
  </si>
  <si>
    <t>disposal, waste, Si waferprod., inorg, 9.4% water, to residual material landfill</t>
  </si>
  <si>
    <t>treatment, sewage, to wastewater treatment, class 2</t>
  </si>
  <si>
    <t>(4,3,5,3,1,5); Calculation based on water withdrawal and water emissions</t>
  </si>
  <si>
    <t>(4,3,5,3,1,5)</t>
  </si>
  <si>
    <t>(3,3,5,3,1,5); de Wild-Scholten (2014) Life Cycle Assessment of Photovoltaics Status 2011, Part 1 Data Collection (table 9)</t>
  </si>
  <si>
    <t>(3,3,5,3,1,5)</t>
  </si>
  <si>
    <t>Water, CN</t>
  </si>
  <si>
    <t>(4,3,5,3,1,5); Assumption: 5% evaporation of cooling water, 10% evaporation of process water; Frischknecht &amp; Büsser Knöpfel (2013)</t>
  </si>
  <si>
    <t>Water, US</t>
  </si>
  <si>
    <t>Water, KR</t>
  </si>
  <si>
    <t>Water, RER</t>
  </si>
  <si>
    <t>(3,4,5,3,1,5); de Wild-Scholten (2014) Life Cycle Assessment of Photovoltaics Status 2011, Part 1 Data Collection (table 9)</t>
  </si>
  <si>
    <t>Hydroxide</t>
  </si>
  <si>
    <t>(5,4,4,1,1,5); Extrapolation for sum parameter</t>
  </si>
  <si>
    <t>(5,4,4,1,1,5)</t>
  </si>
  <si>
    <t>(2,4,4,2,1,5); Estimation</t>
  </si>
  <si>
    <t>(1,2,4,1,1,3); de Wild-Scholten (2014) Life Cycle Assessment of Photovoltaics Status 2011, Part 1 Data Collection (table 12)</t>
  </si>
  <si>
    <t>(1,2,4,1,1,3)</t>
  </si>
  <si>
    <t>helium, at plant</t>
  </si>
  <si>
    <t>(3,3,5,3,1,5); de Wild-Scholten (2014) Life Cycle Assessment of Photovoltaics Status 2011, Part 1 Data Collection (table 12)</t>
  </si>
  <si>
    <t>(3,4,5,3,1,5); de Wild-Scholten (2014) Life Cycle Assessment of Photovoltaics Status 2011, Part 1 Data Collection (table 12)</t>
  </si>
  <si>
    <t>(3,4,4,3,1,5); de Wild-Scholten (2014) Life Cycle Assessment of Photovoltaics Status 2011, Part 1 Data Collection (table 12)</t>
  </si>
  <si>
    <t>(3,4,4,3,1,5)</t>
  </si>
  <si>
    <t>(4,5,na,na,na,na); Standard distances 100km</t>
  </si>
  <si>
    <t>(3,3,5,3,1,5); Calculation</t>
  </si>
  <si>
    <t>(4,3,5,3,1,5); Assumption: 5% evaporation of cooling water; Frischknecht &amp; Büsser Knöpfel (2013)</t>
  </si>
  <si>
    <t>(2,2,1,2,1,5); Wafer thickness: 170 um, kerf loss: 65 um, additional losses: 20.5 um; silicon density: 2330 kg/m3; ITRPV 2020; Woodhouse et al. (2019): c-Si PV Manufacturing Costs 2018</t>
  </si>
  <si>
    <t>(2,2,1,2,1,5); Wafer thickness: 180 um, kerf loss: 65 um, additional losses: 27.5 um; silicon density: 2330 kg/m3; ITRPV 2020; Woodhouse et al. (2019): c-Si PV Manufacturing Costs 2018</t>
  </si>
  <si>
    <t>(3,4,2,3,1,5); de Wild-Scholten (2014) Life Cycle Assessment of Photovoltaics Status 2011, Part 1 Data Collection (Table 19,25)</t>
  </si>
  <si>
    <t>(3,4,2,3,1,5)</t>
  </si>
  <si>
    <t>(1,2,4,1,1,3); de Wild-Scholten (2014) Life Cycle Assessment of Photovoltaics Status 2011, Part 1 Data Collection (Table 19,25)</t>
  </si>
  <si>
    <t>dipropylene glycol monomethyl ether, at plant</t>
  </si>
  <si>
    <t>alkylbenzene sulfonate, linear, petrochemical, at plant</t>
  </si>
  <si>
    <t>acrylic binder, 34% in H2O, at plant</t>
  </si>
  <si>
    <t>brass, at plant</t>
  </si>
  <si>
    <t>(3,2,1,1,3,5); Proxy for diamond wire; Woodhouse et al. (2019): c-Si PV Manufacturing Costs 2018</t>
  </si>
  <si>
    <t>(3,2,1,1,3,5)</t>
  </si>
  <si>
    <t>wire drawing, steel</t>
  </si>
  <si>
    <t>(3,2,1,1,3,5); de Wild-Scholten (2014) Life Cycle Assessment of Photovoltaics Status 2011, Part 1 Data Collection (Table 19,25)</t>
  </si>
  <si>
    <t>(2,2,1,2,1,5); Woodhouse et al. (2019): c-Si PV Manufacturing Costs 2018</t>
  </si>
  <si>
    <t>(3,4,2,3,1,5); China photovoltaic cell industry cleaner production evaluation index system</t>
  </si>
  <si>
    <t>disposal, waste, silicon wafer production, 0% water, to underground deposit</t>
  </si>
  <si>
    <t>(3,4,2,3,1,5); Calculation based on water withdrawal and water emissions</t>
  </si>
  <si>
    <t>(4,5,na,na,na,na); Transport distance: 100km; silicon: 200km</t>
  </si>
  <si>
    <t>(4,5,na,na,na,na); Transport distance: 100-600km</t>
  </si>
  <si>
    <t>wafer factory</t>
  </si>
  <si>
    <t>(3,4,4,3,1,5); de Wild-Scholten (2014) Life Cycle Assessment of Photovoltaics Status 2011, Part 1 Data Collection (Table 19,25)</t>
  </si>
  <si>
    <t>(2,4,4,3,1,5); de Wild-Scholten (2014) Life Cycle Assessment of Photovoltaics Status 2011, Part 1 Data Collection (Table 19,25)</t>
  </si>
  <si>
    <t>(2,4,4,3,1,5)</t>
  </si>
  <si>
    <t>(3,4,5,3,1,5); de Wild-Scholten (2014) Life Cycle Assessment of Photovoltaics Status 2011, Part 1 Data Collection (Table 19,25)</t>
  </si>
  <si>
    <t>multi-Si wafer, at regional storage</t>
  </si>
  <si>
    <t>single-Si wafer, photovoltaics, at regional storage</t>
  </si>
  <si>
    <t>(5,1,1,1,1,5); Market share European wafers</t>
  </si>
  <si>
    <t>(5,1,1,1,1,5)</t>
  </si>
  <si>
    <t>(5,1,1,1,1,5); Market share Chinese wafers</t>
  </si>
  <si>
    <t>(5,1,1,1,1,5); Market share US wafers</t>
  </si>
  <si>
    <t>(5,1,1,1,1,5); Market share APAC wafers</t>
  </si>
  <si>
    <t>building, hall</t>
  </si>
  <si>
    <t>(1,2,1,1,1,3); Environmental report</t>
  </si>
  <si>
    <t>(1,2,1,1,1,3)</t>
  </si>
  <si>
    <t>water supply network</t>
  </si>
  <si>
    <t>(1,2,1,1,1,3); Environmental report, pipelines for drinking water</t>
  </si>
  <si>
    <t>metal working machine, unspecified, at plant</t>
  </si>
  <si>
    <t>(5,3,1,1,5,3); Rough estimation for equipment</t>
  </si>
  <si>
    <t>(5,3,1,1,5,3)</t>
  </si>
  <si>
    <t>(1,2,1,1,1,3); share of area according to environmental report</t>
  </si>
  <si>
    <t>metallization paste, front side, at plant</t>
  </si>
  <si>
    <t>metallization paste, back side, at plant</t>
  </si>
  <si>
    <t>metallization paste, back side, aluminium, at plant</t>
  </si>
  <si>
    <t>(3,2,1,1,1,3); de Wild 2007, paste composition, 1% loss</t>
  </si>
  <si>
    <t>(3,2,1,1,1,3)</t>
  </si>
  <si>
    <t>(3,2,1,1,1,3); de Wild 2007, paste composition, 1% loss, bismuth inventoried as lead.</t>
  </si>
  <si>
    <t>(3,na,2,1,4,na); Estimation with data for solder production</t>
  </si>
  <si>
    <t>(3,na,2,1,4,na)</t>
  </si>
  <si>
    <t>(4,5,na,na,na,na); Standard distance 600km</t>
  </si>
  <si>
    <t>solder production plant</t>
  </si>
  <si>
    <t>(4,5,na,na,na,na); Esimation</t>
  </si>
  <si>
    <t>(3,4,3,3,1,5); Calculation</t>
  </si>
  <si>
    <t>(3,4,3,3,1,5)</t>
  </si>
  <si>
    <t>(2,2,2,1,1,3); de Wild-Scholten (2014) Life Cycle Assessment of Photovoltaics Status 2011, Part 1 Data Collection (Table 30,31)</t>
  </si>
  <si>
    <t>(2,2,2,1,1,3)</t>
  </si>
  <si>
    <t>(2,2,1,1,1,3); Woodhouse et al. (2019): c-Si PV Manufacturing Costs 2018</t>
  </si>
  <si>
    <t>(2,2,1,1,1,3)</t>
  </si>
  <si>
    <t>(2,2,4,1,1,3); de Wild-Scholten (2014) Life Cycle Assessment of Photovoltaics Status 2011, Part 1 Data Collection (Table 30,31)</t>
  </si>
  <si>
    <t>phosphoric acid, fertiliser grade, 70% in H2O, at plant</t>
  </si>
  <si>
    <t>phosphoryl chloride, at plant</t>
  </si>
  <si>
    <t>isopropanol, at plant</t>
  </si>
  <si>
    <t>solvents, organic, unspecified, at plant</t>
  </si>
  <si>
    <t>calcium chloride, CaCl2, at regional storage</t>
  </si>
  <si>
    <t>hydrogen peroxide, 50% in H2O, at plant</t>
  </si>
  <si>
    <t>refrigerant R134a, at plant</t>
  </si>
  <si>
    <t>potassium hydroxide, at regional storage</t>
  </si>
  <si>
    <t>ammonium sulphate, as N, at regional storehouse</t>
  </si>
  <si>
    <t>tap water, water balance according to MoeK 2013, at user</t>
  </si>
  <si>
    <t>light fuel oil, burned in industrial furnace 1MW, non-modulating</t>
  </si>
  <si>
    <t>(4,5,na,na,na,na); de Wild-Scholten (2014) Life Cycle Assessment of Photovoltaics Status 2011, Part 1 Data Collection (Table 30,31)</t>
  </si>
  <si>
    <t>treatment, PV cell production effluent, to wastewater treatment, class 3</t>
  </si>
  <si>
    <t>(2,2,4,1,1,3); Calculation based on water withdrawal and water emissions</t>
  </si>
  <si>
    <t>disposal, solvents mixture, 16.5% water, to hazardous waste incineration</t>
  </si>
  <si>
    <t>(2,3,4,3,1,5); Assumption: 10% evaporation of process water; Frischknecht &amp; Büsser Knöpfel (2013)</t>
  </si>
  <si>
    <t>(2,3,4,3,1,5)</t>
  </si>
  <si>
    <t>2-Propanol</t>
  </si>
  <si>
    <t>Acetaldehyde</t>
  </si>
  <si>
    <t>Ethane, 1,1,1,2-tetrafluoro-, HFC-134a</t>
  </si>
  <si>
    <t>Nitric acid</t>
  </si>
  <si>
    <t>photovoltaic cell, multi-Si, at regional storage</t>
  </si>
  <si>
    <t>photovoltaic cell, single-Si, at regional storage</t>
  </si>
  <si>
    <t>(5,1,1,1,1,5); Market share European cells</t>
  </si>
  <si>
    <t>(5,1,1,1,1,5); Market share Chinese cells</t>
  </si>
  <si>
    <t>(5,1,1,1,1,5); Market share US cells</t>
  </si>
  <si>
    <t>(5,1,1,1,1,5); Market share APAC cells</t>
  </si>
  <si>
    <t>(4,5,na,na,na,na); Transport distance CN-EU: 19994 km, CN-US: 20755 km, APAC-EU: 15026 km, APAC-US: 18411 km</t>
  </si>
  <si>
    <t>reinforcing steel, at plant</t>
  </si>
  <si>
    <t>(1,2,1,1,1,3); Company information</t>
  </si>
  <si>
    <t>brick, at plant</t>
  </si>
  <si>
    <t>concrete, normal, at plant</t>
  </si>
  <si>
    <t>(5,3,1,1,1,3); Rough estimation equipment</t>
  </si>
  <si>
    <t>(5,3,1,1,1,3)</t>
  </si>
  <si>
    <t>(1,2,1,1,1,3); Standard distances</t>
  </si>
  <si>
    <t>(1,2,1,1,1,3); Estimation</t>
  </si>
  <si>
    <t>disposal, building, reinforced concrete, to sorting plant</t>
  </si>
  <si>
    <t>(1,2,1,1,1,3); 25a occupation, estimation for rapid changing technology</t>
  </si>
  <si>
    <t>(1,2,1,1,1,3); averaged company information</t>
  </si>
  <si>
    <t>photovoltaic panel, single-Si, at plant</t>
  </si>
  <si>
    <t>photovoltaic laminate, single-Si, at plant</t>
  </si>
  <si>
    <t>photovoltaic laminate, multi-Si, at plant</t>
  </si>
  <si>
    <t>(1,4,4,3,1,3); de Wild-Scholten (2014) Life Cycle Assessment of Photovoltaics Status 2011, Part 1 Data Collection (Table 37)</t>
  </si>
  <si>
    <t>(1,4,4,3,1,3)</t>
  </si>
  <si>
    <t>wire drawing, copper</t>
  </si>
  <si>
    <t>diode, unspecified, at plant</t>
  </si>
  <si>
    <t>(3,4,4,3,1,5); de Wild-Scholten (2014) Life Cycle Assessment of Photovoltaics Status 2011, Part 1 Data Collection (Table 37)</t>
  </si>
  <si>
    <t>(1,4,4,3,3,3); de Wild-Scholten (2014) Life Cycle Assessment of Photovoltaics Status 2011, Part 1 Data Collection (Table 37)</t>
  </si>
  <si>
    <t>(1,4,4,3,3,3)</t>
  </si>
  <si>
    <t>tempering, flat glass</t>
  </si>
  <si>
    <t>1-propanol, at plant</t>
  </si>
  <si>
    <t>soap, at plant</t>
  </si>
  <si>
    <t>corrugated board, mixed fibre, single wall, at plant</t>
  </si>
  <si>
    <t>EUR-flat pallet</t>
  </si>
  <si>
    <t>diesel, burned in building machine, average</t>
  </si>
  <si>
    <t>photovoltaic panel factory</t>
  </si>
  <si>
    <t>(4,5,na,na,na,na); Standard distance 100km, cells 500km</t>
  </si>
  <si>
    <t>disposal, municipal solid waste, 22.9% water, to municipal incineration</t>
  </si>
  <si>
    <t>(1,4,4,3,1,3); Alsema (personal communication) 2007, production waste</t>
  </si>
  <si>
    <t>disposal, polyvinylfluoride, 0.2% water, to municipal incineration</t>
  </si>
  <si>
    <t>disposal, used mineral oil, 10% water, to hazardous waste incineration</t>
  </si>
  <si>
    <t>treatment, sewage, from residence, to wastewater treatment, class 2</t>
  </si>
  <si>
    <t>(1,4,4,3,1,3); Calculation, water use</t>
  </si>
  <si>
    <t>(3,4,5,3,1,5); Calculation, electricity use</t>
  </si>
  <si>
    <t>(3,4,5,3,1,5); de Wild-Scholten (2014) Life Cycle Assessment of Photovoltaics Status 2011, Part 1 Data Collection (Table 37)</t>
  </si>
  <si>
    <t>photovoltaic laminate, multi-Si, at regional storage</t>
  </si>
  <si>
    <t>photovoltaic laminate, single-Si, at regional storage</t>
  </si>
  <si>
    <t>photovoltaic panel, multi-Si, at regional storage</t>
  </si>
  <si>
    <t>photovoltaic panel, single-Si, at regional storage</t>
  </si>
  <si>
    <t>(5,1,1,1,1,5); Market share European modules</t>
  </si>
  <si>
    <t>(5,1,1,1,1,5); Market share US modules</t>
  </si>
  <si>
    <t>(5,1,1,1,1,5); Market share Chinese modules</t>
  </si>
  <si>
    <t>(5,1,1,1,1,5); Market share APAC modules</t>
  </si>
  <si>
    <t>(4,5,na,na,na,na); Transport distance CN-EU: 19994 km, APAC-EU: 15026 km</t>
  </si>
  <si>
    <t>(4,5,na,na,na,na); Transport distance 943 km</t>
  </si>
  <si>
    <t>(4,5,na,na,na,na); Transport distance CN-US: 20755 km, APAC-US: 18411 km</t>
  </si>
  <si>
    <t>(4,5,na,na,na,na); Transport distance CN-APAC:  4500 km</t>
  </si>
  <si>
    <t>(5,5,1,1,1,5)</t>
  </si>
  <si>
    <t>(1,2,1,1,1,3); Environmental report, calculated</t>
  </si>
  <si>
    <t>(1,2,1,1,1,3); Environmental report, weighted average for 5 companies</t>
  </si>
  <si>
    <t>(1,2,1,1,1,3); Environmental report, weighted average for 3 companies</t>
  </si>
  <si>
    <t>(1,2,1,1,1,3); Environmental report, weighted average for 2 companies</t>
  </si>
  <si>
    <t>photovoltaic panel, micro-Si, at plant</t>
  </si>
  <si>
    <t>photovoltaic laminate, micro-Si, at plant</t>
  </si>
  <si>
    <t>electricity, high voltage, at grid</t>
  </si>
  <si>
    <t>electricity, high voltage, production RER, at grid</t>
  </si>
  <si>
    <t>solar collector factory</t>
  </si>
  <si>
    <t>cable, three-conductor cable, at plant</t>
  </si>
  <si>
    <t>adhesive for metals, at plant</t>
  </si>
  <si>
    <t>bisphenol A, powder, at plant</t>
  </si>
  <si>
    <t>injection moulding</t>
  </si>
  <si>
    <t>Water, unspecified natural origin, CN</t>
  </si>
  <si>
    <t>water, deionised, at plant</t>
  </si>
  <si>
    <t>zeolite, slurry, 50% in H2O, at plant</t>
  </si>
  <si>
    <t>compressed air, average generation, &gt;30kW, 7 bar gauge, at compressor</t>
  </si>
  <si>
    <t>carbon dioxide liquid, at plant</t>
  </si>
  <si>
    <t>phosphane, at plant</t>
  </si>
  <si>
    <t>trimethyl borate, at plant</t>
  </si>
  <si>
    <t>diborane, at plant</t>
  </si>
  <si>
    <t>natural gas, high pressure, at consumer</t>
  </si>
  <si>
    <t>transport, freight, lorry 16-32 metric ton, EURO 3</t>
  </si>
  <si>
    <t>transport, freight, lorry 16-32 metric ton, fleet average</t>
  </si>
  <si>
    <t>treatment, sewage, unpolluted, from residence, to wastewater treatment, class 2</t>
  </si>
  <si>
    <t>disposal, rubber, unspecified, 0% water, to municipal incineration</t>
  </si>
  <si>
    <t>Water</t>
  </si>
  <si>
    <t>Suspended solids, unspecified</t>
  </si>
  <si>
    <t>Calcium, ion</t>
  </si>
  <si>
    <t>photovoltaic panel, micro-Si, at regional storage</t>
  </si>
  <si>
    <t>photovoltaic laminate, micro-Si, at regional storage</t>
  </si>
  <si>
    <t>(1,1,1,1,1,1); Oerlikon Solar (2011): General properties THINFAB - 120 MW; Module</t>
  </si>
  <si>
    <t>(4,5,na,na,na,na); Transport from Rotterdam to regional storage</t>
  </si>
  <si>
    <t>(4,5,na,na,na,na); Import from Shanghai to Rotterdam</t>
  </si>
  <si>
    <t>photovoltaic laminate, CIS, at plant</t>
  </si>
  <si>
    <t>photovoltaic panel, CIS, at plant</t>
  </si>
  <si>
    <t>(1,1,1,1,1,3); company information, coating, air-conditioning, water purification, etc.</t>
  </si>
  <si>
    <t>(1,1,1,1,1,3)</t>
  </si>
  <si>
    <t>(1,1,1,1,1,3); de Wild-Scholten (2014) Life Cycle Assessment of Photovoltaics Status 2011, Part 1 Data Collection (Table 46)</t>
  </si>
  <si>
    <t>(1,1,1,1,1,3); Raugei, literature</t>
  </si>
  <si>
    <t>(1,4,1,3,1,3); Assumption</t>
  </si>
  <si>
    <t>(1,4,1,3,1,3)</t>
  </si>
  <si>
    <t>(1,1,1,1,1,3); Assumption</t>
  </si>
  <si>
    <t>(1,1,1,1,1,3); company information</t>
  </si>
  <si>
    <t>(3,2,2,1,1,3); company information and assumption for share of metals</t>
  </si>
  <si>
    <t>(3,2,2,1,1,3)</t>
  </si>
  <si>
    <t>flux, wave soldering, at plant</t>
  </si>
  <si>
    <t>acetone, liquid, at plant</t>
  </si>
  <si>
    <t>(3,1,3,1,1,3); Cleaning agent, Ampenberg 1998</t>
  </si>
  <si>
    <t>(3,1,3,1,1,3)</t>
  </si>
  <si>
    <t>(1,1,1,1,1,3); protection gas, company information</t>
  </si>
  <si>
    <t>butyl acrylate, at plant</t>
  </si>
  <si>
    <t>hydrogen sulphide, H2S, at plant</t>
  </si>
  <si>
    <t>(1,1,1,1,1,3); dip coating for CdS, company information</t>
  </si>
  <si>
    <t>urea, as N, at regional storehouse</t>
  </si>
  <si>
    <t>(3,1,3,1,1,3); dip coating for CdS, Ampenberg 1998</t>
  </si>
  <si>
    <t>(3,1,1,1,3,3); company information, amount of deposited waste, own estimation for type</t>
  </si>
  <si>
    <t>(3,1,1,1,3,3)</t>
  </si>
  <si>
    <t>disposal, inert waste, 5% water, to inert material landfill</t>
  </si>
  <si>
    <t>disposal, glass, 0% water, to municipal incineration</t>
  </si>
  <si>
    <t>treatment, glass production effluent, to wastewater treatment, class 2</t>
  </si>
  <si>
    <t>(1,1,1,1,1,3); Calculation</t>
  </si>
  <si>
    <t>(3,4,3,3,1,5); Rough estimation</t>
  </si>
  <si>
    <t>photovoltaic laminate, CIS, at regional storage</t>
  </si>
  <si>
    <t>photovoltaic panel, CIS, at regional storage</t>
  </si>
  <si>
    <t xml:space="preserve">(1,1,1,1,1,3); </t>
  </si>
  <si>
    <t>(4,5,na,na,na,na); transport from Rotterdam to regional storage</t>
  </si>
  <si>
    <t>(4,5,na,na,na,na); import from US and Asia to Rotterdam</t>
  </si>
  <si>
    <t>photovoltaic laminate, CdTe, First Solar Series 4, at plant</t>
  </si>
  <si>
    <t>photovoltaic laminate, CdTe, First Solar Series 6, at plant</t>
  </si>
  <si>
    <t>(1,1,1,1,1,3,BU:1.05); 2015 and 2017-2018 (estimated) data for First Solar in US and Malaysia</t>
  </si>
  <si>
    <t>(1,1,1,1,1,3,BU:1.05)</t>
  </si>
  <si>
    <t>(1,4,3,3,1,3,BU:1.05); Fthenakis, literature, sum up of several materials</t>
  </si>
  <si>
    <t>(1,4,3,3,1,3,BU:1.05)</t>
  </si>
  <si>
    <t>(1,2,2,3,1,3,BU:1.05); 2015 and 2017-2018 (estimated) data for First Solar in US and Malaysia</t>
  </si>
  <si>
    <t>(1,2,2,3,1,3,BU:1.05)</t>
  </si>
  <si>
    <t>(1,4,3,3,1,3,BU:1.05); Fthenakis, literature</t>
  </si>
  <si>
    <t>sodium chloride, powder, at plant</t>
  </si>
  <si>
    <t>(1,4,3,3,1,3,BU:1.05); 2015 and 2017-2018 (estimated) data for First Solar in US and Malaysia</t>
  </si>
  <si>
    <t>photovoltaic panel factory CdTe</t>
  </si>
  <si>
    <t>(2,1,1,1,1,3,BU:3); Assumption</t>
  </si>
  <si>
    <t>(2,1,1,1,1,3,BU:3)</t>
  </si>
  <si>
    <t>(1,1,1,1,1,3,BU:1.05); 2010 data for First Solar in Malaysia</t>
  </si>
  <si>
    <t>(1,1,1,1,1,3,BU:1.05); 2015 and 2017-2018 (estimated) data for First Solar in US</t>
  </si>
  <si>
    <t>(1,1,1,1,1,3,BU:2); 2015 and 2017-2018 (estimated) data for First Solar in US and Malaysia</t>
  </si>
  <si>
    <t>(1,1,1,1,1,3,BU:2)</t>
  </si>
  <si>
    <t>(1,1,1,1,1,3,BU:2); 2015 and 2017-2018 (estimated) data for First Solar in Malaysia</t>
  </si>
  <si>
    <t>(3,4,3,3,1,5,BU:1.05); Calculation</t>
  </si>
  <si>
    <t>(3,4,3,3,1,5,BU:1.05)</t>
  </si>
  <si>
    <t>Water, MY</t>
  </si>
  <si>
    <t>(3,4,3,3,1,5,BU:1.5); 46% evaporation of tap water; Personal communication Parikhit Sinha, FirstSolar</t>
  </si>
  <si>
    <t>(3,4,3,3,1,5,BU:1.5)</t>
  </si>
  <si>
    <t>(3,4,3,3,1,5,BU:1.5); Difference of tap water supply and wastewater outflow</t>
  </si>
  <si>
    <t>(1,1,1,1,1,3,BU:5); 2015 and 2017-2018 (estimated) data for First Solar in US</t>
  </si>
  <si>
    <t>(1,1,1,1,1,3,BU:5)</t>
  </si>
  <si>
    <t>(1,1,1,1,1,3,BU:1.5); 2015 and 2017-2018 (estimated) data for First Solar in US</t>
  </si>
  <si>
    <t>(1,1,1,1,1,3,BU:1.5)</t>
  </si>
  <si>
    <t>(1,1,1,1,1,3,BU:3); 2015 and 2017-2018 (estimated) data for First Solar in US</t>
  </si>
  <si>
    <t>(1,1,1,1,1,3,BU:3)</t>
  </si>
  <si>
    <t>photovoltaic laminate, CdTe, mix, at regional storage</t>
  </si>
  <si>
    <t>(1,1,1,1,1,3); CdTe module import from Malaysia</t>
  </si>
  <si>
    <t>(1,1,1,1,1,3); CdTe module import from US</t>
  </si>
  <si>
    <t>(4,5,na,na,na,na); Import of modules from the US 6469 km, from Malaysia 14783 km</t>
  </si>
  <si>
    <t>(4,5,na,na,na,na); Average transport distance from Rotterdam to Europe is 943 km</t>
  </si>
  <si>
    <t>photovoltaic panel, perovskite-Si-tandem, at plant</t>
  </si>
  <si>
    <t>Water, cooling, unspecified natural origin, DE</t>
  </si>
  <si>
    <t>(2,3,1,1,1,5,BU:1.05); cooling water, from natural origin; de Wild-Scholten, M. 2017. Deliverable 3.1 Life Cycle Analysis of CHEOPS technologies and benchmarking: Screening. Available online.</t>
  </si>
  <si>
    <t>(2,3,1,1,1,5,BU:1.05)</t>
  </si>
  <si>
    <t>(2,3,1,1,1,5,BU:1.05); Monocrystalline silicone solar cell without the grid, 156mm x 156mm; de Wild-Scholten, M. 2017. Deliverable 3.1 Life Cycle Analysis of CHEOPS technologies and benchmarking: Screening. Available online.</t>
  </si>
  <si>
    <t>(2,3,1,1,1,5,BU:3); Factory; de Wild-Scholten, M. 2017. Deliverable 3.1 Life Cycle Analysis of CHEOPS technologies and benchmarking: Screening. Available online.</t>
  </si>
  <si>
    <t>(2,3,1,1,1,5,BU:3)</t>
  </si>
  <si>
    <t>(2,3,1,1,1,5,BU:1.05); electricity from external supply; de Wild-Scholten, M. 2017. Deliverable 3.1 Life Cycle Analysis of CHEOPS technologies and benchmarking: Screening. Available online.</t>
  </si>
  <si>
    <t>(2,3,1,1,1,5,BU:1.05); Lead iodide; de Wild-Scholten, M. 2017. Deliverable 3.1 Life Cycle Analysis of CHEOPS technologies and benchmarking: Screening. Available online.</t>
  </si>
  <si>
    <t>methyl iodide</t>
  </si>
  <si>
    <t>(2,3,1,1,1,5,BU:1.05); Methyl iodide; de Wild-Scholten, M. 2017. Deliverable 3.1 Life Cycle Analysis of CHEOPS technologies and benchmarking: Screening. Available online.</t>
  </si>
  <si>
    <t>ethylene bromide, at plant</t>
  </si>
  <si>
    <t>(2,3,1,1,1,5,BU:1.05); Ethylene bromide; de Wild-Scholten, M. 2017. Deliverable 3.1 Life Cycle Analysis of CHEOPS technologies and benchmarking: Screening. Available online.</t>
  </si>
  <si>
    <t>(2,3,1,1,1,5,BU:1.05); C60 fullerene; de Wild-Scholten, M. 2017. Deliverable 3.1 Life Cycle Analysis of CHEOPS technologies and benchmarking: Screening. Available online.</t>
  </si>
  <si>
    <t>(2,3,1,1,1,5,BU:1.05); Spiro-OMeTAD: 2,2’,7,7’-Tetrakis-(N,N-di-4-methoxyphenylamino)-9,9’-spirobifluorene; de Wild-Scholten, M. 2017. Deliverable 3.1 Life Cycle Analysis of CHEOPS technologies and benchmarking: Screening. Available online.</t>
  </si>
  <si>
    <t>(2,3,1,1,1,5,BU:1.05); Solvent 1, organic, no halogen containing; de Wild-Scholten, M. 2017. Deliverable 3.1 Life Cycle Analysis of CHEOPS technologies and benchmarking: Screening. Available online.</t>
  </si>
  <si>
    <t>(2,3,1,1,1,5,BU:1.05); Solvent 2, organic, halogen containing; de Wild-Scholten, M. 2017. Deliverable 3.1 Life Cycle Analysis of CHEOPS technologies and benchmarking: Screening. Available online.</t>
  </si>
  <si>
    <t>(2,3,1,1,1,5,BU:1.05); Indium Tin Oxide; de Wild-Scholten, M. 2017. Deliverable 3.1 Life Cycle Analysis of CHEOPS technologies and benchmarking: Screening. Available online.</t>
  </si>
  <si>
    <t>(2,3,1,1,1,5,BU:1.05); Conductive Adhesive: NAMICS H9455: 85-95% Ag, &lt;5% resins (phenolyc/epoxy), &lt;5% additives, 5-10% ethylene glycol monophenyl ether (MSDS H9455-21); de Wild-Scholten, M. 2017. Deliverable 3.1 Life Cycle Analysis of CHEOPS technologies and benchmarking: Screening. Available online.</t>
  </si>
  <si>
    <t>phenolic resin, at plant</t>
  </si>
  <si>
    <t>epoxy resin, liquid, at plant</t>
  </si>
  <si>
    <t>diphenylether-compounds, at regional storehouse</t>
  </si>
  <si>
    <t>(2,3,1,1,1,5,BU:1.05); Silver paste; de Wild-Scholten, M. 2017. Deliverable 3.1 Life Cycle Analysis of CHEOPS technologies and benchmarking: Screening. Available online.</t>
  </si>
  <si>
    <t>(2,3,1,1,1,5,BU:1.05); Front glass; de Wild-Scholten, M. 2017. Deliverable 3.1 Life Cycle Analysis of CHEOPS technologies and benchmarking: Screening. Available online.</t>
  </si>
  <si>
    <t>(2,3,1,1,1,5,BU:1.05); Tempering, flat glass; de Wild-Scholten, M. 2017. Deliverable 3.1 Life Cycle Analysis of CHEOPS technologies and benchmarking: Screening. Available online.</t>
  </si>
  <si>
    <t>(2,3,1,1,1,5,BU:1.05); Backside glass; de Wild-Scholten, M. 2017. Deliverable 3.1 Life Cycle Analysis of CHEOPS technologies and benchmarking: Screening. Available online.</t>
  </si>
  <si>
    <t>(2,3,1,1,1,5,BU:1.05); Ethylvinylacetate foil; de Wild-Scholten, M. 2017. Deliverable 3.1 Life Cycle Analysis of CHEOPS technologies and benchmarking: Screening. Available online.</t>
  </si>
  <si>
    <t>(2,3,1,1,1,5,BU:1.05); String copper; de Wild-Scholten, M. 2017. Deliverable 3.1 Life Cycle Analysis of CHEOPS technologies and benchmarking: Screening. Available online.</t>
  </si>
  <si>
    <t>(2,3,1,1,1,5,BU:1.05); String tin; de Wild-Scholten, M. 2017. Deliverable 3.1 Life Cycle Analysis of CHEOPS technologies and benchmarking: Screening. Available online.</t>
  </si>
  <si>
    <t>(2,3,1,1,1,5,BU:1.05); String lead; de Wild-Scholten, M. 2017. Deliverable 3.1 Life Cycle Analysis of CHEOPS technologies and benchmarking: Screening. Available online.</t>
  </si>
  <si>
    <t>(2,3,1,1,1,5,BU:1.05); Soldering flux: propanol; de Wild-Scholten, M. 2017. Deliverable 3.1 Life Cycle Analysis of CHEOPS technologies and benchmarking: Screening. Available online.</t>
  </si>
  <si>
    <t>(2,3,1,1,1,5,BU:1.05); Junction box; de Wild-Scholten, M. 2017. Deliverable 3.1 Life Cycle Analysis of CHEOPS technologies and benchmarking: Screening. Available online.</t>
  </si>
  <si>
    <t>(2,3,1,1,1,5,BU:1.05); Bypass diode; de Wild-Scholten, M. 2017. Deliverable 3.1 Life Cycle Analysis of CHEOPS technologies and benchmarking: Screening. Available online.</t>
  </si>
  <si>
    <t>(2,3,1,1,1,5,BU:1.05); Silicone; de Wild-Scholten, M. 2017. Deliverable 3.1 Life Cycle Analysis of CHEOPS technologies and benchmarking: Screening. Available online.</t>
  </si>
  <si>
    <t>(2,3,1,1,1,5,BU:1.05); Module frame: aluminium; de Wild-Scholten, M. 2017. Deliverable 3.1 Life Cycle Analysis of CHEOPS technologies and benchmarking: Screening. Available online.</t>
  </si>
  <si>
    <t>(2,3,1,1,1,5,BU:1.05); Cardboard for packaging; de Wild-Scholten, M. 2017. Deliverable 3.1 Life Cycle Analysis of CHEOPS technologies and benchmarking: Screening. Available online.</t>
  </si>
  <si>
    <t>(2,3,1,1,1,5,BU:1.05); wooden pallet; de Wild-Scholten, M. 2017. Deliverable 3.1 Life Cycle Analysis of CHEOPS technologies and benchmarking: Screening. Available online.</t>
  </si>
  <si>
    <t>(2,3,1,1,1,5,BU:2); Transport lorry; de Wild-Scholten, M. 2017. Deliverable 3.1 Life Cycle Analysis of CHEOPS technologies and benchmarking: Screening. Available online.</t>
  </si>
  <si>
    <t>(2,3,1,1,1,5,BU:2)</t>
  </si>
  <si>
    <t>(2,3,1,1,1,5,BU:2); Transport ship; de Wild-Scholten, M. 2017. Deliverable 3.1 Life Cycle Analysis of CHEOPS technologies and benchmarking: Screening. Available online.</t>
  </si>
  <si>
    <t>(2,3,1,1,1,5,BU:1.05); EVA cutting loss; de Wild-Scholten, M. 2017. Deliverable 3.1 Life Cycle Analysis of CHEOPS technologies and benchmarking: Screening. Available online.</t>
  </si>
  <si>
    <t>(2,3,1,1,1,5,BU:1.05); organic solvent (halogen free), halogen contatining solvent, PB + halogen contating solvent; de Wild-Scholten, M. 2017. Deliverable 3.1 Life Cycle Analysis of CHEOPS technologies and benchmarking: Screening. Available online.</t>
  </si>
  <si>
    <t>(2,3,1,1,1,5,BU:5); Lead to air; de Wild-Scholten, M. 2017. Deliverable 3.1 Life Cycle Analysis of CHEOPS technologies and benchmarking: Screening. Available online.</t>
  </si>
  <si>
    <t>(2,3,1,1,1,5,BU:5)</t>
  </si>
  <si>
    <t>emission water, unspecified</t>
  </si>
  <si>
    <t>(2,3,1,1,1,5,BU:5); Lead to water; de Wild-Scholten, M. 2017. Deliverable 3.1 Life Cycle Analysis of CHEOPS technologies and benchmarking: Screening. Available online.</t>
  </si>
  <si>
    <t>(3,3,1,1,1,5,BU:1.5); Cooling water emissions (5% of used cooling water); Estmated based Frischknecht and Büsser (2013)</t>
  </si>
  <si>
    <t>(3,3,1,1,1,5,BU:1.5)</t>
  </si>
  <si>
    <t>(4,5,3,1,1,5,BU:1.05); ; ecoinvent 3.3 dataset for methyl iodide production RER</t>
  </si>
  <si>
    <t>(4,5,3,1,1,5,BU:1.05)</t>
  </si>
  <si>
    <t>(4,5,5,5,5,5,BU:3); ; ecoinvent 3.3 dataset for methyl iodide production RER</t>
  </si>
  <si>
    <t>(4,5,5,5,5,5,BU:3)</t>
  </si>
  <si>
    <t>(4,5,5,5,5,5,BU:1.05); ; ecoinvent 3.3 dataset for methyl iodide production RER</t>
  </si>
  <si>
    <t>(4,5,5,5,5,5,BU:1.05)</t>
  </si>
  <si>
    <t>heat, unspecific, in chemical plant</t>
  </si>
  <si>
    <t>iodine</t>
  </si>
  <si>
    <t>methanol, at plant</t>
  </si>
  <si>
    <t>phosphorus, white, liquid, at plant</t>
  </si>
  <si>
    <t>(4,5,5,5,5,5,BU:1.5); ; ecoinvent 3.3 dataset for methyl iodide production RER</t>
  </si>
  <si>
    <t>(4,5,5,5,5,5,BU:1.5)</t>
  </si>
  <si>
    <t>(4,4,5,2,4,5,BU:1.5); ; ecoinvent 3.3 dataset for methyl iodide production RER</t>
  </si>
  <si>
    <t>(4,4,5,2,4,5,BU:1.5)</t>
  </si>
  <si>
    <t>Iodide</t>
  </si>
  <si>
    <t>(4,5,5,5,5,5,BU:5); ; ecoinvent 3.3 dataset for methyl iodide production RER</t>
  </si>
  <si>
    <t>(4,5,5,5,5,5,BU:5)</t>
  </si>
  <si>
    <t>Iodine</t>
  </si>
  <si>
    <t xml:space="preserve">(4,5,3,1,1,5,BU:1.05); ; ecoinvent 3.3 dataset iodine production, RER </t>
  </si>
  <si>
    <t>Water, salt, sole</t>
  </si>
  <si>
    <t xml:space="preserve">(1,1,3,1,1,5,BU:1.05); ; ecoinvent 3.3 dataset iodine production, RER </t>
  </si>
  <si>
    <t>(1,1,3,1,1,5,BU:1.05)</t>
  </si>
  <si>
    <t xml:space="preserve">(4,5,5,5,5,5,BU:3); ; ecoinvent 3.3 dataset iodine production, RER </t>
  </si>
  <si>
    <t>chlorine, liquid, production mix, at plant</t>
  </si>
  <si>
    <t xml:space="preserve">(1,2,5,1,1,5,BU:1.05); ; ecoinvent 3.3 dataset iodine production, RER </t>
  </si>
  <si>
    <t>(1,2,5,1,1,5,BU:1.05)</t>
  </si>
  <si>
    <t xml:space="preserve">(1,1,3,1,1,5,BU:1.5); ; ecoinvent 3.3 dataset iodine production, RER </t>
  </si>
  <si>
    <t>(1,1,3,1,1,5,BU:1.5)</t>
  </si>
  <si>
    <t xml:space="preserve">(4,4,4,5,4,5,BU:3); ; ecoinvent 3.3 dataset iodine production, RER </t>
  </si>
  <si>
    <t>(4,4,4,5,4,5,BU:3)</t>
  </si>
  <si>
    <t xml:space="preserve">(4,5,5,5,5,5,BU:1.5); ; ecoinvent 3.3 dataset iodine production, RER </t>
  </si>
  <si>
    <t>(4,5,3,1,1,5,BU:1.05); ; ecoinvent 3.3 dataset for ethylene bromide production RER</t>
  </si>
  <si>
    <t>(4,5,5,5,5,5,BU:3); ; ecoinvent 3.3 dataset for ethylene bromide production RER</t>
  </si>
  <si>
    <t>(4,5,5,5,5,5,BU:1.05); ; ecoinvent 3.3 dataset for ethylene bromide production RER</t>
  </si>
  <si>
    <t>bromine, at plant</t>
  </si>
  <si>
    <t>ethylene, average, at plant</t>
  </si>
  <si>
    <t>Ethene</t>
  </si>
  <si>
    <t>(4,5,5,5,5,5,BU:1.5); ; ecoinvent 3.3 dataset for ethylene bromide production RER</t>
  </si>
  <si>
    <t>(4,4,5,2,4,5,BU:1.5); ; ecoinvent 3.3 dataset for ethylene bromide production RER</t>
  </si>
  <si>
    <t>Bromine</t>
  </si>
  <si>
    <t xml:space="preserve">(2,3,1,1,3,4,BU:1.05); Weighted average of data from recyclers; </t>
  </si>
  <si>
    <t>(2,3,1,1,3,4,BU:1.05)</t>
  </si>
  <si>
    <t xml:space="preserve">(2,3,1,1,3,4,BU:2); Weighted average of data from recyclers; </t>
  </si>
  <si>
    <t>(2,3,1,1,3,4,BU:2)</t>
  </si>
  <si>
    <t>disposal, plastics, mixture, 15.3% water, to sanitary landfill</t>
  </si>
  <si>
    <t>transport, freight, lorry 3.5-7.5 metric ton, EURO 5</t>
  </si>
  <si>
    <t>(4,5,na,na,na,na,BU:2); Assumed transport distance to collection point: 100 km; Latunussa et al. 2016</t>
  </si>
  <si>
    <t>Assumed transport distance to collection point: 100 km</t>
  </si>
  <si>
    <t>(4,5,na,na,na,na,BU:2); Assumed transport distance to recycling site: 400 km; Latunussa et al. 2016</t>
  </si>
  <si>
    <t>Assumed transport distance to recycling site: 400 km</t>
  </si>
  <si>
    <t>avoided burden from recycling, c-Si PV module</t>
  </si>
  <si>
    <t>(2,4,1,1,1,3,BU:1.05); Avoided primary glass production materials; Weighted average of data from recyclers; Held and Ilg 2011; KBOB LCI data DQRv2:2016</t>
  </si>
  <si>
    <t>(2,4,1,1,1,3,BU:1.05)</t>
  </si>
  <si>
    <t>soda, powder, at plant</t>
  </si>
  <si>
    <t>limestone, milled, packed, at plant</t>
  </si>
  <si>
    <t>(2,4,1,1,1,3,BU:1.05); Avoided primary copper production materials from junction box and cables; Recycling content of copper is 44 % according to KBOB-list; Weighted average of data from recyclers; KBOB LCI data DQRv2:2016</t>
  </si>
  <si>
    <t>copper, secondary, at refinery</t>
  </si>
  <si>
    <t xml:space="preserve">(2,4,1,1,1,3,BU:1.05); Efforts for making secondary copper from scrap; </t>
  </si>
  <si>
    <t>(2,4,1,1,1,3,BU:1.05); Avoided primary aluminium production materials from frame; Recycling content of AlMg3 alloy is 77 % according to KBOB-list; Weighted average of data from recyclers; KBOB LCI data DQRv2:2016</t>
  </si>
  <si>
    <t>aluminium, secondary, from old scrap, at plant</t>
  </si>
  <si>
    <t xml:space="preserve">(2,4,1,1,1,3,BU:1.05); Efforts for making secondary aluminium from scrap; </t>
  </si>
  <si>
    <t>treatment, c-Si PV module</t>
  </si>
  <si>
    <t>glass cullets, recovered from c-Si PV module treatment</t>
  </si>
  <si>
    <t>aluminium scrap, recovered from c-Si PV module treatment</t>
  </si>
  <si>
    <t>copper scrap, recovered from c-Si PV module treatment</t>
  </si>
  <si>
    <t xml:space="preserve">(2,3,1,1,3,4,BU:1.05); Weighted average of data from recyclers; Economic allocation; </t>
  </si>
  <si>
    <t xml:space="preserve">(2,3,1,1,3,4,BU:2); Weighted average of data from recyclers; Economic allocation; </t>
  </si>
  <si>
    <t>(4,5,na,na,na,na,BU:2); Assumed transport distance to collection point: 100 km; Economic allocation; Latunussa et al. 2016</t>
  </si>
  <si>
    <t>Assumed transport distance to collection point: 100 km; Economic allocation</t>
  </si>
  <si>
    <t>(4,5,na,na,na,na,BU:2); Assumed transport distance to recycling site: 400 km; Economic allocation; Latunussa et al. 2016</t>
  </si>
  <si>
    <t>Assumed transport distance to recycling site: 400 km; Economic allocation</t>
  </si>
  <si>
    <t>(2,4,1,1,1,3,BU:1.05); ; Sinha et al. 2012</t>
  </si>
  <si>
    <t>(4,5,na,na,na,na,BU:2); Assumed transport distance to collection point: 100 km; Sinha et al. 2012; Latanussa et al. 2016</t>
  </si>
  <si>
    <t>(4,5,na,na,na,na,BU:2); Assumed transport distance to recycling site: 400 km; Sinha et al. 2012; Latanussa et al. 2016</t>
  </si>
  <si>
    <t>(2,4,1,1,1,3,BU:5); ; Sinha et al. 2012</t>
  </si>
  <si>
    <t>(2,4,1,1,1,3,BU:5)</t>
  </si>
  <si>
    <t>(2,4,1,1,1,3,BU:3); ; Sinha et al. 2012</t>
  </si>
  <si>
    <t>(2,4,1,1,1,3,BU:3)</t>
  </si>
  <si>
    <t>avoided burden from recycling, CdTe PV module</t>
  </si>
  <si>
    <t>(2,4,1,1,1,3,BU:1.05); Avoided primary glass production materials; Held and Ilg 2011; KBOB LCI data DQRv2:2016</t>
  </si>
  <si>
    <t>(2,4,1,1,1,3,BU:1.05); Avoided primary copper production materials from junction box; Recycling content of copper is 44 % according to KBOB-list; Personal communication Parikhit Sinha, 06.10.2014; KBOB LCI data DQRv2:2016</t>
  </si>
  <si>
    <t>(2,4,1,1,1,3,BU:1.05); Efforts for making secondary copper from scrap; Personal communication Parikhit Sinha, 06.10.2014</t>
  </si>
  <si>
    <t>cadmium sludge, from zinc electrolysis, at plant</t>
  </si>
  <si>
    <t>(2,4,1,1,1,3,BU:1.05); Avoided unrefined semiconductor materials; Sinha et al. 2012</t>
  </si>
  <si>
    <t>copper telluride cement, from copper production</t>
  </si>
  <si>
    <t>treatment, CdTe PV module</t>
  </si>
  <si>
    <t>glass cullets, recovered from CdTe PV module treatment</t>
  </si>
  <si>
    <t>copper scrap, recovered from CdTe PV module treatment</t>
  </si>
  <si>
    <t>cadmium sludge, recovered from CdTe PV module treatment</t>
  </si>
  <si>
    <t>copper telluride cement, recovered from CdTe PV module treatment</t>
  </si>
  <si>
    <t>(4,5,na,na,na,na,BU:2); Assumed transport distance to collection point:  km; Sinha et al. 2012; Latanussa et al. 2016</t>
  </si>
  <si>
    <t>Assumed transport distance to collection point:  km</t>
  </si>
  <si>
    <t>(4,5,na,na,na,na,BU:2); Assumed transport distance to recycling site:  km; Sinha et al. 2012; Latanussa et al. 2016</t>
  </si>
  <si>
    <t>Assumed transport distance to recycling site:  km</t>
  </si>
  <si>
    <t>facade construction, mounted, at building</t>
  </si>
  <si>
    <t>facade construction, integrated, at building</t>
  </si>
  <si>
    <t>(1,1,1,1,3,1)</t>
  </si>
  <si>
    <t>aluminium, production mix, wrought alloy, at plant</t>
  </si>
  <si>
    <t>(1,2,1,1,1,na); Literature and own estimations</t>
  </si>
  <si>
    <t>(1,2,1,1,1,na)</t>
  </si>
  <si>
    <t>(3,4,3,1,3,5); Schwarz et al. 1992</t>
  </si>
  <si>
    <t>(3,4,3,1,3,5)</t>
  </si>
  <si>
    <t>(1,2,1,1,1,na); Literature and own estimations, recycled PE</t>
  </si>
  <si>
    <t>polystyrene, high impact, HIPS, at plant</t>
  </si>
  <si>
    <t>polyurethane, flexible foam, at plant</t>
  </si>
  <si>
    <t>(2,3,1,1,1,5); Literature and own estimations</t>
  </si>
  <si>
    <t>(2,3,1,1,1,5)</t>
  </si>
  <si>
    <t>gravel, unspecified, at mine</t>
  </si>
  <si>
    <t>(3,4,3,1,3,5); not accounted</t>
  </si>
  <si>
    <t>(3,4,3,1,3,5); Fence foundation</t>
  </si>
  <si>
    <t>section bar extrusion, aluminium</t>
  </si>
  <si>
    <t>(3,4,3,1,3,5); Estimation</t>
  </si>
  <si>
    <t>sheet rolling, steel</t>
  </si>
  <si>
    <t>section bar rolling, steel</t>
  </si>
  <si>
    <t>(3,4,3,1,3,5); Brunschweiler 1993</t>
  </si>
  <si>
    <t>(3,4,3,1,3,5); Mesh wire fence</t>
  </si>
  <si>
    <t>zinc coating, pieces</t>
  </si>
  <si>
    <t>zinc coating, coils</t>
  </si>
  <si>
    <t>(3,4,3,1,3,5); Fence</t>
  </si>
  <si>
    <t>(4,5,na,na,na,na); Standard distances 200km, 600km</t>
  </si>
  <si>
    <t>transport, freight, light commercial vehicle</t>
  </si>
  <si>
    <t>(3,4,3,1,3,5); 100km to construction place</t>
  </si>
  <si>
    <t>disposal, packaging cardboard, 19.6% water, to municipal incineration</t>
  </si>
  <si>
    <t>(3,4,3,1,3,5); Calculated with use</t>
  </si>
  <si>
    <t>disposal, building, polyethylene/polypropylene products, to final disposal</t>
  </si>
  <si>
    <t>(3,4,3,1,3,5); Disposal of plastics parts at end of life</t>
  </si>
  <si>
    <t>disposal, building, polystyrene isolation, flame-retardant, to final disposal</t>
  </si>
  <si>
    <t>Transformation, from pasture and meadow</t>
  </si>
  <si>
    <t>(3,4,3,1,3,5); Tucson Electric Power</t>
  </si>
  <si>
    <t>(1,3,2,3,3,5); Literature and own estimations</t>
  </si>
  <si>
    <t>(1,3,2,3,3,5)</t>
  </si>
  <si>
    <t>(3,3,2,3,3,5); Literature and own estimations</t>
  </si>
  <si>
    <t>(3,3,2,3,3,5)</t>
  </si>
  <si>
    <t>(3,3,2,3,3,5); Assumed life time: 30 a</t>
  </si>
  <si>
    <t>glued laminated timber, outdoor use, at plant</t>
  </si>
  <si>
    <t>(3,4,3,1,1,5); Schwarz et al. 1992</t>
  </si>
  <si>
    <t>1.1; 1</t>
  </si>
  <si>
    <t>; 1.05</t>
  </si>
  <si>
    <t>(3,4,3,1,1,5)</t>
  </si>
  <si>
    <t>open ground construction, on ground, Mont Soleil</t>
  </si>
  <si>
    <t>gravel, round, at mine</t>
  </si>
  <si>
    <t>(2,1,5,1,1,5); gravel for access route</t>
  </si>
  <si>
    <t>(2,1,5,1,1,5)</t>
  </si>
  <si>
    <t>excavation, hydraulic digger, average</t>
  </si>
  <si>
    <t>(2,1,5,1,1,5); for access route</t>
  </si>
  <si>
    <t xml:space="preserve">(2,1,5,1,1,5); </t>
  </si>
  <si>
    <t>(2,1,5,1,1,5); foundation and building</t>
  </si>
  <si>
    <t>(2,1,5,1,1,5); for foundation</t>
  </si>
  <si>
    <t>(2,1,5,1,1,5); for fence and building</t>
  </si>
  <si>
    <t>particleboard, average glue mix, uncoated, at plant</t>
  </si>
  <si>
    <t>(2,1,5,1,1,5); for building</t>
  </si>
  <si>
    <t>roof tile, at plant</t>
  </si>
  <si>
    <t>(2,1,5,1,1,5); for building insulation</t>
  </si>
  <si>
    <t>(2,1,5,1,1,5); coating of fence and building steel</t>
  </si>
  <si>
    <t>(2,1,5,1,1,5); for cleaning of profiles</t>
  </si>
  <si>
    <t>polyvinylchloride, at regional storage</t>
  </si>
  <si>
    <t>bitumen, at refinery</t>
  </si>
  <si>
    <t>rock wool, packed, at plant</t>
  </si>
  <si>
    <t>flat glass, coated, at plant</t>
  </si>
  <si>
    <t>(2,1,5,1,1,5); assumed for acryl tape</t>
  </si>
  <si>
    <t>(2,1,5,1,1,5); silicone glue</t>
  </si>
  <si>
    <t>transport, freight, lorry 7.5-16 metric ton, fleet average</t>
  </si>
  <si>
    <t>(4,5,na,na,na,na); Literature</t>
  </si>
  <si>
    <t>disposal, concrete, 5% water, to inert material landfill</t>
  </si>
  <si>
    <t>(3,1,5,1,1,5); Literature and own estimations</t>
  </si>
  <si>
    <t>(3,1,5,1,1,5)</t>
  </si>
  <si>
    <t>disposal, building, fibre board, to final disposal</t>
  </si>
  <si>
    <t>disposal, building, polyurethane foam, to final disposal</t>
  </si>
  <si>
    <t>disposal, building, polyvinylchloride products, to final disposal</t>
  </si>
  <si>
    <t>disposal, building, mineral wool, to sorting plant</t>
  </si>
  <si>
    <t>disposal, building, glass pane (in burnable frame), to sorting plant</t>
  </si>
  <si>
    <t>(3,1,5,1,1,5); Assumed life time: 30 a</t>
  </si>
  <si>
    <t>Acetone</t>
  </si>
  <si>
    <t>(2,1,5,1,1,5); Assumed life time: 30 a</t>
  </si>
  <si>
    <t>(2,1,3,1,1,5); Literature, recycled after use</t>
  </si>
  <si>
    <t>(2,1,3,1,1,5)</t>
  </si>
  <si>
    <t>(2,1,3,1,1,5); Assumption</t>
  </si>
  <si>
    <t>(2,1,3,1,1,5); Literature</t>
  </si>
  <si>
    <t>nylon 6, at plant</t>
  </si>
  <si>
    <t>(2,1,3,1,1,5); Literature incl. different plastics and Radox insulation</t>
  </si>
  <si>
    <t>polyvinylchloride, bulk polymerised, at plant</t>
  </si>
  <si>
    <t>polycarbonate, at plant</t>
  </si>
  <si>
    <t>(4,5,na,na,na,na); Standard distance 60km incl. disposal</t>
  </si>
  <si>
    <t>transport, freight, rail, electricity with shunting</t>
  </si>
  <si>
    <t>(4,5,na,na,na,na); Standard distances 200km (metals 600km)</t>
  </si>
  <si>
    <t>disposal, plastic, industr. electronics, 15.3% water, to municipal incineration</t>
  </si>
  <si>
    <t>(2,1,3,1,1,5); Estimation</t>
  </si>
  <si>
    <t>disposal, building, electric wiring, to final disposal</t>
  </si>
  <si>
    <t>electric installation, 93 kWp photovoltaic plant, at plant</t>
  </si>
  <si>
    <t>electric installation, 280 kWp photovoltaic plant, at plant</t>
  </si>
  <si>
    <t>electric installation, 156 kWp photovoltaic plant, at plant</t>
  </si>
  <si>
    <t>electric installation, 1.3 MWp photovoltaic plant, at plant</t>
  </si>
  <si>
    <t>electric installation, 560 kWp photovoltaic plant, at plant</t>
  </si>
  <si>
    <t>electric installation, 324 kWp photovoltaic plant, at plant</t>
  </si>
  <si>
    <t>electric installation, 450 kWp photovoltaic plant, at plant</t>
  </si>
  <si>
    <t>electric installation, 570 kWp photovoltaic plant, at plant</t>
  </si>
  <si>
    <t>(2,1,3,1,1,5); distributor box and control electronics</t>
  </si>
  <si>
    <t>(2,1,3,1,1,5); Scaled from smaller plants over cabling length and fuse box weight</t>
  </si>
  <si>
    <t>diode, glass-, through-hole mounting, at plant</t>
  </si>
  <si>
    <t>(2,1,3,1,1,5); diode and glass epoxy share for cotrol electronics</t>
  </si>
  <si>
    <t>(2,1,3,1,1,5); for control electronics</t>
  </si>
  <si>
    <t>polyethylene, LDPE, granulate, at plant</t>
  </si>
  <si>
    <t>(2,1,3,1,1,5); halogen free polyolefin cable insulation</t>
  </si>
  <si>
    <t>inverter, 2.5 kW, average, at plant</t>
  </si>
  <si>
    <t>inverter, 5 kW,  average, at plant</t>
  </si>
  <si>
    <t>inverter, 10 kW, average, at plant</t>
  </si>
  <si>
    <t>inverter, 20 kW, average, at plant</t>
  </si>
  <si>
    <t xml:space="preserve">(2,3,1,3,3,5,BU:1.05); Data from two European inverter manufacturers; </t>
  </si>
  <si>
    <t>(2,3,1,3,3,5,BU:1.05)</t>
  </si>
  <si>
    <t xml:space="preserve">(3,4,1,3,3,5,BU:1.05); Data from two European inverter manufacturers; </t>
  </si>
  <si>
    <t>(3,4,1,3,3,5,BU:1.05)</t>
  </si>
  <si>
    <t>natural gas, burned in power plant</t>
  </si>
  <si>
    <t>heat, natural gas, at industrial furnace &gt;100kW</t>
  </si>
  <si>
    <t>aluminium, production mix, cast alloy, at plant</t>
  </si>
  <si>
    <t xml:space="preserve">(2,3,1,3,3,5,BU:1.05); Data from three European inverter manufacturers ; recycled after use; </t>
  </si>
  <si>
    <t xml:space="preserve">(3,4,1,3,3,5,BU:1.05); Data from three European inverter manufacturers ; recycled after use; </t>
  </si>
  <si>
    <t>(2,3,1,3,3,5,BU:1.05); Data from three European inverter manufacturers ; recycled after use; data on the production of three inverters by two European producers</t>
  </si>
  <si>
    <t>polypropylene, granulate, at plant</t>
  </si>
  <si>
    <t xml:space="preserve">(3,4,1,3,4,5,BU:1.05); Data from three European inverter manufacturers ; recycled after use; </t>
  </si>
  <si>
    <t>(3,4,1,3,4,5,BU:1.05)</t>
  </si>
  <si>
    <t>cable, connector for computer, without plugs, at plant</t>
  </si>
  <si>
    <t>inductor, ring core choke type, at plant</t>
  </si>
  <si>
    <t>integrated circuit, IC, logic type, at plant</t>
  </si>
  <si>
    <t>ferrite, at plant</t>
  </si>
  <si>
    <t>plugs, inlet and outlet, for network cable, at plant</t>
  </si>
  <si>
    <t>printed wiring board, surface mount, lead-free surface, at plant</t>
  </si>
  <si>
    <t>connector, clamp connection, at plant</t>
  </si>
  <si>
    <t>inductor, miniature RF chip type, MRFI, at plant</t>
  </si>
  <si>
    <t>integrated circuit, IC, memory type, at plant</t>
  </si>
  <si>
    <t>transistor, unspecified, at plant</t>
  </si>
  <si>
    <t>transistor, SMD type, surface mounting, at plant</t>
  </si>
  <si>
    <t>diode, glass-, SMD type, surface mounting, at plant</t>
  </si>
  <si>
    <t>light emitting diode, LED, at plant</t>
  </si>
  <si>
    <t>capacitor, film, through-hole mounting, at plant</t>
  </si>
  <si>
    <t>capacitor, electrolyte type, &gt; 2cm height, at plant</t>
  </si>
  <si>
    <t>capacitor, electrolyte type, &lt; 2cm height, at plant</t>
  </si>
  <si>
    <t>capacitor, SMD type, surface-mounting, at plant</t>
  </si>
  <si>
    <t>resistor, wirewound, through-hole mounting, at plant</t>
  </si>
  <si>
    <t>resistor, SMD type, surface mounting, at plant</t>
  </si>
  <si>
    <t>transformer, low voltage use, at plant</t>
  </si>
  <si>
    <t>cable, ribbon cable, 20-pin, with plugs, at plant</t>
  </si>
  <si>
    <t>(1,1,1,1,1,5,BU:1.05); Data from three European inverter manufacturers ; recycled after use; Applied  as well on the production data of an inverter of an European producer</t>
  </si>
  <si>
    <t>(1,1,1,1,1,5,BU:1.05)</t>
  </si>
  <si>
    <t>steel product manufacturing, average metal working</t>
  </si>
  <si>
    <t xml:space="preserve">(3,4,1,3,3,5,BU:1.05); data on the production of an inverter by a European producer; </t>
  </si>
  <si>
    <t>metal working factory</t>
  </si>
  <si>
    <t xml:space="preserve">(1,1,1,1,1,5,BU:3); Calculation, based on annual production of electronic component production plant; taken from the ecoinvent v2.2 inverter dataset; </t>
  </si>
  <si>
    <t>(1,1,1,1,1,5,BU:3)</t>
  </si>
  <si>
    <t xml:space="preserve">(1,1,1,1,1,5,BU:1.05); data on the production of an inverter by a European producer; </t>
  </si>
  <si>
    <t>folding boxboard, FBB, at plant</t>
  </si>
  <si>
    <t xml:space="preserve">(4,5,na,na,na,na,BU:2); Standard distance 60km incl. disposal; </t>
  </si>
  <si>
    <t xml:space="preserve">(4,5,na,na,na,na,BU:2); Standard distances 200km; </t>
  </si>
  <si>
    <t xml:space="preserve">(4,5,na,na,na,na,BU:2); Estimation: 18000km; </t>
  </si>
  <si>
    <t xml:space="preserve">(2,3,1,1,1,5,BU:1.05); Calculation; </t>
  </si>
  <si>
    <t>Water, unspecified natural origin, DE</t>
  </si>
  <si>
    <t xml:space="preserve">(2,3,1,5,1,5,BU:1.05); disposal of the packaging materials; </t>
  </si>
  <si>
    <t>(2,3,1,5,1,5,BU:1.05)</t>
  </si>
  <si>
    <t>disposal, polyethylene, 0.4% water, to municipal incineration</t>
  </si>
  <si>
    <t>disposal, treatment of printed wiring boards</t>
  </si>
  <si>
    <t xml:space="preserve">(2,3,1,5,1,5,BU:1.05); Data from three European inverter manufacturers ; recycled after use; </t>
  </si>
  <si>
    <t>disposal, hazardous waste, 25% water, to hazardous waste incineration</t>
  </si>
  <si>
    <t>inverter, Mont Soleil installation, at plant</t>
  </si>
  <si>
    <t>(2,1,5,1,1,5); Kreienbühl et al. 1991</t>
  </si>
  <si>
    <t>(2,1,5,1,1,5); Kreienbühl et al. 1991, in solder</t>
  </si>
  <si>
    <t>dimethylacetamide, at plant</t>
  </si>
  <si>
    <t>(2,1,5,1,1,5); Kreienbühl et al. 1991, assumed for divers plastics</t>
  </si>
  <si>
    <t>glass wool mat, at plant</t>
  </si>
  <si>
    <t>(2,1,5,1,1,5); Kreienbühl et al. 1991, assumed for tri-glass</t>
  </si>
  <si>
    <t>acrylic varnish, 87.5% in H2O, at plant</t>
  </si>
  <si>
    <t>(4,5,na,na,na,na); Standard distances: 50 km</t>
  </si>
  <si>
    <t>(4,5,na,na,na,na); Standard distances 600 km resp. 200km</t>
  </si>
  <si>
    <t>disposal, polyvinylchloride, 0.2% water, to municipal incineration</t>
  </si>
  <si>
    <t>(2,1,5,1,1,5); -</t>
  </si>
  <si>
    <t>(2,4,1,1,1,na); 1 replacement during the lifetime of the PV system; demand scaled linearly by power output</t>
  </si>
  <si>
    <t>(2,4,1,1,1,na)</t>
  </si>
  <si>
    <t>(3,1,1,1,1,na); calculation with m2 panel</t>
  </si>
  <si>
    <t>(3,1,1,1,1,na)</t>
  </si>
  <si>
    <t>(3,4,3,1,1,5); Calculation, 2% of modules repaired in the life time, 1% rejects</t>
  </si>
  <si>
    <t>(3,4,3,1,1,5); recycling of PV modules at the end of life</t>
  </si>
  <si>
    <t>(3,4,3,1,1,5); transport of inverter, electric installation, mounting structure and module 100km to construction site</t>
  </si>
  <si>
    <t>(3,4,3,1,1,5); calculated with electricity use</t>
  </si>
  <si>
    <t>electricity, low voltage, production ENTSO, at grid</t>
  </si>
  <si>
    <t>(3,4,3,1,1,5); Energy use for erection of plant</t>
  </si>
  <si>
    <t>(3,4,3,1,1,5); Energy use for foundation piling and wheel loader</t>
  </si>
  <si>
    <t>inverter, 500kW, at plant</t>
  </si>
  <si>
    <t>(3,4,3,1,1,5); cabling, lightning protection and fuse box</t>
  </si>
  <si>
    <t>(2,4,1,1,1,na); Energy use for foundation piling and wheel loader</t>
  </si>
  <si>
    <t>(3,4,3,1,1,5); 1 replacement during the lifetime of the PV system; demand scaled linearly by power output</t>
  </si>
  <si>
    <t>(3,1,1,1,1,na); cabling, lightning protection and fuse box</t>
  </si>
  <si>
    <t>(3,4,3,1,1,5); calculation with m2 panel</t>
  </si>
  <si>
    <t>280 kWp flat-roof installation, single-Si, on roof</t>
  </si>
  <si>
    <t>280 kWp flat-roof installation, multi-Si, on roof</t>
  </si>
  <si>
    <t>1.3 MWp slanted-roof installation, multi-Si, panel, mounted, on roof</t>
  </si>
  <si>
    <t>560 kWp open ground installation, single-Si, on open ground</t>
  </si>
  <si>
    <t>324 kWp flat-roof installation, multi-Si, on roof</t>
  </si>
  <si>
    <t>450 kWp flat-roof installation, single-Si, on roof</t>
  </si>
  <si>
    <t>569 kWp open ground installation, multi-Si, on open ground</t>
  </si>
  <si>
    <t>(3,4,3,1,1,5); scaled from a 3kWp plant over capacity</t>
  </si>
  <si>
    <t>(3,4,1,1,1,5); Leit-Ramm; Energy use for foundation piling and wheel loader</t>
  </si>
  <si>
    <t>(3,4,1,1,1,5)</t>
  </si>
  <si>
    <t>(2,4,1,1,1,5); 1 replacement in the life time</t>
  </si>
  <si>
    <t>(2,4,1,1,1,5)</t>
  </si>
  <si>
    <t xml:space="preserve">(3,4,1,1,1,5); </t>
  </si>
  <si>
    <t>(3,4,1,1,1,5); calculation with maximum power output and module efficiency</t>
  </si>
  <si>
    <t>(3,4,1,1,1,5); calculation with maximum power output and module efficiency; 2% of modules replaced in the life time, 1% rejects</t>
  </si>
  <si>
    <t>(3,4,1,1,1,5); recycling of PV modules at the end of life</t>
  </si>
  <si>
    <t>(4,5,na,na,na,na); 100km for transport of modules, substructure, electric installation and inverters to the place of installation</t>
  </si>
  <si>
    <t>(1,na,na,na,na,na); calculated with electricity use</t>
  </si>
  <si>
    <t>(1,na,na,na,na,na)</t>
  </si>
  <si>
    <t>3kWp slanted-roof installation, a-Si, laminated, integrated, on roof</t>
  </si>
  <si>
    <t>3kWp slanted-roof installation, a-Si, panel, mounted, on roof</t>
  </si>
  <si>
    <t>(3,1,1,1,1,na); New estimation with mean value of frame weights, correction for panel area</t>
  </si>
  <si>
    <t>(3,4,3,1,1,5); transport of the PV modules to regional storage; standard distance: 500 km</t>
  </si>
  <si>
    <t>(3,4,3,1,1,5); transport of the PV modules to regional storage; standard distance: 2000 km</t>
  </si>
  <si>
    <t>photovoltaic laminate, a-Si, at plant</t>
  </si>
  <si>
    <t>photovoltaic panel, a-Si, at plant</t>
  </si>
  <si>
    <t>(3,4,3,1,1,5,BU:1.05); Energy for mounting</t>
  </si>
  <si>
    <t>(3,4,3,1,1,5,BU:1.05)</t>
  </si>
  <si>
    <t>(3,4,3,1,1,5,BU:2); Energy use for foundation piling and wheel loader, analogous to single-Si</t>
  </si>
  <si>
    <t>(3,4,3,1,1,5,BU:2)</t>
  </si>
  <si>
    <t>(3,4,3,1,1,5,BU:3); cabling, lightning protection and fuse box</t>
  </si>
  <si>
    <t>(3,4,3,1,1,5,BU:3)</t>
  </si>
  <si>
    <t>(2,1,1,1,1,4,BU:3); installation</t>
  </si>
  <si>
    <t>(2,1,1,1,1,4,BU:3)</t>
  </si>
  <si>
    <t>(3,4,3,1,1,5,BU:3); installation</t>
  </si>
  <si>
    <t>(3,4,3,1,1,5,BU:3); 1 replacement during the lifetime of the PV system; demand scaled linearly by power output</t>
  </si>
  <si>
    <t>(2,1,1,1,1,4,BU:3); Module</t>
  </si>
  <si>
    <t>(4,5,na,na,na,na,BU:1.05); recycling of PV modules at the end of life</t>
  </si>
  <si>
    <t>(4,5,na,na,na,na,BU:2); Transport of module and material (panel, electrical installation and mounting structure) 100 km from the regional storage to the construction site</t>
  </si>
  <si>
    <t>(3,4,2,1,1,1,BU:1.05); calculated with electricty use</t>
  </si>
  <si>
    <t>(3,4,2,1,1,1,BU:1.05)</t>
  </si>
  <si>
    <t>(1,1,1,1,1,3,BU:1.05); Energy use for erection of plant</t>
  </si>
  <si>
    <t>(1,1,1,1,1,3,BU:2);  Energy use for foundation piling and wheel loader</t>
  </si>
  <si>
    <t>(1,1,1,1,1,3,BU:3); Literature</t>
  </si>
  <si>
    <t>(1,1,1,1,1,3,BU:3); panel demand based on yield and efficiency</t>
  </si>
  <si>
    <t>(1,1,1,1,1,3,BU:3); 1 replacement during the lifetime of the PV system; demand scaled linearly by power output</t>
  </si>
  <si>
    <t>(1,4,1,3,1,3,BU:3); panel demand based on yield and efficiency. 1% rejects and 2% replacement considered</t>
  </si>
  <si>
    <t>(1,4,1,3,1,3,BU:3)</t>
  </si>
  <si>
    <t>(4,5,na,na,na,na,BU:2); transport panel, electrical installation and mounting structure, 100km to construction place</t>
  </si>
  <si>
    <t>(1,1,1,1,1,3,BU:1.05); calculated with electricty use</t>
  </si>
  <si>
    <t>(1,4,1,3,1,3,BU:3); panel demand based on yield and efficiency. 1% rejects considered</t>
  </si>
  <si>
    <t>electricity, PV, at 3kWp facade, single-Si, laminated, integrated</t>
  </si>
  <si>
    <t>electricity, PV, at 3kWp facade installation, single-Si, panel, mounted</t>
  </si>
  <si>
    <t>electricity, PV, at 3kWp facade, multi-Si, laminated, integrated</t>
  </si>
  <si>
    <t>electricity, PV, at 3kWp facade installation, multi-Si, panel, mounted</t>
  </si>
  <si>
    <t>electricity, PV, at 3kWp flat roof installation, single-Si</t>
  </si>
  <si>
    <t>electricity, PV, at 3kWp flat roof installation, multi-Si</t>
  </si>
  <si>
    <t>electricity, PV, at 3kWp slanted-roof, single-Si, laminated, integrated</t>
  </si>
  <si>
    <t>electricity, PV, at 3kWp slanted-roof, single-Si, panel, mounted</t>
  </si>
  <si>
    <t>electricity, PV, at 3kWp slanted-roof, multi-Si, laminated, integrated</t>
  </si>
  <si>
    <t>electricity, PV, at 3kWp slanted-roof, multi-Si, panel, mounted</t>
  </si>
  <si>
    <t>electricity, PV, at 3kWp slanted-roof, CdTe, laminated, integrated</t>
  </si>
  <si>
    <t>electricity, PV, at 3kWp slanted-roof, CdTe, panel, mounted</t>
  </si>
  <si>
    <t>electricity, PV, at 3kWp slanted-roof, CIS, panel, mounted</t>
  </si>
  <si>
    <t>electricity, PV, at 3kWp slanted-roof, CIS, laminated, integrated</t>
  </si>
  <si>
    <t>electricity, production mix photovoltaic, at plant</t>
  </si>
  <si>
    <t>electricity, PV, at 3kWp slanted-roof, a-Si, lam., integrated</t>
  </si>
  <si>
    <t>electricity, PV, at 3kWp slanted-roof, a-Si, panel, mounted</t>
  </si>
  <si>
    <t>Energy, solar, converted</t>
  </si>
  <si>
    <t>in air</t>
  </si>
  <si>
    <t>(2,2,1,1,1,3); Energy loss in the system</t>
  </si>
  <si>
    <t>(2,2,1,1,1,3); Estimation 20l/m2 panel</t>
  </si>
  <si>
    <t>(3,2,1,1,1,3); Calculation with average annual yield (based on Swissolar statistics 2012-2016) and share of technologies. Lifetime: 30a, Average degradation over lifetime: 10.5%.</t>
  </si>
  <si>
    <t>(1,na,na,na,na,na); Calculation</t>
  </si>
  <si>
    <t>Water, CH</t>
  </si>
  <si>
    <t>(2,2,1,1,1,3); Assumption: 10% of water used is evaporated</t>
  </si>
  <si>
    <t>electricity, PV, at 93 kWp slanted-roof, single-Si, laminated, integrated</t>
  </si>
  <si>
    <t>electricity, PV, at 93 kWp slanted-roof, multi-Si, laminated, integrated</t>
  </si>
  <si>
    <t>electricity, PV, at 93 kWp slanted-roof, single-Si, panel, mounted</t>
  </si>
  <si>
    <t>electricity, PV, at 93 kWp slanted-roof, multi-Si, panel, mounted</t>
  </si>
  <si>
    <t>electricity, PV, at 280 kWp flat-roof, single-Si</t>
  </si>
  <si>
    <t>electricity, PV, at 280 kWp flat-roof, multi-Si</t>
  </si>
  <si>
    <t>electricity, PV, at 156 kWp flat-roof, multi-Si</t>
  </si>
  <si>
    <t>electricity, PV, at 156 kWp flat-roof, single-Si</t>
  </si>
  <si>
    <t>electricity, PV, at 1.3 MWp slanted-roof, multi-Si, panel, mounted</t>
  </si>
  <si>
    <t>electricity, PV, at 560 kWp open ground, single-Si</t>
  </si>
  <si>
    <t>electricity, PV, at 324 kWp flat-roof, multi-Si</t>
  </si>
  <si>
    <t>electricity, PV, at 450 kWp flat-roof, single-Si</t>
  </si>
  <si>
    <t>electricity, PV, at 569 kWp open ground, multi-Si</t>
  </si>
  <si>
    <t>electricity, PV, at 570 kWp open ground, multi-Si</t>
  </si>
  <si>
    <t>(2,2,3,2,1,3); Energy loss in the system is included</t>
  </si>
  <si>
    <t>(2,2,3,2,1,3)</t>
  </si>
  <si>
    <t>(2,2,3,2,1,3); Estimation 20l/m2 module</t>
  </si>
  <si>
    <t>(2,1,1,1,1,5); Annual yield 976 kWh/kWp, lifetime 30a, average degradation over lifetime 10.5%</t>
  </si>
  <si>
    <t>Annual yield 976 kWh/kWp, lifetime 30a, average degradation over lifetime 10.5%</t>
  </si>
  <si>
    <t>(2,1,1,1,1,5)</t>
  </si>
  <si>
    <t>(2,1,1,1,1,5); Annual yield 1040 kWh/kWp, lifetime 30a, average degradation over lifetime 10.5%</t>
  </si>
  <si>
    <t>Annual yield 1040 kWh/kWp, lifetime 30a, average degradation over lifetime 10.5%</t>
  </si>
  <si>
    <t>(2,1,1,1,1,5); Annual yield 922 kWh/kWp, lifetime 30a, average degradation over lifetime 10.5%</t>
  </si>
  <si>
    <t>Annual yield 922 kWh/kWp, lifetime 30a, average degradation over lifetime 10.5%</t>
  </si>
  <si>
    <t>(2,1,1,1,1,5); Annual yield 1509 kWh/kWp, lifetime 30a, average degradation over lifetime 10.5%</t>
  </si>
  <si>
    <t>Annual yield 1509 kWh/kWp, lifetime 30a, average degradation over lifetime 10.5%</t>
  </si>
  <si>
    <t>Water, DE</t>
  </si>
  <si>
    <t>Water, ES</t>
  </si>
  <si>
    <t>(2,2,1,1,1,3); Calculation with average annual yield and share of technologies. Lifetime: 30a.</t>
  </si>
  <si>
    <t>(1,na,na,na,na,na); Calculation with average annual output and share of technologies; Average degradation of 10.5% included</t>
  </si>
  <si>
    <t>Water, AT</t>
  </si>
  <si>
    <t>Water, BE</t>
  </si>
  <si>
    <t>Water, CZ</t>
  </si>
  <si>
    <t>Water, DK</t>
  </si>
  <si>
    <t>Water, FI</t>
  </si>
  <si>
    <t>Water, FR</t>
  </si>
  <si>
    <t>Water, GR</t>
  </si>
  <si>
    <t>Water, HU</t>
  </si>
  <si>
    <t>Water, IE</t>
  </si>
  <si>
    <t>Water, IT</t>
  </si>
  <si>
    <t>Water, LU</t>
  </si>
  <si>
    <t>Water, NL</t>
  </si>
  <si>
    <t>Water, NO</t>
  </si>
  <si>
    <t>Water, PT</t>
  </si>
  <si>
    <t>Water, SE</t>
  </si>
  <si>
    <t>Water, GB</t>
  </si>
  <si>
    <t>Water, TR</t>
  </si>
  <si>
    <t>Water, CA</t>
  </si>
  <si>
    <t>Water, MX</t>
  </si>
  <si>
    <t>Water, CL</t>
  </si>
  <si>
    <t>Water, JP</t>
  </si>
  <si>
    <t>Water, AU</t>
  </si>
  <si>
    <t>Water, NZ</t>
  </si>
  <si>
    <t>Water, IL</t>
  </si>
  <si>
    <t>Water, ZA</t>
  </si>
  <si>
    <t>Water, TH</t>
  </si>
  <si>
    <t>Infrastructure for 3kWp PV plant, water use for cleaning, amount of solar energy transformed to electricity and waste heat emission due to losses of electricity in the system. Annual output, Facade: 683 kWh/kWp.</t>
  </si>
  <si>
    <t>Infrastructure for 3kWp PV plant, water use for cleaning, amount of solar energy transformed to electricity and waste heat emission due to losses of electricity in the system. Annual output, Roof-Top: 976 kWh/kWp.</t>
  </si>
  <si>
    <t>Infrastructure for 93kWp PV plant, water use for cleaning, amount of solar energy transformed to electricity and waste heat emission due to losses of electricity in the system. Annual output, Roof-Top: 976 kWh/kWp.</t>
  </si>
  <si>
    <t>Infrastructure for 156kWp PV plant, water use for cleaning, amount of solar energy transformed to electricity and waste heat emission due to losses of electricity in the system. Annual output, Roof-Top: 976 kWh/kWp.</t>
  </si>
  <si>
    <t>Infrastructure for 280kWp PV plant, water use for cleaning, amount of solar energy transformed to electricity and waste heat emission due to losses of electricity in the system. Annual output, Roof-Top: 976 kWh/kWp.</t>
  </si>
  <si>
    <t>Infrastructure for 1300kWp PV plant, water use for cleaning, amount of solar energy transformed to electricity and waste heat emission due to losses of electricity in the system. Annual output, Roof-Top: 976 kWh/kWp.</t>
  </si>
  <si>
    <t>Infrastructure for 560kWp PV plant, water use for cleaning, amount of solar energy transformed to electricity and waste heat emission due to losses of electricity in the system. Annual output, Centralised: 1040 kWh/kWp.</t>
  </si>
  <si>
    <t>Infrastructure for 324kWp PV plant, water use for cleaning, amount of solar energy transformed to electricity and waste heat emission due to losses of electricity in the system. Annual output, Roof-Top: 922 kWh/kWp.</t>
  </si>
  <si>
    <t>Infrastructure for 450kWp PV plant, water use for cleaning, amount of solar energy transformed to electricity and waste heat emission due to losses of electricity in the system. Annual output, Roof-Top: 922 kWh/kWp.</t>
  </si>
  <si>
    <t>Infrastructure for 569kWp PV plant, water use for cleaning, amount of solar energy transformed to electricity and waste heat emission due to losses of electricity in the system. Annual output, Centralised: 1509 kWh/kWp.</t>
  </si>
  <si>
    <t>Infrastructure for 570kWp PV plant, water use for cleaning, amount of solar energy transformed to electricity and waste heat emission due to losses of electricity in the system. Annual output, Centralised: 1509 kWh/kWp.</t>
  </si>
  <si>
    <t>Production mix of photovoltaic electricity in the country. Annual output, Roof-Top: 976, Annual output, Facade: 683 kWh/kWp, Annual output, centralized PV systems: 1040 kWh/kWp. Amount of solar energy transformed to electricity. Waste heat emission due to losses of electricity in the system.</t>
  </si>
  <si>
    <t>Production mix of photovoltaic electricity in the country. Annual output, Roof-Top: 1044, Annual output, Facade: 731 kWh/kWp, Annual output, centralized PV systems: 1111 kWh/kWp. Amount of solar energy transformed to electricity. Waste heat emission due to losses of electricity in the system.</t>
  </si>
  <si>
    <t>Production mix of photovoltaic electricity in the country. Annual output, Roof-Top: 1240, Annual output, Facade: 868 kWh/kWp, Annual output, centralized PV systems: 1315 kWh/kWp. Amount of solar energy transformed to electricity. Waste heat emission due to losses of electricity in the system.</t>
  </si>
  <si>
    <t>Production mix of photovoltaic electricity in the country. Annual output, Roof-Top: 908, Annual output, Facade: 635 kWh/kWp, Annual output, centralized PV systems: 962 kWh/kWp. Amount of solar energy transformed to electricity. Waste heat emission due to losses of electricity in the system.</t>
  </si>
  <si>
    <t>Production mix of photovoltaic electricity in the country. Annual output, Roof-Top: 1388, Annual output, Facade: 971 kWh/kWp, Annual output, centralized PV systems: 1471 kWh/kWp. Amount of solar energy transformed to electricity. Waste heat emission due to losses of electricity in the system.</t>
  </si>
  <si>
    <t>Production mix of photovoltaic electricity in the country. Annual output, Roof-Top: 1173, Annual output, Facade: 821 kWh/kWp, Annual output, centralized PV systems: 1243 kWh/kWp. Amount of solar energy transformed to electricity. Waste heat emission due to losses of electricity in the system.</t>
  </si>
  <si>
    <t>Production mix of photovoltaic electricity in the country. Annual output, Roof-Top: 944, Annual output, Facade: 661 kWh/kWp, Annual output, centralized PV systems: 1001 kWh/kWp. Amount of solar energy transformed to electricity. Waste heat emission due to losses of electricity in the system.</t>
  </si>
  <si>
    <t>Production mix of photovoltaic electricity in the country. Annual output, Roof-Top: 922, Annual output, Facade: 645 kWh/kWp, Annual output, centralized PV systems: 978 kWh/kWp. Amount of solar energy transformed to electricity. Waste heat emission due to losses of electricity in the system.</t>
  </si>
  <si>
    <t>Production mix of photovoltaic electricity in the country. Annual output, Roof-Top: 971, Annual output, Facade: 680 kWh/kWp, Annual output, centralized PV systems: 1030 kWh/kWp. Amount of solar energy transformed to electricity. Waste heat emission due to losses of electricity in the system.</t>
  </si>
  <si>
    <t>Production mix of photovoltaic electricity in the country. Annual output, Roof-Top: 1423, Annual output, Facade: 996 kWh/kWp, Annual output, centralized PV systems: 1509 kWh/kWp. Amount of solar energy transformed to electricity. Waste heat emission due to losses of electricity in the system.</t>
  </si>
  <si>
    <t>Production mix of photovoltaic electricity in the country. Annual output, Roof-Top: 891, Annual output, Facade: 624 kWh/kWp, Annual output, centralized PV systems: 945 kWh/kWp. Amount of solar energy transformed to electricity. Waste heat emission due to losses of electricity in the system.</t>
  </si>
  <si>
    <t>Production mix of photovoltaic electricity in the country. Annual output, Roof-Top: 968, Annual output, Facade: 678 kWh/kWp, Annual output, centralized PV systems: 1026 kWh/kWp. Amount of solar energy transformed to electricity. Waste heat emission due to losses of electricity in the system.</t>
  </si>
  <si>
    <t>Production mix of photovoltaic electricity in the country. Annual output, Roof-Top: 848, Annual output, Facade: 593 kWh/kWp, Annual output, centralized PV systems: 899 kWh/kWp. Amount of solar energy transformed to electricity. Waste heat emission due to losses of electricity in the system.</t>
  </si>
  <si>
    <t>Production mix of photovoltaic electricity in the country. Annual output, Roof-Top: 1323, Annual output, Facade: 926 kWh/kWp, Annual output, centralized PV systems: 1402 kWh/kWp. Amount of solar energy transformed to electricity. Waste heat emission due to losses of electricity in the system.</t>
  </si>
  <si>
    <t>Production mix of photovoltaic electricity in the country. Annual output, Roof-Top: 1090, Annual output, Facade: 763 kWh/kWp, Annual output, centralized PV systems: 1156 kWh/kWp. Amount of solar energy transformed to electricity. Waste heat emission due to losses of electricity in the system.</t>
  </si>
  <si>
    <t>Production mix of photovoltaic electricity in the country. Annual output, Roof-Top: 796, Annual output, Facade: 557 kWh/kWp, Annual output, centralized PV systems: 844 kWh/kWp. Amount of solar energy transformed to electricity. Waste heat emission due to losses of electricity in the system.</t>
  </si>
  <si>
    <t>Production mix of photovoltaic electricity in the country. Annual output, Roof-Top: 1298, Annual output, Facade: 908 kWh/kWp, Annual output, centralized PV systems: 1376 kWh/kWp. Amount of solar energy transformed to electricity. Waste heat emission due to losses of electricity in the system.</t>
  </si>
  <si>
    <t>Production mix of photovoltaic electricity in the country. Annual output, Roof-Top: 1024, Annual output, Facade: 717 kWh/kWp, Annual output, centralized PV systems: 1086 kWh/kWp. Amount of solar energy transformed to electricity. Waste heat emission due to losses of electricity in the system.</t>
  </si>
  <si>
    <t>Production mix of photovoltaic electricity in the country. Annual output, Roof-Top: 937, Annual output, Facade: 656 kWh/kWp, Annual output, centralized PV systems: 994 kWh/kWp. Amount of solar energy transformed to electricity. Waste heat emission due to losses of electricity in the system.</t>
  </si>
  <si>
    <t>Production mix of photovoltaic electricity in the country. Annual output, Roof-Top: 832, Annual output, Facade: 583 kWh/kWp, Annual output, centralized PV systems: 882 kWh/kWp. Amount of solar energy transformed to electricity. Waste heat emission due to losses of electricity in the system.</t>
  </si>
  <si>
    <t>Production mix of photovoltaic electricity in the country. Annual output, Roof-Top: 1240, Annual output, Facade: 868 kWh/kWp, Annual output, centralized PV systems: 1314 kWh/kWp. Amount of solar energy transformed to electricity. Waste heat emission due to losses of electricity in the system.</t>
  </si>
  <si>
    <t>Production mix of photovoltaic electricity in the country. Annual output, Roof-Top: 1427, Annual output, Facade: 999 kWh/kWp, Annual output, centralized PV systems: 1513 kWh/kWp. Amount of solar energy transformed to electricity. Waste heat emission due to losses of electricity in the system.</t>
  </si>
  <si>
    <t>Production mix of photovoltaic electricity in the country. Annual output, Roof-Top: 919, Annual output, Facade: 643 kWh/kWp, Annual output, centralized PV systems: 974 kWh/kWp. Amount of solar energy transformed to electricity. Waste heat emission due to losses of electricity in the system.</t>
  </si>
  <si>
    <t>Production mix of photovoltaic electricity in the country. Annual output, Roof-Top: 1129, Annual output, Facade: 790 kWh/kWp, Annual output, centralized PV systems: 1197 kWh/kWp. Amount of solar energy transformed to electricity. Waste heat emission due to losses of electricity in the system.</t>
  </si>
  <si>
    <t>Production mix of photovoltaic electricity in the country. Annual output, Roof-Top: 1401, Annual output, Facade: 981 kWh/kWp, Annual output, centralized PV systems: 1485 kWh/kWp. Amount of solar energy transformed to electricity. Waste heat emission due to losses of electricity in the system.</t>
  </si>
  <si>
    <t>Production mix of photovoltaic electricity in the country. Annual output, Roof-Top: 1612, Annual output, Facade: 1128 kWh/kWp, Annual output, centralized PV systems: 1709 kWh/kWp. Amount of solar energy transformed to electricity. Waste heat emission due to losses of electricity in the system.</t>
  </si>
  <si>
    <t>Production mix of photovoltaic electricity in the country. Annual output, Roof-Top: 1603, Annual output, Facade: 1122 kWh/kWp, Annual output, centralized PV systems: 1699 kWh/kWp. Amount of solar energy transformed to electricity. Waste heat emission due to losses of electricity in the system.</t>
  </si>
  <si>
    <t>Production mix of photovoltaic electricity in the country. Annual output, Roof-Top: 971, Annual output, Facade: 679 kWh/kWp, Annual output, centralized PV systems: 1029 kWh/kWp. Amount of solar energy transformed to electricity. Waste heat emission due to losses of electricity in the system.</t>
  </si>
  <si>
    <t>Production mix of photovoltaic electricity in the country. Annual output, Roof-Top: 1695, Annual output, Facade: 1187 kWh/kWp, Annual output, centralized PV systems: 1798 kWh/kWp. Amount of solar energy transformed to electricity. Waste heat emission due to losses of electricity in the system.</t>
  </si>
  <si>
    <t>Production mix of photovoltaic electricity in the country. Annual output, Roof-Top: 1332, Annual output, Facade: 933 kWh/kWp, Annual output, centralized PV systems: 1413 kWh/kWp. Amount of solar energy transformed to electricity. Waste heat emission due to losses of electricity in the system.</t>
  </si>
  <si>
    <t>Production mix of photovoltaic electricity in the country. Annual output, Roof-Top: 1634, Annual output, Facade: 1144 kWh/kWp, Annual output, centralized PV systems: 1733 kWh/kWp. Amount of solar energy transformed to electricity. Waste heat emission due to losses of electricity in the system.</t>
  </si>
  <si>
    <t>Production mix of photovoltaic electricity in the country. Annual output, Roof-Top: 1436, Annual output, Facade: 1005 kWh/kWp, Annual output, centralized PV systems: 1522 kWh/kWp. Amount of solar energy transformed to electricity. Waste heat emission due to losses of electricity in the system.</t>
  </si>
  <si>
    <t>MG-Silizium, ab Werk</t>
  </si>
  <si>
    <t>Silizium, Solaranwendung, modifizierter Siemens Prozess, ab Werk</t>
  </si>
  <si>
    <t>Silizium, Produktionsmix, Photovoltaik, ab Werk</t>
  </si>
  <si>
    <t>CZ single-Silizium, Photovoltaik, ab Werk</t>
  </si>
  <si>
    <t>Silizium, multi-Si, im Block, ab Werk</t>
  </si>
  <si>
    <t>Wafer, single-Si, Photovoltaik, ab Werk</t>
  </si>
  <si>
    <t>Wafer, multi-Si, ab Werk</t>
  </si>
  <si>
    <t>Wafer, multi-Si, ab Regionallager</t>
  </si>
  <si>
    <t>Wafer, single-Si, Photovoltaik, ab Regionallager</t>
  </si>
  <si>
    <t>Solarzelle, single-Si, ab Werk</t>
  </si>
  <si>
    <t>Solarzelle, multi-Si, ab Werk</t>
  </si>
  <si>
    <t>Solarzelle, multi-Si, ab Regionallager</t>
  </si>
  <si>
    <t>Solarzelle, single-Si, ab Regionallager</t>
  </si>
  <si>
    <t>Solarlaminat, single-Si, ab Werk</t>
  </si>
  <si>
    <t>Solarlaminat, multi-Si, ab Werk</t>
  </si>
  <si>
    <t>Solarpaneel, single-Si, ab Werk</t>
  </si>
  <si>
    <t>Solarpaneel, multi-Si, ab Werk</t>
  </si>
  <si>
    <t>Solarlaminat, multi-Si, ab Regionallager</t>
  </si>
  <si>
    <t>Solarlaminat, single-Si, ab Regionallager</t>
  </si>
  <si>
    <t>Solarpaneel, multi-Si, ab Regionallager</t>
  </si>
  <si>
    <t>Solarpaneel, single-Si, ab Regionallager</t>
  </si>
  <si>
    <t>Flussspat, 97%, ab Werk</t>
  </si>
  <si>
    <t>Fluorwasserstoff, ab Werk</t>
  </si>
  <si>
    <t>1,1-Difluorethan, HFC-152a, ab Werk</t>
  </si>
  <si>
    <t>Vinylfluorid, ab Werk</t>
  </si>
  <si>
    <t>Polyvinylfluorid, ab Werk</t>
  </si>
  <si>
    <t>Polyvinylfluorid, Dispersion, ab Werk</t>
  </si>
  <si>
    <t>Polyvinylfluorid-Folie, ab Werk</t>
  </si>
  <si>
    <t>Waferfabrik</t>
  </si>
  <si>
    <t>PV-Zellenfabrik</t>
  </si>
  <si>
    <t>Photovoltaik-Paneel Fabrik</t>
  </si>
  <si>
    <t>Photovoltaik Paneel Fabrik CdTe</t>
  </si>
  <si>
    <t>Metallisierungspaste, Vorderseite, ab Werk</t>
  </si>
  <si>
    <t>Metallisierungspaste, Rückseite, ab Werk</t>
  </si>
  <si>
    <t>Metallisierungspaste, Rückseite, Aluminium, ab Werk</t>
  </si>
  <si>
    <t>Solarlaminat, CIS, ab Werk</t>
  </si>
  <si>
    <t>Solarpaneel, CIS, ab Werk</t>
  </si>
  <si>
    <t>Solarlaminat, CdTe, First Solar Series 4, ab Werk</t>
  </si>
  <si>
    <t>Solarlaminat, CdTe, First Solar Series 6, ab Werk</t>
  </si>
  <si>
    <t>Solarlaminat, CdTe, Mix, ab Regionallager</t>
  </si>
  <si>
    <t>Solarpaneel, micro-Si, ab Werk</t>
  </si>
  <si>
    <t>Photovoltaik-Laminat, micro-Si, ab Werk</t>
  </si>
  <si>
    <t>Solarpaneel, micro-Si, ab Regionallager</t>
  </si>
  <si>
    <t>Photovoltaik-Laminat, micro-Si, ab Regionallager</t>
  </si>
  <si>
    <t>Photovoltaik-Laminat, CIS, ab Regionallager</t>
  </si>
  <si>
    <t>Solarpaneel, CIS, ab Regionallager</t>
  </si>
  <si>
    <t>Rücknahme und Recycling, c-Si PV Modul</t>
  </si>
  <si>
    <t>Gutschriften Recycling, c-Si PV Modul</t>
  </si>
  <si>
    <t>Rücknahme und Recycling, CdTe PV Modul</t>
  </si>
  <si>
    <t>Gutschriften Recycling, CdTe PV Modul</t>
  </si>
  <si>
    <t>Behandlung, c-Si PV Modul</t>
  </si>
  <si>
    <t>Altglas, zurückgewonnen aus Behandlung von c-Si PV Modul</t>
  </si>
  <si>
    <t>Aluminiumschrott, zurückgewonnen aus Behandlung von c-Si PV Modul</t>
  </si>
  <si>
    <t>Kupferschrott, zurückgewonnen aus Behandlung von c-Si PV Modul</t>
  </si>
  <si>
    <t>Behandlung, CdTe PV Modul</t>
  </si>
  <si>
    <t>Altglas, zurückgewonnen aus Behandlung von CdTe PV Modul</t>
  </si>
  <si>
    <t>Kupferschrott, zurückgewonnen aus Behandlung von CdTe PV Modul</t>
  </si>
  <si>
    <t>Cadmiumschlamm, zurückgewonnen aus Behandlung von CdTe PV Modul</t>
  </si>
  <si>
    <t>Kupfertelluridzementat, zurückgewonnen aus Behandlung von CdTe PV Modul</t>
  </si>
  <si>
    <t>Fassadenkonstruktion, aufgesetzt, an Gebäude</t>
  </si>
  <si>
    <t>Fassadenkonstruktion, integriert, an Gebäude</t>
  </si>
  <si>
    <t>Flachdachkonstruktion, auf Dach</t>
  </si>
  <si>
    <t>Schrägdachkonstruktion, aufgesetzt, auf Dach</t>
  </si>
  <si>
    <t>Schrägdachkonstruktion, aufgesetzt, auf Dach, Stade de Suisse</t>
  </si>
  <si>
    <t>Schrägdachkonstruktion, integriert, auf Dach</t>
  </si>
  <si>
    <t>Freiflächenkonstruktion, am Boden</t>
  </si>
  <si>
    <t>Freiflächenkonstruktion, am Boden, Mont Soleil</t>
  </si>
  <si>
    <t>Elektroinstallationen, Photovoltaikanlage, ab Werk</t>
  </si>
  <si>
    <t>Elektroinstallationen,  156 kWp Photovoltaikanlage, ab Werk</t>
  </si>
  <si>
    <t>Elektroinstallationen,  93 kWp Photovoltaikanlage, ab Werk</t>
  </si>
  <si>
    <t>Elektroinstallationen,  280 kWp Photovoltaikanlage, ab Werk</t>
  </si>
  <si>
    <t>Elektroinstallationen,  1.3 MWp Photovoltaikanlage, ab Werk</t>
  </si>
  <si>
    <t>Elektroinstallationen,  560 kWp Photovoltaikanlage, ab Werk</t>
  </si>
  <si>
    <t>Elektroinstallationen,  324 kWp Photovoltaikanlage, ab Werk</t>
  </si>
  <si>
    <t>Elektroinstallationen,  450 kWp Photovoltaikanlage, ab Werk</t>
  </si>
  <si>
    <t>Elektroinstallationen,  570 kWp Photovoltaikanlage, ab Werk</t>
  </si>
  <si>
    <t>Wechselrichter, 5 kW, Durchschnitt, ab Werk</t>
  </si>
  <si>
    <t>Wechselrichter, 10 kW, Durchschnitt, ab Werk</t>
  </si>
  <si>
    <t>Wechselrichter, 20 kW, Durchschnitt, ab Werk</t>
  </si>
  <si>
    <t>Wechselrichter, Mont Soleil-Anlage, ab Werk</t>
  </si>
  <si>
    <t>3kWp Schrägdachanlage, single-Si, laminiert, integriert, auf Dach</t>
  </si>
  <si>
    <t>3kWp Schrägdachanlage, single-Si, Paneel, aufgesetzt, auf Dach</t>
  </si>
  <si>
    <t>3kWp Schrägdachanlage, multi-Si, laminiert, integriert, auf Dach</t>
  </si>
  <si>
    <t>3kWp Schrägdachanlage, multi-Si, Paneel, aufgesetzt, auf Dach</t>
  </si>
  <si>
    <t>3kWp Fassadenanlage, single-Si, laminiert, integriert, an Gebäude</t>
  </si>
  <si>
    <t>3kWp Fassadenanlage, single-Si, Paneel, aufgesetzt, an Gebäude</t>
  </si>
  <si>
    <t>3kWp Fassadenanlage, multi-Si, laminiert, integriert, an Gebäude</t>
  </si>
  <si>
    <t>3kWp Fassadenanlage, multi-Si, Paneel, aufgesetzt, an Gebäude</t>
  </si>
  <si>
    <t>3kWp Flachdachanlage, single-Si, auf Dach</t>
  </si>
  <si>
    <t>3kWp Flachdachanlage, multi-Si, auf Dach</t>
  </si>
  <si>
    <t>570 kWP Freiflächenanlage, single-Si, auf Freifläche</t>
  </si>
  <si>
    <t>570 kWP Freiflächenanlage, multi-Si, auf Freifläche</t>
  </si>
  <si>
    <t>93 kWp Schrägdachanlage, single-Si, laminiert, integriert, auf Dach</t>
  </si>
  <si>
    <t>93 kWp Schrägdachanlage, multi-Si, laminiert, integriert, auf Dach</t>
  </si>
  <si>
    <t>93 kWp Schrägdachanlage, single-Si, Paneel, aufgesetzt, auf Dach</t>
  </si>
  <si>
    <t>93 kWp Schrägdachanlage, multi-Si, Paneel, aufgesetzt, auf Dach</t>
  </si>
  <si>
    <t>156 kWp Flachdachanlage, multi-Si, auf Dach</t>
  </si>
  <si>
    <t>156 kWp Flachdachanlage, single-Si, auf Dach</t>
  </si>
  <si>
    <t>280 kWp Flachdachanlage, single-Si, auf Dach</t>
  </si>
  <si>
    <t>280 kWp Flachdachanlage, multi-Si, auf Dach</t>
  </si>
  <si>
    <t>1.3 MWp Schrägdachanlage, multi-Si, Paneel, aufgesetzt, auf Dach</t>
  </si>
  <si>
    <t>560 kWp Freiflächenanlage, single-Si, auf Freifläche</t>
  </si>
  <si>
    <t>324 kWp Flachdachanlage, multi-Si, auf Dach</t>
  </si>
  <si>
    <t>450 kWp Flachdachanlage, single-Si, auf Dach</t>
  </si>
  <si>
    <t>569 kWp Freiflächenanlage, multi-Si, auf Freifläche</t>
  </si>
  <si>
    <t>570 kWp Freiflächenanlage, multi-Si, auf Freifläche</t>
  </si>
  <si>
    <t>3kWp Schrägdachanlage, CIS, Pan, aufg, auf Dach</t>
  </si>
  <si>
    <t>3kWp Schrägdachanlage, CIS, laminiert, integriert, auf Dach</t>
  </si>
  <si>
    <t>3kWp Schrägdachanlage, CdTe, laminiert, integriert, auf Dach</t>
  </si>
  <si>
    <t>3kWp Schrägdachanlage, CdTe, Paneel, aufgesetzt, auf Dach</t>
  </si>
  <si>
    <t>3kWp Schrägdachanlage, micro-Si, laminiert, integriert, auf Dach</t>
  </si>
  <si>
    <t>3kWp Schrägdachanlage, micro-Si, Pan, aufg, auf Dach</t>
  </si>
  <si>
    <t>570 kWP Freiflächenanlage, micro-Si, auf Freifläche</t>
  </si>
  <si>
    <t>570 kWP Freiflächenanlage, CIS, auf Freifläche</t>
  </si>
  <si>
    <t>3kWp Schrägdachanlage, CdTe, Pan, aufg, auf Dach</t>
  </si>
  <si>
    <t>570 kWP Freiflächenanlage, CdTe, auf Freifläche</t>
  </si>
  <si>
    <t>Strom, Photovoltaik, ab 3kWp, Fassade, single-Si, laminiert, integriert</t>
  </si>
  <si>
    <t>Strom, Photovoltaik, ab 3kWp, Fassade, single-Si, Paneel, aufgesetzt</t>
  </si>
  <si>
    <t>Strom, Photovoltaik, ab 3kWp, Fassade, multi-Si, laminiert, integriert</t>
  </si>
  <si>
    <t>Strom, Photovoltaik, ab 3kWp, Fassade, multi-Si, Paneel, aufgesetzt</t>
  </si>
  <si>
    <t>Strom, Photovoltaik, ab 3kWp, Flachdach, single-Si</t>
  </si>
  <si>
    <t>Strom, Photovoltaik, ab 3kWp, Flachdach, multi-Si</t>
  </si>
  <si>
    <t>Strom, Photovoltaik, ab 3kWp, Schrägdach, single-Si, laminiert, integriert</t>
  </si>
  <si>
    <t>Strom, Photovoltaik, ab 3kWp, Schrägdach, single-Si, Paneel, aufgesetzt</t>
  </si>
  <si>
    <t>Strom, Photovoltaik, ab 3kWp, Schrägdach, multi-Si, laminiert, integriert</t>
  </si>
  <si>
    <t>Strom, Photovoltaik, ab 3kWp, Schrägdach, multi-Si, Paneel, aufgesetzt</t>
  </si>
  <si>
    <t>Strom, Photovoltaik, ab 3kWp, Schrägdach, CdTe, laminiert, integriert</t>
  </si>
  <si>
    <t>Strom, Photovoltaik, ab 3kWp, Schrägdach, CdTe, Paneel, aufgesetzt</t>
  </si>
  <si>
    <t>Strom, Photovoltaik, ab 3kWp, Schrägdach, CIS, Pan, aufgesetzt</t>
  </si>
  <si>
    <t>Strom, Photovoltaik, ab 3kWp, Schrägdach, CIS, laminiert, integriert</t>
  </si>
  <si>
    <t>Strom, Photovoltaik, ab 93 kWp, Schrägdach, single-Si, laminiert, integriert</t>
  </si>
  <si>
    <t>Strom, Photovoltaik, ab 93 kWp, Schrägdach, multi-Si, laminiert, integriert</t>
  </si>
  <si>
    <t>Strom, Photovoltaik, ab 93 kWp, Schrägdach, single-Si, Paneel, aufgesetzt</t>
  </si>
  <si>
    <t>Strom, Photovoltaik, ab 93 kWp, Schrägdach, multi-Si, Paneel, aufgesetzt</t>
  </si>
  <si>
    <t>Strom, Photovoltaik, ab 156 kWp, Flachdach, multi-Si</t>
  </si>
  <si>
    <t>Strom, Photovoltaik, ab 156 kWp, Flachdach, single-Si</t>
  </si>
  <si>
    <t>Strom, Photovoltaik, ab 280 kWp, Flachdach, single-Si</t>
  </si>
  <si>
    <t>Strom, Photovoltaik, ab 280 kWp, Flachdach, multi-Si</t>
  </si>
  <si>
    <t>Strom, Photovoltaik, ab 1.3 MWp Schrägdach, multi-Si, Paneel, aufgesetzt</t>
  </si>
  <si>
    <t>Strom, Photovoltaik, ab 560 kWp, Freifläche, single-Si</t>
  </si>
  <si>
    <t>Strom, Photovoltaik, ab 324 kWp, Flachdach, multi-Si</t>
  </si>
  <si>
    <t>Strom, Photovoltaik, ab 450 kWp, Flachdach, single-Si</t>
  </si>
  <si>
    <t>Strom, Photovoltaik, ab 569 kWp, Freifläche, multi-Si</t>
  </si>
  <si>
    <t>Strom, Photovoltaik, ab 570 kWp, Freifläche, multi-Si</t>
  </si>
  <si>
    <t>Strommix, Photovoltaik, ab Anlage</t>
  </si>
  <si>
    <t>Polyvinylbutyral-Folie, ab Werk</t>
  </si>
  <si>
    <t>Polyvinylbutyral-Pulver, ab Werk</t>
  </si>
  <si>
    <t>Polyvinylalkohol, ab Werk</t>
  </si>
  <si>
    <t>Emulsionspolymerisation, Polyvinylchlorid</t>
  </si>
  <si>
    <t>Stickstofftrifluorid, ab Werk</t>
  </si>
  <si>
    <t>Behandlung, Abwasser aus NF3 Produktion, in Abwasserreiningung, Gr.Kl. 3</t>
  </si>
  <si>
    <t>Silan, ab Werk</t>
  </si>
  <si>
    <t>Solarpaneel, Perovskit-Si-Tandem, ab Werk</t>
  </si>
  <si>
    <t>Iodmethan</t>
  </si>
  <si>
    <t>Iod</t>
  </si>
  <si>
    <t>1,2-Dibromethan, ab Werk</t>
  </si>
  <si>
    <t>Brom, ab Werk</t>
  </si>
  <si>
    <t>Silizium, Halbleiter, ab Werk</t>
  </si>
  <si>
    <t>Silizium, Halbleiter, verunreinigt, ab Werk</t>
  </si>
  <si>
    <t>Silizium, Solaranwendung, Wirbelschichtreaktor, ab Werk</t>
  </si>
  <si>
    <t>Solarlaminat, a-Si, ab Werk</t>
  </si>
  <si>
    <t>Solarpaneel, a-Si, ab Werk</t>
  </si>
  <si>
    <t>3kWp Schrägdachanlage, a-Si, laminiert, integriert, auf Dach</t>
  </si>
  <si>
    <t>3kWp Schrägdachanlage, a-Si, Pan, aufg, auf Dach</t>
  </si>
  <si>
    <t>Strom, Photovoltaik, ab 3kWp, Schrägdach, a-Si, laminiert, integriert</t>
  </si>
  <si>
    <t>Strom, Photovoltaik, ab 3kWp, Schrägdach, a-Si, Pan, aufgesetzt</t>
  </si>
  <si>
    <t>polycrystaline</t>
  </si>
  <si>
    <t>Solarmodul//PV-module//cadmium telluride//thin film</t>
  </si>
  <si>
    <t>calcium fluoride</t>
  </si>
  <si>
    <t>Flusssäure</t>
  </si>
  <si>
    <t>R152a//1,1-Difluoroethylene</t>
  </si>
  <si>
    <t xml:space="preserve">Ethylene, fluoro-// Fluoroethene// Fluoroethylene// Monofluoroethylene// Vinyl fluoride// C2H3F// UN 1860// Vinyl fluoride, inhibited// 1-Fluoroethylene </t>
  </si>
  <si>
    <t>Tedlar//Tefzel</t>
  </si>
  <si>
    <t>copper indium selenide//thin film//CIGS</t>
  </si>
  <si>
    <t>Solarmodul//PV-module//copper indium selenide//thin film//CIGS</t>
  </si>
  <si>
    <t>inverse rectifier</t>
  </si>
  <si>
    <t>monosingle crystalline//single-Si</t>
  </si>
  <si>
    <t>multi crystalline//single-Si</t>
  </si>
  <si>
    <t>Mowital B, Pioloform B, Butvar, Rhonival B, S-lec, Vinylite</t>
  </si>
  <si>
    <t>Mowiol, Polyviol, Rhodoviol, Alcotex, Polivinol, Denka Poval, Gohsenol, Kurashiki Poval, Shinetsu Poval, Unitika Poval, Elvanol, Gelvatol, Lemol</t>
  </si>
  <si>
    <t>Nitrogen fluoride, Trifluoramine, Trifluorammonia</t>
  </si>
  <si>
    <t>Silicon tetrahydride, Silicon hydride, Monosilane, Silicane</t>
  </si>
  <si>
    <t>Solarmodul//PV-module//amorphous silicon</t>
  </si>
  <si>
    <t>metals</t>
  </si>
  <si>
    <t>photovoltaic</t>
  </si>
  <si>
    <t>waste management</t>
  </si>
  <si>
    <t>extraction</t>
  </si>
  <si>
    <t>refinement</t>
  </si>
  <si>
    <t>production of components</t>
  </si>
  <si>
    <t>inorganics</t>
  </si>
  <si>
    <t>organics</t>
  </si>
  <si>
    <t>power plants</t>
  </si>
  <si>
    <t>wastewater treatment</t>
  </si>
  <si>
    <t>Metalle</t>
  </si>
  <si>
    <t>Photovoltaik</t>
  </si>
  <si>
    <t>Chemikalien</t>
  </si>
  <si>
    <t>Entsorgungssysteme</t>
  </si>
  <si>
    <t>Kunststoffe</t>
  </si>
  <si>
    <t>Gewinnung</t>
  </si>
  <si>
    <t>Veredelung</t>
  </si>
  <si>
    <t>Herstellung Komponenten</t>
  </si>
  <si>
    <t>Anorganika</t>
  </si>
  <si>
    <t>Organisch</t>
  </si>
  <si>
    <t>Recycling</t>
  </si>
  <si>
    <t>Kraftwerke</t>
  </si>
  <si>
    <t>Verarbeitung</t>
  </si>
  <si>
    <t>Abwasserreinigung</t>
  </si>
  <si>
    <t>Organika</t>
  </si>
  <si>
    <t>CaF2</t>
  </si>
  <si>
    <t>C2H4F2</t>
  </si>
  <si>
    <t>C2H3F</t>
  </si>
  <si>
    <t>C2H4Ox</t>
  </si>
  <si>
    <t>SiH4</t>
  </si>
  <si>
    <t>CH3I</t>
  </si>
  <si>
    <t>I2</t>
  </si>
  <si>
    <t>C2H4Br2</t>
  </si>
  <si>
    <t>Br2</t>
  </si>
  <si>
    <t>7440-21-3</t>
  </si>
  <si>
    <t>14542-23-5</t>
  </si>
  <si>
    <t>73602-61-6</t>
  </si>
  <si>
    <t>75-37-6</t>
  </si>
  <si>
    <t>75-02-5</t>
  </si>
  <si>
    <t>24981-14-4</t>
  </si>
  <si>
    <t>63148-65-2</t>
  </si>
  <si>
    <t>9002-89-5</t>
  </si>
  <si>
    <t>7783-54-2</t>
  </si>
  <si>
    <t>7803-62-5</t>
  </si>
  <si>
    <t>2000</t>
  </si>
  <si>
    <t>G:\Projekte laufend\174 Photovoltaic, IEA Task 12\2017 Global supply chain\EcoSpold\[174-photovoltaics-global-supply-chain_final.xlsx]X-Process</t>
  </si>
  <si>
    <t>OK</t>
  </si>
  <si>
    <t>976</t>
  </si>
  <si>
    <t>922</t>
  </si>
  <si>
    <t>1423</t>
  </si>
  <si>
    <t>1044</t>
  </si>
  <si>
    <t>1240</t>
  </si>
  <si>
    <t>908</t>
  </si>
  <si>
    <t>1388</t>
  </si>
  <si>
    <t>1173</t>
  </si>
  <si>
    <t>944</t>
  </si>
  <si>
    <t>971</t>
  </si>
  <si>
    <t>891</t>
  </si>
  <si>
    <t>968</t>
  </si>
  <si>
    <t>848</t>
  </si>
  <si>
    <t>1323</t>
  </si>
  <si>
    <t>1090</t>
  </si>
  <si>
    <t>796</t>
  </si>
  <si>
    <t>1298</t>
  </si>
  <si>
    <t>1024</t>
  </si>
  <si>
    <t>937</t>
  </si>
  <si>
    <t>832</t>
  </si>
  <si>
    <t>1427</t>
  </si>
  <si>
    <t>919</t>
  </si>
  <si>
    <t>1129</t>
  </si>
  <si>
    <t>1401</t>
  </si>
  <si>
    <t>1612</t>
  </si>
  <si>
    <t>1603</t>
  </si>
  <si>
    <t>1695</t>
  </si>
  <si>
    <t>1332</t>
  </si>
  <si>
    <t>1634</t>
  </si>
  <si>
    <t>1436</t>
  </si>
  <si>
    <t>683</t>
  </si>
  <si>
    <t>645</t>
  </si>
  <si>
    <t>996</t>
  </si>
  <si>
    <t>731</t>
  </si>
  <si>
    <t>868</t>
  </si>
  <si>
    <t>635</t>
  </si>
  <si>
    <t>821</t>
  </si>
  <si>
    <t>661</t>
  </si>
  <si>
    <t>680</t>
  </si>
  <si>
    <t>624</t>
  </si>
  <si>
    <t>678</t>
  </si>
  <si>
    <t>593</t>
  </si>
  <si>
    <t>926</t>
  </si>
  <si>
    <t>763</t>
  </si>
  <si>
    <t>557</t>
  </si>
  <si>
    <t>717</t>
  </si>
  <si>
    <t>656</t>
  </si>
  <si>
    <t>583</t>
  </si>
  <si>
    <t>999</t>
  </si>
  <si>
    <t>643</t>
  </si>
  <si>
    <t>790</t>
  </si>
  <si>
    <t>981</t>
  </si>
  <si>
    <t>1128</t>
  </si>
  <si>
    <t>1122</t>
  </si>
  <si>
    <t>679</t>
  </si>
  <si>
    <t>1187</t>
  </si>
  <si>
    <t>933</t>
  </si>
  <si>
    <t>1144</t>
  </si>
  <si>
    <t>1005</t>
  </si>
  <si>
    <t>1040</t>
  </si>
  <si>
    <t>978</t>
  </si>
  <si>
    <t>1509</t>
  </si>
  <si>
    <t>1111</t>
  </si>
  <si>
    <t>1315</t>
  </si>
  <si>
    <t>962</t>
  </si>
  <si>
    <t>1471</t>
  </si>
  <si>
    <t>1243</t>
  </si>
  <si>
    <t>1001</t>
  </si>
  <si>
    <t>1030</t>
  </si>
  <si>
    <t>945</t>
  </si>
  <si>
    <t>1026</t>
  </si>
  <si>
    <t>899</t>
  </si>
  <si>
    <t>1402</t>
  </si>
  <si>
    <t>1156</t>
  </si>
  <si>
    <t>844</t>
  </si>
  <si>
    <t>1376</t>
  </si>
  <si>
    <t>1086</t>
  </si>
  <si>
    <t>994</t>
  </si>
  <si>
    <t>882</t>
  </si>
  <si>
    <t>1314</t>
  </si>
  <si>
    <t>1513</t>
  </si>
  <si>
    <t>974</t>
  </si>
  <si>
    <t>1197</t>
  </si>
  <si>
    <t>1485</t>
  </si>
  <si>
    <t>1709</t>
  </si>
  <si>
    <t>1699</t>
  </si>
  <si>
    <t>1029</t>
  </si>
  <si>
    <t>1798</t>
  </si>
  <si>
    <t>1413</t>
  </si>
  <si>
    <t>1733</t>
  </si>
  <si>
    <t>1522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</si>
</sst>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3" formatCode="_ * #,##0.00_ ;_ * \-#,##0.00_ ;_ * &quot;-&quot;??_ ;_ @_ "/>
    <numFmt numFmtId="164" formatCode="0.0%"/>
    <numFmt numFmtId="165" formatCode="0.0"/>
    <numFmt numFmtId="166" formatCode="_ * #,##0_ ;_ * \-#,##0_ ;_ * &quot;-&quot;??_ ;_ @_ "/>
    <numFmt numFmtId="167" formatCode="0.00E+0;[=0]&quot;0&quot;;0.00E+0"/>
    <numFmt numFmtId="168" formatCode="0.0%;[=0]&quot;0%&quot;;0.0%"/>
    <numFmt numFmtId="169" formatCode="_ [$€-2]\ * #,##0.00_ ;_ [$€-2]\ * \-#,##0.00_ ;_ [$€-2]\ * &quot;-&quot;??_ "/>
    <numFmt numFmtId="170" formatCode="#,##0.0&quot; dt&quot;;[Red]#,##0.0&quot; dt&quot;"/>
    <numFmt numFmtId="171" formatCode="#,##0&quot; kg&quot;;[Red]#,##0&quot; kg&quot;"/>
    <numFmt numFmtId="172" formatCode="#,##0.0&quot; m3&quot;;[Red]#,##0.0&quot; m3&quot;"/>
    <numFmt numFmtId="173" formatCode="#,##0&quot; m2a&quot;;[Red]#,##0&quot; m2a&quot;"/>
    <numFmt numFmtId="174" formatCode="#,##0.0&quot; ZKh&quot;;[Red]#,##0.0&quot; ZKh&quot;"/>
    <numFmt numFmtId="175" formatCode="#,##0&quot; m2&quot;;[Red]#,##0&quot; m2&quot;"/>
    <numFmt numFmtId="176" formatCode="0.00E+0;[=0]&quot;0&quot;;General"/>
    <numFmt numFmtId="177" formatCode="#,##0&quot; Liter&quot;;[Red]#,##0&quot; Liter&quot;"/>
    <numFmt numFmtId="178" formatCode="0.00%;[=0]&quot;0&quot;;General"/>
    <numFmt numFmtId="179" formatCode="[=0]&quot;&quot;;General"/>
    <numFmt numFmtId="180" formatCode="0.00E+0;[=0]&quot;-&quot;;0.00E+0"/>
    <numFmt numFmtId="181" formatCode="0.000"/>
    <numFmt numFmtId="182" formatCode="_(* #,##0.00_);_(* \(#,##0.00\);_(* &quot;-&quot;??_);_(@_)"/>
    <numFmt numFmtId="183" formatCode="_(* #,##0_);_(* \(#,##0\);_(* &quot;-&quot;_);_(@_)"/>
    <numFmt numFmtId="184" formatCode="_(&quot;$&quot;* #,##0.00_);_(&quot;$&quot;* \(#,##0.00\);_(&quot;$&quot;* &quot;-&quot;??_);_(@_)"/>
    <numFmt numFmtId="185" formatCode="_(&quot;$&quot;* #,##0_);_(&quot;$&quot;* \(#,##0\);_(&quot;$&quot;* &quot;-&quot;_);_(@_)"/>
    <numFmt numFmtId="186" formatCode="_ * #,##0.0_ ;_ * \-#,##0.0_ ;_ * &quot;-&quot;??_ ;_ @_ "/>
    <numFmt numFmtId="187" formatCode="0.00000000000000"/>
    <numFmt numFmtId="188" formatCode="0.0000"/>
    <numFmt numFmtId="189" formatCode="0.000%"/>
    <numFmt numFmtId="190" formatCode="0.0E+00"/>
    <numFmt numFmtId="191" formatCode="0.0_ "/>
    <numFmt numFmtId="192" formatCode="0.000_ "/>
    <numFmt numFmtId="193" formatCode="0_ "/>
    <numFmt numFmtId="194" formatCode="0.000000000000000000"/>
    <numFmt numFmtId="195" formatCode="0.000000"/>
    <numFmt numFmtId="196" formatCode="0.0000E+00"/>
    <numFmt numFmtId="197" formatCode="#,##0.0"/>
    <numFmt numFmtId="198" formatCode="#,##0.00&quot; dt&quot;;[Red]#,##0.00&quot; dt&quot;"/>
    <numFmt numFmtId="199" formatCode="#,##0.00&quot; kg&quot;;[Red]#,##0.00&quot; kg&quot;"/>
    <numFmt numFmtId="200" formatCode="0.0000E+0;[=0]&quot;0&quot;;0.0000E+0"/>
    <numFmt numFmtId="201" formatCode="0.00000"/>
    <numFmt numFmtId="202" formatCode="0.00000E+0;[=0]&quot;0&quot;;0.00000E+0"/>
  </numFmts>
  <fonts count="130">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Helvetica"/>
      <family val="2"/>
    </font>
    <font>
      <u/>
      <sz val="10"/>
      <color indexed="12"/>
      <name val="Arial"/>
      <family val="2"/>
    </font>
    <font>
      <sz val="10"/>
      <name val="Arial"/>
      <family val="2"/>
    </font>
    <font>
      <sz val="9"/>
      <name val="Arial"/>
      <family val="2"/>
    </font>
    <font>
      <sz val="9"/>
      <name val="Times New Roman"/>
      <family val="1"/>
    </font>
    <font>
      <b/>
      <sz val="9"/>
      <name val="Times New Roman"/>
      <family val="1"/>
    </font>
    <font>
      <sz val="9"/>
      <name val="Helv"/>
    </font>
    <font>
      <b/>
      <sz val="12"/>
      <name val="Times New Roman"/>
      <family val="1"/>
    </font>
    <font>
      <sz val="10"/>
      <name val="Helv"/>
    </font>
    <font>
      <sz val="9"/>
      <name val="Helvetica"/>
      <family val="2"/>
    </font>
    <font>
      <sz val="8"/>
      <name val="Helvetica"/>
      <family val="2"/>
    </font>
    <font>
      <sz val="10"/>
      <name val="MS Sans Serif"/>
      <family val="2"/>
    </font>
    <font>
      <sz val="8"/>
      <color indexed="81"/>
      <name val="Tahoma"/>
      <family val="2"/>
    </font>
    <font>
      <b/>
      <sz val="8"/>
      <color indexed="81"/>
      <name val="Tahoma"/>
      <family val="2"/>
    </font>
    <font>
      <u/>
      <sz val="9"/>
      <color indexed="12"/>
      <name val="Helvetica"/>
      <family val="2"/>
    </font>
    <font>
      <i/>
      <sz val="9"/>
      <name val="Helvetica"/>
      <family val="2"/>
    </font>
    <font>
      <b/>
      <sz val="9"/>
      <name val="Helvetica"/>
      <family val="2"/>
    </font>
    <font>
      <sz val="10"/>
      <color indexed="8"/>
      <name val="MS Sans Serif"/>
      <family val="2"/>
    </font>
    <font>
      <sz val="9"/>
      <color indexed="63"/>
      <name val="Helvetica"/>
      <family val="2"/>
    </font>
    <font>
      <b/>
      <i/>
      <sz val="9"/>
      <name val="Helvetica"/>
      <family val="2"/>
    </font>
    <font>
      <sz val="9"/>
      <color indexed="63"/>
      <name val="Helvetica"/>
      <family val="2"/>
    </font>
    <font>
      <b/>
      <sz val="9"/>
      <color indexed="63"/>
      <name val="Helvetica"/>
      <family val="2"/>
    </font>
    <font>
      <b/>
      <sz val="9"/>
      <name val="Arial"/>
      <family val="2"/>
    </font>
    <font>
      <sz val="10"/>
      <name val="Arial Narrow"/>
      <family val="2"/>
    </font>
    <font>
      <i/>
      <sz val="9"/>
      <name val="Helvetica"/>
      <family val="2"/>
    </font>
    <font>
      <sz val="9"/>
      <name val="Arial Narrow"/>
      <family val="2"/>
    </font>
    <font>
      <sz val="9"/>
      <name val="Arial"/>
      <family val="2"/>
    </font>
    <font>
      <i/>
      <sz val="9"/>
      <name val="Arial"/>
      <family val="2"/>
    </font>
    <font>
      <sz val="10"/>
      <name val="Arial Narrow"/>
      <family val="2"/>
    </font>
    <font>
      <sz val="7"/>
      <name val="Helvetica"/>
      <family val="2"/>
    </font>
    <font>
      <sz val="10"/>
      <name val="Geneva"/>
    </font>
    <font>
      <sz val="10"/>
      <name val="Trebuchet MS"/>
      <family val="2"/>
    </font>
    <font>
      <sz val="10"/>
      <name val="Helvetica"/>
      <family val="2"/>
    </font>
    <font>
      <sz val="10"/>
      <color indexed="63"/>
      <name val="Helvetica"/>
      <family val="2"/>
    </font>
    <font>
      <sz val="8"/>
      <name val="Arial"/>
      <family val="2"/>
    </font>
    <font>
      <b/>
      <sz val="10"/>
      <name val="Arial"/>
      <family val="2"/>
    </font>
    <font>
      <b/>
      <sz val="9"/>
      <color indexed="10"/>
      <name val="Helvetica"/>
      <family val="2"/>
    </font>
    <font>
      <u/>
      <sz val="10"/>
      <color indexed="12"/>
      <name val="Helvetica"/>
      <family val="2"/>
    </font>
    <font>
      <sz val="9"/>
      <color indexed="63"/>
      <name val="Arial"/>
      <family val="2"/>
    </font>
    <font>
      <sz val="9"/>
      <name val="Arial"/>
      <family val="2"/>
    </font>
    <font>
      <sz val="10"/>
      <color indexed="8"/>
      <name val="Arial"/>
      <family val="2"/>
    </font>
    <font>
      <sz val="11"/>
      <color indexed="8"/>
      <name val="Arial"/>
      <family val="2"/>
    </font>
    <font>
      <sz val="9"/>
      <color indexed="8"/>
      <name val="Arial"/>
      <family val="2"/>
    </font>
    <font>
      <sz val="9"/>
      <name val="Arial"/>
      <family val="2"/>
    </font>
    <font>
      <sz val="9"/>
      <name val="Arial"/>
      <family val="2"/>
    </font>
    <font>
      <vertAlign val="superscript"/>
      <sz val="9"/>
      <name val="Arial"/>
      <family val="2"/>
    </font>
    <font>
      <b/>
      <sz val="11"/>
      <color theme="1"/>
      <name val="Calibri"/>
      <family val="2"/>
      <scheme val="minor"/>
    </font>
    <font>
      <u/>
      <sz val="11"/>
      <color theme="10"/>
      <name val="Calibri"/>
      <family val="2"/>
      <scheme val="minor"/>
    </font>
    <font>
      <sz val="9"/>
      <name val="Helvetica"/>
      <family val="2"/>
    </font>
    <font>
      <sz val="10"/>
      <name val="Arial"/>
      <family val="2"/>
    </font>
    <font>
      <sz val="9"/>
      <name val="Calibri"/>
      <family val="2"/>
    </font>
    <font>
      <sz val="8"/>
      <name val="Times New Roman"/>
      <family val="1"/>
    </font>
    <font>
      <b/>
      <sz val="8"/>
      <name val="Times New Roman"/>
      <family val="1"/>
    </font>
    <font>
      <sz val="9"/>
      <name val="Helvetica"/>
    </font>
    <font>
      <sz val="9"/>
      <color indexed="63"/>
      <name val="Helvetica"/>
    </font>
    <font>
      <sz val="9"/>
      <color theme="0" tint="-0.34998626667073579"/>
      <name val="Helvetica"/>
      <family val="2"/>
    </font>
    <font>
      <vertAlign val="superscript"/>
      <sz val="12"/>
      <name val="Arial"/>
      <family val="2"/>
    </font>
    <font>
      <vertAlign val="subscript"/>
      <sz val="12"/>
      <name val="Arial"/>
      <family val="2"/>
    </font>
    <font>
      <b/>
      <sz val="20"/>
      <name val="Helvetica"/>
    </font>
    <font>
      <b/>
      <sz val="10"/>
      <name val="Helvetica"/>
    </font>
    <font>
      <sz val="20"/>
      <color indexed="63"/>
      <name val="Helvetica"/>
    </font>
    <font>
      <sz val="9"/>
      <color theme="0" tint="-0.14999847407452621"/>
      <name val="Helvetica"/>
    </font>
    <font>
      <sz val="8"/>
      <name val="Helvetica"/>
    </font>
    <font>
      <sz val="8"/>
      <color theme="0" tint="-0.34998626667073579"/>
      <name val="Helvetica"/>
      <family val="2"/>
    </font>
    <font>
      <b/>
      <sz val="9"/>
      <color indexed="81"/>
      <name val="Tahoma"/>
      <family val="2"/>
    </font>
    <font>
      <sz val="9"/>
      <color indexed="81"/>
      <name val="Tahoma"/>
      <family val="2"/>
    </font>
    <font>
      <b/>
      <sz val="16"/>
      <name val="Arial"/>
      <family val="2"/>
    </font>
    <font>
      <b/>
      <sz val="16"/>
      <color indexed="10"/>
      <name val="Arial"/>
      <family val="2"/>
    </font>
    <font>
      <i/>
      <sz val="10"/>
      <name val="Arial"/>
      <family val="2"/>
    </font>
    <font>
      <b/>
      <i/>
      <sz val="10"/>
      <name val="Arial"/>
      <family val="2"/>
    </font>
    <font>
      <sz val="9"/>
      <color rgb="FFFF0000"/>
      <name val="Helvetica"/>
      <family val="2"/>
    </font>
    <font>
      <sz val="10"/>
      <color rgb="FFFF0000"/>
      <name val="Arial"/>
      <family val="2"/>
    </font>
    <font>
      <b/>
      <sz val="9"/>
      <color rgb="FFFF0000"/>
      <name val="Helvetica"/>
      <family val="2"/>
    </font>
    <font>
      <sz val="9"/>
      <color rgb="FFFF0000"/>
      <name val="Arial"/>
      <family val="2"/>
    </font>
    <font>
      <vertAlign val="superscript"/>
      <sz val="9"/>
      <name val="Helvetica"/>
    </font>
    <font>
      <sz val="10"/>
      <name val="Helvetica"/>
    </font>
    <font>
      <i/>
      <sz val="9"/>
      <name val="Helvetica"/>
    </font>
    <font>
      <b/>
      <sz val="9"/>
      <name val="Helvetica"/>
    </font>
    <font>
      <b/>
      <sz val="9"/>
      <color indexed="63"/>
      <name val="Helvetica"/>
    </font>
    <font>
      <sz val="10"/>
      <color indexed="8"/>
      <name val="Helvetica"/>
    </font>
    <font>
      <b/>
      <sz val="14"/>
      <color theme="1"/>
      <name val="Calibri"/>
      <family val="2"/>
      <scheme val="minor"/>
    </font>
    <font>
      <b/>
      <vertAlign val="superscript"/>
      <sz val="11"/>
      <color theme="1"/>
      <name val="Calibri"/>
      <family val="2"/>
      <scheme val="minor"/>
    </font>
    <font>
      <b/>
      <i/>
      <sz val="11"/>
      <color theme="1"/>
      <name val="Calibri"/>
      <family val="2"/>
      <scheme val="minor"/>
    </font>
    <font>
      <sz val="11"/>
      <color theme="1"/>
      <name val="Calibri"/>
      <family val="2"/>
      <charset val="128"/>
      <scheme val="minor"/>
    </font>
    <font>
      <sz val="9"/>
      <color theme="1"/>
      <name val="Calibri"/>
      <family val="2"/>
      <scheme val="minor"/>
    </font>
    <font>
      <sz val="10"/>
      <color theme="1"/>
      <name val="Calibri"/>
      <family val="2"/>
      <scheme val="minor"/>
    </font>
    <font>
      <sz val="9"/>
      <color theme="3" tint="-0.249977111117893"/>
      <name val="Helvetica"/>
    </font>
    <font>
      <i/>
      <sz val="9"/>
      <color theme="3" tint="-0.249977111117893"/>
      <name val="Helvetica"/>
    </font>
    <font>
      <sz val="9"/>
      <color theme="3" tint="-0.249977111117893"/>
      <name val="Arial"/>
      <family val="2"/>
    </font>
    <font>
      <sz val="9"/>
      <color theme="3" tint="-0.249977111117893"/>
      <name val="Helvetica"/>
      <family val="2"/>
    </font>
    <font>
      <sz val="11"/>
      <color theme="3" tint="-0.249977111117893"/>
      <name val="Calibri"/>
      <family val="2"/>
      <scheme val="minor"/>
    </font>
    <font>
      <sz val="8"/>
      <color theme="3" tint="-0.249977111117893"/>
      <name val="Helvetica"/>
    </font>
    <font>
      <sz val="8"/>
      <color theme="3" tint="-0.249977111117893"/>
      <name val="Helvetica"/>
      <family val="2"/>
    </font>
    <font>
      <b/>
      <sz val="11"/>
      <name val="Calibri"/>
      <family val="2"/>
      <scheme val="minor"/>
    </font>
    <font>
      <b/>
      <sz val="11"/>
      <color theme="1"/>
      <name val="Calibri"/>
      <family val="2"/>
    </font>
    <font>
      <sz val="7"/>
      <name val="Helv"/>
      <family val="2"/>
    </font>
    <font>
      <sz val="9"/>
      <name val="Helv"/>
      <family val="2"/>
    </font>
    <font>
      <vertAlign val="superscript"/>
      <sz val="11"/>
      <color theme="1"/>
      <name val="Calibri"/>
      <family val="2"/>
      <scheme val="minor"/>
    </font>
    <font>
      <sz val="11"/>
      <color theme="1"/>
      <name val="Calibri"/>
      <family val="2"/>
      <scheme val="major"/>
    </font>
    <font>
      <sz val="11"/>
      <name val="Calibri"/>
      <family val="2"/>
      <scheme val="major"/>
    </font>
    <font>
      <b/>
      <i/>
      <sz val="9"/>
      <color rgb="FFFF0000"/>
      <name val="Helvetica"/>
    </font>
    <font>
      <b/>
      <sz val="9"/>
      <color indexed="81"/>
      <name val="Segoe UI"/>
      <family val="2"/>
    </font>
    <font>
      <sz val="9"/>
      <color indexed="81"/>
      <name val="Segoe UI"/>
      <family val="2"/>
    </font>
    <font>
      <vertAlign val="superscript"/>
      <sz val="11"/>
      <color theme="1"/>
      <name val="Helvetica"/>
    </font>
    <font>
      <sz val="11"/>
      <color theme="1"/>
      <name val="Helvetica"/>
    </font>
    <font>
      <i/>
      <vertAlign val="superscript"/>
      <sz val="11"/>
      <color theme="1"/>
      <name val="Helvetica"/>
    </font>
    <font>
      <i/>
      <sz val="11"/>
      <color theme="1"/>
      <name val="Calibri"/>
      <family val="2"/>
      <scheme val="minor"/>
    </font>
    <font>
      <i/>
      <sz val="8"/>
      <name val="Arial"/>
      <family val="2"/>
    </font>
    <font>
      <sz val="9"/>
      <color theme="5"/>
      <name val="Helvetica"/>
    </font>
    <font>
      <b/>
      <sz val="12"/>
      <color indexed="81"/>
      <name val="Tahoma"/>
      <family val="2"/>
    </font>
    <font>
      <sz val="12"/>
      <color indexed="81"/>
      <name val="Tahoma"/>
      <family val="2"/>
    </font>
  </fonts>
  <fills count="43">
    <fill>
      <patternFill patternType="none"/>
    </fill>
    <fill>
      <patternFill patternType="gray125"/>
    </fill>
    <fill>
      <patternFill patternType="solid">
        <fgColor indexed="47"/>
        <bgColor indexed="64"/>
      </patternFill>
    </fill>
    <fill>
      <patternFill patternType="solid">
        <fgColor indexed="45"/>
        <bgColor indexed="64"/>
      </patternFill>
    </fill>
    <fill>
      <patternFill patternType="solid">
        <fgColor indexed="43"/>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15"/>
        <bgColor indexed="64"/>
      </patternFill>
    </fill>
    <fill>
      <patternFill patternType="solid">
        <fgColor indexed="11"/>
        <bgColor indexed="64"/>
      </patternFill>
    </fill>
    <fill>
      <patternFill patternType="solid">
        <fgColor indexed="52"/>
        <bgColor indexed="64"/>
      </patternFill>
    </fill>
    <fill>
      <patternFill patternType="solid">
        <fgColor indexed="13"/>
        <bgColor indexed="64"/>
      </patternFill>
    </fill>
    <fill>
      <patternFill patternType="solid">
        <fgColor indexed="50"/>
        <bgColor indexed="64"/>
      </patternFill>
    </fill>
    <fill>
      <patternFill patternType="solid">
        <fgColor indexed="46"/>
        <bgColor indexed="64"/>
      </patternFill>
    </fill>
    <fill>
      <patternFill patternType="solid">
        <fgColor indexed="10"/>
        <bgColor indexed="64"/>
      </patternFill>
    </fill>
    <fill>
      <patternFill patternType="solid">
        <fgColor indexed="14"/>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rgb="FFFFCCFF"/>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CCFFCC"/>
        <bgColor indexed="64"/>
      </patternFill>
    </fill>
    <fill>
      <patternFill patternType="solid">
        <fgColor rgb="FFFFFF99"/>
        <bgColor indexed="64"/>
      </patternFill>
    </fill>
    <fill>
      <patternFill patternType="solid">
        <fgColor rgb="FFFFFFFF"/>
        <bgColor indexed="64"/>
      </patternFill>
    </fill>
    <fill>
      <patternFill patternType="solid">
        <fgColor rgb="FF99FFCC"/>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89999084444715716"/>
        <bgColor indexed="64"/>
      </patternFill>
    </fill>
    <fill>
      <patternFill patternType="solid">
        <fgColor theme="6" tint="0.79998168889431442"/>
        <bgColor indexed="64"/>
      </patternFill>
    </fill>
    <fill>
      <patternFill patternType="solid">
        <fgColor indexed="51"/>
        <bgColor indexed="64"/>
      </patternFill>
    </fill>
    <fill>
      <patternFill patternType="solid">
        <fgColor indexed="44"/>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ck">
        <color indexed="8"/>
      </top>
      <bottom style="medium">
        <color indexed="8"/>
      </bottom>
      <diagonal/>
    </border>
    <border>
      <left/>
      <right/>
      <top/>
      <bottom style="medium">
        <color indexed="8"/>
      </bottom>
      <diagonal/>
    </border>
    <border>
      <left style="medium">
        <color indexed="64"/>
      </left>
      <right style="thin">
        <color indexed="64"/>
      </right>
      <top style="medium">
        <color indexed="64"/>
      </top>
      <bottom style="thin">
        <color indexed="64"/>
      </bottom>
      <diagonal/>
    </border>
    <border>
      <left/>
      <right style="medium">
        <color indexed="64"/>
      </right>
      <top/>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style="thick">
        <color theme="8" tint="-0.24994659260841701"/>
      </left>
      <right/>
      <top/>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s>
  <cellStyleXfs count="118">
    <xf numFmtId="0" fontId="0" fillId="0" borderId="0">
      <alignment vertical="center"/>
    </xf>
    <xf numFmtId="49" fontId="23" fillId="0" borderId="1" applyNumberFormat="0" applyFont="0" applyFill="0" applyBorder="0" applyProtection="0">
      <alignment horizontal="left" vertical="center" indent="2"/>
    </xf>
    <xf numFmtId="49" fontId="23" fillId="0" borderId="2" applyNumberFormat="0" applyFont="0" applyFill="0" applyBorder="0" applyProtection="0">
      <alignment horizontal="left" vertical="center" indent="5"/>
    </xf>
    <xf numFmtId="0" fontId="28" fillId="2" borderId="0">
      <alignment horizontal="left" vertical="center"/>
    </xf>
    <xf numFmtId="4" fontId="24" fillId="0" borderId="3" applyFill="0" applyBorder="0" applyProtection="0">
      <alignment horizontal="right" vertical="center"/>
    </xf>
    <xf numFmtId="183" fontId="36" fillId="0" borderId="0" applyFont="0" applyFill="0" applyBorder="0" applyAlignment="0" applyProtection="0"/>
    <xf numFmtId="182" fontId="36" fillId="0" borderId="0" applyFont="0" applyFill="0" applyBorder="0" applyAlignment="0" applyProtection="0"/>
    <xf numFmtId="0" fontId="48" fillId="0" borderId="0">
      <alignment vertical="center"/>
    </xf>
    <xf numFmtId="185" fontId="36" fillId="0" borderId="0" applyFont="0" applyFill="0" applyBorder="0" applyAlignment="0" applyProtection="0"/>
    <xf numFmtId="184" fontId="36" fillId="0" borderId="0" applyFont="0" applyFill="0" applyBorder="0" applyAlignment="0" applyProtection="0"/>
    <xf numFmtId="170" fontId="25" fillId="0" borderId="0"/>
    <xf numFmtId="0" fontId="28" fillId="3" borderId="0">
      <alignment horizontal="center" vertical="center" wrapText="1"/>
    </xf>
    <xf numFmtId="180" fontId="28" fillId="4" borderId="0">
      <alignment horizontal="center" vertical="center"/>
    </xf>
    <xf numFmtId="180" fontId="28" fillId="4" borderId="0">
      <alignment horizontal="center" vertical="center"/>
    </xf>
    <xf numFmtId="169" fontId="22" fillId="0" borderId="0" applyFont="0" applyFill="0" applyBorder="0" applyAlignment="0" applyProtection="0">
      <alignment vertical="center"/>
    </xf>
    <xf numFmtId="0" fontId="26" fillId="0" borderId="0" applyNumberFormat="0" applyFill="0" applyBorder="0" applyAlignment="0" applyProtection="0"/>
    <xf numFmtId="0" fontId="2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71" fontId="25" fillId="0" borderId="0"/>
    <xf numFmtId="43" fontId="18" fillId="0" borderId="0" applyFont="0" applyFill="0" applyBorder="0" applyAlignment="0" applyProtection="0"/>
    <xf numFmtId="177" fontId="27" fillId="0" borderId="0"/>
    <xf numFmtId="0" fontId="28" fillId="4" borderId="0">
      <alignment horizontal="left" vertical="center"/>
    </xf>
    <xf numFmtId="175" fontId="27" fillId="0" borderId="0"/>
    <xf numFmtId="173" fontId="25" fillId="0" borderId="0"/>
    <xf numFmtId="172" fontId="27" fillId="0" borderId="0"/>
    <xf numFmtId="176" fontId="22" fillId="0" borderId="0">
      <alignment vertical="center" wrapText="1"/>
    </xf>
    <xf numFmtId="176" fontId="25" fillId="0" borderId="0" applyAlignment="0">
      <alignment wrapText="1"/>
    </xf>
    <xf numFmtId="178" fontId="25" fillId="0" borderId="0"/>
    <xf numFmtId="176" fontId="25" fillId="0" borderId="0"/>
    <xf numFmtId="4" fontId="23" fillId="0" borderId="1" applyFill="0" applyBorder="0" applyProtection="0">
      <alignment horizontal="right" vertical="center"/>
    </xf>
    <xf numFmtId="49" fontId="24" fillId="0" borderId="1" applyNumberFormat="0" applyFill="0" applyBorder="0" applyProtection="0">
      <alignment horizontal="left" vertical="center"/>
    </xf>
    <xf numFmtId="0" fontId="23" fillId="0" borderId="1" applyNumberFormat="0" applyFill="0" applyAlignment="0" applyProtection="0"/>
    <xf numFmtId="0" fontId="36" fillId="0" borderId="0"/>
    <xf numFmtId="0" fontId="49" fillId="0" borderId="4" applyFont="0" applyFill="0" applyBorder="0" applyProtection="0">
      <alignment horizontal="center"/>
    </xf>
    <xf numFmtId="9" fontId="18" fillId="0" borderId="0" applyFont="0" applyFill="0" applyBorder="0" applyAlignment="0" applyProtection="0"/>
    <xf numFmtId="168" fontId="21" fillId="0" borderId="0"/>
    <xf numFmtId="164" fontId="18" fillId="6" borderId="0">
      <alignment horizontal="center" vertical="center"/>
    </xf>
    <xf numFmtId="11" fontId="49" fillId="0" borderId="0" applyFont="0" applyFill="0" applyBorder="0" applyAlignment="0" applyProtection="0"/>
    <xf numFmtId="0" fontId="18" fillId="0" borderId="0"/>
    <xf numFmtId="0" fontId="22" fillId="0" borderId="0">
      <alignment horizontal="left" vertical="center" wrapText="1"/>
    </xf>
    <xf numFmtId="0" fontId="18" fillId="0" borderId="0"/>
    <xf numFmtId="0" fontId="22" fillId="0" borderId="0">
      <alignment horizontal="left" vertical="center" wrapText="1"/>
    </xf>
    <xf numFmtId="0" fontId="3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179" fontId="28" fillId="0" borderId="0">
      <alignment vertical="center" wrapText="1"/>
    </xf>
    <xf numFmtId="179" fontId="28" fillId="0" borderId="0">
      <alignment horizontal="center" vertical="center"/>
    </xf>
    <xf numFmtId="0" fontId="50" fillId="5" borderId="0">
      <alignment vertical="center" wrapText="1"/>
    </xf>
    <xf numFmtId="179" fontId="29" fillId="0" borderId="0">
      <alignment horizontal="center" vertical="center"/>
    </xf>
    <xf numFmtId="0" fontId="28" fillId="7" borderId="0">
      <alignment horizontal="left" vertical="center"/>
    </xf>
    <xf numFmtId="11" fontId="25" fillId="0" borderId="0"/>
    <xf numFmtId="11" fontId="18" fillId="0" borderId="0">
      <alignment vertical="center" wrapText="1"/>
    </xf>
    <xf numFmtId="167" fontId="21" fillId="0" borderId="0">
      <alignment horizontal="center" vertical="center"/>
    </xf>
    <xf numFmtId="180" fontId="21" fillId="0" borderId="0">
      <alignment horizontal="center" vertical="center"/>
    </xf>
    <xf numFmtId="174" fontId="27" fillId="0" borderId="0"/>
    <xf numFmtId="0" fontId="17" fillId="0" borderId="0"/>
    <xf numFmtId="0" fontId="66" fillId="0" borderId="0" applyNumberFormat="0" applyFill="0" applyBorder="0" applyAlignment="0" applyProtection="0"/>
    <xf numFmtId="9" fontId="17" fillId="0" borderId="0" applyFont="0" applyFill="0" applyBorder="0" applyAlignment="0" applyProtection="0"/>
    <xf numFmtId="0" fontId="68" fillId="0" borderId="0"/>
    <xf numFmtId="179" fontId="19" fillId="0" borderId="0">
      <alignment horizontal="center" vertical="center"/>
    </xf>
    <xf numFmtId="180" fontId="18" fillId="0" borderId="0">
      <alignment horizontal="center" vertical="center"/>
    </xf>
    <xf numFmtId="0" fontId="16" fillId="0" borderId="0"/>
    <xf numFmtId="0" fontId="15" fillId="0" borderId="0"/>
    <xf numFmtId="43" fontId="15" fillId="0" borderId="0" applyFont="0" applyFill="0" applyBorder="0" applyAlignment="0" applyProtection="0"/>
    <xf numFmtId="0" fontId="19" fillId="0" borderId="0">
      <alignment vertical="center"/>
    </xf>
    <xf numFmtId="179" fontId="19" fillId="0" borderId="0">
      <alignment vertical="center" wrapText="1"/>
    </xf>
    <xf numFmtId="0" fontId="18" fillId="0" borderId="0"/>
    <xf numFmtId="0" fontId="19" fillId="0" borderId="0">
      <alignment vertical="center"/>
    </xf>
    <xf numFmtId="0" fontId="19" fillId="0" borderId="0">
      <alignment vertical="center" wrapText="1"/>
    </xf>
    <xf numFmtId="0" fontId="18" fillId="0" borderId="0"/>
    <xf numFmtId="0" fontId="14" fillId="0" borderId="0"/>
    <xf numFmtId="180" fontId="19" fillId="4" borderId="0">
      <alignment horizontal="center" vertical="center"/>
    </xf>
    <xf numFmtId="43" fontId="18" fillId="0" borderId="0" applyFont="0" applyFill="0" applyBorder="0" applyAlignment="0" applyProtection="0"/>
    <xf numFmtId="0" fontId="14" fillId="0" borderId="0"/>
    <xf numFmtId="0" fontId="59" fillId="0" borderId="0"/>
    <xf numFmtId="0" fontId="14" fillId="0" borderId="0"/>
    <xf numFmtId="43" fontId="22" fillId="0" borderId="0" applyFont="0" applyFill="0" applyBorder="0" applyAlignment="0" applyProtection="0"/>
    <xf numFmtId="0" fontId="13" fillId="0" borderId="0"/>
    <xf numFmtId="0" fontId="11" fillId="0" borderId="0"/>
    <xf numFmtId="0" fontId="102" fillId="0" borderId="0">
      <alignment vertical="center"/>
    </xf>
    <xf numFmtId="38" fontId="102" fillId="0" borderId="0" applyFont="0" applyFill="0" applyBorder="0" applyAlignment="0" applyProtection="0">
      <alignment vertical="center"/>
    </xf>
    <xf numFmtId="9" fontId="102" fillId="0" borderId="0" applyFont="0" applyFill="0" applyBorder="0" applyAlignment="0" applyProtection="0">
      <alignment vertical="center"/>
    </xf>
    <xf numFmtId="0" fontId="22" fillId="0" borderId="0">
      <alignment vertical="center"/>
    </xf>
    <xf numFmtId="43" fontId="19" fillId="0" borderId="0" applyFont="0" applyFill="0" applyBorder="0" applyAlignment="0" applyProtection="0"/>
    <xf numFmtId="0" fontId="19" fillId="3" borderId="0">
      <alignment horizontal="center" vertical="center" wrapTex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18" fillId="0" borderId="0"/>
    <xf numFmtId="43" fontId="9" fillId="0" borderId="0" applyFont="0" applyFill="0" applyBorder="0" applyAlignment="0" applyProtection="0"/>
    <xf numFmtId="0" fontId="8" fillId="0" borderId="0"/>
    <xf numFmtId="0" fontId="7" fillId="0" borderId="0"/>
    <xf numFmtId="9" fontId="18" fillId="0" borderId="0" applyFont="0" applyFill="0" applyBorder="0" applyAlignment="0" applyProtection="0"/>
    <xf numFmtId="0" fontId="19" fillId="2" borderId="0">
      <alignment horizontal="left" vertical="center"/>
    </xf>
    <xf numFmtId="0" fontId="114" fillId="0" borderId="0">
      <alignment vertical="center"/>
    </xf>
    <xf numFmtId="198" fontId="22" fillId="0" borderId="0"/>
    <xf numFmtId="180" fontId="115" fillId="4" borderId="0">
      <alignment horizontal="center" vertical="center"/>
    </xf>
    <xf numFmtId="199" fontId="22" fillId="0" borderId="0"/>
    <xf numFmtId="0" fontId="19" fillId="4" borderId="0">
      <alignment horizontal="left" vertical="center"/>
    </xf>
    <xf numFmtId="167" fontId="22" fillId="0" borderId="0">
      <alignment horizontal="center" vertical="center" wrapText="1"/>
    </xf>
    <xf numFmtId="168" fontId="18" fillId="0" borderId="0"/>
    <xf numFmtId="0" fontId="19" fillId="7" borderId="0">
      <alignment horizontal="left" vertical="center"/>
    </xf>
    <xf numFmtId="11" fontId="22" fillId="0" borderId="0">
      <alignment vertical="center" wrapText="1"/>
    </xf>
    <xf numFmtId="167" fontId="22" fillId="0" borderId="0">
      <alignment horizontal="center" vertical="center"/>
    </xf>
    <xf numFmtId="0" fontId="22" fillId="0" borderId="0">
      <alignment vertical="center"/>
    </xf>
    <xf numFmtId="0" fontId="4" fillId="0" borderId="0"/>
    <xf numFmtId="0" fontId="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22" fillId="0" borderId="0">
      <alignment vertical="center"/>
    </xf>
    <xf numFmtId="180" fontId="19" fillId="4" borderId="0">
      <alignment horizontal="center" vertical="center"/>
    </xf>
    <xf numFmtId="0" fontId="19" fillId="0" borderId="0">
      <alignment vertical="center"/>
    </xf>
  </cellStyleXfs>
  <cellXfs count="1573">
    <xf numFmtId="0" fontId="0" fillId="0" borderId="0" xfId="0">
      <alignment vertical="center"/>
    </xf>
    <xf numFmtId="2" fontId="19" fillId="0" borderId="0" xfId="56" applyNumberFormat="1" applyFont="1" applyFill="1" applyBorder="1" applyAlignment="1">
      <alignment horizontal="center" vertical="center"/>
    </xf>
    <xf numFmtId="0" fontId="19" fillId="7" borderId="0" xfId="0" applyFont="1" applyFill="1" applyBorder="1" applyAlignment="1">
      <alignment horizontal="center" vertical="center"/>
    </xf>
    <xf numFmtId="0" fontId="19" fillId="8" borderId="0" xfId="0" applyFont="1" applyFill="1" applyAlignment="1">
      <alignment horizontal="center" vertical="center"/>
    </xf>
    <xf numFmtId="0" fontId="19" fillId="0" borderId="0" xfId="0" applyFont="1" applyBorder="1">
      <alignment vertical="center"/>
    </xf>
    <xf numFmtId="0" fontId="19" fillId="0" borderId="0" xfId="0" applyFont="1" applyBorder="1" applyAlignment="1">
      <alignment vertical="center" wrapText="1"/>
    </xf>
    <xf numFmtId="0" fontId="19" fillId="0" borderId="0" xfId="0" applyFont="1" applyBorder="1" applyAlignment="1">
      <alignment horizontal="center" vertical="center" wrapText="1"/>
    </xf>
    <xf numFmtId="0" fontId="19" fillId="4"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0" fontId="35" fillId="0" borderId="0" xfId="0" applyFont="1" applyBorder="1" applyAlignment="1">
      <alignment horizontal="center" vertical="center" wrapText="1"/>
    </xf>
    <xf numFmtId="180" fontId="19" fillId="6" borderId="0" xfId="56" applyFont="1" applyFill="1" applyBorder="1" applyAlignment="1">
      <alignment horizontal="left" vertical="center"/>
    </xf>
    <xf numFmtId="0" fontId="19" fillId="6" borderId="0" xfId="56" quotePrefix="1" applyNumberFormat="1" applyFont="1" applyFill="1" applyBorder="1" applyAlignment="1">
      <alignment horizontal="center" vertical="center"/>
    </xf>
    <xf numFmtId="180" fontId="19" fillId="6" borderId="0" xfId="56" applyFont="1" applyFill="1" applyBorder="1" applyAlignment="1">
      <alignment horizontal="center" vertical="center"/>
    </xf>
    <xf numFmtId="180" fontId="19" fillId="4" borderId="0" xfId="56" quotePrefix="1" applyFont="1" applyFill="1" applyBorder="1" applyAlignment="1">
      <alignment horizontal="left" vertical="center"/>
    </xf>
    <xf numFmtId="0" fontId="19" fillId="4" borderId="0" xfId="56" quotePrefix="1" applyNumberFormat="1" applyFont="1" applyFill="1" applyBorder="1" applyAlignment="1">
      <alignment horizontal="center" vertical="center"/>
    </xf>
    <xf numFmtId="180" fontId="19" fillId="4" borderId="0" xfId="56" applyFont="1" applyFill="1" applyBorder="1" applyAlignment="1">
      <alignment horizontal="center" vertical="center"/>
    </xf>
    <xf numFmtId="0" fontId="39" fillId="9" borderId="0" xfId="39" applyFont="1" applyFill="1" applyBorder="1">
      <alignment horizontal="left" vertical="center" wrapText="1"/>
    </xf>
    <xf numFmtId="0" fontId="39" fillId="9" borderId="0" xfId="39" applyFont="1" applyFill="1" applyBorder="1" applyAlignment="1">
      <alignment horizontal="center" vertical="center"/>
    </xf>
    <xf numFmtId="0" fontId="19" fillId="9" borderId="0" xfId="39" applyFont="1" applyFill="1" applyBorder="1">
      <alignment horizontal="left" vertical="center" wrapText="1"/>
    </xf>
    <xf numFmtId="0" fontId="19" fillId="9" borderId="0" xfId="39" applyFont="1" applyFill="1" applyBorder="1" applyAlignment="1">
      <alignment horizontal="right" vertical="center" wrapText="1"/>
    </xf>
    <xf numFmtId="0" fontId="19" fillId="9" borderId="0" xfId="39" applyFont="1" applyFill="1" applyBorder="1" applyAlignment="1">
      <alignment horizontal="center" vertical="center"/>
    </xf>
    <xf numFmtId="0" fontId="19" fillId="9" borderId="0" xfId="39" applyFont="1" applyFill="1" applyBorder="1" applyAlignment="1">
      <alignment horizontal="left" vertical="center"/>
    </xf>
    <xf numFmtId="0" fontId="19" fillId="0" borderId="0" xfId="45" applyFont="1" applyBorder="1" applyAlignment="1">
      <alignment horizontal="center"/>
    </xf>
    <xf numFmtId="0" fontId="19" fillId="0" borderId="0" xfId="45" applyFont="1" applyBorder="1">
      <alignment vertical="center"/>
    </xf>
    <xf numFmtId="179" fontId="39" fillId="9" borderId="0" xfId="48" applyFont="1" applyFill="1" applyBorder="1" applyAlignment="1">
      <alignment horizontal="center" vertical="center" wrapText="1"/>
    </xf>
    <xf numFmtId="179" fontId="39" fillId="9" borderId="0" xfId="48" applyFont="1" applyFill="1" applyBorder="1" applyAlignment="1">
      <alignment horizontal="left" vertical="center" wrapText="1"/>
    </xf>
    <xf numFmtId="0" fontId="19" fillId="4" borderId="0" xfId="45" applyFont="1" applyFill="1" applyBorder="1" applyAlignment="1">
      <alignment horizontal="center" vertical="center" wrapText="1"/>
    </xf>
    <xf numFmtId="0" fontId="19" fillId="0" borderId="0" xfId="45" applyFont="1" applyBorder="1" applyAlignment="1">
      <alignment horizontal="center" vertical="center"/>
    </xf>
    <xf numFmtId="179" fontId="19" fillId="3" borderId="0" xfId="48" applyFont="1" applyFill="1" applyBorder="1" applyAlignment="1">
      <alignment horizontal="center" vertical="center" textRotation="90" wrapText="1"/>
    </xf>
    <xf numFmtId="0" fontId="19" fillId="4" borderId="0" xfId="45" applyFont="1" applyFill="1" applyBorder="1" applyAlignment="1">
      <alignment horizontal="left" vertical="center"/>
    </xf>
    <xf numFmtId="0" fontId="19" fillId="0" borderId="0" xfId="45" applyFont="1" applyBorder="1" applyAlignment="1">
      <alignment horizontal="center" vertical="center" wrapText="1"/>
    </xf>
    <xf numFmtId="179" fontId="38" fillId="3" borderId="0" xfId="48" applyFont="1" applyFill="1" applyBorder="1" applyAlignment="1">
      <alignment horizontal="center" vertical="center" wrapText="1"/>
    </xf>
    <xf numFmtId="0" fontId="19" fillId="0" borderId="0" xfId="45" applyFont="1" applyBorder="1" applyAlignment="1">
      <alignment horizontal="left"/>
    </xf>
    <xf numFmtId="2" fontId="19" fillId="0" borderId="0" xfId="45" applyNumberFormat="1" applyFont="1" applyBorder="1" applyAlignment="1">
      <alignment horizontal="center"/>
    </xf>
    <xf numFmtId="2" fontId="19" fillId="0" borderId="0" xfId="45" applyNumberFormat="1" applyFont="1" applyFill="1" applyBorder="1" applyAlignment="1">
      <alignment horizontal="center"/>
    </xf>
    <xf numFmtId="0" fontId="19" fillId="0" borderId="0" xfId="45" applyFont="1" applyBorder="1" applyAlignment="1">
      <alignment horizontal="center" vertical="top" wrapText="1"/>
    </xf>
    <xf numFmtId="187" fontId="19" fillId="0" borderId="0" xfId="45" applyNumberFormat="1" applyFont="1" applyBorder="1" applyAlignment="1">
      <alignment horizontal="center"/>
    </xf>
    <xf numFmtId="0" fontId="39" fillId="9" borderId="0" xfId="39" applyFont="1" applyFill="1" applyBorder="1" applyAlignment="1">
      <alignment horizontal="left" vertical="center"/>
    </xf>
    <xf numFmtId="0" fontId="19" fillId="0" borderId="0" xfId="56" applyNumberFormat="1" applyFont="1" applyFill="1" applyBorder="1" applyAlignment="1">
      <alignment horizontal="center" vertical="center"/>
    </xf>
    <xf numFmtId="2" fontId="19" fillId="3" borderId="0" xfId="56" applyNumberFormat="1" applyFont="1" applyFill="1" applyBorder="1" applyAlignment="1">
      <alignment horizontal="center" vertical="center"/>
    </xf>
    <xf numFmtId="0" fontId="19" fillId="0" borderId="0" xfId="56" applyNumberFormat="1" applyFont="1" applyFill="1" applyBorder="1" applyAlignment="1">
      <alignment horizontal="left" vertical="center" wrapText="1"/>
    </xf>
    <xf numFmtId="0" fontId="19" fillId="4" borderId="0" xfId="45" applyFont="1" applyFill="1" applyBorder="1" applyAlignment="1">
      <alignment horizontal="center" vertical="center"/>
    </xf>
    <xf numFmtId="2" fontId="19" fillId="0" borderId="0" xfId="45" applyNumberFormat="1" applyFont="1" applyBorder="1" applyAlignment="1">
      <alignment vertical="center"/>
    </xf>
    <xf numFmtId="0" fontId="19" fillId="0" borderId="0" xfId="39" applyFont="1" applyBorder="1">
      <alignment horizontal="left" vertical="center" wrapText="1"/>
    </xf>
    <xf numFmtId="0" fontId="19" fillId="0" borderId="0" xfId="39" applyFont="1" applyBorder="1" applyAlignment="1">
      <alignment horizontal="left" vertical="center" wrapText="1"/>
    </xf>
    <xf numFmtId="0" fontId="39" fillId="9" borderId="0" xfId="0" applyFont="1" applyFill="1" applyBorder="1">
      <alignment vertical="center"/>
    </xf>
    <xf numFmtId="0" fontId="39" fillId="9" borderId="0" xfId="0" applyFont="1" applyFill="1" applyBorder="1" applyAlignment="1">
      <alignment horizontal="center" vertical="center"/>
    </xf>
    <xf numFmtId="0" fontId="19" fillId="9" borderId="0" xfId="0" applyFont="1" applyFill="1" applyBorder="1">
      <alignment vertical="center"/>
    </xf>
    <xf numFmtId="0" fontId="19" fillId="9" borderId="0" xfId="0" applyFont="1" applyFill="1" applyBorder="1" applyAlignment="1">
      <alignment horizontal="right" vertical="center" wrapText="1"/>
    </xf>
    <xf numFmtId="0" fontId="19" fillId="9" borderId="0" xfId="0" applyFont="1" applyFill="1" applyAlignment="1">
      <alignment horizontal="center" vertical="center"/>
    </xf>
    <xf numFmtId="0" fontId="19" fillId="0" borderId="0" xfId="0" applyFont="1" applyBorder="1" applyAlignment="1">
      <alignment horizontal="center"/>
    </xf>
    <xf numFmtId="0" fontId="19" fillId="0" borderId="0" xfId="0" applyFont="1" applyBorder="1" applyAlignment="1">
      <alignment horizontal="center" vertical="center"/>
    </xf>
    <xf numFmtId="0" fontId="19" fillId="0" borderId="0" xfId="0" applyFont="1" applyFill="1" applyBorder="1" applyAlignment="1">
      <alignment horizontal="center" vertical="center" textRotation="90" wrapText="1"/>
    </xf>
    <xf numFmtId="0" fontId="19" fillId="4" borderId="0" xfId="0" applyFont="1" applyFill="1" applyBorder="1" applyAlignment="1">
      <alignment horizontal="left" vertical="center" wrapText="1"/>
    </xf>
    <xf numFmtId="0" fontId="35" fillId="0" borderId="0" xfId="0" applyFont="1" applyFill="1" applyBorder="1" applyAlignment="1">
      <alignment horizontal="center" vertical="center" wrapText="1"/>
    </xf>
    <xf numFmtId="0" fontId="19" fillId="0" borderId="0" xfId="0" applyFont="1" applyBorder="1" applyAlignment="1">
      <alignment horizontal="left" wrapText="1"/>
    </xf>
    <xf numFmtId="2" fontId="19" fillId="0" borderId="0" xfId="0" applyNumberFormat="1" applyFont="1" applyBorder="1" applyAlignment="1">
      <alignment horizontal="center"/>
    </xf>
    <xf numFmtId="2" fontId="19" fillId="0" borderId="0" xfId="0" applyNumberFormat="1" applyFont="1" applyFill="1" applyBorder="1" applyAlignment="1">
      <alignment horizontal="center"/>
    </xf>
    <xf numFmtId="0" fontId="19" fillId="0" borderId="0" xfId="0" applyFont="1" applyBorder="1" applyAlignment="1">
      <alignment horizontal="center" wrapText="1"/>
    </xf>
    <xf numFmtId="0" fontId="19" fillId="0" borderId="0" xfId="0" applyFont="1" applyBorder="1" applyAlignment="1">
      <alignment horizontal="center" vertical="top" wrapText="1"/>
    </xf>
    <xf numFmtId="187" fontId="19" fillId="0" borderId="0" xfId="0" applyNumberFormat="1" applyFont="1" applyBorder="1" applyAlignment="1">
      <alignment horizontal="center"/>
    </xf>
    <xf numFmtId="0" fontId="19" fillId="4" borderId="0" xfId="0" applyFont="1" applyFill="1" applyBorder="1" applyAlignment="1">
      <alignment horizontal="center" vertical="center"/>
    </xf>
    <xf numFmtId="0" fontId="19" fillId="10" borderId="0" xfId="0" applyFont="1" applyFill="1" applyBorder="1" applyAlignment="1">
      <alignment horizontal="center" vertical="center"/>
    </xf>
    <xf numFmtId="2" fontId="19" fillId="0" borderId="0" xfId="0" applyNumberFormat="1" applyFont="1" applyBorder="1" applyAlignment="1">
      <alignment vertical="center"/>
    </xf>
    <xf numFmtId="180" fontId="19" fillId="4" borderId="0" xfId="56" applyFont="1" applyFill="1" applyBorder="1" applyAlignment="1">
      <alignment horizontal="left" vertical="center"/>
    </xf>
    <xf numFmtId="0" fontId="19" fillId="0" borderId="0" xfId="45" applyFont="1" applyBorder="1" applyAlignment="1">
      <alignment vertical="top"/>
    </xf>
    <xf numFmtId="0" fontId="19" fillId="10" borderId="0" xfId="45" applyFont="1" applyFill="1" applyBorder="1" applyAlignment="1">
      <alignment horizontal="center" vertical="center" wrapText="1"/>
    </xf>
    <xf numFmtId="0" fontId="19" fillId="6" borderId="0" xfId="45" applyFont="1" applyFill="1" applyBorder="1" applyAlignment="1">
      <alignment horizontal="center" vertical="center" wrapText="1"/>
    </xf>
    <xf numFmtId="0" fontId="19" fillId="0" borderId="0" xfId="45" applyNumberFormat="1" applyFont="1" applyBorder="1" applyAlignment="1">
      <alignment vertical="top" wrapText="1"/>
    </xf>
    <xf numFmtId="2" fontId="19" fillId="6" borderId="0" xfId="45" applyNumberFormat="1" applyFont="1" applyFill="1" applyBorder="1" applyAlignment="1">
      <alignment horizontal="center" vertical="center"/>
    </xf>
    <xf numFmtId="2" fontId="19" fillId="0" borderId="0" xfId="45" applyNumberFormat="1" applyFont="1" applyFill="1" applyBorder="1" applyAlignment="1">
      <alignment horizontal="center" vertical="center"/>
    </xf>
    <xf numFmtId="0" fontId="19" fillId="0" borderId="0" xfId="0" applyFont="1" applyBorder="1" applyAlignment="1">
      <alignment vertical="top"/>
    </xf>
    <xf numFmtId="0" fontId="35" fillId="0" borderId="0" xfId="0" applyFont="1" applyBorder="1" applyAlignment="1">
      <alignment horizontal="left" wrapText="1"/>
    </xf>
    <xf numFmtId="0" fontId="35" fillId="0" borderId="0" xfId="0" applyFont="1" applyBorder="1" applyAlignment="1">
      <alignment horizontal="left"/>
    </xf>
    <xf numFmtId="0" fontId="19" fillId="10" borderId="0" xfId="0" applyFont="1" applyFill="1" applyBorder="1" applyAlignment="1">
      <alignment horizontal="center" vertical="center" wrapText="1"/>
    </xf>
    <xf numFmtId="0" fontId="35" fillId="0" borderId="0" xfId="0" applyFont="1" applyFill="1" applyBorder="1" applyAlignment="1">
      <alignment horizontal="center"/>
    </xf>
    <xf numFmtId="0" fontId="19" fillId="0" borderId="0" xfId="0" applyNumberFormat="1" applyFont="1" applyBorder="1" applyAlignment="1">
      <alignment vertical="top" wrapText="1"/>
    </xf>
    <xf numFmtId="2" fontId="35" fillId="0" borderId="0" xfId="0" applyNumberFormat="1" applyFont="1" applyFill="1" applyBorder="1" applyAlignment="1">
      <alignment horizontal="center"/>
    </xf>
    <xf numFmtId="0" fontId="19" fillId="4" borderId="0" xfId="0" applyNumberFormat="1" applyFont="1" applyFill="1" applyBorder="1" applyAlignment="1">
      <alignment vertical="center" wrapText="1"/>
    </xf>
    <xf numFmtId="2" fontId="19" fillId="6" borderId="0" xfId="0" applyNumberFormat="1" applyFont="1" applyFill="1" applyBorder="1" applyAlignment="1">
      <alignment horizontal="center" vertical="center"/>
    </xf>
    <xf numFmtId="2" fontId="35" fillId="6" borderId="0" xfId="0" applyNumberFormat="1" applyFont="1" applyFill="1" applyBorder="1" applyAlignment="1">
      <alignment horizontal="center" vertical="center"/>
    </xf>
    <xf numFmtId="2" fontId="19" fillId="0" borderId="0" xfId="0" applyNumberFormat="1" applyFont="1" applyFill="1" applyBorder="1" applyAlignment="1">
      <alignment horizontal="center" vertical="center"/>
    </xf>
    <xf numFmtId="169" fontId="19" fillId="0" borderId="0" xfId="14" applyFont="1" applyFill="1" applyBorder="1" applyAlignment="1">
      <alignment horizontal="center" vertical="center" textRotation="90" wrapText="1"/>
    </xf>
    <xf numFmtId="169" fontId="19" fillId="3" borderId="0" xfId="14" applyFont="1" applyFill="1" applyBorder="1" applyAlignment="1">
      <alignment horizontal="center" vertical="center" textRotation="90" wrapText="1"/>
    </xf>
    <xf numFmtId="169" fontId="19" fillId="0" borderId="0" xfId="14" applyFont="1" applyFill="1" applyBorder="1" applyAlignment="1">
      <alignment horizontal="left" vertical="center" wrapText="1"/>
    </xf>
    <xf numFmtId="0" fontId="28" fillId="0" borderId="0" xfId="0" applyFont="1" applyAlignment="1">
      <alignment horizontal="center" vertical="center" wrapText="1"/>
    </xf>
    <xf numFmtId="0" fontId="35" fillId="0" borderId="0" xfId="0" applyFont="1" applyBorder="1" applyAlignment="1">
      <alignment horizontal="center" vertical="center"/>
    </xf>
    <xf numFmtId="0" fontId="35" fillId="0" borderId="0" xfId="0" applyFont="1" applyBorder="1" applyAlignment="1">
      <alignment vertical="top"/>
    </xf>
    <xf numFmtId="0" fontId="19" fillId="0" borderId="0" xfId="0" applyNumberFormat="1" applyFont="1" applyBorder="1" applyAlignment="1">
      <alignment vertical="top"/>
    </xf>
    <xf numFmtId="0" fontId="19" fillId="4" borderId="0" xfId="0" applyNumberFormat="1" applyFont="1" applyFill="1" applyBorder="1" applyAlignment="1">
      <alignment vertical="center"/>
    </xf>
    <xf numFmtId="0" fontId="28" fillId="0" borderId="0" xfId="0" applyFont="1" applyFill="1" applyBorder="1" applyAlignment="1">
      <alignment horizontal="left" vertical="center"/>
    </xf>
    <xf numFmtId="0" fontId="19" fillId="0" borderId="0" xfId="39" applyFont="1" applyBorder="1" applyAlignment="1">
      <alignment horizontal="center" vertical="center" wrapText="1"/>
    </xf>
    <xf numFmtId="0" fontId="39" fillId="0" borderId="0" xfId="0" applyFont="1" applyFill="1" applyBorder="1" applyAlignment="1">
      <alignment horizontal="center" vertical="center" wrapText="1"/>
    </xf>
    <xf numFmtId="0" fontId="28" fillId="8" borderId="0" xfId="0" applyFont="1" applyFill="1" applyAlignment="1">
      <alignment horizontal="center" vertical="center"/>
    </xf>
    <xf numFmtId="0" fontId="39" fillId="0" borderId="0" xfId="0" applyFont="1" applyBorder="1" applyAlignment="1">
      <alignment horizontal="center" vertical="center" wrapText="1"/>
    </xf>
    <xf numFmtId="0" fontId="19" fillId="11" borderId="0" xfId="0" applyFont="1" applyFill="1" applyBorder="1" applyAlignment="1">
      <alignment horizontal="center" vertical="center"/>
    </xf>
    <xf numFmtId="0" fontId="37" fillId="9" borderId="0" xfId="39" applyFont="1" applyFill="1" applyBorder="1">
      <alignment horizontal="left" vertical="center" wrapText="1"/>
    </xf>
    <xf numFmtId="0" fontId="37" fillId="9" borderId="0" xfId="39" applyFont="1" applyFill="1" applyBorder="1" applyAlignment="1">
      <alignment horizontal="center" vertical="center"/>
    </xf>
    <xf numFmtId="0" fontId="28" fillId="9" borderId="0" xfId="39" applyFont="1" applyFill="1" applyBorder="1">
      <alignment horizontal="left" vertical="center" wrapText="1"/>
    </xf>
    <xf numFmtId="0" fontId="28" fillId="9" borderId="0" xfId="39" applyFont="1" applyFill="1" applyBorder="1" applyAlignment="1">
      <alignment horizontal="right" vertical="center" wrapText="1"/>
    </xf>
    <xf numFmtId="0" fontId="42" fillId="0" borderId="0" xfId="46" applyFont="1" applyBorder="1" applyAlignment="1">
      <alignment vertical="top"/>
    </xf>
    <xf numFmtId="179" fontId="37" fillId="9" borderId="0" xfId="48" applyFont="1" applyFill="1" applyBorder="1" applyAlignment="1">
      <alignment horizontal="center" vertical="center" wrapText="1"/>
    </xf>
    <xf numFmtId="179" fontId="37" fillId="9" borderId="0" xfId="48" applyFont="1" applyFill="1" applyBorder="1" applyAlignment="1">
      <alignment horizontal="left" vertical="center" wrapText="1"/>
    </xf>
    <xf numFmtId="0" fontId="21" fillId="10" borderId="0" xfId="46" applyFont="1" applyFill="1" applyBorder="1" applyAlignment="1">
      <alignment horizontal="center" vertical="center" wrapText="1"/>
    </xf>
    <xf numFmtId="0" fontId="21" fillId="6" borderId="0" xfId="46" applyFont="1" applyFill="1" applyBorder="1" applyAlignment="1">
      <alignment horizontal="center" vertical="center" wrapText="1"/>
    </xf>
    <xf numFmtId="0" fontId="42" fillId="0" borderId="0" xfId="46" applyNumberFormat="1" applyFont="1" applyBorder="1" applyAlignment="1">
      <alignment vertical="top" wrapText="1"/>
    </xf>
    <xf numFmtId="0" fontId="44" fillId="0" borderId="0" xfId="46" applyFont="1" applyBorder="1" applyAlignment="1">
      <alignment horizontal="center" vertical="top" wrapText="1"/>
    </xf>
    <xf numFmtId="0" fontId="37" fillId="9" borderId="0" xfId="39" applyFont="1" applyFill="1" applyBorder="1" applyAlignment="1">
      <alignment horizontal="left" vertical="center"/>
    </xf>
    <xf numFmtId="0" fontId="28" fillId="6" borderId="0" xfId="56" quotePrefix="1" applyNumberFormat="1" applyFont="1" applyFill="1" applyBorder="1" applyAlignment="1">
      <alignment horizontal="center" vertical="center"/>
    </xf>
    <xf numFmtId="180" fontId="28" fillId="6" borderId="0" xfId="56" applyFont="1" applyFill="1" applyBorder="1" applyAlignment="1">
      <alignment horizontal="center" vertical="center"/>
    </xf>
    <xf numFmtId="2" fontId="21" fillId="6" borderId="0" xfId="46" applyNumberFormat="1" applyFont="1" applyFill="1" applyBorder="1" applyAlignment="1">
      <alignment horizontal="center" vertical="center"/>
    </xf>
    <xf numFmtId="2" fontId="21" fillId="0" borderId="0" xfId="46" applyNumberFormat="1" applyFont="1" applyFill="1" applyBorder="1" applyAlignment="1">
      <alignment horizontal="center" vertical="center"/>
    </xf>
    <xf numFmtId="180" fontId="28" fillId="4" borderId="0" xfId="56" quotePrefix="1" applyFont="1" applyFill="1" applyBorder="1" applyAlignment="1">
      <alignment horizontal="left" vertical="center"/>
    </xf>
    <xf numFmtId="0" fontId="28" fillId="4" borderId="0" xfId="56" quotePrefix="1" applyNumberFormat="1" applyFont="1" applyFill="1" applyBorder="1" applyAlignment="1">
      <alignment horizontal="center" vertical="center"/>
    </xf>
    <xf numFmtId="180" fontId="28" fillId="4" borderId="0" xfId="56" applyFont="1" applyFill="1" applyBorder="1" applyAlignment="1">
      <alignment horizontal="center" vertical="center"/>
    </xf>
    <xf numFmtId="180" fontId="28" fillId="4" borderId="0" xfId="56" applyFont="1" applyFill="1" applyBorder="1" applyAlignment="1">
      <alignment horizontal="left" vertical="center"/>
    </xf>
    <xf numFmtId="0" fontId="28" fillId="0" borderId="0" xfId="46" applyFont="1" applyFill="1" applyBorder="1" applyAlignment="1">
      <alignment horizontal="left" vertical="center"/>
    </xf>
    <xf numFmtId="0" fontId="28" fillId="0" borderId="0" xfId="39" applyFont="1" applyBorder="1">
      <alignment horizontal="left" vertical="center" wrapText="1"/>
    </xf>
    <xf numFmtId="180" fontId="28" fillId="4" borderId="0" xfId="12">
      <alignment horizontal="center" vertical="center"/>
    </xf>
    <xf numFmtId="179" fontId="19" fillId="3" borderId="0" xfId="48" applyFont="1" applyFill="1" applyBorder="1" applyAlignment="1">
      <alignment horizontal="left" vertical="center" wrapText="1"/>
    </xf>
    <xf numFmtId="179" fontId="34" fillId="3" borderId="0" xfId="48" applyFont="1" applyFill="1" applyBorder="1" applyAlignment="1">
      <alignment horizontal="center" vertical="center" wrapText="1"/>
    </xf>
    <xf numFmtId="179" fontId="34" fillId="3" borderId="0" xfId="48" applyFont="1" applyFill="1" applyBorder="1" applyAlignment="1">
      <alignment horizontal="left" vertical="center" wrapText="1"/>
    </xf>
    <xf numFmtId="0" fontId="28" fillId="0" borderId="0" xfId="0" applyFont="1" applyAlignment="1">
      <alignment horizontal="left" vertical="center" wrapText="1"/>
    </xf>
    <xf numFmtId="0" fontId="19" fillId="0" borderId="0" xfId="0" applyFont="1" applyFill="1" applyBorder="1" applyAlignment="1">
      <alignment horizontal="center" vertical="center" wrapText="1"/>
    </xf>
    <xf numFmtId="179" fontId="39" fillId="9" borderId="0" xfId="48" applyFont="1" applyFill="1" applyBorder="1" applyAlignment="1">
      <alignment horizontal="center" vertical="center"/>
    </xf>
    <xf numFmtId="179" fontId="39" fillId="9" borderId="0" xfId="48" applyFont="1" applyFill="1" applyBorder="1" applyAlignment="1">
      <alignment horizontal="left" vertical="center"/>
    </xf>
    <xf numFmtId="179" fontId="19" fillId="3" borderId="0" xfId="48" applyFont="1" applyFill="1" applyBorder="1" applyAlignment="1">
      <alignment horizontal="center" vertical="center" textRotation="90"/>
    </xf>
    <xf numFmtId="179" fontId="19" fillId="3" borderId="0" xfId="48" applyFont="1" applyFill="1" applyBorder="1" applyAlignment="1">
      <alignment horizontal="left" vertical="center"/>
    </xf>
    <xf numFmtId="179" fontId="34" fillId="3" borderId="0" xfId="48" applyFont="1" applyFill="1" applyBorder="1" applyAlignment="1">
      <alignment horizontal="center" vertical="center"/>
    </xf>
    <xf numFmtId="179" fontId="34" fillId="3" borderId="0" xfId="48" applyFont="1" applyFill="1" applyBorder="1" applyAlignment="1">
      <alignment horizontal="left" vertical="center"/>
    </xf>
    <xf numFmtId="0" fontId="19" fillId="0" borderId="0" xfId="56" applyNumberFormat="1" applyFont="1" applyFill="1" applyBorder="1" applyAlignment="1">
      <alignment horizontal="left" vertical="center"/>
    </xf>
    <xf numFmtId="0" fontId="19" fillId="0" borderId="0" xfId="39" applyFont="1" applyBorder="1" applyAlignment="1">
      <alignment horizontal="left" vertical="center"/>
    </xf>
    <xf numFmtId="0" fontId="37" fillId="0" borderId="0" xfId="46" applyFont="1" applyBorder="1" applyAlignment="1">
      <alignment horizontal="center" vertical="center" wrapText="1"/>
    </xf>
    <xf numFmtId="0" fontId="28" fillId="0" borderId="0" xfId="0" applyFont="1" applyBorder="1" applyAlignment="1">
      <alignment vertical="center" wrapText="1"/>
    </xf>
    <xf numFmtId="180" fontId="28" fillId="4" borderId="0" xfId="56" applyFont="1" applyFill="1" applyBorder="1" applyAlignment="1">
      <alignment horizontal="left" vertical="center" wrapText="1"/>
    </xf>
    <xf numFmtId="180" fontId="19" fillId="6" borderId="0" xfId="56" applyFont="1" applyFill="1" applyBorder="1" applyAlignment="1">
      <alignment horizontal="left" vertical="center" wrapText="1"/>
    </xf>
    <xf numFmtId="0" fontId="19" fillId="9" borderId="0" xfId="0" applyFont="1" applyFill="1" applyBorder="1" applyAlignment="1">
      <alignment horizontal="center" vertical="center"/>
    </xf>
    <xf numFmtId="0" fontId="39" fillId="9" borderId="0" xfId="0" applyFont="1" applyFill="1" applyBorder="1" applyAlignment="1">
      <alignment horizontal="center" vertical="center" wrapText="1"/>
    </xf>
    <xf numFmtId="169" fontId="39" fillId="9" borderId="0" xfId="14" applyFont="1" applyFill="1" applyBorder="1" applyAlignment="1">
      <alignment vertical="center" wrapText="1"/>
    </xf>
    <xf numFmtId="169" fontId="39" fillId="9" borderId="0" xfId="14" applyFont="1" applyFill="1" applyBorder="1" applyAlignment="1">
      <alignment horizontal="center" vertical="center"/>
    </xf>
    <xf numFmtId="169" fontId="19" fillId="0" borderId="0" xfId="14" applyFont="1" applyBorder="1" applyAlignment="1">
      <alignment horizontal="center" vertical="center" textRotation="90" wrapText="1"/>
    </xf>
    <xf numFmtId="0" fontId="28" fillId="3" borderId="0" xfId="47" applyFont="1" applyFill="1" applyBorder="1" applyAlignment="1">
      <alignment horizontal="center" vertical="center" wrapText="1"/>
    </xf>
    <xf numFmtId="169" fontId="37" fillId="9" borderId="0" xfId="14" applyFont="1" applyFill="1" applyBorder="1" applyAlignment="1">
      <alignment horizontal="left" vertical="center"/>
    </xf>
    <xf numFmtId="169" fontId="28" fillId="6" borderId="0" xfId="14" applyFont="1" applyFill="1" applyBorder="1" applyAlignment="1">
      <alignment horizontal="center" vertical="center" wrapText="1"/>
    </xf>
    <xf numFmtId="169" fontId="28" fillId="6" borderId="0" xfId="14" applyFont="1" applyFill="1" applyBorder="1" applyAlignment="1">
      <alignment horizontal="center" vertical="center"/>
    </xf>
    <xf numFmtId="167" fontId="19" fillId="6" borderId="0" xfId="0" applyNumberFormat="1" applyFont="1" applyFill="1" applyBorder="1" applyAlignment="1">
      <alignment horizontal="center" vertical="center"/>
    </xf>
    <xf numFmtId="0" fontId="28" fillId="0" borderId="0" xfId="0" applyFont="1" applyBorder="1" applyAlignment="1">
      <alignment horizontal="left" vertical="center"/>
    </xf>
    <xf numFmtId="0" fontId="37" fillId="9" borderId="0" xfId="0" applyFont="1" applyFill="1" applyBorder="1" applyAlignment="1">
      <alignment horizontal="left" vertical="center"/>
    </xf>
    <xf numFmtId="0" fontId="28" fillId="4" borderId="0" xfId="0" applyFont="1" applyFill="1" applyBorder="1" applyAlignment="1">
      <alignment horizontal="center" vertical="center"/>
    </xf>
    <xf numFmtId="0" fontId="28" fillId="4" borderId="0" xfId="0" applyFont="1" applyFill="1" applyBorder="1" applyAlignment="1">
      <alignment horizontal="center" vertical="center" wrapText="1"/>
    </xf>
    <xf numFmtId="180" fontId="21" fillId="4" borderId="0" xfId="56" quotePrefix="1" applyFill="1" applyBorder="1" applyAlignment="1">
      <alignment horizontal="left" vertical="center"/>
    </xf>
    <xf numFmtId="180" fontId="28" fillId="4" borderId="0" xfId="12" applyBorder="1">
      <alignment horizontal="center" vertical="center"/>
    </xf>
    <xf numFmtId="0" fontId="28" fillId="9" borderId="0" xfId="0" applyFont="1" applyFill="1" applyBorder="1">
      <alignment vertical="center"/>
    </xf>
    <xf numFmtId="169" fontId="28" fillId="4" borderId="0" xfId="14" applyFont="1" applyFill="1" applyBorder="1" applyAlignment="1">
      <alignment horizontal="center" vertical="center"/>
    </xf>
    <xf numFmtId="169" fontId="28" fillId="4" borderId="0" xfId="14" applyFont="1" applyFill="1" applyBorder="1" applyAlignment="1">
      <alignment horizontal="center" vertical="center" wrapText="1"/>
    </xf>
    <xf numFmtId="0" fontId="19" fillId="8" borderId="0" xfId="0" applyFont="1" applyFill="1" applyBorder="1" applyAlignment="1">
      <alignment horizontal="center" vertical="center"/>
    </xf>
    <xf numFmtId="0" fontId="39" fillId="0" borderId="0" xfId="0" applyFont="1" applyBorder="1">
      <alignment vertical="center"/>
    </xf>
    <xf numFmtId="0" fontId="39" fillId="0" borderId="0" xfId="0" applyFont="1" applyBorder="1" applyAlignment="1">
      <alignment horizontal="center" vertical="center"/>
    </xf>
    <xf numFmtId="49" fontId="28" fillId="0" borderId="0" xfId="47" applyNumberFormat="1" applyFont="1" applyBorder="1" applyAlignment="1">
      <alignment horizontal="left" vertical="center" wrapText="1"/>
    </xf>
    <xf numFmtId="0" fontId="19" fillId="0" borderId="0" xfId="0" applyFont="1" applyBorder="1" applyAlignment="1">
      <alignment horizontal="left"/>
    </xf>
    <xf numFmtId="0" fontId="19" fillId="0" borderId="0" xfId="0" applyFont="1" applyFill="1" applyBorder="1" applyAlignment="1">
      <alignment horizontal="center"/>
    </xf>
    <xf numFmtId="169" fontId="19" fillId="0" borderId="0" xfId="14" applyFont="1" applyFill="1" applyBorder="1" applyAlignment="1">
      <alignment horizontal="center" vertical="center" wrapText="1"/>
    </xf>
    <xf numFmtId="169" fontId="19" fillId="3" borderId="0" xfId="14" applyFont="1" applyFill="1" applyBorder="1" applyAlignment="1">
      <alignment horizontal="left" vertical="center" wrapText="1"/>
    </xf>
    <xf numFmtId="0" fontId="19" fillId="0" borderId="0" xfId="0" applyFont="1" applyBorder="1" applyAlignment="1">
      <alignment vertical="top" wrapText="1"/>
    </xf>
    <xf numFmtId="169" fontId="19" fillId="0" borderId="0" xfId="14" applyFont="1" applyBorder="1" applyAlignment="1">
      <alignment horizontal="center" vertical="center" wrapText="1"/>
    </xf>
    <xf numFmtId="169" fontId="34" fillId="3" borderId="0" xfId="14" applyFont="1" applyFill="1" applyBorder="1" applyAlignment="1">
      <alignment horizontal="center" vertical="center" wrapText="1"/>
    </xf>
    <xf numFmtId="169" fontId="34" fillId="3" borderId="0" xfId="14" applyFont="1" applyFill="1" applyBorder="1" applyAlignment="1">
      <alignment horizontal="left" vertical="center" wrapText="1"/>
    </xf>
    <xf numFmtId="169" fontId="28" fillId="9" borderId="0" xfId="14" applyFont="1" applyFill="1" applyBorder="1" applyAlignment="1">
      <alignment vertical="center" wrapText="1"/>
    </xf>
    <xf numFmtId="0" fontId="28" fillId="9" borderId="0" xfId="0" applyFont="1" applyFill="1" applyBorder="1" applyAlignment="1">
      <alignment vertical="center" wrapText="1"/>
    </xf>
    <xf numFmtId="180" fontId="21" fillId="4" borderId="0" xfId="56" quotePrefix="1" applyFont="1" applyFill="1" applyBorder="1" applyAlignment="1">
      <alignment horizontal="left" vertical="center"/>
    </xf>
    <xf numFmtId="180" fontId="28" fillId="4" borderId="0" xfId="12" applyFont="1" applyBorder="1">
      <alignment horizontal="center" vertical="center"/>
    </xf>
    <xf numFmtId="0" fontId="39" fillId="9" borderId="0" xfId="0" applyFont="1" applyFill="1" applyBorder="1" applyAlignment="1">
      <alignment vertical="center" wrapText="1"/>
    </xf>
    <xf numFmtId="0" fontId="19" fillId="0" borderId="0" xfId="0" applyFont="1" applyBorder="1" applyAlignment="1">
      <alignment horizontal="center" vertical="center" textRotation="90" wrapText="1"/>
    </xf>
    <xf numFmtId="0" fontId="19" fillId="9" borderId="0" xfId="0" applyFont="1" applyFill="1" applyBorder="1" applyAlignment="1">
      <alignment vertical="center" wrapText="1"/>
    </xf>
    <xf numFmtId="0" fontId="39" fillId="9" borderId="0" xfId="0" applyFont="1" applyFill="1" applyBorder="1" applyAlignment="1">
      <alignment horizontal="left" vertical="center"/>
    </xf>
    <xf numFmtId="0" fontId="19" fillId="6" borderId="0" xfId="0" applyFont="1" applyFill="1" applyBorder="1" applyAlignment="1">
      <alignment horizontal="center" vertical="center"/>
    </xf>
    <xf numFmtId="167" fontId="19" fillId="4" borderId="0" xfId="0" applyNumberFormat="1" applyFont="1" applyFill="1" applyBorder="1" applyAlignment="1">
      <alignment horizontal="center" vertical="center"/>
    </xf>
    <xf numFmtId="0" fontId="22" fillId="8" borderId="0" xfId="0" applyFont="1" applyFill="1" applyBorder="1" applyAlignment="1">
      <alignment horizontal="center" vertical="center"/>
    </xf>
    <xf numFmtId="180" fontId="19" fillId="4" borderId="0" xfId="56" applyFont="1" applyFill="1" applyBorder="1" applyAlignment="1">
      <alignment horizontal="left" vertical="center" wrapText="1"/>
    </xf>
    <xf numFmtId="0" fontId="34" fillId="0" borderId="0" xfId="0" applyFont="1" applyBorder="1" applyAlignment="1">
      <alignment horizontal="center" vertical="center" wrapText="1"/>
    </xf>
    <xf numFmtId="0" fontId="19" fillId="0" borderId="0" xfId="0" applyFont="1" applyFill="1" applyBorder="1">
      <alignment vertical="center"/>
    </xf>
    <xf numFmtId="180" fontId="19" fillId="0" borderId="0" xfId="0" applyNumberFormat="1" applyFont="1" applyBorder="1" applyAlignment="1">
      <alignment horizontal="center" vertical="center"/>
    </xf>
    <xf numFmtId="0" fontId="22" fillId="0" borderId="0" xfId="0" applyFont="1" applyBorder="1">
      <alignment vertical="center"/>
    </xf>
    <xf numFmtId="0" fontId="45" fillId="0" borderId="0" xfId="39" applyFont="1" applyBorder="1">
      <alignment horizontal="left" vertical="center" wrapText="1"/>
    </xf>
    <xf numFmtId="0" fontId="45" fillId="0" borderId="0" xfId="39" applyFont="1" applyBorder="1" applyAlignment="1">
      <alignment horizontal="left" vertical="center" wrapText="1"/>
    </xf>
    <xf numFmtId="0" fontId="28" fillId="3" borderId="0" xfId="11" applyBorder="1">
      <alignment horizontal="center" vertical="center" wrapText="1"/>
    </xf>
    <xf numFmtId="0" fontId="28" fillId="3" borderId="0" xfId="11" applyFont="1" applyBorder="1">
      <alignment horizontal="center" vertical="center" wrapText="1"/>
    </xf>
    <xf numFmtId="167" fontId="19" fillId="0" borderId="0" xfId="0" applyNumberFormat="1" applyFont="1" applyBorder="1">
      <alignment vertical="center"/>
    </xf>
    <xf numFmtId="167" fontId="19" fillId="0" borderId="0" xfId="0" applyNumberFormat="1" applyFont="1" applyFill="1" applyBorder="1" applyAlignment="1">
      <alignment horizontal="center" vertical="center"/>
    </xf>
    <xf numFmtId="0" fontId="37" fillId="9" borderId="0" xfId="39" applyFont="1" applyFill="1" applyBorder="1" applyAlignment="1">
      <alignment horizontal="center" vertical="center" wrapText="1"/>
    </xf>
    <xf numFmtId="179" fontId="37" fillId="9" borderId="0" xfId="49" applyFont="1" applyFill="1" applyBorder="1" applyAlignment="1">
      <alignment horizontal="center" vertical="center" wrapText="1"/>
    </xf>
    <xf numFmtId="0" fontId="37" fillId="9" borderId="0" xfId="39" applyFont="1" applyFill="1" applyBorder="1" applyAlignment="1">
      <alignment vertical="center" wrapText="1"/>
    </xf>
    <xf numFmtId="179" fontId="29" fillId="0" borderId="0" xfId="49" applyFont="1" applyFill="1" applyBorder="1" applyAlignment="1">
      <alignment horizontal="center" vertical="center" textRotation="90" wrapText="1"/>
    </xf>
    <xf numFmtId="0" fontId="43" fillId="0" borderId="0" xfId="0" applyFont="1" applyBorder="1" applyAlignment="1">
      <alignment horizontal="center" vertical="center" wrapText="1"/>
    </xf>
    <xf numFmtId="179" fontId="28" fillId="6" borderId="0" xfId="49" applyFont="1" applyFill="1" applyBorder="1" applyAlignment="1">
      <alignment horizontal="center" vertical="center" wrapText="1"/>
    </xf>
    <xf numFmtId="0" fontId="28" fillId="6" borderId="0" xfId="39" applyFont="1" applyFill="1" applyBorder="1" applyAlignment="1">
      <alignment horizontal="center" vertical="center"/>
    </xf>
    <xf numFmtId="180" fontId="28" fillId="6" borderId="0" xfId="56" applyFont="1" applyFill="1" applyBorder="1" applyAlignment="1">
      <alignment horizontal="left" vertical="center"/>
    </xf>
    <xf numFmtId="180" fontId="34" fillId="0" borderId="0" xfId="46" applyNumberFormat="1" applyFont="1" applyBorder="1" applyAlignment="1">
      <alignment horizontal="center" vertical="center"/>
    </xf>
    <xf numFmtId="0" fontId="28" fillId="4" borderId="0" xfId="46" applyFont="1" applyFill="1" applyBorder="1" applyAlignment="1">
      <alignment horizontal="center" vertical="center" wrapText="1"/>
    </xf>
    <xf numFmtId="0" fontId="28" fillId="4" borderId="0" xfId="46" applyFont="1" applyFill="1" applyBorder="1" applyAlignment="1">
      <alignment horizontal="center" vertical="center"/>
    </xf>
    <xf numFmtId="180" fontId="28" fillId="0" borderId="0" xfId="46" applyNumberFormat="1" applyBorder="1" applyAlignment="1">
      <alignment horizontal="center" vertical="center"/>
    </xf>
    <xf numFmtId="0" fontId="28" fillId="0" borderId="0" xfId="46" applyFont="1" applyBorder="1" applyAlignment="1">
      <alignment vertical="center" wrapText="1"/>
    </xf>
    <xf numFmtId="0" fontId="37" fillId="9" borderId="0" xfId="46" applyFont="1" applyFill="1" applyBorder="1" applyAlignment="1">
      <alignment horizontal="left" vertical="center"/>
    </xf>
    <xf numFmtId="179" fontId="28" fillId="4" borderId="0" xfId="49" applyFont="1" applyFill="1" applyBorder="1" applyAlignment="1">
      <alignment horizontal="center" vertical="center" wrapText="1"/>
    </xf>
    <xf numFmtId="0" fontId="28" fillId="4" borderId="0" xfId="39" applyFont="1" applyFill="1" applyBorder="1" applyAlignment="1">
      <alignment horizontal="center" vertical="center"/>
    </xf>
    <xf numFmtId="0" fontId="37" fillId="0" borderId="0" xfId="39" applyFont="1" applyBorder="1">
      <alignment horizontal="left" vertical="center" wrapText="1"/>
    </xf>
    <xf numFmtId="0" fontId="37" fillId="0" borderId="0" xfId="39" applyFont="1" applyBorder="1" applyAlignment="1">
      <alignment horizontal="center" vertical="center"/>
    </xf>
    <xf numFmtId="180" fontId="28" fillId="0" borderId="0" xfId="46" applyNumberFormat="1" applyFont="1" applyBorder="1" applyAlignment="1">
      <alignment horizontal="center" vertical="center"/>
    </xf>
    <xf numFmtId="0" fontId="28" fillId="9" borderId="0" xfId="46" applyFont="1" applyFill="1" applyBorder="1">
      <alignment vertical="center"/>
    </xf>
    <xf numFmtId="0" fontId="22" fillId="9" borderId="0" xfId="39" applyFont="1" applyFill="1" applyBorder="1" applyAlignment="1">
      <alignment horizontal="left" vertical="center"/>
    </xf>
    <xf numFmtId="0" fontId="28" fillId="0" borderId="0" xfId="46" applyFont="1" applyBorder="1" applyAlignment="1">
      <alignment horizontal="center" vertical="center"/>
    </xf>
    <xf numFmtId="0" fontId="28" fillId="0" borderId="0" xfId="46" applyFont="1" applyBorder="1" applyAlignment="1">
      <alignment horizontal="center"/>
    </xf>
    <xf numFmtId="0" fontId="28" fillId="0" borderId="0" xfId="46" applyFont="1" applyBorder="1">
      <alignment vertical="center"/>
    </xf>
    <xf numFmtId="0" fontId="21" fillId="0" borderId="0" xfId="46" applyFont="1" applyFill="1" applyBorder="1" applyAlignment="1">
      <alignment horizontal="center" vertical="center" wrapText="1"/>
    </xf>
    <xf numFmtId="0" fontId="42" fillId="0" borderId="0" xfId="46" applyFont="1" applyBorder="1" applyAlignment="1">
      <alignment horizontal="center" vertical="center" wrapText="1"/>
    </xf>
    <xf numFmtId="179" fontId="28" fillId="0" borderId="0" xfId="49" applyFont="1" applyFill="1" applyBorder="1" applyAlignment="1">
      <alignment horizontal="center" vertical="center" wrapText="1"/>
    </xf>
    <xf numFmtId="179" fontId="45" fillId="3" borderId="0" xfId="48" applyFont="1" applyFill="1" applyBorder="1" applyAlignment="1">
      <alignment horizontal="center" vertical="center" textRotation="90" wrapText="1"/>
    </xf>
    <xf numFmtId="179" fontId="45" fillId="3" borderId="0" xfId="48" applyFont="1" applyFill="1" applyBorder="1" applyAlignment="1">
      <alignment horizontal="left" vertical="center" wrapText="1"/>
    </xf>
    <xf numFmtId="0" fontId="28" fillId="4" borderId="0" xfId="46" applyFont="1" applyFill="1" applyBorder="1" applyAlignment="1">
      <alignment horizontal="left" vertical="center"/>
    </xf>
    <xf numFmtId="0" fontId="28" fillId="0" borderId="0" xfId="46" applyFont="1" applyBorder="1" applyAlignment="1">
      <alignment horizontal="center" vertical="center" wrapText="1"/>
    </xf>
    <xf numFmtId="0" fontId="21" fillId="0" borderId="0" xfId="46" applyFont="1" applyFill="1" applyBorder="1" applyAlignment="1">
      <alignment horizontal="center"/>
    </xf>
    <xf numFmtId="0" fontId="42" fillId="0" borderId="0" xfId="46" applyFont="1" applyBorder="1" applyAlignment="1">
      <alignment vertical="top" wrapText="1"/>
    </xf>
    <xf numFmtId="179" fontId="46" fillId="3" borderId="0" xfId="48" applyFont="1" applyFill="1" applyBorder="1" applyAlignment="1">
      <alignment horizontal="center" vertical="center" wrapText="1"/>
    </xf>
    <xf numFmtId="179" fontId="46" fillId="3" borderId="0" xfId="48" applyFont="1" applyFill="1" applyBorder="1" applyAlignment="1">
      <alignment horizontal="left" vertical="center" wrapText="1"/>
    </xf>
    <xf numFmtId="0" fontId="28" fillId="0" borderId="0" xfId="46" applyFont="1" applyBorder="1" applyAlignment="1">
      <alignment horizontal="left"/>
    </xf>
    <xf numFmtId="2" fontId="28" fillId="0" borderId="0" xfId="46" applyNumberFormat="1" applyFont="1" applyBorder="1" applyAlignment="1">
      <alignment horizontal="center"/>
    </xf>
    <xf numFmtId="2" fontId="28" fillId="0" borderId="0" xfId="46" applyNumberFormat="1" applyFont="1" applyFill="1" applyBorder="1" applyAlignment="1">
      <alignment horizontal="center"/>
    </xf>
    <xf numFmtId="187" fontId="28" fillId="0" borderId="0" xfId="46" applyNumberFormat="1" applyFont="1" applyBorder="1" applyAlignment="1">
      <alignment horizontal="center"/>
    </xf>
    <xf numFmtId="2" fontId="21" fillId="0" borderId="0" xfId="46" applyNumberFormat="1" applyFont="1" applyFill="1" applyBorder="1" applyAlignment="1">
      <alignment horizontal="center"/>
    </xf>
    <xf numFmtId="0" fontId="28" fillId="9" borderId="0" xfId="46" applyFont="1" applyFill="1" applyBorder="1" applyAlignment="1">
      <alignment vertical="center" wrapText="1"/>
    </xf>
    <xf numFmtId="180" fontId="45" fillId="6" borderId="0" xfId="56" applyFont="1" applyFill="1" applyBorder="1" applyAlignment="1">
      <alignment horizontal="left" vertical="center"/>
    </xf>
    <xf numFmtId="0" fontId="45" fillId="0" borderId="0" xfId="56" applyNumberFormat="1" applyFont="1" applyFill="1" applyBorder="1" applyAlignment="1">
      <alignment horizontal="center" vertical="center"/>
    </xf>
    <xf numFmtId="0" fontId="45" fillId="0" borderId="0" xfId="56" applyNumberFormat="1" applyFont="1" applyFill="1" applyBorder="1" applyAlignment="1">
      <alignment horizontal="left" vertical="center" wrapText="1"/>
    </xf>
    <xf numFmtId="2" fontId="28" fillId="0" borderId="0" xfId="46" applyNumberFormat="1" applyFont="1" applyBorder="1" applyAlignment="1">
      <alignment vertical="center"/>
    </xf>
    <xf numFmtId="0" fontId="28" fillId="9" borderId="0" xfId="39" applyFont="1" applyFill="1" applyBorder="1" applyAlignment="1">
      <alignment vertical="center" wrapText="1"/>
    </xf>
    <xf numFmtId="2" fontId="45" fillId="0" borderId="0" xfId="56" applyNumberFormat="1" applyFont="1" applyFill="1" applyBorder="1" applyAlignment="1">
      <alignment horizontal="center" vertical="center"/>
    </xf>
    <xf numFmtId="0" fontId="28" fillId="0" borderId="0" xfId="46" applyFont="1" applyBorder="1" applyAlignment="1">
      <alignment horizontal="left" vertical="center"/>
    </xf>
    <xf numFmtId="0" fontId="28" fillId="0" borderId="0" xfId="46" applyFont="1" applyFill="1" applyBorder="1">
      <alignment vertical="center"/>
    </xf>
    <xf numFmtId="0" fontId="28" fillId="10" borderId="0" xfId="46" applyFont="1" applyFill="1" applyBorder="1" applyAlignment="1">
      <alignment horizontal="center" vertical="center"/>
    </xf>
    <xf numFmtId="0" fontId="43" fillId="0" borderId="0" xfId="44" applyFont="1" applyBorder="1" applyAlignment="1">
      <alignment horizontal="center" vertical="center" wrapText="1"/>
    </xf>
    <xf numFmtId="0" fontId="43" fillId="0" borderId="0" xfId="46" applyFont="1" applyBorder="1" applyAlignment="1">
      <alignment horizontal="center" vertical="center" wrapText="1"/>
    </xf>
    <xf numFmtId="0" fontId="39" fillId="9" borderId="0" xfId="39" applyFont="1" applyFill="1" applyBorder="1" applyAlignment="1">
      <alignment horizontal="center" vertical="center" wrapText="1"/>
    </xf>
    <xf numFmtId="179" fontId="39" fillId="9" borderId="0" xfId="49" applyFont="1" applyFill="1" applyBorder="1" applyAlignment="1">
      <alignment horizontal="center" vertical="center" wrapText="1"/>
    </xf>
    <xf numFmtId="0" fontId="39" fillId="0" borderId="0" xfId="45" applyFont="1" applyBorder="1" applyAlignment="1">
      <alignment horizontal="center" vertical="center" wrapText="1"/>
    </xf>
    <xf numFmtId="0" fontId="39" fillId="9" borderId="0" xfId="39" applyFont="1" applyFill="1" applyBorder="1" applyAlignment="1">
      <alignment vertical="center" wrapText="1"/>
    </xf>
    <xf numFmtId="179" fontId="19" fillId="0" borderId="0" xfId="49" applyFont="1" applyFill="1" applyBorder="1" applyAlignment="1">
      <alignment horizontal="center" vertical="center" textRotation="90" wrapText="1"/>
    </xf>
    <xf numFmtId="179" fontId="19" fillId="6" borderId="0" xfId="49" applyFont="1" applyFill="1" applyBorder="1" applyAlignment="1">
      <alignment horizontal="center" vertical="center" wrapText="1"/>
    </xf>
    <xf numFmtId="0" fontId="19" fillId="6" borderId="0" xfId="39" applyFont="1" applyFill="1" applyBorder="1" applyAlignment="1">
      <alignment horizontal="center" vertical="center"/>
    </xf>
    <xf numFmtId="180" fontId="34" fillId="0" borderId="0" xfId="0" applyNumberFormat="1" applyFont="1" applyBorder="1" applyAlignment="1">
      <alignment horizontal="center" vertical="center"/>
    </xf>
    <xf numFmtId="0" fontId="19" fillId="0" borderId="0" xfId="45" applyFont="1" applyBorder="1" applyAlignment="1">
      <alignment vertical="center" wrapText="1"/>
    </xf>
    <xf numFmtId="180" fontId="19" fillId="0" borderId="0" xfId="45" applyNumberFormat="1" applyFont="1" applyBorder="1" applyAlignment="1">
      <alignment horizontal="center" vertical="center"/>
    </xf>
    <xf numFmtId="0" fontId="39" fillId="0" borderId="0" xfId="39" applyFont="1" applyBorder="1" applyAlignment="1">
      <alignment horizontal="center" vertical="center"/>
    </xf>
    <xf numFmtId="0" fontId="39" fillId="0" borderId="0" xfId="39" applyFont="1" applyBorder="1">
      <alignment horizontal="left" vertical="center" wrapText="1"/>
    </xf>
    <xf numFmtId="0" fontId="19" fillId="0" borderId="0" xfId="45" applyFont="1" applyFill="1" applyBorder="1">
      <alignment vertical="center"/>
    </xf>
    <xf numFmtId="0" fontId="19" fillId="0" borderId="0" xfId="0" applyFont="1" applyFill="1" applyBorder="1" applyAlignment="1">
      <alignment vertical="center" wrapText="1"/>
    </xf>
    <xf numFmtId="0" fontId="19" fillId="0" borderId="0" xfId="45" applyFont="1" applyFill="1" applyBorder="1" applyAlignment="1">
      <alignment horizontal="center" vertical="center" wrapText="1"/>
    </xf>
    <xf numFmtId="179" fontId="19" fillId="0" borderId="0" xfId="49" applyFont="1" applyFill="1" applyBorder="1" applyAlignment="1">
      <alignment horizontal="center" vertical="center" wrapText="1"/>
    </xf>
    <xf numFmtId="0" fontId="19" fillId="0" borderId="0" xfId="45" applyFont="1" applyFill="1" applyBorder="1" applyAlignment="1">
      <alignment horizontal="center"/>
    </xf>
    <xf numFmtId="0" fontId="19" fillId="0" borderId="0" xfId="45" applyFont="1" applyBorder="1" applyAlignment="1">
      <alignment vertical="top" wrapText="1"/>
    </xf>
    <xf numFmtId="0" fontId="19" fillId="9" borderId="0" xfId="39" applyFont="1" applyFill="1" applyBorder="1" applyAlignment="1">
      <alignment vertical="center" wrapText="1"/>
    </xf>
    <xf numFmtId="0" fontId="19" fillId="4" borderId="0" xfId="0" applyFont="1" applyFill="1" applyBorder="1" applyAlignment="1">
      <alignment vertical="center"/>
    </xf>
    <xf numFmtId="180" fontId="28" fillId="0" borderId="0" xfId="39" applyNumberFormat="1" applyFont="1" applyBorder="1">
      <alignment horizontal="left" vertical="center" wrapText="1"/>
    </xf>
    <xf numFmtId="0" fontId="28" fillId="6" borderId="0" xfId="0" applyFont="1" applyFill="1" applyBorder="1" applyAlignment="1">
      <alignment horizontal="center" vertical="center" wrapText="1"/>
    </xf>
    <xf numFmtId="0" fontId="28" fillId="6" borderId="0" xfId="0" applyFont="1" applyFill="1" applyBorder="1" applyAlignment="1">
      <alignment horizontal="center" vertical="center"/>
    </xf>
    <xf numFmtId="167" fontId="28" fillId="6" borderId="0" xfId="0" applyNumberFormat="1" applyFont="1" applyFill="1" applyBorder="1" applyAlignment="1">
      <alignment horizontal="center" vertical="center"/>
    </xf>
    <xf numFmtId="167" fontId="28" fillId="4"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79" fontId="38" fillId="3" borderId="0" xfId="48" applyFont="1" applyFill="1" applyBorder="1" applyAlignment="1">
      <alignment horizontal="left" vertical="center"/>
    </xf>
    <xf numFmtId="0" fontId="28" fillId="0" borderId="0" xfId="0" applyFont="1" applyFill="1" applyBorder="1" applyAlignment="1">
      <alignment horizontal="center" vertical="center" wrapText="1"/>
    </xf>
    <xf numFmtId="186" fontId="28" fillId="0" borderId="0" xfId="19" applyNumberFormat="1" applyFont="1" applyFill="1" applyBorder="1" applyAlignment="1">
      <alignment horizontal="center" vertical="center"/>
    </xf>
    <xf numFmtId="0" fontId="19" fillId="0" borderId="0" xfId="39" applyFont="1" applyFill="1" applyBorder="1" applyAlignment="1">
      <alignment horizontal="left" vertical="center" wrapText="1"/>
    </xf>
    <xf numFmtId="0" fontId="28" fillId="0" borderId="0" xfId="0" applyFont="1" applyAlignment="1">
      <alignment horizontal="left" vertical="center"/>
    </xf>
    <xf numFmtId="0" fontId="28" fillId="0" borderId="0" xfId="0" applyFont="1" applyFill="1" applyAlignment="1">
      <alignment horizontal="left" vertical="center"/>
    </xf>
    <xf numFmtId="0" fontId="28" fillId="4" borderId="0" xfId="56" applyNumberFormat="1" applyFont="1" applyFill="1" applyBorder="1" applyAlignment="1">
      <alignment horizontal="center" vertical="center"/>
    </xf>
    <xf numFmtId="165" fontId="28" fillId="4" borderId="0" xfId="12" applyNumberFormat="1" applyBorder="1">
      <alignment horizontal="center" vertical="center"/>
    </xf>
    <xf numFmtId="165" fontId="19" fillId="0" borderId="0" xfId="56" applyNumberFormat="1" applyFont="1" applyFill="1" applyBorder="1" applyAlignment="1">
      <alignment horizontal="center" vertical="center"/>
    </xf>
    <xf numFmtId="165" fontId="19" fillId="0" borderId="0" xfId="56" applyNumberFormat="1" applyFont="1" applyFill="1" applyBorder="1" applyAlignment="1">
      <alignment horizontal="left" vertical="center"/>
    </xf>
    <xf numFmtId="0" fontId="28" fillId="0" borderId="0" xfId="46" applyBorder="1" applyAlignment="1">
      <alignment horizontal="center" vertical="center"/>
    </xf>
    <xf numFmtId="0" fontId="28" fillId="0" borderId="0" xfId="46" applyFill="1" applyBorder="1">
      <alignment vertical="center"/>
    </xf>
    <xf numFmtId="0" fontId="28" fillId="7" borderId="0" xfId="0" applyFont="1" applyFill="1" applyBorder="1" applyAlignment="1">
      <alignment horizontal="center" vertical="center"/>
    </xf>
    <xf numFmtId="0" fontId="47" fillId="4" borderId="0" xfId="0" applyNumberFormat="1" applyFont="1" applyFill="1" applyBorder="1" applyAlignment="1">
      <alignment vertical="center" wrapText="1"/>
    </xf>
    <xf numFmtId="0" fontId="28" fillId="11" borderId="0" xfId="0" applyFont="1" applyFill="1" applyBorder="1" applyAlignment="1">
      <alignment horizontal="center" vertical="center"/>
    </xf>
    <xf numFmtId="0" fontId="28" fillId="0" borderId="0" xfId="0" applyFont="1" applyAlignment="1">
      <alignment horizontal="center" vertical="center"/>
    </xf>
    <xf numFmtId="0" fontId="28" fillId="9" borderId="0" xfId="0" applyFont="1" applyFill="1" applyAlignment="1">
      <alignment vertical="center" wrapText="1"/>
    </xf>
    <xf numFmtId="0" fontId="37" fillId="9" borderId="0" xfId="0" applyFont="1" applyFill="1" applyAlignment="1">
      <alignment horizontal="left" vertical="center"/>
    </xf>
    <xf numFmtId="0" fontId="28" fillId="4" borderId="0" xfId="0" applyFont="1" applyFill="1" applyAlignment="1">
      <alignment horizontal="center" vertical="center" wrapText="1"/>
    </xf>
    <xf numFmtId="0" fontId="28" fillId="4" borderId="0" xfId="0" applyFont="1" applyFill="1" applyAlignment="1">
      <alignment horizontal="center" vertical="center"/>
    </xf>
    <xf numFmtId="180" fontId="28" fillId="4" borderId="0" xfId="0" applyNumberFormat="1" applyFont="1" applyFill="1" applyAlignment="1">
      <alignment horizontal="left" vertical="center" wrapText="1"/>
    </xf>
    <xf numFmtId="180" fontId="28" fillId="4" borderId="0" xfId="0" applyNumberFormat="1" applyFont="1" applyFill="1" applyAlignment="1">
      <alignment horizontal="center" vertical="center"/>
    </xf>
    <xf numFmtId="180" fontId="28" fillId="4" borderId="0" xfId="0" applyNumberFormat="1" applyFont="1" applyFill="1" applyAlignment="1">
      <alignment horizontal="left" vertical="center"/>
    </xf>
    <xf numFmtId="180" fontId="21" fillId="4" borderId="0" xfId="0" applyNumberFormat="1" applyFont="1" applyFill="1" applyAlignment="1">
      <alignment horizontal="left" vertical="center"/>
    </xf>
    <xf numFmtId="0" fontId="39" fillId="9" borderId="0" xfId="48" applyNumberFormat="1" applyFont="1" applyFill="1" applyBorder="1" applyAlignment="1">
      <alignment horizontal="center" vertical="center" wrapText="1"/>
    </xf>
    <xf numFmtId="166" fontId="19" fillId="6" borderId="0" xfId="19" applyNumberFormat="1" applyFont="1" applyFill="1" applyBorder="1" applyAlignment="1">
      <alignment horizontal="center" vertical="center"/>
    </xf>
    <xf numFmtId="167" fontId="19" fillId="6" borderId="0" xfId="0" applyNumberFormat="1" applyFont="1" applyFill="1" applyBorder="1" applyAlignment="1">
      <alignment horizontal="right" vertical="center"/>
    </xf>
    <xf numFmtId="186" fontId="19" fillId="4" borderId="0" xfId="19" applyNumberFormat="1" applyFont="1" applyFill="1" applyBorder="1" applyAlignment="1">
      <alignment horizontal="center" vertical="center"/>
    </xf>
    <xf numFmtId="0" fontId="22" fillId="9" borderId="0" xfId="0" applyFont="1" applyFill="1" applyBorder="1" applyAlignment="1">
      <alignment vertical="center"/>
    </xf>
    <xf numFmtId="180" fontId="22" fillId="0" borderId="0" xfId="0" applyNumberFormat="1" applyFont="1" applyBorder="1" applyAlignment="1">
      <alignment horizontal="center" vertical="center"/>
    </xf>
    <xf numFmtId="0" fontId="22" fillId="0" borderId="0" xfId="56" applyNumberFormat="1" applyFont="1" applyFill="1" applyBorder="1" applyAlignment="1">
      <alignment horizontal="center" vertical="center"/>
    </xf>
    <xf numFmtId="2" fontId="22" fillId="0" borderId="0" xfId="56" applyNumberFormat="1" applyFont="1" applyFill="1" applyBorder="1" applyAlignment="1">
      <alignment horizontal="center" vertical="center"/>
    </xf>
    <xf numFmtId="0" fontId="22" fillId="0" borderId="0" xfId="56" applyNumberFormat="1" applyFont="1" applyFill="1" applyBorder="1" applyAlignment="1">
      <alignment horizontal="left" vertical="center" wrapText="1"/>
    </xf>
    <xf numFmtId="180" fontId="28" fillId="8" borderId="0" xfId="0" applyNumberFormat="1" applyFont="1" applyFill="1" applyBorder="1" applyAlignment="1">
      <alignment horizontal="center" vertical="center"/>
    </xf>
    <xf numFmtId="0" fontId="37" fillId="0" borderId="0" xfId="0" applyFont="1" applyBorder="1">
      <alignment vertical="center"/>
    </xf>
    <xf numFmtId="0" fontId="37" fillId="0" borderId="0" xfId="0" applyFont="1" applyBorder="1" applyAlignment="1">
      <alignment horizontal="center" vertical="center"/>
    </xf>
    <xf numFmtId="0" fontId="28" fillId="0" borderId="0" xfId="0" applyFont="1" applyBorder="1">
      <alignment vertical="center"/>
    </xf>
    <xf numFmtId="0" fontId="28" fillId="0" borderId="0" xfId="0" applyFont="1" applyBorder="1" applyAlignment="1">
      <alignment horizontal="center" vertical="center"/>
    </xf>
    <xf numFmtId="0" fontId="22" fillId="0" borderId="0" xfId="0" applyFont="1" applyFill="1" applyBorder="1">
      <alignment vertical="center"/>
    </xf>
    <xf numFmtId="0" fontId="22" fillId="0" borderId="0" xfId="39" applyFont="1" applyBorder="1">
      <alignment horizontal="left" vertical="center" wrapText="1"/>
    </xf>
    <xf numFmtId="0" fontId="22" fillId="0" borderId="0" xfId="39" applyFont="1" applyBorder="1" applyAlignment="1">
      <alignment horizontal="left" vertical="center" wrapText="1"/>
    </xf>
    <xf numFmtId="0" fontId="22" fillId="0" borderId="0" xfId="0" applyFont="1" applyBorder="1" applyAlignment="1">
      <alignment horizontal="center"/>
    </xf>
    <xf numFmtId="0" fontId="42" fillId="0" borderId="0" xfId="0" applyFont="1" applyBorder="1" applyAlignment="1">
      <alignment vertical="top"/>
    </xf>
    <xf numFmtId="43" fontId="19" fillId="4" borderId="0" xfId="19" applyFont="1" applyFill="1" applyBorder="1" applyAlignment="1">
      <alignment horizontal="center" vertical="center"/>
    </xf>
    <xf numFmtId="167" fontId="19" fillId="0" borderId="0" xfId="56" applyNumberFormat="1" applyFont="1" applyFill="1" applyBorder="1" applyAlignment="1">
      <alignment horizontal="left" vertical="center" wrapText="1"/>
    </xf>
    <xf numFmtId="180" fontId="28" fillId="0" borderId="0" xfId="12" applyFont="1" applyFill="1" applyBorder="1">
      <alignment horizontal="center" vertical="center"/>
    </xf>
    <xf numFmtId="0" fontId="28" fillId="9" borderId="0" xfId="0" applyFont="1" applyFill="1">
      <alignment vertical="center"/>
    </xf>
    <xf numFmtId="9" fontId="19" fillId="0" borderId="0" xfId="0" applyNumberFormat="1" applyFont="1" applyBorder="1">
      <alignment vertical="center"/>
    </xf>
    <xf numFmtId="180" fontId="28" fillId="0" borderId="0" xfId="12" applyFill="1" applyBorder="1">
      <alignment horizontal="center" vertical="center"/>
    </xf>
    <xf numFmtId="0" fontId="19" fillId="0" borderId="0" xfId="39" applyFont="1" applyFill="1" applyBorder="1" applyAlignment="1">
      <alignment horizontal="left" vertical="center"/>
    </xf>
    <xf numFmtId="179" fontId="39" fillId="0" borderId="0" xfId="48" applyFont="1" applyFill="1" applyBorder="1" applyAlignment="1">
      <alignment horizontal="left" vertical="center" wrapText="1"/>
    </xf>
    <xf numFmtId="2" fontId="28" fillId="4" borderId="0" xfId="12" applyNumberFormat="1" applyBorder="1">
      <alignment horizontal="center" vertical="center"/>
    </xf>
    <xf numFmtId="164" fontId="28" fillId="4" borderId="0" xfId="34" applyNumberFormat="1" applyFont="1" applyFill="1" applyBorder="1" applyAlignment="1">
      <alignment horizontal="center" vertical="center"/>
    </xf>
    <xf numFmtId="0" fontId="19" fillId="13" borderId="0" xfId="0" applyFont="1" applyFill="1" applyBorder="1" applyAlignment="1">
      <alignment horizontal="center" vertical="center" wrapText="1"/>
    </xf>
    <xf numFmtId="0" fontId="19" fillId="7" borderId="0" xfId="0" applyNumberFormat="1" applyFont="1" applyFill="1" applyBorder="1" applyAlignment="1">
      <alignment vertical="center"/>
    </xf>
    <xf numFmtId="0" fontId="28" fillId="0" borderId="0" xfId="44" applyFont="1" applyBorder="1" applyAlignment="1">
      <alignment horizontal="center" vertical="center" wrapText="1"/>
    </xf>
    <xf numFmtId="0" fontId="19" fillId="4" borderId="0" xfId="0" applyFont="1" applyFill="1">
      <alignment vertical="center"/>
    </xf>
    <xf numFmtId="180" fontId="19" fillId="0" borderId="0" xfId="0" applyNumberFormat="1" applyFont="1" applyBorder="1">
      <alignment vertical="center"/>
    </xf>
    <xf numFmtId="1" fontId="19" fillId="0" borderId="0" xfId="0" applyNumberFormat="1" applyFont="1" applyBorder="1">
      <alignment vertical="center"/>
    </xf>
    <xf numFmtId="0" fontId="19" fillId="9" borderId="0" xfId="0" applyFont="1" applyFill="1" applyAlignment="1">
      <alignment vertical="center" wrapText="1"/>
    </xf>
    <xf numFmtId="0" fontId="43" fillId="0" borderId="0" xfId="44" applyFont="1" applyFill="1" applyBorder="1" applyAlignment="1">
      <alignment horizontal="center" vertical="center" wrapText="1"/>
    </xf>
    <xf numFmtId="0" fontId="19" fillId="13" borderId="0" xfId="0" applyFont="1" applyFill="1" applyBorder="1" applyAlignment="1">
      <alignment horizontal="center" vertical="center"/>
    </xf>
    <xf numFmtId="0" fontId="51" fillId="9" borderId="0" xfId="39" applyFont="1" applyFill="1" applyAlignment="1">
      <alignment horizontal="left" vertical="center" wrapText="1"/>
    </xf>
    <xf numFmtId="0" fontId="52" fillId="9" borderId="16" xfId="39" applyNumberFormat="1" applyFont="1" applyFill="1" applyBorder="1" applyAlignment="1">
      <alignment horizontal="left" vertical="center" wrapText="1"/>
    </xf>
    <xf numFmtId="0" fontId="51" fillId="4" borderId="0" xfId="39" applyFont="1" applyFill="1" applyBorder="1" applyAlignment="1">
      <alignment horizontal="center" vertical="center" wrapText="1"/>
    </xf>
    <xf numFmtId="0" fontId="51" fillId="4" borderId="0" xfId="39" applyNumberFormat="1" applyFont="1" applyFill="1" applyBorder="1" applyAlignment="1">
      <alignment horizontal="center" vertical="center" wrapText="1"/>
    </xf>
    <xf numFmtId="0" fontId="51" fillId="4" borderId="15" xfId="39" applyFont="1" applyFill="1" applyBorder="1" applyAlignment="1">
      <alignment horizontal="center" vertical="center" wrapText="1"/>
    </xf>
    <xf numFmtId="0" fontId="22" fillId="0" borderId="0" xfId="39" applyFont="1" applyBorder="1" applyAlignment="1">
      <alignment horizontal="left" vertical="center"/>
    </xf>
    <xf numFmtId="0" fontId="28" fillId="0" borderId="0" xfId="47" applyFont="1" applyFill="1" applyBorder="1" applyAlignment="1">
      <alignment horizontal="center" vertical="center" wrapText="1"/>
    </xf>
    <xf numFmtId="180" fontId="28" fillId="0" borderId="0" xfId="39" applyNumberFormat="1" applyFont="1" applyBorder="1" applyAlignment="1">
      <alignment horizontal="center" vertical="center" wrapText="1"/>
    </xf>
    <xf numFmtId="43" fontId="28" fillId="0" borderId="0" xfId="19" applyFont="1" applyFill="1" applyBorder="1" applyAlignment="1">
      <alignment horizontal="center" vertical="center"/>
    </xf>
    <xf numFmtId="0" fontId="19" fillId="9" borderId="0" xfId="39" applyFont="1" applyFill="1" applyBorder="1" applyAlignment="1">
      <alignment horizontal="left" vertical="center" wrapText="1"/>
    </xf>
    <xf numFmtId="9" fontId="19" fillId="0" borderId="0" xfId="34" applyFont="1" applyBorder="1" applyAlignment="1">
      <alignment vertical="center"/>
    </xf>
    <xf numFmtId="1" fontId="28" fillId="0" borderId="0" xfId="46" applyNumberFormat="1" applyFill="1" applyBorder="1">
      <alignment vertical="center"/>
    </xf>
    <xf numFmtId="167" fontId="19" fillId="0" borderId="0" xfId="39" applyNumberFormat="1" applyFont="1" applyBorder="1" applyAlignment="1">
      <alignment horizontal="left" vertical="center" wrapText="1"/>
    </xf>
    <xf numFmtId="186" fontId="19" fillId="0" borderId="0" xfId="39" applyNumberFormat="1" applyFont="1" applyBorder="1">
      <alignment horizontal="left" vertical="center" wrapText="1"/>
    </xf>
    <xf numFmtId="186" fontId="19" fillId="0" borderId="0" xfId="19" applyNumberFormat="1" applyFont="1" applyFill="1" applyBorder="1" applyAlignment="1">
      <alignment horizontal="center" vertical="center"/>
    </xf>
    <xf numFmtId="166" fontId="28" fillId="0" borderId="0" xfId="19" applyNumberFormat="1" applyFont="1" applyFill="1" applyBorder="1" applyAlignment="1">
      <alignment horizontal="center" vertical="center"/>
    </xf>
    <xf numFmtId="0" fontId="19" fillId="6" borderId="0" xfId="0" applyFont="1" applyFill="1" applyAlignment="1">
      <alignment horizontal="center" vertical="center" wrapText="1"/>
    </xf>
    <xf numFmtId="0" fontId="19" fillId="6" borderId="0" xfId="0" applyFont="1" applyFill="1" applyAlignment="1">
      <alignment horizontal="center" vertical="center"/>
    </xf>
    <xf numFmtId="9" fontId="19" fillId="0" borderId="0" xfId="0" applyNumberFormat="1" applyFont="1" applyFill="1" applyBorder="1" applyAlignment="1">
      <alignment horizontal="center" vertical="center" wrapText="1"/>
    </xf>
    <xf numFmtId="0" fontId="28" fillId="0" borderId="0" xfId="46" applyFill="1" applyBorder="1" applyAlignment="1">
      <alignment horizontal="center" vertical="center"/>
    </xf>
    <xf numFmtId="0" fontId="0" fillId="0" borderId="0" xfId="0" applyFill="1" applyBorder="1">
      <alignment vertical="center"/>
    </xf>
    <xf numFmtId="0" fontId="28" fillId="0" borderId="0" xfId="44" applyFont="1" applyFill="1" applyBorder="1" applyAlignment="1">
      <alignment horizontal="center" vertical="center" wrapText="1"/>
    </xf>
    <xf numFmtId="180" fontId="28" fillId="0" borderId="0" xfId="46" applyNumberFormat="1" applyFill="1" applyBorder="1" applyAlignment="1">
      <alignment horizontal="center" vertical="center"/>
    </xf>
    <xf numFmtId="180" fontId="28" fillId="0" borderId="0" xfId="46" applyNumberFormat="1" applyFont="1" applyFill="1" applyBorder="1" applyAlignment="1">
      <alignment horizontal="center" vertical="center"/>
    </xf>
    <xf numFmtId="0" fontId="45" fillId="0" borderId="0" xfId="0" applyFont="1" applyFill="1" applyBorder="1">
      <alignment vertical="center"/>
    </xf>
    <xf numFmtId="0" fontId="28" fillId="0" borderId="0" xfId="46" applyFont="1" applyFill="1" applyBorder="1" applyAlignment="1">
      <alignment horizontal="center" vertical="center" wrapText="1"/>
    </xf>
    <xf numFmtId="0" fontId="28" fillId="4" borderId="0" xfId="44" applyFont="1" applyFill="1" applyBorder="1" applyAlignment="1">
      <alignment horizontal="center" vertical="center" wrapText="1"/>
    </xf>
    <xf numFmtId="9" fontId="0" fillId="4" borderId="0" xfId="34" applyFont="1" applyFill="1" applyBorder="1" applyAlignment="1">
      <alignment horizontal="center" vertical="center"/>
    </xf>
    <xf numFmtId="43" fontId="19" fillId="0" borderId="0" xfId="19" applyFont="1" applyFill="1" applyBorder="1" applyAlignment="1">
      <alignment horizontal="center" vertical="center"/>
    </xf>
    <xf numFmtId="43" fontId="28" fillId="0" borderId="0" xfId="19" applyFont="1" applyFill="1" applyBorder="1" applyAlignment="1">
      <alignment horizontal="center" vertical="center" wrapText="1"/>
    </xf>
    <xf numFmtId="43" fontId="45" fillId="0" borderId="0" xfId="19" applyFont="1" applyFill="1" applyBorder="1" applyAlignment="1">
      <alignment vertical="center"/>
    </xf>
    <xf numFmtId="165" fontId="28" fillId="4" borderId="0" xfId="44" applyNumberFormat="1" applyFont="1" applyFill="1" applyBorder="1" applyAlignment="1">
      <alignment horizontal="center" vertical="center" wrapText="1"/>
    </xf>
    <xf numFmtId="164" fontId="19" fillId="0" borderId="0" xfId="34" applyNumberFormat="1" applyFont="1" applyFill="1" applyBorder="1" applyAlignment="1">
      <alignment horizontal="center" vertical="center"/>
    </xf>
    <xf numFmtId="164" fontId="19" fillId="0" borderId="0" xfId="34" applyNumberFormat="1" applyFont="1" applyFill="1" applyBorder="1" applyAlignment="1">
      <alignment horizontal="left" vertical="center"/>
    </xf>
    <xf numFmtId="164" fontId="28" fillId="4" borderId="0" xfId="34" applyNumberFormat="1" applyFont="1" applyFill="1" applyBorder="1" applyAlignment="1">
      <alignment horizontal="center" vertical="center" wrapText="1"/>
    </xf>
    <xf numFmtId="0" fontId="0" fillId="0" borderId="1" xfId="0" applyBorder="1">
      <alignment vertical="center"/>
    </xf>
    <xf numFmtId="0" fontId="0" fillId="0" borderId="1" xfId="0" applyBorder="1" applyAlignment="1">
      <alignment horizontal="center" vertical="center"/>
    </xf>
    <xf numFmtId="169" fontId="19" fillId="0" borderId="0" xfId="56" applyNumberFormat="1" applyFont="1" applyFill="1" applyBorder="1" applyAlignment="1">
      <alignment horizontal="left" vertical="center"/>
    </xf>
    <xf numFmtId="169" fontId="19" fillId="0" borderId="0" xfId="14" applyFont="1" applyFill="1" applyBorder="1" applyAlignment="1">
      <alignment horizontal="left" vertical="center"/>
    </xf>
    <xf numFmtId="43" fontId="19" fillId="0" borderId="0" xfId="19" applyFont="1" applyBorder="1" applyAlignment="1">
      <alignment vertical="center"/>
    </xf>
    <xf numFmtId="186" fontId="19" fillId="0" borderId="0" xfId="19" applyNumberFormat="1" applyFont="1" applyBorder="1" applyAlignment="1">
      <alignment vertical="center"/>
    </xf>
    <xf numFmtId="166" fontId="19" fillId="0" borderId="0" xfId="19" applyNumberFormat="1" applyFont="1" applyBorder="1" applyAlignment="1">
      <alignment vertical="center"/>
    </xf>
    <xf numFmtId="186" fontId="19" fillId="0" borderId="0" xfId="39" applyNumberFormat="1" applyFont="1" applyBorder="1" applyAlignment="1">
      <alignment horizontal="left" vertical="center"/>
    </xf>
    <xf numFmtId="180" fontId="19" fillId="0" borderId="0" xfId="39" applyNumberFormat="1" applyFont="1" applyBorder="1" applyAlignment="1">
      <alignment horizontal="center" vertical="center" wrapText="1"/>
    </xf>
    <xf numFmtId="0" fontId="42" fillId="0" borderId="0" xfId="46" applyFont="1" applyBorder="1" applyAlignment="1">
      <alignment horizontal="center" vertical="center"/>
    </xf>
    <xf numFmtId="0" fontId="42" fillId="0" borderId="0" xfId="46" applyNumberFormat="1" applyFont="1" applyBorder="1" applyAlignment="1">
      <alignment vertical="top"/>
    </xf>
    <xf numFmtId="0" fontId="28" fillId="0" borderId="0" xfId="46" applyFont="1" applyBorder="1" applyAlignment="1">
      <alignment vertical="center"/>
    </xf>
    <xf numFmtId="1" fontId="0" fillId="0" borderId="0" xfId="0" applyNumberFormat="1">
      <alignment vertical="center"/>
    </xf>
    <xf numFmtId="186" fontId="28" fillId="0" borderId="0" xfId="12" applyNumberFormat="1" applyFont="1" applyFill="1" applyBorder="1">
      <alignment horizontal="center" vertical="center"/>
    </xf>
    <xf numFmtId="0" fontId="28" fillId="8" borderId="0" xfId="0" applyFont="1" applyFill="1" applyAlignment="1">
      <alignment horizontal="left" vertical="center"/>
    </xf>
    <xf numFmtId="180" fontId="55" fillId="0" borderId="0" xfId="46" applyNumberFormat="1" applyFont="1" applyBorder="1" applyAlignment="1">
      <alignment horizontal="center" vertical="center"/>
    </xf>
    <xf numFmtId="9" fontId="28" fillId="0" borderId="0" xfId="46" applyNumberFormat="1" applyBorder="1" applyAlignment="1">
      <alignment horizontal="center" vertical="center"/>
    </xf>
    <xf numFmtId="0" fontId="58" fillId="0" borderId="0" xfId="0" applyFont="1" applyBorder="1">
      <alignment vertical="center"/>
    </xf>
    <xf numFmtId="0" fontId="58" fillId="0" borderId="0" xfId="0" applyFont="1">
      <alignment vertical="center"/>
    </xf>
    <xf numFmtId="0" fontId="58" fillId="0" borderId="0" xfId="0" applyFont="1" applyAlignment="1">
      <alignment vertical="center" wrapText="1"/>
    </xf>
    <xf numFmtId="0" fontId="45" fillId="0" borderId="0" xfId="0" applyFont="1">
      <alignment vertical="center"/>
    </xf>
    <xf numFmtId="0" fontId="45" fillId="0" borderId="0" xfId="0" applyFont="1" applyBorder="1">
      <alignment vertical="center"/>
    </xf>
    <xf numFmtId="0" fontId="45" fillId="14" borderId="0" xfId="0" applyFont="1" applyFill="1">
      <alignment vertical="center"/>
    </xf>
    <xf numFmtId="165" fontId="58" fillId="0" borderId="0" xfId="0" applyNumberFormat="1" applyFont="1" applyBorder="1">
      <alignment vertical="center"/>
    </xf>
    <xf numFmtId="165" fontId="45" fillId="0" borderId="0" xfId="0" applyNumberFormat="1" applyFont="1" applyBorder="1">
      <alignment vertical="center"/>
    </xf>
    <xf numFmtId="165" fontId="45" fillId="0" borderId="0" xfId="0" applyNumberFormat="1" applyFont="1">
      <alignment vertical="center"/>
    </xf>
    <xf numFmtId="49" fontId="57" fillId="0" borderId="8" xfId="0" applyNumberFormat="1" applyFont="1" applyBorder="1" applyAlignment="1">
      <alignment wrapText="1"/>
    </xf>
    <xf numFmtId="0" fontId="58" fillId="0" borderId="1" xfId="0" applyFont="1" applyBorder="1" applyAlignment="1">
      <alignment vertical="center" wrapText="1"/>
    </xf>
    <xf numFmtId="0" fontId="58" fillId="0" borderId="1" xfId="0" applyFont="1" applyBorder="1">
      <alignment vertical="center"/>
    </xf>
    <xf numFmtId="0" fontId="45" fillId="0" borderId="1" xfId="0" applyFont="1" applyBorder="1">
      <alignment vertical="center"/>
    </xf>
    <xf numFmtId="165" fontId="58" fillId="0" borderId="1" xfId="0" applyNumberFormat="1" applyFont="1" applyBorder="1">
      <alignment vertical="center"/>
    </xf>
    <xf numFmtId="165" fontId="45" fillId="0" borderId="1" xfId="0" applyNumberFormat="1" applyFont="1" applyBorder="1">
      <alignment vertical="center"/>
    </xf>
    <xf numFmtId="0" fontId="22" fillId="0" borderId="17" xfId="0" applyFont="1" applyBorder="1" applyAlignment="1">
      <alignment vertical="center" wrapText="1"/>
    </xf>
    <xf numFmtId="0" fontId="22" fillId="0" borderId="18" xfId="0" applyFont="1" applyBorder="1" applyAlignment="1">
      <alignment vertical="center" wrapText="1"/>
    </xf>
    <xf numFmtId="0" fontId="58" fillId="0" borderId="19" xfId="0" applyFont="1" applyBorder="1" applyAlignment="1">
      <alignment vertical="center" wrapText="1"/>
    </xf>
    <xf numFmtId="0" fontId="22" fillId="0" borderId="19" xfId="0" applyFont="1" applyBorder="1" applyAlignment="1">
      <alignment vertical="center" wrapText="1"/>
    </xf>
    <xf numFmtId="49" fontId="57" fillId="0" borderId="20" xfId="0" applyNumberFormat="1" applyFont="1" applyBorder="1" applyAlignment="1">
      <alignment wrapText="1"/>
    </xf>
    <xf numFmtId="0" fontId="58" fillId="0" borderId="21" xfId="0" applyFont="1" applyBorder="1" applyAlignment="1">
      <alignment vertical="center" wrapText="1"/>
    </xf>
    <xf numFmtId="0" fontId="58" fillId="0" borderId="0" xfId="0" applyFont="1" applyBorder="1" applyAlignment="1">
      <alignment vertical="center" wrapText="1"/>
    </xf>
    <xf numFmtId="0" fontId="58" fillId="0" borderId="22" xfId="0" applyFont="1" applyBorder="1" applyAlignment="1">
      <alignment vertical="center" wrapText="1"/>
    </xf>
    <xf numFmtId="0" fontId="58" fillId="0" borderId="21" xfId="0" applyFont="1" applyBorder="1">
      <alignment vertical="center"/>
    </xf>
    <xf numFmtId="0" fontId="45" fillId="0" borderId="21" xfId="0" applyFont="1" applyBorder="1">
      <alignment vertical="center"/>
    </xf>
    <xf numFmtId="0" fontId="58" fillId="0" borderId="2" xfId="0" applyFont="1" applyBorder="1">
      <alignment vertical="center"/>
    </xf>
    <xf numFmtId="165" fontId="58" fillId="0" borderId="22" xfId="0" applyNumberFormat="1" applyFont="1" applyBorder="1">
      <alignment vertical="center"/>
    </xf>
    <xf numFmtId="0" fontId="45" fillId="0" borderId="2" xfId="0" applyFont="1" applyBorder="1">
      <alignment vertical="center"/>
    </xf>
    <xf numFmtId="165" fontId="45" fillId="0" borderId="22" xfId="0" applyNumberFormat="1" applyFont="1" applyBorder="1">
      <alignment vertical="center"/>
    </xf>
    <xf numFmtId="0" fontId="45" fillId="0" borderId="23" xfId="0" applyFont="1" applyBorder="1">
      <alignment vertical="center"/>
    </xf>
    <xf numFmtId="0" fontId="45" fillId="0" borderId="24" xfId="0" applyFont="1" applyBorder="1">
      <alignment vertical="center"/>
    </xf>
    <xf numFmtId="165" fontId="45" fillId="0" borderId="24" xfId="0" applyNumberFormat="1" applyFont="1" applyBorder="1">
      <alignment vertical="center"/>
    </xf>
    <xf numFmtId="165" fontId="45" fillId="0" borderId="25" xfId="0" applyNumberFormat="1" applyFont="1" applyBorder="1">
      <alignment vertical="center"/>
    </xf>
    <xf numFmtId="0" fontId="58" fillId="0" borderId="1" xfId="0" applyFont="1" applyBorder="1" applyAlignment="1">
      <alignment horizontal="center" vertical="center"/>
    </xf>
    <xf numFmtId="0" fontId="58" fillId="0" borderId="22" xfId="0" applyFont="1" applyBorder="1" applyAlignment="1">
      <alignment horizontal="center" vertical="center"/>
    </xf>
    <xf numFmtId="0" fontId="58" fillId="0" borderId="1" xfId="0" applyFont="1" applyBorder="1" applyAlignment="1">
      <alignment horizontal="center" vertical="center" wrapText="1"/>
    </xf>
    <xf numFmtId="0" fontId="58" fillId="0" borderId="22" xfId="0" applyFont="1" applyBorder="1" applyAlignment="1">
      <alignment horizontal="center" vertical="center" wrapText="1"/>
    </xf>
    <xf numFmtId="0" fontId="45" fillId="0" borderId="1" xfId="0" applyFont="1" applyBorder="1" applyAlignment="1">
      <alignment horizontal="center" vertical="center"/>
    </xf>
    <xf numFmtId="0" fontId="45" fillId="0" borderId="22" xfId="0" applyFont="1" applyBorder="1" applyAlignment="1">
      <alignment horizontal="center" vertical="center"/>
    </xf>
    <xf numFmtId="190" fontId="28" fillId="0" borderId="0" xfId="12" applyNumberFormat="1" applyFont="1" applyFill="1" applyBorder="1">
      <alignment horizontal="center" vertical="center"/>
    </xf>
    <xf numFmtId="180" fontId="28" fillId="0" borderId="0" xfId="13" applyFont="1" applyFill="1" applyBorder="1">
      <alignment horizontal="center" vertical="center"/>
    </xf>
    <xf numFmtId="0" fontId="45" fillId="0" borderId="5" xfId="0" applyFont="1" applyBorder="1" applyAlignment="1">
      <alignment horizontal="center" vertical="center"/>
    </xf>
    <xf numFmtId="0" fontId="45" fillId="0" borderId="26" xfId="0" applyFont="1" applyBorder="1" applyAlignment="1">
      <alignment horizontal="center" vertical="center"/>
    </xf>
    <xf numFmtId="0" fontId="58" fillId="0" borderId="0" xfId="0" applyFont="1" applyFill="1" applyBorder="1" applyAlignment="1">
      <alignment horizontal="center" vertical="center"/>
    </xf>
    <xf numFmtId="0" fontId="45" fillId="12" borderId="0" xfId="0" applyFont="1" applyFill="1" applyAlignment="1">
      <alignment vertical="center" wrapText="1"/>
    </xf>
    <xf numFmtId="0" fontId="0" fillId="0" borderId="0" xfId="0" applyAlignment="1">
      <alignment horizontal="right"/>
    </xf>
    <xf numFmtId="165" fontId="45" fillId="0" borderId="0" xfId="0" applyNumberFormat="1" applyFont="1" applyFill="1" applyBorder="1">
      <alignment vertical="center"/>
    </xf>
    <xf numFmtId="0" fontId="22" fillId="0" borderId="0" xfId="0" applyFont="1">
      <alignment vertical="center"/>
    </xf>
    <xf numFmtId="191" fontId="61" fillId="0" borderId="0" xfId="0" applyNumberFormat="1" applyFont="1">
      <alignment vertical="center"/>
    </xf>
    <xf numFmtId="0" fontId="62" fillId="0" borderId="0" xfId="0" applyFont="1">
      <alignment vertical="center"/>
    </xf>
    <xf numFmtId="0" fontId="22" fillId="0" borderId="0" xfId="0" applyFont="1" applyAlignment="1">
      <alignment vertical="center" wrapText="1"/>
    </xf>
    <xf numFmtId="0" fontId="61" fillId="0" borderId="27" xfId="0" applyFont="1" applyBorder="1" applyAlignment="1">
      <alignment horizontal="center" vertical="center" wrapText="1"/>
    </xf>
    <xf numFmtId="0" fontId="63" fillId="0" borderId="0" xfId="0" applyFont="1">
      <alignment vertical="center"/>
    </xf>
    <xf numFmtId="192" fontId="60" fillId="0" borderId="0" xfId="0" applyNumberFormat="1" applyFont="1" applyFill="1" applyAlignment="1"/>
    <xf numFmtId="193" fontId="59" fillId="0" borderId="0" xfId="0" applyNumberFormat="1" applyFont="1" applyAlignment="1">
      <alignment horizontal="center" vertical="center" wrapText="1"/>
    </xf>
    <xf numFmtId="193" fontId="59" fillId="0" borderId="0" xfId="0" applyNumberFormat="1" applyFont="1" applyAlignment="1">
      <alignment horizontal="center" vertical="center"/>
    </xf>
    <xf numFmtId="190" fontId="62" fillId="0" borderId="0" xfId="0" applyNumberFormat="1" applyFont="1">
      <alignment vertical="center"/>
    </xf>
    <xf numFmtId="190" fontId="61" fillId="0" borderId="0" xfId="0" applyNumberFormat="1" applyFont="1" applyFill="1" applyAlignment="1"/>
    <xf numFmtId="190" fontId="60" fillId="0" borderId="0" xfId="0" applyNumberFormat="1" applyFont="1" applyFill="1" applyAlignment="1"/>
    <xf numFmtId="190" fontId="63" fillId="0" borderId="0" xfId="0" applyNumberFormat="1" applyFont="1">
      <alignment vertical="center"/>
    </xf>
    <xf numFmtId="193" fontId="59" fillId="0" borderId="28" xfId="0" applyNumberFormat="1" applyFont="1" applyBorder="1" applyAlignment="1">
      <alignment horizontal="center" vertical="center" wrapText="1"/>
    </xf>
    <xf numFmtId="193" fontId="59" fillId="0" borderId="28" xfId="0" applyNumberFormat="1" applyFont="1" applyBorder="1" applyAlignment="1">
      <alignment horizontal="center" vertical="center"/>
    </xf>
    <xf numFmtId="194" fontId="45" fillId="0" borderId="0" xfId="0" applyNumberFormat="1" applyFont="1">
      <alignment vertical="center"/>
    </xf>
    <xf numFmtId="2" fontId="41" fillId="0" borderId="1" xfId="0" applyNumberFormat="1" applyFont="1" applyFill="1" applyBorder="1">
      <alignment vertical="center"/>
    </xf>
    <xf numFmtId="2" fontId="45" fillId="0" borderId="1" xfId="0" applyNumberFormat="1" applyFont="1" applyFill="1" applyBorder="1">
      <alignment vertical="center"/>
    </xf>
    <xf numFmtId="2" fontId="41" fillId="0" borderId="24" xfId="0" applyNumberFormat="1" applyFont="1" applyFill="1" applyBorder="1">
      <alignment vertical="center"/>
    </xf>
    <xf numFmtId="165" fontId="41" fillId="0" borderId="0" xfId="0" applyNumberFormat="1" applyFont="1">
      <alignment vertical="center"/>
    </xf>
    <xf numFmtId="2" fontId="41" fillId="0" borderId="0" xfId="0" applyNumberFormat="1" applyFont="1">
      <alignment vertical="center"/>
    </xf>
    <xf numFmtId="2" fontId="45" fillId="0" borderId="23" xfId="0" applyNumberFormat="1" applyFont="1" applyBorder="1">
      <alignment vertical="center"/>
    </xf>
    <xf numFmtId="2" fontId="45" fillId="0" borderId="25" xfId="0" applyNumberFormat="1" applyFont="1" applyBorder="1">
      <alignment vertical="center"/>
    </xf>
    <xf numFmtId="0" fontId="41" fillId="0" borderId="0" xfId="0" applyFont="1">
      <alignment vertical="center"/>
    </xf>
    <xf numFmtId="2" fontId="45" fillId="0" borderId="29" xfId="0" applyNumberFormat="1" applyFont="1" applyBorder="1">
      <alignment vertical="center"/>
    </xf>
    <xf numFmtId="2" fontId="45" fillId="0" borderId="20" xfId="0" applyNumberFormat="1" applyFont="1" applyBorder="1">
      <alignment vertical="center"/>
    </xf>
    <xf numFmtId="2" fontId="45" fillId="0" borderId="2" xfId="0" applyNumberFormat="1" applyFont="1" applyBorder="1">
      <alignment vertical="center"/>
    </xf>
    <xf numFmtId="2" fontId="45" fillId="0" borderId="22" xfId="0" applyNumberFormat="1" applyFont="1" applyBorder="1">
      <alignment vertical="center"/>
    </xf>
    <xf numFmtId="2" fontId="45" fillId="0" borderId="21" xfId="0" applyNumberFormat="1" applyFont="1" applyBorder="1">
      <alignment vertical="center"/>
    </xf>
    <xf numFmtId="2" fontId="45" fillId="0" borderId="30" xfId="0" applyNumberFormat="1" applyFont="1" applyBorder="1">
      <alignment vertical="center"/>
    </xf>
    <xf numFmtId="0" fontId="0" fillId="7" borderId="0" xfId="0" applyFont="1" applyFill="1" applyBorder="1" applyAlignment="1">
      <alignment horizontal="center" vertical="center"/>
    </xf>
    <xf numFmtId="0" fontId="0" fillId="0" borderId="0" xfId="0" applyAlignment="1"/>
    <xf numFmtId="0" fontId="28" fillId="0" borderId="0" xfId="39" applyFont="1" applyBorder="1" applyAlignment="1">
      <alignment horizontal="left" vertical="center"/>
    </xf>
    <xf numFmtId="0" fontId="28" fillId="4" borderId="0" xfId="0" applyNumberFormat="1" applyFont="1" applyFill="1" applyBorder="1" applyAlignment="1">
      <alignment vertical="center"/>
    </xf>
    <xf numFmtId="0" fontId="17" fillId="0" borderId="0" xfId="58"/>
    <xf numFmtId="2" fontId="19" fillId="0" borderId="0" xfId="0" applyNumberFormat="1" applyFont="1" applyBorder="1">
      <alignment vertical="center"/>
    </xf>
    <xf numFmtId="189" fontId="19" fillId="0" borderId="0" xfId="39" applyNumberFormat="1" applyFont="1" applyBorder="1" applyAlignment="1">
      <alignment horizontal="left" vertical="center" wrapText="1"/>
    </xf>
    <xf numFmtId="9" fontId="19" fillId="0" borderId="0" xfId="39" applyNumberFormat="1" applyFont="1" applyBorder="1" applyAlignment="1">
      <alignment horizontal="left" vertical="center" wrapText="1"/>
    </xf>
    <xf numFmtId="0" fontId="67" fillId="4" borderId="0" xfId="0" applyFont="1" applyFill="1" applyBorder="1" applyAlignment="1">
      <alignment horizontal="center" vertical="center"/>
    </xf>
    <xf numFmtId="180" fontId="19" fillId="4" borderId="0" xfId="63" applyFont="1" applyFill="1" applyBorder="1" applyAlignment="1">
      <alignment horizontal="left" vertical="center" wrapText="1"/>
    </xf>
    <xf numFmtId="0" fontId="22" fillId="0" borderId="0" xfId="63" applyNumberFormat="1" applyFont="1" applyFill="1" applyBorder="1" applyAlignment="1">
      <alignment horizontal="left" vertical="center" wrapText="1"/>
    </xf>
    <xf numFmtId="0" fontId="22" fillId="0" borderId="0" xfId="39" applyFont="1" applyFill="1" applyBorder="1" applyAlignment="1">
      <alignment horizontal="left" vertical="center"/>
    </xf>
    <xf numFmtId="11" fontId="19" fillId="4" borderId="0" xfId="19" applyNumberFormat="1" applyFont="1" applyFill="1" applyBorder="1" applyAlignment="1">
      <alignment horizontal="center" vertical="center"/>
    </xf>
    <xf numFmtId="11" fontId="19" fillId="0" borderId="0" xfId="56" applyNumberFormat="1" applyFont="1" applyFill="1" applyBorder="1" applyAlignment="1">
      <alignment horizontal="left" vertical="center" wrapText="1"/>
    </xf>
    <xf numFmtId="11" fontId="19" fillId="6" borderId="0" xfId="19" applyNumberFormat="1" applyFont="1" applyFill="1" applyBorder="1" applyAlignment="1">
      <alignment horizontal="center" vertical="center"/>
    </xf>
    <xf numFmtId="179" fontId="39" fillId="22" borderId="0" xfId="48" applyFont="1" applyFill="1" applyBorder="1" applyAlignment="1">
      <alignment horizontal="left" vertical="center" wrapText="1"/>
    </xf>
    <xf numFmtId="0" fontId="19" fillId="22" borderId="0" xfId="56" applyNumberFormat="1" applyFont="1" applyFill="1" applyBorder="1" applyAlignment="1">
      <alignment horizontal="left" vertical="center" wrapText="1"/>
    </xf>
    <xf numFmtId="0" fontId="19" fillId="22" borderId="0" xfId="39" applyFont="1" applyFill="1" applyBorder="1" applyAlignment="1">
      <alignment horizontal="left" vertical="center" wrapText="1"/>
    </xf>
    <xf numFmtId="179" fontId="19" fillId="22" borderId="0" xfId="48" applyFont="1" applyFill="1" applyBorder="1" applyAlignment="1">
      <alignment horizontal="left" vertical="center" wrapText="1"/>
    </xf>
    <xf numFmtId="179" fontId="34" fillId="22" borderId="0" xfId="48" applyFont="1" applyFill="1" applyBorder="1" applyAlignment="1">
      <alignment horizontal="left" vertical="center" wrapText="1"/>
    </xf>
    <xf numFmtId="167" fontId="19" fillId="22" borderId="0" xfId="56" applyNumberFormat="1" applyFont="1" applyFill="1" applyBorder="1" applyAlignment="1">
      <alignment horizontal="left" vertical="center" wrapText="1"/>
    </xf>
    <xf numFmtId="1" fontId="19" fillId="6" borderId="0" xfId="58" applyNumberFormat="1" applyFont="1" applyFill="1" applyBorder="1" applyAlignment="1">
      <alignment horizontal="center" vertical="center"/>
    </xf>
    <xf numFmtId="0" fontId="19" fillId="4" borderId="0" xfId="0" applyNumberFormat="1" applyFont="1" applyFill="1" applyBorder="1" applyAlignment="1">
      <alignment horizontal="center" vertical="center"/>
    </xf>
    <xf numFmtId="0" fontId="19" fillId="0" borderId="0" xfId="0" applyFont="1" applyBorder="1" applyAlignment="1">
      <alignment vertical="center"/>
    </xf>
    <xf numFmtId="0" fontId="19" fillId="19" borderId="0" xfId="0" applyFont="1" applyFill="1" applyBorder="1" applyAlignment="1">
      <alignment horizontal="center" vertical="center"/>
    </xf>
    <xf numFmtId="0" fontId="22" fillId="0" borderId="0" xfId="0" applyFont="1" applyFill="1" applyBorder="1" applyAlignment="1">
      <alignment vertical="center" wrapText="1"/>
    </xf>
    <xf numFmtId="0" fontId="19" fillId="24" borderId="0" xfId="0" applyFont="1" applyFill="1" applyBorder="1" applyAlignment="1">
      <alignment horizontal="center" vertical="center" wrapText="1"/>
    </xf>
    <xf numFmtId="0" fontId="19" fillId="19" borderId="0" xfId="0" applyFont="1" applyFill="1" applyBorder="1">
      <alignment vertical="center"/>
    </xf>
    <xf numFmtId="195" fontId="0" fillId="0" borderId="0" xfId="0" applyNumberFormat="1">
      <alignment vertical="center"/>
    </xf>
    <xf numFmtId="181" fontId="0" fillId="0" borderId="0" xfId="0" applyNumberFormat="1">
      <alignment vertical="center"/>
    </xf>
    <xf numFmtId="0" fontId="0" fillId="0" borderId="0" xfId="0" applyFont="1">
      <alignment vertical="center"/>
    </xf>
    <xf numFmtId="0" fontId="0" fillId="0" borderId="1" xfId="0" applyFont="1" applyBorder="1">
      <alignment vertical="center"/>
    </xf>
    <xf numFmtId="0" fontId="70" fillId="0" borderId="1" xfId="0" applyFont="1" applyBorder="1">
      <alignment vertical="center"/>
    </xf>
    <xf numFmtId="164" fontId="70" fillId="0" borderId="1" xfId="0" applyNumberFormat="1" applyFont="1" applyBorder="1">
      <alignment vertical="center"/>
    </xf>
    <xf numFmtId="181" fontId="0" fillId="0" borderId="1" xfId="0" applyNumberFormat="1" applyBorder="1">
      <alignment vertical="center"/>
    </xf>
    <xf numFmtId="181" fontId="0" fillId="0" borderId="1" xfId="0" applyNumberFormat="1" applyFont="1" applyBorder="1">
      <alignment vertical="center"/>
    </xf>
    <xf numFmtId="0" fontId="71" fillId="26" borderId="1" xfId="0" applyFont="1" applyFill="1" applyBorder="1">
      <alignment vertical="center"/>
    </xf>
    <xf numFmtId="164" fontId="71" fillId="26" borderId="1" xfId="0" applyNumberFormat="1" applyFont="1" applyFill="1" applyBorder="1">
      <alignment vertical="center"/>
    </xf>
    <xf numFmtId="0" fontId="71" fillId="26" borderId="13" xfId="0" applyFont="1" applyFill="1" applyBorder="1" applyAlignment="1">
      <alignment horizontal="left" vertical="center"/>
    </xf>
    <xf numFmtId="0" fontId="71" fillId="26" borderId="16" xfId="0" applyFont="1" applyFill="1" applyBorder="1" applyAlignment="1">
      <alignment horizontal="left" vertical="center"/>
    </xf>
    <xf numFmtId="0" fontId="71" fillId="26" borderId="9" xfId="0" applyFont="1" applyFill="1" applyBorder="1" applyAlignment="1">
      <alignment horizontal="left" vertical="center"/>
    </xf>
    <xf numFmtId="0" fontId="17" fillId="0" borderId="0" xfId="58" applyAlignment="1">
      <alignment horizontal="center"/>
    </xf>
    <xf numFmtId="0" fontId="19" fillId="4" borderId="0" xfId="67" applyFont="1" applyFill="1" applyBorder="1" applyAlignment="1">
      <alignment horizontal="center" vertical="center"/>
    </xf>
    <xf numFmtId="0" fontId="72" fillId="0" borderId="0" xfId="67" applyFont="1" applyBorder="1" applyAlignment="1">
      <alignment vertical="top"/>
    </xf>
    <xf numFmtId="0" fontId="19" fillId="0" borderId="0" xfId="67" applyFont="1" applyFill="1" applyBorder="1" applyAlignment="1">
      <alignment horizontal="center" vertical="center"/>
    </xf>
    <xf numFmtId="0" fontId="72" fillId="0" borderId="0" xfId="67" applyFont="1" applyBorder="1" applyAlignment="1">
      <alignment horizontal="center"/>
    </xf>
    <xf numFmtId="0" fontId="72" fillId="0" borderId="0" xfId="67" applyFont="1" applyBorder="1">
      <alignment vertical="center"/>
    </xf>
    <xf numFmtId="0" fontId="73" fillId="9" borderId="0" xfId="67" applyFont="1" applyFill="1" applyBorder="1" applyAlignment="1">
      <alignment horizontal="center" vertical="center" wrapText="1"/>
    </xf>
    <xf numFmtId="179" fontId="73" fillId="9" borderId="0" xfId="68" applyFont="1" applyFill="1" applyBorder="1" applyAlignment="1">
      <alignment horizontal="center" vertical="center" wrapText="1"/>
    </xf>
    <xf numFmtId="179" fontId="73" fillId="9" borderId="0" xfId="68" applyFont="1" applyFill="1" applyBorder="1" applyAlignment="1">
      <alignment horizontal="left" vertical="center" wrapText="1"/>
    </xf>
    <xf numFmtId="0" fontId="72" fillId="0" borderId="0" xfId="67" applyFont="1" applyBorder="1" applyAlignment="1">
      <alignment horizontal="center" vertical="center"/>
    </xf>
    <xf numFmtId="0" fontId="73" fillId="0" borderId="0" xfId="67" applyFont="1" applyFill="1" applyBorder="1" applyAlignment="1">
      <alignment horizontal="center" vertical="center" wrapText="1"/>
    </xf>
    <xf numFmtId="0" fontId="72" fillId="0" borderId="0" xfId="67" applyFont="1" applyFill="1" applyBorder="1" applyAlignment="1">
      <alignment horizontal="center" vertical="center" textRotation="90" wrapText="1"/>
    </xf>
    <xf numFmtId="179" fontId="22" fillId="3" borderId="0" xfId="68" applyFont="1" applyFill="1" applyBorder="1" applyAlignment="1">
      <alignment horizontal="center" vertical="center" textRotation="90" wrapText="1"/>
    </xf>
    <xf numFmtId="179" fontId="22" fillId="3" borderId="0" xfId="68" applyFont="1" applyFill="1" applyBorder="1" applyAlignment="1">
      <alignment horizontal="left" vertical="center" wrapText="1"/>
    </xf>
    <xf numFmtId="0" fontId="19" fillId="0" borderId="0" xfId="67" applyFont="1" applyFill="1" applyBorder="1" applyAlignment="1">
      <alignment horizontal="center" vertical="center" wrapText="1"/>
    </xf>
    <xf numFmtId="0" fontId="19" fillId="27" borderId="0" xfId="67" applyFont="1" applyFill="1" applyBorder="1" applyAlignment="1">
      <alignment horizontal="center" vertical="center" wrapText="1"/>
    </xf>
    <xf numFmtId="0" fontId="72" fillId="6" borderId="0" xfId="67" applyFont="1" applyFill="1" applyBorder="1" applyAlignment="1">
      <alignment horizontal="center" vertical="center" textRotation="90" wrapText="1"/>
    </xf>
    <xf numFmtId="0" fontId="72" fillId="10" borderId="0" xfId="67" applyFont="1" applyFill="1" applyBorder="1" applyAlignment="1">
      <alignment horizontal="center" vertical="center" textRotation="90" wrapText="1"/>
    </xf>
    <xf numFmtId="0" fontId="72" fillId="0" borderId="0" xfId="67" applyFont="1" applyBorder="1" applyAlignment="1">
      <alignment horizontal="center" vertical="center" textRotation="90"/>
    </xf>
    <xf numFmtId="0" fontId="72" fillId="0" borderId="0" xfId="67" applyFont="1" applyBorder="1" applyAlignment="1">
      <alignment horizontal="center" vertical="center" wrapText="1"/>
    </xf>
    <xf numFmtId="179" fontId="46" fillId="3" borderId="0" xfId="68" applyFont="1" applyFill="1" applyBorder="1" applyAlignment="1">
      <alignment horizontal="center" vertical="center"/>
    </xf>
    <xf numFmtId="179" fontId="46" fillId="3" borderId="0" xfId="68" applyFont="1" applyFill="1" applyBorder="1" applyAlignment="1">
      <alignment horizontal="left" vertical="center"/>
    </xf>
    <xf numFmtId="0" fontId="72" fillId="0" borderId="0" xfId="67" applyNumberFormat="1" applyFont="1" applyBorder="1" applyAlignment="1">
      <alignment vertical="top"/>
    </xf>
    <xf numFmtId="0" fontId="72" fillId="0" borderId="0" xfId="67" applyFont="1" applyBorder="1" applyAlignment="1">
      <alignment horizontal="left"/>
    </xf>
    <xf numFmtId="0" fontId="72" fillId="6" borderId="0" xfId="67" applyFont="1" applyFill="1" applyBorder="1" applyAlignment="1">
      <alignment horizontal="center" vertical="center" wrapText="1"/>
    </xf>
    <xf numFmtId="0" fontId="72" fillId="0" borderId="0" xfId="67" applyFont="1" applyFill="1" applyBorder="1" applyAlignment="1">
      <alignment horizontal="center"/>
    </xf>
    <xf numFmtId="0" fontId="72" fillId="0" borderId="0" xfId="67" applyFont="1" applyBorder="1" applyAlignment="1">
      <alignment horizontal="center" vertical="top" wrapText="1"/>
    </xf>
    <xf numFmtId="187" fontId="72" fillId="0" borderId="0" xfId="67" applyNumberFormat="1" applyFont="1" applyBorder="1" applyAlignment="1">
      <alignment horizontal="center"/>
    </xf>
    <xf numFmtId="2" fontId="72" fillId="0" borderId="0" xfId="67" applyNumberFormat="1" applyFont="1" applyFill="1" applyBorder="1" applyAlignment="1">
      <alignment horizontal="center"/>
    </xf>
    <xf numFmtId="180" fontId="19" fillId="6" borderId="0" xfId="63" applyFont="1" applyFill="1" applyBorder="1" applyAlignment="1">
      <alignment horizontal="left" vertical="center" wrapText="1"/>
    </xf>
    <xf numFmtId="180" fontId="72" fillId="6" borderId="0" xfId="63" applyFont="1" applyFill="1" applyBorder="1" applyAlignment="1">
      <alignment horizontal="center" vertical="center"/>
    </xf>
    <xf numFmtId="180" fontId="72" fillId="6" borderId="0" xfId="63" quotePrefix="1" applyFont="1" applyFill="1" applyBorder="1" applyAlignment="1">
      <alignment horizontal="left" vertical="center"/>
    </xf>
    <xf numFmtId="0" fontId="72" fillId="6" borderId="0" xfId="63" quotePrefix="1" applyNumberFormat="1" applyFont="1" applyFill="1" applyBorder="1" applyAlignment="1">
      <alignment horizontal="center" vertical="center"/>
    </xf>
    <xf numFmtId="0" fontId="22" fillId="0" borderId="0" xfId="63" applyNumberFormat="1" applyFont="1" applyFill="1" applyBorder="1" applyAlignment="1">
      <alignment horizontal="center" vertical="center"/>
    </xf>
    <xf numFmtId="2" fontId="22" fillId="0" borderId="0" xfId="63" applyNumberFormat="1" applyFont="1" applyFill="1" applyBorder="1" applyAlignment="1">
      <alignment horizontal="center" vertical="center"/>
    </xf>
    <xf numFmtId="0" fontId="22" fillId="0" borderId="0" xfId="63" applyNumberFormat="1" applyFont="1" applyFill="1" applyBorder="1" applyAlignment="1">
      <alignment horizontal="left" vertical="center"/>
    </xf>
    <xf numFmtId="1" fontId="72" fillId="0" borderId="0" xfId="67" applyNumberFormat="1" applyFont="1" applyFill="1" applyBorder="1" applyAlignment="1">
      <alignment horizontal="center" vertical="center"/>
    </xf>
    <xf numFmtId="1" fontId="19" fillId="6" borderId="0" xfId="67" applyNumberFormat="1" applyFont="1" applyFill="1" applyBorder="1" applyAlignment="1">
      <alignment horizontal="center" vertical="center"/>
    </xf>
    <xf numFmtId="1" fontId="19" fillId="0" borderId="0" xfId="67" applyNumberFormat="1" applyFont="1" applyFill="1" applyBorder="1" applyAlignment="1">
      <alignment horizontal="center" vertical="center"/>
    </xf>
    <xf numFmtId="0" fontId="72" fillId="4" borderId="0" xfId="67" applyNumberFormat="1" applyFont="1" applyFill="1" applyBorder="1" applyAlignment="1">
      <alignment vertical="center"/>
    </xf>
    <xf numFmtId="0" fontId="72" fillId="4" borderId="0" xfId="67" applyFont="1" applyFill="1" applyBorder="1" applyAlignment="1">
      <alignment horizontal="center" vertical="center"/>
    </xf>
    <xf numFmtId="0" fontId="72" fillId="10" borderId="0" xfId="67" applyFont="1" applyFill="1" applyBorder="1" applyAlignment="1">
      <alignment horizontal="center" vertical="center"/>
    </xf>
    <xf numFmtId="2" fontId="72" fillId="6" borderId="0" xfId="67" applyNumberFormat="1" applyFont="1" applyFill="1" applyBorder="1" applyAlignment="1">
      <alignment horizontal="center" vertical="center"/>
    </xf>
    <xf numFmtId="2" fontId="72" fillId="0" borderId="0" xfId="67" applyNumberFormat="1" applyFont="1" applyFill="1" applyBorder="1" applyAlignment="1">
      <alignment horizontal="center" vertical="center"/>
    </xf>
    <xf numFmtId="2" fontId="72" fillId="0" borderId="0" xfId="67" applyNumberFormat="1" applyFont="1" applyBorder="1" applyAlignment="1">
      <alignment vertical="center"/>
    </xf>
    <xf numFmtId="180" fontId="72" fillId="4" borderId="0" xfId="63" applyFont="1" applyFill="1" applyBorder="1" applyAlignment="1">
      <alignment horizontal="center" vertical="center"/>
    </xf>
    <xf numFmtId="180" fontId="72" fillId="4" borderId="0" xfId="63" quotePrefix="1" applyFont="1" applyFill="1" applyBorder="1" applyAlignment="1">
      <alignment horizontal="left" vertical="center"/>
    </xf>
    <xf numFmtId="0" fontId="72" fillId="4" borderId="0" xfId="63" quotePrefix="1" applyNumberFormat="1" applyFont="1" applyFill="1" applyBorder="1" applyAlignment="1">
      <alignment horizontal="center" vertical="center"/>
    </xf>
    <xf numFmtId="0" fontId="72" fillId="0" borderId="0" xfId="63" applyNumberFormat="1" applyFont="1" applyFill="1" applyBorder="1" applyAlignment="1">
      <alignment horizontal="center" vertical="center"/>
    </xf>
    <xf numFmtId="2" fontId="72" fillId="0" borderId="0" xfId="63" applyNumberFormat="1" applyFont="1" applyFill="1" applyBorder="1" applyAlignment="1">
      <alignment horizontal="center" vertical="center"/>
    </xf>
    <xf numFmtId="167" fontId="19" fillId="0" borderId="0" xfId="67" applyNumberFormat="1" applyFont="1" applyFill="1" applyBorder="1" applyAlignment="1">
      <alignment horizontal="center" vertical="center"/>
    </xf>
    <xf numFmtId="167" fontId="19" fillId="7" borderId="0" xfId="67" applyNumberFormat="1" applyFont="1" applyFill="1" applyBorder="1" applyAlignment="1">
      <alignment horizontal="center" vertical="center"/>
    </xf>
    <xf numFmtId="0" fontId="72" fillId="7" borderId="0" xfId="67" applyNumberFormat="1" applyFont="1" applyFill="1" applyBorder="1" applyAlignment="1">
      <alignment vertical="center"/>
    </xf>
    <xf numFmtId="0" fontId="72" fillId="7" borderId="0" xfId="67" applyFont="1" applyFill="1" applyBorder="1" applyAlignment="1">
      <alignment horizontal="center" vertical="center"/>
    </xf>
    <xf numFmtId="0" fontId="72" fillId="7" borderId="0" xfId="67" applyFont="1" applyFill="1" applyBorder="1">
      <alignment vertical="center"/>
    </xf>
    <xf numFmtId="0" fontId="73" fillId="7" borderId="0" xfId="67" applyFont="1" applyFill="1" applyBorder="1">
      <alignment vertical="center"/>
    </xf>
    <xf numFmtId="0" fontId="73" fillId="7" borderId="0" xfId="67" applyFont="1" applyFill="1" applyBorder="1" applyAlignment="1">
      <alignment horizontal="center" vertical="center"/>
    </xf>
    <xf numFmtId="0" fontId="22" fillId="7" borderId="0" xfId="39" applyFont="1" applyFill="1" applyBorder="1" applyAlignment="1">
      <alignment horizontal="left" vertical="center"/>
    </xf>
    <xf numFmtId="0" fontId="74" fillId="7" borderId="0" xfId="67" applyFont="1" applyFill="1" applyBorder="1">
      <alignment vertical="center"/>
    </xf>
    <xf numFmtId="0" fontId="72" fillId="7" borderId="0" xfId="67" applyFont="1" applyFill="1" applyBorder="1" applyAlignment="1">
      <alignment horizontal="center"/>
    </xf>
    <xf numFmtId="0" fontId="72" fillId="0" borderId="0" xfId="67" applyFont="1" applyFill="1" applyBorder="1">
      <alignment vertical="center"/>
    </xf>
    <xf numFmtId="0" fontId="73" fillId="0" borderId="0" xfId="67" applyFont="1" applyBorder="1">
      <alignment vertical="center"/>
    </xf>
    <xf numFmtId="0" fontId="73" fillId="0" borderId="0" xfId="67" applyFont="1" applyBorder="1" applyAlignment="1">
      <alignment horizontal="center" vertical="center"/>
    </xf>
    <xf numFmtId="167" fontId="72" fillId="0" borderId="0" xfId="67" applyNumberFormat="1" applyFont="1" applyBorder="1">
      <alignment vertical="center"/>
    </xf>
    <xf numFmtId="167" fontId="72" fillId="0" borderId="0" xfId="67" applyNumberFormat="1" applyFont="1" applyFill="1" applyBorder="1">
      <alignment vertical="center"/>
    </xf>
    <xf numFmtId="0" fontId="0" fillId="0" borderId="0" xfId="42" applyFont="1" applyFill="1" applyAlignment="1">
      <alignment horizontal="center"/>
    </xf>
    <xf numFmtId="0" fontId="77" fillId="0" borderId="0" xfId="67" applyFont="1" applyBorder="1">
      <alignment vertical="center"/>
    </xf>
    <xf numFmtId="0" fontId="74" fillId="0" borderId="0" xfId="67" applyFont="1" applyBorder="1">
      <alignment vertical="center"/>
    </xf>
    <xf numFmtId="0" fontId="78" fillId="0" borderId="0" xfId="67" applyFont="1" applyBorder="1">
      <alignment vertical="center"/>
    </xf>
    <xf numFmtId="11" fontId="72" fillId="0" borderId="0" xfId="67" applyNumberFormat="1" applyFont="1" applyBorder="1">
      <alignment vertical="center"/>
    </xf>
    <xf numFmtId="11" fontId="22" fillId="0" borderId="0" xfId="39" applyNumberFormat="1" applyFont="1" applyBorder="1" applyAlignment="1">
      <alignment horizontal="left" vertical="center"/>
    </xf>
    <xf numFmtId="11" fontId="74" fillId="0" borderId="0" xfId="67" applyNumberFormat="1" applyFont="1" applyBorder="1">
      <alignment vertical="center"/>
    </xf>
    <xf numFmtId="11" fontId="72" fillId="0" borderId="0" xfId="67" applyNumberFormat="1" applyFont="1" applyFill="1" applyBorder="1">
      <alignment vertical="center"/>
    </xf>
    <xf numFmtId="0" fontId="73" fillId="0" borderId="0" xfId="67" applyFont="1" applyBorder="1" applyAlignment="1">
      <alignment horizontal="right" vertical="center"/>
    </xf>
    <xf numFmtId="11" fontId="80" fillId="0" borderId="0" xfId="67" applyNumberFormat="1" applyFont="1" applyBorder="1">
      <alignment vertical="center"/>
    </xf>
    <xf numFmtId="167" fontId="22" fillId="0" borderId="0" xfId="39" applyNumberFormat="1" applyFont="1" applyBorder="1" applyAlignment="1">
      <alignment horizontal="left" vertical="center"/>
    </xf>
    <xf numFmtId="3" fontId="22" fillId="0" borderId="0" xfId="39" applyNumberFormat="1" applyFont="1" applyBorder="1" applyAlignment="1">
      <alignment horizontal="left" vertical="center"/>
    </xf>
    <xf numFmtId="0" fontId="79" fillId="0" borderId="0" xfId="67" applyFont="1" applyBorder="1" applyAlignment="1">
      <alignment horizontal="center" vertical="center" textRotation="90" wrapText="1"/>
    </xf>
    <xf numFmtId="9" fontId="72" fillId="0" borderId="0" xfId="34" applyFont="1" applyFill="1" applyBorder="1" applyAlignment="1">
      <alignment vertical="center"/>
    </xf>
    <xf numFmtId="196" fontId="72" fillId="0" borderId="0" xfId="67" applyNumberFormat="1" applyFont="1" applyBorder="1">
      <alignment vertical="center"/>
    </xf>
    <xf numFmtId="0" fontId="72" fillId="0" borderId="31" xfId="67" applyFont="1" applyBorder="1">
      <alignment vertical="center"/>
    </xf>
    <xf numFmtId="0" fontId="72" fillId="0" borderId="32" xfId="67" applyFont="1" applyBorder="1">
      <alignment vertical="center"/>
    </xf>
    <xf numFmtId="11" fontId="72" fillId="0" borderId="32" xfId="67" applyNumberFormat="1" applyFont="1" applyBorder="1">
      <alignment vertical="center"/>
    </xf>
    <xf numFmtId="11" fontId="74" fillId="0" borderId="32" xfId="67" applyNumberFormat="1" applyFont="1" applyBorder="1">
      <alignment vertical="center"/>
    </xf>
    <xf numFmtId="11" fontId="72" fillId="0" borderId="32" xfId="67" applyNumberFormat="1" applyFont="1" applyFill="1" applyBorder="1">
      <alignment vertical="center"/>
    </xf>
    <xf numFmtId="0" fontId="72" fillId="0" borderId="33" xfId="67" applyFont="1" applyBorder="1">
      <alignment vertical="center"/>
    </xf>
    <xf numFmtId="0" fontId="72" fillId="0" borderId="33" xfId="67" applyFont="1" applyFill="1" applyBorder="1">
      <alignment vertical="center"/>
    </xf>
    <xf numFmtId="0" fontId="81" fillId="29" borderId="33" xfId="67" applyFont="1" applyFill="1" applyBorder="1">
      <alignment vertical="center"/>
    </xf>
    <xf numFmtId="0" fontId="81" fillId="29" borderId="0" xfId="67" applyFont="1" applyFill="1" applyBorder="1">
      <alignment vertical="center"/>
    </xf>
    <xf numFmtId="0" fontId="82" fillId="29" borderId="0" xfId="67" applyFont="1" applyFill="1" applyBorder="1">
      <alignment vertical="center"/>
    </xf>
    <xf numFmtId="0" fontId="72" fillId="0" borderId="0" xfId="67" applyFont="1" applyFill="1" applyBorder="1" applyAlignment="1">
      <alignment horizontal="center" vertical="center"/>
    </xf>
    <xf numFmtId="0" fontId="72" fillId="0" borderId="34" xfId="67" applyFont="1" applyBorder="1">
      <alignment vertical="center"/>
    </xf>
    <xf numFmtId="0" fontId="72" fillId="0" borderId="35" xfId="67" applyFont="1" applyBorder="1">
      <alignment vertical="center"/>
    </xf>
    <xf numFmtId="0" fontId="74" fillId="0" borderId="35" xfId="67" applyFont="1" applyBorder="1">
      <alignment vertical="center"/>
    </xf>
    <xf numFmtId="0" fontId="72" fillId="0" borderId="35" xfId="67" applyFont="1" applyFill="1" applyBorder="1">
      <alignment vertical="center"/>
    </xf>
    <xf numFmtId="0" fontId="17" fillId="0" borderId="0" xfId="58" applyFill="1"/>
    <xf numFmtId="0" fontId="54" fillId="0" borderId="0" xfId="58" applyFont="1"/>
    <xf numFmtId="0" fontId="17" fillId="0" borderId="0" xfId="58" applyBorder="1"/>
    <xf numFmtId="0" fontId="17" fillId="0" borderId="0" xfId="58" applyAlignment="1">
      <alignment horizontal="left"/>
    </xf>
    <xf numFmtId="3" fontId="17" fillId="0" borderId="0" xfId="58" applyNumberFormat="1" applyAlignment="1">
      <alignment horizontal="right"/>
    </xf>
    <xf numFmtId="0" fontId="17" fillId="0" borderId="0" xfId="58" applyBorder="1" applyAlignment="1">
      <alignment horizontal="right"/>
    </xf>
    <xf numFmtId="0" fontId="17" fillId="0" borderId="0" xfId="58" applyBorder="1" applyAlignment="1">
      <alignment horizontal="center"/>
    </xf>
    <xf numFmtId="0" fontId="85" fillId="0" borderId="0" xfId="58" applyFont="1"/>
    <xf numFmtId="0" fontId="18" fillId="0" borderId="0" xfId="58" applyFont="1"/>
    <xf numFmtId="0" fontId="87" fillId="0" borderId="0" xfId="58" applyFont="1" applyAlignment="1">
      <alignment horizontal="left"/>
    </xf>
    <xf numFmtId="3" fontId="17" fillId="0" borderId="0" xfId="58" applyNumberFormat="1"/>
    <xf numFmtId="3" fontId="17" fillId="25" borderId="0" xfId="58" applyNumberFormat="1" applyFill="1"/>
    <xf numFmtId="3" fontId="17" fillId="30" borderId="0" xfId="58" applyNumberFormat="1" applyFill="1"/>
    <xf numFmtId="0" fontId="87" fillId="0" borderId="0" xfId="58" applyFont="1" applyFill="1"/>
    <xf numFmtId="0" fontId="88" fillId="0" borderId="0" xfId="58" applyFont="1"/>
    <xf numFmtId="3" fontId="87" fillId="0" borderId="0" xfId="58" applyNumberFormat="1" applyFont="1"/>
    <xf numFmtId="0" fontId="87" fillId="0" borderId="0" xfId="58" applyFont="1"/>
    <xf numFmtId="164" fontId="87" fillId="0" borderId="0" xfId="34" applyNumberFormat="1" applyFont="1" applyAlignment="1">
      <alignment horizontal="left"/>
    </xf>
    <xf numFmtId="4" fontId="87" fillId="0" borderId="0" xfId="58" applyNumberFormat="1" applyFont="1"/>
    <xf numFmtId="164" fontId="17" fillId="0" borderId="0" xfId="58" applyNumberFormat="1" applyAlignment="1">
      <alignment horizontal="left"/>
    </xf>
    <xf numFmtId="197" fontId="17" fillId="0" borderId="0" xfId="58" applyNumberFormat="1"/>
    <xf numFmtId="0" fontId="88" fillId="0" borderId="0" xfId="58" applyFont="1" applyFill="1"/>
    <xf numFmtId="3" fontId="88" fillId="30" borderId="0" xfId="58" applyNumberFormat="1" applyFont="1" applyFill="1"/>
    <xf numFmtId="0" fontId="53" fillId="21" borderId="0" xfId="58" applyFont="1" applyFill="1" applyAlignment="1">
      <alignment horizontal="left"/>
    </xf>
    <xf numFmtId="3" fontId="53" fillId="21" borderId="0" xfId="58" applyNumberFormat="1" applyFont="1" applyFill="1" applyAlignment="1">
      <alignment horizontal="right"/>
    </xf>
    <xf numFmtId="0" fontId="53" fillId="21" borderId="0" xfId="58" applyFont="1" applyFill="1" applyBorder="1" applyAlignment="1"/>
    <xf numFmtId="3" fontId="17" fillId="21" borderId="0" xfId="58" applyNumberFormat="1" applyFill="1" applyAlignment="1">
      <alignment horizontal="right"/>
    </xf>
    <xf numFmtId="0" fontId="17" fillId="21" borderId="0" xfId="58" applyFill="1" applyBorder="1" applyAlignment="1">
      <alignment horizontal="right"/>
    </xf>
    <xf numFmtId="0" fontId="17" fillId="21" borderId="0" xfId="58" applyFill="1" applyAlignment="1">
      <alignment horizontal="left"/>
    </xf>
    <xf numFmtId="0" fontId="17" fillId="21" borderId="0" xfId="58" applyFill="1" applyBorder="1" applyAlignment="1">
      <alignment horizontal="center"/>
    </xf>
    <xf numFmtId="2" fontId="53" fillId="21" borderId="0" xfId="58" applyNumberFormat="1" applyFont="1" applyFill="1" applyAlignment="1">
      <alignment horizontal="left"/>
    </xf>
    <xf numFmtId="3" fontId="53" fillId="21" borderId="0" xfId="58" applyNumberFormat="1" applyFont="1" applyFill="1" applyAlignment="1">
      <alignment horizontal="left"/>
    </xf>
    <xf numFmtId="0" fontId="18" fillId="21" borderId="0" xfId="58" applyFont="1" applyFill="1"/>
    <xf numFmtId="0" fontId="17" fillId="21" borderId="0" xfId="58" applyFill="1"/>
    <xf numFmtId="0" fontId="54" fillId="21" borderId="0" xfId="58" applyFont="1" applyFill="1"/>
    <xf numFmtId="0" fontId="17" fillId="21" borderId="0" xfId="58" applyFill="1" applyBorder="1"/>
    <xf numFmtId="0" fontId="17" fillId="0" borderId="0" xfId="58" applyFill="1" applyAlignment="1">
      <alignment horizontal="left"/>
    </xf>
    <xf numFmtId="165" fontId="17" fillId="21" borderId="0" xfId="58" applyNumberFormat="1" applyFill="1"/>
    <xf numFmtId="165" fontId="71" fillId="26" borderId="1" xfId="0" applyNumberFormat="1" applyFont="1" applyFill="1" applyBorder="1">
      <alignment vertical="center"/>
    </xf>
    <xf numFmtId="1" fontId="71" fillId="26" borderId="1" xfId="0" applyNumberFormat="1" applyFont="1" applyFill="1" applyBorder="1">
      <alignment vertical="center"/>
    </xf>
    <xf numFmtId="0" fontId="71" fillId="26" borderId="1" xfId="0" applyFont="1" applyFill="1" applyBorder="1" applyAlignment="1">
      <alignment vertical="center" wrapText="1"/>
    </xf>
    <xf numFmtId="0" fontId="89" fillId="9" borderId="0" xfId="0" applyFont="1" applyFill="1" applyBorder="1" applyAlignment="1">
      <alignment horizontal="left" vertical="center"/>
    </xf>
    <xf numFmtId="0" fontId="89" fillId="4" borderId="0" xfId="0" applyFont="1" applyFill="1" applyBorder="1" applyAlignment="1">
      <alignment horizontal="center" vertical="center"/>
    </xf>
    <xf numFmtId="0" fontId="89" fillId="4" borderId="0" xfId="0" applyFont="1" applyFill="1" applyBorder="1" applyAlignment="1">
      <alignment horizontal="center" vertical="center" wrapText="1"/>
    </xf>
    <xf numFmtId="180" fontId="89" fillId="4" borderId="0" xfId="56" applyFont="1" applyFill="1" applyBorder="1" applyAlignment="1">
      <alignment horizontal="left" vertical="center" wrapText="1"/>
    </xf>
    <xf numFmtId="180" fontId="89" fillId="4" borderId="0" xfId="56" applyFont="1" applyFill="1" applyBorder="1" applyAlignment="1">
      <alignment horizontal="center" vertical="center"/>
    </xf>
    <xf numFmtId="180" fontId="90" fillId="4" borderId="0" xfId="56" quotePrefix="1" applyFont="1" applyFill="1" applyBorder="1" applyAlignment="1">
      <alignment horizontal="left" vertical="center"/>
    </xf>
    <xf numFmtId="180" fontId="89" fillId="4" borderId="0" xfId="56" quotePrefix="1" applyFont="1" applyFill="1" applyBorder="1" applyAlignment="1">
      <alignment horizontal="left" vertical="center"/>
    </xf>
    <xf numFmtId="0" fontId="89" fillId="4" borderId="0" xfId="56" quotePrefix="1" applyNumberFormat="1" applyFont="1" applyFill="1" applyBorder="1" applyAlignment="1">
      <alignment horizontal="center" vertical="center"/>
    </xf>
    <xf numFmtId="180" fontId="89" fillId="4" borderId="0" xfId="12" applyFont="1" applyBorder="1">
      <alignment horizontal="center" vertical="center"/>
    </xf>
    <xf numFmtId="0" fontId="89" fillId="0" borderId="0" xfId="56" applyNumberFormat="1" applyFont="1" applyFill="1" applyBorder="1" applyAlignment="1">
      <alignment horizontal="center" vertical="center"/>
    </xf>
    <xf numFmtId="2" fontId="89" fillId="0" borderId="0" xfId="56" applyNumberFormat="1" applyFont="1" applyFill="1" applyBorder="1" applyAlignment="1">
      <alignment horizontal="center" vertical="center"/>
    </xf>
    <xf numFmtId="0" fontId="89" fillId="0" borderId="0" xfId="56" applyNumberFormat="1" applyFont="1" applyFill="1" applyBorder="1" applyAlignment="1">
      <alignment horizontal="left" vertical="center"/>
    </xf>
    <xf numFmtId="0" fontId="89" fillId="0" borderId="0" xfId="56" applyNumberFormat="1" applyFont="1" applyFill="1" applyBorder="1" applyAlignment="1">
      <alignment horizontal="left" vertical="center" wrapText="1"/>
    </xf>
    <xf numFmtId="0" fontId="89" fillId="4" borderId="0" xfId="0" applyNumberFormat="1" applyFont="1" applyFill="1" applyBorder="1" applyAlignment="1">
      <alignment vertical="center"/>
    </xf>
    <xf numFmtId="0" fontId="89" fillId="10" borderId="0" xfId="0" applyFont="1" applyFill="1" applyBorder="1" applyAlignment="1">
      <alignment horizontal="center" vertical="center"/>
    </xf>
    <xf numFmtId="2" fontId="89" fillId="6" borderId="0" xfId="0" applyNumberFormat="1" applyFont="1" applyFill="1" applyBorder="1" applyAlignment="1">
      <alignment horizontal="center" vertical="center"/>
    </xf>
    <xf numFmtId="2" fontId="89" fillId="0" borderId="0" xfId="0" applyNumberFormat="1" applyFont="1" applyFill="1" applyBorder="1" applyAlignment="1">
      <alignment horizontal="center" vertical="center"/>
    </xf>
    <xf numFmtId="2" fontId="89" fillId="0" borderId="0" xfId="0" applyNumberFormat="1" applyFont="1" applyBorder="1" applyAlignment="1">
      <alignment vertical="center"/>
    </xf>
    <xf numFmtId="0" fontId="89" fillId="0" borderId="0" xfId="0" applyFont="1" applyBorder="1">
      <alignment vertical="center"/>
    </xf>
    <xf numFmtId="11" fontId="19" fillId="0" borderId="0" xfId="0" applyNumberFormat="1" applyFont="1" applyBorder="1">
      <alignment vertical="center"/>
    </xf>
    <xf numFmtId="180" fontId="89" fillId="0" borderId="0" xfId="12" applyFont="1" applyFill="1" applyBorder="1">
      <alignment horizontal="center" vertical="center"/>
    </xf>
    <xf numFmtId="2" fontId="91" fillId="6" borderId="0" xfId="0" applyNumberFormat="1" applyFont="1" applyFill="1" applyBorder="1" applyAlignment="1">
      <alignment horizontal="center" vertical="center"/>
    </xf>
    <xf numFmtId="0" fontId="92" fillId="0" borderId="0" xfId="0" applyFont="1">
      <alignment vertical="center"/>
    </xf>
    <xf numFmtId="0" fontId="22" fillId="22" borderId="0" xfId="0" applyFont="1" applyFill="1" applyBorder="1" applyAlignment="1">
      <alignment vertical="center" wrapText="1"/>
    </xf>
    <xf numFmtId="180" fontId="19" fillId="22" borderId="0" xfId="56" applyFont="1" applyFill="1" applyBorder="1" applyAlignment="1">
      <alignment horizontal="left" vertical="center" wrapText="1"/>
    </xf>
    <xf numFmtId="0" fontId="72" fillId="9" borderId="0" xfId="0" applyFont="1" applyFill="1" applyBorder="1" applyAlignment="1">
      <alignment vertical="center" wrapText="1"/>
    </xf>
    <xf numFmtId="0" fontId="72" fillId="9" borderId="0" xfId="61" applyFont="1" applyFill="1" applyBorder="1" applyAlignment="1">
      <alignment vertical="center" wrapText="1"/>
    </xf>
    <xf numFmtId="0" fontId="72" fillId="7" borderId="0" xfId="58" quotePrefix="1" applyFont="1" applyFill="1" applyBorder="1" applyAlignment="1" applyProtection="1">
      <alignment horizontal="center" vertical="center"/>
      <protection locked="0"/>
    </xf>
    <xf numFmtId="180" fontId="72" fillId="4" borderId="0" xfId="63" applyFont="1" applyFill="1" applyBorder="1" applyAlignment="1">
      <alignment horizontal="left" vertical="center" wrapText="1"/>
    </xf>
    <xf numFmtId="180" fontId="72" fillId="4" borderId="0" xfId="63" applyFont="1" applyFill="1" applyBorder="1" applyAlignment="1">
      <alignment horizontal="center" vertical="center" wrapText="1"/>
    </xf>
    <xf numFmtId="0" fontId="72" fillId="0" borderId="0" xfId="63" applyNumberFormat="1" applyFont="1" applyFill="1" applyBorder="1" applyAlignment="1">
      <alignment horizontal="left" vertical="center" wrapText="1"/>
    </xf>
    <xf numFmtId="180" fontId="72" fillId="4" borderId="0" xfId="12" applyFont="1" applyBorder="1">
      <alignment horizontal="center" vertical="center"/>
    </xf>
    <xf numFmtId="0" fontId="73" fillId="9" borderId="0" xfId="61" applyFont="1" applyFill="1" applyBorder="1"/>
    <xf numFmtId="0" fontId="73" fillId="9" borderId="0" xfId="58" applyFont="1" applyFill="1" applyBorder="1" applyAlignment="1">
      <alignment horizontal="center" vertical="center"/>
    </xf>
    <xf numFmtId="0" fontId="72" fillId="9" borderId="0" xfId="58" applyFont="1" applyFill="1" applyBorder="1" applyAlignment="1">
      <alignment vertical="center"/>
    </xf>
    <xf numFmtId="0" fontId="72" fillId="9" borderId="0" xfId="61" applyFont="1" applyFill="1" applyBorder="1" applyAlignment="1">
      <alignment horizontal="right" vertical="center" wrapText="1"/>
    </xf>
    <xf numFmtId="0" fontId="72" fillId="9" borderId="0" xfId="61" applyFont="1" applyFill="1" applyBorder="1"/>
    <xf numFmtId="0" fontId="72" fillId="9" borderId="0" xfId="61" applyFont="1" applyFill="1" applyBorder="1" applyAlignment="1">
      <alignment wrapText="1"/>
    </xf>
    <xf numFmtId="0" fontId="72" fillId="4" borderId="0" xfId="61" applyFont="1" applyFill="1" applyBorder="1" applyAlignment="1">
      <alignment horizontal="center" vertical="center"/>
    </xf>
    <xf numFmtId="0" fontId="72" fillId="9" borderId="0" xfId="39" applyFont="1" applyFill="1" applyBorder="1" applyAlignment="1">
      <alignment horizontal="left" vertical="center"/>
    </xf>
    <xf numFmtId="0" fontId="72" fillId="9" borderId="0" xfId="70" applyFont="1" applyFill="1" applyBorder="1" applyAlignment="1">
      <alignment horizontal="center" vertical="center"/>
    </xf>
    <xf numFmtId="0" fontId="72" fillId="9" borderId="0" xfId="70" applyFont="1" applyFill="1" applyBorder="1" applyAlignment="1">
      <alignment horizontal="center" vertical="center" wrapText="1"/>
    </xf>
    <xf numFmtId="179" fontId="72" fillId="9" borderId="0" xfId="68" applyFont="1" applyFill="1" applyBorder="1" applyAlignment="1">
      <alignment horizontal="center" vertical="center" wrapText="1"/>
    </xf>
    <xf numFmtId="179" fontId="72" fillId="9" borderId="0" xfId="68" applyFont="1" applyFill="1" applyBorder="1" applyAlignment="1">
      <alignment horizontal="left" vertical="center"/>
    </xf>
    <xf numFmtId="0" fontId="72" fillId="9" borderId="0" xfId="58" applyFont="1" applyFill="1" applyBorder="1" applyAlignment="1">
      <alignment horizontal="center" vertical="center" wrapText="1"/>
    </xf>
    <xf numFmtId="179" fontId="72" fillId="9" borderId="0" xfId="68" applyFont="1" applyFill="1" applyBorder="1" applyAlignment="1">
      <alignment horizontal="left" vertical="center" wrapText="1"/>
    </xf>
    <xf numFmtId="0" fontId="72" fillId="9" borderId="0" xfId="58" applyFont="1" applyFill="1" applyBorder="1" applyAlignment="1">
      <alignment horizontal="center" vertical="center"/>
    </xf>
    <xf numFmtId="0" fontId="72" fillId="0" borderId="0" xfId="58" applyFont="1" applyBorder="1" applyAlignment="1">
      <alignment horizontal="center" vertical="center" textRotation="90" wrapText="1"/>
    </xf>
    <xf numFmtId="0" fontId="72" fillId="0" borderId="0" xfId="61" applyFont="1" applyFill="1" applyBorder="1" applyAlignment="1">
      <alignment horizontal="center" vertical="center" wrapText="1"/>
    </xf>
    <xf numFmtId="0" fontId="72" fillId="0" borderId="0" xfId="61" applyFont="1" applyFill="1" applyBorder="1" applyAlignment="1">
      <alignment horizontal="center" vertical="center" textRotation="90" wrapText="1"/>
    </xf>
    <xf numFmtId="0" fontId="72" fillId="0" borderId="0" xfId="0" applyFont="1" applyFill="1" applyBorder="1" applyAlignment="1">
      <alignment horizontal="center" vertical="center" textRotation="90" wrapText="1"/>
    </xf>
    <xf numFmtId="0" fontId="72" fillId="3" borderId="0" xfId="58" applyFont="1" applyFill="1" applyBorder="1" applyAlignment="1">
      <alignment horizontal="center" vertical="center" wrapText="1"/>
    </xf>
    <xf numFmtId="179" fontId="72" fillId="3" borderId="0" xfId="62" applyFont="1" applyFill="1" applyBorder="1" applyAlignment="1">
      <alignment horizontal="center" vertical="center" textRotation="90" wrapText="1"/>
    </xf>
    <xf numFmtId="179" fontId="72" fillId="3" borderId="0" xfId="62" applyFont="1" applyFill="1" applyBorder="1" applyAlignment="1">
      <alignment horizontal="left" vertical="center" wrapText="1"/>
    </xf>
    <xf numFmtId="0" fontId="72" fillId="0" borderId="0" xfId="58" applyFont="1" applyBorder="1" applyAlignment="1">
      <alignment horizontal="center" vertical="center" wrapText="1"/>
    </xf>
    <xf numFmtId="179" fontId="95" fillId="3" borderId="0" xfId="62" applyFont="1" applyFill="1" applyBorder="1" applyAlignment="1">
      <alignment horizontal="center" vertical="center"/>
    </xf>
    <xf numFmtId="179" fontId="95" fillId="3" borderId="0" xfId="62" applyFont="1" applyFill="1" applyBorder="1" applyAlignment="1">
      <alignment horizontal="left" vertical="center"/>
    </xf>
    <xf numFmtId="0" fontId="72" fillId="6" borderId="0" xfId="70" applyFont="1" applyFill="1" applyBorder="1" applyAlignment="1" applyProtection="1">
      <alignment horizontal="center" vertical="center" wrapText="1"/>
      <protection locked="0"/>
    </xf>
    <xf numFmtId="0" fontId="72" fillId="6" borderId="0" xfId="70" applyFont="1" applyFill="1" applyBorder="1" applyAlignment="1" applyProtection="1">
      <alignment horizontal="center" vertical="center"/>
      <protection locked="0"/>
    </xf>
    <xf numFmtId="180" fontId="72" fillId="6" borderId="0" xfId="63" applyFont="1" applyFill="1" applyBorder="1" applyAlignment="1">
      <alignment horizontal="left" vertical="center" wrapText="1"/>
    </xf>
    <xf numFmtId="180" fontId="72" fillId="6" borderId="0" xfId="63" quotePrefix="1" applyFont="1" applyFill="1" applyBorder="1" applyAlignment="1">
      <alignment horizontal="left" vertical="center" wrapText="1"/>
    </xf>
    <xf numFmtId="1" fontId="72" fillId="6" borderId="0" xfId="70" applyNumberFormat="1" applyFont="1" applyFill="1" applyBorder="1" applyAlignment="1">
      <alignment horizontal="center" vertical="center"/>
    </xf>
    <xf numFmtId="0" fontId="72" fillId="32" borderId="0" xfId="63" applyNumberFormat="1" applyFont="1" applyFill="1" applyBorder="1" applyAlignment="1">
      <alignment horizontal="center" vertical="center"/>
    </xf>
    <xf numFmtId="2" fontId="72" fillId="32" borderId="0" xfId="63" applyNumberFormat="1" applyFont="1" applyFill="1" applyBorder="1" applyAlignment="1">
      <alignment horizontal="center" vertical="center"/>
    </xf>
    <xf numFmtId="0" fontId="72" fillId="32" borderId="0" xfId="63" applyNumberFormat="1" applyFont="1" applyFill="1" applyBorder="1" applyAlignment="1">
      <alignment horizontal="left" vertical="center" wrapText="1"/>
    </xf>
    <xf numFmtId="180" fontId="72" fillId="6" borderId="0" xfId="63" quotePrefix="1" applyFont="1" applyFill="1" applyBorder="1" applyAlignment="1">
      <alignment horizontal="center" vertical="center"/>
    </xf>
    <xf numFmtId="180" fontId="72" fillId="6" borderId="0" xfId="63" quotePrefix="1" applyFont="1" applyFill="1" applyBorder="1" applyAlignment="1">
      <alignment horizontal="center" vertical="center" wrapText="1"/>
    </xf>
    <xf numFmtId="0" fontId="72" fillId="9" borderId="0" xfId="58" applyFont="1" applyFill="1" applyBorder="1" applyAlignment="1">
      <alignment horizontal="left" vertical="center"/>
    </xf>
    <xf numFmtId="0" fontId="72" fillId="7" borderId="0" xfId="58" applyFont="1" applyFill="1" applyBorder="1" applyAlignment="1" applyProtection="1">
      <alignment horizontal="center" vertical="center" wrapText="1"/>
      <protection locked="0"/>
    </xf>
    <xf numFmtId="180" fontId="72" fillId="0" borderId="0" xfId="63" applyFont="1" applyFill="1" applyBorder="1" applyAlignment="1">
      <alignment horizontal="center" vertical="center"/>
    </xf>
    <xf numFmtId="0" fontId="72" fillId="0" borderId="0" xfId="63" quotePrefix="1" applyNumberFormat="1" applyFont="1" applyFill="1" applyBorder="1" applyAlignment="1">
      <alignment horizontal="center" vertical="center"/>
    </xf>
    <xf numFmtId="0" fontId="72" fillId="0" borderId="0" xfId="39" applyFont="1" applyBorder="1" applyAlignment="1">
      <alignment horizontal="left" vertical="center"/>
    </xf>
    <xf numFmtId="0" fontId="19" fillId="9" borderId="0" xfId="70" applyFont="1" applyFill="1" applyBorder="1" applyAlignment="1">
      <alignment vertical="center" wrapText="1"/>
    </xf>
    <xf numFmtId="0" fontId="72" fillId="9" borderId="0" xfId="70" applyFont="1" applyFill="1" applyBorder="1">
      <alignment vertical="center"/>
    </xf>
    <xf numFmtId="0" fontId="73" fillId="9" borderId="0" xfId="70" applyFont="1" applyFill="1" applyBorder="1">
      <alignment vertical="center"/>
    </xf>
    <xf numFmtId="0" fontId="73" fillId="9" borderId="0" xfId="70" applyFont="1" applyFill="1" applyBorder="1" applyAlignment="1">
      <alignment horizontal="center" vertical="center"/>
    </xf>
    <xf numFmtId="0" fontId="72" fillId="9" borderId="0" xfId="70" applyFont="1" applyFill="1" applyBorder="1" applyAlignment="1">
      <alignment horizontal="right" vertical="center" wrapText="1"/>
    </xf>
    <xf numFmtId="0" fontId="19" fillId="4" borderId="0" xfId="70" applyFont="1" applyFill="1" applyBorder="1" applyAlignment="1">
      <alignment horizontal="center" vertical="center"/>
    </xf>
    <xf numFmtId="0" fontId="72" fillId="0" borderId="0" xfId="70" applyFont="1" applyBorder="1" applyAlignment="1">
      <alignment vertical="top"/>
    </xf>
    <xf numFmtId="0" fontId="72" fillId="0" borderId="0" xfId="70" applyFont="1" applyBorder="1" applyAlignment="1">
      <alignment horizontal="center"/>
    </xf>
    <xf numFmtId="0" fontId="72" fillId="0" borderId="0" xfId="70" applyFont="1" applyBorder="1">
      <alignment vertical="center"/>
    </xf>
    <xf numFmtId="0" fontId="73" fillId="9" borderId="0" xfId="70" applyFont="1" applyFill="1" applyBorder="1" applyAlignment="1">
      <alignment horizontal="center" vertical="center" wrapText="1"/>
    </xf>
    <xf numFmtId="0" fontId="72" fillId="0" borderId="0" xfId="70" applyFont="1" applyBorder="1" applyAlignment="1">
      <alignment horizontal="center" vertical="center"/>
    </xf>
    <xf numFmtId="0" fontId="72" fillId="6" borderId="0" xfId="70" applyFont="1" applyFill="1" applyBorder="1" applyAlignment="1">
      <alignment horizontal="center" vertical="center" wrapText="1"/>
    </xf>
    <xf numFmtId="0" fontId="72" fillId="10" borderId="0" xfId="70" applyFont="1" applyFill="1" applyBorder="1" applyAlignment="1">
      <alignment horizontal="center" vertical="center" wrapText="1"/>
    </xf>
    <xf numFmtId="0" fontId="72" fillId="0" borderId="0" xfId="70" applyFont="1" applyFill="1" applyBorder="1" applyAlignment="1">
      <alignment horizontal="center" vertical="center" wrapText="1"/>
    </xf>
    <xf numFmtId="0" fontId="73" fillId="9" borderId="0" xfId="70" applyFont="1" applyFill="1" applyBorder="1" applyAlignment="1">
      <alignment vertical="center" wrapText="1"/>
    </xf>
    <xf numFmtId="0" fontId="72" fillId="0" borderId="0" xfId="70" applyFont="1" applyBorder="1" applyAlignment="1">
      <alignment horizontal="center" vertical="center" textRotation="90" wrapText="1"/>
    </xf>
    <xf numFmtId="0" fontId="72" fillId="0" borderId="0" xfId="70" applyFont="1" applyFill="1" applyBorder="1" applyAlignment="1">
      <alignment horizontal="center" vertical="center" textRotation="90" wrapText="1"/>
    </xf>
    <xf numFmtId="0" fontId="19" fillId="3" borderId="0" xfId="70" applyFont="1" applyFill="1" applyBorder="1" applyAlignment="1">
      <alignment horizontal="center" vertical="center" wrapText="1"/>
    </xf>
    <xf numFmtId="0" fontId="72" fillId="6" borderId="0" xfId="70" applyFont="1" applyFill="1" applyBorder="1" applyAlignment="1">
      <alignment horizontal="left" vertical="center"/>
    </xf>
    <xf numFmtId="0" fontId="72" fillId="0" borderId="0" xfId="70" applyFont="1" applyBorder="1" applyAlignment="1">
      <alignment horizontal="center" vertical="center" wrapText="1"/>
    </xf>
    <xf numFmtId="0" fontId="72" fillId="0" borderId="0" xfId="70" applyFont="1" applyFill="1" applyBorder="1" applyAlignment="1">
      <alignment horizontal="center"/>
    </xf>
    <xf numFmtId="0" fontId="72" fillId="0" borderId="0" xfId="70" applyNumberFormat="1" applyFont="1" applyBorder="1" applyAlignment="1">
      <alignment vertical="top"/>
    </xf>
    <xf numFmtId="0" fontId="72" fillId="0" borderId="0" xfId="70" applyFont="1" applyBorder="1" applyAlignment="1">
      <alignment horizontal="left"/>
    </xf>
    <xf numFmtId="2" fontId="72" fillId="0" borderId="0" xfId="70" applyNumberFormat="1" applyFont="1" applyBorder="1" applyAlignment="1">
      <alignment horizontal="center"/>
    </xf>
    <xf numFmtId="2" fontId="72" fillId="0" borderId="0" xfId="70" applyNumberFormat="1" applyFont="1" applyFill="1" applyBorder="1" applyAlignment="1">
      <alignment horizontal="center"/>
    </xf>
    <xf numFmtId="0" fontId="72" fillId="0" borderId="0" xfId="70" applyFont="1" applyBorder="1" applyAlignment="1">
      <alignment horizontal="center" vertical="top" wrapText="1"/>
    </xf>
    <xf numFmtId="187" fontId="72" fillId="0" borderId="0" xfId="70" applyNumberFormat="1" applyFont="1" applyBorder="1" applyAlignment="1">
      <alignment horizontal="center"/>
    </xf>
    <xf numFmtId="0" fontId="19" fillId="7" borderId="0" xfId="70" applyFont="1" applyFill="1" applyBorder="1" applyAlignment="1">
      <alignment horizontal="center" vertical="center"/>
    </xf>
    <xf numFmtId="0" fontId="37" fillId="9" borderId="0" xfId="70" applyFont="1" applyFill="1" applyBorder="1" applyAlignment="1">
      <alignment horizontal="left" vertical="center"/>
    </xf>
    <xf numFmtId="0" fontId="19" fillId="6" borderId="0" xfId="70" applyFont="1" applyFill="1" applyBorder="1" applyAlignment="1" applyProtection="1">
      <alignment horizontal="center" vertical="center" wrapText="1"/>
      <protection locked="0"/>
    </xf>
    <xf numFmtId="0" fontId="19" fillId="6" borderId="0" xfId="70" applyFont="1" applyFill="1" applyBorder="1" applyAlignment="1" applyProtection="1">
      <alignment horizontal="center" vertical="center"/>
      <protection locked="0"/>
    </xf>
    <xf numFmtId="1" fontId="19" fillId="6" borderId="0" xfId="70" applyNumberFormat="1" applyFont="1" applyFill="1" applyBorder="1" applyAlignment="1">
      <alignment horizontal="center" vertical="center"/>
    </xf>
    <xf numFmtId="0" fontId="72" fillId="4" borderId="0" xfId="70" applyNumberFormat="1" applyFont="1" applyFill="1" applyBorder="1" applyAlignment="1">
      <alignment vertical="center"/>
    </xf>
    <xf numFmtId="0" fontId="72" fillId="4" borderId="0" xfId="70" applyFont="1" applyFill="1" applyBorder="1" applyAlignment="1">
      <alignment horizontal="center" vertical="center"/>
    </xf>
    <xf numFmtId="0" fontId="72" fillId="10" borderId="0" xfId="70" applyFont="1" applyFill="1" applyBorder="1" applyAlignment="1">
      <alignment horizontal="center" vertical="center"/>
    </xf>
    <xf numFmtId="2" fontId="72" fillId="6" borderId="0" xfId="70" applyNumberFormat="1" applyFont="1" applyFill="1" applyBorder="1" applyAlignment="1">
      <alignment horizontal="center" vertical="center"/>
    </xf>
    <xf numFmtId="2" fontId="72" fillId="0" borderId="0" xfId="70" applyNumberFormat="1" applyFont="1" applyFill="1" applyBorder="1" applyAlignment="1">
      <alignment horizontal="center" vertical="center"/>
    </xf>
    <xf numFmtId="2" fontId="72" fillId="0" borderId="0" xfId="70" applyNumberFormat="1" applyFont="1" applyBorder="1" applyAlignment="1">
      <alignment vertical="center"/>
    </xf>
    <xf numFmtId="0" fontId="19" fillId="7" borderId="0" xfId="40" applyFont="1" applyFill="1" applyBorder="1" applyAlignment="1">
      <alignment horizontal="center" vertical="center"/>
    </xf>
    <xf numFmtId="0" fontId="19" fillId="7" borderId="0" xfId="70" quotePrefix="1" applyFont="1" applyFill="1" applyBorder="1" applyAlignment="1" applyProtection="1">
      <alignment horizontal="center" vertical="center"/>
      <protection locked="0"/>
    </xf>
    <xf numFmtId="0" fontId="19" fillId="7" borderId="0" xfId="70" applyFont="1" applyFill="1" applyBorder="1" applyAlignment="1" applyProtection="1">
      <alignment horizontal="center" vertical="center" wrapText="1"/>
      <protection locked="0"/>
    </xf>
    <xf numFmtId="167" fontId="19" fillId="7" borderId="0" xfId="70" applyNumberFormat="1" applyFont="1" applyFill="1" applyBorder="1" applyAlignment="1">
      <alignment horizontal="center" vertical="center"/>
    </xf>
    <xf numFmtId="0" fontId="72" fillId="7" borderId="0" xfId="70" applyNumberFormat="1" applyFont="1" applyFill="1" applyBorder="1" applyAlignment="1">
      <alignment vertical="center"/>
    </xf>
    <xf numFmtId="0" fontId="72" fillId="7" borderId="0" xfId="70" applyFont="1" applyFill="1" applyBorder="1" applyAlignment="1">
      <alignment horizontal="center" vertical="center"/>
    </xf>
    <xf numFmtId="1" fontId="19" fillId="7" borderId="0" xfId="70" quotePrefix="1" applyNumberFormat="1" applyFont="1" applyFill="1" applyBorder="1" applyAlignment="1" applyProtection="1">
      <alignment horizontal="center" vertical="center"/>
      <protection locked="0"/>
    </xf>
    <xf numFmtId="1" fontId="19" fillId="7" borderId="0" xfId="70" applyNumberFormat="1" applyFont="1" applyFill="1" applyBorder="1" applyAlignment="1" applyProtection="1">
      <alignment horizontal="center" vertical="center" wrapText="1"/>
      <protection locked="0"/>
    </xf>
    <xf numFmtId="0" fontId="19" fillId="0" borderId="0" xfId="63" applyNumberFormat="1" applyFont="1" applyFill="1" applyBorder="1" applyAlignment="1">
      <alignment horizontal="left" vertical="center" wrapText="1"/>
    </xf>
    <xf numFmtId="0" fontId="19" fillId="0" borderId="0" xfId="71" applyFont="1" applyBorder="1">
      <alignment vertical="center" wrapText="1"/>
    </xf>
    <xf numFmtId="0" fontId="73" fillId="0" borderId="0" xfId="70" applyFont="1" applyBorder="1">
      <alignment vertical="center"/>
    </xf>
    <xf numFmtId="0" fontId="73" fillId="0" borderId="0" xfId="70" applyFont="1" applyBorder="1" applyAlignment="1">
      <alignment horizontal="center" vertical="center"/>
    </xf>
    <xf numFmtId="167" fontId="72" fillId="0" borderId="0" xfId="70" applyNumberFormat="1" applyFont="1" applyBorder="1">
      <alignment vertical="center"/>
    </xf>
    <xf numFmtId="0" fontId="72" fillId="0" borderId="0" xfId="70" applyFont="1" applyFill="1" applyBorder="1">
      <alignment vertical="center"/>
    </xf>
    <xf numFmtId="10" fontId="72" fillId="0" borderId="0" xfId="70" applyNumberFormat="1" applyFont="1" applyBorder="1">
      <alignment vertical="center"/>
    </xf>
    <xf numFmtId="0" fontId="22" fillId="0" borderId="0" xfId="39" applyFont="1" applyBorder="1" applyAlignment="1">
      <alignment horizontal="center" vertical="center"/>
    </xf>
    <xf numFmtId="9" fontId="72" fillId="0" borderId="0" xfId="70" applyNumberFormat="1" applyFont="1" applyBorder="1">
      <alignment vertical="center"/>
    </xf>
    <xf numFmtId="2" fontId="22" fillId="0" borderId="0" xfId="39" applyNumberFormat="1" applyFont="1" applyBorder="1" applyAlignment="1">
      <alignment horizontal="left" vertical="center"/>
    </xf>
    <xf numFmtId="0" fontId="19" fillId="8" borderId="0" xfId="70" applyFont="1" applyFill="1" applyBorder="1" applyAlignment="1">
      <alignment horizontal="center" vertical="center"/>
    </xf>
    <xf numFmtId="1" fontId="19" fillId="7" borderId="0" xfId="70" applyNumberFormat="1" applyFont="1" applyFill="1" applyBorder="1" applyAlignment="1" applyProtection="1">
      <alignment horizontal="center" vertical="center"/>
      <protection locked="0"/>
    </xf>
    <xf numFmtId="0" fontId="19" fillId="11" borderId="0" xfId="70" applyFont="1" applyFill="1" applyAlignment="1">
      <alignment horizontal="center" vertical="center"/>
    </xf>
    <xf numFmtId="0" fontId="19" fillId="11" borderId="0" xfId="70" applyFont="1" applyFill="1" applyBorder="1" applyAlignment="1">
      <alignment horizontal="center" vertical="center"/>
    </xf>
    <xf numFmtId="0" fontId="72" fillId="17" borderId="0" xfId="70" applyFont="1" applyFill="1" applyBorder="1">
      <alignment vertical="center"/>
    </xf>
    <xf numFmtId="9" fontId="72" fillId="17" borderId="0" xfId="70" applyNumberFormat="1" applyFont="1" applyFill="1" applyBorder="1">
      <alignment vertical="center"/>
    </xf>
    <xf numFmtId="0" fontId="96" fillId="17" borderId="0" xfId="70" applyFont="1" applyFill="1" applyBorder="1">
      <alignment vertical="center"/>
    </xf>
    <xf numFmtId="9" fontId="72" fillId="17" borderId="0" xfId="34" applyFont="1" applyFill="1" applyBorder="1" applyAlignment="1">
      <alignment vertical="center"/>
    </xf>
    <xf numFmtId="0" fontId="22" fillId="10" borderId="0" xfId="42" applyFont="1" applyFill="1" applyAlignment="1">
      <alignment horizontal="center"/>
    </xf>
    <xf numFmtId="0" fontId="72" fillId="0" borderId="0" xfId="0" applyFont="1" applyBorder="1">
      <alignment vertical="center"/>
    </xf>
    <xf numFmtId="0" fontId="72" fillId="0" borderId="0" xfId="0" applyFont="1" applyFill="1" applyBorder="1">
      <alignment vertical="center"/>
    </xf>
    <xf numFmtId="0" fontId="72" fillId="4" borderId="0" xfId="72" applyFont="1" applyFill="1" applyBorder="1" applyAlignment="1">
      <alignment horizontal="center" vertical="center"/>
    </xf>
    <xf numFmtId="0" fontId="72" fillId="3" borderId="0" xfId="73" applyFont="1" applyFill="1" applyBorder="1" applyAlignment="1">
      <alignment horizontal="center" vertical="center" wrapText="1"/>
    </xf>
    <xf numFmtId="180" fontId="72" fillId="4" borderId="0" xfId="74" applyFont="1" applyBorder="1">
      <alignment horizontal="center" vertical="center"/>
    </xf>
    <xf numFmtId="0" fontId="98" fillId="31" borderId="0" xfId="77" applyFont="1" applyFill="1"/>
    <xf numFmtId="0" fontId="73" fillId="9" borderId="0" xfId="0" applyFont="1" applyFill="1" applyBorder="1">
      <alignment vertical="center"/>
    </xf>
    <xf numFmtId="0" fontId="73" fillId="9" borderId="0" xfId="0" applyFont="1" applyFill="1" applyBorder="1" applyAlignment="1">
      <alignment horizontal="center" vertical="center"/>
    </xf>
    <xf numFmtId="0" fontId="72" fillId="9" borderId="0" xfId="0" applyFont="1" applyFill="1" applyBorder="1">
      <alignment vertical="center"/>
    </xf>
    <xf numFmtId="0" fontId="72" fillId="9" borderId="0" xfId="0" applyFont="1" applyFill="1" applyBorder="1" applyAlignment="1">
      <alignment horizontal="right" vertical="center" wrapText="1"/>
    </xf>
    <xf numFmtId="0" fontId="72" fillId="9" borderId="0" xfId="39" applyFont="1" applyFill="1" applyBorder="1" applyAlignment="1">
      <alignment horizontal="center" vertical="center"/>
    </xf>
    <xf numFmtId="0" fontId="98" fillId="0" borderId="0" xfId="77" applyFont="1"/>
    <xf numFmtId="0" fontId="73" fillId="9" borderId="0" xfId="0" applyFont="1" applyFill="1" applyBorder="1" applyAlignment="1">
      <alignment horizontal="center" vertical="center" wrapText="1"/>
    </xf>
    <xf numFmtId="179" fontId="73" fillId="9" borderId="0" xfId="68" applyFont="1" applyFill="1" applyBorder="1" applyAlignment="1">
      <alignment horizontal="left" vertical="center"/>
    </xf>
    <xf numFmtId="0" fontId="73" fillId="9" borderId="0" xfId="0" applyFont="1" applyFill="1" applyBorder="1" applyAlignment="1">
      <alignment vertical="center" wrapText="1"/>
    </xf>
    <xf numFmtId="0" fontId="72" fillId="0" borderId="0" xfId="0" applyFont="1" applyBorder="1" applyAlignment="1">
      <alignment horizontal="center" vertical="center" textRotation="90" wrapText="1"/>
    </xf>
    <xf numFmtId="0" fontId="72" fillId="0" borderId="0" xfId="0" applyFont="1" applyFill="1" applyBorder="1" applyAlignment="1">
      <alignment horizontal="center" vertical="center" wrapText="1"/>
    </xf>
    <xf numFmtId="179" fontId="72" fillId="3" borderId="0" xfId="68" applyFont="1" applyFill="1" applyBorder="1" applyAlignment="1">
      <alignment horizontal="center" vertical="center" textRotation="90"/>
    </xf>
    <xf numFmtId="179" fontId="72" fillId="3" borderId="0" xfId="68" applyFont="1" applyFill="1" applyBorder="1" applyAlignment="1">
      <alignment horizontal="left" vertical="center"/>
    </xf>
    <xf numFmtId="0" fontId="72" fillId="0" borderId="0" xfId="0" applyFont="1" applyBorder="1" applyAlignment="1">
      <alignment horizontal="center" vertical="center" wrapText="1"/>
    </xf>
    <xf numFmtId="179" fontId="95" fillId="3" borderId="0" xfId="68" applyFont="1" applyFill="1" applyBorder="1" applyAlignment="1">
      <alignment horizontal="center" vertical="center"/>
    </xf>
    <xf numFmtId="179" fontId="95" fillId="3" borderId="0" xfId="68" applyFont="1" applyFill="1" applyBorder="1" applyAlignment="1">
      <alignment horizontal="left" vertical="center"/>
    </xf>
    <xf numFmtId="9" fontId="72" fillId="0" borderId="0" xfId="0" applyNumberFormat="1" applyFont="1" applyFill="1" applyBorder="1" applyAlignment="1">
      <alignment horizontal="center" vertical="center" wrapText="1"/>
    </xf>
    <xf numFmtId="0" fontId="72" fillId="24" borderId="0" xfId="0" applyFont="1" applyFill="1" applyBorder="1" applyAlignment="1">
      <alignment vertical="center" wrapText="1"/>
    </xf>
    <xf numFmtId="0" fontId="73" fillId="9" borderId="0" xfId="0" applyFont="1" applyFill="1" applyBorder="1" applyAlignment="1">
      <alignment horizontal="left" vertical="center"/>
    </xf>
    <xf numFmtId="0" fontId="72" fillId="6" borderId="0" xfId="0" applyFont="1" applyFill="1" applyBorder="1" applyAlignment="1">
      <alignment horizontal="center" vertical="center" wrapText="1"/>
    </xf>
    <xf numFmtId="0" fontId="72" fillId="6" borderId="0" xfId="0" applyFont="1" applyFill="1" applyBorder="1" applyAlignment="1">
      <alignment horizontal="center" vertical="center"/>
    </xf>
    <xf numFmtId="180" fontId="72" fillId="6" borderId="0" xfId="63" applyFont="1" applyFill="1" applyBorder="1" applyAlignment="1">
      <alignment horizontal="left" vertical="center"/>
    </xf>
    <xf numFmtId="167" fontId="72" fillId="6" borderId="0" xfId="0" applyNumberFormat="1" applyFont="1" applyFill="1" applyBorder="1" applyAlignment="1">
      <alignment horizontal="center" vertical="center"/>
    </xf>
    <xf numFmtId="0" fontId="94" fillId="24" borderId="0" xfId="77" applyFont="1" applyFill="1"/>
    <xf numFmtId="0" fontId="72" fillId="4" borderId="0" xfId="0" applyFont="1" applyFill="1" applyBorder="1" applyAlignment="1">
      <alignment horizontal="center" vertical="center"/>
    </xf>
    <xf numFmtId="0" fontId="72" fillId="4" borderId="0" xfId="0" applyFont="1" applyFill="1" applyBorder="1" applyAlignment="1">
      <alignment horizontal="center" vertical="center" wrapText="1"/>
    </xf>
    <xf numFmtId="180" fontId="94" fillId="4" borderId="0" xfId="63" quotePrefix="1" applyFont="1" applyFill="1" applyBorder="1" applyAlignment="1">
      <alignment horizontal="left" vertical="center"/>
    </xf>
    <xf numFmtId="43" fontId="72" fillId="0" borderId="0" xfId="79" applyFont="1" applyFill="1" applyBorder="1" applyAlignment="1">
      <alignment horizontal="center" vertical="center"/>
    </xf>
    <xf numFmtId="0" fontId="72" fillId="0" borderId="0" xfId="0" applyFont="1" applyAlignment="1">
      <alignment wrapText="1"/>
    </xf>
    <xf numFmtId="43" fontId="72" fillId="0" borderId="0" xfId="79" applyFont="1" applyAlignment="1">
      <alignment vertical="center"/>
    </xf>
    <xf numFmtId="0" fontId="73" fillId="32" borderId="0" xfId="0" applyFont="1" applyFill="1" applyBorder="1">
      <alignment vertical="center"/>
    </xf>
    <xf numFmtId="0" fontId="73" fillId="32" borderId="0" xfId="0" applyFont="1" applyFill="1" applyBorder="1" applyAlignment="1">
      <alignment horizontal="center" vertical="center"/>
    </xf>
    <xf numFmtId="0" fontId="72" fillId="32" borderId="0" xfId="0" applyFont="1" applyFill="1" applyBorder="1">
      <alignment vertical="center"/>
    </xf>
    <xf numFmtId="0" fontId="72" fillId="32" borderId="0" xfId="0" applyFont="1" applyFill="1" applyBorder="1" applyAlignment="1">
      <alignment vertical="center" wrapText="1"/>
    </xf>
    <xf numFmtId="0" fontId="72" fillId="32" borderId="0" xfId="39" applyFont="1" applyFill="1" applyBorder="1" applyAlignment="1">
      <alignment horizontal="center" vertical="center"/>
    </xf>
    <xf numFmtId="0" fontId="72" fillId="32" borderId="0" xfId="39" applyFont="1" applyFill="1" applyBorder="1" applyAlignment="1">
      <alignment horizontal="left" vertical="center"/>
    </xf>
    <xf numFmtId="0" fontId="98" fillId="32" borderId="0" xfId="77" applyFont="1" applyFill="1"/>
    <xf numFmtId="0" fontId="73" fillId="0" borderId="0" xfId="0" applyFont="1" applyBorder="1">
      <alignment vertical="center"/>
    </xf>
    <xf numFmtId="0" fontId="73" fillId="0" borderId="0" xfId="0" applyFont="1" applyBorder="1" applyAlignment="1">
      <alignment horizontal="center" vertical="center"/>
    </xf>
    <xf numFmtId="0" fontId="72" fillId="0" borderId="0" xfId="39" applyFont="1" applyBorder="1" applyAlignment="1">
      <alignment horizontal="center" vertical="center"/>
    </xf>
    <xf numFmtId="0" fontId="72" fillId="0" borderId="0" xfId="0" applyFont="1" applyBorder="1" applyAlignment="1">
      <alignment vertical="center" wrapText="1"/>
    </xf>
    <xf numFmtId="0" fontId="72" fillId="0" borderId="0" xfId="0" applyFont="1" applyBorder="1" applyAlignment="1">
      <alignment vertical="center"/>
    </xf>
    <xf numFmtId="9" fontId="72" fillId="0" borderId="0" xfId="34" applyFont="1" applyBorder="1" applyAlignment="1">
      <alignment vertical="center"/>
    </xf>
    <xf numFmtId="164" fontId="72" fillId="0" borderId="0" xfId="34" applyNumberFormat="1" applyFont="1" applyBorder="1" applyAlignment="1">
      <alignment vertical="center"/>
    </xf>
    <xf numFmtId="0" fontId="72" fillId="18" borderId="0" xfId="0" applyFont="1" applyFill="1" applyBorder="1" applyAlignment="1">
      <alignment vertical="center" wrapText="1"/>
    </xf>
    <xf numFmtId="0" fontId="72" fillId="18" borderId="0" xfId="0" applyFont="1" applyFill="1" applyBorder="1">
      <alignment vertical="center"/>
    </xf>
    <xf numFmtId="0" fontId="99" fillId="0" borderId="0" xfId="80" applyFont="1"/>
    <xf numFmtId="0" fontId="13" fillId="0" borderId="0" xfId="80"/>
    <xf numFmtId="0" fontId="65" fillId="0" borderId="1" xfId="80" applyFont="1" applyBorder="1" applyAlignment="1">
      <alignment horizontal="center" vertical="center" wrapText="1"/>
    </xf>
    <xf numFmtId="0" fontId="65" fillId="0" borderId="1" xfId="80" applyFont="1" applyBorder="1" applyAlignment="1">
      <alignment horizontal="center" vertical="center"/>
    </xf>
    <xf numFmtId="0" fontId="13" fillId="0" borderId="1" xfId="80" applyBorder="1"/>
    <xf numFmtId="3" fontId="13" fillId="0" borderId="1" xfId="80" applyNumberFormat="1" applyBorder="1"/>
    <xf numFmtId="164" fontId="13" fillId="0" borderId="1" xfId="80" applyNumberFormat="1" applyBorder="1"/>
    <xf numFmtId="0" fontId="65" fillId="0" borderId="0" xfId="80" applyFont="1"/>
    <xf numFmtId="0" fontId="101" fillId="0" borderId="0" xfId="80" applyFont="1"/>
    <xf numFmtId="0" fontId="101" fillId="26" borderId="1" xfId="80" applyFont="1" applyFill="1" applyBorder="1"/>
    <xf numFmtId="3" fontId="101" fillId="26" borderId="1" xfId="80" applyNumberFormat="1" applyFont="1" applyFill="1" applyBorder="1"/>
    <xf numFmtId="164" fontId="101" fillId="26" borderId="1" xfId="80" applyNumberFormat="1" applyFont="1" applyFill="1" applyBorder="1"/>
    <xf numFmtId="164" fontId="13" fillId="0" borderId="1" xfId="80" applyNumberFormat="1" applyFill="1" applyBorder="1"/>
    <xf numFmtId="0" fontId="12" fillId="0" borderId="1" xfId="80" applyFont="1" applyBorder="1"/>
    <xf numFmtId="3" fontId="13" fillId="34" borderId="1" xfId="80" applyNumberFormat="1" applyFill="1" applyBorder="1"/>
    <xf numFmtId="0" fontId="65" fillId="0" borderId="1" xfId="80" applyFont="1" applyBorder="1" applyAlignment="1">
      <alignment horizontal="center" vertical="center" wrapText="1"/>
    </xf>
    <xf numFmtId="0" fontId="103" fillId="0" borderId="0" xfId="80" applyFont="1"/>
    <xf numFmtId="11" fontId="13" fillId="0" borderId="0" xfId="80" applyNumberFormat="1"/>
    <xf numFmtId="0" fontId="72" fillId="0" borderId="0" xfId="70" applyFont="1" applyBorder="1" applyAlignment="1">
      <alignment horizontal="left"/>
    </xf>
    <xf numFmtId="0" fontId="65" fillId="0" borderId="1" xfId="80" applyFont="1" applyBorder="1" applyAlignment="1">
      <alignment horizontal="center" vertical="center" wrapText="1"/>
    </xf>
    <xf numFmtId="0" fontId="13" fillId="0" borderId="0" xfId="80" applyAlignment="1">
      <alignment wrapText="1"/>
    </xf>
    <xf numFmtId="0" fontId="104" fillId="0" borderId="0" xfId="80" applyFont="1"/>
    <xf numFmtId="11" fontId="104" fillId="0" borderId="0" xfId="80" applyNumberFormat="1" applyFont="1"/>
    <xf numFmtId="0" fontId="104" fillId="0" borderId="0" xfId="80" applyFont="1" applyFill="1"/>
    <xf numFmtId="11" fontId="13" fillId="0" borderId="1" xfId="80" applyNumberFormat="1" applyBorder="1"/>
    <xf numFmtId="11" fontId="12" fillId="0" borderId="1" xfId="80" applyNumberFormat="1" applyFont="1" applyBorder="1"/>
    <xf numFmtId="196" fontId="13" fillId="0" borderId="0" xfId="80" applyNumberFormat="1"/>
    <xf numFmtId="49" fontId="72" fillId="6" borderId="0" xfId="70" applyNumberFormat="1" applyFont="1" applyFill="1" applyBorder="1" applyAlignment="1" applyProtection="1">
      <alignment horizontal="center" vertical="center" wrapText="1"/>
      <protection locked="0"/>
    </xf>
    <xf numFmtId="49" fontId="72" fillId="6" borderId="0" xfId="70" applyNumberFormat="1" applyFont="1" applyFill="1" applyBorder="1" applyAlignment="1" applyProtection="1">
      <alignment horizontal="center" vertical="center"/>
      <protection locked="0"/>
    </xf>
    <xf numFmtId="49" fontId="72" fillId="7" borderId="0" xfId="58" quotePrefix="1" applyNumberFormat="1" applyFont="1" applyFill="1" applyBorder="1" applyAlignment="1" applyProtection="1">
      <alignment horizontal="center" vertical="center"/>
      <protection locked="0"/>
    </xf>
    <xf numFmtId="49" fontId="72" fillId="7" borderId="0" xfId="58" applyNumberFormat="1" applyFont="1" applyFill="1" applyBorder="1" applyAlignment="1" applyProtection="1">
      <alignment horizontal="center" vertical="center" wrapText="1"/>
      <protection locked="0"/>
    </xf>
    <xf numFmtId="49" fontId="72" fillId="7" borderId="0" xfId="58" quotePrefix="1" applyNumberFormat="1" applyFont="1" applyFill="1" applyBorder="1" applyAlignment="1" applyProtection="1">
      <alignment horizontal="center" vertical="center" wrapText="1"/>
      <protection locked="0"/>
    </xf>
    <xf numFmtId="0" fontId="105" fillId="4" borderId="0" xfId="61" applyFont="1" applyFill="1" applyBorder="1" applyAlignment="1">
      <alignment horizontal="center" vertical="center"/>
    </xf>
    <xf numFmtId="0" fontId="105" fillId="9" borderId="0" xfId="39" applyFont="1" applyFill="1" applyBorder="1" applyAlignment="1">
      <alignment horizontal="left" vertical="center"/>
    </xf>
    <xf numFmtId="0" fontId="105" fillId="9" borderId="0" xfId="70" applyFont="1" applyFill="1" applyBorder="1" applyAlignment="1">
      <alignment horizontal="center" vertical="center" wrapText="1"/>
    </xf>
    <xf numFmtId="179" fontId="105" fillId="9" borderId="0" xfId="68" applyFont="1" applyFill="1" applyBorder="1" applyAlignment="1">
      <alignment horizontal="center" vertical="center" wrapText="1"/>
    </xf>
    <xf numFmtId="179" fontId="105" fillId="9" borderId="0" xfId="68" applyFont="1" applyFill="1" applyBorder="1" applyAlignment="1">
      <alignment horizontal="left" vertical="center"/>
    </xf>
    <xf numFmtId="0" fontId="105" fillId="9" borderId="0" xfId="58" applyFont="1" applyFill="1" applyBorder="1" applyAlignment="1">
      <alignment horizontal="center" vertical="center" wrapText="1"/>
    </xf>
    <xf numFmtId="179" fontId="105" fillId="9" borderId="0" xfId="68" applyFont="1" applyFill="1" applyBorder="1" applyAlignment="1">
      <alignment horizontal="left" vertical="center" wrapText="1"/>
    </xf>
    <xf numFmtId="0" fontId="105" fillId="3" borderId="0" xfId="58" applyFont="1" applyFill="1" applyBorder="1" applyAlignment="1">
      <alignment horizontal="center" vertical="center" wrapText="1"/>
    </xf>
    <xf numFmtId="179" fontId="105" fillId="3" borderId="0" xfId="62" applyFont="1" applyFill="1" applyBorder="1" applyAlignment="1">
      <alignment horizontal="center" vertical="center" textRotation="90" wrapText="1"/>
    </xf>
    <xf numFmtId="179" fontId="105" fillId="3" borderId="0" xfId="62" applyFont="1" applyFill="1" applyBorder="1" applyAlignment="1">
      <alignment horizontal="left" vertical="center" wrapText="1"/>
    </xf>
    <xf numFmtId="179" fontId="106" fillId="3" borderId="0" xfId="62" applyFont="1" applyFill="1" applyBorder="1" applyAlignment="1">
      <alignment horizontal="center" vertical="center"/>
    </xf>
    <xf numFmtId="179" fontId="106" fillId="3" borderId="0" xfId="62" applyFont="1" applyFill="1" applyBorder="1" applyAlignment="1">
      <alignment horizontal="left" vertical="center"/>
    </xf>
    <xf numFmtId="1" fontId="105" fillId="6" borderId="0" xfId="70" applyNumberFormat="1" applyFont="1" applyFill="1" applyBorder="1" applyAlignment="1">
      <alignment horizontal="center" vertical="center"/>
    </xf>
    <xf numFmtId="0" fontId="105" fillId="32" borderId="0" xfId="63" applyNumberFormat="1" applyFont="1" applyFill="1" applyBorder="1" applyAlignment="1">
      <alignment horizontal="center" vertical="center"/>
    </xf>
    <xf numFmtId="2" fontId="105" fillId="32" borderId="0" xfId="63" applyNumberFormat="1" applyFont="1" applyFill="1" applyBorder="1" applyAlignment="1">
      <alignment horizontal="center" vertical="center"/>
    </xf>
    <xf numFmtId="0" fontId="105" fillId="32" borderId="0" xfId="63" applyNumberFormat="1" applyFont="1" applyFill="1" applyBorder="1" applyAlignment="1">
      <alignment horizontal="left" vertical="center" wrapText="1"/>
    </xf>
    <xf numFmtId="180" fontId="105" fillId="4" borderId="0" xfId="12" applyFont="1" applyBorder="1">
      <alignment horizontal="center" vertical="center"/>
    </xf>
    <xf numFmtId="0" fontId="105" fillId="0" borderId="0" xfId="63" applyNumberFormat="1" applyFont="1" applyFill="1" applyBorder="1" applyAlignment="1">
      <alignment horizontal="center" vertical="center"/>
    </xf>
    <xf numFmtId="2" fontId="105" fillId="0" borderId="0" xfId="63" applyNumberFormat="1" applyFont="1" applyFill="1" applyBorder="1" applyAlignment="1">
      <alignment horizontal="center" vertical="center"/>
    </xf>
    <xf numFmtId="0" fontId="105" fillId="0" borderId="0" xfId="63" applyNumberFormat="1" applyFont="1" applyFill="1" applyBorder="1" applyAlignment="1">
      <alignment horizontal="left" vertical="center" wrapText="1"/>
    </xf>
    <xf numFmtId="0" fontId="105" fillId="7" borderId="0" xfId="67" applyFont="1" applyFill="1" applyBorder="1">
      <alignment vertical="center"/>
    </xf>
    <xf numFmtId="0" fontId="107" fillId="7" borderId="0" xfId="39" applyFont="1" applyFill="1" applyBorder="1" applyAlignment="1">
      <alignment horizontal="left" vertical="center"/>
    </xf>
    <xf numFmtId="0" fontId="108" fillId="7" borderId="0" xfId="67" applyFont="1" applyFill="1" applyBorder="1">
      <alignment vertical="center"/>
    </xf>
    <xf numFmtId="0" fontId="105" fillId="28" borderId="0" xfId="67" applyFont="1" applyFill="1" applyBorder="1">
      <alignment vertical="center"/>
    </xf>
    <xf numFmtId="0" fontId="107" fillId="0" borderId="0" xfId="39" applyFont="1" applyBorder="1" applyAlignment="1">
      <alignment horizontal="left" vertical="center"/>
    </xf>
    <xf numFmtId="0" fontId="108" fillId="28" borderId="0" xfId="67" applyFont="1" applyFill="1" applyBorder="1">
      <alignment vertical="center"/>
    </xf>
    <xf numFmtId="3" fontId="109" fillId="0" borderId="0" xfId="58" applyNumberFormat="1" applyFont="1" applyAlignment="1">
      <alignment horizontal="right"/>
    </xf>
    <xf numFmtId="0" fontId="109" fillId="0" borderId="0" xfId="58" applyFont="1" applyBorder="1" applyAlignment="1">
      <alignment horizontal="right"/>
    </xf>
    <xf numFmtId="0" fontId="109" fillId="0" borderId="0" xfId="58" applyFont="1" applyAlignment="1">
      <alignment horizontal="left"/>
    </xf>
    <xf numFmtId="0" fontId="109" fillId="0" borderId="0" xfId="58" applyFont="1" applyBorder="1" applyAlignment="1">
      <alignment horizontal="center"/>
    </xf>
    <xf numFmtId="3" fontId="109" fillId="21" borderId="0" xfId="58" applyNumberFormat="1" applyFont="1" applyFill="1" applyAlignment="1">
      <alignment horizontal="right"/>
    </xf>
    <xf numFmtId="0" fontId="109" fillId="21" borderId="0" xfId="58" applyFont="1" applyFill="1" applyBorder="1" applyAlignment="1">
      <alignment horizontal="right"/>
    </xf>
    <xf numFmtId="0" fontId="109" fillId="21" borderId="0" xfId="58" applyFont="1" applyFill="1" applyAlignment="1">
      <alignment horizontal="left"/>
    </xf>
    <xf numFmtId="0" fontId="109" fillId="21" borderId="0" xfId="58" applyFont="1" applyFill="1" applyBorder="1" applyAlignment="1">
      <alignment horizontal="center"/>
    </xf>
    <xf numFmtId="0" fontId="105" fillId="0" borderId="0" xfId="67" applyFont="1" applyBorder="1">
      <alignment vertical="center"/>
    </xf>
    <xf numFmtId="0" fontId="108" fillId="0" borderId="0" xfId="67" applyFont="1" applyBorder="1">
      <alignment vertical="center"/>
    </xf>
    <xf numFmtId="11" fontId="105" fillId="0" borderId="0" xfId="67" applyNumberFormat="1" applyFont="1" applyBorder="1">
      <alignment vertical="center"/>
    </xf>
    <xf numFmtId="11" fontId="107" fillId="0" borderId="0" xfId="39" applyNumberFormat="1" applyFont="1" applyBorder="1" applyAlignment="1">
      <alignment horizontal="left" vertical="center"/>
    </xf>
    <xf numFmtId="11" fontId="108" fillId="0" borderId="0" xfId="67" applyNumberFormat="1" applyFont="1" applyBorder="1">
      <alignment vertical="center"/>
    </xf>
    <xf numFmtId="0" fontId="105" fillId="0" borderId="0" xfId="67" applyFont="1" applyFill="1" applyBorder="1">
      <alignment vertical="center"/>
    </xf>
    <xf numFmtId="11" fontId="105" fillId="0" borderId="32" xfId="67" applyNumberFormat="1" applyFont="1" applyBorder="1">
      <alignment vertical="center"/>
    </xf>
    <xf numFmtId="11" fontId="108" fillId="0" borderId="32" xfId="67" applyNumberFormat="1" applyFont="1" applyBorder="1">
      <alignment vertical="center"/>
    </xf>
    <xf numFmtId="0" fontId="110" fillId="29" borderId="0" xfId="67" applyFont="1" applyFill="1" applyBorder="1">
      <alignment vertical="center"/>
    </xf>
    <xf numFmtId="0" fontId="111" fillId="29" borderId="0" xfId="67" applyFont="1" applyFill="1" applyBorder="1">
      <alignment vertical="center"/>
    </xf>
    <xf numFmtId="0" fontId="105" fillId="0" borderId="35" xfId="67" applyFont="1" applyBorder="1">
      <alignment vertical="center"/>
    </xf>
    <xf numFmtId="0" fontId="108" fillId="0" borderId="35" xfId="67" applyFont="1" applyBorder="1">
      <alignment vertical="center"/>
    </xf>
    <xf numFmtId="188" fontId="19" fillId="0" borderId="0" xfId="67" applyNumberFormat="1" applyFont="1" applyFill="1" applyBorder="1" applyAlignment="1">
      <alignment horizontal="center" vertical="center"/>
    </xf>
    <xf numFmtId="0" fontId="107" fillId="0" borderId="0" xfId="39" applyFont="1" applyFill="1" applyBorder="1" applyAlignment="1">
      <alignment horizontal="left" vertical="center"/>
    </xf>
    <xf numFmtId="180" fontId="19" fillId="4" borderId="0" xfId="74" applyFont="1" applyBorder="1">
      <alignment horizontal="center" vertical="center"/>
    </xf>
    <xf numFmtId="0" fontId="19" fillId="0" borderId="0" xfId="70" applyFont="1" applyFill="1" applyBorder="1" applyAlignment="1">
      <alignment horizontal="center" vertical="center" wrapText="1"/>
    </xf>
    <xf numFmtId="1" fontId="19" fillId="0" borderId="0" xfId="70" applyNumberFormat="1" applyFont="1" applyFill="1" applyBorder="1" applyAlignment="1">
      <alignment horizontal="center" vertical="center"/>
    </xf>
    <xf numFmtId="167" fontId="19" fillId="0" borderId="0" xfId="70" applyNumberFormat="1" applyFont="1" applyFill="1" applyBorder="1" applyAlignment="1">
      <alignment horizontal="center" vertical="center"/>
    </xf>
    <xf numFmtId="0" fontId="9" fillId="0" borderId="1" xfId="80" applyFont="1" applyBorder="1"/>
    <xf numFmtId="179" fontId="22" fillId="3" borderId="0" xfId="68" applyFont="1" applyFill="1" applyBorder="1" applyAlignment="1">
      <alignment horizontal="left" vertical="center"/>
    </xf>
    <xf numFmtId="0" fontId="72" fillId="6" borderId="0" xfId="70" applyFont="1" applyFill="1" applyBorder="1" applyAlignment="1">
      <alignment horizontal="center" vertical="center" textRotation="90" wrapText="1"/>
    </xf>
    <xf numFmtId="0" fontId="72" fillId="10" borderId="0" xfId="70" applyFont="1" applyFill="1" applyBorder="1" applyAlignment="1">
      <alignment horizontal="center" vertical="center" textRotation="90" wrapText="1"/>
    </xf>
    <xf numFmtId="0" fontId="72" fillId="0" borderId="0" xfId="70" applyFont="1" applyBorder="1" applyAlignment="1">
      <alignment horizontal="center" vertical="center" textRotation="90"/>
    </xf>
    <xf numFmtId="0" fontId="19" fillId="10" borderId="0" xfId="91" applyFont="1" applyFill="1" applyBorder="1" applyAlignment="1">
      <alignment horizontal="center" vertical="center"/>
    </xf>
    <xf numFmtId="1" fontId="19" fillId="6" borderId="0" xfId="91" applyNumberFormat="1" applyFont="1" applyFill="1" applyBorder="1" applyAlignment="1">
      <alignment horizontal="center" vertical="center"/>
    </xf>
    <xf numFmtId="0" fontId="19" fillId="7" borderId="0" xfId="91" applyFont="1" applyFill="1" applyBorder="1" applyAlignment="1">
      <alignment horizontal="center" vertical="center"/>
    </xf>
    <xf numFmtId="167" fontId="19" fillId="7" borderId="0" xfId="91" applyNumberFormat="1" applyFont="1" applyFill="1" applyBorder="1" applyAlignment="1">
      <alignment horizontal="center" vertical="center"/>
    </xf>
    <xf numFmtId="0" fontId="19" fillId="7" borderId="0" xfId="91" applyNumberFormat="1" applyFont="1" applyFill="1" applyBorder="1" applyAlignment="1">
      <alignment vertical="center"/>
    </xf>
    <xf numFmtId="0" fontId="9" fillId="20" borderId="0" xfId="91" applyFill="1" applyAlignment="1">
      <alignment horizontal="left" vertical="center"/>
    </xf>
    <xf numFmtId="0" fontId="19" fillId="11" borderId="0" xfId="91" applyFont="1" applyFill="1" applyAlignment="1">
      <alignment horizontal="center" vertical="center"/>
    </xf>
    <xf numFmtId="0" fontId="19" fillId="11" borderId="0" xfId="91" applyFont="1" applyFill="1" applyBorder="1" applyAlignment="1">
      <alignment horizontal="center" vertical="center"/>
    </xf>
    <xf numFmtId="0" fontId="19" fillId="0" borderId="0" xfId="91" applyFont="1" applyFill="1" applyBorder="1" applyAlignment="1">
      <alignment vertical="center"/>
    </xf>
    <xf numFmtId="0" fontId="19" fillId="0" borderId="0" xfId="70" applyFont="1" applyFill="1" applyBorder="1" applyAlignment="1">
      <alignment vertical="center" wrapText="1"/>
    </xf>
    <xf numFmtId="0" fontId="37" fillId="0" borderId="0" xfId="70" applyFont="1" applyFill="1" applyBorder="1" applyAlignment="1">
      <alignment horizontal="left" vertical="center"/>
    </xf>
    <xf numFmtId="0" fontId="19" fillId="0" borderId="0" xfId="70" quotePrefix="1" applyFont="1" applyFill="1" applyBorder="1" applyAlignment="1" applyProtection="1">
      <alignment horizontal="center" vertical="center"/>
      <protection locked="0"/>
    </xf>
    <xf numFmtId="0" fontId="19" fillId="0" borderId="0" xfId="70" applyFont="1" applyFill="1" applyBorder="1" applyAlignment="1" applyProtection="1">
      <alignment horizontal="center" vertical="center" wrapText="1"/>
      <protection locked="0"/>
    </xf>
    <xf numFmtId="180" fontId="19" fillId="0" borderId="0" xfId="63" applyFont="1" applyFill="1" applyBorder="1" applyAlignment="1">
      <alignment horizontal="left" vertical="center" wrapText="1"/>
    </xf>
    <xf numFmtId="180" fontId="72" fillId="0" borderId="0" xfId="63" quotePrefix="1" applyFont="1" applyFill="1" applyBorder="1" applyAlignment="1">
      <alignment horizontal="left" vertical="center"/>
    </xf>
    <xf numFmtId="0" fontId="19" fillId="0" borderId="0" xfId="91" applyFont="1" applyFill="1" applyBorder="1" applyAlignment="1">
      <alignment horizontal="center" vertical="center"/>
    </xf>
    <xf numFmtId="0" fontId="19" fillId="0" borderId="0" xfId="91" applyFont="1" applyFill="1" applyBorder="1" applyAlignment="1">
      <alignment vertical="center" wrapText="1"/>
    </xf>
    <xf numFmtId="0" fontId="37" fillId="0" borderId="0" xfId="91" applyFont="1" applyFill="1" applyBorder="1" applyAlignment="1">
      <alignment horizontal="left" vertical="center"/>
    </xf>
    <xf numFmtId="1" fontId="19" fillId="0" borderId="0" xfId="91" applyNumberFormat="1" applyFont="1" applyFill="1" applyBorder="1" applyAlignment="1" applyProtection="1">
      <alignment horizontal="center" vertical="center"/>
      <protection locked="0"/>
    </xf>
    <xf numFmtId="1" fontId="19" fillId="0" borderId="0" xfId="91" applyNumberFormat="1" applyFont="1" applyFill="1" applyBorder="1" applyAlignment="1" applyProtection="1">
      <alignment horizontal="center" vertical="center" wrapText="1"/>
      <protection locked="0"/>
    </xf>
    <xf numFmtId="0" fontId="72" fillId="0" borderId="0" xfId="91" applyNumberFormat="1" applyFont="1" applyFill="1" applyBorder="1" applyAlignment="1">
      <alignment vertical="center"/>
    </xf>
    <xf numFmtId="0" fontId="72" fillId="0" borderId="0" xfId="91" applyFont="1" applyFill="1" applyBorder="1" applyAlignment="1">
      <alignment horizontal="center" vertical="center"/>
    </xf>
    <xf numFmtId="2" fontId="72" fillId="0" borderId="0" xfId="91" applyNumberFormat="1" applyFont="1" applyFill="1" applyBorder="1" applyAlignment="1">
      <alignment horizontal="center" vertical="center"/>
    </xf>
    <xf numFmtId="2" fontId="72" fillId="0" borderId="0" xfId="91" applyNumberFormat="1" applyFont="1" applyFill="1" applyBorder="1" applyAlignment="1">
      <alignment vertical="center"/>
    </xf>
    <xf numFmtId="0" fontId="19" fillId="0" borderId="0" xfId="71" applyFont="1" applyFill="1" applyBorder="1">
      <alignment vertical="center" wrapText="1"/>
    </xf>
    <xf numFmtId="0" fontId="72" fillId="9" borderId="0" xfId="72" applyFont="1" applyFill="1" applyBorder="1"/>
    <xf numFmtId="0" fontId="73" fillId="9" borderId="0" xfId="72" applyFont="1" applyFill="1" applyBorder="1"/>
    <xf numFmtId="0" fontId="73" fillId="9" borderId="0" xfId="72" applyFont="1" applyFill="1" applyBorder="1" applyAlignment="1">
      <alignment horizontal="center" vertical="center"/>
    </xf>
    <xf numFmtId="0" fontId="72" fillId="9" borderId="0" xfId="72" applyFont="1" applyFill="1" applyBorder="1" applyAlignment="1">
      <alignment horizontal="right" vertical="center" wrapText="1"/>
    </xf>
    <xf numFmtId="0" fontId="73" fillId="9" borderId="0" xfId="72" applyFont="1" applyFill="1" applyBorder="1" applyAlignment="1">
      <alignment horizontal="center" vertical="center" wrapText="1"/>
    </xf>
    <xf numFmtId="179" fontId="73" fillId="9" borderId="0" xfId="62" applyFont="1" applyFill="1" applyBorder="1" applyAlignment="1">
      <alignment horizontal="center" vertical="center" wrapText="1"/>
    </xf>
    <xf numFmtId="179" fontId="73" fillId="9" borderId="0" xfId="62" applyFont="1" applyFill="1" applyBorder="1" applyAlignment="1">
      <alignment horizontal="left" vertical="center" wrapText="1"/>
    </xf>
    <xf numFmtId="0" fontId="73" fillId="9" borderId="0" xfId="72" applyFont="1" applyFill="1" applyBorder="1" applyAlignment="1">
      <alignment vertical="center" wrapText="1"/>
    </xf>
    <xf numFmtId="0" fontId="72" fillId="0" borderId="0" xfId="72" applyFont="1" applyBorder="1" applyAlignment="1">
      <alignment horizontal="center" vertical="center" textRotation="90" wrapText="1"/>
    </xf>
    <xf numFmtId="0" fontId="72" fillId="0" borderId="0" xfId="72" applyFont="1" applyFill="1" applyBorder="1" applyAlignment="1">
      <alignment horizontal="center" vertical="center" wrapText="1"/>
    </xf>
    <xf numFmtId="0" fontId="72" fillId="0" borderId="0" xfId="72" applyFont="1" applyFill="1" applyBorder="1" applyAlignment="1">
      <alignment horizontal="center" vertical="center" textRotation="90" wrapText="1"/>
    </xf>
    <xf numFmtId="0" fontId="19" fillId="3" borderId="0" xfId="72" applyFont="1" applyFill="1" applyBorder="1" applyAlignment="1">
      <alignment horizontal="center" vertical="center" wrapText="1"/>
    </xf>
    <xf numFmtId="179" fontId="22" fillId="3" borderId="0" xfId="62" applyFont="1" applyFill="1" applyBorder="1" applyAlignment="1">
      <alignment horizontal="center" vertical="center" textRotation="90" wrapText="1"/>
    </xf>
    <xf numFmtId="179" fontId="22" fillId="3" borderId="0" xfId="62" applyFont="1" applyFill="1" applyBorder="1" applyAlignment="1">
      <alignment horizontal="left" vertical="center" wrapText="1"/>
    </xf>
    <xf numFmtId="0" fontId="72" fillId="0" borderId="0" xfId="72" applyFont="1" applyBorder="1" applyAlignment="1">
      <alignment horizontal="center" vertical="center" wrapText="1"/>
    </xf>
    <xf numFmtId="179" fontId="46" fillId="3" borderId="0" xfId="62" applyFont="1" applyFill="1" applyBorder="1" applyAlignment="1">
      <alignment horizontal="center" vertical="center"/>
    </xf>
    <xf numFmtId="179" fontId="46" fillId="3" borderId="0" xfId="62" applyFont="1" applyFill="1" applyBorder="1" applyAlignment="1">
      <alignment horizontal="left" vertical="center"/>
    </xf>
    <xf numFmtId="0" fontId="19" fillId="35" borderId="0" xfId="72" applyFont="1" applyFill="1" applyBorder="1" applyAlignment="1">
      <alignment vertical="center" wrapText="1"/>
    </xf>
    <xf numFmtId="0" fontId="37" fillId="35" borderId="0" xfId="72" applyFont="1" applyFill="1" applyBorder="1" applyAlignment="1">
      <alignment horizontal="left" vertical="center"/>
    </xf>
    <xf numFmtId="0" fontId="19" fillId="35" borderId="0" xfId="72" applyFont="1" applyFill="1" applyBorder="1" applyAlignment="1" applyProtection="1">
      <alignment horizontal="center" vertical="center"/>
      <protection locked="0"/>
    </xf>
    <xf numFmtId="180" fontId="19" fillId="35" borderId="0" xfId="63" applyFont="1" applyFill="1" applyBorder="1" applyAlignment="1">
      <alignment horizontal="left" vertical="center" wrapText="1"/>
    </xf>
    <xf numFmtId="180" fontId="72" fillId="35" borderId="0" xfId="63" applyFont="1" applyFill="1" applyBorder="1" applyAlignment="1">
      <alignment horizontal="center" vertical="center"/>
    </xf>
    <xf numFmtId="180" fontId="72" fillId="35" borderId="0" xfId="63" quotePrefix="1" applyFont="1" applyFill="1" applyBorder="1" applyAlignment="1">
      <alignment horizontal="left" vertical="center"/>
    </xf>
    <xf numFmtId="0" fontId="72" fillId="35" borderId="0" xfId="63" quotePrefix="1" applyNumberFormat="1" applyFont="1" applyFill="1" applyBorder="1" applyAlignment="1">
      <alignment horizontal="center" vertical="center"/>
    </xf>
    <xf numFmtId="167" fontId="19" fillId="35" borderId="0" xfId="72" applyNumberFormat="1" applyFont="1" applyFill="1" applyBorder="1" applyAlignment="1">
      <alignment horizontal="center" vertical="center"/>
    </xf>
    <xf numFmtId="167" fontId="19" fillId="7" borderId="0" xfId="72" applyNumberFormat="1" applyFont="1" applyFill="1" applyBorder="1" applyAlignment="1">
      <alignment horizontal="center" vertical="center"/>
    </xf>
    <xf numFmtId="0" fontId="51" fillId="0" borderId="0" xfId="72" applyFont="1" applyAlignment="1">
      <alignment vertical="center"/>
    </xf>
    <xf numFmtId="0" fontId="19" fillId="14" borderId="0" xfId="92" applyFont="1" applyFill="1" applyBorder="1" applyAlignment="1">
      <alignment horizontal="center" vertical="center"/>
    </xf>
    <xf numFmtId="0" fontId="19" fillId="9" borderId="0" xfId="72" applyFont="1" applyFill="1" applyBorder="1" applyAlignment="1">
      <alignment vertical="center" wrapText="1"/>
    </xf>
    <xf numFmtId="0" fontId="37" fillId="9" borderId="0" xfId="72" applyFont="1" applyFill="1" applyBorder="1" applyAlignment="1">
      <alignment horizontal="left" vertical="center"/>
    </xf>
    <xf numFmtId="0" fontId="19" fillId="14" borderId="0" xfId="72" quotePrefix="1" applyFont="1" applyFill="1" applyBorder="1" applyAlignment="1" applyProtection="1">
      <alignment horizontal="center" vertical="center"/>
      <protection locked="0"/>
    </xf>
    <xf numFmtId="0" fontId="19" fillId="14" borderId="0" xfId="72" applyFont="1" applyFill="1" applyBorder="1" applyAlignment="1" applyProtection="1">
      <alignment horizontal="center" vertical="center" wrapText="1"/>
      <protection locked="0"/>
    </xf>
    <xf numFmtId="0" fontId="18" fillId="14" borderId="0" xfId="72" applyFill="1" applyAlignment="1">
      <alignment horizontal="center" vertical="center"/>
    </xf>
    <xf numFmtId="0" fontId="19" fillId="14" borderId="0" xfId="72" applyFont="1" applyFill="1" applyBorder="1" applyAlignment="1" applyProtection="1">
      <alignment horizontal="center" vertical="center"/>
      <protection locked="0"/>
    </xf>
    <xf numFmtId="0" fontId="72" fillId="0" borderId="0" xfId="72" applyFont="1" applyBorder="1"/>
    <xf numFmtId="0" fontId="73" fillId="0" borderId="0" xfId="72" applyFont="1" applyBorder="1"/>
    <xf numFmtId="0" fontId="73" fillId="0" borderId="0" xfId="72" applyFont="1" applyBorder="1" applyAlignment="1">
      <alignment horizontal="center" vertical="center"/>
    </xf>
    <xf numFmtId="0" fontId="19" fillId="35" borderId="0" xfId="91" applyFont="1" applyFill="1" applyBorder="1" applyAlignment="1">
      <alignment vertical="center"/>
    </xf>
    <xf numFmtId="0" fontId="19" fillId="35" borderId="0" xfId="70" applyFont="1" applyFill="1" applyBorder="1" applyAlignment="1">
      <alignment vertical="center" wrapText="1"/>
    </xf>
    <xf numFmtId="0" fontId="37" fillId="35" borderId="0" xfId="70" applyFont="1" applyFill="1" applyBorder="1" applyAlignment="1">
      <alignment horizontal="left" vertical="center"/>
    </xf>
    <xf numFmtId="0" fontId="19" fillId="35" borderId="0" xfId="70" quotePrefix="1" applyFont="1" applyFill="1" applyBorder="1" applyAlignment="1" applyProtection="1">
      <alignment horizontal="center" vertical="center"/>
      <protection locked="0"/>
    </xf>
    <xf numFmtId="0" fontId="19" fillId="35" borderId="0" xfId="70" applyFont="1" applyFill="1" applyBorder="1" applyAlignment="1" applyProtection="1">
      <alignment horizontal="center" vertical="center" wrapText="1"/>
      <protection locked="0"/>
    </xf>
    <xf numFmtId="167" fontId="19" fillId="35" borderId="0" xfId="70" applyNumberFormat="1" applyFont="1" applyFill="1" applyBorder="1" applyAlignment="1">
      <alignment horizontal="center" vertical="center"/>
    </xf>
    <xf numFmtId="0" fontId="72" fillId="35" borderId="0" xfId="63" applyNumberFormat="1" applyFont="1" applyFill="1" applyBorder="1" applyAlignment="1">
      <alignment horizontal="center" vertical="center"/>
    </xf>
    <xf numFmtId="2" fontId="72" fillId="35" borderId="0" xfId="63" applyNumberFormat="1" applyFont="1" applyFill="1" applyBorder="1" applyAlignment="1">
      <alignment horizontal="center" vertical="center"/>
    </xf>
    <xf numFmtId="0" fontId="22" fillId="35" borderId="0" xfId="63" applyNumberFormat="1" applyFont="1" applyFill="1" applyBorder="1" applyAlignment="1">
      <alignment horizontal="left" vertical="center"/>
    </xf>
    <xf numFmtId="0" fontId="72" fillId="35" borderId="0" xfId="70" applyNumberFormat="1" applyFont="1" applyFill="1" applyBorder="1" applyAlignment="1">
      <alignment vertical="center"/>
    </xf>
    <xf numFmtId="0" fontId="72" fillId="35" borderId="0" xfId="70" applyFont="1" applyFill="1" applyBorder="1">
      <alignment vertical="center"/>
    </xf>
    <xf numFmtId="11" fontId="72" fillId="0" borderId="0" xfId="93" applyNumberFormat="1" applyFont="1" applyBorder="1" applyAlignment="1">
      <alignment vertical="center"/>
    </xf>
    <xf numFmtId="0" fontId="89" fillId="7" borderId="0" xfId="0" applyFont="1" applyFill="1" applyBorder="1" applyAlignment="1">
      <alignment horizontal="center" vertical="center"/>
    </xf>
    <xf numFmtId="0" fontId="89" fillId="9" borderId="0" xfId="0" applyFont="1" applyFill="1" applyBorder="1" applyAlignment="1">
      <alignment horizontal="right" vertical="center" wrapText="1"/>
    </xf>
    <xf numFmtId="180" fontId="89" fillId="0" borderId="0" xfId="46" applyNumberFormat="1" applyFont="1" applyFill="1" applyBorder="1" applyAlignment="1">
      <alignment horizontal="center" vertical="center"/>
    </xf>
    <xf numFmtId="0" fontId="89" fillId="0" borderId="0" xfId="46" applyFont="1" applyFill="1" applyBorder="1">
      <alignment vertical="center"/>
    </xf>
    <xf numFmtId="0" fontId="89" fillId="6" borderId="0" xfId="0" applyFont="1" applyFill="1" applyBorder="1" applyAlignment="1">
      <alignment horizontal="center" vertical="center" wrapText="1"/>
    </xf>
    <xf numFmtId="164" fontId="13" fillId="26" borderId="1" xfId="80" applyNumberFormat="1" applyFill="1" applyBorder="1"/>
    <xf numFmtId="0" fontId="65" fillId="0" borderId="1" xfId="80" applyFont="1" applyBorder="1" applyAlignment="1">
      <alignment horizontal="center" vertical="center" wrapText="1"/>
    </xf>
    <xf numFmtId="0" fontId="65" fillId="0" borderId="1" xfId="80" applyFont="1" applyBorder="1" applyAlignment="1">
      <alignment horizontal="center" vertical="center" wrapText="1"/>
    </xf>
    <xf numFmtId="0" fontId="96" fillId="0" borderId="0" xfId="71" applyFont="1" applyFill="1" applyBorder="1" applyAlignment="1">
      <alignment vertical="center" wrapText="1"/>
    </xf>
    <xf numFmtId="0" fontId="37" fillId="0" borderId="0" xfId="71" applyFont="1" applyFill="1" applyBorder="1">
      <alignment vertical="center" wrapText="1"/>
    </xf>
    <xf numFmtId="0" fontId="37" fillId="0" borderId="0" xfId="71" applyFont="1" applyFill="1" applyBorder="1" applyAlignment="1">
      <alignment horizontal="center" vertical="center"/>
    </xf>
    <xf numFmtId="1" fontId="19" fillId="0" borderId="0" xfId="71" applyNumberFormat="1" applyFont="1" applyFill="1" applyBorder="1">
      <alignment vertical="center" wrapText="1"/>
    </xf>
    <xf numFmtId="0" fontId="19" fillId="0" borderId="0" xfId="71" applyFont="1" applyFill="1" applyBorder="1" applyAlignment="1">
      <alignment horizontal="left" vertical="center"/>
    </xf>
    <xf numFmtId="0" fontId="19" fillId="0" borderId="0" xfId="71" applyFont="1" applyFill="1" applyBorder="1" applyAlignment="1">
      <alignment vertical="top"/>
    </xf>
    <xf numFmtId="0" fontId="19" fillId="0" borderId="0" xfId="71" applyFont="1" applyFill="1" applyBorder="1" applyAlignment="1">
      <alignment horizontal="center" wrapText="1"/>
    </xf>
    <xf numFmtId="0" fontId="19" fillId="0" borderId="0" xfId="71" applyFont="1" applyFill="1" applyBorder="1" applyAlignment="1">
      <alignment horizontal="center"/>
    </xf>
    <xf numFmtId="0" fontId="19" fillId="0" borderId="0" xfId="71" applyFont="1" applyFill="1" applyBorder="1" applyAlignment="1">
      <alignment vertical="center" wrapText="1"/>
    </xf>
    <xf numFmtId="9" fontId="19" fillId="0" borderId="0" xfId="71" applyNumberFormat="1" applyFont="1" applyFill="1" applyBorder="1">
      <alignment vertical="center" wrapText="1"/>
    </xf>
    <xf numFmtId="0" fontId="96" fillId="0" borderId="0" xfId="71" applyFont="1" applyFill="1" applyBorder="1">
      <alignment vertical="center" wrapText="1"/>
    </xf>
    <xf numFmtId="167" fontId="19" fillId="0" borderId="0" xfId="71" applyNumberFormat="1" applyFont="1" applyFill="1" applyBorder="1">
      <alignment vertical="center" wrapText="1"/>
    </xf>
    <xf numFmtId="0" fontId="19" fillId="0" borderId="0" xfId="71" quotePrefix="1" applyFont="1" applyFill="1" applyBorder="1">
      <alignment vertical="center" wrapText="1"/>
    </xf>
    <xf numFmtId="0" fontId="104" fillId="0" borderId="0" xfId="80" applyFont="1" applyAlignment="1">
      <alignment vertical="center" wrapText="1"/>
    </xf>
    <xf numFmtId="0" fontId="13" fillId="0" borderId="0" xfId="80" applyAlignment="1">
      <alignment vertical="center" wrapText="1"/>
    </xf>
    <xf numFmtId="164" fontId="13" fillId="0" borderId="0" xfId="80" applyNumberFormat="1"/>
    <xf numFmtId="0" fontId="19" fillId="4" borderId="0" xfId="70" applyFont="1" applyFill="1" applyBorder="1" applyAlignment="1">
      <alignment horizontal="center" vertical="center"/>
    </xf>
    <xf numFmtId="0" fontId="73" fillId="9" borderId="0" xfId="70" applyFont="1" applyFill="1" applyBorder="1" applyAlignment="1">
      <alignment horizontal="center" vertical="center" wrapText="1"/>
    </xf>
    <xf numFmtId="0" fontId="19" fillId="3" borderId="0" xfId="70" applyFont="1" applyFill="1" applyBorder="1" applyAlignment="1">
      <alignment horizontal="center" vertical="center" wrapText="1"/>
    </xf>
    <xf numFmtId="180" fontId="19" fillId="6" borderId="0" xfId="63" applyFont="1" applyFill="1" applyBorder="1" applyAlignment="1">
      <alignment horizontal="left" vertical="center" wrapText="1"/>
    </xf>
    <xf numFmtId="180" fontId="72" fillId="6" borderId="0" xfId="63" applyFont="1" applyFill="1" applyBorder="1" applyAlignment="1">
      <alignment horizontal="center" vertical="center"/>
    </xf>
    <xf numFmtId="180" fontId="72" fillId="6" borderId="0" xfId="63" quotePrefix="1" applyFont="1" applyFill="1" applyBorder="1" applyAlignment="1">
      <alignment horizontal="left" vertical="center"/>
    </xf>
    <xf numFmtId="0" fontId="72" fillId="6" borderId="0" xfId="63" quotePrefix="1" applyNumberFormat="1" applyFont="1" applyFill="1" applyBorder="1" applyAlignment="1">
      <alignment horizontal="center" vertical="center"/>
    </xf>
    <xf numFmtId="180" fontId="19" fillId="4" borderId="0" xfId="63" applyFont="1" applyFill="1" applyBorder="1" applyAlignment="1">
      <alignment horizontal="left" vertical="center" wrapText="1"/>
    </xf>
    <xf numFmtId="180" fontId="72" fillId="4" borderId="0" xfId="63" applyFont="1" applyFill="1" applyBorder="1" applyAlignment="1">
      <alignment horizontal="center" vertical="center"/>
    </xf>
    <xf numFmtId="180" fontId="72" fillId="4" borderId="0" xfId="63" quotePrefix="1" applyFont="1" applyFill="1" applyBorder="1" applyAlignment="1">
      <alignment horizontal="left" vertical="center"/>
    </xf>
    <xf numFmtId="0" fontId="72" fillId="4" borderId="0" xfId="63" quotePrefix="1" applyNumberFormat="1" applyFont="1" applyFill="1" applyBorder="1" applyAlignment="1">
      <alignment horizontal="center" vertical="center"/>
    </xf>
    <xf numFmtId="180" fontId="19" fillId="35" borderId="0" xfId="63" applyFont="1" applyFill="1" applyBorder="1" applyAlignment="1">
      <alignment horizontal="left" vertical="center" wrapText="1"/>
    </xf>
    <xf numFmtId="0" fontId="65" fillId="0" borderId="1" xfId="80" applyFont="1" applyBorder="1" applyAlignment="1">
      <alignment horizontal="left" vertical="center" wrapText="1"/>
    </xf>
    <xf numFmtId="0" fontId="6" fillId="0" borderId="1" xfId="80" applyFont="1" applyBorder="1" applyAlignment="1">
      <alignment horizontal="left" vertical="center" wrapText="1"/>
    </xf>
    <xf numFmtId="180" fontId="19" fillId="20" borderId="0" xfId="63" applyFont="1" applyFill="1" applyBorder="1" applyAlignment="1">
      <alignment horizontal="left" vertical="center" wrapText="1"/>
    </xf>
    <xf numFmtId="0" fontId="19" fillId="20" borderId="0" xfId="91" applyFont="1" applyFill="1" applyBorder="1" applyAlignment="1">
      <alignment horizontal="center" vertical="center"/>
    </xf>
    <xf numFmtId="0" fontId="19" fillId="20" borderId="0" xfId="0" applyFont="1" applyFill="1" applyBorder="1" applyAlignment="1">
      <alignment horizontal="center" vertical="center"/>
    </xf>
    <xf numFmtId="0" fontId="19" fillId="20" borderId="0" xfId="70" applyFont="1" applyFill="1" applyBorder="1" applyAlignment="1">
      <alignment horizontal="center" vertical="center"/>
    </xf>
    <xf numFmtId="0" fontId="72" fillId="20" borderId="0" xfId="61" applyFont="1" applyFill="1" applyBorder="1" applyAlignment="1">
      <alignment vertical="center" wrapText="1"/>
    </xf>
    <xf numFmtId="0" fontId="19" fillId="20" borderId="0" xfId="0" applyFont="1" applyFill="1" applyBorder="1">
      <alignment vertical="center"/>
    </xf>
    <xf numFmtId="0" fontId="117" fillId="0" borderId="0" xfId="80" applyFont="1"/>
    <xf numFmtId="0" fontId="118" fillId="0" borderId="0" xfId="70" applyFont="1" applyFill="1" applyBorder="1">
      <alignment vertical="center"/>
    </xf>
    <xf numFmtId="0" fontId="118" fillId="0" borderId="0" xfId="0" applyFont="1" applyBorder="1">
      <alignment vertical="center"/>
    </xf>
    <xf numFmtId="0" fontId="118" fillId="0" borderId="0" xfId="70" applyFont="1" applyBorder="1" applyAlignment="1">
      <alignment horizontal="center"/>
    </xf>
    <xf numFmtId="164" fontId="118" fillId="0" borderId="0" xfId="41" applyNumberFormat="1" applyFont="1" applyAlignment="1">
      <alignment horizontal="right" vertical="center" wrapText="1"/>
    </xf>
    <xf numFmtId="0" fontId="118" fillId="0" borderId="0" xfId="39" applyFont="1" applyBorder="1" applyAlignment="1">
      <alignment horizontal="left" vertical="center"/>
    </xf>
    <xf numFmtId="3" fontId="5" fillId="0" borderId="1" xfId="80" applyNumberFormat="1" applyFont="1" applyBorder="1" applyAlignment="1">
      <alignment horizontal="right"/>
    </xf>
    <xf numFmtId="3" fontId="13" fillId="26" borderId="1" xfId="80" applyNumberFormat="1" applyFill="1" applyBorder="1"/>
    <xf numFmtId="0" fontId="72" fillId="0" borderId="0" xfId="70" applyFont="1" applyBorder="1" applyAlignment="1">
      <alignment horizontal="left"/>
    </xf>
    <xf numFmtId="0" fontId="72" fillId="37" borderId="0" xfId="70" applyFont="1" applyFill="1">
      <alignment vertical="center"/>
    </xf>
    <xf numFmtId="0" fontId="73" fillId="37" borderId="0" xfId="70" applyFont="1" applyFill="1">
      <alignment vertical="center"/>
    </xf>
    <xf numFmtId="0" fontId="73" fillId="37" borderId="0" xfId="70" applyFont="1" applyFill="1" applyAlignment="1">
      <alignment horizontal="center" vertical="center"/>
    </xf>
    <xf numFmtId="0" fontId="72" fillId="37" borderId="0" xfId="70" applyFont="1" applyFill="1" applyAlignment="1">
      <alignment horizontal="center" vertical="center" wrapText="1"/>
    </xf>
    <xf numFmtId="0" fontId="19" fillId="23" borderId="0" xfId="70" applyFill="1" applyAlignment="1">
      <alignment horizontal="center" vertical="center"/>
    </xf>
    <xf numFmtId="0" fontId="22" fillId="23" borderId="0" xfId="39" applyFill="1" applyAlignment="1">
      <alignment horizontal="left" vertical="center"/>
    </xf>
    <xf numFmtId="0" fontId="73" fillId="37" borderId="0" xfId="70" applyFont="1" applyFill="1" applyAlignment="1">
      <alignment horizontal="center" vertical="center" wrapText="1"/>
    </xf>
    <xf numFmtId="179" fontId="73" fillId="37" borderId="0" xfId="68" applyFont="1" applyFill="1" applyAlignment="1">
      <alignment horizontal="center" vertical="center" wrapText="1"/>
    </xf>
    <xf numFmtId="179" fontId="73" fillId="37" borderId="0" xfId="68" applyFont="1" applyFill="1" applyAlignment="1">
      <alignment horizontal="left" vertical="center" wrapText="1"/>
    </xf>
    <xf numFmtId="0" fontId="72" fillId="37" borderId="0" xfId="70" applyFont="1" applyFill="1" applyAlignment="1">
      <alignment horizontal="center" vertical="center"/>
    </xf>
    <xf numFmtId="0" fontId="73" fillId="37" borderId="0" xfId="70" applyFont="1" applyFill="1" applyAlignment="1">
      <alignment vertical="center" wrapText="1"/>
    </xf>
    <xf numFmtId="0" fontId="72" fillId="34" borderId="0" xfId="70" applyFont="1" applyFill="1" applyAlignment="1">
      <alignment horizontal="center" vertical="center" textRotation="90" wrapText="1"/>
    </xf>
    <xf numFmtId="0" fontId="72" fillId="34" borderId="0" xfId="70" applyFont="1" applyFill="1" applyAlignment="1">
      <alignment horizontal="center" vertical="center" wrapText="1"/>
    </xf>
    <xf numFmtId="0" fontId="19" fillId="38" borderId="0" xfId="70" applyFill="1" applyAlignment="1">
      <alignment horizontal="center" vertical="center" wrapText="1"/>
    </xf>
    <xf numFmtId="179" fontId="22" fillId="34" borderId="0" xfId="68" applyFont="1" applyFill="1" applyAlignment="1">
      <alignment horizontal="center" vertical="center" textRotation="90" wrapText="1"/>
    </xf>
    <xf numFmtId="179" fontId="22" fillId="34" borderId="0" xfId="68" applyFont="1" applyFill="1" applyAlignment="1">
      <alignment horizontal="left" vertical="center" wrapText="1"/>
    </xf>
    <xf numFmtId="179" fontId="46" fillId="34" borderId="0" xfId="68" applyFont="1" applyFill="1" applyAlignment="1">
      <alignment horizontal="center" vertical="center"/>
    </xf>
    <xf numFmtId="179" fontId="46" fillId="34" borderId="0" xfId="68" applyFont="1" applyFill="1" applyAlignment="1">
      <alignment horizontal="left" vertical="center"/>
    </xf>
    <xf numFmtId="0" fontId="19" fillId="37" borderId="0" xfId="70" applyFill="1" applyAlignment="1">
      <alignment vertical="center" wrapText="1"/>
    </xf>
    <xf numFmtId="0" fontId="37" fillId="37" borderId="0" xfId="70" applyFont="1" applyFill="1" applyAlignment="1">
      <alignment horizontal="left" vertical="center"/>
    </xf>
    <xf numFmtId="0" fontId="19" fillId="38" borderId="0" xfId="70" applyFill="1" applyAlignment="1" applyProtection="1">
      <alignment horizontal="center" vertical="center" wrapText="1"/>
      <protection locked="0"/>
    </xf>
    <xf numFmtId="0" fontId="19" fillId="38" borderId="0" xfId="70" applyFill="1" applyAlignment="1" applyProtection="1">
      <alignment horizontal="center" vertical="center"/>
      <protection locked="0"/>
    </xf>
    <xf numFmtId="180" fontId="19" fillId="38" borderId="0" xfId="63" applyFont="1" applyFill="1" applyAlignment="1">
      <alignment horizontal="left" vertical="center" wrapText="1"/>
    </xf>
    <xf numFmtId="180" fontId="72" fillId="38" borderId="0" xfId="63" applyFont="1" applyFill="1">
      <alignment horizontal="center" vertical="center"/>
    </xf>
    <xf numFmtId="180" fontId="72" fillId="38" borderId="0" xfId="63" quotePrefix="1" applyFont="1" applyFill="1" applyAlignment="1">
      <alignment horizontal="left" vertical="center"/>
    </xf>
    <xf numFmtId="0" fontId="72" fillId="38" borderId="0" xfId="63" quotePrefix="1" applyNumberFormat="1" applyFont="1" applyFill="1">
      <alignment horizontal="center" vertical="center"/>
    </xf>
    <xf numFmtId="1" fontId="19" fillId="38" borderId="0" xfId="70" applyNumberFormat="1" applyFill="1" applyAlignment="1">
      <alignment horizontal="center" vertical="center"/>
    </xf>
    <xf numFmtId="0" fontId="22" fillId="34" borderId="0" xfId="63" applyNumberFormat="1" applyFont="1" applyFill="1">
      <alignment horizontal="center" vertical="center"/>
    </xf>
    <xf numFmtId="2" fontId="22" fillId="34" borderId="0" xfId="63" applyNumberFormat="1" applyFont="1" applyFill="1">
      <alignment horizontal="center" vertical="center"/>
    </xf>
    <xf numFmtId="0" fontId="22" fillId="34" borderId="0" xfId="63" applyNumberFormat="1" applyFont="1" applyFill="1" applyAlignment="1">
      <alignment horizontal="left" vertical="center"/>
    </xf>
    <xf numFmtId="0" fontId="19" fillId="37" borderId="0" xfId="70" quotePrefix="1" applyFill="1" applyAlignment="1" applyProtection="1">
      <alignment horizontal="center" vertical="center"/>
      <protection locked="0"/>
    </xf>
    <xf numFmtId="0" fontId="19" fillId="37" borderId="0" xfId="70" applyFill="1" applyAlignment="1" applyProtection="1">
      <alignment horizontal="center" vertical="center" wrapText="1"/>
      <protection locked="0"/>
    </xf>
    <xf numFmtId="180" fontId="19" fillId="37" borderId="0" xfId="63" applyFont="1" applyFill="1" applyAlignment="1">
      <alignment horizontal="left" vertical="center" wrapText="1"/>
    </xf>
    <xf numFmtId="180" fontId="19" fillId="37" borderId="0" xfId="63" applyFont="1" applyFill="1">
      <alignment horizontal="center" vertical="center"/>
    </xf>
    <xf numFmtId="180" fontId="19" fillId="37" borderId="0" xfId="63" quotePrefix="1" applyFont="1" applyFill="1" applyAlignment="1">
      <alignment horizontal="left" vertical="center"/>
    </xf>
    <xf numFmtId="0" fontId="19" fillId="37" borderId="0" xfId="63" quotePrefix="1" applyNumberFormat="1" applyFont="1" applyFill="1">
      <alignment horizontal="center" vertical="center"/>
    </xf>
    <xf numFmtId="167" fontId="19" fillId="37" borderId="0" xfId="70" applyNumberFormat="1" applyFill="1" applyAlignment="1">
      <alignment horizontal="center" vertical="center"/>
    </xf>
    <xf numFmtId="0" fontId="19" fillId="37" borderId="0" xfId="63" applyNumberFormat="1" applyFont="1" applyFill="1">
      <alignment horizontal="center" vertical="center"/>
    </xf>
    <xf numFmtId="2" fontId="19" fillId="37" borderId="0" xfId="63" applyNumberFormat="1" applyFont="1" applyFill="1">
      <alignment horizontal="center" vertical="center"/>
    </xf>
    <xf numFmtId="0" fontId="72" fillId="34" borderId="0" xfId="70" applyFont="1" applyFill="1">
      <alignment vertical="center"/>
    </xf>
    <xf numFmtId="0" fontId="72" fillId="34" borderId="0" xfId="70" applyFont="1" applyFill="1" applyAlignment="1">
      <alignment horizontal="center" vertical="center"/>
    </xf>
    <xf numFmtId="0" fontId="72" fillId="38" borderId="0" xfId="70" applyFont="1" applyFill="1" applyAlignment="1">
      <alignment horizontal="center" vertical="center"/>
    </xf>
    <xf numFmtId="0" fontId="72" fillId="38" borderId="0" xfId="70" applyFont="1" applyFill="1" applyAlignment="1">
      <alignment horizontal="center" vertical="center" textRotation="90" wrapText="1"/>
    </xf>
    <xf numFmtId="0" fontId="72" fillId="39" borderId="0" xfId="70" applyFont="1" applyFill="1" applyAlignment="1">
      <alignment horizontal="center" vertical="center" textRotation="90" wrapText="1"/>
    </xf>
    <xf numFmtId="0" fontId="72" fillId="39" borderId="0" xfId="70" applyFont="1" applyFill="1" applyAlignment="1">
      <alignment horizontal="center" vertical="center" textRotation="90"/>
    </xf>
    <xf numFmtId="0" fontId="72" fillId="38" borderId="0" xfId="70" applyFont="1" applyFill="1">
      <alignment vertical="center"/>
    </xf>
    <xf numFmtId="0" fontId="72" fillId="38" borderId="0" xfId="70" applyFont="1" applyFill="1" applyAlignment="1">
      <alignment horizontal="left" vertical="center"/>
    </xf>
    <xf numFmtId="0" fontId="72" fillId="39" borderId="0" xfId="70" applyFont="1" applyFill="1" applyAlignment="1">
      <alignment horizontal="center" vertical="center" wrapText="1"/>
    </xf>
    <xf numFmtId="0" fontId="72" fillId="39" borderId="0" xfId="70" applyFont="1" applyFill="1" applyAlignment="1">
      <alignment horizontal="center" vertical="center"/>
    </xf>
    <xf numFmtId="0" fontId="72" fillId="39" borderId="0" xfId="70" applyFont="1" applyFill="1">
      <alignment vertical="center"/>
    </xf>
    <xf numFmtId="0" fontId="72" fillId="38" borderId="0" xfId="70" applyFont="1" applyFill="1" applyAlignment="1">
      <alignment horizontal="center" vertical="center" wrapText="1"/>
    </xf>
    <xf numFmtId="187" fontId="72" fillId="39" borderId="0" xfId="70" applyNumberFormat="1" applyFont="1" applyFill="1" applyAlignment="1">
      <alignment horizontal="center" vertical="center"/>
    </xf>
    <xf numFmtId="2" fontId="72" fillId="39" borderId="0" xfId="70" applyNumberFormat="1" applyFont="1" applyFill="1" applyAlignment="1">
      <alignment horizontal="center" vertical="center"/>
    </xf>
    <xf numFmtId="0" fontId="19" fillId="37" borderId="0" xfId="70" applyFill="1" applyAlignment="1">
      <alignment horizontal="center" vertical="center"/>
    </xf>
    <xf numFmtId="2" fontId="72" fillId="39" borderId="0" xfId="70" applyNumberFormat="1" applyFont="1" applyFill="1">
      <alignment vertical="center"/>
    </xf>
    <xf numFmtId="0" fontId="19" fillId="34" borderId="0" xfId="39" applyFont="1" applyFill="1" applyAlignment="1">
      <alignment horizontal="left" vertical="center"/>
    </xf>
    <xf numFmtId="0" fontId="19" fillId="34" borderId="0" xfId="65" applyFont="1" applyFill="1" applyAlignment="1">
      <alignment vertical="center"/>
    </xf>
    <xf numFmtId="179" fontId="37" fillId="34" borderId="0" xfId="68" applyFont="1" applyFill="1" applyAlignment="1">
      <alignment horizontal="left" vertical="center"/>
    </xf>
    <xf numFmtId="0" fontId="37" fillId="34" borderId="0" xfId="65" applyFont="1" applyFill="1" applyAlignment="1">
      <alignment horizontal="center" vertical="center" wrapText="1"/>
    </xf>
    <xf numFmtId="179" fontId="19" fillId="34" borderId="0" xfId="68" applyFill="1" applyAlignment="1">
      <alignment horizontal="left" vertical="top"/>
    </xf>
    <xf numFmtId="179" fontId="34" fillId="34" borderId="0" xfId="68" applyFont="1" applyFill="1" applyAlignment="1">
      <alignment horizontal="left" vertical="top"/>
    </xf>
    <xf numFmtId="11" fontId="72" fillId="37" borderId="0" xfId="70" applyNumberFormat="1" applyFont="1" applyFill="1">
      <alignment vertical="center"/>
    </xf>
    <xf numFmtId="0" fontId="19" fillId="34" borderId="0" xfId="63" applyNumberFormat="1" applyFont="1" applyFill="1" applyAlignment="1">
      <alignment horizontal="left" vertical="top"/>
    </xf>
    <xf numFmtId="0" fontId="89" fillId="34" borderId="0" xfId="63" applyNumberFormat="1" applyFont="1" applyFill="1" applyAlignment="1">
      <alignment horizontal="left" vertical="top"/>
    </xf>
    <xf numFmtId="0" fontId="73" fillId="34" borderId="0" xfId="70" applyFont="1" applyFill="1">
      <alignment vertical="center"/>
    </xf>
    <xf numFmtId="0" fontId="73" fillId="34" borderId="0" xfId="70" applyFont="1" applyFill="1" applyAlignment="1">
      <alignment horizontal="center" vertical="center"/>
    </xf>
    <xf numFmtId="0" fontId="22" fillId="34" borderId="0" xfId="39" applyFill="1" applyAlignment="1">
      <alignment horizontal="left" vertical="center"/>
    </xf>
    <xf numFmtId="0" fontId="37" fillId="34" borderId="0" xfId="65" applyFont="1" applyFill="1" applyAlignment="1">
      <alignment vertical="center"/>
    </xf>
    <xf numFmtId="0" fontId="37" fillId="34" borderId="0" xfId="65" applyFont="1" applyFill="1" applyAlignment="1">
      <alignment horizontal="center" vertical="center"/>
    </xf>
    <xf numFmtId="0" fontId="19" fillId="34" borderId="0" xfId="65" applyFont="1" applyFill="1" applyAlignment="1">
      <alignment vertical="center" wrapText="1"/>
    </xf>
    <xf numFmtId="0" fontId="19" fillId="34" borderId="0" xfId="39" applyFont="1" applyFill="1">
      <alignment horizontal="left" vertical="center" wrapText="1"/>
    </xf>
    <xf numFmtId="0" fontId="19" fillId="34" borderId="0" xfId="65" applyFont="1" applyFill="1" applyAlignment="1">
      <alignment horizontal="center" wrapText="1"/>
    </xf>
    <xf numFmtId="0" fontId="19" fillId="34" borderId="0" xfId="65" applyFont="1" applyFill="1" applyAlignment="1">
      <alignment horizontal="center"/>
    </xf>
    <xf numFmtId="0" fontId="119" fillId="20" borderId="0" xfId="0" applyFont="1" applyFill="1" applyBorder="1">
      <alignment vertical="center"/>
    </xf>
    <xf numFmtId="11" fontId="19" fillId="34" borderId="0" xfId="39" applyNumberFormat="1" applyFont="1" applyFill="1">
      <alignment horizontal="left" vertical="center" wrapText="1"/>
    </xf>
    <xf numFmtId="9" fontId="19" fillId="34" borderId="0" xfId="96" applyFont="1" applyFill="1" applyBorder="1" applyAlignment="1">
      <alignment vertical="center"/>
    </xf>
    <xf numFmtId="9" fontId="19" fillId="34" borderId="0" xfId="39" applyNumberFormat="1" applyFont="1" applyFill="1">
      <alignment horizontal="left" vertical="center" wrapText="1"/>
    </xf>
    <xf numFmtId="189" fontId="19" fillId="34" borderId="0" xfId="39" applyNumberFormat="1" applyFont="1" applyFill="1">
      <alignment horizontal="left" vertical="center" wrapText="1"/>
    </xf>
    <xf numFmtId="0" fontId="119" fillId="20" borderId="0" xfId="0" applyFont="1" applyFill="1" applyBorder="1" applyAlignment="1">
      <alignment horizontal="center" vertical="center" wrapText="1"/>
    </xf>
    <xf numFmtId="0" fontId="19" fillId="34" borderId="0" xfId="108" applyFont="1" applyFill="1">
      <alignment vertical="center"/>
    </xf>
    <xf numFmtId="11" fontId="19" fillId="37" borderId="0" xfId="70" applyNumberFormat="1" applyFill="1" applyAlignment="1">
      <alignment horizontal="center" vertical="center"/>
    </xf>
    <xf numFmtId="164" fontId="19" fillId="37" borderId="0" xfId="63" applyNumberFormat="1" applyFont="1" applyFill="1" applyAlignment="1">
      <alignment horizontal="left" vertical="center" wrapText="1"/>
    </xf>
    <xf numFmtId="0" fontId="37" fillId="34" borderId="0" xfId="108" applyFont="1" applyFill="1">
      <alignment vertical="center"/>
    </xf>
    <xf numFmtId="0" fontId="37" fillId="34" borderId="0" xfId="108" applyFont="1" applyFill="1" applyAlignment="1">
      <alignment horizontal="center" vertical="center"/>
    </xf>
    <xf numFmtId="0" fontId="19" fillId="34" borderId="0" xfId="108" applyFont="1" applyFill="1" applyAlignment="1">
      <alignment vertical="center" wrapText="1"/>
    </xf>
    <xf numFmtId="167" fontId="19" fillId="34" borderId="0" xfId="108" applyNumberFormat="1" applyFont="1" applyFill="1">
      <alignment vertical="center"/>
    </xf>
    <xf numFmtId="2" fontId="19" fillId="34" borderId="0" xfId="39" applyNumberFormat="1" applyFont="1" applyFill="1" applyAlignment="1">
      <alignment horizontal="left" vertical="center"/>
    </xf>
    <xf numFmtId="0" fontId="19" fillId="34" borderId="0" xfId="108" applyFont="1" applyFill="1" applyAlignment="1">
      <alignment vertical="top"/>
    </xf>
    <xf numFmtId="0" fontId="19" fillId="34" borderId="0" xfId="108" applyFont="1" applyFill="1" applyAlignment="1">
      <alignment horizontal="center" wrapText="1"/>
    </xf>
    <xf numFmtId="0" fontId="19" fillId="34" borderId="0" xfId="108" applyFont="1" applyFill="1" applyAlignment="1">
      <alignment horizontal="center"/>
    </xf>
    <xf numFmtId="10" fontId="19" fillId="34" borderId="0" xfId="108" applyNumberFormat="1" applyFont="1" applyFill="1">
      <alignment vertical="center"/>
    </xf>
    <xf numFmtId="3" fontId="22" fillId="34" borderId="0" xfId="108" applyNumberFormat="1" applyFill="1">
      <alignment vertical="center"/>
    </xf>
    <xf numFmtId="1" fontId="22" fillId="34" borderId="0" xfId="108" applyNumberFormat="1" applyFill="1">
      <alignment vertical="center"/>
    </xf>
    <xf numFmtId="0" fontId="22" fillId="34" borderId="0" xfId="108" applyFill="1">
      <alignment vertical="center"/>
    </xf>
    <xf numFmtId="1" fontId="19" fillId="34" borderId="0" xfId="108" applyNumberFormat="1" applyFont="1" applyFill="1">
      <alignment vertical="center"/>
    </xf>
    <xf numFmtId="2" fontId="22" fillId="34" borderId="0" xfId="108" applyNumberFormat="1" applyFill="1" applyAlignment="1"/>
    <xf numFmtId="2" fontId="19" fillId="34" borderId="0" xfId="108" applyNumberFormat="1" applyFont="1" applyFill="1">
      <alignment vertical="center"/>
    </xf>
    <xf numFmtId="0" fontId="22" fillId="34" borderId="0" xfId="108" applyFill="1" applyAlignment="1"/>
    <xf numFmtId="1" fontId="19" fillId="34" borderId="0" xfId="39" applyNumberFormat="1" applyFont="1" applyFill="1" applyAlignment="1">
      <alignment horizontal="left" vertical="center"/>
    </xf>
    <xf numFmtId="1" fontId="19" fillId="34" borderId="0" xfId="108" applyNumberFormat="1" applyFont="1" applyFill="1" applyAlignment="1">
      <alignment vertical="top"/>
    </xf>
    <xf numFmtId="0" fontId="69" fillId="34" borderId="0" xfId="108" applyFont="1" applyFill="1">
      <alignment vertical="center"/>
    </xf>
    <xf numFmtId="0" fontId="37" fillId="34" borderId="0" xfId="108" applyFont="1" applyFill="1" applyAlignment="1">
      <alignment horizontal="left" vertical="center"/>
    </xf>
    <xf numFmtId="0" fontId="19" fillId="34" borderId="0" xfId="108" applyFont="1" applyFill="1" applyAlignment="1">
      <alignment horizontal="center" vertical="center"/>
    </xf>
    <xf numFmtId="0" fontId="19" fillId="34" borderId="0" xfId="108" applyFont="1" applyFill="1" applyAlignment="1">
      <alignment horizontal="center" vertical="center" wrapText="1"/>
    </xf>
    <xf numFmtId="180" fontId="19" fillId="34" borderId="0" xfId="63" applyFont="1" applyFill="1" applyAlignment="1">
      <alignment horizontal="left" vertical="center" wrapText="1"/>
    </xf>
    <xf numFmtId="180" fontId="19" fillId="34" borderId="0" xfId="63" applyFont="1" applyFill="1">
      <alignment horizontal="center" vertical="center"/>
    </xf>
    <xf numFmtId="180" fontId="19" fillId="34" borderId="0" xfId="63" quotePrefix="1" applyFont="1" applyFill="1" applyAlignment="1">
      <alignment horizontal="left" vertical="center"/>
    </xf>
    <xf numFmtId="0" fontId="19" fillId="34" borderId="0" xfId="63" quotePrefix="1" applyNumberFormat="1" applyFont="1" applyFill="1">
      <alignment horizontal="center" vertical="center"/>
    </xf>
    <xf numFmtId="167" fontId="19" fillId="34" borderId="0" xfId="108" applyNumberFormat="1" applyFont="1" applyFill="1" applyAlignment="1">
      <alignment horizontal="center" vertical="center"/>
    </xf>
    <xf numFmtId="10" fontId="19" fillId="34" borderId="0" xfId="108" applyNumberFormat="1" applyFont="1" applyFill="1" applyAlignment="1">
      <alignment horizontal="center" vertical="center"/>
    </xf>
    <xf numFmtId="200" fontId="19" fillId="34" borderId="0" xfId="108" applyNumberFormat="1" applyFont="1" applyFill="1" applyAlignment="1">
      <alignment horizontal="center" vertical="center"/>
    </xf>
    <xf numFmtId="0" fontId="72" fillId="37" borderId="0" xfId="43" applyFont="1" applyFill="1" applyAlignment="1"/>
    <xf numFmtId="0" fontId="97" fillId="37" borderId="0" xfId="43" applyFont="1" applyFill="1" applyAlignment="1">
      <alignment horizontal="center"/>
    </xf>
    <xf numFmtId="0" fontId="97" fillId="37" borderId="0" xfId="43" applyFont="1" applyFill="1" applyAlignment="1"/>
    <xf numFmtId="0" fontId="97" fillId="37" borderId="0" xfId="38" applyFont="1" applyFill="1"/>
    <xf numFmtId="0" fontId="97" fillId="37" borderId="0" xfId="38" applyFont="1" applyFill="1" applyAlignment="1">
      <alignment horizontal="left" wrapText="1"/>
    </xf>
    <xf numFmtId="0" fontId="72" fillId="37" borderId="0" xfId="43" applyFont="1" applyFill="1" applyAlignment="1">
      <alignment horizontal="center"/>
    </xf>
    <xf numFmtId="0" fontId="72" fillId="40" borderId="0" xfId="43" applyFont="1" applyFill="1" applyAlignment="1"/>
    <xf numFmtId="0" fontId="72" fillId="40" borderId="0" xfId="70" applyFont="1" applyFill="1" applyAlignment="1">
      <alignment horizontal="left" wrapText="1"/>
    </xf>
    <xf numFmtId="0" fontId="72" fillId="40" borderId="0" xfId="38" applyFont="1" applyFill="1" applyAlignment="1">
      <alignment horizontal="left" wrapText="1"/>
    </xf>
    <xf numFmtId="180" fontId="72" fillId="37" borderId="0" xfId="63" applyFont="1" applyFill="1" applyAlignment="1">
      <alignment horizontal="left" vertical="center" wrapText="1"/>
    </xf>
    <xf numFmtId="0" fontId="72" fillId="37" borderId="0" xfId="70" applyFont="1" applyFill="1" applyAlignment="1">
      <alignment horizontal="left" wrapText="1"/>
    </xf>
    <xf numFmtId="0" fontId="72" fillId="37" borderId="0" xfId="38" applyFont="1" applyFill="1" applyAlignment="1">
      <alignment horizontal="left" wrapText="1"/>
    </xf>
    <xf numFmtId="0" fontId="20" fillId="37" borderId="0" xfId="16" applyFill="1" applyBorder="1" applyAlignment="1" applyProtection="1">
      <alignment horizontal="left" wrapText="1"/>
    </xf>
    <xf numFmtId="0" fontId="73" fillId="34" borderId="0" xfId="38" applyFont="1" applyFill="1"/>
    <xf numFmtId="0" fontId="72" fillId="34" borderId="0" xfId="38" applyFont="1" applyFill="1" applyAlignment="1">
      <alignment horizontal="center"/>
    </xf>
    <xf numFmtId="0" fontId="72" fillId="34" borderId="0" xfId="38" applyFont="1" applyFill="1"/>
    <xf numFmtId="0" fontId="72" fillId="34" borderId="0" xfId="38" applyFont="1" applyFill="1" applyAlignment="1">
      <alignment horizontal="left" wrapText="1"/>
    </xf>
    <xf numFmtId="0" fontId="40" fillId="34" borderId="0" xfId="38" applyFont="1" applyFill="1"/>
    <xf numFmtId="0" fontId="19" fillId="34" borderId="0" xfId="38" applyFont="1" applyFill="1"/>
    <xf numFmtId="0" fontId="97" fillId="37" borderId="0" xfId="70" applyFont="1" applyFill="1">
      <alignment vertical="center"/>
    </xf>
    <xf numFmtId="0" fontId="72" fillId="40" borderId="0" xfId="70" applyFont="1" applyFill="1" applyAlignment="1">
      <alignment horizontal="left" vertical="center" wrapText="1"/>
    </xf>
    <xf numFmtId="0" fontId="72" fillId="37" borderId="0" xfId="70" applyFont="1" applyFill="1" applyAlignment="1">
      <alignment horizontal="left" vertical="center" wrapText="1"/>
    </xf>
    <xf numFmtId="0" fontId="19" fillId="34" borderId="0" xfId="70" applyFill="1">
      <alignment vertical="center"/>
    </xf>
    <xf numFmtId="0" fontId="73" fillId="37" borderId="0" xfId="43" applyFont="1" applyFill="1">
      <alignment vertical="center"/>
    </xf>
    <xf numFmtId="0" fontId="97" fillId="37" borderId="0" xfId="43" applyFont="1" applyFill="1" applyAlignment="1">
      <alignment horizontal="center" vertical="center"/>
    </xf>
    <xf numFmtId="0" fontId="97" fillId="37" borderId="0" xfId="43" applyFont="1" applyFill="1">
      <alignment vertical="center"/>
    </xf>
    <xf numFmtId="0" fontId="72" fillId="37" borderId="0" xfId="43" applyFont="1" applyFill="1" applyAlignment="1">
      <alignment horizontal="center" vertical="center"/>
    </xf>
    <xf numFmtId="0" fontId="72" fillId="40" borderId="0" xfId="43" applyFont="1" applyFill="1">
      <alignment vertical="center"/>
    </xf>
    <xf numFmtId="0" fontId="19" fillId="40" borderId="0" xfId="70" applyFill="1" applyAlignment="1">
      <alignment horizontal="center" vertical="center"/>
    </xf>
    <xf numFmtId="0" fontId="19" fillId="37" borderId="0" xfId="47" applyFont="1" applyFill="1" applyAlignment="1">
      <alignment horizontal="left" vertical="center" wrapText="1"/>
    </xf>
    <xf numFmtId="165" fontId="19" fillId="37" borderId="0" xfId="47" applyNumberFormat="1" applyFont="1" applyFill="1" applyAlignment="1">
      <alignment horizontal="left" vertical="center" wrapText="1"/>
    </xf>
    <xf numFmtId="179" fontId="19" fillId="37" borderId="0" xfId="47" applyNumberFormat="1" applyFont="1" applyFill="1" applyAlignment="1">
      <alignment horizontal="left" vertical="center" wrapText="1"/>
    </xf>
    <xf numFmtId="49" fontId="19" fillId="37" borderId="0" xfId="47" applyNumberFormat="1" applyFont="1" applyFill="1" applyAlignment="1">
      <alignment horizontal="left" vertical="center" wrapText="1"/>
    </xf>
    <xf numFmtId="14" fontId="19" fillId="37" borderId="0" xfId="47" applyNumberFormat="1" applyFont="1" applyFill="1" applyAlignment="1">
      <alignment horizontal="left" vertical="center" wrapText="1"/>
    </xf>
    <xf numFmtId="0" fontId="73" fillId="37" borderId="0" xfId="70" applyFont="1" applyFill="1" applyAlignment="1"/>
    <xf numFmtId="0" fontId="97" fillId="37" borderId="0" xfId="70" applyFont="1" applyFill="1" applyAlignment="1">
      <alignment horizontal="center"/>
    </xf>
    <xf numFmtId="0" fontId="72" fillId="38" borderId="0" xfId="70" applyFont="1" applyFill="1" applyAlignment="1">
      <alignment vertical="center" wrapText="1"/>
    </xf>
    <xf numFmtId="0" fontId="73" fillId="37" borderId="0" xfId="70" applyFont="1" applyFill="1" applyAlignment="1">
      <alignment horizontal="left" vertical="center"/>
    </xf>
    <xf numFmtId="0" fontId="72" fillId="37" borderId="0" xfId="70" applyFont="1" applyFill="1" applyAlignment="1">
      <alignment horizontal="center"/>
    </xf>
    <xf numFmtId="0" fontId="73" fillId="34" borderId="0" xfId="70" applyFont="1" applyFill="1" applyAlignment="1"/>
    <xf numFmtId="0" fontId="72" fillId="34" borderId="0" xfId="70" applyFont="1" applyFill="1" applyAlignment="1">
      <alignment horizontal="center"/>
    </xf>
    <xf numFmtId="0" fontId="19" fillId="34" borderId="0" xfId="65" applyFont="1" applyFill="1" applyAlignment="1">
      <alignment horizontal="center" vertical="center"/>
    </xf>
    <xf numFmtId="0" fontId="19" fillId="34" borderId="0" xfId="65" applyFont="1" applyFill="1" applyAlignment="1">
      <alignment horizontal="left" vertical="center" wrapText="1" indent="2"/>
    </xf>
    <xf numFmtId="3" fontId="19" fillId="34" borderId="0" xfId="65" applyNumberFormat="1" applyFont="1" applyFill="1" applyAlignment="1">
      <alignment vertical="center"/>
    </xf>
    <xf numFmtId="0" fontId="96" fillId="34" borderId="0" xfId="65" applyFont="1" applyFill="1" applyAlignment="1">
      <alignment vertical="center"/>
    </xf>
    <xf numFmtId="0" fontId="19" fillId="34" borderId="0" xfId="65" applyFont="1" applyFill="1" applyAlignment="1">
      <alignment horizontal="left" vertical="center" indent="2"/>
    </xf>
    <xf numFmtId="165" fontId="19" fillId="34" borderId="0" xfId="65" applyNumberFormat="1" applyFont="1" applyFill="1" applyAlignment="1">
      <alignment vertical="center"/>
    </xf>
    <xf numFmtId="164" fontId="95" fillId="34" borderId="0" xfId="65" applyNumberFormat="1" applyFont="1" applyFill="1" applyAlignment="1">
      <alignment vertical="center"/>
    </xf>
    <xf numFmtId="11" fontId="72" fillId="38" borderId="0" xfId="70" applyNumberFormat="1" applyFont="1" applyFill="1">
      <alignment vertical="center"/>
    </xf>
    <xf numFmtId="0" fontId="89" fillId="34" borderId="0" xfId="108" applyFont="1" applyFill="1">
      <alignment vertical="center"/>
    </xf>
    <xf numFmtId="0" fontId="34" fillId="34" borderId="0" xfId="108" applyFont="1" applyFill="1" applyAlignment="1">
      <alignment horizontal="center" vertical="center" wrapText="1"/>
    </xf>
    <xf numFmtId="0" fontId="19" fillId="34" borderId="0" xfId="0" applyFont="1" applyFill="1" applyBorder="1">
      <alignment vertical="center"/>
    </xf>
    <xf numFmtId="0" fontId="89" fillId="34" borderId="0" xfId="0" applyFont="1" applyFill="1" applyBorder="1">
      <alignment vertical="center"/>
    </xf>
    <xf numFmtId="179" fontId="72" fillId="34" borderId="0" xfId="68" applyFont="1" applyFill="1" applyAlignment="1">
      <alignment horizontal="left" vertical="top"/>
    </xf>
    <xf numFmtId="11" fontId="72" fillId="37" borderId="0" xfId="70" applyNumberFormat="1" applyFont="1" applyFill="1" applyAlignment="1">
      <alignment horizontal="center" vertical="center"/>
    </xf>
    <xf numFmtId="0" fontId="19" fillId="23" borderId="0" xfId="70" applyFont="1" applyFill="1" applyAlignment="1">
      <alignment horizontal="center" vertical="center"/>
    </xf>
    <xf numFmtId="180" fontId="19" fillId="37" borderId="0" xfId="63" applyFont="1" applyFill="1" applyAlignment="1">
      <alignment horizontal="left" vertical="center"/>
    </xf>
    <xf numFmtId="0" fontId="72" fillId="34" borderId="0" xfId="0" applyFont="1" applyFill="1" applyBorder="1">
      <alignment vertical="center"/>
    </xf>
    <xf numFmtId="201" fontId="19" fillId="34" borderId="0" xfId="108" applyNumberFormat="1" applyFont="1" applyFill="1">
      <alignment vertical="center"/>
    </xf>
    <xf numFmtId="188" fontId="19" fillId="34" borderId="0" xfId="108" applyNumberFormat="1" applyFont="1" applyFill="1">
      <alignment vertical="center"/>
    </xf>
    <xf numFmtId="165" fontId="19" fillId="34" borderId="0" xfId="108" applyNumberFormat="1" applyFont="1" applyFill="1">
      <alignment vertical="center"/>
    </xf>
    <xf numFmtId="0" fontId="19" fillId="34" borderId="0" xfId="70" applyFill="1" applyAlignment="1">
      <alignment horizontal="center" vertical="center"/>
    </xf>
    <xf numFmtId="0" fontId="19" fillId="34" borderId="0" xfId="70" applyFill="1" applyAlignment="1">
      <alignment vertical="center" wrapText="1"/>
    </xf>
    <xf numFmtId="0" fontId="37" fillId="34" borderId="0" xfId="70" applyFont="1" applyFill="1" applyAlignment="1">
      <alignment horizontal="left" vertical="center"/>
    </xf>
    <xf numFmtId="0" fontId="19" fillId="34" borderId="0" xfId="70" quotePrefix="1" applyFill="1" applyAlignment="1" applyProtection="1">
      <alignment horizontal="center" vertical="center"/>
      <protection locked="0"/>
    </xf>
    <xf numFmtId="0" fontId="19" fillId="34" borderId="0" xfId="70" applyFill="1" applyAlignment="1" applyProtection="1">
      <alignment horizontal="center" vertical="center" wrapText="1"/>
      <protection locked="0"/>
    </xf>
    <xf numFmtId="167" fontId="19" fillId="34" borderId="0" xfId="70" applyNumberFormat="1" applyFill="1" applyAlignment="1">
      <alignment horizontal="center" vertical="center"/>
    </xf>
    <xf numFmtId="0" fontId="19" fillId="34" borderId="0" xfId="63" applyNumberFormat="1" applyFont="1" applyFill="1">
      <alignment horizontal="center" vertical="center"/>
    </xf>
    <xf numFmtId="2" fontId="19" fillId="34" borderId="0" xfId="63" applyNumberFormat="1" applyFont="1" applyFill="1">
      <alignment horizontal="center" vertical="center"/>
    </xf>
    <xf numFmtId="180" fontId="19" fillId="34" borderId="0" xfId="63" applyFont="1" applyFill="1" applyAlignment="1">
      <alignment horizontal="left" vertical="center"/>
    </xf>
    <xf numFmtId="0" fontId="19" fillId="34" borderId="0" xfId="63" applyNumberFormat="1" applyFont="1" applyFill="1" applyAlignment="1">
      <alignment horizontal="left" vertical="center"/>
    </xf>
    <xf numFmtId="0" fontId="0" fillId="34" borderId="0" xfId="0" applyFill="1">
      <alignment vertical="center"/>
    </xf>
    <xf numFmtId="180" fontId="28" fillId="34" borderId="0" xfId="46" applyNumberFormat="1" applyFill="1" applyBorder="1" applyAlignment="1">
      <alignment horizontal="center" vertical="center"/>
    </xf>
    <xf numFmtId="0" fontId="92" fillId="34" borderId="0" xfId="0" applyFont="1" applyFill="1">
      <alignment vertical="center"/>
    </xf>
    <xf numFmtId="0" fontId="72" fillId="34" borderId="0" xfId="0" applyFont="1" applyFill="1" applyBorder="1" applyAlignment="1">
      <alignment horizontal="center" vertical="center"/>
    </xf>
    <xf numFmtId="165" fontId="19" fillId="34" borderId="0" xfId="63" applyNumberFormat="1" applyFont="1" applyFill="1">
      <alignment horizontal="center" vertical="center"/>
    </xf>
    <xf numFmtId="165" fontId="19" fillId="34" borderId="0" xfId="63" applyNumberFormat="1" applyFont="1" applyFill="1" applyAlignment="1">
      <alignment horizontal="left" vertical="center"/>
    </xf>
    <xf numFmtId="1" fontId="19" fillId="34" borderId="0" xfId="70" applyNumberFormat="1" applyFill="1" applyAlignment="1">
      <alignment horizontal="right" vertical="center"/>
    </xf>
    <xf numFmtId="1" fontId="19" fillId="34" borderId="0" xfId="63" applyNumberFormat="1" applyFont="1" applyFill="1" applyAlignment="1">
      <alignment horizontal="right" vertical="center"/>
    </xf>
    <xf numFmtId="165" fontId="19" fillId="34" borderId="0" xfId="70" applyNumberFormat="1" applyFill="1" applyAlignment="1">
      <alignment horizontal="right" vertical="center"/>
    </xf>
    <xf numFmtId="0" fontId="95" fillId="34" borderId="0" xfId="108" applyFont="1" applyFill="1" applyAlignment="1">
      <alignment vertical="center" wrapText="1"/>
    </xf>
    <xf numFmtId="180" fontId="95" fillId="34" borderId="0" xfId="63" applyFont="1" applyFill="1">
      <alignment horizontal="center" vertical="center"/>
    </xf>
    <xf numFmtId="180" fontId="95" fillId="34" borderId="0" xfId="63" quotePrefix="1" applyFont="1" applyFill="1" applyAlignment="1">
      <alignment horizontal="left" vertical="center"/>
    </xf>
    <xf numFmtId="0" fontId="95" fillId="34" borderId="0" xfId="63" quotePrefix="1" applyNumberFormat="1" applyFont="1" applyFill="1">
      <alignment horizontal="center" vertical="center"/>
    </xf>
    <xf numFmtId="0" fontId="95" fillId="34" borderId="0" xfId="0" applyFont="1" applyFill="1" applyBorder="1" applyAlignment="1">
      <alignment horizontal="center" vertical="center"/>
    </xf>
    <xf numFmtId="167" fontId="95" fillId="34" borderId="0" xfId="70" applyNumberFormat="1" applyFont="1" applyFill="1" applyAlignment="1">
      <alignment horizontal="center" vertical="center"/>
    </xf>
    <xf numFmtId="0" fontId="95" fillId="34" borderId="0" xfId="63" applyNumberFormat="1" applyFont="1" applyFill="1">
      <alignment horizontal="center" vertical="center"/>
    </xf>
    <xf numFmtId="2" fontId="95" fillId="34" borderId="0" xfId="63" applyNumberFormat="1" applyFont="1" applyFill="1">
      <alignment horizontal="center" vertical="center"/>
    </xf>
    <xf numFmtId="180" fontId="95" fillId="34" borderId="0" xfId="63" applyFont="1" applyFill="1" applyAlignment="1">
      <alignment horizontal="left" vertical="center"/>
    </xf>
    <xf numFmtId="165" fontId="95" fillId="34" borderId="0" xfId="70" applyNumberFormat="1" applyFont="1" applyFill="1" applyAlignment="1">
      <alignment horizontal="right" vertical="center"/>
    </xf>
    <xf numFmtId="0" fontId="95" fillId="34" borderId="0" xfId="63" applyNumberFormat="1" applyFont="1" applyFill="1" applyAlignment="1">
      <alignment horizontal="left" vertical="top"/>
    </xf>
    <xf numFmtId="0" fontId="95" fillId="34" borderId="0" xfId="108" applyFont="1" applyFill="1">
      <alignment vertical="center"/>
    </xf>
    <xf numFmtId="0" fontId="95" fillId="34" borderId="0" xfId="108" applyFont="1" applyFill="1" applyAlignment="1">
      <alignment vertical="top"/>
    </xf>
    <xf numFmtId="181" fontId="19" fillId="34" borderId="0" xfId="70" applyNumberFormat="1" applyFill="1" applyAlignment="1">
      <alignment horizontal="right" vertical="center"/>
    </xf>
    <xf numFmtId="181" fontId="19" fillId="34" borderId="0" xfId="63" applyNumberFormat="1" applyFont="1" applyFill="1" applyAlignment="1">
      <alignment horizontal="right" vertical="center"/>
    </xf>
    <xf numFmtId="165" fontId="19" fillId="34" borderId="0" xfId="39" applyNumberFormat="1" applyFont="1" applyFill="1" applyAlignment="1">
      <alignment horizontal="left" vertical="center"/>
    </xf>
    <xf numFmtId="165" fontId="19" fillId="34" borderId="0" xfId="108" applyNumberFormat="1" applyFont="1" applyFill="1" applyAlignment="1">
      <alignment horizontal="center" vertical="center"/>
    </xf>
    <xf numFmtId="3" fontId="4" fillId="34" borderId="1" xfId="109" applyNumberFormat="1" applyFill="1" applyBorder="1"/>
    <xf numFmtId="3" fontId="65" fillId="34" borderId="1" xfId="109" applyNumberFormat="1" applyFont="1" applyFill="1" applyBorder="1"/>
    <xf numFmtId="0" fontId="65" fillId="34" borderId="1" xfId="109" applyFont="1" applyFill="1" applyBorder="1"/>
    <xf numFmtId="0" fontId="4" fillId="34" borderId="1" xfId="109" applyFill="1" applyBorder="1"/>
    <xf numFmtId="0" fontId="70" fillId="0" borderId="1" xfId="0" applyFont="1" applyBorder="1" applyAlignment="1">
      <alignment horizontal="left" vertical="center"/>
    </xf>
    <xf numFmtId="164" fontId="0" fillId="0" borderId="0" xfId="0" applyNumberFormat="1">
      <alignment vertical="center"/>
    </xf>
    <xf numFmtId="0" fontId="99" fillId="34" borderId="0" xfId="109" applyFont="1" applyFill="1"/>
    <xf numFmtId="0" fontId="4" fillId="34" borderId="0" xfId="109" applyFill="1"/>
    <xf numFmtId="0" fontId="3" fillId="34" borderId="0" xfId="110" applyFont="1" applyFill="1"/>
    <xf numFmtId="2" fontId="4" fillId="34" borderId="0" xfId="110" applyNumberFormat="1" applyFill="1"/>
    <xf numFmtId="164" fontId="4" fillId="34" borderId="1" xfId="109" applyNumberFormat="1" applyFill="1" applyBorder="1"/>
    <xf numFmtId="164" fontId="65" fillId="34" borderId="1" xfId="109" applyNumberFormat="1" applyFont="1" applyFill="1" applyBorder="1"/>
    <xf numFmtId="0" fontId="65" fillId="34" borderId="0" xfId="109" applyFont="1" applyFill="1"/>
    <xf numFmtId="3" fontId="65" fillId="34" borderId="0" xfId="109" applyNumberFormat="1" applyFont="1" applyFill="1"/>
    <xf numFmtId="0" fontId="125" fillId="34" borderId="0" xfId="109" applyFont="1" applyFill="1"/>
    <xf numFmtId="1" fontId="72" fillId="18" borderId="0" xfId="0" applyNumberFormat="1" applyFont="1" applyFill="1" applyBorder="1">
      <alignment vertical="center"/>
    </xf>
    <xf numFmtId="0" fontId="39" fillId="34" borderId="0" xfId="0" applyFont="1" applyFill="1" applyBorder="1">
      <alignment vertical="center"/>
    </xf>
    <xf numFmtId="0" fontId="39" fillId="34" borderId="0" xfId="0" applyFont="1" applyFill="1" applyBorder="1" applyAlignment="1">
      <alignment horizontal="center" vertical="center"/>
    </xf>
    <xf numFmtId="0" fontId="19" fillId="34" borderId="0" xfId="0" applyFont="1" applyFill="1" applyBorder="1" applyAlignment="1">
      <alignment vertical="center" wrapText="1"/>
    </xf>
    <xf numFmtId="0" fontId="19" fillId="34" borderId="0" xfId="39" applyFont="1" applyFill="1" applyBorder="1" applyAlignment="1">
      <alignment horizontal="left" vertical="center"/>
    </xf>
    <xf numFmtId="0" fontId="19" fillId="34" borderId="0" xfId="0" applyFont="1" applyFill="1" applyBorder="1" applyAlignment="1">
      <alignment vertical="top"/>
    </xf>
    <xf numFmtId="0" fontId="19" fillId="34" borderId="0" xfId="0" applyFont="1" applyFill="1" applyBorder="1" applyAlignment="1">
      <alignment horizontal="center" wrapText="1"/>
    </xf>
    <xf numFmtId="0" fontId="19" fillId="34" borderId="0" xfId="0" applyFont="1" applyFill="1" applyBorder="1" applyAlignment="1">
      <alignment horizontal="center"/>
    </xf>
    <xf numFmtId="1" fontId="19" fillId="34" borderId="0" xfId="0" applyNumberFormat="1" applyFont="1" applyFill="1" applyBorder="1">
      <alignment vertical="center"/>
    </xf>
    <xf numFmtId="0" fontId="72" fillId="34" borderId="0" xfId="0" applyFont="1" applyFill="1" applyBorder="1" applyAlignment="1">
      <alignment vertical="center"/>
    </xf>
    <xf numFmtId="11" fontId="19" fillId="34" borderId="0" xfId="0" applyNumberFormat="1" applyFont="1" applyFill="1" applyBorder="1">
      <alignment vertical="center"/>
    </xf>
    <xf numFmtId="0" fontId="72" fillId="34" borderId="0" xfId="0" applyFont="1" applyFill="1" applyBorder="1" applyAlignment="1">
      <alignment vertical="center" wrapText="1"/>
    </xf>
    <xf numFmtId="9" fontId="72" fillId="34" borderId="0" xfId="34" applyFont="1" applyFill="1" applyBorder="1" applyAlignment="1">
      <alignment vertical="center"/>
    </xf>
    <xf numFmtId="164" fontId="72" fillId="34" borderId="0" xfId="34" applyNumberFormat="1" applyFont="1" applyFill="1" applyBorder="1" applyAlignment="1">
      <alignment vertical="center"/>
    </xf>
    <xf numFmtId="0" fontId="96" fillId="34" borderId="0" xfId="0" applyFont="1" applyFill="1" applyBorder="1" applyAlignment="1">
      <alignment vertical="center" wrapText="1"/>
    </xf>
    <xf numFmtId="10" fontId="19" fillId="34" borderId="0" xfId="0" applyNumberFormat="1" applyFont="1" applyFill="1" applyBorder="1">
      <alignment vertical="center"/>
    </xf>
    <xf numFmtId="164" fontId="19" fillId="34" borderId="0" xfId="0" applyNumberFormat="1" applyFont="1" applyFill="1" applyBorder="1">
      <alignment vertical="center"/>
    </xf>
    <xf numFmtId="0" fontId="96" fillId="34" borderId="0" xfId="0" applyFont="1" applyFill="1" applyBorder="1">
      <alignment vertical="center"/>
    </xf>
    <xf numFmtId="10" fontId="96" fillId="34" borderId="0" xfId="0" applyNumberFormat="1" applyFont="1" applyFill="1" applyBorder="1">
      <alignment vertical="center"/>
    </xf>
    <xf numFmtId="164" fontId="96" fillId="34" borderId="0" xfId="0" applyNumberFormat="1" applyFont="1" applyFill="1" applyBorder="1">
      <alignment vertical="center"/>
    </xf>
    <xf numFmtId="1" fontId="96" fillId="34" borderId="0" xfId="0" applyNumberFormat="1" applyFont="1" applyFill="1" applyBorder="1">
      <alignment vertical="center"/>
    </xf>
    <xf numFmtId="1" fontId="0" fillId="34" borderId="0" xfId="0" applyNumberFormat="1" applyFill="1">
      <alignment vertical="center"/>
    </xf>
    <xf numFmtId="0" fontId="0" fillId="0" borderId="1" xfId="0" applyBorder="1" applyAlignment="1">
      <alignment vertical="center" wrapText="1"/>
    </xf>
    <xf numFmtId="164" fontId="19" fillId="34" borderId="0" xfId="108" applyNumberFormat="1" applyFont="1" applyFill="1" applyAlignment="1">
      <alignment horizontal="center" vertical="center"/>
    </xf>
    <xf numFmtId="0" fontId="72" fillId="34" borderId="0" xfId="70" applyFont="1" applyFill="1" applyAlignment="1">
      <alignment horizontal="left" vertical="center"/>
    </xf>
    <xf numFmtId="0" fontId="126" fillId="0" borderId="0" xfId="0" applyFont="1">
      <alignment vertical="center"/>
    </xf>
    <xf numFmtId="0" fontId="94" fillId="34" borderId="0" xfId="39" applyFont="1" applyFill="1" applyAlignment="1">
      <alignment horizontal="left" vertical="center" wrapText="1"/>
    </xf>
    <xf numFmtId="0" fontId="94" fillId="34" borderId="0" xfId="39" applyFont="1" applyFill="1" applyBorder="1" applyAlignment="1">
      <alignment horizontal="center" vertical="center" wrapText="1"/>
    </xf>
    <xf numFmtId="0" fontId="94" fillId="34" borderId="0" xfId="39" applyNumberFormat="1" applyFont="1" applyFill="1" applyBorder="1" applyAlignment="1">
      <alignment horizontal="center" vertical="center" wrapText="1"/>
    </xf>
    <xf numFmtId="0" fontId="94" fillId="34" borderId="15" xfId="39" applyFont="1" applyFill="1" applyBorder="1" applyAlignment="1">
      <alignment horizontal="center" vertical="center" wrapText="1"/>
    </xf>
    <xf numFmtId="0" fontId="94" fillId="34" borderId="0" xfId="61" applyFont="1" applyFill="1" applyAlignment="1">
      <alignment vertical="center"/>
    </xf>
    <xf numFmtId="11" fontId="72" fillId="34" borderId="0" xfId="70" applyNumberFormat="1" applyFont="1" applyFill="1" applyAlignment="1">
      <alignment horizontal="center" vertical="center"/>
    </xf>
    <xf numFmtId="11" fontId="72" fillId="34" borderId="0" xfId="70" applyNumberFormat="1" applyFont="1" applyFill="1">
      <alignment vertical="center"/>
    </xf>
    <xf numFmtId="167" fontId="72" fillId="34" borderId="0" xfId="70" applyNumberFormat="1" applyFont="1" applyFill="1">
      <alignment vertical="center"/>
    </xf>
    <xf numFmtId="0" fontId="72" fillId="34" borderId="0" xfId="70" applyFont="1" applyFill="1" applyAlignment="1">
      <alignment horizontal="left"/>
    </xf>
    <xf numFmtId="0" fontId="96" fillId="34" borderId="0" xfId="70" applyFont="1" applyFill="1">
      <alignment vertical="center"/>
    </xf>
    <xf numFmtId="0" fontId="72" fillId="34" borderId="0" xfId="85" applyFont="1" applyFill="1">
      <alignment vertical="center"/>
    </xf>
    <xf numFmtId="43" fontId="72" fillId="34" borderId="0" xfId="85" applyNumberFormat="1" applyFont="1" applyFill="1">
      <alignment vertical="center"/>
    </xf>
    <xf numFmtId="165" fontId="72" fillId="34" borderId="0" xfId="70" applyNumberFormat="1" applyFont="1" applyFill="1">
      <alignment vertical="center"/>
    </xf>
    <xf numFmtId="188" fontId="72" fillId="34" borderId="0" xfId="70" applyNumberFormat="1" applyFont="1" applyFill="1" applyAlignment="1">
      <alignment horizontal="center"/>
    </xf>
    <xf numFmtId="2" fontId="72" fillId="34" borderId="0" xfId="70" applyNumberFormat="1" applyFont="1" applyFill="1">
      <alignment vertical="center"/>
    </xf>
    <xf numFmtId="1" fontId="72" fillId="34" borderId="0" xfId="70" applyNumberFormat="1" applyFont="1" applyFill="1">
      <alignment vertical="center"/>
    </xf>
    <xf numFmtId="165" fontId="19" fillId="34" borderId="0" xfId="85" applyNumberFormat="1" applyFont="1" applyFill="1">
      <alignment vertical="center"/>
    </xf>
    <xf numFmtId="0" fontId="72" fillId="34" borderId="0" xfId="111" applyFont="1" applyFill="1" applyAlignment="1">
      <alignment vertical="center" wrapText="1"/>
    </xf>
    <xf numFmtId="0" fontId="72" fillId="34" borderId="0" xfId="111" applyFont="1" applyFill="1" applyAlignment="1">
      <alignment vertical="center"/>
    </xf>
    <xf numFmtId="164" fontId="72" fillId="34" borderId="0" xfId="111" applyNumberFormat="1" applyFont="1" applyFill="1" applyAlignment="1">
      <alignment vertical="center"/>
    </xf>
    <xf numFmtId="0" fontId="72" fillId="34" borderId="0" xfId="39" applyFont="1" applyFill="1" applyAlignment="1">
      <alignment horizontal="center" vertical="center"/>
    </xf>
    <xf numFmtId="0" fontId="72" fillId="34" borderId="0" xfId="39" applyFont="1" applyFill="1" applyAlignment="1">
      <alignment horizontal="left" vertical="center"/>
    </xf>
    <xf numFmtId="9" fontId="72" fillId="34" borderId="0" xfId="70" applyNumberFormat="1" applyFont="1" applyFill="1">
      <alignment vertical="center"/>
    </xf>
    <xf numFmtId="0" fontId="37" fillId="34" borderId="0" xfId="85" applyFont="1" applyFill="1" applyAlignment="1">
      <alignment horizontal="center" vertical="center"/>
    </xf>
    <xf numFmtId="0" fontId="19" fillId="34" borderId="0" xfId="85" applyFont="1" applyFill="1">
      <alignment vertical="center"/>
    </xf>
    <xf numFmtId="0" fontId="37" fillId="34" borderId="0" xfId="111" applyFont="1" applyFill="1" applyAlignment="1">
      <alignment vertical="center"/>
    </xf>
    <xf numFmtId="0" fontId="19" fillId="34" borderId="0" xfId="111" applyFont="1" applyFill="1" applyAlignment="1">
      <alignment vertical="center" wrapText="1"/>
    </xf>
    <xf numFmtId="0" fontId="19" fillId="34" borderId="0" xfId="111" applyFont="1" applyFill="1" applyAlignment="1">
      <alignment vertical="center"/>
    </xf>
    <xf numFmtId="2" fontId="19" fillId="34" borderId="0" xfId="111" applyNumberFormat="1" applyFont="1" applyFill="1" applyAlignment="1">
      <alignment vertical="center"/>
    </xf>
    <xf numFmtId="0" fontId="19" fillId="34" borderId="0" xfId="39" applyFont="1" applyFill="1" applyAlignment="1">
      <alignment horizontal="center" vertical="center"/>
    </xf>
    <xf numFmtId="9" fontId="19" fillId="34" borderId="0" xfId="112" applyFont="1" applyFill="1" applyBorder="1" applyAlignment="1">
      <alignment vertical="center"/>
    </xf>
    <xf numFmtId="43" fontId="19" fillId="34" borderId="0" xfId="113" applyFont="1" applyFill="1" applyBorder="1" applyAlignment="1">
      <alignment vertical="center"/>
    </xf>
    <xf numFmtId="43" fontId="19" fillId="34" borderId="0" xfId="39" applyNumberFormat="1" applyFont="1" applyFill="1" applyAlignment="1">
      <alignment horizontal="left" vertical="center"/>
    </xf>
    <xf numFmtId="0" fontId="72" fillId="34" borderId="0" xfId="85" applyFont="1" applyFill="1" applyAlignment="1">
      <alignment vertical="center" wrapText="1"/>
    </xf>
    <xf numFmtId="0" fontId="98" fillId="34" borderId="0" xfId="77" applyFont="1" applyFill="1"/>
    <xf numFmtId="9" fontId="72" fillId="34" borderId="0" xfId="85" applyNumberFormat="1" applyFont="1" applyFill="1">
      <alignment vertical="center"/>
    </xf>
    <xf numFmtId="43" fontId="72" fillId="34" borderId="0" xfId="70" applyNumberFormat="1" applyFont="1" applyFill="1">
      <alignment vertical="center"/>
    </xf>
    <xf numFmtId="0" fontId="127" fillId="34" borderId="0" xfId="70" applyFont="1" applyFill="1">
      <alignment vertical="center"/>
    </xf>
    <xf numFmtId="181" fontId="72" fillId="34" borderId="0" xfId="70" applyNumberFormat="1" applyFont="1" applyFill="1">
      <alignment vertical="center"/>
    </xf>
    <xf numFmtId="181" fontId="22" fillId="34" borderId="0" xfId="39" applyNumberFormat="1" applyFill="1" applyAlignment="1">
      <alignment horizontal="left" vertical="center"/>
    </xf>
    <xf numFmtId="0" fontId="72" fillId="34" borderId="0" xfId="70" applyFont="1" applyFill="1" applyAlignment="1"/>
    <xf numFmtId="2" fontId="72" fillId="34" borderId="0" xfId="70" applyNumberFormat="1" applyFont="1" applyFill="1" applyAlignment="1"/>
    <xf numFmtId="165" fontId="72" fillId="34" borderId="0" xfId="85" applyNumberFormat="1" applyFont="1" applyFill="1">
      <alignment vertical="center"/>
    </xf>
    <xf numFmtId="2" fontId="22" fillId="34" borderId="0" xfId="39" applyNumberFormat="1" applyFill="1" applyAlignment="1">
      <alignment horizontal="left" vertical="center"/>
    </xf>
    <xf numFmtId="202" fontId="72" fillId="34" borderId="0" xfId="70" applyNumberFormat="1" applyFont="1" applyFill="1">
      <alignment vertical="center"/>
    </xf>
    <xf numFmtId="201" fontId="72" fillId="34" borderId="0" xfId="70" applyNumberFormat="1" applyFont="1" applyFill="1">
      <alignment vertical="center"/>
    </xf>
    <xf numFmtId="201" fontId="22" fillId="34" borderId="0" xfId="39" applyNumberFormat="1" applyFill="1" applyAlignment="1">
      <alignment horizontal="left" vertical="center"/>
    </xf>
    <xf numFmtId="179" fontId="73" fillId="34" borderId="0" xfId="68" applyFont="1" applyFill="1" applyAlignment="1">
      <alignment horizontal="left" vertical="center" wrapText="1"/>
    </xf>
    <xf numFmtId="0" fontId="22" fillId="34" borderId="0" xfId="63" applyNumberFormat="1" applyFont="1" applyFill="1" applyAlignment="1">
      <alignment horizontal="left" vertical="center" wrapText="1"/>
    </xf>
    <xf numFmtId="0" fontId="1" fillId="34" borderId="0" xfId="114" applyFill="1"/>
    <xf numFmtId="165" fontId="22" fillId="34" borderId="0" xfId="39" applyNumberFormat="1" applyFill="1" applyAlignment="1">
      <alignment horizontal="left" vertical="center"/>
    </xf>
    <xf numFmtId="165" fontId="72" fillId="34" borderId="0" xfId="70" applyNumberFormat="1" applyFont="1" applyFill="1" applyAlignment="1">
      <alignment horizontal="center"/>
    </xf>
    <xf numFmtId="1" fontId="22" fillId="34" borderId="0" xfId="39" applyNumberFormat="1" applyFill="1" applyAlignment="1">
      <alignment horizontal="left" vertical="center"/>
    </xf>
    <xf numFmtId="0" fontId="19" fillId="34" borderId="0" xfId="70" applyFont="1" applyFill="1" applyBorder="1">
      <alignment vertical="center"/>
    </xf>
    <xf numFmtId="0" fontId="22" fillId="34" borderId="0" xfId="85" applyFill="1">
      <alignment vertical="center"/>
    </xf>
    <xf numFmtId="0" fontId="19" fillId="34" borderId="0" xfId="85" applyFont="1" applyFill="1" applyBorder="1">
      <alignment vertical="center"/>
    </xf>
    <xf numFmtId="0" fontId="19" fillId="34" borderId="0" xfId="70" applyFont="1" applyFill="1" applyBorder="1" applyAlignment="1">
      <alignment horizontal="center"/>
    </xf>
    <xf numFmtId="0" fontId="19" fillId="34" borderId="0" xfId="85" applyFont="1" applyFill="1" applyBorder="1" applyAlignment="1">
      <alignment vertical="top"/>
    </xf>
    <xf numFmtId="2" fontId="96" fillId="34" borderId="0" xfId="70" applyNumberFormat="1" applyFont="1" applyFill="1">
      <alignment vertical="center"/>
    </xf>
    <xf numFmtId="2" fontId="41" fillId="34" borderId="0" xfId="39" applyNumberFormat="1" applyFont="1" applyFill="1" applyAlignment="1">
      <alignment horizontal="left" vertical="center"/>
    </xf>
    <xf numFmtId="0" fontId="108" fillId="34" borderId="0" xfId="0" applyFont="1" applyFill="1" applyBorder="1">
      <alignment vertical="center"/>
    </xf>
    <xf numFmtId="10" fontId="108" fillId="34" borderId="0" xfId="0" applyNumberFormat="1" applyFont="1" applyFill="1" applyBorder="1">
      <alignment vertical="center"/>
    </xf>
    <xf numFmtId="1" fontId="108" fillId="34" borderId="0" xfId="0" applyNumberFormat="1" applyFont="1" applyFill="1" applyBorder="1">
      <alignment vertical="center"/>
    </xf>
    <xf numFmtId="0" fontId="28" fillId="34" borderId="0" xfId="0" applyFont="1" applyFill="1" applyBorder="1" applyAlignment="1">
      <alignment horizontal="center" vertical="center"/>
    </xf>
    <xf numFmtId="0" fontId="39" fillId="34" borderId="0" xfId="0" applyFont="1" applyFill="1" applyBorder="1" applyAlignment="1">
      <alignment horizontal="center" vertical="center" wrapText="1"/>
    </xf>
    <xf numFmtId="0" fontId="34" fillId="34" borderId="0" xfId="0" applyFont="1" applyFill="1" applyBorder="1" applyAlignment="1">
      <alignment horizontal="center" vertical="center" wrapText="1"/>
    </xf>
    <xf numFmtId="167" fontId="19" fillId="34" borderId="0" xfId="0" applyNumberFormat="1" applyFont="1" applyFill="1" applyBorder="1" applyAlignment="1">
      <alignment horizontal="center" vertical="center"/>
    </xf>
    <xf numFmtId="1" fontId="22" fillId="34" borderId="0" xfId="34" applyNumberFormat="1" applyFont="1" applyFill="1" applyBorder="1" applyAlignment="1">
      <alignment horizontal="center" vertical="center"/>
    </xf>
    <xf numFmtId="0" fontId="19" fillId="34" borderId="0" xfId="0" applyFont="1" applyFill="1" applyBorder="1" applyAlignment="1">
      <alignment horizontal="center" vertical="center"/>
    </xf>
    <xf numFmtId="165" fontId="19" fillId="34" borderId="0" xfId="0" applyNumberFormat="1" applyFont="1" applyFill="1" applyBorder="1" applyAlignment="1">
      <alignment horizontal="center" vertical="center"/>
    </xf>
    <xf numFmtId="1" fontId="19" fillId="34" borderId="0" xfId="0" applyNumberFormat="1" applyFont="1" applyFill="1" applyBorder="1" applyAlignment="1">
      <alignment horizontal="center" vertical="center"/>
    </xf>
    <xf numFmtId="11" fontId="22" fillId="34" borderId="0" xfId="39" applyNumberFormat="1" applyFill="1" applyAlignment="1">
      <alignment horizontal="left" vertical="center"/>
    </xf>
    <xf numFmtId="0" fontId="19" fillId="34" borderId="0" xfId="39" applyFont="1" applyFill="1" applyBorder="1" applyAlignment="1">
      <alignment horizontal="left" vertical="center" wrapText="1"/>
    </xf>
    <xf numFmtId="0" fontId="40" fillId="34" borderId="0" xfId="38" applyFont="1" applyFill="1" applyBorder="1"/>
    <xf numFmtId="0" fontId="19" fillId="34" borderId="0" xfId="38" applyFont="1" applyFill="1" applyBorder="1" applyAlignment="1">
      <alignment wrapText="1"/>
    </xf>
    <xf numFmtId="0" fontId="19" fillId="34" borderId="0" xfId="38" applyFont="1" applyFill="1" applyBorder="1"/>
    <xf numFmtId="0" fontId="28" fillId="34" borderId="0" xfId="38" applyFont="1" applyFill="1" applyBorder="1"/>
    <xf numFmtId="0" fontId="72" fillId="37" borderId="0" xfId="70" applyFont="1" applyFill="1" applyAlignment="1">
      <alignment vertical="center" wrapText="1"/>
    </xf>
    <xf numFmtId="0" fontId="19" fillId="9" borderId="0" xfId="115" applyFont="1" applyFill="1">
      <alignment vertical="center"/>
    </xf>
    <xf numFmtId="0" fontId="37" fillId="9" borderId="0" xfId="115" applyFont="1" applyFill="1">
      <alignment vertical="center"/>
    </xf>
    <xf numFmtId="0" fontId="37" fillId="9" borderId="0" xfId="115" applyFont="1" applyFill="1" applyAlignment="1">
      <alignment horizontal="center" vertical="center"/>
    </xf>
    <xf numFmtId="0" fontId="19" fillId="9" borderId="0" xfId="115" applyFont="1" applyFill="1" applyAlignment="1">
      <alignment horizontal="right" vertical="center" wrapText="1"/>
    </xf>
    <xf numFmtId="0" fontId="19" fillId="9" borderId="0" xfId="115" applyFont="1" applyFill="1" applyAlignment="1">
      <alignment horizontal="center" vertical="center"/>
    </xf>
    <xf numFmtId="0" fontId="19" fillId="9" borderId="0" xfId="39" applyFont="1" applyFill="1" applyAlignment="1">
      <alignment horizontal="left" vertical="center"/>
    </xf>
    <xf numFmtId="0" fontId="19" fillId="0" borderId="0" xfId="39" applyFont="1" applyAlignment="1">
      <alignment horizontal="left" vertical="center"/>
    </xf>
    <xf numFmtId="0" fontId="19" fillId="0" borderId="0" xfId="115" applyFont="1" applyAlignment="1">
      <alignment vertical="top"/>
    </xf>
    <xf numFmtId="0" fontId="19" fillId="0" borderId="0" xfId="115" applyFont="1" applyAlignment="1">
      <alignment horizontal="left" wrapText="1"/>
    </xf>
    <xf numFmtId="0" fontId="19" fillId="0" borderId="0" xfId="115" applyFont="1" applyAlignment="1">
      <alignment horizontal="left"/>
    </xf>
    <xf numFmtId="0" fontId="19" fillId="0" borderId="0" xfId="115" applyFont="1" applyAlignment="1">
      <alignment horizontal="center"/>
    </xf>
    <xf numFmtId="0" fontId="19" fillId="0" borderId="0" xfId="115" applyFont="1">
      <alignment vertical="center"/>
    </xf>
    <xf numFmtId="0" fontId="37" fillId="9" borderId="0" xfId="115" applyFont="1" applyFill="1" applyAlignment="1">
      <alignment horizontal="center" vertical="center" wrapText="1"/>
    </xf>
    <xf numFmtId="179" fontId="37" fillId="9" borderId="0" xfId="68" applyFont="1" applyFill="1" applyAlignment="1">
      <alignment horizontal="center" vertical="center" wrapText="1"/>
    </xf>
    <xf numFmtId="179" fontId="37" fillId="9" borderId="0" xfId="68" applyFont="1" applyFill="1" applyAlignment="1">
      <alignment horizontal="left" vertical="center" wrapText="1"/>
    </xf>
    <xf numFmtId="179" fontId="37" fillId="0" borderId="0" xfId="68" applyFont="1" applyAlignment="1">
      <alignment horizontal="left" vertical="center" wrapText="1"/>
    </xf>
    <xf numFmtId="0" fontId="19" fillId="0" borderId="0" xfId="115" applyFont="1" applyAlignment="1">
      <alignment horizontal="center" vertical="center"/>
    </xf>
    <xf numFmtId="0" fontId="19" fillId="4" borderId="0" xfId="115" applyFont="1" applyFill="1" applyAlignment="1">
      <alignment horizontal="center" vertical="center" wrapText="1"/>
    </xf>
    <xf numFmtId="0" fontId="19" fillId="10" borderId="0" xfId="115" applyFont="1" applyFill="1" applyAlignment="1">
      <alignment horizontal="center" vertical="center" wrapText="1"/>
    </xf>
    <xf numFmtId="0" fontId="19" fillId="6" borderId="0" xfId="115" applyFont="1" applyFill="1" applyAlignment="1">
      <alignment horizontal="center" vertical="center" wrapText="1"/>
    </xf>
    <xf numFmtId="0" fontId="19" fillId="0" borderId="0" xfId="115" applyFont="1" applyAlignment="1">
      <alignment horizontal="center" vertical="center" wrapText="1"/>
    </xf>
    <xf numFmtId="0" fontId="37" fillId="9" borderId="0" xfId="115" applyFont="1" applyFill="1" applyAlignment="1">
      <alignment vertical="center" wrapText="1"/>
    </xf>
    <xf numFmtId="0" fontId="19" fillId="0" borderId="0" xfId="115" applyFont="1" applyAlignment="1">
      <alignment horizontal="center" vertical="center" textRotation="90" wrapText="1"/>
    </xf>
    <xf numFmtId="0" fontId="19" fillId="3" borderId="0" xfId="87">
      <alignment horizontal="center" vertical="center" wrapText="1"/>
    </xf>
    <xf numFmtId="179" fontId="19" fillId="3" borderId="0" xfId="68" applyFill="1" applyAlignment="1">
      <alignment horizontal="center" vertical="center" textRotation="90" wrapText="1"/>
    </xf>
    <xf numFmtId="179" fontId="19" fillId="3" borderId="0" xfId="68" applyFill="1" applyAlignment="1">
      <alignment horizontal="left" vertical="center" wrapText="1"/>
    </xf>
    <xf numFmtId="179" fontId="19" fillId="0" borderId="0" xfId="68" applyAlignment="1">
      <alignment horizontal="center" vertical="center" wrapText="1"/>
    </xf>
    <xf numFmtId="0" fontId="19" fillId="0" borderId="0" xfId="87" applyFill="1">
      <alignment horizontal="center" vertical="center" wrapText="1"/>
    </xf>
    <xf numFmtId="0" fontId="19" fillId="4" borderId="0" xfId="115" applyFont="1" applyFill="1" applyAlignment="1">
      <alignment horizontal="left" vertical="center" wrapText="1"/>
    </xf>
    <xf numFmtId="179" fontId="34" fillId="3" borderId="0" xfId="68" applyFont="1" applyFill="1" applyAlignment="1">
      <alignment horizontal="center" vertical="center" wrapText="1"/>
    </xf>
    <xf numFmtId="179" fontId="34" fillId="3" borderId="0" xfId="68" applyFont="1" applyFill="1" applyAlignment="1">
      <alignment horizontal="left" vertical="center" wrapText="1"/>
    </xf>
    <xf numFmtId="2" fontId="19" fillId="0" borderId="0" xfId="115" applyNumberFormat="1" applyFont="1" applyAlignment="1">
      <alignment horizontal="center"/>
    </xf>
    <xf numFmtId="0" fontId="19" fillId="0" borderId="0" xfId="115" applyFont="1" applyAlignment="1">
      <alignment horizontal="center" wrapText="1"/>
    </xf>
    <xf numFmtId="9" fontId="19" fillId="0" borderId="0" xfId="115" applyNumberFormat="1" applyFont="1" applyAlignment="1">
      <alignment horizontal="center" vertical="center" wrapText="1"/>
    </xf>
    <xf numFmtId="0" fontId="19" fillId="0" borderId="0" xfId="115" applyFont="1" applyAlignment="1">
      <alignment horizontal="center" vertical="top" wrapText="1"/>
    </xf>
    <xf numFmtId="187" fontId="19" fillId="0" borderId="0" xfId="115" applyNumberFormat="1" applyFont="1" applyAlignment="1">
      <alignment horizontal="center"/>
    </xf>
    <xf numFmtId="0" fontId="19" fillId="10" borderId="0" xfId="70" applyFill="1" applyAlignment="1">
      <alignment horizontal="center" vertical="center"/>
    </xf>
    <xf numFmtId="0" fontId="19" fillId="9" borderId="0" xfId="115" applyFont="1" applyFill="1" applyAlignment="1">
      <alignment vertical="center" wrapText="1"/>
    </xf>
    <xf numFmtId="0" fontId="37" fillId="9" borderId="0" xfId="115" applyFont="1" applyFill="1" applyAlignment="1">
      <alignment horizontal="left" vertical="center"/>
    </xf>
    <xf numFmtId="0" fontId="19" fillId="6" borderId="0" xfId="115" applyFont="1" applyFill="1" applyAlignment="1">
      <alignment horizontal="center" vertical="center"/>
    </xf>
    <xf numFmtId="180" fontId="19" fillId="6" borderId="0" xfId="63" applyFont="1" applyFill="1" applyAlignment="1">
      <alignment horizontal="left" vertical="center" wrapText="1"/>
    </xf>
    <xf numFmtId="180" fontId="19" fillId="6" borderId="0" xfId="63" applyFont="1" applyFill="1">
      <alignment horizontal="center" vertical="center"/>
    </xf>
    <xf numFmtId="180" fontId="19" fillId="6" borderId="0" xfId="63" applyFont="1" applyFill="1" applyAlignment="1">
      <alignment horizontal="left" vertical="center"/>
    </xf>
    <xf numFmtId="0" fontId="19" fillId="6" borderId="0" xfId="63" quotePrefix="1" applyNumberFormat="1" applyFont="1" applyFill="1">
      <alignment horizontal="center" vertical="center"/>
    </xf>
    <xf numFmtId="167" fontId="19" fillId="6" borderId="0" xfId="115" applyNumberFormat="1" applyFont="1" applyFill="1" applyAlignment="1">
      <alignment horizontal="center" vertical="center"/>
    </xf>
    <xf numFmtId="0" fontId="19" fillId="0" borderId="0" xfId="63" applyNumberFormat="1" applyFont="1">
      <alignment horizontal="center" vertical="center"/>
    </xf>
    <xf numFmtId="2" fontId="19" fillId="0" borderId="0" xfId="63" applyNumberFormat="1" applyFont="1">
      <alignment horizontal="center" vertical="center"/>
    </xf>
    <xf numFmtId="0" fontId="19" fillId="0" borderId="0" xfId="63" applyNumberFormat="1" applyFont="1" applyAlignment="1">
      <alignment horizontal="left" vertical="center" wrapText="1"/>
    </xf>
    <xf numFmtId="167" fontId="19" fillId="0" borderId="0" xfId="115" applyNumberFormat="1" applyFont="1" applyAlignment="1">
      <alignment horizontal="center" vertical="center"/>
    </xf>
    <xf numFmtId="0" fontId="19" fillId="4" borderId="0" xfId="115" applyFont="1" applyFill="1">
      <alignment vertical="center"/>
    </xf>
    <xf numFmtId="0" fontId="19" fillId="4" borderId="0" xfId="115" applyFont="1" applyFill="1" applyAlignment="1">
      <alignment horizontal="center" vertical="center"/>
    </xf>
    <xf numFmtId="0" fontId="19" fillId="10" borderId="0" xfId="115" applyFont="1" applyFill="1" applyAlignment="1">
      <alignment horizontal="center" vertical="center"/>
    </xf>
    <xf numFmtId="2" fontId="19" fillId="6" borderId="0" xfId="115" applyNumberFormat="1" applyFont="1" applyFill="1" applyAlignment="1">
      <alignment horizontal="center" vertical="center"/>
    </xf>
    <xf numFmtId="2" fontId="19" fillId="0" borderId="0" xfId="115" applyNumberFormat="1" applyFont="1" applyAlignment="1">
      <alignment horizontal="center" vertical="center"/>
    </xf>
    <xf numFmtId="2" fontId="19" fillId="0" borderId="0" xfId="115" applyNumberFormat="1" applyFont="1">
      <alignment vertical="center"/>
    </xf>
    <xf numFmtId="0" fontId="22" fillId="11" borderId="0" xfId="70" applyFont="1" applyFill="1" applyAlignment="1">
      <alignment horizontal="center" vertical="center"/>
    </xf>
    <xf numFmtId="180" fontId="19" fillId="4" borderId="0" xfId="63" applyFont="1" applyFill="1" applyAlignment="1">
      <alignment horizontal="left" vertical="center" wrapText="1"/>
    </xf>
    <xf numFmtId="180" fontId="19" fillId="4" borderId="0" xfId="63" applyFont="1" applyFill="1">
      <alignment horizontal="center" vertical="center"/>
    </xf>
    <xf numFmtId="180" fontId="18" fillId="4" borderId="0" xfId="63" quotePrefix="1" applyFill="1" applyAlignment="1">
      <alignment horizontal="left" vertical="center"/>
    </xf>
    <xf numFmtId="180" fontId="19" fillId="4" borderId="0" xfId="63" quotePrefix="1" applyFont="1" applyFill="1" applyAlignment="1">
      <alignment horizontal="left" vertical="center"/>
    </xf>
    <xf numFmtId="0" fontId="19" fillId="4" borderId="0" xfId="63" quotePrefix="1" applyNumberFormat="1" applyFont="1" applyFill="1">
      <alignment horizontal="center" vertical="center"/>
    </xf>
    <xf numFmtId="167" fontId="19" fillId="4" borderId="0" xfId="115" applyNumberFormat="1" applyFont="1" applyFill="1" applyAlignment="1">
      <alignment horizontal="center" vertical="center"/>
    </xf>
    <xf numFmtId="167" fontId="19" fillId="0" borderId="0" xfId="115" applyNumberFormat="1" applyFont="1" applyAlignment="1">
      <alignment horizontal="center" vertical="center" wrapText="1"/>
    </xf>
    <xf numFmtId="0" fontId="19" fillId="8" borderId="0" xfId="115" applyFont="1" applyFill="1" applyAlignment="1">
      <alignment horizontal="center" vertical="center"/>
    </xf>
    <xf numFmtId="0" fontId="19" fillId="7" borderId="0" xfId="70" applyFill="1" applyAlignment="1">
      <alignment horizontal="center" vertical="center"/>
    </xf>
    <xf numFmtId="0" fontId="19" fillId="7" borderId="0" xfId="115" applyFont="1" applyFill="1" applyAlignment="1">
      <alignment horizontal="center" vertical="center"/>
    </xf>
    <xf numFmtId="0" fontId="0" fillId="20" borderId="0" xfId="115" applyFont="1" applyFill="1">
      <alignment vertical="center"/>
    </xf>
    <xf numFmtId="0" fontId="19" fillId="20" borderId="0" xfId="70" applyFill="1" applyAlignment="1">
      <alignment horizontal="center" vertical="center"/>
    </xf>
    <xf numFmtId="0" fontId="0" fillId="20" borderId="0" xfId="115" applyFont="1" applyFill="1" applyAlignment="1">
      <alignment horizontal="center" vertical="center"/>
    </xf>
    <xf numFmtId="0" fontId="37" fillId="0" borderId="0" xfId="115" applyFont="1">
      <alignment vertical="center"/>
    </xf>
    <xf numFmtId="0" fontId="37" fillId="0" borderId="0" xfId="115" applyFont="1" applyAlignment="1">
      <alignment horizontal="center" vertical="center"/>
    </xf>
    <xf numFmtId="0" fontId="19" fillId="0" borderId="0" xfId="115" applyFont="1" applyAlignment="1">
      <alignment vertical="center" wrapText="1"/>
    </xf>
    <xf numFmtId="0" fontId="19" fillId="0" borderId="0" xfId="39" applyFont="1">
      <alignment horizontal="left" vertical="center" wrapText="1"/>
    </xf>
    <xf numFmtId="165" fontId="19" fillId="4" borderId="0" xfId="116" applyNumberFormat="1">
      <alignment horizontal="center" vertical="center"/>
    </xf>
    <xf numFmtId="165" fontId="19" fillId="0" borderId="0" xfId="116" applyNumberFormat="1" applyFill="1">
      <alignment horizontal="center" vertical="center"/>
    </xf>
    <xf numFmtId="0" fontId="19" fillId="0" borderId="0" xfId="70">
      <alignment vertical="center"/>
    </xf>
    <xf numFmtId="49" fontId="19" fillId="0" borderId="0" xfId="117" applyNumberFormat="1" applyAlignment="1">
      <alignment horizontal="left" vertical="center" wrapText="1"/>
    </xf>
    <xf numFmtId="2" fontId="19" fillId="4" borderId="0" xfId="39" applyNumberFormat="1" applyFont="1" applyFill="1">
      <alignment horizontal="left" vertical="center" wrapText="1"/>
    </xf>
    <xf numFmtId="0" fontId="19" fillId="41" borderId="0" xfId="39" applyFont="1" applyFill="1">
      <alignment horizontal="left" vertical="center" wrapText="1"/>
    </xf>
    <xf numFmtId="2" fontId="19" fillId="12" borderId="0" xfId="39" applyNumberFormat="1" applyFont="1" applyFill="1">
      <alignment horizontal="left" vertical="center" wrapText="1"/>
    </xf>
    <xf numFmtId="2" fontId="19" fillId="14" borderId="0" xfId="39" applyNumberFormat="1" applyFont="1" applyFill="1">
      <alignment horizontal="left" vertical="center" wrapText="1"/>
    </xf>
    <xf numFmtId="2" fontId="19" fillId="42" borderId="0" xfId="39" applyNumberFormat="1" applyFont="1" applyFill="1">
      <alignment horizontal="left" vertical="center" wrapText="1"/>
    </xf>
    <xf numFmtId="2" fontId="19" fillId="6" borderId="0" xfId="39" applyNumberFormat="1" applyFont="1" applyFill="1">
      <alignment horizontal="left" vertical="center" wrapText="1"/>
    </xf>
    <xf numFmtId="2" fontId="19" fillId="15" borderId="0" xfId="39" applyNumberFormat="1" applyFont="1" applyFill="1">
      <alignment horizontal="left" vertical="center" wrapText="1"/>
    </xf>
    <xf numFmtId="2" fontId="19" fillId="7" borderId="0" xfId="39" applyNumberFormat="1" applyFont="1" applyFill="1">
      <alignment horizontal="left" vertical="center" wrapText="1"/>
    </xf>
    <xf numFmtId="2" fontId="19" fillId="16" borderId="0" xfId="39" applyNumberFormat="1" applyFont="1" applyFill="1">
      <alignment horizontal="left" vertical="center" wrapText="1"/>
    </xf>
    <xf numFmtId="2" fontId="19" fillId="0" borderId="0" xfId="39" applyNumberFormat="1" applyFont="1">
      <alignment horizontal="left" vertical="center" wrapText="1"/>
    </xf>
    <xf numFmtId="0" fontId="19" fillId="9" borderId="0" xfId="39" applyFont="1" applyFill="1" applyAlignment="1">
      <alignment horizontal="center" vertical="center"/>
    </xf>
    <xf numFmtId="0" fontId="37" fillId="0" borderId="0" xfId="115" applyFont="1" applyAlignment="1">
      <alignment horizontal="center" vertical="center" wrapText="1"/>
    </xf>
    <xf numFmtId="179" fontId="22" fillId="3" borderId="0" xfId="68" applyFont="1" applyFill="1" applyAlignment="1">
      <alignment horizontal="center" vertical="center" textRotation="90" wrapText="1"/>
    </xf>
    <xf numFmtId="179" fontId="34" fillId="3" borderId="0" xfId="68" applyFont="1" applyFill="1" applyAlignment="1">
      <alignment horizontal="center" vertical="center"/>
    </xf>
    <xf numFmtId="0" fontId="19" fillId="9" borderId="0" xfId="70" applyFill="1" applyAlignment="1">
      <alignment vertical="center" wrapText="1"/>
    </xf>
    <xf numFmtId="180" fontId="19" fillId="4" borderId="0" xfId="116">
      <alignment horizontal="center" vertical="center"/>
    </xf>
    <xf numFmtId="180" fontId="19" fillId="0" borderId="0" xfId="116" applyFill="1">
      <alignment horizontal="center" vertical="center"/>
    </xf>
    <xf numFmtId="0" fontId="19" fillId="9" borderId="0" xfId="70" applyFill="1">
      <alignment vertical="center"/>
    </xf>
    <xf numFmtId="0" fontId="19" fillId="4" borderId="0" xfId="70" applyFill="1">
      <alignment vertical="center"/>
    </xf>
    <xf numFmtId="0" fontId="19" fillId="0" borderId="0" xfId="39" applyFont="1" applyAlignment="1">
      <alignment horizontal="center" vertical="center"/>
    </xf>
    <xf numFmtId="10" fontId="19" fillId="0" borderId="0" xfId="115" applyNumberFormat="1" applyFont="1">
      <alignment vertical="center"/>
    </xf>
    <xf numFmtId="0" fontId="19" fillId="9" borderId="0" xfId="39" applyFont="1" applyFill="1" applyAlignment="1">
      <alignment vertical="center"/>
    </xf>
    <xf numFmtId="179" fontId="37" fillId="9" borderId="0" xfId="68" applyFont="1" applyFill="1">
      <alignment vertical="center" wrapText="1"/>
    </xf>
    <xf numFmtId="179" fontId="22" fillId="3" borderId="0" xfId="68" applyFont="1" applyFill="1">
      <alignment vertical="center" wrapText="1"/>
    </xf>
    <xf numFmtId="179" fontId="34" fillId="3" borderId="0" xfId="68" applyFont="1" applyFill="1" applyAlignment="1">
      <alignment vertical="center"/>
    </xf>
    <xf numFmtId="0" fontId="22" fillId="0" borderId="0" xfId="63" applyNumberFormat="1" applyFont="1" applyAlignment="1">
      <alignment vertical="center" wrapText="1"/>
    </xf>
    <xf numFmtId="0" fontId="19" fillId="7" borderId="0" xfId="70" applyFill="1" applyAlignment="1">
      <alignment horizontal="left" vertical="center"/>
    </xf>
    <xf numFmtId="0" fontId="22" fillId="0" borderId="0" xfId="63" applyNumberFormat="1" applyFont="1" applyAlignment="1">
      <alignment horizontal="left" vertical="center" wrapText="1"/>
    </xf>
    <xf numFmtId="180" fontId="19" fillId="0" borderId="0" xfId="115" applyNumberFormat="1" applyFont="1">
      <alignment vertical="center"/>
    </xf>
    <xf numFmtId="0" fontId="19" fillId="0" borderId="0" xfId="39" applyFont="1" applyAlignment="1">
      <alignment vertical="center"/>
    </xf>
    <xf numFmtId="180" fontId="19" fillId="0" borderId="0" xfId="70" applyNumberFormat="1">
      <alignment vertical="center"/>
    </xf>
    <xf numFmtId="0" fontId="19" fillId="34" borderId="0" xfId="115" applyFont="1" applyFill="1" applyAlignment="1">
      <alignment horizontal="center" vertical="center"/>
    </xf>
    <xf numFmtId="0" fontId="37" fillId="34" borderId="0" xfId="115" applyFont="1" applyFill="1" applyAlignment="1">
      <alignment horizontal="center" vertical="center" wrapText="1"/>
    </xf>
    <xf numFmtId="179" fontId="19" fillId="34" borderId="0" xfId="68" applyFill="1" applyAlignment="1">
      <alignment horizontal="center" vertical="center" textRotation="90" wrapText="1"/>
    </xf>
    <xf numFmtId="0" fontId="19" fillId="34" borderId="0" xfId="87" applyFill="1">
      <alignment horizontal="center" vertical="center" wrapText="1"/>
    </xf>
    <xf numFmtId="0" fontId="34" fillId="34" borderId="0" xfId="115" applyFont="1" applyFill="1" applyAlignment="1">
      <alignment horizontal="center" vertical="center" wrapText="1"/>
    </xf>
    <xf numFmtId="167" fontId="19" fillId="34" borderId="0" xfId="115" applyNumberFormat="1" applyFont="1" applyFill="1" applyAlignment="1">
      <alignment horizontal="center" vertical="center"/>
    </xf>
    <xf numFmtId="180" fontId="19" fillId="34" borderId="0" xfId="116" applyFill="1">
      <alignment horizontal="center" vertical="center"/>
    </xf>
    <xf numFmtId="1" fontId="22" fillId="34" borderId="0" xfId="115" applyNumberFormat="1" applyFill="1" applyAlignment="1">
      <alignment horizontal="center" vertical="center"/>
    </xf>
    <xf numFmtId="165" fontId="22" fillId="34" borderId="0" xfId="115" applyNumberFormat="1" applyFill="1" applyAlignment="1">
      <alignment horizontal="center" vertical="center"/>
    </xf>
    <xf numFmtId="1" fontId="19" fillId="34" borderId="0" xfId="115" applyNumberFormat="1" applyFont="1" applyFill="1" applyAlignment="1">
      <alignment horizontal="center" vertical="center"/>
    </xf>
    <xf numFmtId="2" fontId="22" fillId="34" borderId="0" xfId="115" applyNumberFormat="1" applyFill="1" applyAlignment="1">
      <alignment horizontal="center" vertical="center"/>
    </xf>
    <xf numFmtId="0" fontId="19" fillId="34" borderId="0" xfId="115" applyFont="1" applyFill="1">
      <alignment vertical="center"/>
    </xf>
    <xf numFmtId="0" fontId="19" fillId="34" borderId="0" xfId="115" applyFont="1" applyFill="1" applyAlignment="1">
      <alignment vertical="top"/>
    </xf>
    <xf numFmtId="0" fontId="19" fillId="34" borderId="0" xfId="70" applyFill="1" applyAlignment="1">
      <alignment vertical="top"/>
    </xf>
    <xf numFmtId="0" fontId="19" fillId="34" borderId="0" xfId="70" applyFill="1" applyAlignment="1">
      <alignment horizontal="center" wrapText="1"/>
    </xf>
    <xf numFmtId="0" fontId="19" fillId="34" borderId="0" xfId="70" applyFill="1" applyAlignment="1">
      <alignment horizontal="center"/>
    </xf>
    <xf numFmtId="0" fontId="108" fillId="34" borderId="0" xfId="70" applyFont="1" applyFill="1">
      <alignment vertical="center"/>
    </xf>
    <xf numFmtId="164" fontId="4" fillId="34" borderId="1" xfId="34" applyNumberFormat="1" applyFont="1" applyFill="1" applyBorder="1"/>
    <xf numFmtId="164" fontId="65" fillId="34" borderId="1" xfId="34" applyNumberFormat="1" applyFont="1" applyFill="1" applyBorder="1"/>
    <xf numFmtId="0" fontId="22" fillId="23" borderId="0" xfId="39" applyFill="1" applyAlignment="1">
      <alignment horizontal="left" vertical="center" wrapText="1"/>
    </xf>
    <xf numFmtId="179" fontId="46" fillId="34" borderId="0" xfId="68" applyFont="1" applyFill="1" applyAlignment="1">
      <alignment horizontal="left" vertical="center" wrapText="1"/>
    </xf>
    <xf numFmtId="0" fontId="19" fillId="34" borderId="0" xfId="39" applyFont="1" applyFill="1" applyAlignment="1">
      <alignment horizontal="left" vertical="center" wrapText="1"/>
    </xf>
    <xf numFmtId="180" fontId="95" fillId="34" borderId="0" xfId="63" applyFont="1" applyFill="1" applyAlignment="1">
      <alignment horizontal="left" vertical="center" wrapText="1"/>
    </xf>
    <xf numFmtId="165" fontId="19" fillId="34" borderId="0" xfId="39" applyNumberFormat="1" applyFont="1" applyFill="1" applyAlignment="1">
      <alignment horizontal="left" vertical="center" wrapText="1"/>
    </xf>
    <xf numFmtId="179" fontId="46" fillId="34" borderId="0" xfId="68" applyFont="1" applyFill="1" applyAlignment="1">
      <alignment horizontal="center" vertical="center" wrapText="1"/>
    </xf>
    <xf numFmtId="0" fontId="37" fillId="37" borderId="0" xfId="70" applyFont="1" applyFill="1" applyAlignment="1">
      <alignment horizontal="left" vertical="center" wrapText="1"/>
    </xf>
    <xf numFmtId="180" fontId="72" fillId="38" borderId="0" xfId="63" applyFont="1" applyFill="1" applyAlignment="1">
      <alignment horizontal="center" vertical="center" wrapText="1"/>
    </xf>
    <xf numFmtId="180" fontId="72" fillId="38" borderId="0" xfId="63" quotePrefix="1" applyFont="1" applyFill="1" applyAlignment="1">
      <alignment horizontal="left" vertical="center" wrapText="1"/>
    </xf>
    <xf numFmtId="0" fontId="72" fillId="38" borderId="0" xfId="63" quotePrefix="1" applyNumberFormat="1" applyFont="1" applyFill="1" applyAlignment="1">
      <alignment horizontal="center" vertical="center" wrapText="1"/>
    </xf>
    <xf numFmtId="1" fontId="19" fillId="38" borderId="0" xfId="70" applyNumberFormat="1" applyFill="1" applyAlignment="1">
      <alignment horizontal="center" vertical="center" wrapText="1"/>
    </xf>
    <xf numFmtId="0" fontId="22" fillId="34" borderId="0" xfId="63" applyNumberFormat="1" applyFont="1" applyFill="1" applyAlignment="1">
      <alignment horizontal="center" vertical="center" wrapText="1"/>
    </xf>
    <xf numFmtId="2" fontId="22" fillId="34" borderId="0" xfId="63" applyNumberFormat="1" applyFont="1" applyFill="1" applyAlignment="1">
      <alignment horizontal="center" vertical="center" wrapText="1"/>
    </xf>
    <xf numFmtId="0" fontId="19" fillId="37" borderId="0" xfId="70" quotePrefix="1" applyFill="1" applyAlignment="1" applyProtection="1">
      <alignment horizontal="center" vertical="center" wrapText="1"/>
      <protection locked="0"/>
    </xf>
    <xf numFmtId="180" fontId="19" fillId="37" borderId="0" xfId="63" applyFont="1" applyFill="1" applyAlignment="1">
      <alignment horizontal="center" vertical="center" wrapText="1"/>
    </xf>
    <xf numFmtId="180" fontId="19" fillId="37" borderId="0" xfId="63" quotePrefix="1" applyFont="1" applyFill="1" applyAlignment="1">
      <alignment horizontal="left" vertical="center" wrapText="1"/>
    </xf>
    <xf numFmtId="0" fontId="19" fillId="37" borderId="0" xfId="63" quotePrefix="1" applyNumberFormat="1" applyFont="1" applyFill="1" applyAlignment="1">
      <alignment horizontal="center" vertical="center" wrapText="1"/>
    </xf>
    <xf numFmtId="167" fontId="19" fillId="37" borderId="0" xfId="70" applyNumberFormat="1" applyFill="1" applyAlignment="1">
      <alignment horizontal="center" vertical="center" wrapText="1"/>
    </xf>
    <xf numFmtId="0" fontId="19" fillId="37" borderId="0" xfId="63" applyNumberFormat="1" applyFont="1" applyFill="1" applyAlignment="1">
      <alignment horizontal="center" vertical="center" wrapText="1"/>
    </xf>
    <xf numFmtId="2" fontId="19" fillId="37" borderId="0" xfId="63" applyNumberFormat="1" applyFont="1" applyFill="1" applyAlignment="1">
      <alignment horizontal="center" vertical="center" wrapText="1"/>
    </xf>
    <xf numFmtId="0" fontId="72" fillId="34" borderId="0" xfId="70" applyFont="1" applyFill="1" applyAlignment="1">
      <alignment vertical="center"/>
    </xf>
    <xf numFmtId="10" fontId="71" fillId="26" borderId="1" xfId="0" applyNumberFormat="1" applyFont="1" applyFill="1" applyBorder="1">
      <alignment vertical="center"/>
    </xf>
    <xf numFmtId="10" fontId="70" fillId="0" borderId="1" xfId="0" applyNumberFormat="1" applyFont="1" applyBorder="1">
      <alignment vertical="center"/>
    </xf>
    <xf numFmtId="166" fontId="19" fillId="34" borderId="0" xfId="19" applyNumberFormat="1" applyFont="1" applyFill="1" applyAlignment="1">
      <alignment vertical="center"/>
    </xf>
    <xf numFmtId="2" fontId="19" fillId="34" borderId="0" xfId="70" applyNumberFormat="1" applyFill="1" applyAlignment="1">
      <alignment horizontal="right" vertical="center"/>
    </xf>
    <xf numFmtId="2" fontId="19" fillId="34" borderId="0" xfId="63" applyNumberFormat="1" applyFont="1" applyFill="1" applyAlignment="1">
      <alignment horizontal="left" vertical="center"/>
    </xf>
    <xf numFmtId="0" fontId="72" fillId="0" borderId="0" xfId="70" applyFont="1" applyBorder="1" applyAlignment="1">
      <alignment horizontal="left"/>
    </xf>
    <xf numFmtId="0" fontId="72" fillId="20" borderId="0" xfId="72" applyFont="1" applyFill="1" applyBorder="1" applyAlignment="1">
      <alignment horizontal="left" vertical="center" wrapText="1"/>
    </xf>
    <xf numFmtId="0" fontId="72" fillId="34" borderId="0" xfId="70" applyFont="1" applyFill="1" applyAlignment="1">
      <alignment horizontal="left" vertical="center"/>
    </xf>
    <xf numFmtId="0" fontId="21" fillId="0" borderId="0" xfId="46" applyFont="1" applyBorder="1" applyAlignment="1">
      <alignment horizontal="left"/>
    </xf>
    <xf numFmtId="0" fontId="19" fillId="0" borderId="0" xfId="45" applyFont="1" applyBorder="1" applyAlignment="1">
      <alignment horizontal="left"/>
    </xf>
    <xf numFmtId="0" fontId="65" fillId="34" borderId="1" xfId="109" applyFont="1" applyFill="1" applyBorder="1" applyAlignment="1">
      <alignment horizontal="left" vertical="center" wrapText="1"/>
    </xf>
    <xf numFmtId="0" fontId="65" fillId="34" borderId="1" xfId="109" applyFont="1" applyFill="1" applyBorder="1" applyAlignment="1">
      <alignment horizontal="center"/>
    </xf>
    <xf numFmtId="0" fontId="65" fillId="34" borderId="1" xfId="109" applyFont="1" applyFill="1" applyBorder="1" applyAlignment="1">
      <alignment horizontal="left" vertical="center"/>
    </xf>
    <xf numFmtId="0" fontId="79" fillId="0" borderId="0" xfId="67" applyFont="1" applyBorder="1" applyAlignment="1">
      <alignment horizontal="center" vertical="center" textRotation="90"/>
    </xf>
    <xf numFmtId="0" fontId="72" fillId="0" borderId="0" xfId="67" applyFont="1" applyBorder="1" applyAlignment="1">
      <alignment horizontal="left"/>
    </xf>
    <xf numFmtId="0" fontId="79" fillId="0" borderId="0" xfId="67" applyFont="1" applyBorder="1" applyAlignment="1">
      <alignment horizontal="right" vertical="center" textRotation="90" wrapText="1"/>
    </xf>
    <xf numFmtId="0" fontId="79" fillId="0" borderId="0" xfId="67" applyFont="1" applyBorder="1" applyAlignment="1">
      <alignment horizontal="center" vertical="center" textRotation="90" wrapText="1"/>
    </xf>
    <xf numFmtId="0" fontId="79" fillId="0" borderId="0" xfId="67" applyFont="1" applyBorder="1" applyAlignment="1">
      <alignment horizontal="left" vertical="center"/>
    </xf>
    <xf numFmtId="180" fontId="72" fillId="33" borderId="10" xfId="63" applyFont="1" applyFill="1" applyBorder="1" applyAlignment="1">
      <alignment horizontal="left" vertical="center"/>
    </xf>
    <xf numFmtId="180" fontId="72" fillId="33" borderId="14" xfId="63" applyFont="1" applyFill="1" applyBorder="1" applyAlignment="1">
      <alignment horizontal="left" vertical="center"/>
    </xf>
    <xf numFmtId="180" fontId="72" fillId="33" borderId="7" xfId="63" applyFont="1" applyFill="1" applyBorder="1" applyAlignment="1">
      <alignment horizontal="left" vertical="center"/>
    </xf>
    <xf numFmtId="180" fontId="72" fillId="33" borderId="12" xfId="63" applyFont="1" applyFill="1" applyBorder="1" applyAlignment="1">
      <alignment horizontal="left" vertical="center"/>
    </xf>
    <xf numFmtId="180" fontId="72" fillId="33" borderId="0" xfId="63" applyFont="1" applyFill="1" applyBorder="1" applyAlignment="1">
      <alignment horizontal="left" vertical="center"/>
    </xf>
    <xf numFmtId="180" fontId="72" fillId="33" borderId="8" xfId="63" applyFont="1" applyFill="1" applyBorder="1" applyAlignment="1">
      <alignment horizontal="left" vertical="center"/>
    </xf>
    <xf numFmtId="180" fontId="72" fillId="33" borderId="11" xfId="63" applyFont="1" applyFill="1" applyBorder="1" applyAlignment="1">
      <alignment horizontal="left" vertical="center"/>
    </xf>
    <xf numFmtId="180" fontId="72" fillId="33" borderId="15" xfId="63" applyFont="1" applyFill="1" applyBorder="1" applyAlignment="1">
      <alignment horizontal="left" vertical="center"/>
    </xf>
    <xf numFmtId="180" fontId="72" fillId="33" borderId="6" xfId="63" applyFont="1" applyFill="1" applyBorder="1" applyAlignment="1">
      <alignment horizontal="left" vertical="center"/>
    </xf>
    <xf numFmtId="0" fontId="71" fillId="26" borderId="13" xfId="0" applyFont="1" applyFill="1" applyBorder="1" applyAlignment="1">
      <alignment horizontal="center" vertical="center"/>
    </xf>
    <xf numFmtId="0" fontId="71" fillId="26" borderId="16" xfId="0" applyFont="1" applyFill="1" applyBorder="1" applyAlignment="1">
      <alignment horizontal="center" vertical="center"/>
    </xf>
    <xf numFmtId="0" fontId="71" fillId="26" borderId="9" xfId="0" applyFont="1" applyFill="1" applyBorder="1" applyAlignment="1">
      <alignment horizontal="center" vertical="center"/>
    </xf>
    <xf numFmtId="0" fontId="71" fillId="26" borderId="1" xfId="0" applyFont="1" applyFill="1" applyBorder="1" applyAlignment="1">
      <alignment horizontal="left" vertical="center"/>
    </xf>
    <xf numFmtId="0" fontId="71" fillId="26" borderId="1" xfId="0" applyFont="1" applyFill="1" applyBorder="1" applyAlignment="1">
      <alignment horizontal="center" vertical="center"/>
    </xf>
    <xf numFmtId="0" fontId="70" fillId="0" borderId="5" xfId="0" applyFont="1" applyBorder="1" applyAlignment="1">
      <alignment horizontal="left" vertical="center" wrapText="1"/>
    </xf>
    <xf numFmtId="0" fontId="70" fillId="0" borderId="4" xfId="0" applyFont="1" applyBorder="1" applyAlignment="1">
      <alignment horizontal="left" vertical="center" wrapText="1"/>
    </xf>
    <xf numFmtId="0" fontId="70" fillId="0" borderId="3" xfId="0" applyFont="1" applyBorder="1" applyAlignment="1">
      <alignment horizontal="left" vertical="center" wrapText="1"/>
    </xf>
    <xf numFmtId="0" fontId="70" fillId="0" borderId="5" xfId="0" applyFont="1" applyBorder="1" applyAlignment="1">
      <alignment horizontal="left" vertical="center"/>
    </xf>
    <xf numFmtId="0" fontId="70" fillId="0" borderId="4" xfId="0" applyFont="1" applyBorder="1" applyAlignment="1">
      <alignment horizontal="left" vertical="center"/>
    </xf>
    <xf numFmtId="0" fontId="70" fillId="0" borderId="3" xfId="0" applyFont="1" applyBorder="1" applyAlignment="1">
      <alignment horizontal="left" vertical="center"/>
    </xf>
    <xf numFmtId="0" fontId="41" fillId="26" borderId="1" xfId="0" applyFont="1" applyFill="1" applyBorder="1" applyAlignment="1">
      <alignment horizontal="left" vertical="center"/>
    </xf>
    <xf numFmtId="0" fontId="71" fillId="26" borderId="5" xfId="0" applyFont="1" applyFill="1" applyBorder="1" applyAlignment="1">
      <alignment horizontal="center" vertical="center" textRotation="90" wrapText="1"/>
    </xf>
    <xf numFmtId="0" fontId="71" fillId="26" borderId="4" xfId="0" applyFont="1" applyFill="1" applyBorder="1" applyAlignment="1">
      <alignment horizontal="center" vertical="center" textRotation="90" wrapText="1"/>
    </xf>
    <xf numFmtId="0" fontId="71" fillId="26" borderId="5" xfId="0" applyFont="1" applyFill="1" applyBorder="1" applyAlignment="1">
      <alignment horizontal="center" vertical="center" textRotation="90"/>
    </xf>
    <xf numFmtId="0" fontId="71" fillId="26" borderId="4" xfId="0" applyFont="1" applyFill="1" applyBorder="1" applyAlignment="1">
      <alignment horizontal="center" vertical="center" textRotation="90"/>
    </xf>
    <xf numFmtId="0" fontId="71" fillId="26" borderId="3" xfId="0" applyFont="1" applyFill="1" applyBorder="1" applyAlignment="1">
      <alignment horizontal="center" vertical="center" textRotation="90"/>
    </xf>
    <xf numFmtId="0" fontId="71" fillId="26" borderId="13" xfId="0" applyFont="1" applyFill="1" applyBorder="1" applyAlignment="1">
      <alignment horizontal="left" vertical="center"/>
    </xf>
    <xf numFmtId="0" fontId="71" fillId="26" borderId="16" xfId="0" applyFont="1" applyFill="1" applyBorder="1" applyAlignment="1">
      <alignment horizontal="left" vertical="center"/>
    </xf>
    <xf numFmtId="0" fontId="71" fillId="26" borderId="9" xfId="0" applyFont="1" applyFill="1" applyBorder="1" applyAlignment="1">
      <alignment horizontal="left" vertical="center"/>
    </xf>
    <xf numFmtId="0" fontId="37" fillId="34" borderId="1" xfId="85" applyFont="1" applyFill="1" applyBorder="1" applyAlignment="1">
      <alignment horizontal="center" vertical="center" wrapText="1"/>
    </xf>
    <xf numFmtId="0" fontId="65" fillId="0" borderId="1" xfId="80" applyFont="1" applyBorder="1" applyAlignment="1">
      <alignment horizontal="center" vertical="center" wrapText="1"/>
    </xf>
    <xf numFmtId="0" fontId="65" fillId="0" borderId="13" xfId="80" applyFont="1" applyBorder="1" applyAlignment="1">
      <alignment horizontal="center" vertical="center" wrapText="1"/>
    </xf>
    <xf numFmtId="0" fontId="65" fillId="0" borderId="16" xfId="80" applyFont="1" applyBorder="1" applyAlignment="1">
      <alignment horizontal="center" vertical="center" wrapText="1"/>
    </xf>
    <xf numFmtId="0" fontId="65" fillId="0" borderId="9" xfId="80" applyFont="1" applyBorder="1" applyAlignment="1">
      <alignment horizontal="center" vertical="center" wrapText="1"/>
    </xf>
    <xf numFmtId="0" fontId="65" fillId="0" borderId="1" xfId="80" applyFont="1" applyBorder="1" applyAlignment="1">
      <alignment horizontal="left" vertical="center"/>
    </xf>
    <xf numFmtId="0" fontId="65" fillId="34" borderId="1" xfId="80" applyFont="1" applyFill="1" applyBorder="1" applyAlignment="1">
      <alignment horizontal="center" vertical="center" wrapText="1"/>
    </xf>
    <xf numFmtId="0" fontId="112" fillId="36" borderId="1" xfId="80" applyFont="1" applyFill="1" applyBorder="1" applyAlignment="1">
      <alignment horizontal="left" vertical="center"/>
    </xf>
    <xf numFmtId="0" fontId="65" fillId="0" borderId="1" xfId="80" applyFont="1" applyBorder="1" applyAlignment="1">
      <alignment horizontal="left" vertical="center" wrapText="1"/>
    </xf>
    <xf numFmtId="0" fontId="65" fillId="0" borderId="13" xfId="80" applyFont="1" applyBorder="1" applyAlignment="1">
      <alignment horizontal="left" vertical="center" wrapText="1"/>
    </xf>
  </cellXfs>
  <cellStyles count="118">
    <cellStyle name="2x indented GHG Textfiels" xfId="1" xr:uid="{00000000-0005-0000-0000-000000000000}"/>
    <cellStyle name="5x indented GHG Textfiels" xfId="2" xr:uid="{00000000-0005-0000-0000-000001000000}"/>
    <cellStyle name="Boden" xfId="3" xr:uid="{00000000-0005-0000-0000-000002000000}"/>
    <cellStyle name="Boden 2" xfId="97" xr:uid="{00000000-0005-0000-0000-000003000000}"/>
    <cellStyle name="Bold GHG Numbers (0.00)" xfId="4" xr:uid="{00000000-0005-0000-0000-000004000000}"/>
    <cellStyle name="Comma [0]_CAS Ciba" xfId="5" xr:uid="{00000000-0005-0000-0000-000005000000}"/>
    <cellStyle name="Comma_CAS Ciba" xfId="6" xr:uid="{00000000-0005-0000-0000-000006000000}"/>
    <cellStyle name="comment" xfId="7" xr:uid="{00000000-0005-0000-0000-000007000000}"/>
    <cellStyle name="comment 2" xfId="98" xr:uid="{00000000-0005-0000-0000-000008000000}"/>
    <cellStyle name="Currency [0]_CAS Ciba" xfId="8" xr:uid="{00000000-0005-0000-0000-000009000000}"/>
    <cellStyle name="Currency_CAS Ciba" xfId="9" xr:uid="{00000000-0005-0000-0000-00000A000000}"/>
    <cellStyle name="Dezimal [0] 2" xfId="83" xr:uid="{00000000-0005-0000-0000-00000C000000}"/>
    <cellStyle name="dt" xfId="10" xr:uid="{00000000-0005-0000-0000-00000D000000}"/>
    <cellStyle name="dt 2" xfId="99" xr:uid="{00000000-0005-0000-0000-00000E000000}"/>
    <cellStyle name="EcoTitel" xfId="11" xr:uid="{00000000-0005-0000-0000-00000F000000}"/>
    <cellStyle name="EcoTitel 2" xfId="87" xr:uid="{00000000-0005-0000-0000-000010000000}"/>
    <cellStyle name="EcoZahl" xfId="12" xr:uid="{00000000-0005-0000-0000-000011000000}"/>
    <cellStyle name="EcoZahl 2" xfId="74" xr:uid="{00000000-0005-0000-0000-000012000000}"/>
    <cellStyle name="EcoZahl 3" xfId="100" xr:uid="{00000000-0005-0000-0000-000013000000}"/>
    <cellStyle name="EcoZahl_photovoltaics-2.2_0.1" xfId="13" xr:uid="{00000000-0005-0000-0000-000014000000}"/>
    <cellStyle name="EcoZahl_photovoltaics-2.2_0.1 2" xfId="116" xr:uid="{BEAF0B18-7F44-46E3-9919-DFD89C96AA2A}"/>
    <cellStyle name="Euro" xfId="14" xr:uid="{00000000-0005-0000-0000-000015000000}"/>
    <cellStyle name="Headline" xfId="15" xr:uid="{00000000-0005-0000-0000-000016000000}"/>
    <cellStyle name="Hyperlink 2" xfId="59" xr:uid="{00000000-0005-0000-0000-000018000000}"/>
    <cellStyle name="Hyperlink_EcoSpoldExample_Rohöl_v0.7" xfId="17" xr:uid="{00000000-0005-0000-0000-000019000000}"/>
    <cellStyle name="kg" xfId="18" xr:uid="{00000000-0005-0000-0000-00001C000000}"/>
    <cellStyle name="kg 2" xfId="101" xr:uid="{00000000-0005-0000-0000-00001D000000}"/>
    <cellStyle name="Komma" xfId="19" builtinId="3"/>
    <cellStyle name="Komma 2" xfId="66" xr:uid="{00000000-0005-0000-0000-00001F000000}"/>
    <cellStyle name="Komma 2 2" xfId="75" xr:uid="{00000000-0005-0000-0000-000020000000}"/>
    <cellStyle name="Komma 3" xfId="79" xr:uid="{00000000-0005-0000-0000-000021000000}"/>
    <cellStyle name="Komma 4" xfId="86" xr:uid="{00000000-0005-0000-0000-000022000000}"/>
    <cellStyle name="Komma 5" xfId="89" xr:uid="{00000000-0005-0000-0000-000023000000}"/>
    <cellStyle name="Komma 6" xfId="93" xr:uid="{00000000-0005-0000-0000-000024000000}"/>
    <cellStyle name="Komma 7" xfId="113" xr:uid="{A03BC241-0ACD-428F-AD9D-77AC496875AB}"/>
    <cellStyle name="l" xfId="20" xr:uid="{00000000-0005-0000-0000-000025000000}"/>
    <cellStyle name="Link" xfId="16" builtinId="8"/>
    <cellStyle name="Luft" xfId="21" xr:uid="{00000000-0005-0000-0000-000026000000}"/>
    <cellStyle name="Luft 2" xfId="102" xr:uid="{00000000-0005-0000-0000-000027000000}"/>
    <cellStyle name="m2" xfId="22" xr:uid="{00000000-0005-0000-0000-000028000000}"/>
    <cellStyle name="m2a" xfId="23" xr:uid="{00000000-0005-0000-0000-000029000000}"/>
    <cellStyle name="m3" xfId="24" xr:uid="{00000000-0005-0000-0000-00002A000000}"/>
    <cellStyle name="Niels" xfId="25" xr:uid="{00000000-0005-0000-0000-00002B000000}"/>
    <cellStyle name="Niels 2" xfId="103" xr:uid="{00000000-0005-0000-0000-00002C000000}"/>
    <cellStyle name="Niels_LCI-PV-eigene-Auswertung-0.4" xfId="26" xr:uid="{00000000-0005-0000-0000-00002D000000}"/>
    <cellStyle name="NielsProz" xfId="27" xr:uid="{00000000-0005-0000-0000-00002E000000}"/>
    <cellStyle name="NielsProzent" xfId="28" xr:uid="{00000000-0005-0000-0000-00002F000000}"/>
    <cellStyle name="Normal 2" xfId="69" xr:uid="{00000000-0005-0000-0000-000030000000}"/>
    <cellStyle name="Normal 3" xfId="76" xr:uid="{00000000-0005-0000-0000-000031000000}"/>
    <cellStyle name="Normal 4" xfId="77" xr:uid="{00000000-0005-0000-0000-000032000000}"/>
    <cellStyle name="Normal GHG Numbers (0.00)" xfId="29" xr:uid="{00000000-0005-0000-0000-000033000000}"/>
    <cellStyle name="Normal GHG Textfiels Bold" xfId="30" xr:uid="{00000000-0005-0000-0000-000034000000}"/>
    <cellStyle name="Normal GHG whole table" xfId="31" xr:uid="{00000000-0005-0000-0000-000035000000}"/>
    <cellStyle name="Normal_CAS Ciba" xfId="32" xr:uid="{00000000-0005-0000-0000-000036000000}"/>
    <cellStyle name="NormalTabelle" xfId="33" xr:uid="{00000000-0005-0000-0000-000037000000}"/>
    <cellStyle name="Prozent" xfId="34" builtinId="5"/>
    <cellStyle name="Prozent 2" xfId="60" xr:uid="{00000000-0005-0000-0000-000039000000}"/>
    <cellStyle name="Prozent 2 2" xfId="96" xr:uid="{00000000-0005-0000-0000-00003A000000}"/>
    <cellStyle name="Prozent 3" xfId="84" xr:uid="{00000000-0005-0000-0000-00003B000000}"/>
    <cellStyle name="Prozent 4" xfId="90" xr:uid="{00000000-0005-0000-0000-00003C000000}"/>
    <cellStyle name="Prozent 5" xfId="112" xr:uid="{E26D26AD-5341-473E-BF0A-27EFBA6CE8C0}"/>
    <cellStyle name="prozent+" xfId="35" xr:uid="{00000000-0005-0000-0000-00003D000000}"/>
    <cellStyle name="prozent+ 2" xfId="104" xr:uid="{00000000-0005-0000-0000-00003E000000}"/>
    <cellStyle name="Prüfung" xfId="36" xr:uid="{00000000-0005-0000-0000-00003F000000}"/>
    <cellStyle name="Scientific" xfId="37" xr:uid="{00000000-0005-0000-0000-000040000000}"/>
    <cellStyle name="Standard" xfId="0" builtinId="0"/>
    <cellStyle name="Standard 10" xfId="88" xr:uid="{00000000-0005-0000-0000-000042000000}"/>
    <cellStyle name="Standard 11" xfId="91" xr:uid="{00000000-0005-0000-0000-000043000000}"/>
    <cellStyle name="Standard 12" xfId="94" xr:uid="{00000000-0005-0000-0000-000044000000}"/>
    <cellStyle name="Standard 13" xfId="95" xr:uid="{00000000-0005-0000-0000-000045000000}"/>
    <cellStyle name="Standard 14" xfId="109" xr:uid="{E45842C1-5B63-4F41-A220-4FAB468B4BC3}"/>
    <cellStyle name="Standard 15" xfId="111" xr:uid="{512D2113-D910-45FB-9739-323EBD868F6A}"/>
    <cellStyle name="Standard 16" xfId="114" xr:uid="{B50D9A25-6C3A-4DB5-AC00-6B8724CEBD8B}"/>
    <cellStyle name="Standard 2" xfId="58" xr:uid="{00000000-0005-0000-0000-000046000000}"/>
    <cellStyle name="Standard 2 2" xfId="73" xr:uid="{00000000-0005-0000-0000-000047000000}"/>
    <cellStyle name="Standard 2 2 2" xfId="85" xr:uid="{00000000-0005-0000-0000-000048000000}"/>
    <cellStyle name="Standard 2 3" xfId="70" xr:uid="{00000000-0005-0000-0000-000049000000}"/>
    <cellStyle name="Standard 2 4" xfId="81" xr:uid="{00000000-0005-0000-0000-00004A000000}"/>
    <cellStyle name="Standard 3" xfId="61" xr:uid="{00000000-0005-0000-0000-00004B000000}"/>
    <cellStyle name="Standard 3 2" xfId="72" xr:uid="{00000000-0005-0000-0000-00004C000000}"/>
    <cellStyle name="Standard 4" xfId="64" xr:uid="{00000000-0005-0000-0000-00004D000000}"/>
    <cellStyle name="Standard 5" xfId="65" xr:uid="{00000000-0005-0000-0000-00004E000000}"/>
    <cellStyle name="Standard 5 2" xfId="108" xr:uid="{597871FC-D4B0-4742-936A-D18182C94399}"/>
    <cellStyle name="Standard 5 2 2" xfId="110" xr:uid="{A6BF9DF7-FB36-4A06-B7EE-FC13EDECD9C3}"/>
    <cellStyle name="Standard 6" xfId="67" xr:uid="{00000000-0005-0000-0000-00004F000000}"/>
    <cellStyle name="Standard 7" xfId="78" xr:uid="{00000000-0005-0000-0000-000050000000}"/>
    <cellStyle name="Standard 8" xfId="80" xr:uid="{00000000-0005-0000-0000-000051000000}"/>
    <cellStyle name="Standard 9" xfId="82" xr:uid="{00000000-0005-0000-0000-000052000000}"/>
    <cellStyle name="Standard_Bsp-Datenaustausch_S&amp;U" xfId="38" xr:uid="{00000000-0005-0000-0000-000054000000}"/>
    <cellStyle name="Standard_ecoinvent2000-names-3.9" xfId="39" xr:uid="{00000000-0005-0000-0000-000055000000}"/>
    <cellStyle name="Standard_Ecospold_Waschmaschine_0.9" xfId="40" xr:uid="{00000000-0005-0000-0000-000056000000}"/>
    <cellStyle name="Standard_Ecospold_Waschmaschine_0.9 2" xfId="92" xr:uid="{00000000-0005-0000-0000-000057000000}"/>
    <cellStyle name="Standard_EcoSpold-template-1.0" xfId="71" xr:uid="{00000000-0005-0000-0000-000058000000}"/>
    <cellStyle name="Standard_LCI-PV-eigene-Auswertung-0.5" xfId="41" xr:uid="{00000000-0005-0000-0000-00005B000000}"/>
    <cellStyle name="Standard_Modules-rf" xfId="42" xr:uid="{00000000-0005-0000-0000-00005D000000}"/>
    <cellStyle name="Standard_neueingabe-magnesium-1.10" xfId="43" xr:uid="{00000000-0005-0000-0000-00005F000000}"/>
    <cellStyle name="Standard_neueingabe-silicium-0.1" xfId="44" xr:uid="{00000000-0005-0000-0000-000060000000}"/>
    <cellStyle name="Standard_neueingabe-silicon-0.6" xfId="45" xr:uid="{00000000-0005-0000-0000-000061000000}"/>
    <cellStyle name="Standard_neueingabe-silicon-0.8" xfId="46" xr:uid="{00000000-0005-0000-0000-000062000000}"/>
    <cellStyle name="Standard_neueingabe-transport-0.5" xfId="47" xr:uid="{00000000-0005-0000-0000-000063000000}"/>
    <cellStyle name="Standard_neueingabe-transport-0.5 2" xfId="117" xr:uid="{D7294AD0-67C4-4568-A5BE-58AC29AED8D9}"/>
    <cellStyle name="Standard_photovoltaics-2.2_0.1" xfId="115" xr:uid="{61C3C368-42BA-4E86-B6F3-FC73952990A7}"/>
    <cellStyle name="text" xfId="48" xr:uid="{00000000-0005-0000-0000-000066000000}"/>
    <cellStyle name="text 2" xfId="62" xr:uid="{00000000-0005-0000-0000-000067000000}"/>
    <cellStyle name="text 3" xfId="68" xr:uid="{00000000-0005-0000-0000-000068000000}"/>
    <cellStyle name="text_EcoSpold_Testdaten_RF_0.4" xfId="49" xr:uid="{00000000-0005-0000-0000-000069000000}"/>
    <cellStyle name="Text-Manual" xfId="50" xr:uid="{00000000-0005-0000-0000-00006A000000}"/>
    <cellStyle name="unit" xfId="51" xr:uid="{00000000-0005-0000-0000-00006B000000}"/>
    <cellStyle name="Wasser" xfId="52" xr:uid="{00000000-0005-0000-0000-00006C000000}"/>
    <cellStyle name="Wasser 2" xfId="105" xr:uid="{00000000-0005-0000-0000-00006D000000}"/>
    <cellStyle name="wis" xfId="53" xr:uid="{00000000-0005-0000-0000-00006E000000}"/>
    <cellStyle name="wissenschaft" xfId="54" xr:uid="{00000000-0005-0000-0000-00006F000000}"/>
    <cellStyle name="wissenschaft 2" xfId="106" xr:uid="{00000000-0005-0000-0000-000070000000}"/>
    <cellStyle name="wissenschaft+" xfId="55" xr:uid="{00000000-0005-0000-0000-000071000000}"/>
    <cellStyle name="wissenschaft+ 2" xfId="107" xr:uid="{00000000-0005-0000-0000-000072000000}"/>
    <cellStyle name="wissenschaft-Eingabe" xfId="56" xr:uid="{00000000-0005-0000-0000-000073000000}"/>
    <cellStyle name="wissenschaft-Eingabe 2" xfId="63" xr:uid="{00000000-0005-0000-0000-000074000000}"/>
    <cellStyle name="zkh" xfId="57" xr:uid="{00000000-0005-0000-0000-000075000000}"/>
  </cellStyles>
  <dxfs count="1757">
    <dxf>
      <fill>
        <patternFill>
          <bgColor theme="0" tint="-0.24994659260841701"/>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0.24994659260841701"/>
        </patternFill>
      </fill>
    </dxf>
    <dxf>
      <fill>
        <patternFill>
          <bgColor theme="0" tint="-9.9948118533890809E-2"/>
        </patternFill>
      </fill>
    </dxf>
    <dxf>
      <fill>
        <patternFill>
          <bgColor theme="0" tint="-9.9948118533890809E-2"/>
        </patternFill>
      </fill>
    </dxf>
    <dxf>
      <fill>
        <patternFill>
          <bgColor indexed="10"/>
        </patternFill>
      </fill>
    </dxf>
    <dxf>
      <fill>
        <patternFill patternType="none">
          <bgColor indexed="6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patternType="none">
          <bgColor indexed="6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patternType="none">
          <bgColor indexed="6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0.24994659260841701"/>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indexed="10"/>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border>
        <left/>
        <right/>
        <top style="thin">
          <color indexed="64"/>
        </top>
        <bottom/>
      </border>
    </dxf>
    <dxf>
      <fill>
        <patternFill>
          <bgColor indexed="10"/>
        </patternFill>
      </fill>
    </dxf>
    <dxf>
      <fill>
        <patternFill>
          <bgColor indexed="10"/>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ont>
        <color rgb="FF006100"/>
      </font>
      <fill>
        <patternFill>
          <bgColor rgb="FFC6EFCE"/>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fill>
        <patternFill>
          <bgColor indexed="10"/>
        </patternFill>
      </fill>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fill>
        <patternFill>
          <bgColor indexed="10"/>
        </patternFill>
      </fill>
    </dxf>
    <dxf>
      <fill>
        <patternFill>
          <bgColor indexed="10"/>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fill>
        <patternFill>
          <bgColor indexed="10"/>
        </patternFill>
      </fill>
    </dxf>
    <dxf>
      <fill>
        <patternFill>
          <bgColor indexed="10"/>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ont>
        <color rgb="FF006100"/>
      </font>
      <fill>
        <patternFill>
          <bgColor rgb="FFC6EFCE"/>
        </patternFill>
      </fill>
    </dxf>
    <dxf>
      <font>
        <color rgb="FF006100"/>
      </font>
      <fill>
        <patternFill>
          <bgColor rgb="FFC6EFCE"/>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ont>
        <color rgb="FF006100"/>
      </font>
      <fill>
        <patternFill>
          <bgColor rgb="FFC6EFCE"/>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border>
        <left/>
        <right/>
        <top style="thin">
          <color indexed="64"/>
        </top>
        <bottom/>
      </border>
    </dxf>
    <dxf>
      <fill>
        <patternFill>
          <bgColor indexed="10"/>
        </patternFill>
      </fill>
    </dxf>
    <dxf>
      <fill>
        <patternFill>
          <bgColor indexed="10"/>
        </patternFill>
      </fill>
    </dxf>
    <dxf>
      <fill>
        <patternFill>
          <bgColor indexed="10"/>
        </patternFill>
      </fill>
    </dxf>
    <dxf>
      <border>
        <left/>
        <right/>
        <top style="thin">
          <color indexed="64"/>
        </top>
        <bottom/>
      </border>
    </dxf>
    <dxf>
      <fill>
        <patternFill>
          <bgColor indexed="10"/>
        </patternFill>
      </fill>
    </dxf>
    <dxf>
      <fill>
        <patternFill>
          <bgColor indexed="10"/>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ont>
        <color rgb="FF006100"/>
      </font>
      <fill>
        <patternFill>
          <bgColor rgb="FFC6EFCE"/>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fill>
        <patternFill>
          <bgColor theme="1" tint="0.749961851863155"/>
        </patternFill>
      </fill>
    </dxf>
    <dxf>
      <fill>
        <patternFill>
          <bgColor theme="0" tint="-9.9948118533890809E-2"/>
        </patternFill>
      </fill>
    </dxf>
    <dxf>
      <fill>
        <patternFill>
          <bgColor indexed="10"/>
        </patternFill>
      </fill>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fill>
        <patternFill patternType="none">
          <bgColor indexed="65"/>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none">
          <bgColor indexed="65"/>
        </patternFill>
      </fill>
    </dxf>
    <dxf>
      <fill>
        <patternFill patternType="none">
          <bgColor indexed="65"/>
        </patternFill>
      </fill>
    </dxf>
    <dxf>
      <border>
        <left/>
        <right/>
        <top style="thin">
          <color indexed="64"/>
        </top>
        <bottom/>
      </border>
    </dxf>
    <dxf>
      <border>
        <left/>
        <right/>
        <top style="thin">
          <color indexed="64"/>
        </top>
        <bottom/>
      </border>
    </dxf>
    <dxf>
      <border>
        <left/>
        <right/>
        <top style="thin">
          <color indexed="64"/>
        </top>
        <bottom/>
      </border>
    </dxf>
    <dxf>
      <fill>
        <patternFill>
          <bgColor indexed="10"/>
        </patternFill>
      </fill>
    </dxf>
    <dxf>
      <fill>
        <patternFill>
          <bgColor indexed="10"/>
        </patternFill>
      </fill>
    </dxf>
    <dxf>
      <border>
        <left/>
        <right/>
        <top style="thin">
          <color indexed="64"/>
        </top>
        <bottom/>
      </border>
    </dxf>
    <dxf>
      <fill>
        <patternFill>
          <bgColor indexed="10"/>
        </patternFill>
      </fill>
    </dxf>
    <dxf>
      <fill>
        <patternFill>
          <bgColor indexed="10"/>
        </patternFill>
      </fill>
    </dxf>
    <dxf>
      <fill>
        <patternFill>
          <bgColor indexed="10"/>
        </patternFill>
      </fill>
    </dxf>
    <dxf>
      <fill>
        <patternFill>
          <bgColor indexed="10"/>
        </patternFill>
      </fill>
    </dxf>
    <dxf>
      <border>
        <left/>
        <right/>
        <top style="thin">
          <color indexed="64"/>
        </top>
        <bottom/>
      </border>
    </dxf>
    <dxf>
      <fill>
        <patternFill patternType="none">
          <bgColor indexed="65"/>
        </patternFill>
      </fill>
    </dxf>
    <dxf>
      <fill>
        <patternFill patternType="none">
          <bgColor indexed="65"/>
        </patternFill>
      </fill>
    </dxf>
    <dxf>
      <border>
        <left/>
        <right/>
        <top style="thin">
          <color indexed="64"/>
        </top>
        <bottom/>
      </border>
    </dxf>
    <dxf>
      <fill>
        <patternFill>
          <bgColor indexed="10"/>
        </patternFill>
      </fill>
    </dxf>
    <dxf>
      <fill>
        <patternFill>
          <bgColor indexed="10"/>
        </patternFill>
      </fill>
    </dxf>
    <dxf>
      <fill>
        <patternFill>
          <bgColor indexed="10"/>
        </patternFill>
      </fill>
    </dxf>
    <dxf>
      <fill>
        <patternFill>
          <bgColor indexed="10"/>
        </patternFill>
      </fill>
    </dxf>
    <dxf>
      <fill>
        <patternFill patternType="none">
          <bgColor indexed="65"/>
        </patternFill>
      </fill>
    </dxf>
    <dxf>
      <fill>
        <patternFill patternType="none">
          <bgColor indexed="65"/>
        </patternFill>
      </fill>
    </dxf>
    <dxf>
      <border>
        <left/>
        <right/>
        <top style="thin">
          <color indexed="64"/>
        </top>
        <bottom/>
      </border>
    </dxf>
    <dxf>
      <fill>
        <patternFill patternType="none">
          <bgColor indexed="65"/>
        </patternFill>
      </fill>
    </dxf>
    <dxf>
      <border>
        <left/>
        <right/>
        <top style="thin">
          <color indexed="64"/>
        </top>
        <bottom/>
      </border>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right/>
        <top style="thin">
          <color indexed="64"/>
        </top>
        <bottom/>
      </border>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border>
        <left/>
        <right/>
        <top style="thin">
          <color indexed="64"/>
        </top>
        <bottom/>
      </border>
    </dxf>
    <dxf>
      <border>
        <left/>
        <right/>
        <top style="thin">
          <color indexed="64"/>
        </top>
        <bottom/>
      </border>
    </dxf>
    <dxf>
      <fill>
        <patternFill>
          <bgColor indexed="10"/>
        </patternFill>
      </fill>
    </dxf>
    <dxf>
      <fill>
        <patternFill>
          <bgColor indexed="10"/>
        </patternFill>
      </fill>
    </dxf>
    <dxf>
      <border>
        <left/>
        <right/>
        <top style="thin">
          <color indexed="64"/>
        </top>
        <bottom/>
      </border>
    </dxf>
    <dxf>
      <fill>
        <patternFill>
          <bgColor theme="0" tint="-9.9948118533890809E-2"/>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fill>
        <patternFill>
          <bgColor indexed="10"/>
        </patternFill>
      </fill>
    </dxf>
    <dxf>
      <fill>
        <patternFill patternType="none">
          <bgColor indexed="65"/>
        </patternFill>
      </fill>
    </dxf>
    <dxf>
      <fill>
        <patternFill>
          <bgColor indexed="10"/>
        </patternFill>
      </fill>
    </dxf>
    <dxf>
      <fill>
        <patternFill>
          <bgColor indexed="10"/>
        </patternFill>
      </fill>
    </dxf>
    <dxf>
      <border>
        <left/>
        <right/>
        <top style="thin">
          <color indexed="64"/>
        </top>
        <bottom/>
      </border>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1" tint="0.749961851863155"/>
        </patternFill>
      </fill>
    </dxf>
    <dxf>
      <fill>
        <patternFill>
          <bgColor theme="0" tint="-9.9948118533890809E-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1" tint="0.749961851863155"/>
        </patternFill>
      </fill>
    </dxf>
    <dxf>
      <fill>
        <patternFill>
          <bgColor theme="1" tint="0.749961851863155"/>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theme="0" tint="-9.9948118533890809E-2"/>
        </patternFill>
      </fill>
    </dxf>
    <dxf>
      <fill>
        <patternFill>
          <bgColor indexed="10"/>
        </patternFill>
      </fill>
    </dxf>
    <dxf>
      <border>
        <left/>
        <right/>
        <top style="thin">
          <color indexed="64"/>
        </top>
        <bottom/>
      </border>
    </dxf>
    <dxf>
      <fill>
        <patternFill patternType="none">
          <bgColor indexed="65"/>
        </patternFill>
      </fill>
    </dxf>
    <dxf>
      <fill>
        <patternFill>
          <bgColor indexed="10"/>
        </patternFill>
      </fill>
    </dxf>
    <dxf>
      <fill>
        <patternFill>
          <bgColor indexed="10"/>
        </patternFill>
      </fill>
    </dxf>
    <dxf>
      <fill>
        <patternFill>
          <bgColor indexed="10"/>
        </patternFill>
      </fill>
    </dxf>
    <dxf>
      <fill>
        <patternFill>
          <bgColor indexed="10"/>
        </patternFill>
      </fill>
    </dxf>
    <dxf>
      <border>
        <left/>
        <right/>
        <top style="thin">
          <color indexed="64"/>
        </top>
        <bottom/>
      </border>
    </dxf>
    <dxf>
      <fill>
        <patternFill>
          <bgColor indexed="10"/>
        </patternFill>
      </fill>
    </dxf>
    <dxf>
      <fill>
        <patternFill>
          <bgColor indexed="10"/>
        </patternFill>
      </fill>
    </dxf>
    <dxf>
      <fill>
        <patternFill patternType="none">
          <bgColor indexed="65"/>
        </patternFill>
      </fill>
    </dxf>
    <dxf>
      <border>
        <left/>
        <right/>
        <top style="thin">
          <color indexed="64"/>
        </top>
        <bottom/>
      </border>
    </dxf>
    <dxf>
      <fill>
        <patternFill>
          <bgColor indexed="10"/>
        </patternFill>
      </fill>
    </dxf>
    <dxf>
      <fill>
        <patternFill>
          <bgColor indexed="10"/>
        </patternFill>
      </fill>
    </dxf>
    <dxf>
      <fill>
        <patternFill patternType="none">
          <bgColor indexed="65"/>
        </patternFill>
      </fill>
    </dxf>
    <dxf>
      <border>
        <left/>
        <right/>
        <top style="thin">
          <color indexed="64"/>
        </top>
        <bottom/>
      </border>
    </dxf>
    <dxf>
      <fill>
        <patternFill>
          <bgColor indexed="10"/>
        </patternFill>
      </fill>
    </dxf>
    <dxf>
      <fill>
        <patternFill>
          <bgColor indexed="10"/>
        </patternFill>
      </fill>
    </dxf>
    <dxf>
      <fill>
        <patternFill patternType="none">
          <bgColor indexed="65"/>
        </patternFill>
      </fill>
    </dxf>
    <dxf>
      <fill>
        <patternFill>
          <bgColor indexed="10"/>
        </patternFill>
      </fill>
    </dxf>
    <dxf>
      <fill>
        <patternFill>
          <bgColor indexed="10"/>
        </patternFill>
      </fill>
    </dxf>
    <dxf>
      <fill>
        <patternFill patternType="none">
          <bgColor indexed="65"/>
        </patternFill>
      </fill>
    </dxf>
    <dxf>
      <fill>
        <patternFill patternType="none">
          <bgColor indexed="65"/>
        </patternFill>
      </fill>
    </dxf>
    <dxf>
      <border>
        <left/>
        <right/>
        <top style="thin">
          <color indexed="64"/>
        </top>
        <bottom/>
      </border>
    </dxf>
    <dxf>
      <fill>
        <patternFill>
          <bgColor indexed="10"/>
        </patternFill>
      </fill>
    </dxf>
    <dxf>
      <border>
        <left/>
        <right/>
        <top style="thin">
          <color indexed="64"/>
        </top>
        <bottom/>
      </border>
    </dxf>
    <dxf>
      <fill>
        <patternFill patternType="none">
          <bgColor indexed="65"/>
        </patternFill>
      </fill>
    </dxf>
    <dxf>
      <fill>
        <patternFill>
          <bgColor indexed="10"/>
        </patternFill>
      </fill>
    </dxf>
    <dxf>
      <fill>
        <patternFill>
          <bgColor indexed="10"/>
        </patternFill>
      </fill>
    </dxf>
  </dxfs>
  <tableStyles count="0" defaultTableStyle="TableStyleMedium2" defaultPivotStyle="PivotStyleLight16"/>
  <colors>
    <mruColors>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72304880805352"/>
          <c:y val="0.12130569422748602"/>
          <c:w val="0.74488100828001313"/>
          <c:h val="0.50360040086830604"/>
        </c:manualLayout>
      </c:layout>
      <c:barChart>
        <c:barDir val="bar"/>
        <c:grouping val="stacked"/>
        <c:varyColors val="0"/>
        <c:ser>
          <c:idx val="0"/>
          <c:order val="0"/>
          <c:tx>
            <c:strRef>
              <c:f>'cSi-Production-2018'!$A$10</c:f>
              <c:strCache>
                <c:ptCount val="1"/>
                <c:pt idx="0">
                  <c:v>Europe</c:v>
                </c:pt>
              </c:strCache>
            </c:strRef>
          </c:tx>
          <c:invertIfNegative val="0"/>
          <c:cat>
            <c:strRef>
              <c:f>'cSi-Production-2018'!$C$5:$G$5</c:f>
              <c:strCache>
                <c:ptCount val="5"/>
                <c:pt idx="0">
                  <c:v>Polysilicon</c:v>
                </c:pt>
                <c:pt idx="1">
                  <c:v>Wafers</c:v>
                </c:pt>
                <c:pt idx="2">
                  <c:v>Cells</c:v>
                </c:pt>
                <c:pt idx="3">
                  <c:v>Modules</c:v>
                </c:pt>
                <c:pt idx="4">
                  <c:v>Installations c-Si</c:v>
                </c:pt>
              </c:strCache>
            </c:strRef>
          </c:cat>
          <c:val>
            <c:numRef>
              <c:f>'cSi-Production-2018'!$C$10:$G$10</c:f>
              <c:numCache>
                <c:formatCode>#,##0</c:formatCode>
                <c:ptCount val="5"/>
                <c:pt idx="0">
                  <c:v>15244</c:v>
                </c:pt>
                <c:pt idx="1">
                  <c:v>455</c:v>
                </c:pt>
                <c:pt idx="2">
                  <c:v>582</c:v>
                </c:pt>
                <c:pt idx="3">
                  <c:v>3468</c:v>
                </c:pt>
                <c:pt idx="4">
                  <c:v>12383</c:v>
                </c:pt>
              </c:numCache>
            </c:numRef>
          </c:val>
          <c:extLst>
            <c:ext xmlns:c16="http://schemas.microsoft.com/office/drawing/2014/chart" uri="{C3380CC4-5D6E-409C-BE32-E72D297353CC}">
              <c16:uniqueId val="{00000000-809A-4CB5-BC51-86E32133E52B}"/>
            </c:ext>
          </c:extLst>
        </c:ser>
        <c:ser>
          <c:idx val="1"/>
          <c:order val="1"/>
          <c:tx>
            <c:strRef>
              <c:f>'cSi-Production-2018'!$A$9</c:f>
              <c:strCache>
                <c:ptCount val="1"/>
                <c:pt idx="0">
                  <c:v>Americas</c:v>
                </c:pt>
              </c:strCache>
            </c:strRef>
          </c:tx>
          <c:invertIfNegative val="0"/>
          <c:cat>
            <c:strRef>
              <c:f>'cSi-Production-2018'!$C$5:$G$5</c:f>
              <c:strCache>
                <c:ptCount val="5"/>
                <c:pt idx="0">
                  <c:v>Polysilicon</c:v>
                </c:pt>
                <c:pt idx="1">
                  <c:v>Wafers</c:v>
                </c:pt>
                <c:pt idx="2">
                  <c:v>Cells</c:v>
                </c:pt>
                <c:pt idx="3">
                  <c:v>Modules</c:v>
                </c:pt>
                <c:pt idx="4">
                  <c:v>Installations c-Si</c:v>
                </c:pt>
              </c:strCache>
            </c:strRef>
          </c:cat>
          <c:val>
            <c:numRef>
              <c:f>'cSi-Production-2018'!$C$9:$G$9</c:f>
              <c:numCache>
                <c:formatCode>#,##0</c:formatCode>
                <c:ptCount val="5"/>
                <c:pt idx="0">
                  <c:v>10105</c:v>
                </c:pt>
                <c:pt idx="1">
                  <c:v>0</c:v>
                </c:pt>
                <c:pt idx="2">
                  <c:v>308</c:v>
                </c:pt>
                <c:pt idx="3">
                  <c:v>4103</c:v>
                </c:pt>
                <c:pt idx="4">
                  <c:v>16004</c:v>
                </c:pt>
              </c:numCache>
            </c:numRef>
          </c:val>
          <c:extLst>
            <c:ext xmlns:c16="http://schemas.microsoft.com/office/drawing/2014/chart" uri="{C3380CC4-5D6E-409C-BE32-E72D297353CC}">
              <c16:uniqueId val="{00000001-809A-4CB5-BC51-86E32133E52B}"/>
            </c:ext>
          </c:extLst>
        </c:ser>
        <c:ser>
          <c:idx val="2"/>
          <c:order val="2"/>
          <c:tx>
            <c:strRef>
              <c:f>'cSi-Production-2018'!$A$8</c:f>
              <c:strCache>
                <c:ptCount val="1"/>
                <c:pt idx="0">
                  <c:v>Asia &amp; Pacific</c:v>
                </c:pt>
              </c:strCache>
            </c:strRef>
          </c:tx>
          <c:invertIfNegative val="0"/>
          <c:cat>
            <c:strRef>
              <c:f>'cSi-Production-2018'!$C$5:$G$5</c:f>
              <c:strCache>
                <c:ptCount val="5"/>
                <c:pt idx="0">
                  <c:v>Polysilicon</c:v>
                </c:pt>
                <c:pt idx="1">
                  <c:v>Wafers</c:v>
                </c:pt>
                <c:pt idx="2">
                  <c:v>Cells</c:v>
                </c:pt>
                <c:pt idx="3">
                  <c:v>Modules</c:v>
                </c:pt>
                <c:pt idx="4">
                  <c:v>Installations c-Si</c:v>
                </c:pt>
              </c:strCache>
            </c:strRef>
          </c:cat>
          <c:val>
            <c:numRef>
              <c:f>'cSi-Production-2018'!$C$8:$G$8</c:f>
              <c:numCache>
                <c:formatCode>#,##0</c:formatCode>
                <c:ptCount val="5"/>
                <c:pt idx="0">
                  <c:v>22304</c:v>
                </c:pt>
                <c:pt idx="1">
                  <c:v>4225</c:v>
                </c:pt>
                <c:pt idx="2">
                  <c:v>32483</c:v>
                </c:pt>
                <c:pt idx="3">
                  <c:v>23245</c:v>
                </c:pt>
                <c:pt idx="4">
                  <c:v>26204</c:v>
                </c:pt>
              </c:numCache>
            </c:numRef>
          </c:val>
          <c:extLst>
            <c:ext xmlns:c16="http://schemas.microsoft.com/office/drawing/2014/chart" uri="{C3380CC4-5D6E-409C-BE32-E72D297353CC}">
              <c16:uniqueId val="{00000002-809A-4CB5-BC51-86E32133E52B}"/>
            </c:ext>
          </c:extLst>
        </c:ser>
        <c:ser>
          <c:idx val="3"/>
          <c:order val="3"/>
          <c:tx>
            <c:strRef>
              <c:f>'cSi-Production-2018'!$A$7</c:f>
              <c:strCache>
                <c:ptCount val="1"/>
                <c:pt idx="0">
                  <c:v>China</c:v>
                </c:pt>
              </c:strCache>
            </c:strRef>
          </c:tx>
          <c:spPr>
            <a:solidFill>
              <a:schemeClr val="bg2">
                <a:lumMod val="50000"/>
              </a:schemeClr>
            </a:solidFill>
          </c:spPr>
          <c:invertIfNegative val="0"/>
          <c:cat>
            <c:strRef>
              <c:f>'cSi-Production-2018'!$C$5:$G$5</c:f>
              <c:strCache>
                <c:ptCount val="5"/>
                <c:pt idx="0">
                  <c:v>Polysilicon</c:v>
                </c:pt>
                <c:pt idx="1">
                  <c:v>Wafers</c:v>
                </c:pt>
                <c:pt idx="2">
                  <c:v>Cells</c:v>
                </c:pt>
                <c:pt idx="3">
                  <c:v>Modules</c:v>
                </c:pt>
                <c:pt idx="4">
                  <c:v>Installations c-Si</c:v>
                </c:pt>
              </c:strCache>
            </c:strRef>
          </c:cat>
          <c:val>
            <c:numRef>
              <c:f>'cSi-Production-2018'!$C$7:$G$7</c:f>
              <c:numCache>
                <c:formatCode>#,##0</c:formatCode>
                <c:ptCount val="5"/>
                <c:pt idx="0">
                  <c:v>66434</c:v>
                </c:pt>
                <c:pt idx="1">
                  <c:v>98546</c:v>
                </c:pt>
                <c:pt idx="2">
                  <c:v>71996</c:v>
                </c:pt>
                <c:pt idx="3">
                  <c:v>70120</c:v>
                </c:pt>
                <c:pt idx="4">
                  <c:v>44847</c:v>
                </c:pt>
              </c:numCache>
            </c:numRef>
          </c:val>
          <c:extLst>
            <c:ext xmlns:c16="http://schemas.microsoft.com/office/drawing/2014/chart" uri="{C3380CC4-5D6E-409C-BE32-E72D297353CC}">
              <c16:uniqueId val="{00000003-809A-4CB5-BC51-86E32133E52B}"/>
            </c:ext>
          </c:extLst>
        </c:ser>
        <c:dLbls>
          <c:showLegendKey val="0"/>
          <c:showVal val="0"/>
          <c:showCatName val="0"/>
          <c:showSerName val="0"/>
          <c:showPercent val="0"/>
          <c:showBubbleSize val="0"/>
        </c:dLbls>
        <c:gapWidth val="150"/>
        <c:overlap val="100"/>
        <c:axId val="177470464"/>
        <c:axId val="177537792"/>
      </c:barChart>
      <c:catAx>
        <c:axId val="177470464"/>
        <c:scaling>
          <c:orientation val="maxMin"/>
        </c:scaling>
        <c:delete val="0"/>
        <c:axPos val="l"/>
        <c:numFmt formatCode="General" sourceLinked="0"/>
        <c:majorTickMark val="out"/>
        <c:minorTickMark val="none"/>
        <c:tickLblPos val="nextTo"/>
        <c:crossAx val="177537792"/>
        <c:crosses val="autoZero"/>
        <c:auto val="1"/>
        <c:lblAlgn val="ctr"/>
        <c:lblOffset val="100"/>
        <c:noMultiLvlLbl val="0"/>
      </c:catAx>
      <c:valAx>
        <c:axId val="177537792"/>
        <c:scaling>
          <c:orientation val="minMax"/>
        </c:scaling>
        <c:delete val="0"/>
        <c:axPos val="t"/>
        <c:majorGridlines/>
        <c:title>
          <c:tx>
            <c:rich>
              <a:bodyPr/>
              <a:lstStyle/>
              <a:p>
                <a:pPr>
                  <a:defRPr/>
                </a:pPr>
                <a:r>
                  <a:rPr lang="en-US"/>
                  <a:t>Photovoltaic power in MW (based on actual production in 2018)</a:t>
                </a:r>
              </a:p>
            </c:rich>
          </c:tx>
          <c:layout>
            <c:manualLayout>
              <c:xMode val="edge"/>
              <c:yMode val="edge"/>
              <c:x val="0.32019581932301289"/>
              <c:y val="9.2016093714088545E-3"/>
            </c:manualLayout>
          </c:layout>
          <c:overlay val="0"/>
        </c:title>
        <c:numFmt formatCode="#,##0" sourceLinked="1"/>
        <c:majorTickMark val="out"/>
        <c:minorTickMark val="none"/>
        <c:tickLblPos val="nextTo"/>
        <c:crossAx val="177470464"/>
        <c:crosses val="autoZero"/>
        <c:crossBetween val="between"/>
      </c:valAx>
      <c:dTable>
        <c:showHorzBorder val="1"/>
        <c:showVertBorder val="1"/>
        <c:showOutline val="1"/>
        <c:showKeys val="1"/>
      </c:dTable>
      <c:spPr>
        <a:noFill/>
        <a:ln>
          <a:solidFill>
            <a:schemeClr val="tx1"/>
          </a:solidFill>
        </a:ln>
      </c:spPr>
    </c:plotArea>
    <c:plotVisOnly val="1"/>
    <c:dispBlanksAs val="gap"/>
    <c:showDLblsOverMax val="0"/>
  </c:chart>
  <c:spPr>
    <a:noFill/>
    <a:ln>
      <a:noFill/>
    </a:ln>
  </c:spPr>
  <c:txPr>
    <a:bodyPr/>
    <a:lstStyle/>
    <a:p>
      <a:pPr>
        <a:defRPr sz="1200"/>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50</xdr:row>
      <xdr:rowOff>0</xdr:rowOff>
    </xdr:from>
    <xdr:to>
      <xdr:col>5</xdr:col>
      <xdr:colOff>2657475</xdr:colOff>
      <xdr:row>72</xdr:row>
      <xdr:rowOff>104141</xdr:rowOff>
    </xdr:to>
    <xdr:pic>
      <xdr:nvPicPr>
        <xdr:cNvPr id="2" name="Grafik 1">
          <a:extLst>
            <a:ext uri="{FF2B5EF4-FFF2-40B4-BE49-F238E27FC236}">
              <a16:creationId xmlns:a16="http://schemas.microsoft.com/office/drawing/2014/main" id="{7059F583-DC65-4ED0-9A7E-B4FDBBCC26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9153525"/>
          <a:ext cx="2657475" cy="34569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11601450" y="428625"/>
    <xdr:ext cx="7596186" cy="4833937"/>
    <xdr:graphicFrame macro="">
      <xdr:nvGraphicFramePr>
        <xdr:cNvPr id="2" name="Diagramm 1">
          <a:extLst>
            <a:ext uri="{FF2B5EF4-FFF2-40B4-BE49-F238E27FC236}">
              <a16:creationId xmlns:a16="http://schemas.microsoft.com/office/drawing/2014/main" id="{7D010455-C398-4BA2-9BFD-A0499007447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11</xdr:col>
      <xdr:colOff>570230</xdr:colOff>
      <xdr:row>50</xdr:row>
      <xdr:rowOff>104140</xdr:rowOff>
    </xdr:to>
    <xdr:pic>
      <xdr:nvPicPr>
        <xdr:cNvPr id="2" name="Grafik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 y="7772400"/>
          <a:ext cx="3789680" cy="3456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50</xdr:row>
      <xdr:rowOff>0</xdr:rowOff>
    </xdr:from>
    <xdr:to>
      <xdr:col>11</xdr:col>
      <xdr:colOff>364602</xdr:colOff>
      <xdr:row>72</xdr:row>
      <xdr:rowOff>104139</xdr:rowOff>
    </xdr:to>
    <xdr:pic>
      <xdr:nvPicPr>
        <xdr:cNvPr id="2" name="Grafik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9010650"/>
          <a:ext cx="3789680" cy="34569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38</xdr:row>
      <xdr:rowOff>0</xdr:rowOff>
    </xdr:from>
    <xdr:to>
      <xdr:col>11</xdr:col>
      <xdr:colOff>360680</xdr:colOff>
      <xdr:row>60</xdr:row>
      <xdr:rowOff>104140</xdr:rowOff>
    </xdr:to>
    <xdr:pic>
      <xdr:nvPicPr>
        <xdr:cNvPr id="2" name="Grafik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 y="7924800"/>
          <a:ext cx="3789680" cy="345694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coinvent-v2.0-nam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ObsoleteDS"/>
      <sheetName val="NamesElementary"/>
      <sheetName val="SPnames"/>
      <sheetName val="properties"/>
      <sheetName val="CategoryElementary"/>
      <sheetName val="X-Source"/>
      <sheetName val="X-Person"/>
      <sheetName val="Country"/>
      <sheetName val="Unit"/>
      <sheetName val="pedigree"/>
      <sheetName val="BasicUncertainty"/>
      <sheetName val="SDG^2 values"/>
      <sheetName val="LCIAübersetzung"/>
    </sheetNames>
  </externalBook>
</externalLink>
</file>

<file path=xl/theme/theme1.xml><?xml version="1.0" encoding="utf-8"?>
<a:theme xmlns:a="http://schemas.openxmlformats.org/drawingml/2006/main" name="Treeze_V8">
  <a:themeElements>
    <a:clrScheme name="Benutzerdefiniert 2">
      <a:dk1>
        <a:srgbClr val="213138"/>
      </a:dk1>
      <a:lt1>
        <a:srgbClr val="F5F4F3"/>
      </a:lt1>
      <a:dk2>
        <a:srgbClr val="41545D"/>
      </a:dk2>
      <a:lt2>
        <a:srgbClr val="BCDADE"/>
      </a:lt2>
      <a:accent1>
        <a:srgbClr val="229DCE"/>
      </a:accent1>
      <a:accent2>
        <a:srgbClr val="A0003A"/>
      </a:accent2>
      <a:accent3>
        <a:srgbClr val="E47823"/>
      </a:accent3>
      <a:accent4>
        <a:srgbClr val="62AED5"/>
      </a:accent4>
      <a:accent5>
        <a:srgbClr val="CA6E78"/>
      </a:accent5>
      <a:accent6>
        <a:srgbClr val="F1B573"/>
      </a:accent6>
      <a:hlink>
        <a:srgbClr val="A0003A"/>
      </a:hlink>
      <a:folHlink>
        <a:srgbClr val="E47823"/>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0.bin"/><Relationship Id="rId1" Type="http://schemas.openxmlformats.org/officeDocument/2006/relationships/hyperlink" Target="http://www.portworld.com/" TargetMode="External"/><Relationship Id="rId4"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wuerth-solar.de/"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35.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7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mailto:stolz@treeze.ch" TargetMode="External"/><Relationship Id="rId1" Type="http://schemas.openxmlformats.org/officeDocument/2006/relationships/hyperlink" Target="mailto:frischknecht@treeze.ch"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4">
    <pageSetUpPr fitToPage="1"/>
  </sheetPr>
  <dimension ref="A1:AH62"/>
  <sheetViews>
    <sheetView tabSelected="1" zoomScaleNormal="100" workbookViewId="0">
      <pane xSplit="3" ySplit="6" topLeftCell="D7" activePane="bottomRight" state="frozen"/>
      <selection activeCell="B3" sqref="B3"/>
      <selection pane="topRight" activeCell="B3" sqref="B3"/>
      <selection pane="bottomLeft" activeCell="B3" sqref="B3"/>
      <selection pane="bottomRight"/>
    </sheetView>
  </sheetViews>
  <sheetFormatPr baseColWidth="10" defaultColWidth="11.42578125" defaultRowHeight="12" outlineLevelCol="1"/>
  <cols>
    <col min="1" max="1" width="5.85546875" style="716" customWidth="1"/>
    <col min="2" max="2" width="16" style="756" customWidth="1"/>
    <col min="3" max="3" width="3.7109375" style="757" hidden="1" customWidth="1" outlineLevel="1"/>
    <col min="4" max="4" width="4.140625" style="716" hidden="1" customWidth="1" outlineLevel="1"/>
    <col min="5" max="5" width="4" style="716" hidden="1" customWidth="1" outlineLevel="1"/>
    <col min="6" max="6" width="48.140625" style="716" customWidth="1" collapsed="1"/>
    <col min="7" max="7" width="6" style="716" customWidth="1"/>
    <col min="8" max="8" width="8.28515625" style="716" hidden="1" customWidth="1" outlineLevel="1"/>
    <col min="9" max="9" width="19.5703125" style="716" hidden="1" customWidth="1" outlineLevel="1"/>
    <col min="10" max="10" width="2.7109375" style="716" customWidth="1" collapsed="1"/>
    <col min="11" max="11" width="5.140625" style="716" customWidth="1"/>
    <col min="12" max="12" width="14" style="716" customWidth="1"/>
    <col min="13" max="13" width="3.5703125" style="335" customWidth="1" outlineLevel="1"/>
    <col min="14" max="14" width="8.5703125" style="335" customWidth="1" outlineLevel="1"/>
    <col min="15" max="15" width="36.85546875" style="335" customWidth="1" outlineLevel="1"/>
    <col min="16" max="16" width="14.140625" style="715" customWidth="1"/>
    <col min="17" max="17" width="28.85546875" style="715" customWidth="1"/>
    <col min="18" max="18" width="4.140625" style="715" customWidth="1"/>
    <col min="19" max="19" width="4.42578125" style="715" customWidth="1"/>
    <col min="20" max="20" width="4.28515625" style="715" customWidth="1"/>
    <col min="21" max="21" width="4" style="715" customWidth="1"/>
    <col min="22" max="22" width="3.7109375" style="715" customWidth="1"/>
    <col min="23" max="23" width="4.28515625" style="715" customWidth="1"/>
    <col min="24" max="24" width="3.42578125" style="715" customWidth="1" outlineLevel="1"/>
    <col min="25" max="25" width="4.7109375" style="716" customWidth="1" outlineLevel="1"/>
    <col min="26" max="27" width="5.42578125" style="716" customWidth="1" outlineLevel="1"/>
    <col min="28" max="28" width="14.85546875" style="716" customWidth="1" outlineLevel="1"/>
    <col min="29" max="29" width="4.42578125" style="716" customWidth="1" outlineLevel="1"/>
    <col min="30" max="30" width="4.28515625" style="716" customWidth="1" outlineLevel="1"/>
    <col min="31" max="31" width="4" style="716" customWidth="1" outlineLevel="1"/>
    <col min="32" max="32" width="4.42578125" style="716" customWidth="1" outlineLevel="1"/>
    <col min="33" max="33" width="3.85546875" style="716" customWidth="1" outlineLevel="1"/>
    <col min="34" max="34" width="4.28515625" style="716" customWidth="1" outlineLevel="1"/>
    <col min="35" max="16384" width="11.42578125" style="716"/>
  </cols>
  <sheetData>
    <row r="1" spans="1:34">
      <c r="A1" s="709"/>
      <c r="B1" s="710"/>
      <c r="C1" s="711"/>
      <c r="D1" s="709"/>
      <c r="E1" s="709"/>
      <c r="F1" s="712" t="s">
        <v>456</v>
      </c>
      <c r="G1" s="709"/>
      <c r="H1" s="709"/>
      <c r="I1" s="709"/>
      <c r="J1" s="709"/>
      <c r="K1" s="709"/>
      <c r="L1" s="1012" t="s">
        <v>1120</v>
      </c>
      <c r="M1" s="210"/>
      <c r="N1" s="210"/>
      <c r="O1" s="210"/>
      <c r="P1" s="714"/>
      <c r="Q1" s="714"/>
      <c r="R1" s="1521" t="s">
        <v>173</v>
      </c>
      <c r="S1" s="1521"/>
      <c r="T1" s="1521"/>
      <c r="U1" s="1521"/>
      <c r="V1" s="1521"/>
      <c r="W1" s="1521"/>
      <c r="Y1" s="715"/>
      <c r="Z1" s="715"/>
      <c r="AA1" s="715"/>
      <c r="AB1" s="715"/>
    </row>
    <row r="2" spans="1:34">
      <c r="A2" s="709"/>
      <c r="B2" s="717"/>
      <c r="C2" s="711" t="s">
        <v>457</v>
      </c>
      <c r="D2" s="717">
        <v>3503</v>
      </c>
      <c r="E2" s="717">
        <v>3504</v>
      </c>
      <c r="F2" s="717">
        <v>3702</v>
      </c>
      <c r="G2" s="717">
        <v>3703</v>
      </c>
      <c r="H2" s="717">
        <v>3506</v>
      </c>
      <c r="I2" s="717">
        <v>3507</v>
      </c>
      <c r="J2" s="717">
        <v>3508</v>
      </c>
      <c r="K2" s="717">
        <v>3706</v>
      </c>
      <c r="L2" s="1013">
        <v>3707</v>
      </c>
      <c r="M2" s="507">
        <v>3708</v>
      </c>
      <c r="N2" s="507">
        <v>3709</v>
      </c>
      <c r="O2" s="786">
        <v>3792</v>
      </c>
      <c r="P2" s="718"/>
    </row>
    <row r="3" spans="1:34" ht="40.5" customHeight="1">
      <c r="A3" s="709" t="s">
        <v>344</v>
      </c>
      <c r="B3" s="722"/>
      <c r="C3" s="711">
        <v>401</v>
      </c>
      <c r="D3" s="723" t="s">
        <v>458</v>
      </c>
      <c r="E3" s="723" t="s">
        <v>459</v>
      </c>
      <c r="F3" s="721" t="s">
        <v>460</v>
      </c>
      <c r="G3" s="724" t="s">
        <v>461</v>
      </c>
      <c r="H3" s="724" t="s">
        <v>462</v>
      </c>
      <c r="I3" s="724" t="s">
        <v>463</v>
      </c>
      <c r="J3" s="724" t="s">
        <v>464</v>
      </c>
      <c r="K3" s="724" t="s">
        <v>337</v>
      </c>
      <c r="L3" s="1014" t="s">
        <v>1826</v>
      </c>
      <c r="M3" s="512" t="s">
        <v>187</v>
      </c>
      <c r="N3" s="512" t="s">
        <v>188</v>
      </c>
      <c r="O3" s="910" t="s">
        <v>492</v>
      </c>
      <c r="P3" s="906" t="s">
        <v>345</v>
      </c>
      <c r="Q3" s="718" t="s">
        <v>186</v>
      </c>
      <c r="R3" s="911" t="s">
        <v>174</v>
      </c>
      <c r="S3" s="911" t="s">
        <v>175</v>
      </c>
      <c r="T3" s="911" t="s">
        <v>176</v>
      </c>
      <c r="U3" s="911" t="s">
        <v>177</v>
      </c>
      <c r="V3" s="911" t="s">
        <v>178</v>
      </c>
      <c r="W3" s="911" t="s">
        <v>179</v>
      </c>
      <c r="X3" s="912" t="s">
        <v>180</v>
      </c>
      <c r="Y3" s="912" t="s">
        <v>181</v>
      </c>
      <c r="Z3" s="911" t="s">
        <v>182</v>
      </c>
      <c r="AA3" s="911" t="s">
        <v>332</v>
      </c>
      <c r="AB3" s="724" t="s">
        <v>185</v>
      </c>
      <c r="AC3" s="913" t="s">
        <v>174</v>
      </c>
      <c r="AD3" s="913" t="s">
        <v>175</v>
      </c>
      <c r="AE3" s="913" t="s">
        <v>176</v>
      </c>
      <c r="AF3" s="913" t="s">
        <v>177</v>
      </c>
      <c r="AG3" s="913" t="s">
        <v>178</v>
      </c>
      <c r="AH3" s="913" t="s">
        <v>179</v>
      </c>
    </row>
    <row r="4" spans="1:34" ht="12.75" customHeight="1">
      <c r="A4" s="709"/>
      <c r="B4" s="722"/>
      <c r="C4" s="711">
        <v>662</v>
      </c>
      <c r="D4" s="727"/>
      <c r="E4" s="727"/>
      <c r="F4" s="721" t="s">
        <v>461</v>
      </c>
      <c r="G4" s="721"/>
      <c r="H4" s="721"/>
      <c r="I4" s="721"/>
      <c r="J4" s="721"/>
      <c r="K4" s="721"/>
      <c r="L4" s="1014" t="s">
        <v>465</v>
      </c>
      <c r="M4" s="520"/>
      <c r="N4" s="520"/>
      <c r="O4" s="521"/>
      <c r="P4" s="906" t="s">
        <v>336</v>
      </c>
      <c r="Q4" s="729"/>
      <c r="R4" s="1040" t="s">
        <v>192</v>
      </c>
      <c r="X4" s="727"/>
      <c r="Y4" s="727"/>
      <c r="Z4" s="719" t="s">
        <v>190</v>
      </c>
      <c r="AA4" s="719" t="s">
        <v>190</v>
      </c>
      <c r="AB4" s="728"/>
    </row>
    <row r="5" spans="1:34">
      <c r="A5" s="709"/>
      <c r="B5" s="722"/>
      <c r="C5" s="711">
        <v>493</v>
      </c>
      <c r="D5" s="727"/>
      <c r="E5" s="727"/>
      <c r="F5" s="721" t="s">
        <v>464</v>
      </c>
      <c r="G5" s="721"/>
      <c r="H5" s="721"/>
      <c r="I5" s="721"/>
      <c r="J5" s="721"/>
      <c r="K5" s="721"/>
      <c r="L5" s="1014">
        <v>0</v>
      </c>
      <c r="M5" s="520"/>
      <c r="N5" s="520"/>
      <c r="O5" s="521"/>
      <c r="P5" s="906">
        <v>2009</v>
      </c>
      <c r="Q5" s="714"/>
      <c r="Y5" s="715"/>
      <c r="Z5" s="715"/>
      <c r="AA5" s="715"/>
      <c r="AB5" s="715"/>
    </row>
    <row r="6" spans="1:34" ht="12.75" customHeight="1">
      <c r="A6" s="709"/>
      <c r="B6" s="722"/>
      <c r="C6" s="711">
        <v>403</v>
      </c>
      <c r="D6" s="727"/>
      <c r="E6" s="727"/>
      <c r="F6" s="721" t="s">
        <v>337</v>
      </c>
      <c r="G6" s="721"/>
      <c r="H6" s="721"/>
      <c r="I6" s="721"/>
      <c r="J6" s="721"/>
      <c r="K6" s="721"/>
      <c r="L6" s="1014" t="s">
        <v>339</v>
      </c>
      <c r="M6" s="520"/>
      <c r="N6" s="520"/>
      <c r="O6" s="521"/>
      <c r="P6" s="906" t="s">
        <v>339</v>
      </c>
      <c r="Q6" s="714"/>
      <c r="R6" s="733"/>
      <c r="S6" s="733"/>
      <c r="T6" s="733"/>
      <c r="U6" s="733"/>
      <c r="V6" s="733"/>
      <c r="W6" s="733"/>
      <c r="Y6" s="715"/>
      <c r="Z6" s="734"/>
      <c r="AA6" s="734"/>
      <c r="AB6" s="732"/>
    </row>
    <row r="7" spans="1:34">
      <c r="A7" s="914" t="s">
        <v>1120</v>
      </c>
      <c r="B7" s="708" t="s">
        <v>467</v>
      </c>
      <c r="C7" s="736"/>
      <c r="D7" s="737" t="s">
        <v>352</v>
      </c>
      <c r="E7" s="738">
        <v>0</v>
      </c>
      <c r="F7" s="529" t="s">
        <v>1826</v>
      </c>
      <c r="G7" s="530" t="s">
        <v>465</v>
      </c>
      <c r="H7" s="531" t="s">
        <v>352</v>
      </c>
      <c r="I7" s="531" t="s">
        <v>352</v>
      </c>
      <c r="J7" s="532">
        <v>0</v>
      </c>
      <c r="K7" s="530" t="s">
        <v>339</v>
      </c>
      <c r="L7" s="915">
        <v>1</v>
      </c>
      <c r="M7" s="533"/>
      <c r="N7" s="534"/>
      <c r="O7" s="535"/>
      <c r="P7" s="907"/>
      <c r="Q7" s="740"/>
      <c r="R7" s="741"/>
      <c r="S7" s="741"/>
      <c r="T7" s="741"/>
      <c r="U7" s="741"/>
      <c r="V7" s="741"/>
      <c r="W7" s="741"/>
      <c r="X7" s="741"/>
      <c r="Y7" s="742"/>
      <c r="Z7" s="743"/>
      <c r="AA7" s="743"/>
      <c r="AB7" s="744"/>
      <c r="AC7" s="745"/>
      <c r="AD7" s="745"/>
      <c r="AE7" s="745"/>
      <c r="AF7" s="745"/>
      <c r="AG7" s="745"/>
      <c r="AH7" s="745"/>
    </row>
    <row r="8" spans="1:34" ht="21.75" customHeight="1">
      <c r="A8" s="916">
        <v>266</v>
      </c>
      <c r="B8" s="708" t="s">
        <v>468</v>
      </c>
      <c r="C8" s="736" t="s">
        <v>469</v>
      </c>
      <c r="D8" s="747">
        <v>5</v>
      </c>
      <c r="E8" s="748" t="s">
        <v>352</v>
      </c>
      <c r="F8" s="135" t="s">
        <v>1827</v>
      </c>
      <c r="G8" s="115" t="s">
        <v>465</v>
      </c>
      <c r="H8" s="170" t="s">
        <v>352</v>
      </c>
      <c r="I8" s="113" t="s">
        <v>352</v>
      </c>
      <c r="J8" s="114">
        <v>0</v>
      </c>
      <c r="K8" s="115" t="s">
        <v>339</v>
      </c>
      <c r="L8" s="917">
        <v>1.6933331999047321</v>
      </c>
      <c r="M8" s="548">
        <v>1</v>
      </c>
      <c r="N8" s="549">
        <v>1.3764903792315621</v>
      </c>
      <c r="O8" s="535" t="s">
        <v>2723</v>
      </c>
      <c r="P8" s="908"/>
      <c r="Q8" s="918" t="s">
        <v>1676</v>
      </c>
      <c r="R8" s="916">
        <v>4</v>
      </c>
      <c r="S8" s="916">
        <v>5</v>
      </c>
      <c r="T8" s="916">
        <v>1</v>
      </c>
      <c r="U8" s="916">
        <v>1</v>
      </c>
      <c r="V8" s="916">
        <v>1</v>
      </c>
      <c r="W8" s="916">
        <v>5</v>
      </c>
      <c r="X8" s="741">
        <v>3</v>
      </c>
      <c r="Y8" s="742">
        <v>1.05</v>
      </c>
      <c r="Z8" s="743">
        <v>1.3713425173473328</v>
      </c>
      <c r="AA8" s="743">
        <v>1.3764903792315621</v>
      </c>
      <c r="AB8" s="744" t="s">
        <v>2724</v>
      </c>
      <c r="AC8" s="745">
        <v>1.2</v>
      </c>
      <c r="AD8" s="745">
        <v>1.2</v>
      </c>
      <c r="AE8" s="745">
        <v>1</v>
      </c>
      <c r="AF8" s="745">
        <v>1</v>
      </c>
      <c r="AG8" s="745">
        <v>1</v>
      </c>
      <c r="AH8" s="745">
        <v>1.2</v>
      </c>
    </row>
    <row r="9" spans="1:34">
      <c r="A9" s="916">
        <v>1186</v>
      </c>
      <c r="B9" s="708" t="s">
        <v>469</v>
      </c>
      <c r="C9" s="736"/>
      <c r="D9" s="747">
        <v>5</v>
      </c>
      <c r="E9" s="748" t="s">
        <v>352</v>
      </c>
      <c r="F9" s="468" t="s">
        <v>1725</v>
      </c>
      <c r="G9" s="545" t="s">
        <v>465</v>
      </c>
      <c r="H9" s="546" t="s">
        <v>352</v>
      </c>
      <c r="I9" s="546" t="s">
        <v>352</v>
      </c>
      <c r="J9" s="547">
        <v>0</v>
      </c>
      <c r="K9" s="545" t="s">
        <v>339</v>
      </c>
      <c r="L9" s="917">
        <v>0.25290100331636789</v>
      </c>
      <c r="M9" s="548">
        <v>1</v>
      </c>
      <c r="N9" s="549">
        <v>1.3764903792315621</v>
      </c>
      <c r="O9" s="535" t="s">
        <v>2723</v>
      </c>
      <c r="P9" s="908"/>
      <c r="Q9" s="918" t="s">
        <v>1676</v>
      </c>
      <c r="R9" s="916">
        <v>4</v>
      </c>
      <c r="S9" s="916">
        <v>5</v>
      </c>
      <c r="T9" s="916">
        <v>1</v>
      </c>
      <c r="U9" s="916">
        <v>1</v>
      </c>
      <c r="V9" s="916">
        <v>1</v>
      </c>
      <c r="W9" s="916">
        <v>5</v>
      </c>
      <c r="X9" s="741">
        <v>3</v>
      </c>
      <c r="Y9" s="742">
        <v>1.05</v>
      </c>
      <c r="Z9" s="743">
        <v>1.3713425173473328</v>
      </c>
      <c r="AA9" s="743">
        <v>1.3764903792315621</v>
      </c>
      <c r="AB9" s="744" t="s">
        <v>2724</v>
      </c>
      <c r="AC9" s="745">
        <v>1.2</v>
      </c>
      <c r="AD9" s="745">
        <v>1.2</v>
      </c>
      <c r="AE9" s="745">
        <v>1</v>
      </c>
      <c r="AF9" s="745">
        <v>1</v>
      </c>
      <c r="AG9" s="745">
        <v>1</v>
      </c>
      <c r="AH9" s="745">
        <v>1.2</v>
      </c>
    </row>
    <row r="10" spans="1:34" ht="12" customHeight="1">
      <c r="A10" s="916">
        <v>4007</v>
      </c>
      <c r="B10" s="708" t="s">
        <v>469</v>
      </c>
      <c r="C10" s="736"/>
      <c r="D10" s="747">
        <v>5</v>
      </c>
      <c r="E10" s="748" t="s">
        <v>352</v>
      </c>
      <c r="F10" s="468" t="s">
        <v>1828</v>
      </c>
      <c r="G10" s="545" t="s">
        <v>465</v>
      </c>
      <c r="H10" s="546" t="s">
        <v>352</v>
      </c>
      <c r="I10" s="546" t="s">
        <v>352</v>
      </c>
      <c r="J10" s="547">
        <v>0</v>
      </c>
      <c r="K10" s="545" t="s">
        <v>604</v>
      </c>
      <c r="L10" s="917">
        <v>7.0000000000000007E-2</v>
      </c>
      <c r="M10" s="548">
        <v>1</v>
      </c>
      <c r="N10" s="549">
        <v>1.3000688016831126</v>
      </c>
      <c r="O10" s="535" t="s">
        <v>2725</v>
      </c>
      <c r="P10" s="908"/>
      <c r="Q10" s="918" t="s">
        <v>1677</v>
      </c>
      <c r="R10" s="916">
        <v>4</v>
      </c>
      <c r="S10" s="916">
        <v>5</v>
      </c>
      <c r="T10" s="916" t="s">
        <v>194</v>
      </c>
      <c r="U10" s="916" t="s">
        <v>194</v>
      </c>
      <c r="V10" s="916" t="s">
        <v>194</v>
      </c>
      <c r="W10" s="916" t="s">
        <v>194</v>
      </c>
      <c r="X10" s="741">
        <v>1</v>
      </c>
      <c r="Y10" s="742">
        <v>1.05</v>
      </c>
      <c r="Z10" s="743">
        <v>1.2941338353151037</v>
      </c>
      <c r="AA10" s="743">
        <v>1.3000688016831126</v>
      </c>
      <c r="AB10" s="744" t="s">
        <v>2726</v>
      </c>
      <c r="AC10" s="745">
        <v>1.2</v>
      </c>
      <c r="AD10" s="745">
        <v>1.2</v>
      </c>
      <c r="AE10" s="745">
        <v>1</v>
      </c>
      <c r="AF10" s="745">
        <v>1</v>
      </c>
      <c r="AG10" s="745">
        <v>1</v>
      </c>
      <c r="AH10" s="745">
        <v>1</v>
      </c>
    </row>
    <row r="11" spans="1:34" ht="15">
      <c r="A11" s="919" t="s">
        <v>1014</v>
      </c>
      <c r="B11" s="708" t="s">
        <v>469</v>
      </c>
      <c r="C11" s="736"/>
      <c r="D11" s="747">
        <v>5</v>
      </c>
      <c r="E11" s="748" t="s">
        <v>352</v>
      </c>
      <c r="F11" s="468" t="s">
        <v>1829</v>
      </c>
      <c r="G11" s="545" t="s">
        <v>1830</v>
      </c>
      <c r="H11" s="546" t="s">
        <v>352</v>
      </c>
      <c r="I11" s="546" t="s">
        <v>352</v>
      </c>
      <c r="J11" s="547">
        <v>0</v>
      </c>
      <c r="K11" s="545" t="s">
        <v>605</v>
      </c>
      <c r="L11" s="917">
        <v>43</v>
      </c>
      <c r="M11" s="548">
        <v>1</v>
      </c>
      <c r="N11" s="549">
        <v>1.1150377561073679</v>
      </c>
      <c r="O11" s="535" t="s">
        <v>2727</v>
      </c>
      <c r="P11" s="908"/>
      <c r="Q11" s="918" t="s">
        <v>1678</v>
      </c>
      <c r="R11" s="916">
        <v>1</v>
      </c>
      <c r="S11" s="916">
        <v>4</v>
      </c>
      <c r="T11" s="916">
        <v>1</v>
      </c>
      <c r="U11" s="916">
        <v>3</v>
      </c>
      <c r="V11" s="916">
        <v>1</v>
      </c>
      <c r="W11" s="916">
        <v>1</v>
      </c>
      <c r="X11" s="741">
        <v>2</v>
      </c>
      <c r="Y11" s="742">
        <v>1.05</v>
      </c>
      <c r="Z11" s="743">
        <v>1.1022412909678683</v>
      </c>
      <c r="AA11" s="743">
        <v>1.1150377561073679</v>
      </c>
      <c r="AB11" s="744" t="s">
        <v>2728</v>
      </c>
      <c r="AC11" s="745">
        <v>1</v>
      </c>
      <c r="AD11" s="745">
        <v>1.1000000000000001</v>
      </c>
      <c r="AE11" s="745">
        <v>1</v>
      </c>
      <c r="AF11" s="745">
        <v>1.02</v>
      </c>
      <c r="AG11" s="745">
        <v>1</v>
      </c>
      <c r="AH11" s="745">
        <v>1</v>
      </c>
    </row>
    <row r="12" spans="1:34">
      <c r="A12" s="916">
        <v>3213</v>
      </c>
      <c r="B12" s="708" t="s">
        <v>469</v>
      </c>
      <c r="C12" s="736"/>
      <c r="D12" s="747">
        <v>5</v>
      </c>
      <c r="E12" s="748" t="s">
        <v>352</v>
      </c>
      <c r="F12" s="468" t="s">
        <v>1429</v>
      </c>
      <c r="G12" s="545" t="s">
        <v>465</v>
      </c>
      <c r="H12" s="546" t="s">
        <v>352</v>
      </c>
      <c r="I12" s="546" t="s">
        <v>352</v>
      </c>
      <c r="J12" s="547">
        <v>1</v>
      </c>
      <c r="K12" s="545" t="s">
        <v>466</v>
      </c>
      <c r="L12" s="917">
        <v>4.0000000000000001E-10</v>
      </c>
      <c r="M12" s="548">
        <v>1</v>
      </c>
      <c r="N12" s="549">
        <v>3.0909055800049732</v>
      </c>
      <c r="O12" s="535" t="s">
        <v>2729</v>
      </c>
      <c r="P12" s="908"/>
      <c r="Q12" s="918" t="s">
        <v>1679</v>
      </c>
      <c r="R12" s="916">
        <v>4</v>
      </c>
      <c r="S12" s="916">
        <v>5</v>
      </c>
      <c r="T12" s="916" t="s">
        <v>194</v>
      </c>
      <c r="U12" s="916" t="s">
        <v>194</v>
      </c>
      <c r="V12" s="916" t="s">
        <v>194</v>
      </c>
      <c r="W12" s="916" t="s">
        <v>194</v>
      </c>
      <c r="X12" s="741">
        <v>9</v>
      </c>
      <c r="Y12" s="742">
        <v>3</v>
      </c>
      <c r="Z12" s="743">
        <v>1.2941338353151037</v>
      </c>
      <c r="AA12" s="743">
        <v>3.0909055800049732</v>
      </c>
      <c r="AB12" s="744" t="s">
        <v>2730</v>
      </c>
      <c r="AC12" s="745">
        <v>1.2</v>
      </c>
      <c r="AD12" s="745">
        <v>1.2</v>
      </c>
      <c r="AE12" s="745">
        <v>1</v>
      </c>
      <c r="AF12" s="745">
        <v>1</v>
      </c>
      <c r="AG12" s="745">
        <v>1</v>
      </c>
      <c r="AH12" s="745">
        <v>1</v>
      </c>
    </row>
    <row r="13" spans="1:34">
      <c r="A13" s="1027" t="s">
        <v>1856</v>
      </c>
      <c r="B13" s="708" t="s">
        <v>469</v>
      </c>
      <c r="C13" s="736"/>
      <c r="D13" s="747">
        <v>5</v>
      </c>
      <c r="E13" s="748" t="s">
        <v>352</v>
      </c>
      <c r="F13" s="1026" t="s">
        <v>1858</v>
      </c>
      <c r="G13" s="545" t="s">
        <v>465</v>
      </c>
      <c r="H13" s="546" t="s">
        <v>352</v>
      </c>
      <c r="I13" s="546" t="s">
        <v>352</v>
      </c>
      <c r="J13" s="547">
        <v>0</v>
      </c>
      <c r="K13" s="545" t="s">
        <v>341</v>
      </c>
      <c r="L13" s="917">
        <v>0.19462342032211</v>
      </c>
      <c r="M13" s="548">
        <v>1</v>
      </c>
      <c r="N13" s="549">
        <v>2.0949941301068096</v>
      </c>
      <c r="O13" s="535" t="s">
        <v>2731</v>
      </c>
      <c r="P13" s="908"/>
      <c r="Q13" s="918" t="s">
        <v>1367</v>
      </c>
      <c r="R13" s="916">
        <v>4</v>
      </c>
      <c r="S13" s="916">
        <v>5</v>
      </c>
      <c r="T13" s="916" t="s">
        <v>194</v>
      </c>
      <c r="U13" s="916" t="s">
        <v>194</v>
      </c>
      <c r="V13" s="916" t="s">
        <v>194</v>
      </c>
      <c r="W13" s="916" t="s">
        <v>194</v>
      </c>
      <c r="X13" s="741">
        <v>5</v>
      </c>
      <c r="Y13" s="742">
        <v>2</v>
      </c>
      <c r="Z13" s="743">
        <v>1.2941338353151037</v>
      </c>
      <c r="AA13" s="743">
        <v>2.0949941301068096</v>
      </c>
      <c r="AB13" s="744" t="s">
        <v>1257</v>
      </c>
      <c r="AC13" s="745">
        <v>1.2</v>
      </c>
      <c r="AD13" s="745">
        <v>1.2</v>
      </c>
      <c r="AE13" s="745">
        <v>1</v>
      </c>
      <c r="AF13" s="745">
        <v>1</v>
      </c>
      <c r="AG13" s="745">
        <v>1</v>
      </c>
      <c r="AH13" s="745">
        <v>1</v>
      </c>
    </row>
    <row r="14" spans="1:34">
      <c r="A14" s="916">
        <v>1841</v>
      </c>
      <c r="B14" s="708" t="s">
        <v>469</v>
      </c>
      <c r="C14" s="736"/>
      <c r="D14" s="747">
        <v>5</v>
      </c>
      <c r="E14" s="748" t="s">
        <v>352</v>
      </c>
      <c r="F14" s="468" t="s">
        <v>53</v>
      </c>
      <c r="G14" s="545" t="s">
        <v>465</v>
      </c>
      <c r="H14" s="546" t="s">
        <v>352</v>
      </c>
      <c r="I14" s="546" t="s">
        <v>352</v>
      </c>
      <c r="J14" s="547">
        <v>0</v>
      </c>
      <c r="K14" s="545" t="s">
        <v>341</v>
      </c>
      <c r="L14" s="917">
        <v>1.16774052193266</v>
      </c>
      <c r="M14" s="548">
        <v>1</v>
      </c>
      <c r="N14" s="549">
        <v>2.0949941301068096</v>
      </c>
      <c r="O14" s="535" t="s">
        <v>2731</v>
      </c>
      <c r="P14" s="908"/>
      <c r="Q14" s="918" t="s">
        <v>1367</v>
      </c>
      <c r="R14" s="916">
        <v>4</v>
      </c>
      <c r="S14" s="916">
        <v>5</v>
      </c>
      <c r="T14" s="916" t="s">
        <v>194</v>
      </c>
      <c r="U14" s="916" t="s">
        <v>194</v>
      </c>
      <c r="V14" s="916" t="s">
        <v>194</v>
      </c>
      <c r="W14" s="916" t="s">
        <v>194</v>
      </c>
      <c r="X14" s="741">
        <v>5</v>
      </c>
      <c r="Y14" s="742">
        <v>2</v>
      </c>
      <c r="Z14" s="743">
        <v>1.2941338353151037</v>
      </c>
      <c r="AA14" s="743">
        <v>2.0949941301068096</v>
      </c>
      <c r="AB14" s="744" t="s">
        <v>1257</v>
      </c>
      <c r="AC14" s="745">
        <v>1.2</v>
      </c>
      <c r="AD14" s="745">
        <v>1.2</v>
      </c>
      <c r="AE14" s="745">
        <v>1</v>
      </c>
      <c r="AF14" s="745">
        <v>1</v>
      </c>
      <c r="AG14" s="745">
        <v>1</v>
      </c>
      <c r="AH14" s="745">
        <v>1</v>
      </c>
    </row>
    <row r="15" spans="1:34" ht="12" customHeight="1">
      <c r="A15" s="916" t="s">
        <v>1680</v>
      </c>
      <c r="B15" s="708" t="s">
        <v>469</v>
      </c>
      <c r="C15" s="736"/>
      <c r="D15" s="747">
        <v>5</v>
      </c>
      <c r="E15" s="748" t="s">
        <v>352</v>
      </c>
      <c r="F15" s="468" t="s">
        <v>1713</v>
      </c>
      <c r="G15" s="545" t="s">
        <v>336</v>
      </c>
      <c r="H15" s="546" t="s">
        <v>352</v>
      </c>
      <c r="I15" s="546" t="s">
        <v>352</v>
      </c>
      <c r="J15" s="547">
        <v>0</v>
      </c>
      <c r="K15" s="545" t="s">
        <v>364</v>
      </c>
      <c r="L15" s="917">
        <v>1.2E-2</v>
      </c>
      <c r="M15" s="548">
        <v>1</v>
      </c>
      <c r="N15" s="549">
        <v>1.3000688016831126</v>
      </c>
      <c r="O15" s="535" t="s">
        <v>2732</v>
      </c>
      <c r="P15" s="908"/>
      <c r="Q15" s="918" t="s">
        <v>1681</v>
      </c>
      <c r="R15" s="916">
        <v>4</v>
      </c>
      <c r="S15" s="916">
        <v>5</v>
      </c>
      <c r="T15" s="916" t="s">
        <v>194</v>
      </c>
      <c r="U15" s="916" t="s">
        <v>194</v>
      </c>
      <c r="V15" s="916" t="s">
        <v>194</v>
      </c>
      <c r="W15" s="916" t="s">
        <v>194</v>
      </c>
      <c r="X15" s="741">
        <v>3</v>
      </c>
      <c r="Y15" s="742">
        <v>1.05</v>
      </c>
      <c r="Z15" s="743">
        <v>1.2941338353151037</v>
      </c>
      <c r="AA15" s="743">
        <v>1.3000688016831126</v>
      </c>
      <c r="AB15" s="744" t="s">
        <v>2726</v>
      </c>
      <c r="AC15" s="745">
        <v>1.2</v>
      </c>
      <c r="AD15" s="745">
        <v>1.2</v>
      </c>
      <c r="AE15" s="745">
        <v>1</v>
      </c>
      <c r="AF15" s="745">
        <v>1</v>
      </c>
      <c r="AG15" s="745">
        <v>1</v>
      </c>
      <c r="AH15" s="745">
        <v>1</v>
      </c>
    </row>
    <row r="16" spans="1:34" ht="24">
      <c r="A16" s="916">
        <v>490</v>
      </c>
      <c r="B16" s="708" t="s">
        <v>196</v>
      </c>
      <c r="C16" s="736"/>
      <c r="D16" s="747" t="s">
        <v>352</v>
      </c>
      <c r="E16" s="748">
        <v>4</v>
      </c>
      <c r="F16" s="468" t="s">
        <v>245</v>
      </c>
      <c r="G16" s="545" t="s">
        <v>352</v>
      </c>
      <c r="H16" s="546" t="s">
        <v>246</v>
      </c>
      <c r="I16" s="546" t="s">
        <v>618</v>
      </c>
      <c r="J16" s="547" t="s">
        <v>352</v>
      </c>
      <c r="K16" s="545" t="s">
        <v>604</v>
      </c>
      <c r="L16" s="917">
        <v>154.80000000000001</v>
      </c>
      <c r="M16" s="548">
        <v>1</v>
      </c>
      <c r="N16" s="549">
        <v>1.3000688016831126</v>
      </c>
      <c r="O16" s="535" t="s">
        <v>2733</v>
      </c>
      <c r="P16" s="908"/>
      <c r="Q16" s="918" t="s">
        <v>1386</v>
      </c>
      <c r="R16" s="916">
        <v>4</v>
      </c>
      <c r="S16" s="916">
        <v>5</v>
      </c>
      <c r="T16" s="916" t="s">
        <v>194</v>
      </c>
      <c r="U16" s="916" t="s">
        <v>194</v>
      </c>
      <c r="V16" s="916" t="s">
        <v>194</v>
      </c>
      <c r="W16" s="916" t="s">
        <v>194</v>
      </c>
      <c r="X16" s="741">
        <v>13</v>
      </c>
      <c r="Y16" s="742">
        <v>1.05</v>
      </c>
      <c r="Z16" s="743">
        <v>1.2941338353151037</v>
      </c>
      <c r="AA16" s="743">
        <v>1.3000688016831126</v>
      </c>
      <c r="AB16" s="744" t="s">
        <v>2726</v>
      </c>
      <c r="AC16" s="745">
        <v>1.2</v>
      </c>
      <c r="AD16" s="745">
        <v>1.2</v>
      </c>
      <c r="AE16" s="745">
        <v>1</v>
      </c>
      <c r="AF16" s="745">
        <v>1</v>
      </c>
      <c r="AG16" s="745">
        <v>1</v>
      </c>
      <c r="AH16" s="745">
        <v>1</v>
      </c>
    </row>
    <row r="17" spans="1:34">
      <c r="A17" s="920">
        <v>3344</v>
      </c>
      <c r="B17" s="708" t="s">
        <v>469</v>
      </c>
      <c r="C17" s="736"/>
      <c r="D17" s="747" t="s">
        <v>352</v>
      </c>
      <c r="E17" s="748">
        <v>4</v>
      </c>
      <c r="F17" s="468" t="s">
        <v>931</v>
      </c>
      <c r="G17" s="545" t="s">
        <v>352</v>
      </c>
      <c r="H17" s="546" t="s">
        <v>246</v>
      </c>
      <c r="I17" s="546" t="s">
        <v>618</v>
      </c>
      <c r="J17" s="547" t="s">
        <v>352</v>
      </c>
      <c r="K17" s="545" t="s">
        <v>339</v>
      </c>
      <c r="L17" s="917">
        <v>3.3866663998094642E-3</v>
      </c>
      <c r="M17" s="548">
        <v>1</v>
      </c>
      <c r="N17" s="549">
        <v>1.6168893782141394</v>
      </c>
      <c r="O17" s="535" t="s">
        <v>2734</v>
      </c>
      <c r="P17" s="908"/>
      <c r="Q17" s="918" t="s">
        <v>1682</v>
      </c>
      <c r="R17" s="916">
        <v>4</v>
      </c>
      <c r="S17" s="916">
        <v>5</v>
      </c>
      <c r="T17" s="916" t="s">
        <v>194</v>
      </c>
      <c r="U17" s="916" t="s">
        <v>194</v>
      </c>
      <c r="V17" s="916" t="s">
        <v>194</v>
      </c>
      <c r="W17" s="916" t="s">
        <v>194</v>
      </c>
      <c r="X17" s="741">
        <v>31</v>
      </c>
      <c r="Y17" s="742">
        <v>1.5</v>
      </c>
      <c r="Z17" s="743">
        <v>1.2941338353151037</v>
      </c>
      <c r="AA17" s="743">
        <v>1.6168893782141394</v>
      </c>
      <c r="AB17" s="744" t="s">
        <v>2735</v>
      </c>
      <c r="AC17" s="745">
        <v>1.2</v>
      </c>
      <c r="AD17" s="745">
        <v>1.2</v>
      </c>
      <c r="AE17" s="745">
        <v>1</v>
      </c>
      <c r="AF17" s="745">
        <v>1</v>
      </c>
      <c r="AG17" s="745">
        <v>1</v>
      </c>
      <c r="AH17" s="745">
        <v>1</v>
      </c>
    </row>
    <row r="18" spans="1:34">
      <c r="A18" s="920">
        <v>64</v>
      </c>
      <c r="B18" s="708" t="s">
        <v>469</v>
      </c>
      <c r="C18" s="736"/>
      <c r="D18" s="747" t="s">
        <v>352</v>
      </c>
      <c r="E18" s="748">
        <v>4</v>
      </c>
      <c r="F18" s="468" t="s">
        <v>918</v>
      </c>
      <c r="G18" s="545" t="s">
        <v>352</v>
      </c>
      <c r="H18" s="546" t="s">
        <v>246</v>
      </c>
      <c r="I18" s="546" t="s">
        <v>618</v>
      </c>
      <c r="J18" s="547" t="s">
        <v>352</v>
      </c>
      <c r="K18" s="545" t="s">
        <v>339</v>
      </c>
      <c r="L18" s="917">
        <v>5.0580200663273578E-4</v>
      </c>
      <c r="M18" s="548">
        <v>1</v>
      </c>
      <c r="N18" s="549">
        <v>1.3713425173473328</v>
      </c>
      <c r="O18" s="535" t="s">
        <v>2736</v>
      </c>
      <c r="P18" s="908"/>
      <c r="Q18" s="918" t="s">
        <v>1682</v>
      </c>
      <c r="R18" s="916">
        <v>4</v>
      </c>
      <c r="S18" s="916">
        <v>5</v>
      </c>
      <c r="T18" s="916" t="s">
        <v>194</v>
      </c>
      <c r="U18" s="916" t="s">
        <v>194</v>
      </c>
      <c r="V18" s="916" t="s">
        <v>194</v>
      </c>
      <c r="W18" s="916" t="s">
        <v>194</v>
      </c>
      <c r="X18" s="741">
        <v>28</v>
      </c>
      <c r="Y18" s="742">
        <v>1.2</v>
      </c>
      <c r="Z18" s="743">
        <v>1.2941338353151037</v>
      </c>
      <c r="AA18" s="743">
        <v>1.3713425173473328</v>
      </c>
      <c r="AB18" s="744" t="s">
        <v>2737</v>
      </c>
      <c r="AC18" s="745">
        <v>1.2</v>
      </c>
      <c r="AD18" s="745">
        <v>1.2</v>
      </c>
      <c r="AE18" s="745">
        <v>1</v>
      </c>
      <c r="AF18" s="745">
        <v>1</v>
      </c>
      <c r="AG18" s="745">
        <v>1</v>
      </c>
      <c r="AH18" s="745">
        <v>1</v>
      </c>
    </row>
    <row r="19" spans="1:34" ht="12" customHeight="1">
      <c r="A19" s="921">
        <v>5200</v>
      </c>
      <c r="B19" s="708" t="s">
        <v>469</v>
      </c>
      <c r="C19" s="736"/>
      <c r="D19" s="747" t="s">
        <v>352</v>
      </c>
      <c r="E19" s="748">
        <v>4</v>
      </c>
      <c r="F19" s="468" t="s">
        <v>939</v>
      </c>
      <c r="G19" s="545" t="s">
        <v>352</v>
      </c>
      <c r="H19" s="546" t="s">
        <v>246</v>
      </c>
      <c r="I19" s="546" t="s">
        <v>618</v>
      </c>
      <c r="J19" s="547" t="s">
        <v>352</v>
      </c>
      <c r="K19" s="545" t="s">
        <v>339</v>
      </c>
      <c r="L19" s="917">
        <v>1.2E-2</v>
      </c>
      <c r="M19" s="548">
        <v>1</v>
      </c>
      <c r="N19" s="549">
        <v>1.5763366686015441</v>
      </c>
      <c r="O19" s="535" t="s">
        <v>2738</v>
      </c>
      <c r="P19" s="908"/>
      <c r="Q19" s="918" t="s">
        <v>1683</v>
      </c>
      <c r="R19" s="916">
        <v>1</v>
      </c>
      <c r="S19" s="916">
        <v>4</v>
      </c>
      <c r="T19" s="916">
        <v>1</v>
      </c>
      <c r="U19" s="916">
        <v>3</v>
      </c>
      <c r="V19" s="916">
        <v>1</v>
      </c>
      <c r="W19" s="916">
        <v>5</v>
      </c>
      <c r="X19" s="741">
        <v>31</v>
      </c>
      <c r="Y19" s="742">
        <v>1.5</v>
      </c>
      <c r="Z19" s="743">
        <v>1.2295911287822268</v>
      </c>
      <c r="AA19" s="743">
        <v>1.5763366686015441</v>
      </c>
      <c r="AB19" s="744" t="s">
        <v>2739</v>
      </c>
      <c r="AC19" s="745">
        <v>1</v>
      </c>
      <c r="AD19" s="745">
        <v>1.1000000000000001</v>
      </c>
      <c r="AE19" s="745">
        <v>1</v>
      </c>
      <c r="AF19" s="745">
        <v>1.02</v>
      </c>
      <c r="AG19" s="745">
        <v>1</v>
      </c>
      <c r="AH19" s="745">
        <v>1.2</v>
      </c>
    </row>
    <row r="20" spans="1:34">
      <c r="A20" s="921">
        <v>1450</v>
      </c>
      <c r="B20" s="708" t="s">
        <v>674</v>
      </c>
      <c r="C20" s="736"/>
      <c r="D20" s="747">
        <v>4</v>
      </c>
      <c r="E20" s="748" t="s">
        <v>352</v>
      </c>
      <c r="F20" s="468" t="s">
        <v>1430</v>
      </c>
      <c r="G20" s="545" t="s">
        <v>352</v>
      </c>
      <c r="H20" s="546" t="s">
        <v>197</v>
      </c>
      <c r="I20" s="546" t="s">
        <v>1263</v>
      </c>
      <c r="J20" s="547" t="s">
        <v>352</v>
      </c>
      <c r="K20" s="545" t="s">
        <v>364</v>
      </c>
      <c r="L20" s="917">
        <v>2.4E-2</v>
      </c>
      <c r="M20" s="548">
        <v>1</v>
      </c>
      <c r="N20" s="549">
        <v>1.3000688016831126</v>
      </c>
      <c r="O20" s="535" t="s">
        <v>2740</v>
      </c>
      <c r="P20" s="908"/>
      <c r="Q20" s="918" t="s">
        <v>1384</v>
      </c>
      <c r="R20" s="916">
        <v>4</v>
      </c>
      <c r="S20" s="916">
        <v>5</v>
      </c>
      <c r="T20" s="916" t="s">
        <v>194</v>
      </c>
      <c r="U20" s="916" t="s">
        <v>194</v>
      </c>
      <c r="V20" s="916" t="s">
        <v>194</v>
      </c>
      <c r="W20" s="916" t="s">
        <v>194</v>
      </c>
      <c r="X20" s="741">
        <v>12</v>
      </c>
      <c r="Y20" s="742">
        <v>1.05</v>
      </c>
      <c r="Z20" s="743">
        <v>1.2941338353151037</v>
      </c>
      <c r="AA20" s="743">
        <v>1.3000688016831126</v>
      </c>
      <c r="AB20" s="744" t="s">
        <v>2726</v>
      </c>
      <c r="AC20" s="745">
        <v>1.2</v>
      </c>
      <c r="AD20" s="745">
        <v>1.2</v>
      </c>
      <c r="AE20" s="745">
        <v>1</v>
      </c>
      <c r="AF20" s="745">
        <v>1</v>
      </c>
      <c r="AG20" s="745">
        <v>1</v>
      </c>
      <c r="AH20" s="745">
        <v>1</v>
      </c>
    </row>
    <row r="21" spans="1:34">
      <c r="A21" s="921">
        <v>1456</v>
      </c>
      <c r="B21" s="708" t="s">
        <v>469</v>
      </c>
      <c r="C21" s="736"/>
      <c r="D21" s="747">
        <v>4</v>
      </c>
      <c r="E21" s="748" t="s">
        <v>352</v>
      </c>
      <c r="F21" s="468" t="s">
        <v>948</v>
      </c>
      <c r="G21" s="545" t="s">
        <v>352</v>
      </c>
      <c r="H21" s="546" t="s">
        <v>197</v>
      </c>
      <c r="I21" s="546" t="s">
        <v>1263</v>
      </c>
      <c r="J21" s="547" t="s">
        <v>352</v>
      </c>
      <c r="K21" s="545" t="s">
        <v>364</v>
      </c>
      <c r="L21" s="917">
        <v>1.2E-2</v>
      </c>
      <c r="M21" s="548">
        <v>1</v>
      </c>
      <c r="N21" s="549">
        <v>1.3000688016831126</v>
      </c>
      <c r="O21" s="535" t="s">
        <v>2740</v>
      </c>
      <c r="P21" s="908"/>
      <c r="Q21" s="918" t="s">
        <v>1384</v>
      </c>
      <c r="R21" s="916">
        <v>4</v>
      </c>
      <c r="S21" s="916">
        <v>5</v>
      </c>
      <c r="T21" s="916" t="s">
        <v>194</v>
      </c>
      <c r="U21" s="916" t="s">
        <v>194</v>
      </c>
      <c r="V21" s="916" t="s">
        <v>194</v>
      </c>
      <c r="W21" s="916" t="s">
        <v>194</v>
      </c>
      <c r="X21" s="741">
        <v>12</v>
      </c>
      <c r="Y21" s="742">
        <v>1.05</v>
      </c>
      <c r="Z21" s="743">
        <v>1.2941338353151037</v>
      </c>
      <c r="AA21" s="743">
        <v>1.3000688016831126</v>
      </c>
      <c r="AB21" s="744" t="s">
        <v>2726</v>
      </c>
      <c r="AC21" s="745">
        <v>1.2</v>
      </c>
      <c r="AD21" s="745">
        <v>1.2</v>
      </c>
      <c r="AE21" s="745">
        <v>1</v>
      </c>
      <c r="AF21" s="745">
        <v>1</v>
      </c>
      <c r="AG21" s="745">
        <v>1</v>
      </c>
      <c r="AH21" s="745">
        <v>1</v>
      </c>
    </row>
    <row r="22" spans="1:34" s="759" customFormat="1">
      <c r="A22" s="922"/>
      <c r="B22" s="923"/>
      <c r="C22" s="924"/>
      <c r="D22" s="925"/>
      <c r="E22" s="926"/>
      <c r="F22" s="927"/>
      <c r="G22" s="705"/>
      <c r="H22" s="928"/>
      <c r="I22" s="928"/>
      <c r="J22" s="706"/>
      <c r="K22" s="705"/>
      <c r="L22" s="908"/>
      <c r="M22" s="548"/>
      <c r="N22" s="549"/>
      <c r="O22" s="535"/>
      <c r="P22" s="908"/>
      <c r="Q22" s="908"/>
      <c r="R22" s="908"/>
      <c r="S22" s="908"/>
      <c r="T22" s="908"/>
      <c r="U22" s="908"/>
      <c r="V22" s="908"/>
      <c r="W22" s="908"/>
      <c r="X22" s="908"/>
      <c r="Y22" s="908"/>
      <c r="Z22" s="908"/>
      <c r="AA22" s="908"/>
      <c r="AB22" s="908"/>
      <c r="AC22" s="908"/>
      <c r="AD22" s="908"/>
      <c r="AE22" s="908"/>
      <c r="AF22" s="908"/>
      <c r="AG22" s="908"/>
      <c r="AH22" s="908"/>
    </row>
    <row r="23" spans="1:34" s="938" customFormat="1">
      <c r="A23" s="929"/>
      <c r="B23" s="930"/>
      <c r="C23" s="931"/>
      <c r="D23" s="932"/>
      <c r="E23" s="933"/>
      <c r="F23" s="996" t="s">
        <v>1684</v>
      </c>
      <c r="M23" s="548"/>
      <c r="N23" s="549"/>
      <c r="O23" s="754"/>
      <c r="P23" s="934"/>
      <c r="Q23" s="935"/>
      <c r="R23" s="935"/>
      <c r="S23" s="935"/>
      <c r="T23" s="935"/>
      <c r="U23" s="935"/>
      <c r="V23" s="935"/>
      <c r="W23" s="935"/>
      <c r="X23" s="935"/>
      <c r="Y23" s="936"/>
      <c r="Z23" s="936"/>
      <c r="AA23" s="936"/>
      <c r="AB23" s="937"/>
      <c r="AC23" s="937"/>
      <c r="AD23" s="937"/>
      <c r="AE23" s="937"/>
      <c r="AF23" s="937"/>
      <c r="AG23" s="937"/>
    </row>
    <row r="24" spans="1:34" s="938" customFormat="1">
      <c r="A24" s="929"/>
      <c r="B24" s="930"/>
      <c r="C24" s="931"/>
      <c r="D24" s="932"/>
      <c r="E24" s="933"/>
      <c r="M24" s="548"/>
      <c r="N24" s="549"/>
      <c r="O24" s="754"/>
      <c r="P24" s="934"/>
      <c r="Q24" s="935"/>
      <c r="R24" s="935"/>
      <c r="S24" s="935"/>
      <c r="T24" s="935"/>
      <c r="U24" s="935"/>
      <c r="V24" s="935"/>
      <c r="W24" s="935"/>
      <c r="X24" s="935"/>
      <c r="Y24" s="936"/>
      <c r="Z24" s="936"/>
      <c r="AA24" s="936"/>
      <c r="AB24" s="937"/>
      <c r="AC24" s="937"/>
      <c r="AD24" s="937"/>
      <c r="AE24" s="937"/>
      <c r="AF24" s="937"/>
      <c r="AG24" s="937"/>
    </row>
    <row r="25" spans="1:34" s="938" customFormat="1">
      <c r="B25" s="997"/>
      <c r="C25" s="998"/>
      <c r="D25" s="999"/>
      <c r="E25" s="999"/>
      <c r="O25" s="1000"/>
      <c r="P25" s="1001"/>
      <c r="Q25" s="1002"/>
      <c r="R25" s="1003"/>
      <c r="S25" s="1003"/>
      <c r="T25" s="1003"/>
      <c r="U25" s="1003"/>
      <c r="V25" s="1003"/>
      <c r="W25" s="1003"/>
      <c r="X25" s="1003"/>
      <c r="Y25" s="1003"/>
      <c r="Z25" s="1003"/>
      <c r="AA25" s="1003"/>
    </row>
    <row r="26" spans="1:34" s="938" customFormat="1">
      <c r="B26" s="997"/>
      <c r="C26" s="998"/>
      <c r="D26" s="999"/>
      <c r="E26" s="999"/>
      <c r="F26" s="1004" t="s">
        <v>1685</v>
      </c>
      <c r="G26" s="1004"/>
      <c r="O26" s="1000"/>
      <c r="P26" s="1001"/>
      <c r="Q26" s="1002"/>
      <c r="R26" s="1003"/>
      <c r="S26" s="1003"/>
      <c r="T26" s="1003"/>
      <c r="U26" s="1003"/>
      <c r="V26" s="1003"/>
      <c r="W26" s="1003"/>
      <c r="X26" s="1003"/>
      <c r="Y26" s="1003"/>
      <c r="Z26" s="1003"/>
      <c r="AA26" s="1003"/>
    </row>
    <row r="27" spans="1:34" s="938" customFormat="1">
      <c r="B27" s="997"/>
      <c r="C27" s="998"/>
      <c r="D27" s="999"/>
      <c r="E27" s="999"/>
      <c r="F27" s="1004" t="s">
        <v>1686</v>
      </c>
      <c r="G27" s="1004" t="s">
        <v>1390</v>
      </c>
      <c r="K27" s="1005">
        <v>0.95</v>
      </c>
      <c r="O27" s="1000"/>
      <c r="P27" s="1001"/>
      <c r="Q27" s="1002"/>
      <c r="R27" s="1003"/>
      <c r="S27" s="1003"/>
      <c r="T27" s="1003"/>
      <c r="U27" s="1003"/>
      <c r="V27" s="1003"/>
      <c r="W27" s="1003"/>
      <c r="X27" s="1003"/>
      <c r="Y27" s="1003"/>
      <c r="Z27" s="1003"/>
      <c r="AA27" s="1003"/>
    </row>
    <row r="28" spans="1:34" s="938" customFormat="1">
      <c r="B28" s="997"/>
      <c r="C28" s="998"/>
      <c r="D28" s="999"/>
      <c r="E28" s="999"/>
      <c r="F28" s="1004"/>
      <c r="O28" s="1000"/>
      <c r="P28" s="1001"/>
      <c r="Q28" s="1002"/>
      <c r="R28" s="1003"/>
      <c r="S28" s="1003"/>
      <c r="T28" s="1003"/>
      <c r="U28" s="1003"/>
      <c r="V28" s="1003"/>
      <c r="W28" s="1003"/>
      <c r="X28" s="1003"/>
      <c r="Y28" s="1003"/>
      <c r="Z28" s="1003"/>
      <c r="AA28" s="1003"/>
    </row>
    <row r="29" spans="1:34" s="938" customFormat="1">
      <c r="B29" s="997"/>
      <c r="C29" s="998"/>
      <c r="D29" s="999"/>
      <c r="E29" s="999"/>
      <c r="F29" s="1004" t="s">
        <v>1687</v>
      </c>
      <c r="G29" s="938" t="s">
        <v>1688</v>
      </c>
      <c r="K29" s="938">
        <v>17.02458</v>
      </c>
      <c r="L29" s="938" t="s">
        <v>1393</v>
      </c>
      <c r="O29" s="1000"/>
      <c r="P29" s="1001"/>
      <c r="Q29" s="1002"/>
      <c r="R29" s="1003"/>
      <c r="S29" s="1003"/>
      <c r="T29" s="1003"/>
      <c r="U29" s="1003"/>
      <c r="V29" s="1003"/>
      <c r="W29" s="1003"/>
      <c r="X29" s="1003"/>
      <c r="Y29" s="1003"/>
      <c r="Z29" s="1003"/>
      <c r="AA29" s="1003"/>
    </row>
    <row r="30" spans="1:34" s="938" customFormat="1">
      <c r="B30" s="997"/>
      <c r="C30" s="998"/>
      <c r="D30" s="999"/>
      <c r="E30" s="999"/>
      <c r="F30" s="1004"/>
      <c r="G30" s="938" t="s">
        <v>1689</v>
      </c>
      <c r="K30" s="938">
        <v>37.9968</v>
      </c>
      <c r="L30" s="938" t="s">
        <v>1393</v>
      </c>
      <c r="O30" s="1000"/>
      <c r="P30" s="1001"/>
      <c r="Q30" s="1002"/>
      <c r="R30" s="1003"/>
      <c r="S30" s="1003"/>
      <c r="T30" s="1003"/>
      <c r="U30" s="1003"/>
      <c r="V30" s="1003"/>
      <c r="W30" s="1003"/>
      <c r="X30" s="1003"/>
      <c r="Y30" s="1003"/>
      <c r="Z30" s="1003"/>
      <c r="AA30" s="1003"/>
    </row>
    <row r="31" spans="1:34" s="938" customFormat="1">
      <c r="B31" s="997"/>
      <c r="C31" s="998"/>
      <c r="D31" s="999"/>
      <c r="E31" s="999"/>
      <c r="F31" s="1004"/>
      <c r="G31" s="1004" t="s">
        <v>1690</v>
      </c>
      <c r="K31" s="938">
        <v>71.001899999999992</v>
      </c>
      <c r="L31" s="938" t="s">
        <v>1393</v>
      </c>
      <c r="O31" s="1000"/>
      <c r="P31" s="1001"/>
      <c r="Q31" s="1002"/>
      <c r="R31" s="1003"/>
      <c r="S31" s="1003"/>
      <c r="T31" s="1003"/>
      <c r="U31" s="1003"/>
      <c r="V31" s="1003"/>
      <c r="W31" s="1003"/>
      <c r="X31" s="1003"/>
      <c r="Y31" s="1003"/>
      <c r="Z31" s="1003"/>
      <c r="AA31" s="1003"/>
    </row>
    <row r="32" spans="1:34" s="938" customFormat="1">
      <c r="B32" s="997"/>
      <c r="C32" s="998"/>
      <c r="D32" s="999"/>
      <c r="E32" s="999"/>
      <c r="F32" s="1004"/>
      <c r="G32" s="1004" t="s">
        <v>1691</v>
      </c>
      <c r="K32" s="938">
        <v>20.00637</v>
      </c>
      <c r="L32" s="938" t="s">
        <v>1393</v>
      </c>
      <c r="O32" s="1000"/>
      <c r="P32" s="1001"/>
      <c r="Q32" s="1002"/>
      <c r="R32" s="1003"/>
      <c r="S32" s="1003"/>
      <c r="T32" s="1003"/>
      <c r="U32" s="1003"/>
      <c r="V32" s="1003"/>
      <c r="W32" s="1003"/>
      <c r="X32" s="1003"/>
      <c r="Y32" s="1003"/>
      <c r="Z32" s="1003"/>
      <c r="AA32" s="1003"/>
    </row>
    <row r="33" spans="2:27" s="938" customFormat="1" ht="24">
      <c r="B33" s="997"/>
      <c r="C33" s="998"/>
      <c r="D33" s="999"/>
      <c r="E33" s="999"/>
      <c r="F33" s="1004"/>
      <c r="N33" s="938" t="s">
        <v>1692</v>
      </c>
      <c r="O33" s="1000"/>
      <c r="P33" s="1001"/>
      <c r="Q33" s="1002"/>
      <c r="R33" s="1003"/>
      <c r="S33" s="1003"/>
      <c r="T33" s="1003"/>
      <c r="U33" s="1003"/>
      <c r="V33" s="1003"/>
      <c r="W33" s="1003"/>
      <c r="X33" s="1003"/>
      <c r="Y33" s="1003"/>
      <c r="Z33" s="1003"/>
      <c r="AA33" s="1003"/>
    </row>
    <row r="34" spans="2:27" s="938" customFormat="1">
      <c r="B34" s="997"/>
      <c r="C34" s="998"/>
      <c r="D34" s="999"/>
      <c r="E34" s="999"/>
      <c r="F34" s="1006" t="s">
        <v>1693</v>
      </c>
      <c r="O34" s="1000"/>
      <c r="P34" s="1001"/>
      <c r="Q34" s="1002"/>
      <c r="R34" s="1003"/>
      <c r="S34" s="1003"/>
      <c r="T34" s="1003"/>
      <c r="U34" s="1003"/>
      <c r="V34" s="1003"/>
      <c r="W34" s="1003"/>
      <c r="X34" s="1003"/>
      <c r="Y34" s="1003"/>
      <c r="Z34" s="1003"/>
      <c r="AA34" s="1003"/>
    </row>
    <row r="35" spans="2:27" s="938" customFormat="1">
      <c r="B35" s="997"/>
      <c r="C35" s="998"/>
      <c r="D35" s="999"/>
      <c r="E35" s="999"/>
      <c r="F35" s="1004" t="s">
        <v>1694</v>
      </c>
      <c r="G35" s="938" t="s">
        <v>1688</v>
      </c>
      <c r="K35" s="938">
        <v>0.25239621089457875</v>
      </c>
      <c r="L35" s="938" t="s">
        <v>339</v>
      </c>
      <c r="N35" s="938">
        <v>0.23977640034985001</v>
      </c>
      <c r="O35" s="1000"/>
      <c r="P35" s="1001"/>
      <c r="Q35" s="1002"/>
      <c r="R35" s="1003"/>
      <c r="S35" s="1003"/>
      <c r="T35" s="1003"/>
      <c r="U35" s="1003"/>
      <c r="V35" s="1003"/>
      <c r="W35" s="1003"/>
      <c r="X35" s="1003"/>
      <c r="Y35" s="1003"/>
      <c r="Z35" s="1003"/>
      <c r="AA35" s="1003"/>
    </row>
    <row r="36" spans="2:27" s="938" customFormat="1">
      <c r="B36" s="997"/>
      <c r="C36" s="998"/>
      <c r="D36" s="999"/>
      <c r="E36" s="999"/>
      <c r="F36" s="1004"/>
      <c r="G36" s="938" t="s">
        <v>1689</v>
      </c>
      <c r="K36" s="938">
        <v>1.6899532933180959</v>
      </c>
      <c r="L36" s="938" t="s">
        <v>339</v>
      </c>
      <c r="N36" s="938">
        <v>1.605455628652191</v>
      </c>
      <c r="O36" s="1000"/>
      <c r="P36" s="1001"/>
      <c r="Q36" s="1002"/>
      <c r="R36" s="1003"/>
      <c r="S36" s="1003"/>
      <c r="T36" s="1003"/>
      <c r="U36" s="1003"/>
      <c r="V36" s="1003"/>
      <c r="W36" s="1003"/>
      <c r="X36" s="1003"/>
      <c r="Y36" s="1003"/>
      <c r="Z36" s="1003"/>
      <c r="AA36" s="1003"/>
    </row>
    <row r="37" spans="2:27" s="938" customFormat="1">
      <c r="B37" s="997"/>
      <c r="C37" s="998"/>
      <c r="D37" s="999"/>
      <c r="E37" s="999"/>
      <c r="F37" s="1004" t="s">
        <v>1695</v>
      </c>
      <c r="G37" s="1004" t="s">
        <v>1690</v>
      </c>
      <c r="K37" s="938">
        <v>1</v>
      </c>
      <c r="L37" s="938" t="s">
        <v>339</v>
      </c>
      <c r="N37" s="938">
        <v>1</v>
      </c>
      <c r="O37" s="1000"/>
      <c r="P37" s="1001"/>
      <c r="Q37" s="1002"/>
      <c r="R37" s="1003"/>
      <c r="S37" s="1003"/>
      <c r="T37" s="1003"/>
      <c r="U37" s="1003"/>
      <c r="V37" s="1003"/>
      <c r="W37" s="1003"/>
      <c r="X37" s="1003"/>
      <c r="Y37" s="1003"/>
      <c r="Z37" s="1003"/>
      <c r="AA37" s="1003"/>
    </row>
    <row r="38" spans="2:27" s="938" customFormat="1">
      <c r="B38" s="997"/>
      <c r="C38" s="998"/>
      <c r="D38" s="999"/>
      <c r="E38" s="999"/>
      <c r="F38" s="1004"/>
      <c r="G38" s="1004" t="s">
        <v>1691</v>
      </c>
      <c r="K38" s="938">
        <v>0.84531695630680315</v>
      </c>
      <c r="L38" s="938" t="s">
        <v>339</v>
      </c>
      <c r="N38" s="938">
        <v>0.84531695630680315</v>
      </c>
      <c r="O38" s="1000"/>
      <c r="P38" s="1001"/>
      <c r="Q38" s="1002"/>
      <c r="R38" s="1003"/>
      <c r="S38" s="1003"/>
      <c r="T38" s="1003"/>
      <c r="U38" s="1003"/>
      <c r="V38" s="1003"/>
      <c r="W38" s="1003"/>
      <c r="X38" s="1003"/>
      <c r="Y38" s="1003"/>
      <c r="Z38" s="1003"/>
      <c r="AA38" s="1003"/>
    </row>
    <row r="39" spans="2:27" s="938" customFormat="1">
      <c r="B39" s="997"/>
      <c r="C39" s="998"/>
      <c r="D39" s="999"/>
      <c r="E39" s="999"/>
      <c r="F39" s="1004"/>
      <c r="O39" s="1000"/>
      <c r="P39" s="1001"/>
      <c r="Q39" s="1002"/>
      <c r="R39" s="1003"/>
      <c r="S39" s="1003"/>
      <c r="T39" s="1003"/>
      <c r="U39" s="1003"/>
      <c r="V39" s="1003"/>
      <c r="W39" s="1003"/>
      <c r="X39" s="1003"/>
      <c r="Y39" s="1003"/>
      <c r="Z39" s="1003"/>
      <c r="AA39" s="1003"/>
    </row>
    <row r="40" spans="2:27" s="938" customFormat="1">
      <c r="B40" s="997"/>
      <c r="C40" s="998"/>
      <c r="D40" s="999"/>
      <c r="E40" s="999"/>
      <c r="F40" s="996" t="s">
        <v>1696</v>
      </c>
      <c r="O40" s="1000"/>
      <c r="P40" s="1001"/>
      <c r="Q40" s="1002"/>
      <c r="R40" s="1003"/>
      <c r="S40" s="1003"/>
      <c r="T40" s="1003"/>
      <c r="U40" s="1003"/>
      <c r="V40" s="1003"/>
      <c r="W40" s="1003"/>
      <c r="X40" s="1003"/>
      <c r="Y40" s="1003"/>
      <c r="Z40" s="1003"/>
      <c r="AA40" s="1003"/>
    </row>
    <row r="41" spans="2:27" s="938" customFormat="1" ht="24">
      <c r="B41" s="997"/>
      <c r="C41" s="998"/>
      <c r="D41" s="999"/>
      <c r="E41" s="999"/>
      <c r="F41" s="1004" t="s">
        <v>1697</v>
      </c>
      <c r="K41" s="1007">
        <v>2.4278496318371319E-2</v>
      </c>
      <c r="L41" s="938" t="s">
        <v>908</v>
      </c>
      <c r="N41" s="938" t="s">
        <v>1698</v>
      </c>
      <c r="O41" s="1000"/>
      <c r="P41" s="1001"/>
      <c r="Q41" s="1002"/>
      <c r="R41" s="1003"/>
      <c r="S41" s="1003"/>
      <c r="T41" s="1003"/>
      <c r="U41" s="1003"/>
      <c r="V41" s="1003"/>
      <c r="W41" s="1003"/>
      <c r="X41" s="1003"/>
      <c r="Y41" s="1003"/>
      <c r="Z41" s="1003"/>
      <c r="AA41" s="1003"/>
    </row>
    <row r="42" spans="2:27" s="938" customFormat="1">
      <c r="B42" s="997"/>
      <c r="C42" s="998"/>
      <c r="D42" s="999"/>
      <c r="E42" s="999"/>
      <c r="F42" s="1004" t="s">
        <v>1688</v>
      </c>
      <c r="K42" s="1007">
        <v>3.3600000000000006E-3</v>
      </c>
      <c r="L42" s="938" t="s">
        <v>908</v>
      </c>
      <c r="O42" s="1000"/>
      <c r="P42" s="1001"/>
      <c r="Q42" s="1002"/>
      <c r="R42" s="1003"/>
      <c r="S42" s="1003"/>
      <c r="T42" s="1003"/>
      <c r="U42" s="1003"/>
      <c r="V42" s="1003"/>
      <c r="W42" s="1003"/>
      <c r="X42" s="1003"/>
      <c r="Y42" s="1003"/>
      <c r="Z42" s="1003"/>
      <c r="AA42" s="1003"/>
    </row>
    <row r="43" spans="2:27" s="938" customFormat="1">
      <c r="B43" s="997"/>
      <c r="C43" s="998"/>
      <c r="D43" s="999"/>
      <c r="E43" s="999"/>
      <c r="F43" s="1004" t="s">
        <v>1699</v>
      </c>
      <c r="K43" s="938">
        <v>2.7630637584010885E-3</v>
      </c>
      <c r="L43" s="938" t="s">
        <v>908</v>
      </c>
      <c r="O43" s="1000"/>
      <c r="P43" s="1001"/>
      <c r="Q43" s="1002"/>
      <c r="R43" s="1003"/>
      <c r="S43" s="1003"/>
      <c r="T43" s="1003"/>
      <c r="U43" s="1003"/>
      <c r="V43" s="1003"/>
      <c r="W43" s="1003"/>
      <c r="X43" s="1003"/>
      <c r="Y43" s="1003"/>
      <c r="Z43" s="1003"/>
      <c r="AA43" s="1003"/>
    </row>
    <row r="44" spans="2:27" s="938" customFormat="1">
      <c r="B44" s="997"/>
      <c r="C44" s="998"/>
      <c r="D44" s="999"/>
      <c r="E44" s="999"/>
      <c r="F44" s="1004"/>
      <c r="O44" s="1000"/>
      <c r="P44" s="1001"/>
      <c r="Q44" s="1002"/>
      <c r="R44" s="1003"/>
      <c r="S44" s="1003"/>
      <c r="T44" s="1003"/>
      <c r="U44" s="1003"/>
      <c r="V44" s="1003"/>
      <c r="W44" s="1003"/>
      <c r="X44" s="1003"/>
      <c r="Y44" s="1003"/>
      <c r="Z44" s="1003"/>
      <c r="AA44" s="1003"/>
    </row>
    <row r="45" spans="2:27" s="938" customFormat="1" ht="24">
      <c r="B45" s="997"/>
      <c r="C45" s="998"/>
      <c r="D45" s="999"/>
      <c r="E45" s="999"/>
      <c r="F45" s="1004" t="s">
        <v>1700</v>
      </c>
      <c r="K45" s="1007" t="e">
        <v>#REF!</v>
      </c>
      <c r="L45" s="938" t="s">
        <v>1701</v>
      </c>
      <c r="N45" s="938" t="s">
        <v>1679</v>
      </c>
      <c r="O45" s="1000"/>
      <c r="P45" s="1001"/>
      <c r="Q45" s="1002"/>
      <c r="R45" s="1003"/>
      <c r="S45" s="1003"/>
      <c r="T45" s="1003"/>
      <c r="U45" s="1003"/>
      <c r="V45" s="1003"/>
      <c r="W45" s="1003"/>
      <c r="X45" s="1003"/>
      <c r="Y45" s="1003"/>
      <c r="Z45" s="1003"/>
      <c r="AA45" s="1003"/>
    </row>
    <row r="46" spans="2:27" s="938" customFormat="1">
      <c r="B46" s="997"/>
      <c r="C46" s="998"/>
      <c r="D46" s="999"/>
      <c r="E46" s="999"/>
      <c r="F46" s="1004"/>
      <c r="O46" s="1000"/>
      <c r="P46" s="1001"/>
      <c r="Q46" s="1002"/>
      <c r="R46" s="1003"/>
      <c r="S46" s="1003"/>
      <c r="T46" s="1003"/>
      <c r="U46" s="1003"/>
      <c r="V46" s="1003"/>
      <c r="W46" s="1003"/>
      <c r="X46" s="1003"/>
      <c r="Y46" s="1003"/>
      <c r="Z46" s="1003"/>
      <c r="AA46" s="1003"/>
    </row>
    <row r="47" spans="2:27" s="938" customFormat="1">
      <c r="B47" s="997"/>
      <c r="C47" s="998"/>
      <c r="D47" s="999"/>
      <c r="E47" s="999"/>
      <c r="F47" s="1004" t="s">
        <v>1697</v>
      </c>
      <c r="K47" s="1007" t="e">
        <v>#REF!</v>
      </c>
      <c r="L47" s="938" t="s">
        <v>542</v>
      </c>
      <c r="O47" s="1000"/>
      <c r="P47" s="1001"/>
      <c r="Q47" s="1002"/>
      <c r="R47" s="1003"/>
      <c r="S47" s="1003"/>
      <c r="T47" s="1003"/>
      <c r="U47" s="1003"/>
      <c r="V47" s="1003"/>
      <c r="W47" s="1003"/>
      <c r="X47" s="1003"/>
      <c r="Y47" s="1003"/>
      <c r="Z47" s="1003"/>
      <c r="AA47" s="1003"/>
    </row>
    <row r="48" spans="2:27" s="938" customFormat="1">
      <c r="B48" s="997"/>
      <c r="C48" s="998"/>
      <c r="D48" s="999"/>
      <c r="E48" s="999"/>
      <c r="F48" s="1004" t="s">
        <v>1702</v>
      </c>
      <c r="K48" s="1007" t="e">
        <v>#REF!</v>
      </c>
      <c r="L48" s="938" t="s">
        <v>542</v>
      </c>
      <c r="N48" s="1008" t="s">
        <v>1703</v>
      </c>
      <c r="O48" s="1000"/>
      <c r="P48" s="1001"/>
      <c r="Q48" s="1002"/>
      <c r="R48" s="1003"/>
      <c r="S48" s="1003"/>
      <c r="T48" s="1003"/>
      <c r="U48" s="1003"/>
      <c r="V48" s="1003"/>
      <c r="W48" s="1003"/>
      <c r="X48" s="1003"/>
      <c r="Y48" s="1003"/>
      <c r="Z48" s="1003"/>
      <c r="AA48" s="1003"/>
    </row>
    <row r="49" spans="2:27" s="938" customFormat="1">
      <c r="B49" s="997"/>
      <c r="C49" s="998"/>
      <c r="D49" s="999"/>
      <c r="E49" s="999"/>
      <c r="F49" s="1004"/>
      <c r="O49" s="1000"/>
      <c r="P49" s="1001"/>
      <c r="Q49" s="1002"/>
      <c r="R49" s="1003"/>
      <c r="S49" s="1003"/>
      <c r="T49" s="1003"/>
      <c r="U49" s="1003"/>
      <c r="V49" s="1003"/>
      <c r="W49" s="1003"/>
      <c r="X49" s="1003"/>
      <c r="Y49" s="1003"/>
      <c r="Z49" s="1003"/>
      <c r="AA49" s="1003"/>
    </row>
    <row r="50" spans="2:27" s="938" customFormat="1">
      <c r="B50" s="997"/>
      <c r="C50" s="998"/>
      <c r="D50" s="999"/>
      <c r="E50" s="999"/>
      <c r="F50" s="1004" t="s">
        <v>1704</v>
      </c>
      <c r="O50" s="1000"/>
      <c r="P50" s="1001"/>
      <c r="Q50" s="1002"/>
      <c r="R50" s="1003"/>
      <c r="S50" s="1003"/>
      <c r="T50" s="1003"/>
      <c r="U50" s="1003"/>
      <c r="V50" s="1003"/>
      <c r="W50" s="1003"/>
      <c r="X50" s="1003"/>
      <c r="Y50" s="1003"/>
      <c r="Z50" s="1003"/>
      <c r="AA50" s="1003"/>
    </row>
    <row r="51" spans="2:27" s="938" customFormat="1">
      <c r="B51" s="997"/>
      <c r="C51" s="998"/>
      <c r="D51" s="999"/>
      <c r="E51" s="999"/>
      <c r="F51" s="1004"/>
      <c r="G51" s="938" t="s">
        <v>1697</v>
      </c>
      <c r="K51" s="938">
        <v>20.00637</v>
      </c>
      <c r="L51" s="938" t="s">
        <v>1393</v>
      </c>
      <c r="O51" s="1000"/>
      <c r="P51" s="1001"/>
      <c r="Q51" s="1002"/>
      <c r="R51" s="1003"/>
      <c r="S51" s="1003"/>
      <c r="T51" s="1003"/>
      <c r="U51" s="1003"/>
      <c r="V51" s="1003"/>
      <c r="W51" s="1003"/>
      <c r="X51" s="1003"/>
      <c r="Y51" s="1003"/>
      <c r="Z51" s="1003"/>
      <c r="AA51" s="1003"/>
    </row>
    <row r="52" spans="2:27" s="938" customFormat="1" ht="24">
      <c r="B52" s="997"/>
      <c r="C52" s="998"/>
      <c r="D52" s="999"/>
      <c r="E52" s="999"/>
      <c r="F52" s="1004"/>
      <c r="G52" s="938" t="s">
        <v>1705</v>
      </c>
      <c r="K52" s="938">
        <v>74</v>
      </c>
      <c r="L52" s="938" t="s">
        <v>1393</v>
      </c>
      <c r="O52" s="1000"/>
      <c r="P52" s="1001"/>
      <c r="Q52" s="1002"/>
      <c r="R52" s="1003"/>
      <c r="S52" s="1003"/>
      <c r="T52" s="1003"/>
      <c r="U52" s="1003"/>
      <c r="V52" s="1003"/>
      <c r="W52" s="1003"/>
      <c r="X52" s="1003"/>
      <c r="Y52" s="1003"/>
      <c r="Z52" s="1003"/>
      <c r="AA52" s="1003"/>
    </row>
    <row r="53" spans="2:27" s="938" customFormat="1">
      <c r="B53" s="997"/>
      <c r="C53" s="998"/>
      <c r="D53" s="999"/>
      <c r="E53" s="999"/>
      <c r="F53" s="1004"/>
      <c r="G53" s="938" t="s">
        <v>1706</v>
      </c>
      <c r="K53" s="938">
        <v>17</v>
      </c>
      <c r="L53" s="938" t="s">
        <v>1393</v>
      </c>
      <c r="O53" s="1000"/>
      <c r="P53" s="1001"/>
      <c r="Q53" s="1002"/>
      <c r="R53" s="1003"/>
      <c r="S53" s="1003"/>
      <c r="T53" s="1003"/>
      <c r="U53" s="1003"/>
      <c r="V53" s="1003"/>
      <c r="W53" s="1003"/>
      <c r="X53" s="1003"/>
      <c r="Y53" s="1003"/>
      <c r="Z53" s="1003"/>
      <c r="AA53" s="1003"/>
    </row>
    <row r="54" spans="2:27" s="938" customFormat="1">
      <c r="B54" s="997"/>
      <c r="C54" s="998"/>
      <c r="D54" s="999"/>
      <c r="E54" s="999"/>
      <c r="F54" s="1004"/>
      <c r="G54" s="938" t="s">
        <v>1707</v>
      </c>
      <c r="K54" s="938">
        <v>40.078000000000003</v>
      </c>
      <c r="L54" s="938" t="s">
        <v>1393</v>
      </c>
      <c r="O54" s="1000"/>
      <c r="P54" s="1001"/>
      <c r="Q54" s="1002"/>
      <c r="R54" s="1003"/>
      <c r="S54" s="1003"/>
      <c r="T54" s="1003"/>
      <c r="U54" s="1003"/>
      <c r="V54" s="1003"/>
      <c r="W54" s="1003"/>
      <c r="X54" s="1003"/>
      <c r="Y54" s="1003"/>
      <c r="Z54" s="1003"/>
      <c r="AA54" s="1003"/>
    </row>
    <row r="55" spans="2:27" s="938" customFormat="1">
      <c r="B55" s="997"/>
      <c r="C55" s="998"/>
      <c r="D55" s="999"/>
      <c r="E55" s="999"/>
      <c r="F55" s="1004" t="s">
        <v>1708</v>
      </c>
      <c r="O55" s="1000"/>
      <c r="P55" s="1001"/>
      <c r="Q55" s="1002"/>
      <c r="R55" s="1003"/>
      <c r="S55" s="1003"/>
      <c r="T55" s="1003"/>
      <c r="U55" s="1003"/>
      <c r="V55" s="1003"/>
      <c r="W55" s="1003"/>
      <c r="X55" s="1003"/>
      <c r="Y55" s="1003"/>
      <c r="Z55" s="1003"/>
      <c r="AA55" s="1003"/>
    </row>
    <row r="56" spans="2:27" s="938" customFormat="1">
      <c r="B56" s="997"/>
      <c r="C56" s="998"/>
      <c r="D56" s="999"/>
      <c r="E56" s="999"/>
      <c r="F56" s="1004" t="s">
        <v>1709</v>
      </c>
      <c r="O56" s="1000"/>
      <c r="P56" s="1001"/>
      <c r="Q56" s="1002"/>
      <c r="R56" s="1003"/>
      <c r="S56" s="1003"/>
      <c r="T56" s="1003"/>
      <c r="U56" s="1003"/>
      <c r="V56" s="1003"/>
      <c r="W56" s="1003"/>
      <c r="X56" s="1003"/>
      <c r="Y56" s="1003"/>
      <c r="Z56" s="1003"/>
      <c r="AA56" s="1003"/>
    </row>
    <row r="57" spans="2:27" s="938" customFormat="1">
      <c r="B57" s="997"/>
      <c r="C57" s="998"/>
      <c r="D57" s="999"/>
      <c r="E57" s="999"/>
      <c r="F57" s="1004"/>
      <c r="O57" s="1000"/>
      <c r="P57" s="1001"/>
      <c r="Q57" s="1002"/>
      <c r="R57" s="1003"/>
      <c r="S57" s="1003"/>
      <c r="T57" s="1003"/>
      <c r="U57" s="1003"/>
      <c r="V57" s="1003"/>
      <c r="W57" s="1003"/>
      <c r="X57" s="1003"/>
      <c r="Y57" s="1003"/>
      <c r="Z57" s="1003"/>
      <c r="AA57" s="1003"/>
    </row>
    <row r="58" spans="2:27" s="938" customFormat="1">
      <c r="B58" s="997"/>
      <c r="C58" s="998"/>
      <c r="D58" s="999"/>
      <c r="E58" s="999"/>
      <c r="F58" s="1004" t="s">
        <v>1710</v>
      </c>
      <c r="K58" s="1007" t="e">
        <v>#REF!</v>
      </c>
      <c r="L58" s="938" t="s">
        <v>542</v>
      </c>
      <c r="O58" s="1000"/>
      <c r="P58" s="1001"/>
      <c r="Q58" s="1002"/>
      <c r="R58" s="1003"/>
      <c r="S58" s="1003"/>
      <c r="T58" s="1003"/>
      <c r="U58" s="1003"/>
      <c r="V58" s="1003"/>
      <c r="W58" s="1003"/>
      <c r="X58" s="1003"/>
      <c r="Y58" s="1003"/>
      <c r="Z58" s="1003"/>
      <c r="AA58" s="1003"/>
    </row>
    <row r="59" spans="2:27" s="938" customFormat="1" ht="36">
      <c r="B59" s="997"/>
      <c r="C59" s="998"/>
      <c r="D59" s="999"/>
      <c r="E59" s="999"/>
      <c r="F59" s="1004" t="s">
        <v>1711</v>
      </c>
      <c r="G59" s="938" t="s">
        <v>1707</v>
      </c>
      <c r="K59" s="938" t="e">
        <v>#REF!</v>
      </c>
      <c r="L59" s="938" t="s">
        <v>542</v>
      </c>
      <c r="N59" s="938" t="s">
        <v>1712</v>
      </c>
      <c r="O59" s="1000"/>
      <c r="P59" s="1001"/>
      <c r="Q59" s="1002"/>
      <c r="R59" s="1003"/>
      <c r="S59" s="1003"/>
      <c r="T59" s="1003"/>
      <c r="U59" s="1003"/>
      <c r="V59" s="1003"/>
      <c r="W59" s="1003"/>
      <c r="X59" s="1003"/>
      <c r="Y59" s="1003"/>
      <c r="Z59" s="1003"/>
      <c r="AA59" s="1003"/>
    </row>
    <row r="60" spans="2:27" s="938" customFormat="1">
      <c r="B60" s="997"/>
      <c r="C60" s="998"/>
      <c r="D60" s="999"/>
      <c r="E60" s="999"/>
      <c r="F60" s="1004"/>
      <c r="O60" s="1000"/>
      <c r="P60" s="1001"/>
      <c r="Q60" s="1002"/>
      <c r="R60" s="1003"/>
      <c r="S60" s="1003"/>
      <c r="T60" s="1003"/>
      <c r="U60" s="1003"/>
      <c r="V60" s="1003"/>
      <c r="W60" s="1003"/>
      <c r="X60" s="1003"/>
      <c r="Y60" s="1003"/>
      <c r="Z60" s="1003"/>
      <c r="AA60" s="1003"/>
    </row>
    <row r="61" spans="2:27" s="938" customFormat="1">
      <c r="B61" s="997"/>
      <c r="C61" s="998"/>
      <c r="D61" s="999"/>
      <c r="E61" s="999"/>
      <c r="F61" s="1004"/>
      <c r="O61" s="1000"/>
      <c r="P61" s="1001"/>
      <c r="Q61" s="1002"/>
      <c r="R61" s="1003"/>
      <c r="S61" s="1003"/>
      <c r="T61" s="1003"/>
      <c r="U61" s="1003"/>
      <c r="V61" s="1003"/>
      <c r="W61" s="1003"/>
      <c r="X61" s="1003"/>
      <c r="Y61" s="1003"/>
      <c r="Z61" s="1003"/>
      <c r="AA61" s="1003"/>
    </row>
    <row r="62" spans="2:27" s="938" customFormat="1">
      <c r="B62" s="997"/>
      <c r="C62" s="998"/>
      <c r="D62" s="999"/>
      <c r="E62" s="999"/>
      <c r="F62" s="1004"/>
      <c r="O62" s="1000"/>
      <c r="P62" s="1001"/>
      <c r="Q62" s="1002"/>
      <c r="R62" s="1003"/>
      <c r="S62" s="1003"/>
      <c r="T62" s="1003"/>
      <c r="U62" s="1003"/>
      <c r="V62" s="1003"/>
      <c r="W62" s="1003"/>
      <c r="X62" s="1003"/>
      <c r="Y62" s="1003"/>
      <c r="Z62" s="1003"/>
      <c r="AA62" s="1003"/>
    </row>
  </sheetData>
  <mergeCells count="1">
    <mergeCell ref="R1:W1"/>
  </mergeCells>
  <conditionalFormatting sqref="R7:W7">
    <cfRule type="cellIs" dxfId="1756" priority="5" stopIfTrue="1" operator="notBetween">
      <formula>1</formula>
      <formula>5</formula>
    </cfRule>
  </conditionalFormatting>
  <conditionalFormatting sqref="AC7:AH21">
    <cfRule type="cellIs" dxfId="1755" priority="6" stopIfTrue="1" operator="equal">
      <formula>0</formula>
    </cfRule>
  </conditionalFormatting>
  <conditionalFormatting sqref="L1">
    <cfRule type="cellIs" dxfId="1754" priority="7" stopIfTrue="1" operator="equal">
      <formula>$F8</formula>
    </cfRule>
  </conditionalFormatting>
  <conditionalFormatting sqref="B8:B22">
    <cfRule type="cellIs" dxfId="1753" priority="8" stopIfTrue="1" operator="notEqual">
      <formula>""</formula>
    </cfRule>
  </conditionalFormatting>
  <conditionalFormatting sqref="R8:W21">
    <cfRule type="cellIs" dxfId="1752" priority="4" stopIfTrue="1" operator="notBetween">
      <formula>1</formula>
      <formula>5</formula>
    </cfRule>
  </conditionalFormatting>
  <dataValidations xWindow="1159" yWindow="349" count="28">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7 F9:K22" xr:uid="{00000000-0002-0000-0200-000000000000}"/>
    <dataValidation allowBlank="1" showInputMessage="1" showErrorMessage="1" prompt="Mean amount of elementary flow or intermediate product flow. Enter your values (or the respective equation) here." sqref="L8:L22" xr:uid="{00000000-0002-0000-0200-000001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7:E24" xr:uid="{00000000-0002-0000-0200-000002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2:M24" xr:uid="{00000000-0002-0000-0200-000003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JJ23:JJ24 TF23:TF24 ADB23:ADB24 AMX23:AMX24 AWT23:AWT24 BGP23:BGP24 BQL23:BQL24 CAH23:CAH24 CKD23:CKD24 CTZ23:CTZ24 DDV23:DDV24 DNR23:DNR24 DXN23:DXN24 EHJ23:EHJ24 ERF23:ERF24 FBB23:FBB24 FKX23:FKX24 FUT23:FUT24 GEP23:GEP24 GOL23:GOL24 GYH23:GYH24 HID23:HID24 HRZ23:HRZ24 IBV23:IBV24 ILR23:ILR24 IVN23:IVN24 JFJ23:JFJ24 JPF23:JPF24 JZB23:JZB24 KIX23:KIX24 KST23:KST24 LCP23:LCP24 LML23:LML24 LWH23:LWH24 MGD23:MGD24 MPZ23:MPZ24 MZV23:MZV24 NJR23:NJR24 NTN23:NTN24 ODJ23:ODJ24 ONF23:ONF24 OXB23:OXB24 PGX23:PGX24 PQT23:PQT24 QAP23:QAP24 QKL23:QKL24 QUH23:QUH24 RED23:RED24 RNZ23:RNZ24 RXV23:RXV24 SHR23:SHR24 SRN23:SRN24 TBJ23:TBJ24 TLF23:TLF24 TVB23:TVB24 UEX23:UEX24 UOT23:UOT24 UYP23:UYP24 VIL23:VIL24 VSH23:VSH24 WCD23:WCD24 WLZ23:WLZ24 WVV23:WVV24 N2:N24" xr:uid="{00000000-0002-0000-0200-000004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O1:O24" xr:uid="{00000000-0002-0000-0200-000005000000}"/>
    <dataValidation allowBlank="1" showInputMessage="1" showErrorMessage="1" promptTitle="Do not change" prompt="This field is automatically calculated from your inputs." sqref="WWF23:WWO24 X23:AG24 JT23:KC24 TP23:TY24 ADL23:ADU24 ANH23:ANQ24 AXD23:AXM24 BGZ23:BHI24 BQV23:BRE24 CAR23:CBA24 CKN23:CKW24 CUJ23:CUS24 DEF23:DEO24 DOB23:DOK24 DXX23:DYG24 EHT23:EIC24 ERP23:ERY24 FBL23:FBU24 FLH23:FLQ24 FVD23:FVM24 GEZ23:GFI24 GOV23:GPE24 GYR23:GZA24 HIN23:HIW24 HSJ23:HSS24 ICF23:ICO24 IMB23:IMK24 IVX23:IWG24 JFT23:JGC24 JPP23:JPY24 JZL23:JZU24 KJH23:KJQ24 KTD23:KTM24 LCZ23:LDI24 LMV23:LNE24 LWR23:LXA24 MGN23:MGW24 MQJ23:MQS24 NAF23:NAO24 NKB23:NKK24 NTX23:NUG24 ODT23:OEC24 ONP23:ONY24 OXL23:OXU24 PHH23:PHQ24 PRD23:PRM24 QAZ23:QBI24 QKV23:QLE24 QUR23:QVA24 REN23:REW24 ROJ23:ROS24 RYF23:RYO24 SIB23:SIK24 SRX23:SSG24 TBT23:TCC24 TLP23:TLY24 TVL23:TVU24 UFH23:UFQ24 UPD23:UPM24 UYZ23:UZI24 VIV23:VJE24 VSR23:VTA24 WCN23:WCW24 WMJ23:WMS24 Y8:AH21" xr:uid="{00000000-0002-0000-0200-000006000000}"/>
    <dataValidation allowBlank="1" showInputMessage="1" showErrorMessage="1" promptTitle="Do not change" prompt="This field is automatically updated from the names-list" sqref="WWE23:WWE24 W23:W24 JS23:JS24 TO23:TO24 ADK23:ADK24 ANG23:ANG24 AXC23:AXC24 BGY23:BGY24 BQU23:BQU24 CAQ23:CAQ24 CKM23:CKM24 CUI23:CUI24 DEE23:DEE24 DOA23:DOA24 DXW23:DXW24 EHS23:EHS24 ERO23:ERO24 FBK23:FBK24 FLG23:FLG24 FVC23:FVC24 GEY23:GEY24 GOU23:GOU24 GYQ23:GYQ24 HIM23:HIM24 HSI23:HSI24 ICE23:ICE24 IMA23:IMA24 IVW23:IVW24 JFS23:JFS24 JPO23:JPO24 JZK23:JZK24 KJG23:KJG24 KTC23:KTC24 LCY23:LCY24 LMU23:LMU24 LWQ23:LWQ24 MGM23:MGM24 MQI23:MQI24 NAE23:NAE24 NKA23:NKA24 NTW23:NTW24 ODS23:ODS24 ONO23:ONO24 OXK23:OXK24 PHG23:PHG24 PRC23:PRC24 QAY23:QAY24 QKU23:QKU24 QUQ23:QUQ24 REM23:REM24 ROI23:ROI24 RYE23:RYE24 SIA23:SIA24 SRW23:SRW24 TBS23:TBS24 TLO23:TLO24 TVK23:TVK24 UFG23:UFG24 UPC23:UPC24 UYY23:UYY24 VIU23:VIU24 VSQ23:VSQ24 WCM23:WCM24 WMI23:WMI24 X8:X21" xr:uid="{00000000-0002-0000-0200-000007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00000000-0002-0000-0200-000008000000}"/>
    <dataValidation allowBlank="1" showInputMessage="1" showErrorMessage="1" promptTitle="Remarks" prompt="A general comment (data source, calculation procedure, ...) can be made about each individual exchange. The remarks are added to the GeneralComment-field." sqref="Q3 Q8:Q21 P23:P24 JL23:JL24 TH23:TH24 ADD23:ADD24 AMZ23:AMZ24 AWV23:AWV24 BGR23:BGR24 BQN23:BQN24 CAJ23:CAJ24 CKF23:CKF24 CUB23:CUB24 DDX23:DDX24 DNT23:DNT24 DXP23:DXP24 EHL23:EHL24 ERH23:ERH24 FBD23:FBD24 FKZ23:FKZ24 FUV23:FUV24 GER23:GER24 GON23:GON24 GYJ23:GYJ24 HIF23:HIF24 HSB23:HSB24 IBX23:IBX24 ILT23:ILT24 IVP23:IVP24 JFL23:JFL24 JPH23:JPH24 JZD23:JZD24 KIZ23:KIZ24 KSV23:KSV24 LCR23:LCR24 LMN23:LMN24 LWJ23:LWJ24 MGF23:MGF24 MQB23:MQB24 MZX23:MZX24 NJT23:NJT24 NTP23:NTP24 ODL23:ODL24 ONH23:ONH24 OXD23:OXD24 PGZ23:PGZ24 PQV23:PQV24 QAR23:QAR24 QKN23:QKN24 QUJ23:QUJ24 REF23:REF24 ROB23:ROB24 RXX23:RXX24 SHT23:SHT24 SRP23:SRP24 TBL23:TBL24 TLH23:TLH24 TVD23:TVD24 UEZ23:UEZ24 UOV23:UOV24 UYR23:UYR24 VIN23:VIN24 VSJ23:VSJ24 WCF23:WCF24 WMB23:WMB24 WVX23:WVX24" xr:uid="{00000000-0002-0000-0200-000009000000}"/>
    <dataValidation allowBlank="1" showInputMessage="1" showErrorMessage="1" prompt="Do not change." sqref="X3:AH4 Z7:AH7" xr:uid="{00000000-0002-0000-0200-00000A000000}"/>
    <dataValidation allowBlank="1" showInputMessage="1" showErrorMessage="1" prompt="This cell is automatically updated from the names List according to the index number in L1. It needs to be identical to the output product." sqref="L3:L6" xr:uid="{00000000-0002-0000-0200-00000B000000}"/>
    <dataValidation allowBlank="1" showInputMessage="1" showErrorMessage="1" promptTitle="Unit" prompt="Unit of the exchange (elementary flow or intermediate product flow)." sqref="F6 K2:K3" xr:uid="{00000000-0002-0000-0200-00000C000000}"/>
    <dataValidation allowBlank="1" showInputMessage="1" showErrorMessage="1" promptTitle="Infrastructure" prompt="Describes whether the intermediate product flow from or to the unit process is an infrastructure process or not._x000a__x000a_Not applicable to elementary flows." sqref="F5 J2:J3" xr:uid="{00000000-0002-0000-0200-00000D000000}"/>
    <dataValidation allowBlank="1" showInputMessage="1" showErrorMessage="1" promptTitle="Name" prompt="Name of the exchange (elementary flow or intermediate product flow) in English language. " sqref="F2:F3" xr:uid="{00000000-0002-0000-0200-00000E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00000000-0002-0000-0200-00000F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8:D24" xr:uid="{00000000-0002-0000-0200-000010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00000000-0002-0000-0200-000011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0 A12:A22" xr:uid="{00000000-0002-0000-0200-000012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21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xr:uid="{00000000-0002-0000-0200-000013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15:W21 T8:T14 S23:V24 JO23:JR24 TK23:TN24 ADG23:ADJ24 ANC23:ANF24 AWY23:AXB24 BGU23:BGX24 BQQ23:BQT24 CAM23:CAP24 CKI23:CKL24 CUE23:CUH24 DEA23:DED24 DNW23:DNZ24 DXS23:DXV24 EHO23:EHR24 ERK23:ERN24 FBG23:FBJ24 FLC23:FLF24 FUY23:FVB24 GEU23:GEX24 GOQ23:GOT24 GYM23:GYP24 HII23:HIL24 HSE23:HSH24 ICA23:ICD24 ILW23:ILZ24 IVS23:IVV24 JFO23:JFR24 JPK23:JPN24 JZG23:JZJ24 KJC23:KJF24 KSY23:KTB24 LCU23:LCX24 LMQ23:LMT24 LWM23:LWP24 MGI23:MGL24 MQE23:MQH24 NAA23:NAD24 NJW23:NJZ24 NTS23:NTV24 ODO23:ODR24 ONK23:ONN24 OXG23:OXJ24 PHC23:PHF24 PQY23:PRB24 QAU23:QAX24 QKQ23:QKT24 QUM23:QUP24 REI23:REL24 ROE23:ROH24 RYA23:RYD24 SHW23:SHZ24 SRS23:SRV24 TBO23:TBR24 TLK23:TLN24 TVG23:TVJ24 UFC23:UFF24 UOY23:UPB24 UYU23:UYX24 VIQ23:VIT24 VSM23:VSP24 WCI23:WCL24 WME23:WMH24 WWA23:WWD24" xr:uid="{00000000-0002-0000-0200-000014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14" xr:uid="{00000000-0002-0000-0200-000015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14" xr:uid="{00000000-0002-0000-0200-000016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14" xr:uid="{00000000-0002-0000-0200-000017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21 Q23:Q24 JM23:JM24 TI23:TI24 ADE23:ADE24 ANA23:ANA24 AWW23:AWW24 BGS23:BGS24 BQO23:BQO24 CAK23:CAK24 CKG23:CKG24 CUC23:CUC24 DDY23:DDY24 DNU23:DNU24 DXQ23:DXQ24 EHM23:EHM24 ERI23:ERI24 FBE23:FBE24 FLA23:FLA24 FUW23:FUW24 GES23:GES24 GOO23:GOO24 GYK23:GYK24 HIG23:HIG24 HSC23:HSC24 IBY23:IBY24 ILU23:ILU24 IVQ23:IVQ24 JFM23:JFM24 JPI23:JPI24 JZE23:JZE24 KJA23:KJA24 KSW23:KSW24 LCS23:LCS24 LMO23:LMO24 LWK23:LWK24 MGG23:MGG24 MQC23:MQC24 MZY23:MZY24 NJU23:NJU24 NTQ23:NTQ24 ODM23:ODM24 ONI23:ONI24 OXE23:OXE24 PHA23:PHA24 PQW23:PQW24 QAS23:QAS24 QKO23:QKO24 QUK23:QUK24 REG23:REG24 ROC23:ROC24 RXY23:RXY24 SHU23:SHU24 SRQ23:SRQ24 TBM23:TBM24 TLI23:TLI24 TVE23:TVE24 UFA23:UFA24 UOW23:UOW24 UYS23:UYS24 VIO23:VIO24 VSK23:VSK24 WCG23:WCG24 WMC23:WMC24 WVY23:WVY24" xr:uid="{00000000-0002-0000-0200-000018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00000000-0002-0000-0200-000019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00000000-0002-0000-0200-00001A000000}"/>
    <dataValidation allowBlank="1" showInputMessage="1" showErrorMessage="1" prompt="always 1" sqref="L7" xr:uid="{00000000-0002-0000-0200-00001B000000}"/>
  </dataValidations>
  <printOptions horizontalCentered="1" verticalCentered="1"/>
  <pageMargins left="0.78740157480314965" right="0.78740157480314965" top="0.98425196850393704" bottom="0.98425196850393704" header="0.51181102362204722" footer="0.51181102362204722"/>
  <pageSetup paperSize="9" scale="53" orientation="landscape" r:id="rId1"/>
  <headerFooter alignWithMargins="0">
    <oddHeader>&amp;A</oddHeader>
    <oddFooter>&amp;L&amp;D&amp;C&amp;F&amp;RSeite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9">
    <tabColor theme="3" tint="0.59999389629810485"/>
    <pageSetUpPr fitToPage="1"/>
  </sheetPr>
  <dimension ref="A1:CE59"/>
  <sheetViews>
    <sheetView zoomScaleNormal="100" workbookViewId="0">
      <pane xSplit="11" ySplit="6" topLeftCell="L7" activePane="bottomRight" state="frozen"/>
      <selection activeCell="F38" sqref="F38"/>
      <selection pane="topRight" activeCell="F38" sqref="F38"/>
      <selection pane="bottomLeft" activeCell="F38" sqref="F38"/>
      <selection pane="bottomRight" activeCell="F2" sqref="F2"/>
    </sheetView>
  </sheetViews>
  <sheetFormatPr baseColWidth="10" defaultColWidth="11.42578125" defaultRowHeight="12" outlineLevelRow="1" outlineLevelCol="2"/>
  <cols>
    <col min="1" max="1" width="10.7109375" style="4" customWidth="1"/>
    <col min="2" max="2" width="17.42578125" style="157" bestFit="1" customWidth="1"/>
    <col min="3" max="3" width="4.140625" style="158" hidden="1" customWidth="1" outlineLevel="1"/>
    <col min="4" max="4" width="5.140625" style="4" hidden="1" customWidth="1" outlineLevel="1"/>
    <col min="5" max="5" width="5.7109375" style="4" hidden="1" customWidth="1" outlineLevel="1"/>
    <col min="6" max="6" width="37.85546875" style="5" customWidth="1" collapsed="1"/>
    <col min="7" max="7" width="6.5703125" style="4" bestFit="1" customWidth="1"/>
    <col min="8" max="8" width="8.28515625" style="4" hidden="1" customWidth="1" outlineLevel="1"/>
    <col min="9" max="9" width="19.42578125" style="4" hidden="1" customWidth="1" outlineLevel="1"/>
    <col min="10" max="10" width="8" style="4" bestFit="1" customWidth="1" collapsed="1"/>
    <col min="11" max="11" width="5.140625" style="4" customWidth="1"/>
    <col min="12" max="12" width="11.5703125" style="4" hidden="1" customWidth="1" outlineLevel="1"/>
    <col min="13" max="13" width="5.7109375" style="44" hidden="1" customWidth="1" outlineLevel="2"/>
    <col min="14" max="14" width="8" style="44" hidden="1" customWidth="1" outlineLevel="2"/>
    <col min="15" max="15" width="48.85546875" style="45" hidden="1" customWidth="1" outlineLevel="2"/>
    <col min="16" max="16" width="13.28515625" style="4" hidden="1" customWidth="1" outlineLevel="1"/>
    <col min="17" max="17" width="5.7109375" style="44" hidden="1" customWidth="1" outlineLevel="2"/>
    <col min="18" max="18" width="8" style="44" hidden="1" customWidth="1" outlineLevel="2"/>
    <col min="19" max="19" width="48.85546875" style="45" hidden="1" customWidth="1" outlineLevel="2"/>
    <col min="20" max="20" width="12" style="4" hidden="1" customWidth="1" outlineLevel="1"/>
    <col min="21" max="21" width="4.140625" style="44" hidden="1" customWidth="1" outlineLevel="2"/>
    <col min="22" max="22" width="6.140625" style="44" hidden="1" customWidth="1" outlineLevel="2"/>
    <col min="23" max="23" width="15.42578125" style="45" hidden="1" customWidth="1" outlineLevel="2"/>
    <col min="24" max="24" width="12.140625" style="4" hidden="1" customWidth="1" outlineLevel="1"/>
    <col min="25" max="25" width="4.7109375" style="44" hidden="1" customWidth="1" outlineLevel="1"/>
    <col min="26" max="26" width="5" style="44" hidden="1" customWidth="1" outlineLevel="1"/>
    <col min="27" max="27" width="31.7109375" style="45" hidden="1" customWidth="1" outlineLevel="1"/>
    <col min="28" max="28" width="12.28515625" style="4" customWidth="1" collapsed="1"/>
    <col min="29" max="29" width="5.7109375" style="44" hidden="1" customWidth="1" outlineLevel="1"/>
    <col min="30" max="30" width="8" style="44" hidden="1" customWidth="1" outlineLevel="1"/>
    <col min="31" max="31" width="15.42578125" style="45" hidden="1" customWidth="1" outlineLevel="1"/>
    <col min="32" max="32" width="10.140625" style="4" customWidth="1" collapsed="1"/>
    <col min="33" max="33" width="5.28515625" style="44" hidden="1" customWidth="1" outlineLevel="1"/>
    <col min="34" max="34" width="7.140625" style="44" hidden="1" customWidth="1" outlineLevel="1"/>
    <col min="35" max="35" width="27.28515625" style="45" hidden="1" customWidth="1" outlineLevel="1"/>
    <col min="36" max="36" width="16.28515625" style="4" customWidth="1" collapsed="1"/>
    <col min="37" max="37" width="5.7109375" style="44" hidden="1" customWidth="1" outlineLevel="1"/>
    <col min="38" max="38" width="8" style="44" hidden="1" customWidth="1" outlineLevel="1"/>
    <col min="39" max="39" width="48.85546875" style="45" hidden="1" customWidth="1" outlineLevel="1"/>
    <col min="40" max="40" width="16.140625" style="4" bestFit="1" customWidth="1" collapsed="1"/>
    <col min="41" max="41" width="3.85546875" style="44" hidden="1" customWidth="1" outlineLevel="1"/>
    <col min="42" max="42" width="5.140625" style="44" hidden="1" customWidth="1" outlineLevel="1"/>
    <col min="43" max="43" width="31.7109375" style="45" hidden="1" customWidth="1" outlineLevel="1"/>
    <col min="44" max="44" width="11.5703125" style="476" hidden="1" customWidth="1" outlineLevel="1"/>
    <col min="45" max="45" width="17.28515625" style="4" bestFit="1" customWidth="1" collapsed="1"/>
    <col min="46" max="46" width="5.7109375" style="44" hidden="1" customWidth="1" outlineLevel="1"/>
    <col min="47" max="47" width="8" style="44" hidden="1" customWidth="1" outlineLevel="1"/>
    <col min="48" max="48" width="45" style="45" hidden="1" customWidth="1" outlineLevel="1"/>
    <col min="49" max="49" width="4" style="45" customWidth="1" collapsed="1"/>
    <col min="50" max="50" width="12.5703125" style="4" customWidth="1" collapsed="1"/>
    <col min="51" max="51" width="4" style="45" customWidth="1"/>
    <col min="52" max="52" width="15" style="4" bestFit="1" customWidth="1"/>
    <col min="53" max="53" width="16.140625" style="4" bestFit="1" customWidth="1"/>
    <col min="54" max="54" width="13.42578125" style="4" bestFit="1" customWidth="1"/>
    <col min="55" max="56" width="12.28515625" style="181" bestFit="1" customWidth="1"/>
    <col min="57" max="58" width="12.28515625" style="183" bestFit="1" customWidth="1"/>
    <col min="59" max="59" width="13.28515625" style="183" bestFit="1" customWidth="1"/>
    <col min="60" max="65" width="12.28515625" style="181" bestFit="1" customWidth="1"/>
    <col min="66" max="66" width="56" style="72" bestFit="1" customWidth="1"/>
    <col min="67" max="67" width="20.140625" style="59" bestFit="1" customWidth="1"/>
    <col min="68" max="68" width="6.28515625" style="51" bestFit="1" customWidth="1"/>
    <col min="69" max="69" width="5.85546875" style="51" bestFit="1" customWidth="1"/>
    <col min="70" max="70" width="4.7109375" style="51" bestFit="1" customWidth="1"/>
    <col min="71" max="71" width="5.28515625" style="51" bestFit="1" customWidth="1"/>
    <col min="72" max="72" width="5.85546875" style="51" bestFit="1" customWidth="1"/>
    <col min="73" max="73" width="5.7109375" style="51" bestFit="1" customWidth="1"/>
    <col min="74" max="74" width="6.85546875" style="51" bestFit="1" customWidth="1"/>
    <col min="75" max="75" width="8.28515625" style="51" bestFit="1" customWidth="1"/>
    <col min="76" max="76" width="6.85546875" style="51" bestFit="1" customWidth="1"/>
    <col min="77" max="77" width="14.28515625" style="51" bestFit="1" customWidth="1"/>
    <col min="78" max="78" width="4.42578125" style="4" bestFit="1" customWidth="1"/>
    <col min="79" max="79" width="6.28515625" style="4" bestFit="1" customWidth="1"/>
    <col min="80" max="80" width="5.85546875" style="4" bestFit="1" customWidth="1"/>
    <col min="81" max="81" width="4.7109375" style="4" bestFit="1" customWidth="1"/>
    <col min="82" max="82" width="5.28515625" style="4" bestFit="1" customWidth="1"/>
    <col min="83" max="83" width="5.85546875" style="4" bestFit="1" customWidth="1"/>
    <col min="84" max="16384" width="11.42578125" style="4"/>
  </cols>
  <sheetData>
    <row r="1" spans="1:83">
      <c r="A1" s="48"/>
      <c r="B1" s="46"/>
      <c r="C1" s="47"/>
      <c r="D1" s="48"/>
      <c r="E1" s="48"/>
      <c r="F1" s="49" t="s">
        <v>456</v>
      </c>
      <c r="G1" s="48"/>
      <c r="H1" s="48"/>
      <c r="I1" s="48"/>
      <c r="J1" s="48"/>
      <c r="K1" s="48"/>
      <c r="L1" s="96" t="str">
        <f>A10</f>
        <v>407-102</v>
      </c>
      <c r="M1" s="22"/>
      <c r="N1" s="22"/>
      <c r="O1" s="22"/>
      <c r="P1" s="96" t="str">
        <f>A11</f>
        <v>407-103</v>
      </c>
      <c r="Q1" s="22"/>
      <c r="R1" s="22"/>
      <c r="S1" s="22"/>
      <c r="T1" s="483" t="str">
        <f>A12</f>
        <v>174-305</v>
      </c>
      <c r="U1" s="22"/>
      <c r="V1" s="22"/>
      <c r="W1" s="22"/>
      <c r="X1" s="483" t="str">
        <f>A13</f>
        <v>174-306</v>
      </c>
      <c r="Y1" s="22"/>
      <c r="Z1" s="22"/>
      <c r="AA1" s="339"/>
      <c r="AB1" s="483" t="str">
        <f>A14</f>
        <v>174-307</v>
      </c>
      <c r="AC1" s="22"/>
      <c r="AD1" s="22"/>
      <c r="AE1" s="22"/>
      <c r="AF1" s="483" t="str">
        <f>A15</f>
        <v>174-308</v>
      </c>
      <c r="AG1" s="22"/>
      <c r="AH1" s="22"/>
      <c r="AI1" s="339"/>
      <c r="AJ1" s="96">
        <v>50</v>
      </c>
      <c r="AK1" s="22"/>
      <c r="AL1" s="22"/>
      <c r="AM1" s="22"/>
      <c r="AN1" s="96">
        <v>4832</v>
      </c>
      <c r="AO1" s="22"/>
      <c r="AP1" s="22"/>
      <c r="AQ1" s="339"/>
      <c r="AS1" s="96">
        <v>53</v>
      </c>
      <c r="AT1" s="22"/>
      <c r="AU1" s="22"/>
      <c r="AV1" s="22"/>
      <c r="AW1" s="22"/>
      <c r="AX1" s="96">
        <v>4840</v>
      </c>
      <c r="AY1" s="22"/>
      <c r="AZ1" s="96">
        <v>50</v>
      </c>
      <c r="BA1" s="96">
        <v>4832</v>
      </c>
      <c r="BB1" s="96">
        <v>53</v>
      </c>
      <c r="BC1" s="52"/>
      <c r="BD1" s="52"/>
      <c r="BH1" s="52"/>
      <c r="BI1" s="52"/>
      <c r="BJ1" s="52"/>
      <c r="BK1" s="52"/>
      <c r="BL1" s="52"/>
      <c r="BM1" s="52"/>
      <c r="BO1" s="56"/>
      <c r="BP1" s="160"/>
      <c r="BQ1" s="160"/>
      <c r="BR1" s="160"/>
      <c r="BS1" s="160"/>
      <c r="BT1" s="160"/>
    </row>
    <row r="2" spans="1:83" ht="24">
      <c r="A2" s="48"/>
      <c r="B2" s="138"/>
      <c r="C2" s="47"/>
      <c r="D2" s="138"/>
      <c r="E2" s="138"/>
      <c r="F2" s="1114" t="s">
        <v>1952</v>
      </c>
      <c r="G2" s="138"/>
      <c r="H2" s="138"/>
      <c r="I2" s="138"/>
      <c r="J2" s="138"/>
      <c r="K2" s="138"/>
      <c r="L2" s="138"/>
      <c r="M2" s="25"/>
      <c r="N2" s="25"/>
      <c r="O2" s="26"/>
      <c r="P2" s="138"/>
      <c r="Q2" s="25"/>
      <c r="R2" s="25"/>
      <c r="S2" s="26"/>
      <c r="T2" s="138"/>
      <c r="U2" s="25"/>
      <c r="V2" s="25"/>
      <c r="W2" s="26"/>
      <c r="X2" s="138"/>
      <c r="Y2" s="25"/>
      <c r="Z2" s="25"/>
      <c r="AA2" s="26"/>
      <c r="AB2" s="138"/>
      <c r="AC2" s="25"/>
      <c r="AD2" s="25"/>
      <c r="AE2" s="26"/>
      <c r="AF2" s="138"/>
      <c r="AG2" s="25"/>
      <c r="AH2" s="25"/>
      <c r="AI2" s="26"/>
      <c r="AJ2" s="138"/>
      <c r="AK2" s="25"/>
      <c r="AL2" s="25"/>
      <c r="AM2" s="26"/>
      <c r="AN2" s="138"/>
      <c r="AO2" s="25"/>
      <c r="AP2" s="25"/>
      <c r="AQ2" s="26"/>
      <c r="AR2" s="474"/>
      <c r="AS2" s="138"/>
      <c r="AT2" s="25"/>
      <c r="AU2" s="25"/>
      <c r="AV2" s="26"/>
      <c r="AW2" s="26"/>
      <c r="AX2" s="138"/>
      <c r="AY2" s="26"/>
      <c r="AZ2" s="292"/>
      <c r="BA2" s="292"/>
      <c r="BB2" s="292"/>
      <c r="BC2" s="95"/>
      <c r="BD2" s="95"/>
      <c r="BH2" s="95"/>
      <c r="BI2" s="95"/>
      <c r="BJ2" s="95"/>
      <c r="BK2" s="95"/>
      <c r="BL2" s="95"/>
      <c r="BM2" s="95"/>
      <c r="BN2" s="52" t="s">
        <v>186</v>
      </c>
      <c r="BO2" s="7" t="s">
        <v>174</v>
      </c>
      <c r="BP2" s="7" t="s">
        <v>175</v>
      </c>
      <c r="BQ2" s="7" t="s">
        <v>176</v>
      </c>
      <c r="BR2" s="7" t="s">
        <v>177</v>
      </c>
      <c r="BS2" s="7" t="s">
        <v>178</v>
      </c>
      <c r="BT2" s="7" t="s">
        <v>179</v>
      </c>
      <c r="BU2" s="75" t="s">
        <v>180</v>
      </c>
      <c r="BV2" s="75" t="s">
        <v>181</v>
      </c>
      <c r="BW2" s="8" t="s">
        <v>182</v>
      </c>
      <c r="BX2" s="8" t="s">
        <v>332</v>
      </c>
      <c r="BY2" s="124" t="s">
        <v>185</v>
      </c>
      <c r="BZ2" s="52" t="s">
        <v>174</v>
      </c>
      <c r="CA2" s="52" t="s">
        <v>175</v>
      </c>
      <c r="CB2" s="52" t="s">
        <v>176</v>
      </c>
      <c r="CC2" s="52" t="s">
        <v>177</v>
      </c>
      <c r="CD2" s="52" t="s">
        <v>178</v>
      </c>
      <c r="CE2" s="52" t="s">
        <v>179</v>
      </c>
    </row>
    <row r="3" spans="1:83" ht="100.5">
      <c r="A3" s="48" t="s">
        <v>344</v>
      </c>
      <c r="B3" s="172"/>
      <c r="C3" s="47"/>
      <c r="D3" s="173" t="s">
        <v>458</v>
      </c>
      <c r="E3" s="173" t="s">
        <v>459</v>
      </c>
      <c r="F3" s="124" t="s">
        <v>460</v>
      </c>
      <c r="G3" s="53" t="s">
        <v>461</v>
      </c>
      <c r="H3" s="53" t="s">
        <v>462</v>
      </c>
      <c r="I3" s="53" t="s">
        <v>463</v>
      </c>
      <c r="J3" s="53" t="s">
        <v>464</v>
      </c>
      <c r="K3" s="53" t="s">
        <v>337</v>
      </c>
      <c r="L3" s="142" t="s">
        <v>2177</v>
      </c>
      <c r="M3" s="29" t="s">
        <v>187</v>
      </c>
      <c r="N3" s="29" t="s">
        <v>188</v>
      </c>
      <c r="O3" s="120" t="s">
        <v>492</v>
      </c>
      <c r="P3" s="142" t="s">
        <v>2178</v>
      </c>
      <c r="Q3" s="29" t="s">
        <v>187</v>
      </c>
      <c r="R3" s="29" t="s">
        <v>188</v>
      </c>
      <c r="S3" s="120" t="s">
        <v>492</v>
      </c>
      <c r="T3" s="142" t="s">
        <v>2177</v>
      </c>
      <c r="U3" s="29" t="s">
        <v>187</v>
      </c>
      <c r="V3" s="29" t="s">
        <v>188</v>
      </c>
      <c r="W3" s="120" t="s">
        <v>492</v>
      </c>
      <c r="X3" s="142" t="s">
        <v>2178</v>
      </c>
      <c r="Y3" s="29" t="s">
        <v>187</v>
      </c>
      <c r="Z3" s="29" t="s">
        <v>188</v>
      </c>
      <c r="AA3" s="120" t="s">
        <v>492</v>
      </c>
      <c r="AB3" s="142" t="s">
        <v>2177</v>
      </c>
      <c r="AC3" s="29" t="s">
        <v>187</v>
      </c>
      <c r="AD3" s="29" t="s">
        <v>188</v>
      </c>
      <c r="AE3" s="120" t="s">
        <v>492</v>
      </c>
      <c r="AF3" s="142" t="s">
        <v>2178</v>
      </c>
      <c r="AG3" s="29" t="s">
        <v>187</v>
      </c>
      <c r="AH3" s="29" t="s">
        <v>188</v>
      </c>
      <c r="AI3" s="120" t="s">
        <v>492</v>
      </c>
      <c r="AJ3" s="142" t="s">
        <v>2177</v>
      </c>
      <c r="AK3" s="29" t="s">
        <v>187</v>
      </c>
      <c r="AL3" s="29" t="s">
        <v>188</v>
      </c>
      <c r="AM3" s="120" t="s">
        <v>492</v>
      </c>
      <c r="AN3" s="142" t="s">
        <v>2178</v>
      </c>
      <c r="AO3" s="29" t="s">
        <v>187</v>
      </c>
      <c r="AP3" s="29" t="s">
        <v>188</v>
      </c>
      <c r="AQ3" s="120" t="s">
        <v>492</v>
      </c>
      <c r="AR3" s="477"/>
      <c r="AS3" s="142" t="s">
        <v>1833</v>
      </c>
      <c r="AT3" s="29" t="s">
        <v>187</v>
      </c>
      <c r="AU3" s="29" t="s">
        <v>188</v>
      </c>
      <c r="AV3" s="120" t="s">
        <v>492</v>
      </c>
      <c r="AW3" s="120"/>
      <c r="AX3" s="142" t="s">
        <v>247</v>
      </c>
      <c r="AY3" s="120"/>
      <c r="AZ3" s="142" t="s">
        <v>2177</v>
      </c>
      <c r="BA3" s="142" t="s">
        <v>2178</v>
      </c>
      <c r="BB3" s="142" t="s">
        <v>1833</v>
      </c>
      <c r="BC3" s="180" t="s">
        <v>247</v>
      </c>
      <c r="BD3" s="180" t="s">
        <v>247</v>
      </c>
      <c r="BE3" s="180" t="s">
        <v>247</v>
      </c>
      <c r="BF3" s="180" t="s">
        <v>247</v>
      </c>
      <c r="BG3" s="180" t="s">
        <v>248</v>
      </c>
      <c r="BH3" s="180" t="s">
        <v>247</v>
      </c>
      <c r="BI3" s="180" t="s">
        <v>247</v>
      </c>
      <c r="BJ3" s="180" t="s">
        <v>247</v>
      </c>
      <c r="BK3" s="180" t="s">
        <v>247</v>
      </c>
      <c r="BL3" s="180" t="s">
        <v>247</v>
      </c>
      <c r="BM3" s="180" t="s">
        <v>247</v>
      </c>
      <c r="BO3" s="54"/>
      <c r="BP3" s="7"/>
      <c r="BQ3" s="7"/>
      <c r="BR3" s="7"/>
      <c r="BS3" s="7"/>
      <c r="BT3" s="7"/>
      <c r="BU3" s="6"/>
      <c r="BV3" s="6"/>
      <c r="BW3" s="8" t="s">
        <v>190</v>
      </c>
      <c r="BX3" s="8" t="s">
        <v>190</v>
      </c>
      <c r="BY3" s="161"/>
    </row>
    <row r="4" spans="1:83">
      <c r="A4" s="48"/>
      <c r="B4" s="172"/>
      <c r="C4" s="47"/>
      <c r="D4" s="6"/>
      <c r="E4" s="6"/>
      <c r="F4" s="124" t="s">
        <v>461</v>
      </c>
      <c r="G4" s="124"/>
      <c r="H4" s="124"/>
      <c r="I4" s="124"/>
      <c r="J4" s="124"/>
      <c r="K4" s="124"/>
      <c r="L4" s="142" t="s">
        <v>1099</v>
      </c>
      <c r="M4" s="121"/>
      <c r="N4" s="121"/>
      <c r="O4" s="122"/>
      <c r="P4" s="142" t="s">
        <v>1099</v>
      </c>
      <c r="Q4" s="121"/>
      <c r="R4" s="121"/>
      <c r="S4" s="122"/>
      <c r="T4" s="142" t="s">
        <v>403</v>
      </c>
      <c r="U4" s="121"/>
      <c r="V4" s="121"/>
      <c r="W4" s="122"/>
      <c r="X4" s="142" t="s">
        <v>403</v>
      </c>
      <c r="Y4" s="121"/>
      <c r="Z4" s="121"/>
      <c r="AA4" s="122"/>
      <c r="AB4" s="142" t="s">
        <v>2179</v>
      </c>
      <c r="AC4" s="121"/>
      <c r="AD4" s="121"/>
      <c r="AE4" s="122"/>
      <c r="AF4" s="142" t="s">
        <v>2179</v>
      </c>
      <c r="AG4" s="121"/>
      <c r="AH4" s="121"/>
      <c r="AI4" s="122"/>
      <c r="AJ4" s="142" t="s">
        <v>191</v>
      </c>
      <c r="AK4" s="121"/>
      <c r="AL4" s="121"/>
      <c r="AM4" s="122"/>
      <c r="AN4" s="142" t="s">
        <v>191</v>
      </c>
      <c r="AO4" s="121"/>
      <c r="AP4" s="121"/>
      <c r="AQ4" s="122"/>
      <c r="AR4" s="478"/>
      <c r="AS4" s="142" t="s">
        <v>191</v>
      </c>
      <c r="AT4" s="121"/>
      <c r="AU4" s="121"/>
      <c r="AV4" s="122"/>
      <c r="AW4" s="122"/>
      <c r="AX4" s="142" t="s">
        <v>191</v>
      </c>
      <c r="AY4" s="122"/>
      <c r="AZ4" s="142" t="s">
        <v>191</v>
      </c>
      <c r="BA4" s="142" t="s">
        <v>191</v>
      </c>
      <c r="BB4" s="142" t="s">
        <v>191</v>
      </c>
      <c r="BC4" s="180" t="s">
        <v>465</v>
      </c>
      <c r="BD4" s="180" t="s">
        <v>465</v>
      </c>
      <c r="BE4" s="180" t="s">
        <v>465</v>
      </c>
      <c r="BF4" s="180" t="s">
        <v>465</v>
      </c>
      <c r="BG4" s="180" t="s">
        <v>191</v>
      </c>
      <c r="BH4" s="180" t="s">
        <v>465</v>
      </c>
      <c r="BI4" s="180" t="s">
        <v>465</v>
      </c>
      <c r="BJ4" s="180" t="s">
        <v>465</v>
      </c>
      <c r="BK4" s="180" t="s">
        <v>465</v>
      </c>
      <c r="BL4" s="180" t="s">
        <v>465</v>
      </c>
      <c r="BM4" s="180" t="s">
        <v>465</v>
      </c>
      <c r="BN4" s="89"/>
      <c r="BO4" s="56" t="s">
        <v>192</v>
      </c>
      <c r="BW4" s="57"/>
      <c r="BX4" s="57"/>
      <c r="BY4" s="58"/>
    </row>
    <row r="5" spans="1:83">
      <c r="A5" s="48"/>
      <c r="B5" s="172"/>
      <c r="C5" s="47"/>
      <c r="D5" s="6"/>
      <c r="E5" s="6"/>
      <c r="F5" s="124" t="s">
        <v>464</v>
      </c>
      <c r="G5" s="124"/>
      <c r="H5" s="124"/>
      <c r="I5" s="124"/>
      <c r="J5" s="124"/>
      <c r="K5" s="124"/>
      <c r="L5" s="142">
        <v>0</v>
      </c>
      <c r="M5" s="121"/>
      <c r="N5" s="121"/>
      <c r="O5" s="122"/>
      <c r="P5" s="142">
        <v>0</v>
      </c>
      <c r="Q5" s="121"/>
      <c r="R5" s="121"/>
      <c r="S5" s="122"/>
      <c r="T5" s="142">
        <v>0</v>
      </c>
      <c r="U5" s="121"/>
      <c r="V5" s="121"/>
      <c r="W5" s="122"/>
      <c r="X5" s="142">
        <v>0</v>
      </c>
      <c r="Y5" s="121"/>
      <c r="Z5" s="121"/>
      <c r="AA5" s="122"/>
      <c r="AB5" s="142">
        <v>0</v>
      </c>
      <c r="AC5" s="121"/>
      <c r="AD5" s="121"/>
      <c r="AE5" s="122"/>
      <c r="AF5" s="142">
        <v>0</v>
      </c>
      <c r="AG5" s="121"/>
      <c r="AH5" s="121"/>
      <c r="AI5" s="122"/>
      <c r="AJ5" s="142">
        <v>0</v>
      </c>
      <c r="AK5" s="121"/>
      <c r="AL5" s="121"/>
      <c r="AM5" s="122"/>
      <c r="AN5" s="142">
        <v>0</v>
      </c>
      <c r="AO5" s="121"/>
      <c r="AP5" s="121"/>
      <c r="AQ5" s="122"/>
      <c r="AR5" s="478"/>
      <c r="AS5" s="142">
        <v>0</v>
      </c>
      <c r="AT5" s="121"/>
      <c r="AU5" s="121"/>
      <c r="AV5" s="122"/>
      <c r="AW5" s="122"/>
      <c r="AX5" s="142">
        <v>0</v>
      </c>
      <c r="AY5" s="122"/>
      <c r="AZ5" s="142">
        <v>0</v>
      </c>
      <c r="BA5" s="142">
        <v>0</v>
      </c>
      <c r="BB5" s="142">
        <v>0</v>
      </c>
      <c r="BC5" s="180">
        <v>0</v>
      </c>
      <c r="BD5" s="180">
        <v>0</v>
      </c>
      <c r="BE5" s="180">
        <v>0</v>
      </c>
      <c r="BF5" s="180">
        <v>0</v>
      </c>
      <c r="BG5" s="180">
        <v>0</v>
      </c>
      <c r="BH5" s="180">
        <v>0</v>
      </c>
      <c r="BI5" s="180">
        <v>0</v>
      </c>
      <c r="BJ5" s="180">
        <v>0</v>
      </c>
      <c r="BK5" s="180">
        <v>0</v>
      </c>
      <c r="BL5" s="180">
        <v>0</v>
      </c>
      <c r="BM5" s="180">
        <v>0</v>
      </c>
    </row>
    <row r="6" spans="1:83">
      <c r="A6" s="48"/>
      <c r="B6" s="172"/>
      <c r="C6" s="47"/>
      <c r="D6" s="6"/>
      <c r="E6" s="6"/>
      <c r="F6" s="124" t="s">
        <v>337</v>
      </c>
      <c r="G6" s="348"/>
      <c r="H6" s="124"/>
      <c r="I6" s="124"/>
      <c r="J6" s="124"/>
      <c r="K6" s="124"/>
      <c r="L6" s="142" t="s">
        <v>339</v>
      </c>
      <c r="M6" s="121"/>
      <c r="N6" s="121"/>
      <c r="O6" s="122"/>
      <c r="P6" s="142" t="s">
        <v>339</v>
      </c>
      <c r="Q6" s="121"/>
      <c r="R6" s="121"/>
      <c r="S6" s="122"/>
      <c r="T6" s="142" t="s">
        <v>339</v>
      </c>
      <c r="U6" s="121"/>
      <c r="V6" s="121"/>
      <c r="W6" s="122"/>
      <c r="X6" s="142" t="s">
        <v>339</v>
      </c>
      <c r="Y6" s="121"/>
      <c r="Z6" s="121"/>
      <c r="AA6" s="122"/>
      <c r="AB6" s="142" t="s">
        <v>339</v>
      </c>
      <c r="AC6" s="121"/>
      <c r="AD6" s="121"/>
      <c r="AE6" s="122"/>
      <c r="AF6" s="142" t="s">
        <v>339</v>
      </c>
      <c r="AG6" s="121"/>
      <c r="AH6" s="121"/>
      <c r="AI6" s="122"/>
      <c r="AJ6" s="142" t="s">
        <v>339</v>
      </c>
      <c r="AK6" s="121"/>
      <c r="AL6" s="121"/>
      <c r="AM6" s="122"/>
      <c r="AN6" s="142" t="s">
        <v>339</v>
      </c>
      <c r="AO6" s="121"/>
      <c r="AP6" s="121"/>
      <c r="AQ6" s="122"/>
      <c r="AR6" s="478"/>
      <c r="AS6" s="142" t="s">
        <v>339</v>
      </c>
      <c r="AT6" s="121"/>
      <c r="AU6" s="121"/>
      <c r="AV6" s="122"/>
      <c r="AW6" s="122"/>
      <c r="AX6" s="142" t="s">
        <v>339</v>
      </c>
      <c r="AY6" s="122"/>
      <c r="AZ6" s="142" t="s">
        <v>339</v>
      </c>
      <c r="BA6" s="142" t="s">
        <v>339</v>
      </c>
      <c r="BB6" s="142" t="s">
        <v>339</v>
      </c>
      <c r="BC6" s="180" t="s">
        <v>339</v>
      </c>
      <c r="BD6" s="180" t="s">
        <v>339</v>
      </c>
      <c r="BE6" s="180" t="s">
        <v>339</v>
      </c>
      <c r="BF6" s="180" t="s">
        <v>339</v>
      </c>
      <c r="BG6" s="180" t="s">
        <v>339</v>
      </c>
      <c r="BH6" s="180" t="s">
        <v>339</v>
      </c>
      <c r="BI6" s="180" t="s">
        <v>339</v>
      </c>
      <c r="BJ6" s="180" t="s">
        <v>339</v>
      </c>
      <c r="BK6" s="180" t="s">
        <v>339</v>
      </c>
      <c r="BL6" s="180" t="s">
        <v>339</v>
      </c>
      <c r="BM6" s="180" t="s">
        <v>339</v>
      </c>
      <c r="BO6" s="60"/>
      <c r="BP6" s="60"/>
      <c r="BQ6" s="60"/>
      <c r="BR6" s="60"/>
      <c r="BS6" s="60"/>
      <c r="BT6" s="60"/>
      <c r="BW6" s="61"/>
      <c r="BX6" s="61"/>
      <c r="BY6" s="58"/>
    </row>
    <row r="7" spans="1:83">
      <c r="A7" s="96">
        <v>50</v>
      </c>
      <c r="B7" s="174" t="s">
        <v>249</v>
      </c>
      <c r="C7" s="175"/>
      <c r="D7" s="8" t="s">
        <v>352</v>
      </c>
      <c r="E7" s="176">
        <v>0</v>
      </c>
      <c r="F7" s="136" t="s">
        <v>2177</v>
      </c>
      <c r="G7" s="13" t="s">
        <v>191</v>
      </c>
      <c r="H7" s="11" t="s">
        <v>352</v>
      </c>
      <c r="I7" s="11" t="s">
        <v>352</v>
      </c>
      <c r="J7" s="12">
        <v>0</v>
      </c>
      <c r="K7" s="13" t="s">
        <v>339</v>
      </c>
      <c r="L7" s="480">
        <f>IF($A7=L$1,1,0)</f>
        <v>0</v>
      </c>
      <c r="M7" s="39"/>
      <c r="N7" s="1"/>
      <c r="O7" s="41"/>
      <c r="P7" s="480">
        <f>IF($A7=P$1,1,0)</f>
        <v>0</v>
      </c>
      <c r="Q7" s="39"/>
      <c r="R7" s="1"/>
      <c r="S7" s="41"/>
      <c r="T7" s="480">
        <f>IF($A7=T$1,1,0)</f>
        <v>0</v>
      </c>
      <c r="U7" s="39"/>
      <c r="V7" s="1"/>
      <c r="W7" s="41"/>
      <c r="X7" s="480">
        <f>IF($A7=X$1,1,0)</f>
        <v>0</v>
      </c>
      <c r="Y7" s="39"/>
      <c r="Z7" s="1"/>
      <c r="AA7" s="41"/>
      <c r="AB7" s="480">
        <f>IF($A7=AB$1,1,0)</f>
        <v>0</v>
      </c>
      <c r="AC7" s="39"/>
      <c r="AD7" s="1"/>
      <c r="AE7" s="41"/>
      <c r="AF7" s="480">
        <f>IF($A7=AF$1,1,0)</f>
        <v>0</v>
      </c>
      <c r="AG7" s="39"/>
      <c r="AH7" s="1"/>
      <c r="AI7" s="41"/>
      <c r="AJ7" s="473">
        <v>1</v>
      </c>
      <c r="AK7" s="39"/>
      <c r="AL7" s="1"/>
      <c r="AM7" s="41"/>
      <c r="AN7" s="146">
        <v>0</v>
      </c>
      <c r="AO7" s="39"/>
      <c r="AP7" s="1"/>
      <c r="AQ7" s="41"/>
      <c r="AR7" s="475"/>
      <c r="AS7" s="146">
        <v>0</v>
      </c>
      <c r="AT7" s="39"/>
      <c r="AU7" s="1"/>
      <c r="AV7" s="41"/>
      <c r="AW7" s="41"/>
      <c r="AX7" s="146">
        <f>16/18*0.8*0.95</f>
        <v>0.67555555555555558</v>
      </c>
      <c r="AY7" s="41"/>
      <c r="AZ7" s="293">
        <v>100</v>
      </c>
      <c r="BA7" s="294">
        <v>0</v>
      </c>
      <c r="BB7" s="294">
        <v>0</v>
      </c>
      <c r="BC7" s="182">
        <f>BM7/BM$17</f>
        <v>0.18050974512743631</v>
      </c>
      <c r="BD7" s="182">
        <f t="shared" ref="BD7:BF9" si="0">BJ7/BJ$17</f>
        <v>0.22222222222222221</v>
      </c>
      <c r="BE7" s="182">
        <f t="shared" si="0"/>
        <v>0.86956521739130443</v>
      </c>
      <c r="BF7" s="182">
        <f t="shared" si="0"/>
        <v>0.8</v>
      </c>
      <c r="BG7" s="182"/>
      <c r="BH7" s="182">
        <v>0.18</v>
      </c>
      <c r="BI7" s="182">
        <f>0.9*0.42</f>
        <v>0.378</v>
      </c>
      <c r="BJ7" s="182">
        <v>1</v>
      </c>
      <c r="BK7" s="182">
        <v>1</v>
      </c>
      <c r="BL7" s="182">
        <v>1</v>
      </c>
      <c r="BM7" s="182">
        <v>1.204E-2</v>
      </c>
      <c r="BN7" s="90"/>
      <c r="BO7" s="7"/>
      <c r="BP7" s="62"/>
      <c r="BQ7" s="62"/>
      <c r="BR7" s="62"/>
      <c r="BS7" s="62"/>
      <c r="BT7" s="62"/>
      <c r="BU7" s="62"/>
      <c r="BV7" s="63"/>
      <c r="BW7" s="80"/>
      <c r="BX7" s="80"/>
      <c r="BY7" s="82"/>
      <c r="BZ7" s="64"/>
      <c r="CA7" s="64"/>
      <c r="CB7" s="64"/>
      <c r="CC7" s="64"/>
      <c r="CD7" s="64"/>
      <c r="CE7" s="64"/>
    </row>
    <row r="8" spans="1:83">
      <c r="A8" s="96">
        <v>4832</v>
      </c>
      <c r="B8" s="174"/>
      <c r="C8" s="175"/>
      <c r="D8" s="8" t="s">
        <v>352</v>
      </c>
      <c r="E8" s="176">
        <v>0</v>
      </c>
      <c r="F8" s="136" t="s">
        <v>2178</v>
      </c>
      <c r="G8" s="13" t="s">
        <v>191</v>
      </c>
      <c r="H8" s="11" t="s">
        <v>352</v>
      </c>
      <c r="I8" s="11" t="s">
        <v>352</v>
      </c>
      <c r="J8" s="12">
        <v>0</v>
      </c>
      <c r="K8" s="13" t="s">
        <v>339</v>
      </c>
      <c r="L8" s="480">
        <f t="shared" ref="L8:L15" si="1">IF($A8=L$1,1,0)</f>
        <v>0</v>
      </c>
      <c r="M8" s="39"/>
      <c r="N8" s="1"/>
      <c r="O8" s="41"/>
      <c r="P8" s="480">
        <f t="shared" ref="P8:P15" si="2">IF($A8=P$1,1,0)</f>
        <v>0</v>
      </c>
      <c r="Q8" s="39"/>
      <c r="R8" s="1"/>
      <c r="S8" s="41"/>
      <c r="T8" s="480">
        <f t="shared" ref="T8:T15" si="3">IF($A8=T$1,1,0)</f>
        <v>0</v>
      </c>
      <c r="U8" s="39"/>
      <c r="V8" s="1"/>
      <c r="W8" s="41"/>
      <c r="X8" s="480">
        <f t="shared" ref="X8:X15" si="4">IF($A8=X$1,1,0)</f>
        <v>0</v>
      </c>
      <c r="Y8" s="39"/>
      <c r="Z8" s="1"/>
      <c r="AA8" s="41"/>
      <c r="AB8" s="480">
        <f t="shared" ref="AB8:AB15" si="5">IF($A8=AB$1,1,0)</f>
        <v>0</v>
      </c>
      <c r="AC8" s="39"/>
      <c r="AD8" s="1"/>
      <c r="AE8" s="41"/>
      <c r="AF8" s="480">
        <f t="shared" ref="AF8:AF15" si="6">IF($A8=AF$1,1,0)</f>
        <v>0</v>
      </c>
      <c r="AG8" s="39"/>
      <c r="AH8" s="1"/>
      <c r="AI8" s="41"/>
      <c r="AJ8" s="146">
        <v>0</v>
      </c>
      <c r="AK8" s="39"/>
      <c r="AL8" s="1"/>
      <c r="AM8" s="41"/>
      <c r="AN8" s="473">
        <v>1</v>
      </c>
      <c r="AO8" s="39"/>
      <c r="AP8" s="1"/>
      <c r="AQ8" s="41"/>
      <c r="AR8" s="475"/>
      <c r="AS8" s="146">
        <v>0</v>
      </c>
      <c r="AT8" s="39"/>
      <c r="AU8" s="1"/>
      <c r="AV8" s="41"/>
      <c r="AW8" s="41"/>
      <c r="AX8" s="146">
        <f>2/18*0.8*0.95</f>
        <v>8.4444444444444447E-2</v>
      </c>
      <c r="AY8" s="41"/>
      <c r="AZ8" s="294">
        <v>0</v>
      </c>
      <c r="BA8" s="293">
        <v>100</v>
      </c>
      <c r="BB8" s="294">
        <v>0</v>
      </c>
      <c r="BC8" s="182">
        <f>BM8/BM$17</f>
        <v>0</v>
      </c>
      <c r="BD8" s="182">
        <f t="shared" si="0"/>
        <v>0</v>
      </c>
      <c r="BE8" s="182">
        <f t="shared" si="0"/>
        <v>0</v>
      </c>
      <c r="BF8" s="182">
        <f t="shared" si="0"/>
        <v>0</v>
      </c>
      <c r="BG8" s="182"/>
      <c r="BH8" s="182"/>
      <c r="BI8" s="182"/>
      <c r="BJ8" s="182"/>
      <c r="BK8" s="182"/>
      <c r="BL8" s="182"/>
      <c r="BM8" s="182"/>
      <c r="BN8" s="90"/>
      <c r="BO8" s="7"/>
      <c r="BP8" s="62"/>
      <c r="BQ8" s="62"/>
      <c r="BR8" s="62"/>
      <c r="BS8" s="62"/>
      <c r="BT8" s="62"/>
      <c r="BU8" s="62"/>
      <c r="BV8" s="63"/>
      <c r="BW8" s="80"/>
      <c r="BX8" s="80"/>
      <c r="BY8" s="82"/>
      <c r="BZ8" s="64"/>
      <c r="CA8" s="64"/>
      <c r="CB8" s="64"/>
      <c r="CC8" s="64"/>
      <c r="CD8" s="64"/>
      <c r="CE8" s="64"/>
    </row>
    <row r="9" spans="1:83" hidden="1" outlineLevel="1">
      <c r="A9" s="2">
        <v>53</v>
      </c>
      <c r="B9" s="174"/>
      <c r="C9" s="175"/>
      <c r="D9" s="8" t="s">
        <v>352</v>
      </c>
      <c r="E9" s="176">
        <v>0</v>
      </c>
      <c r="F9" s="136" t="s">
        <v>1833</v>
      </c>
      <c r="G9" s="13" t="s">
        <v>191</v>
      </c>
      <c r="H9" s="11" t="s">
        <v>352</v>
      </c>
      <c r="I9" s="11" t="s">
        <v>352</v>
      </c>
      <c r="J9" s="12">
        <v>0</v>
      </c>
      <c r="K9" s="13" t="s">
        <v>339</v>
      </c>
      <c r="L9" s="480">
        <f t="shared" si="1"/>
        <v>0</v>
      </c>
      <c r="M9" s="39"/>
      <c r="N9" s="1"/>
      <c r="O9" s="312"/>
      <c r="P9" s="480">
        <f t="shared" si="2"/>
        <v>0</v>
      </c>
      <c r="Q9" s="39"/>
      <c r="R9" s="1"/>
      <c r="S9" s="312"/>
      <c r="T9" s="480">
        <f t="shared" si="3"/>
        <v>0</v>
      </c>
      <c r="U9" s="39"/>
      <c r="V9" s="1"/>
      <c r="W9" s="312"/>
      <c r="X9" s="480">
        <f t="shared" si="4"/>
        <v>0</v>
      </c>
      <c r="Y9" s="39"/>
      <c r="Z9" s="1"/>
      <c r="AA9" s="312"/>
      <c r="AB9" s="480">
        <f t="shared" si="5"/>
        <v>0</v>
      </c>
      <c r="AC9" s="39"/>
      <c r="AD9" s="1"/>
      <c r="AE9" s="312"/>
      <c r="AF9" s="480">
        <f t="shared" si="6"/>
        <v>0</v>
      </c>
      <c r="AG9" s="39"/>
      <c r="AH9" s="1"/>
      <c r="AI9" s="312"/>
      <c r="AJ9" s="146">
        <v>0</v>
      </c>
      <c r="AK9" s="39"/>
      <c r="AL9" s="1"/>
      <c r="AM9" s="312"/>
      <c r="AN9" s="146">
        <v>0</v>
      </c>
      <c r="AO9" s="39"/>
      <c r="AP9" s="1"/>
      <c r="AQ9" s="312"/>
      <c r="AR9" s="479"/>
      <c r="AS9" s="473">
        <v>1</v>
      </c>
      <c r="AT9" s="39"/>
      <c r="AU9" s="1"/>
      <c r="AV9" s="312"/>
      <c r="AW9" s="312"/>
      <c r="AX9" s="146">
        <f>0.2*(4*35+28)/28</f>
        <v>1.2</v>
      </c>
      <c r="AY9" s="312"/>
      <c r="AZ9" s="294">
        <v>0</v>
      </c>
      <c r="BA9" s="294">
        <v>0</v>
      </c>
      <c r="BB9" s="293">
        <v>100</v>
      </c>
      <c r="BC9" s="182">
        <f>BM9/BM$17</f>
        <v>3.5892053973013498</v>
      </c>
      <c r="BD9" s="182">
        <f t="shared" si="0"/>
        <v>4.3777777777777773</v>
      </c>
      <c r="BE9" s="182">
        <f t="shared" si="0"/>
        <v>0</v>
      </c>
      <c r="BF9" s="182">
        <f t="shared" si="0"/>
        <v>1.2</v>
      </c>
      <c r="BG9" s="182"/>
      <c r="BH9" s="182">
        <v>0.67</v>
      </c>
      <c r="BI9" s="182"/>
      <c r="BJ9" s="182">
        <v>19.7</v>
      </c>
      <c r="BK9" s="182"/>
      <c r="BL9" s="182">
        <f>0.25*(4*35+28)/28</f>
        <v>1.5</v>
      </c>
      <c r="BM9" s="182">
        <v>0.2394</v>
      </c>
      <c r="BN9" s="90"/>
      <c r="BO9" s="7"/>
      <c r="BP9" s="62"/>
      <c r="BQ9" s="62"/>
      <c r="BR9" s="62"/>
      <c r="BS9" s="62"/>
      <c r="BT9" s="62"/>
      <c r="BU9" s="62"/>
      <c r="BV9" s="63"/>
      <c r="BW9" s="80"/>
      <c r="BX9" s="80"/>
      <c r="BY9" s="82"/>
      <c r="BZ9" s="64"/>
      <c r="CA9" s="64"/>
      <c r="CB9" s="64"/>
      <c r="CC9" s="64"/>
      <c r="CD9" s="64"/>
      <c r="CE9" s="64"/>
    </row>
    <row r="10" spans="1:83" hidden="1" outlineLevel="1">
      <c r="A10" s="459" t="s">
        <v>733</v>
      </c>
      <c r="B10" s="174"/>
      <c r="C10" s="175"/>
      <c r="D10" s="8" t="s">
        <v>352</v>
      </c>
      <c r="E10" s="176">
        <v>0</v>
      </c>
      <c r="F10" s="136" t="s">
        <v>2177</v>
      </c>
      <c r="G10" s="13" t="s">
        <v>1099</v>
      </c>
      <c r="H10" s="11" t="s">
        <v>352</v>
      </c>
      <c r="I10" s="11" t="s">
        <v>352</v>
      </c>
      <c r="J10" s="12">
        <v>0</v>
      </c>
      <c r="K10" s="13" t="s">
        <v>339</v>
      </c>
      <c r="L10" s="480">
        <f t="shared" si="1"/>
        <v>1</v>
      </c>
      <c r="M10" s="39"/>
      <c r="N10" s="1"/>
      <c r="O10" s="312"/>
      <c r="P10" s="480">
        <f t="shared" si="2"/>
        <v>0</v>
      </c>
      <c r="Q10" s="39"/>
      <c r="R10" s="1"/>
      <c r="S10" s="312"/>
      <c r="T10" s="480">
        <f t="shared" si="3"/>
        <v>0</v>
      </c>
      <c r="U10" s="39"/>
      <c r="V10" s="1"/>
      <c r="W10" s="312"/>
      <c r="X10" s="480">
        <f t="shared" si="4"/>
        <v>0</v>
      </c>
      <c r="Y10" s="39"/>
      <c r="Z10" s="1"/>
      <c r="AA10" s="312"/>
      <c r="AB10" s="480">
        <f t="shared" si="5"/>
        <v>0</v>
      </c>
      <c r="AC10" s="39"/>
      <c r="AD10" s="1"/>
      <c r="AE10" s="312"/>
      <c r="AF10" s="480">
        <f t="shared" si="6"/>
        <v>0</v>
      </c>
      <c r="AG10" s="39"/>
      <c r="AH10" s="1"/>
      <c r="AI10" s="312"/>
      <c r="AJ10" s="146">
        <v>0</v>
      </c>
      <c r="AK10" s="39"/>
      <c r="AL10" s="1"/>
      <c r="AM10" s="312"/>
      <c r="AN10" s="146">
        <v>0</v>
      </c>
      <c r="AO10" s="39"/>
      <c r="AP10" s="1"/>
      <c r="AQ10" s="312"/>
      <c r="AR10" s="479"/>
      <c r="AS10" s="146">
        <v>0</v>
      </c>
      <c r="AT10" s="39"/>
      <c r="AU10" s="1"/>
      <c r="AV10" s="312"/>
      <c r="AW10" s="312"/>
      <c r="AX10" s="480">
        <f t="shared" ref="AX10:AX15" si="7">IF($A10=AX$1,1,0)</f>
        <v>0</v>
      </c>
      <c r="AY10" s="312"/>
      <c r="AZ10" s="480">
        <f t="shared" ref="AZ10:BB15" si="8">IF($A10=AZ$1,1,0)</f>
        <v>0</v>
      </c>
      <c r="BA10" s="480">
        <f t="shared" si="8"/>
        <v>0</v>
      </c>
      <c r="BB10" s="480">
        <f t="shared" si="8"/>
        <v>0</v>
      </c>
      <c r="BC10" s="182"/>
      <c r="BD10" s="182"/>
      <c r="BE10" s="182"/>
      <c r="BF10" s="182"/>
      <c r="BG10" s="182"/>
      <c r="BH10" s="182"/>
      <c r="BI10" s="182"/>
      <c r="BJ10" s="182"/>
      <c r="BK10" s="182"/>
      <c r="BL10" s="182"/>
      <c r="BM10" s="182"/>
      <c r="BN10" s="90"/>
      <c r="BO10" s="7"/>
      <c r="BP10" s="62"/>
      <c r="BQ10" s="62"/>
      <c r="BR10" s="62"/>
      <c r="BS10" s="62"/>
      <c r="BT10" s="62"/>
      <c r="BU10" s="62"/>
      <c r="BV10" s="63"/>
      <c r="BW10" s="80"/>
      <c r="BX10" s="80"/>
      <c r="BY10" s="82"/>
      <c r="BZ10" s="64"/>
      <c r="CA10" s="64"/>
      <c r="CB10" s="64"/>
      <c r="CC10" s="64"/>
      <c r="CD10" s="64"/>
      <c r="CE10" s="64"/>
    </row>
    <row r="11" spans="1:83" hidden="1" outlineLevel="1">
      <c r="A11" s="459" t="s">
        <v>734</v>
      </c>
      <c r="B11" s="174"/>
      <c r="C11" s="175"/>
      <c r="D11" s="8" t="s">
        <v>352</v>
      </c>
      <c r="E11" s="176">
        <v>0</v>
      </c>
      <c r="F11" s="136" t="s">
        <v>2178</v>
      </c>
      <c r="G11" s="13" t="s">
        <v>1099</v>
      </c>
      <c r="H11" s="11" t="s">
        <v>352</v>
      </c>
      <c r="I11" s="11" t="s">
        <v>352</v>
      </c>
      <c r="J11" s="12">
        <v>0</v>
      </c>
      <c r="K11" s="13" t="s">
        <v>339</v>
      </c>
      <c r="L11" s="480">
        <f t="shared" si="1"/>
        <v>0</v>
      </c>
      <c r="M11" s="39"/>
      <c r="N11" s="1"/>
      <c r="O11" s="312"/>
      <c r="P11" s="480">
        <f t="shared" si="2"/>
        <v>1</v>
      </c>
      <c r="Q11" s="39"/>
      <c r="R11" s="1"/>
      <c r="S11" s="312"/>
      <c r="T11" s="480">
        <f t="shared" si="3"/>
        <v>0</v>
      </c>
      <c r="U11" s="39"/>
      <c r="V11" s="1"/>
      <c r="W11" s="312"/>
      <c r="X11" s="480">
        <f t="shared" si="4"/>
        <v>0</v>
      </c>
      <c r="Y11" s="39"/>
      <c r="Z11" s="1"/>
      <c r="AA11" s="312"/>
      <c r="AB11" s="480">
        <f t="shared" si="5"/>
        <v>0</v>
      </c>
      <c r="AC11" s="39"/>
      <c r="AD11" s="1"/>
      <c r="AE11" s="312"/>
      <c r="AF11" s="480">
        <f t="shared" si="6"/>
        <v>0</v>
      </c>
      <c r="AG11" s="39"/>
      <c r="AH11" s="1"/>
      <c r="AI11" s="312"/>
      <c r="AJ11" s="146">
        <v>0</v>
      </c>
      <c r="AK11" s="39"/>
      <c r="AL11" s="1"/>
      <c r="AM11" s="312"/>
      <c r="AN11" s="146">
        <v>0</v>
      </c>
      <c r="AO11" s="39"/>
      <c r="AP11" s="1"/>
      <c r="AQ11" s="312"/>
      <c r="AR11" s="479"/>
      <c r="AS11" s="146">
        <v>0</v>
      </c>
      <c r="AT11" s="39"/>
      <c r="AU11" s="1"/>
      <c r="AV11" s="312"/>
      <c r="AW11" s="312"/>
      <c r="AX11" s="480">
        <f t="shared" si="7"/>
        <v>0</v>
      </c>
      <c r="AY11" s="312"/>
      <c r="AZ11" s="480">
        <f t="shared" si="8"/>
        <v>0</v>
      </c>
      <c r="BA11" s="480">
        <f t="shared" si="8"/>
        <v>0</v>
      </c>
      <c r="BB11" s="480">
        <f t="shared" si="8"/>
        <v>0</v>
      </c>
      <c r="BC11" s="182"/>
      <c r="BD11" s="182"/>
      <c r="BE11" s="182"/>
      <c r="BF11" s="182"/>
      <c r="BG11" s="182"/>
      <c r="BH11" s="182"/>
      <c r="BI11" s="182"/>
      <c r="BJ11" s="182"/>
      <c r="BK11" s="182"/>
      <c r="BL11" s="182"/>
      <c r="BM11" s="182"/>
      <c r="BN11" s="90"/>
      <c r="BO11" s="7"/>
      <c r="BP11" s="62"/>
      <c r="BQ11" s="62"/>
      <c r="BR11" s="62"/>
      <c r="BS11" s="62"/>
      <c r="BT11" s="62"/>
      <c r="BU11" s="62"/>
      <c r="BV11" s="63"/>
      <c r="BW11" s="80"/>
      <c r="BX11" s="80"/>
      <c r="BY11" s="82"/>
      <c r="BZ11" s="64"/>
      <c r="CA11" s="64"/>
      <c r="CB11" s="64"/>
      <c r="CC11" s="64"/>
      <c r="CD11" s="64"/>
      <c r="CE11" s="64"/>
    </row>
    <row r="12" spans="1:83" hidden="1" outlineLevel="1">
      <c r="A12" s="459" t="s">
        <v>839</v>
      </c>
      <c r="B12" s="174"/>
      <c r="C12" s="175"/>
      <c r="D12" s="8" t="s">
        <v>352</v>
      </c>
      <c r="E12" s="176">
        <v>0</v>
      </c>
      <c r="F12" s="136" t="s">
        <v>2177</v>
      </c>
      <c r="G12" s="13" t="s">
        <v>403</v>
      </c>
      <c r="H12" s="11" t="s">
        <v>352</v>
      </c>
      <c r="I12" s="11" t="s">
        <v>352</v>
      </c>
      <c r="J12" s="12">
        <v>0</v>
      </c>
      <c r="K12" s="13" t="s">
        <v>339</v>
      </c>
      <c r="L12" s="480">
        <f t="shared" si="1"/>
        <v>0</v>
      </c>
      <c r="M12" s="39"/>
      <c r="N12" s="1"/>
      <c r="O12" s="312"/>
      <c r="P12" s="480">
        <f t="shared" si="2"/>
        <v>0</v>
      </c>
      <c r="Q12" s="39"/>
      <c r="R12" s="1"/>
      <c r="S12" s="312"/>
      <c r="T12" s="480">
        <f t="shared" si="3"/>
        <v>1</v>
      </c>
      <c r="U12" s="39"/>
      <c r="V12" s="1"/>
      <c r="W12" s="312"/>
      <c r="X12" s="480">
        <f t="shared" si="4"/>
        <v>0</v>
      </c>
      <c r="Y12" s="39"/>
      <c r="Z12" s="1"/>
      <c r="AA12" s="312"/>
      <c r="AB12" s="480">
        <f t="shared" si="5"/>
        <v>0</v>
      </c>
      <c r="AC12" s="39"/>
      <c r="AD12" s="1"/>
      <c r="AE12" s="312"/>
      <c r="AF12" s="480">
        <f t="shared" si="6"/>
        <v>0</v>
      </c>
      <c r="AG12" s="39"/>
      <c r="AH12" s="1"/>
      <c r="AI12" s="312"/>
      <c r="AJ12" s="146">
        <v>0</v>
      </c>
      <c r="AK12" s="39"/>
      <c r="AL12" s="1"/>
      <c r="AM12" s="312"/>
      <c r="AN12" s="146">
        <v>0</v>
      </c>
      <c r="AO12" s="39"/>
      <c r="AP12" s="1"/>
      <c r="AQ12" s="312"/>
      <c r="AR12" s="479"/>
      <c r="AS12" s="146">
        <v>0</v>
      </c>
      <c r="AT12" s="39"/>
      <c r="AU12" s="1"/>
      <c r="AV12" s="312"/>
      <c r="AW12" s="312"/>
      <c r="AX12" s="480">
        <f t="shared" si="7"/>
        <v>0</v>
      </c>
      <c r="AY12" s="312"/>
      <c r="AZ12" s="480">
        <f t="shared" si="8"/>
        <v>0</v>
      </c>
      <c r="BA12" s="480">
        <f t="shared" si="8"/>
        <v>0</v>
      </c>
      <c r="BB12" s="480">
        <f t="shared" si="8"/>
        <v>0</v>
      </c>
      <c r="BC12" s="182"/>
      <c r="BD12" s="182"/>
      <c r="BE12" s="182"/>
      <c r="BF12" s="182"/>
      <c r="BG12" s="182"/>
      <c r="BH12" s="182"/>
      <c r="BI12" s="182"/>
      <c r="BJ12" s="182"/>
      <c r="BK12" s="182"/>
      <c r="BL12" s="182"/>
      <c r="BM12" s="182"/>
      <c r="BN12" s="90"/>
      <c r="BO12" s="7"/>
      <c r="BP12" s="62"/>
      <c r="BQ12" s="62"/>
      <c r="BR12" s="62"/>
      <c r="BS12" s="62"/>
      <c r="BT12" s="62"/>
      <c r="BU12" s="62"/>
      <c r="BV12" s="63"/>
      <c r="BW12" s="80"/>
      <c r="BX12" s="80"/>
      <c r="BY12" s="82"/>
      <c r="BZ12" s="64"/>
      <c r="CA12" s="64"/>
      <c r="CB12" s="64"/>
      <c r="CC12" s="64"/>
      <c r="CD12" s="64"/>
      <c r="CE12" s="64"/>
    </row>
    <row r="13" spans="1:83" hidden="1" outlineLevel="1">
      <c r="A13" s="459" t="s">
        <v>840</v>
      </c>
      <c r="B13" s="174"/>
      <c r="C13" s="175"/>
      <c r="D13" s="8" t="s">
        <v>352</v>
      </c>
      <c r="E13" s="176">
        <v>0</v>
      </c>
      <c r="F13" s="136" t="s">
        <v>2178</v>
      </c>
      <c r="G13" s="13" t="s">
        <v>403</v>
      </c>
      <c r="H13" s="11" t="s">
        <v>352</v>
      </c>
      <c r="I13" s="11" t="s">
        <v>352</v>
      </c>
      <c r="J13" s="12">
        <v>0</v>
      </c>
      <c r="K13" s="13" t="s">
        <v>339</v>
      </c>
      <c r="L13" s="480">
        <f t="shared" si="1"/>
        <v>0</v>
      </c>
      <c r="M13" s="39"/>
      <c r="N13" s="1"/>
      <c r="O13" s="312"/>
      <c r="P13" s="480">
        <f t="shared" si="2"/>
        <v>0</v>
      </c>
      <c r="Q13" s="39"/>
      <c r="R13" s="1"/>
      <c r="S13" s="312"/>
      <c r="T13" s="480">
        <f t="shared" si="3"/>
        <v>0</v>
      </c>
      <c r="U13" s="39"/>
      <c r="V13" s="1"/>
      <c r="W13" s="312"/>
      <c r="X13" s="480">
        <f t="shared" si="4"/>
        <v>1</v>
      </c>
      <c r="Y13" s="39"/>
      <c r="Z13" s="1"/>
      <c r="AA13" s="312"/>
      <c r="AB13" s="480">
        <f t="shared" si="5"/>
        <v>0</v>
      </c>
      <c r="AC13" s="39"/>
      <c r="AD13" s="1"/>
      <c r="AE13" s="312"/>
      <c r="AF13" s="480">
        <f t="shared" si="6"/>
        <v>0</v>
      </c>
      <c r="AG13" s="39"/>
      <c r="AH13" s="1"/>
      <c r="AI13" s="312"/>
      <c r="AJ13" s="146">
        <v>0</v>
      </c>
      <c r="AK13" s="39"/>
      <c r="AL13" s="1"/>
      <c r="AM13" s="312"/>
      <c r="AN13" s="146">
        <v>0</v>
      </c>
      <c r="AO13" s="39"/>
      <c r="AP13" s="1"/>
      <c r="AQ13" s="312"/>
      <c r="AR13" s="479"/>
      <c r="AS13" s="146">
        <v>0</v>
      </c>
      <c r="AT13" s="39"/>
      <c r="AU13" s="1"/>
      <c r="AV13" s="312"/>
      <c r="AW13" s="312"/>
      <c r="AX13" s="480">
        <f t="shared" si="7"/>
        <v>0</v>
      </c>
      <c r="AY13" s="312"/>
      <c r="AZ13" s="480">
        <f t="shared" si="8"/>
        <v>0</v>
      </c>
      <c r="BA13" s="480">
        <f t="shared" si="8"/>
        <v>0</v>
      </c>
      <c r="BB13" s="480">
        <f t="shared" si="8"/>
        <v>0</v>
      </c>
      <c r="BC13" s="182"/>
      <c r="BD13" s="182"/>
      <c r="BE13" s="182"/>
      <c r="BF13" s="182"/>
      <c r="BG13" s="182"/>
      <c r="BH13" s="182"/>
      <c r="BI13" s="182"/>
      <c r="BJ13" s="182"/>
      <c r="BK13" s="182"/>
      <c r="BL13" s="182"/>
      <c r="BM13" s="182"/>
      <c r="BN13" s="90"/>
      <c r="BO13" s="7"/>
      <c r="BP13" s="62"/>
      <c r="BQ13" s="62"/>
      <c r="BR13" s="62"/>
      <c r="BS13" s="62"/>
      <c r="BT13" s="62"/>
      <c r="BU13" s="62"/>
      <c r="BV13" s="63"/>
      <c r="BW13" s="80"/>
      <c r="BX13" s="80"/>
      <c r="BY13" s="82"/>
      <c r="BZ13" s="64"/>
      <c r="CA13" s="64"/>
      <c r="CB13" s="64"/>
      <c r="CC13" s="64"/>
      <c r="CD13" s="64"/>
      <c r="CE13" s="64"/>
    </row>
    <row r="14" spans="1:83" collapsed="1">
      <c r="A14" s="459" t="s">
        <v>841</v>
      </c>
      <c r="B14" s="174"/>
      <c r="C14" s="175"/>
      <c r="D14" s="8" t="s">
        <v>352</v>
      </c>
      <c r="E14" s="176">
        <v>0</v>
      </c>
      <c r="F14" s="136" t="s">
        <v>2177</v>
      </c>
      <c r="G14" s="13" t="s">
        <v>2179</v>
      </c>
      <c r="H14" s="11" t="s">
        <v>352</v>
      </c>
      <c r="I14" s="11" t="s">
        <v>352</v>
      </c>
      <c r="J14" s="12">
        <v>0</v>
      </c>
      <c r="K14" s="13" t="s">
        <v>339</v>
      </c>
      <c r="L14" s="480">
        <f t="shared" si="1"/>
        <v>0</v>
      </c>
      <c r="M14" s="39"/>
      <c r="N14" s="1"/>
      <c r="O14" s="312"/>
      <c r="P14" s="480">
        <f t="shared" si="2"/>
        <v>0</v>
      </c>
      <c r="Q14" s="39"/>
      <c r="R14" s="1"/>
      <c r="S14" s="312"/>
      <c r="T14" s="480">
        <f t="shared" si="3"/>
        <v>0</v>
      </c>
      <c r="U14" s="39"/>
      <c r="V14" s="1"/>
      <c r="W14" s="312"/>
      <c r="X14" s="480">
        <f t="shared" si="4"/>
        <v>0</v>
      </c>
      <c r="Y14" s="39"/>
      <c r="Z14" s="1"/>
      <c r="AA14" s="312"/>
      <c r="AB14" s="473">
        <f t="shared" si="5"/>
        <v>1</v>
      </c>
      <c r="AC14" s="39"/>
      <c r="AD14" s="1"/>
      <c r="AE14" s="312"/>
      <c r="AF14" s="480">
        <f t="shared" si="6"/>
        <v>0</v>
      </c>
      <c r="AG14" s="39"/>
      <c r="AH14" s="1"/>
      <c r="AI14" s="312"/>
      <c r="AJ14" s="146">
        <v>0</v>
      </c>
      <c r="AK14" s="39"/>
      <c r="AL14" s="1"/>
      <c r="AM14" s="312"/>
      <c r="AN14" s="146">
        <v>0</v>
      </c>
      <c r="AO14" s="39"/>
      <c r="AP14" s="1"/>
      <c r="AQ14" s="312"/>
      <c r="AR14" s="479"/>
      <c r="AS14" s="146">
        <v>0</v>
      </c>
      <c r="AT14" s="39"/>
      <c r="AU14" s="1"/>
      <c r="AV14" s="312"/>
      <c r="AW14" s="312"/>
      <c r="AX14" s="480">
        <f t="shared" si="7"/>
        <v>0</v>
      </c>
      <c r="AY14" s="312"/>
      <c r="AZ14" s="480">
        <f t="shared" si="8"/>
        <v>0</v>
      </c>
      <c r="BA14" s="480">
        <f t="shared" si="8"/>
        <v>0</v>
      </c>
      <c r="BB14" s="480">
        <f t="shared" si="8"/>
        <v>0</v>
      </c>
      <c r="BC14" s="182"/>
      <c r="BD14" s="182"/>
      <c r="BE14" s="182"/>
      <c r="BF14" s="182"/>
      <c r="BG14" s="182"/>
      <c r="BH14" s="182"/>
      <c r="BI14" s="182"/>
      <c r="BJ14" s="182"/>
      <c r="BK14" s="182"/>
      <c r="BL14" s="182"/>
      <c r="BM14" s="182"/>
      <c r="BN14" s="90"/>
      <c r="BO14" s="7"/>
      <c r="BP14" s="62"/>
      <c r="BQ14" s="62"/>
      <c r="BR14" s="62"/>
      <c r="BS14" s="62"/>
      <c r="BT14" s="62"/>
      <c r="BU14" s="62"/>
      <c r="BV14" s="63"/>
      <c r="BW14" s="80"/>
      <c r="BX14" s="80"/>
      <c r="BY14" s="82"/>
      <c r="BZ14" s="64"/>
      <c r="CA14" s="64"/>
      <c r="CB14" s="64"/>
      <c r="CC14" s="64"/>
      <c r="CD14" s="64"/>
      <c r="CE14" s="64"/>
    </row>
    <row r="15" spans="1:83">
      <c r="A15" s="459" t="s">
        <v>842</v>
      </c>
      <c r="B15" s="174"/>
      <c r="C15" s="175"/>
      <c r="D15" s="8" t="s">
        <v>352</v>
      </c>
      <c r="E15" s="176">
        <v>0</v>
      </c>
      <c r="F15" s="136" t="s">
        <v>2178</v>
      </c>
      <c r="G15" s="13" t="s">
        <v>2179</v>
      </c>
      <c r="H15" s="11" t="s">
        <v>352</v>
      </c>
      <c r="I15" s="11" t="s">
        <v>352</v>
      </c>
      <c r="J15" s="12">
        <v>0</v>
      </c>
      <c r="K15" s="13" t="s">
        <v>339</v>
      </c>
      <c r="L15" s="480">
        <f t="shared" si="1"/>
        <v>0</v>
      </c>
      <c r="M15" s="39"/>
      <c r="N15" s="1"/>
      <c r="O15" s="312"/>
      <c r="P15" s="480">
        <f t="shared" si="2"/>
        <v>0</v>
      </c>
      <c r="Q15" s="39"/>
      <c r="R15" s="1"/>
      <c r="S15" s="312"/>
      <c r="T15" s="480">
        <f t="shared" si="3"/>
        <v>0</v>
      </c>
      <c r="U15" s="39"/>
      <c r="V15" s="1"/>
      <c r="W15" s="312"/>
      <c r="X15" s="480">
        <f t="shared" si="4"/>
        <v>0</v>
      </c>
      <c r="Y15" s="39"/>
      <c r="Z15" s="1"/>
      <c r="AA15" s="312"/>
      <c r="AB15" s="480">
        <f t="shared" si="5"/>
        <v>0</v>
      </c>
      <c r="AC15" s="39"/>
      <c r="AD15" s="1"/>
      <c r="AE15" s="312"/>
      <c r="AF15" s="473">
        <f t="shared" si="6"/>
        <v>1</v>
      </c>
      <c r="AG15" s="39"/>
      <c r="AH15" s="1"/>
      <c r="AI15" s="312"/>
      <c r="AJ15" s="146">
        <v>0</v>
      </c>
      <c r="AK15" s="39"/>
      <c r="AL15" s="1"/>
      <c r="AM15" s="312"/>
      <c r="AN15" s="146">
        <v>0</v>
      </c>
      <c r="AO15" s="39"/>
      <c r="AP15" s="1"/>
      <c r="AQ15" s="312"/>
      <c r="AR15" s="479"/>
      <c r="AS15" s="146">
        <v>0</v>
      </c>
      <c r="AT15" s="39"/>
      <c r="AU15" s="1"/>
      <c r="AV15" s="312"/>
      <c r="AW15" s="312"/>
      <c r="AX15" s="480">
        <f t="shared" si="7"/>
        <v>0</v>
      </c>
      <c r="AY15" s="312"/>
      <c r="AZ15" s="480">
        <f t="shared" si="8"/>
        <v>0</v>
      </c>
      <c r="BA15" s="480">
        <f t="shared" si="8"/>
        <v>0</v>
      </c>
      <c r="BB15" s="480">
        <f t="shared" si="8"/>
        <v>0</v>
      </c>
      <c r="BC15" s="182"/>
      <c r="BD15" s="182"/>
      <c r="BE15" s="182"/>
      <c r="BF15" s="182"/>
      <c r="BG15" s="182"/>
      <c r="BH15" s="182"/>
      <c r="BI15" s="182"/>
      <c r="BJ15" s="182"/>
      <c r="BK15" s="182"/>
      <c r="BL15" s="182"/>
      <c r="BM15" s="182"/>
      <c r="BN15" s="90"/>
      <c r="BO15" s="7"/>
      <c r="BP15" s="62"/>
      <c r="BQ15" s="62"/>
      <c r="BR15" s="62"/>
      <c r="BS15" s="62"/>
      <c r="BT15" s="62"/>
      <c r="BU15" s="62"/>
      <c r="BV15" s="63"/>
      <c r="BW15" s="80"/>
      <c r="BX15" s="80"/>
      <c r="BY15" s="82"/>
      <c r="BZ15" s="64"/>
      <c r="CA15" s="64"/>
      <c r="CB15" s="64"/>
      <c r="CC15" s="64"/>
      <c r="CD15" s="64"/>
      <c r="CE15" s="64"/>
    </row>
    <row r="16" spans="1:83" ht="12.75">
      <c r="A16" s="91">
        <v>1450</v>
      </c>
      <c r="B16" s="174" t="s">
        <v>674</v>
      </c>
      <c r="C16" s="148" t="s">
        <v>469</v>
      </c>
      <c r="D16" s="149" t="s">
        <v>471</v>
      </c>
      <c r="E16" s="150" t="s">
        <v>352</v>
      </c>
      <c r="F16" s="135" t="s">
        <v>2180</v>
      </c>
      <c r="G16" s="115" t="s">
        <v>352</v>
      </c>
      <c r="H16" s="170" t="s">
        <v>197</v>
      </c>
      <c r="I16" s="113" t="s">
        <v>1263</v>
      </c>
      <c r="J16" s="114" t="s">
        <v>352</v>
      </c>
      <c r="K16" s="115" t="s">
        <v>364</v>
      </c>
      <c r="L16" s="177">
        <f>$AX16*$AZ16/100/$AX$7</f>
        <v>62.283162323761722</v>
      </c>
      <c r="M16" s="39">
        <v>1</v>
      </c>
      <c r="N16" s="1">
        <f>$BX16</f>
        <v>1.3440316373092398</v>
      </c>
      <c r="O16" s="131" t="str">
        <f>$BY16&amp;"; "&amp;$BN16</f>
        <v>(4,4,3,3,1,5); Literature 1997</v>
      </c>
      <c r="P16" s="177">
        <f>$AX16*$BA16/100/$AX$8</f>
        <v>16.608843286336459</v>
      </c>
      <c r="Q16" s="39">
        <v>1</v>
      </c>
      <c r="R16" s="1">
        <f>$BX16</f>
        <v>1.3440316373092398</v>
      </c>
      <c r="S16" s="131" t="str">
        <f>$BY16&amp;"; "&amp;$BN16</f>
        <v>(4,4,3,3,1,5); Literature 1997</v>
      </c>
      <c r="T16" s="177">
        <f>$AX16*$AZ16/100/$AX$7</f>
        <v>62.283162323761722</v>
      </c>
      <c r="U16" s="39">
        <v>1</v>
      </c>
      <c r="V16" s="1">
        <f>$BX16</f>
        <v>1.3440316373092398</v>
      </c>
      <c r="W16" s="131" t="str">
        <f>$BY16&amp;"; "&amp;$BN16</f>
        <v>(4,4,3,3,1,5); Literature 1997</v>
      </c>
      <c r="X16" s="177">
        <f>$AX16*$BA16/100/$AX$8</f>
        <v>16.608843286336459</v>
      </c>
      <c r="Y16" s="39">
        <v>1</v>
      </c>
      <c r="Z16" s="1">
        <f>$BX16</f>
        <v>1.3440316373092398</v>
      </c>
      <c r="AA16" s="41" t="str">
        <f>$BY16&amp;"; "&amp;$BN16</f>
        <v>(4,4,3,3,1,5); Literature 1997</v>
      </c>
      <c r="AB16" s="177">
        <f>$AX16*$AZ16/100/$AX$7</f>
        <v>62.283162323761722</v>
      </c>
      <c r="AC16" s="39">
        <v>1</v>
      </c>
      <c r="AD16" s="1">
        <f>$BX16</f>
        <v>1.3440316373092398</v>
      </c>
      <c r="AE16" s="131" t="str">
        <f>$BY16&amp;"; "&amp;$BN16</f>
        <v>(4,4,3,3,1,5); Literature 1997</v>
      </c>
      <c r="AF16" s="177">
        <f>$AX16*$BA16/100/$AX$8</f>
        <v>16.608843286336459</v>
      </c>
      <c r="AG16" s="39">
        <v>1</v>
      </c>
      <c r="AH16" s="1">
        <f>$BX16</f>
        <v>1.3440316373092398</v>
      </c>
      <c r="AI16" s="41" t="str">
        <f>$BY16&amp;"; "&amp;$BN16</f>
        <v>(4,4,3,3,1,5); Literature 1997</v>
      </c>
      <c r="AJ16" s="471">
        <f>$AX16*$AZ16/100/$AX$7</f>
        <v>62.283162323761722</v>
      </c>
      <c r="AK16" s="39">
        <v>1</v>
      </c>
      <c r="AL16" s="1">
        <f>$BX16</f>
        <v>1.3440316373092398</v>
      </c>
      <c r="AM16" s="131" t="str">
        <f>$BY16&amp;"; "&amp;$BN16</f>
        <v>(4,4,3,3,1,5); Literature 1997</v>
      </c>
      <c r="AN16" s="471">
        <f>$AX16*$BA16/100/$AX$8</f>
        <v>16.608843286336459</v>
      </c>
      <c r="AO16" s="39">
        <v>1</v>
      </c>
      <c r="AP16" s="1">
        <f>$BX16</f>
        <v>1.3440316373092398</v>
      </c>
      <c r="AQ16" s="41" t="str">
        <f>$BY16&amp;"; "&amp;$BN16</f>
        <v>(4,4,3,3,1,5); Literature 1997</v>
      </c>
      <c r="AR16" s="475"/>
      <c r="AS16" s="471">
        <f>$AX16*$BB16/100/$AX$8</f>
        <v>0</v>
      </c>
      <c r="AT16" s="39">
        <v>1</v>
      </c>
      <c r="AU16" s="1">
        <f>$BX16</f>
        <v>1.3440316373092398</v>
      </c>
      <c r="AV16" s="131" t="str">
        <f>$BY16&amp;"; "&amp;$BN16</f>
        <v>(4,4,3,3,1,5); Literature 1997</v>
      </c>
      <c r="AW16" s="41"/>
      <c r="AX16" s="177">
        <f>BE16</f>
        <v>43.478260869565219</v>
      </c>
      <c r="AY16" s="41"/>
      <c r="AZ16" s="295">
        <f>AZ$31</f>
        <v>96.774193548387103</v>
      </c>
      <c r="BA16" s="295">
        <f>BA$31</f>
        <v>3.225806451612903</v>
      </c>
      <c r="BB16" s="295">
        <f>BB$31</f>
        <v>0</v>
      </c>
      <c r="BC16" s="182">
        <f>BM16/BM$17</f>
        <v>0</v>
      </c>
      <c r="BD16" s="182">
        <f t="shared" ref="BD16:BF17" si="9">BJ16/BJ$17</f>
        <v>0</v>
      </c>
      <c r="BE16" s="182">
        <f t="shared" si="9"/>
        <v>43.478260869565219</v>
      </c>
      <c r="BF16" s="182">
        <f t="shared" si="9"/>
        <v>0</v>
      </c>
      <c r="BG16" s="182"/>
      <c r="BH16" s="182"/>
      <c r="BI16" s="182"/>
      <c r="BJ16" s="182"/>
      <c r="BK16" s="182">
        <v>50</v>
      </c>
      <c r="BL16" s="182"/>
      <c r="BM16" s="182"/>
      <c r="BN16" s="90" t="s">
        <v>250</v>
      </c>
      <c r="BO16" s="7">
        <v>4</v>
      </c>
      <c r="BP16" s="62">
        <v>4</v>
      </c>
      <c r="BQ16" s="62">
        <v>3</v>
      </c>
      <c r="BR16" s="62">
        <v>3</v>
      </c>
      <c r="BS16" s="62">
        <v>1</v>
      </c>
      <c r="BT16" s="62">
        <v>5</v>
      </c>
      <c r="BU16" s="62">
        <v>12</v>
      </c>
      <c r="BV16" s="63">
        <v>1.05</v>
      </c>
      <c r="BW16" s="80">
        <f t="shared" ref="BW16:BW50" si="10">EXP(SQRT((LN(BZ16)^2)+(LN(CA16)^2)+(LN(CB16)^2)+(LN(CC16)^2)+(LN(CD16)^2)+(LN(CE16)^2)))</f>
        <v>1.3385948990307144</v>
      </c>
      <c r="BX16" s="80">
        <f t="shared" ref="BX16:BX50" si="11">EXP(SQRT((LN(BZ16)^2)+(LN(CA16)^2)+(LN(CB16)^2)+(LN(CC16)^2)+(LN(CD16)^2)+(LN(CE16)^2)+LN(BV16)^2))</f>
        <v>1.3440316373092398</v>
      </c>
      <c r="BY16" s="82" t="str">
        <f t="shared" ref="BY16:BY50" si="12">CONCATENATE("(",BO16,",",BP16,",",BQ16,",",BR16,",",BS16,",",BT16,")")</f>
        <v>(4,4,3,3,1,5)</v>
      </c>
      <c r="BZ16" s="64">
        <v>1.2</v>
      </c>
      <c r="CA16" s="64">
        <v>1.1000000000000001</v>
      </c>
      <c r="CB16" s="64">
        <v>1.1000000000000001</v>
      </c>
      <c r="CC16" s="64">
        <v>1.02</v>
      </c>
      <c r="CD16" s="64">
        <v>1</v>
      </c>
      <c r="CE16" s="64">
        <v>1.2</v>
      </c>
    </row>
    <row r="17" spans="1:83" ht="12.75">
      <c r="A17" s="48">
        <v>1620</v>
      </c>
      <c r="B17" s="174" t="s">
        <v>468</v>
      </c>
      <c r="C17" s="175" t="s">
        <v>469</v>
      </c>
      <c r="D17" s="62" t="s">
        <v>470</v>
      </c>
      <c r="E17" s="7" t="s">
        <v>352</v>
      </c>
      <c r="F17" s="135" t="s">
        <v>1831</v>
      </c>
      <c r="G17" s="115" t="s">
        <v>511</v>
      </c>
      <c r="H17" s="170" t="s">
        <v>352</v>
      </c>
      <c r="I17" s="113" t="s">
        <v>352</v>
      </c>
      <c r="J17" s="114">
        <v>0</v>
      </c>
      <c r="K17" s="115" t="s">
        <v>339</v>
      </c>
      <c r="L17" s="177">
        <v>0</v>
      </c>
      <c r="M17" s="39">
        <v>1</v>
      </c>
      <c r="N17" s="1">
        <f t="shared" ref="N17:N50" si="13">$BX17</f>
        <v>1.2610264677735246</v>
      </c>
      <c r="O17" s="131" t="str">
        <f t="shared" ref="O17:O38" si="14">$BY17&amp;"; "&amp;$BN17</f>
        <v>(3,1,3,1,1,5); Literature 1997</v>
      </c>
      <c r="P17" s="177">
        <v>0</v>
      </c>
      <c r="Q17" s="39">
        <v>1</v>
      </c>
      <c r="R17" s="1">
        <f t="shared" ref="R17:R50" si="15">$BX17</f>
        <v>1.2610264677735246</v>
      </c>
      <c r="S17" s="131" t="str">
        <f t="shared" ref="S17:S38" si="16">$BY17&amp;"; "&amp;$BN17</f>
        <v>(3,1,3,1,1,5); Literature 1997</v>
      </c>
      <c r="T17" s="177">
        <v>0</v>
      </c>
      <c r="U17" s="39">
        <v>1</v>
      </c>
      <c r="V17" s="1">
        <f t="shared" ref="V17:V50" si="17">$BX17</f>
        <v>1.2610264677735246</v>
      </c>
      <c r="W17" s="131" t="str">
        <f t="shared" ref="W17:W38" si="18">$BY17&amp;"; "&amp;$BN17</f>
        <v>(3,1,3,1,1,5); Literature 1997</v>
      </c>
      <c r="X17" s="177">
        <v>0</v>
      </c>
      <c r="Y17" s="39">
        <v>1</v>
      </c>
      <c r="Z17" s="1">
        <f t="shared" ref="Z17:Z50" si="19">$BX17</f>
        <v>1.2610264677735246</v>
      </c>
      <c r="AA17" s="41" t="str">
        <f t="shared" ref="AA17:AA38" si="20">$BY17&amp;"; "&amp;$BN17</f>
        <v>(3,1,3,1,1,5); Literature 1997</v>
      </c>
      <c r="AB17" s="177">
        <v>0</v>
      </c>
      <c r="AC17" s="39">
        <v>1</v>
      </c>
      <c r="AD17" s="1">
        <f t="shared" ref="AD17:AD50" si="21">$BX17</f>
        <v>1.2610264677735246</v>
      </c>
      <c r="AE17" s="131" t="str">
        <f t="shared" ref="AE17:AE38" si="22">$BY17&amp;"; "&amp;$BN17</f>
        <v>(3,1,3,1,1,5); Literature 1997</v>
      </c>
      <c r="AF17" s="177">
        <v>0</v>
      </c>
      <c r="AG17" s="39">
        <v>1</v>
      </c>
      <c r="AH17" s="1">
        <f t="shared" ref="AH17:AH50" si="23">$BX17</f>
        <v>1.2610264677735246</v>
      </c>
      <c r="AI17" s="41" t="str">
        <f t="shared" ref="AI17:AI38" si="24">$BY17&amp;"; "&amp;$BN17</f>
        <v>(3,1,3,1,1,5); Literature 1997</v>
      </c>
      <c r="AJ17" s="471">
        <f>$AX17*$AZ17/100/$AX$7</f>
        <v>1.0526315789473684</v>
      </c>
      <c r="AK17" s="39">
        <v>1</v>
      </c>
      <c r="AL17" s="1">
        <f>$BX18</f>
        <v>1.2610264677735246</v>
      </c>
      <c r="AM17" s="131" t="str">
        <f>$BY18&amp;"; "&amp;$BN18</f>
        <v>(3,1,3,1,1,5); Literature 1998</v>
      </c>
      <c r="AN17" s="471">
        <f>$AX17*$BA17/100/$AX$8</f>
        <v>1.0526315789473684</v>
      </c>
      <c r="AO17" s="39">
        <v>1</v>
      </c>
      <c r="AP17" s="1">
        <f t="shared" ref="AP17:AP50" si="25">$BX17</f>
        <v>1.2610264677735246</v>
      </c>
      <c r="AQ17" s="41" t="str">
        <f t="shared" ref="AQ17:AQ38" si="26">$BY17&amp;"; "&amp;$BN17</f>
        <v>(3,1,3,1,1,5); Literature 1997</v>
      </c>
      <c r="AR17" s="475"/>
      <c r="AS17" s="471">
        <v>0</v>
      </c>
      <c r="AT17" s="39">
        <v>1</v>
      </c>
      <c r="AU17" s="1">
        <f t="shared" ref="AU17:AU50" si="27">$BX17</f>
        <v>1.2610264677735246</v>
      </c>
      <c r="AV17" s="131" t="str">
        <f t="shared" ref="AV17:AV38" si="28">$BY17&amp;"; "&amp;$BN17</f>
        <v>(3,1,3,1,1,5); Literature 1997</v>
      </c>
      <c r="AW17" s="41"/>
      <c r="AX17" s="177">
        <v>1</v>
      </c>
      <c r="AY17" s="41"/>
      <c r="AZ17" s="295">
        <f>AX$7/0.95*100</f>
        <v>71.111111111111114</v>
      </c>
      <c r="BA17" s="295">
        <f>AX$8/0.95*100</f>
        <v>8.8888888888888893</v>
      </c>
      <c r="BB17" s="295">
        <f>100-AZ17-BA17</f>
        <v>19.999999999999996</v>
      </c>
      <c r="BC17" s="182">
        <f>BM17/BM$17</f>
        <v>1</v>
      </c>
      <c r="BD17" s="182">
        <f t="shared" si="9"/>
        <v>1</v>
      </c>
      <c r="BE17" s="182">
        <f t="shared" si="9"/>
        <v>1</v>
      </c>
      <c r="BF17" s="182">
        <f t="shared" si="9"/>
        <v>1</v>
      </c>
      <c r="BG17" s="182"/>
      <c r="BH17" s="182">
        <v>1</v>
      </c>
      <c r="BI17" s="182">
        <v>1</v>
      </c>
      <c r="BJ17" s="182">
        <v>4.5</v>
      </c>
      <c r="BK17" s="182">
        <v>1.1499999999999999</v>
      </c>
      <c r="BL17" s="182">
        <v>1.25</v>
      </c>
      <c r="BM17" s="182">
        <v>6.6699999999999995E-2</v>
      </c>
      <c r="BN17" s="90" t="s">
        <v>250</v>
      </c>
      <c r="BO17" s="7">
        <v>3</v>
      </c>
      <c r="BP17" s="62">
        <v>1</v>
      </c>
      <c r="BQ17" s="62">
        <v>3</v>
      </c>
      <c r="BR17" s="62">
        <v>1</v>
      </c>
      <c r="BS17" s="62">
        <v>1</v>
      </c>
      <c r="BT17" s="62">
        <v>5</v>
      </c>
      <c r="BU17" s="62">
        <v>3</v>
      </c>
      <c r="BV17" s="63">
        <v>1.05</v>
      </c>
      <c r="BW17" s="80">
        <f t="shared" si="10"/>
        <v>1.2544986286245612</v>
      </c>
      <c r="BX17" s="80">
        <f t="shared" si="11"/>
        <v>1.2610264677735246</v>
      </c>
      <c r="BY17" s="82" t="str">
        <f t="shared" si="12"/>
        <v>(3,1,3,1,1,5)</v>
      </c>
      <c r="BZ17" s="64">
        <v>1.1000000000000001</v>
      </c>
      <c r="CA17" s="64">
        <v>1</v>
      </c>
      <c r="CB17" s="64">
        <v>1.1000000000000001</v>
      </c>
      <c r="CC17" s="64">
        <v>1</v>
      </c>
      <c r="CD17" s="64">
        <v>1</v>
      </c>
      <c r="CE17" s="64">
        <v>1.2</v>
      </c>
    </row>
    <row r="18" spans="1:83" ht="12.75" hidden="1" outlineLevel="1">
      <c r="A18" s="134" t="s">
        <v>732</v>
      </c>
      <c r="B18" s="174"/>
      <c r="C18" s="175" t="s">
        <v>469</v>
      </c>
      <c r="D18" s="62" t="s">
        <v>470</v>
      </c>
      <c r="E18" s="7" t="s">
        <v>352</v>
      </c>
      <c r="F18" s="135" t="s">
        <v>1831</v>
      </c>
      <c r="G18" s="115" t="s">
        <v>1099</v>
      </c>
      <c r="H18" s="170" t="s">
        <v>352</v>
      </c>
      <c r="I18" s="113" t="s">
        <v>352</v>
      </c>
      <c r="J18" s="114">
        <v>0</v>
      </c>
      <c r="K18" s="115" t="s">
        <v>339</v>
      </c>
      <c r="L18" s="177">
        <f>$AX18*$AZ18/100/$AX$7</f>
        <v>1.0526315789473684</v>
      </c>
      <c r="M18" s="39">
        <f>M17</f>
        <v>1</v>
      </c>
      <c r="N18" s="1">
        <f t="shared" si="13"/>
        <v>1.2610264677735246</v>
      </c>
      <c r="O18" s="131" t="str">
        <f t="shared" si="14"/>
        <v>(3,1,3,1,1,5); Literature 1998</v>
      </c>
      <c r="P18" s="177">
        <f>$AX18*$BA18/100/$AX$8</f>
        <v>1.0526315789473684</v>
      </c>
      <c r="Q18" s="39">
        <f>Q17</f>
        <v>1</v>
      </c>
      <c r="R18" s="1">
        <f t="shared" si="15"/>
        <v>1.2610264677735246</v>
      </c>
      <c r="S18" s="131" t="str">
        <f t="shared" si="16"/>
        <v>(3,1,3,1,1,5); Literature 1998</v>
      </c>
      <c r="T18" s="177">
        <v>0</v>
      </c>
      <c r="U18" s="39">
        <f>U17</f>
        <v>1</v>
      </c>
      <c r="V18" s="1">
        <f t="shared" si="17"/>
        <v>1.2610264677735246</v>
      </c>
      <c r="W18" s="131" t="str">
        <f t="shared" si="18"/>
        <v>(3,1,3,1,1,5); Literature 1998</v>
      </c>
      <c r="X18" s="177">
        <v>0</v>
      </c>
      <c r="Y18" s="39">
        <f>Y17</f>
        <v>1</v>
      </c>
      <c r="Z18" s="1">
        <f t="shared" si="19"/>
        <v>1.2610264677735246</v>
      </c>
      <c r="AA18" s="41" t="str">
        <f t="shared" si="20"/>
        <v>(3,1,3,1,1,5); Literature 1998</v>
      </c>
      <c r="AB18" s="177">
        <v>0</v>
      </c>
      <c r="AC18" s="39">
        <f>AC17</f>
        <v>1</v>
      </c>
      <c r="AD18" s="1">
        <f t="shared" si="21"/>
        <v>1.2610264677735246</v>
      </c>
      <c r="AE18" s="131" t="str">
        <f t="shared" si="22"/>
        <v>(3,1,3,1,1,5); Literature 1998</v>
      </c>
      <c r="AF18" s="177">
        <v>0</v>
      </c>
      <c r="AG18" s="39">
        <f>AG17</f>
        <v>1</v>
      </c>
      <c r="AH18" s="1">
        <f t="shared" si="23"/>
        <v>1.2610264677735246</v>
      </c>
      <c r="AI18" s="41" t="str">
        <f t="shared" si="24"/>
        <v>(3,1,3,1,1,5); Literature 1998</v>
      </c>
      <c r="AJ18" s="177">
        <v>0</v>
      </c>
      <c r="AN18" s="177">
        <v>0</v>
      </c>
      <c r="AO18" s="39">
        <f>AO17</f>
        <v>1</v>
      </c>
      <c r="AP18" s="1">
        <f t="shared" si="25"/>
        <v>1.2610264677735246</v>
      </c>
      <c r="AQ18" s="41" t="str">
        <f t="shared" si="26"/>
        <v>(3,1,3,1,1,5); Literature 1998</v>
      </c>
      <c r="AR18" s="475"/>
      <c r="AS18" s="471">
        <f>$AX17*$BB17/100/$AX$8</f>
        <v>2.3684210526315783</v>
      </c>
      <c r="AT18" s="39">
        <f>AT17</f>
        <v>1</v>
      </c>
      <c r="AU18" s="1">
        <f t="shared" si="27"/>
        <v>1.2610264677735246</v>
      </c>
      <c r="AV18" s="131" t="str">
        <f t="shared" si="28"/>
        <v>(3,1,3,1,1,5); Literature 1998</v>
      </c>
      <c r="AW18" s="41"/>
      <c r="AX18" s="177">
        <v>1</v>
      </c>
      <c r="AY18" s="41"/>
      <c r="AZ18" s="295">
        <f>AX$7/0.95*100</f>
        <v>71.111111111111114</v>
      </c>
      <c r="BA18" s="295">
        <f>AX$8/0.95*100</f>
        <v>8.8888888888888893</v>
      </c>
      <c r="BB18" s="295">
        <f>100-AZ18-BA18</f>
        <v>19.999999999999996</v>
      </c>
      <c r="BC18" s="182">
        <f>BM18/BM$17</f>
        <v>1</v>
      </c>
      <c r="BD18" s="182">
        <f t="shared" ref="BD18:BF20" si="29">BJ18/BJ$17</f>
        <v>1</v>
      </c>
      <c r="BE18" s="182">
        <f t="shared" si="29"/>
        <v>1</v>
      </c>
      <c r="BF18" s="182">
        <f t="shared" si="29"/>
        <v>1</v>
      </c>
      <c r="BG18" s="182"/>
      <c r="BH18" s="182">
        <v>1</v>
      </c>
      <c r="BI18" s="182">
        <v>1</v>
      </c>
      <c r="BJ18" s="182">
        <v>4.5</v>
      </c>
      <c r="BK18" s="182">
        <v>1.1499999999999999</v>
      </c>
      <c r="BL18" s="182">
        <v>1.25</v>
      </c>
      <c r="BM18" s="182">
        <v>6.6699999999999995E-2</v>
      </c>
      <c r="BN18" s="90" t="s">
        <v>843</v>
      </c>
      <c r="BO18" s="7">
        <v>3</v>
      </c>
      <c r="BP18" s="62">
        <v>1</v>
      </c>
      <c r="BQ18" s="62">
        <v>3</v>
      </c>
      <c r="BR18" s="62">
        <v>1</v>
      </c>
      <c r="BS18" s="62">
        <v>1</v>
      </c>
      <c r="BT18" s="62">
        <v>5</v>
      </c>
      <c r="BU18" s="62">
        <v>3</v>
      </c>
      <c r="BV18" s="63">
        <v>1.05</v>
      </c>
      <c r="BW18" s="80">
        <f>EXP(SQRT((LN(BZ18)^2)+(LN(CA18)^2)+(LN(CB18)^2)+(LN(CC18)^2)+(LN(CD18)^2)+(LN(CE18)^2)))</f>
        <v>1.2544986286245612</v>
      </c>
      <c r="BX18" s="80">
        <f>EXP(SQRT((LN(BZ18)^2)+(LN(CA18)^2)+(LN(CB18)^2)+(LN(CC18)^2)+(LN(CD18)^2)+(LN(CE18)^2)+LN(BV18)^2))</f>
        <v>1.2610264677735246</v>
      </c>
      <c r="BY18" s="82" t="str">
        <f>CONCATENATE("(",BO18,",",BP18,",",BQ18,",",BR18,",",BS18,",",BT18,")")</f>
        <v>(3,1,3,1,1,5)</v>
      </c>
      <c r="BZ18" s="64">
        <v>1.1000000000000001</v>
      </c>
      <c r="CA18" s="64">
        <v>1</v>
      </c>
      <c r="CB18" s="64">
        <v>1.1000000000000001</v>
      </c>
      <c r="CC18" s="64">
        <v>1</v>
      </c>
      <c r="CD18" s="64">
        <v>1</v>
      </c>
      <c r="CE18" s="64">
        <v>1.2</v>
      </c>
    </row>
    <row r="19" spans="1:83" ht="12.75" hidden="1" outlineLevel="1">
      <c r="A19" s="48" t="s">
        <v>833</v>
      </c>
      <c r="B19" s="174"/>
      <c r="C19" s="175" t="s">
        <v>469</v>
      </c>
      <c r="D19" s="62" t="s">
        <v>470</v>
      </c>
      <c r="E19" s="7" t="s">
        <v>352</v>
      </c>
      <c r="F19" s="135" t="s">
        <v>1831</v>
      </c>
      <c r="G19" s="115" t="s">
        <v>403</v>
      </c>
      <c r="H19" s="170" t="s">
        <v>352</v>
      </c>
      <c r="I19" s="113" t="s">
        <v>352</v>
      </c>
      <c r="J19" s="114">
        <v>0</v>
      </c>
      <c r="K19" s="115" t="s">
        <v>339</v>
      </c>
      <c r="L19" s="177">
        <v>0</v>
      </c>
      <c r="M19" s="39">
        <v>1</v>
      </c>
      <c r="N19" s="1">
        <f t="shared" si="13"/>
        <v>1.2610264677735246</v>
      </c>
      <c r="O19" s="131" t="str">
        <f t="shared" si="14"/>
        <v>(3,1,3,1,1,5); Literature 1997</v>
      </c>
      <c r="P19" s="177">
        <v>0</v>
      </c>
      <c r="Q19" s="39">
        <v>1</v>
      </c>
      <c r="R19" s="1">
        <f t="shared" si="15"/>
        <v>1.2610264677735246</v>
      </c>
      <c r="S19" s="131" t="str">
        <f t="shared" si="16"/>
        <v>(3,1,3,1,1,5); Literature 1997</v>
      </c>
      <c r="T19" s="177">
        <f>$AX19*$AZ19/100/$AX$7</f>
        <v>1.0526315789473684</v>
      </c>
      <c r="U19" s="39">
        <f>U18</f>
        <v>1</v>
      </c>
      <c r="V19" s="1">
        <f t="shared" si="17"/>
        <v>1.2610264677735246</v>
      </c>
      <c r="W19" s="131" t="str">
        <f t="shared" si="18"/>
        <v>(3,1,3,1,1,5); Literature 1997</v>
      </c>
      <c r="X19" s="177">
        <f>$AX19*$BA19/100/$AX$8</f>
        <v>1.0526315789473684</v>
      </c>
      <c r="Y19" s="39">
        <v>1</v>
      </c>
      <c r="Z19" s="1">
        <f t="shared" si="19"/>
        <v>1.2610264677735246</v>
      </c>
      <c r="AA19" s="41" t="str">
        <f t="shared" si="20"/>
        <v>(3,1,3,1,1,5); Literature 1997</v>
      </c>
      <c r="AB19" s="177">
        <v>0</v>
      </c>
      <c r="AC19" s="39">
        <v>1</v>
      </c>
      <c r="AD19" s="1">
        <f t="shared" si="21"/>
        <v>1.2610264677735246</v>
      </c>
      <c r="AE19" s="131" t="str">
        <f t="shared" si="22"/>
        <v>(3,1,3,1,1,5); Literature 1997</v>
      </c>
      <c r="AF19" s="177">
        <v>0</v>
      </c>
      <c r="AG19" s="39">
        <v>1</v>
      </c>
      <c r="AH19" s="1">
        <f t="shared" si="23"/>
        <v>1.2610264677735246</v>
      </c>
      <c r="AI19" s="41" t="str">
        <f t="shared" si="24"/>
        <v>(3,1,3,1,1,5); Literature 1997</v>
      </c>
      <c r="AJ19" s="177">
        <v>0</v>
      </c>
      <c r="AK19" s="39">
        <v>1</v>
      </c>
      <c r="AL19" s="1">
        <f t="shared" ref="AL19:AL50" si="30">$BX19</f>
        <v>1.2610264677735246</v>
      </c>
      <c r="AM19" s="131" t="str">
        <f t="shared" ref="AM19:AM38" si="31">$BY19&amp;"; "&amp;$BN19</f>
        <v>(3,1,3,1,1,5); Literature 1997</v>
      </c>
      <c r="AN19" s="177">
        <v>0</v>
      </c>
      <c r="AO19" s="39">
        <v>1</v>
      </c>
      <c r="AP19" s="1">
        <f t="shared" si="25"/>
        <v>1.2610264677735246</v>
      </c>
      <c r="AQ19" s="41" t="str">
        <f t="shared" si="26"/>
        <v>(3,1,3,1,1,5); Literature 1997</v>
      </c>
      <c r="AR19" s="475"/>
      <c r="AS19" s="471">
        <v>0</v>
      </c>
      <c r="AT19" s="39">
        <v>1</v>
      </c>
      <c r="AU19" s="1">
        <f t="shared" si="27"/>
        <v>1.2610264677735246</v>
      </c>
      <c r="AV19" s="131" t="str">
        <f t="shared" si="28"/>
        <v>(3,1,3,1,1,5); Literature 1997</v>
      </c>
      <c r="AW19" s="41"/>
      <c r="AX19" s="177">
        <v>1</v>
      </c>
      <c r="AY19" s="41"/>
      <c r="AZ19" s="295">
        <f>AX$7/0.95*100</f>
        <v>71.111111111111114</v>
      </c>
      <c r="BA19" s="295">
        <f>AX$8/0.95*100</f>
        <v>8.8888888888888893</v>
      </c>
      <c r="BB19" s="295">
        <f>100-AZ19-BA19</f>
        <v>19.999999999999996</v>
      </c>
      <c r="BC19" s="182">
        <f>BM19/BM$17</f>
        <v>1</v>
      </c>
      <c r="BD19" s="182">
        <f t="shared" si="29"/>
        <v>1</v>
      </c>
      <c r="BE19" s="182">
        <f t="shared" si="29"/>
        <v>1</v>
      </c>
      <c r="BF19" s="182">
        <f t="shared" si="29"/>
        <v>1</v>
      </c>
      <c r="BG19" s="182"/>
      <c r="BH19" s="182">
        <v>1</v>
      </c>
      <c r="BI19" s="182">
        <v>1</v>
      </c>
      <c r="BJ19" s="182">
        <v>4.5</v>
      </c>
      <c r="BK19" s="182">
        <v>1.1499999999999999</v>
      </c>
      <c r="BL19" s="182">
        <v>1.25</v>
      </c>
      <c r="BM19" s="182">
        <v>6.6699999999999995E-2</v>
      </c>
      <c r="BN19" s="90" t="s">
        <v>250</v>
      </c>
      <c r="BO19" s="7">
        <v>3</v>
      </c>
      <c r="BP19" s="62">
        <v>1</v>
      </c>
      <c r="BQ19" s="62">
        <v>3</v>
      </c>
      <c r="BR19" s="62">
        <v>1</v>
      </c>
      <c r="BS19" s="62">
        <v>1</v>
      </c>
      <c r="BT19" s="62">
        <v>5</v>
      </c>
      <c r="BU19" s="62">
        <v>3</v>
      </c>
      <c r="BV19" s="63">
        <v>1.05</v>
      </c>
      <c r="BW19" s="80">
        <f>EXP(SQRT((LN(BZ19)^2)+(LN(CA19)^2)+(LN(CB19)^2)+(LN(CC19)^2)+(LN(CD19)^2)+(LN(CE19)^2)))</f>
        <v>1.2544986286245612</v>
      </c>
      <c r="BX19" s="80">
        <f>EXP(SQRT((LN(BZ19)^2)+(LN(CA19)^2)+(LN(CB19)^2)+(LN(CC19)^2)+(LN(CD19)^2)+(LN(CE19)^2)+LN(BV19)^2))</f>
        <v>1.2610264677735246</v>
      </c>
      <c r="BY19" s="82" t="str">
        <f>CONCATENATE("(",BO19,",",BP19,",",BQ19,",",BR19,",",BS19,",",BT19,")")</f>
        <v>(3,1,3,1,1,5)</v>
      </c>
      <c r="BZ19" s="64">
        <v>1.1000000000000001</v>
      </c>
      <c r="CA19" s="64">
        <v>1</v>
      </c>
      <c r="CB19" s="64">
        <v>1.1000000000000001</v>
      </c>
      <c r="CC19" s="64">
        <v>1</v>
      </c>
      <c r="CD19" s="64">
        <v>1</v>
      </c>
      <c r="CE19" s="64">
        <v>1.2</v>
      </c>
    </row>
    <row r="20" spans="1:83" ht="12.75" collapsed="1">
      <c r="A20" s="5" t="s">
        <v>834</v>
      </c>
      <c r="B20" s="174"/>
      <c r="C20" s="175" t="s">
        <v>469</v>
      </c>
      <c r="D20" s="62" t="s">
        <v>470</v>
      </c>
      <c r="E20" s="7" t="s">
        <v>352</v>
      </c>
      <c r="F20" s="135" t="s">
        <v>1831</v>
      </c>
      <c r="G20" s="115" t="s">
        <v>2179</v>
      </c>
      <c r="H20" s="170" t="s">
        <v>352</v>
      </c>
      <c r="I20" s="113" t="s">
        <v>352</v>
      </c>
      <c r="J20" s="114">
        <v>0</v>
      </c>
      <c r="K20" s="115" t="s">
        <v>339</v>
      </c>
      <c r="L20" s="177">
        <v>0</v>
      </c>
      <c r="M20" s="39">
        <f>M19</f>
        <v>1</v>
      </c>
      <c r="N20" s="1">
        <f t="shared" si="13"/>
        <v>1.2610264677735246</v>
      </c>
      <c r="O20" s="131" t="str">
        <f t="shared" si="14"/>
        <v>(3,1,3,1,1,5); Literature 1998</v>
      </c>
      <c r="P20" s="177">
        <v>0</v>
      </c>
      <c r="Q20" s="39">
        <f>Q19</f>
        <v>1</v>
      </c>
      <c r="R20" s="1">
        <f t="shared" si="15"/>
        <v>1.2610264677735246</v>
      </c>
      <c r="S20" s="131" t="str">
        <f t="shared" si="16"/>
        <v>(3,1,3,1,1,5); Literature 1998</v>
      </c>
      <c r="T20" s="177">
        <v>0</v>
      </c>
      <c r="U20" s="39">
        <f>U19</f>
        <v>1</v>
      </c>
      <c r="V20" s="1">
        <f t="shared" si="17"/>
        <v>1.2610264677735246</v>
      </c>
      <c r="W20" s="131" t="str">
        <f t="shared" si="18"/>
        <v>(3,1,3,1,1,5); Literature 1998</v>
      </c>
      <c r="X20" s="177">
        <v>0</v>
      </c>
      <c r="Y20" s="39">
        <f>Y19</f>
        <v>1</v>
      </c>
      <c r="Z20" s="1">
        <f t="shared" si="19"/>
        <v>1.2610264677735246</v>
      </c>
      <c r="AA20" s="41" t="str">
        <f t="shared" si="20"/>
        <v>(3,1,3,1,1,5); Literature 1998</v>
      </c>
      <c r="AB20" s="177">
        <f>$AX20*$AZ20/100/$AX$7</f>
        <v>1.0526315789473684</v>
      </c>
      <c r="AC20" s="39">
        <f>AC19</f>
        <v>1</v>
      </c>
      <c r="AD20" s="1">
        <f t="shared" si="21"/>
        <v>1.2610264677735246</v>
      </c>
      <c r="AE20" s="131" t="str">
        <f t="shared" si="22"/>
        <v>(3,1,3,1,1,5); Literature 1998</v>
      </c>
      <c r="AF20" s="177">
        <f>$AX20*$BA20/100/$AX$8</f>
        <v>1.0526315789473684</v>
      </c>
      <c r="AG20" s="39">
        <f>AG19</f>
        <v>1</v>
      </c>
      <c r="AH20" s="1">
        <f t="shared" si="23"/>
        <v>1.2610264677735246</v>
      </c>
      <c r="AI20" s="41" t="str">
        <f t="shared" si="24"/>
        <v>(3,1,3,1,1,5); Literature 1998</v>
      </c>
      <c r="AJ20" s="177">
        <v>0</v>
      </c>
      <c r="AK20" s="39">
        <f>AK19</f>
        <v>1</v>
      </c>
      <c r="AL20" s="1">
        <f t="shared" si="30"/>
        <v>1.2610264677735246</v>
      </c>
      <c r="AM20" s="131" t="str">
        <f t="shared" si="31"/>
        <v>(3,1,3,1,1,5); Literature 1998</v>
      </c>
      <c r="AN20" s="177">
        <v>0</v>
      </c>
      <c r="AO20" s="39">
        <f>AO19</f>
        <v>1</v>
      </c>
      <c r="AP20" s="1">
        <f t="shared" si="25"/>
        <v>1.2610264677735246</v>
      </c>
      <c r="AQ20" s="41" t="str">
        <f t="shared" si="26"/>
        <v>(3,1,3,1,1,5); Literature 1998</v>
      </c>
      <c r="AR20" s="475"/>
      <c r="AS20" s="471">
        <f>$AX19*$BB19/100/$AX$8</f>
        <v>2.3684210526315783</v>
      </c>
      <c r="AT20" s="39">
        <f>AT19</f>
        <v>1</v>
      </c>
      <c r="AU20" s="1">
        <f t="shared" si="27"/>
        <v>1.2610264677735246</v>
      </c>
      <c r="AV20" s="131" t="str">
        <f t="shared" si="28"/>
        <v>(3,1,3,1,1,5); Literature 1998</v>
      </c>
      <c r="AW20" s="41"/>
      <c r="AX20" s="177">
        <v>1</v>
      </c>
      <c r="AY20" s="41"/>
      <c r="AZ20" s="295">
        <f>AX$7/0.95*100</f>
        <v>71.111111111111114</v>
      </c>
      <c r="BA20" s="295">
        <f>AX$8/0.95*100</f>
        <v>8.8888888888888893</v>
      </c>
      <c r="BB20" s="295">
        <f>100-AZ20-BA20</f>
        <v>19.999999999999996</v>
      </c>
      <c r="BC20" s="182">
        <f>BM20/BM$17</f>
        <v>1</v>
      </c>
      <c r="BD20" s="182">
        <f t="shared" si="29"/>
        <v>1</v>
      </c>
      <c r="BE20" s="182">
        <f t="shared" si="29"/>
        <v>1</v>
      </c>
      <c r="BF20" s="182">
        <f t="shared" si="29"/>
        <v>1</v>
      </c>
      <c r="BG20" s="182"/>
      <c r="BH20" s="182">
        <v>1</v>
      </c>
      <c r="BI20" s="182">
        <v>1</v>
      </c>
      <c r="BJ20" s="182">
        <v>4.5</v>
      </c>
      <c r="BK20" s="182">
        <v>1.1499999999999999</v>
      </c>
      <c r="BL20" s="182">
        <v>1.25</v>
      </c>
      <c r="BM20" s="182">
        <v>6.6699999999999995E-2</v>
      </c>
      <c r="BN20" s="90" t="s">
        <v>843</v>
      </c>
      <c r="BO20" s="7">
        <v>3</v>
      </c>
      <c r="BP20" s="62">
        <v>1</v>
      </c>
      <c r="BQ20" s="62">
        <v>3</v>
      </c>
      <c r="BR20" s="62">
        <v>1</v>
      </c>
      <c r="BS20" s="62">
        <v>1</v>
      </c>
      <c r="BT20" s="62">
        <v>5</v>
      </c>
      <c r="BU20" s="62">
        <v>3</v>
      </c>
      <c r="BV20" s="63">
        <v>1.05</v>
      </c>
      <c r="BW20" s="80">
        <f>EXP(SQRT((LN(BZ20)^2)+(LN(CA20)^2)+(LN(CB20)^2)+(LN(CC20)^2)+(LN(CD20)^2)+(LN(CE20)^2)))</f>
        <v>1.2544986286245612</v>
      </c>
      <c r="BX20" s="80">
        <f>EXP(SQRT((LN(BZ20)^2)+(LN(CA20)^2)+(LN(CB20)^2)+(LN(CC20)^2)+(LN(CD20)^2)+(LN(CE20)^2)+LN(BV20)^2))</f>
        <v>1.2610264677735246</v>
      </c>
      <c r="BY20" s="82" t="str">
        <f>CONCATENATE("(",BO20,",",BP20,",",BQ20,",",BR20,",",BS20,",",BT20,")")</f>
        <v>(3,1,3,1,1,5)</v>
      </c>
      <c r="BZ20" s="64">
        <v>1.1000000000000001</v>
      </c>
      <c r="CA20" s="64">
        <v>1</v>
      </c>
      <c r="CB20" s="64">
        <v>1.1000000000000001</v>
      </c>
      <c r="CC20" s="64">
        <v>1</v>
      </c>
      <c r="CD20" s="64">
        <v>1</v>
      </c>
      <c r="CE20" s="64">
        <v>1.2</v>
      </c>
    </row>
    <row r="21" spans="1:83" ht="24">
      <c r="A21" s="48">
        <v>1259</v>
      </c>
      <c r="B21" s="174"/>
      <c r="C21" s="175" t="s">
        <v>469</v>
      </c>
      <c r="D21" s="62" t="s">
        <v>470</v>
      </c>
      <c r="E21" s="7" t="s">
        <v>352</v>
      </c>
      <c r="F21" s="135" t="s">
        <v>51</v>
      </c>
      <c r="G21" s="115" t="s">
        <v>465</v>
      </c>
      <c r="H21" s="170" t="s">
        <v>352</v>
      </c>
      <c r="I21" s="113" t="s">
        <v>352</v>
      </c>
      <c r="J21" s="114">
        <v>0</v>
      </c>
      <c r="K21" s="115" t="s">
        <v>339</v>
      </c>
      <c r="L21" s="177">
        <f t="shared" ref="L21:L30" si="32">$AX21*$AZ21/100/$AX$7</f>
        <v>6.7887856450801764E-4</v>
      </c>
      <c r="M21" s="39">
        <v>1</v>
      </c>
      <c r="N21" s="1">
        <f t="shared" si="13"/>
        <v>1.6910336104485675</v>
      </c>
      <c r="O21" s="131" t="str">
        <f t="shared" si="14"/>
        <v>(4,4,4,3,4,5); Literature, Hagedorn, different plastics</v>
      </c>
      <c r="P21" s="177">
        <f t="shared" ref="P21:P30" si="33">$AX21*$BA21/100/$AX$8</f>
        <v>1.8103428386880471E-4</v>
      </c>
      <c r="Q21" s="39">
        <v>1</v>
      </c>
      <c r="R21" s="1">
        <f t="shared" si="15"/>
        <v>1.6910336104485675</v>
      </c>
      <c r="S21" s="131" t="str">
        <f t="shared" si="16"/>
        <v>(4,4,4,3,4,5); Literature, Hagedorn, different plastics</v>
      </c>
      <c r="T21" s="177">
        <f t="shared" ref="T21:T30" si="34">$AX21*$AZ21/100/$AX$7</f>
        <v>6.7887856450801764E-4</v>
      </c>
      <c r="U21" s="39">
        <v>1</v>
      </c>
      <c r="V21" s="1">
        <f t="shared" si="17"/>
        <v>1.6910336104485675</v>
      </c>
      <c r="W21" s="131" t="str">
        <f t="shared" si="18"/>
        <v>(4,4,4,3,4,5); Literature, Hagedorn, different plastics</v>
      </c>
      <c r="X21" s="177">
        <f t="shared" ref="X21:X50" si="35">$AX21*$BA21/100/$AX$8</f>
        <v>1.8103428386880471E-4</v>
      </c>
      <c r="Y21" s="39">
        <v>1</v>
      </c>
      <c r="Z21" s="1">
        <f t="shared" si="19"/>
        <v>1.6910336104485675</v>
      </c>
      <c r="AA21" s="41" t="str">
        <f t="shared" si="20"/>
        <v>(4,4,4,3,4,5); Literature, Hagedorn, different plastics</v>
      </c>
      <c r="AB21" s="177">
        <f t="shared" ref="AB21:AB30" si="36">$AX21*$AZ21/100/$AX$7</f>
        <v>6.7887856450801764E-4</v>
      </c>
      <c r="AC21" s="39">
        <v>1</v>
      </c>
      <c r="AD21" s="1">
        <f t="shared" si="21"/>
        <v>1.6910336104485675</v>
      </c>
      <c r="AE21" s="131" t="str">
        <f t="shared" si="22"/>
        <v>(4,4,4,3,4,5); Literature, Hagedorn, different plastics</v>
      </c>
      <c r="AF21" s="177">
        <f t="shared" ref="AF21:AF50" si="37">$AX21*$BA21/100/$AX$8</f>
        <v>1.8103428386880471E-4</v>
      </c>
      <c r="AG21" s="39">
        <v>1</v>
      </c>
      <c r="AH21" s="1">
        <f t="shared" si="23"/>
        <v>1.6910336104485675</v>
      </c>
      <c r="AI21" s="41" t="str">
        <f t="shared" si="24"/>
        <v>(4,4,4,3,4,5); Literature, Hagedorn, different plastics</v>
      </c>
      <c r="AJ21" s="471">
        <f>$AX21*$AZ21/100/$AX$7</f>
        <v>6.7887856450801764E-4</v>
      </c>
      <c r="AK21" s="39">
        <v>1</v>
      </c>
      <c r="AL21" s="1">
        <f t="shared" si="30"/>
        <v>1.6910336104485675</v>
      </c>
      <c r="AM21" s="131" t="str">
        <f t="shared" si="31"/>
        <v>(4,4,4,3,4,5); Literature, Hagedorn, different plastics</v>
      </c>
      <c r="AN21" s="471">
        <f t="shared" ref="AN21:AN32" si="38">$AX21*$BA21/100/$AX$8</f>
        <v>1.8103428386880471E-4</v>
      </c>
      <c r="AO21" s="39">
        <v>1</v>
      </c>
      <c r="AP21" s="1">
        <f t="shared" si="25"/>
        <v>1.6910336104485675</v>
      </c>
      <c r="AQ21" s="41" t="str">
        <f t="shared" si="26"/>
        <v>(4,4,4,3,4,5); Literature, Hagedorn, different plastics</v>
      </c>
      <c r="AR21" s="475"/>
      <c r="AS21" s="471">
        <f t="shared" ref="AS21:AS50" si="39">$AX21*$BB21/100/$AX$8</f>
        <v>1.9294443412333133E-3</v>
      </c>
      <c r="AT21" s="39">
        <v>1</v>
      </c>
      <c r="AU21" s="1">
        <f t="shared" si="27"/>
        <v>1.6910336104485675</v>
      </c>
      <c r="AV21" s="131" t="str">
        <f t="shared" si="28"/>
        <v>(4,4,4,3,4,5); Literature, Hagedorn, different plastics</v>
      </c>
      <c r="AW21" s="41"/>
      <c r="AX21" s="177">
        <f>BC21</f>
        <v>6.3683838080959526E-4</v>
      </c>
      <c r="AY21" s="41"/>
      <c r="AZ21" s="295">
        <f>$AX$7*AZ$52/($AX$52)*100</f>
        <v>72.015161086544538</v>
      </c>
      <c r="BA21" s="295">
        <f>$AX$8*BA$52/($AX$52)*100</f>
        <v>2.4005053695514844</v>
      </c>
      <c r="BB21" s="295">
        <f>$AX$9*BB$52/($AX$52)*100</f>
        <v>25.584333543903981</v>
      </c>
      <c r="BC21" s="182">
        <f>0.003528*BC7</f>
        <v>6.3683838080959526E-4</v>
      </c>
      <c r="BD21" s="182">
        <f t="shared" ref="BD21:BD32" si="40">BJ21/BJ$17</f>
        <v>0</v>
      </c>
      <c r="BE21" s="182">
        <f t="shared" ref="BE21:BE32" si="41">BK21/BK$17</f>
        <v>0</v>
      </c>
      <c r="BF21" s="182">
        <f t="shared" ref="BF21:BF32" si="42">BL21/BL$17</f>
        <v>0</v>
      </c>
      <c r="BG21" s="182"/>
      <c r="BH21" s="182"/>
      <c r="BI21" s="182"/>
      <c r="BJ21" s="182"/>
      <c r="BK21" s="182"/>
      <c r="BL21" s="182"/>
      <c r="BM21" s="182"/>
      <c r="BN21" s="90" t="s">
        <v>251</v>
      </c>
      <c r="BO21" s="7">
        <v>4</v>
      </c>
      <c r="BP21" s="62">
        <v>4</v>
      </c>
      <c r="BQ21" s="62">
        <v>4</v>
      </c>
      <c r="BR21" s="62">
        <v>3</v>
      </c>
      <c r="BS21" s="62">
        <v>4</v>
      </c>
      <c r="BT21" s="62">
        <v>5</v>
      </c>
      <c r="BU21" s="62">
        <v>3</v>
      </c>
      <c r="BV21" s="63">
        <v>1.05</v>
      </c>
      <c r="BW21" s="80">
        <f t="shared" si="10"/>
        <v>1.6871983667168997</v>
      </c>
      <c r="BX21" s="80">
        <f t="shared" si="11"/>
        <v>1.6910336104485675</v>
      </c>
      <c r="BY21" s="82" t="str">
        <f t="shared" si="12"/>
        <v>(4,4,4,3,4,5)</v>
      </c>
      <c r="BZ21" s="64">
        <v>1.2</v>
      </c>
      <c r="CA21" s="64">
        <v>1.1000000000000001</v>
      </c>
      <c r="CB21" s="64">
        <v>1.2</v>
      </c>
      <c r="CC21" s="64">
        <v>1.02</v>
      </c>
      <c r="CD21" s="64">
        <v>1.5</v>
      </c>
      <c r="CE21" s="64">
        <v>1.2</v>
      </c>
    </row>
    <row r="22" spans="1:83" ht="24">
      <c r="A22" s="2">
        <v>1216</v>
      </c>
      <c r="B22" s="174" t="s">
        <v>469</v>
      </c>
      <c r="C22" s="175" t="s">
        <v>469</v>
      </c>
      <c r="D22" s="62" t="s">
        <v>470</v>
      </c>
      <c r="E22" s="7" t="s">
        <v>352</v>
      </c>
      <c r="F22" s="135" t="s">
        <v>1437</v>
      </c>
      <c r="G22" s="115" t="s">
        <v>465</v>
      </c>
      <c r="H22" s="170" t="s">
        <v>352</v>
      </c>
      <c r="I22" s="113" t="s">
        <v>352</v>
      </c>
      <c r="J22" s="114">
        <v>0</v>
      </c>
      <c r="K22" s="115" t="s">
        <v>339</v>
      </c>
      <c r="L22" s="177">
        <f t="shared" si="32"/>
        <v>1.4325127334465195</v>
      </c>
      <c r="M22" s="39">
        <v>1</v>
      </c>
      <c r="N22" s="1">
        <f t="shared" si="13"/>
        <v>1.1130148943987077</v>
      </c>
      <c r="O22" s="131" t="str">
        <f t="shared" si="14"/>
        <v>(3,na,1,1,1,na); Estimation, produced on site</v>
      </c>
      <c r="P22" s="177">
        <f t="shared" si="33"/>
        <v>0.38200339558573776</v>
      </c>
      <c r="Q22" s="39">
        <v>1</v>
      </c>
      <c r="R22" s="1">
        <f t="shared" si="15"/>
        <v>1.1130148943987077</v>
      </c>
      <c r="S22" s="131" t="str">
        <f t="shared" si="16"/>
        <v>(3,na,1,1,1,na); Estimation, produced on site</v>
      </c>
      <c r="T22" s="177">
        <f t="shared" si="34"/>
        <v>1.4325127334465195</v>
      </c>
      <c r="U22" s="39">
        <v>1</v>
      </c>
      <c r="V22" s="1">
        <f t="shared" si="17"/>
        <v>1.1130148943987077</v>
      </c>
      <c r="W22" s="131" t="str">
        <f t="shared" si="18"/>
        <v>(3,na,1,1,1,na); Estimation, produced on site</v>
      </c>
      <c r="X22" s="177">
        <f t="shared" si="35"/>
        <v>0.38200339558573776</v>
      </c>
      <c r="Y22" s="39">
        <v>1</v>
      </c>
      <c r="Z22" s="1">
        <f t="shared" si="19"/>
        <v>1.1130148943987077</v>
      </c>
      <c r="AA22" s="41" t="str">
        <f t="shared" si="20"/>
        <v>(3,na,1,1,1,na); Estimation, produced on site</v>
      </c>
      <c r="AB22" s="177">
        <f t="shared" si="36"/>
        <v>1.4325127334465195</v>
      </c>
      <c r="AC22" s="39">
        <v>1</v>
      </c>
      <c r="AD22" s="1">
        <f t="shared" si="21"/>
        <v>1.1130148943987077</v>
      </c>
      <c r="AE22" s="131" t="str">
        <f t="shared" si="22"/>
        <v>(3,na,1,1,1,na); Estimation, produced on site</v>
      </c>
      <c r="AF22" s="177">
        <f t="shared" si="37"/>
        <v>0.38200339558573776</v>
      </c>
      <c r="AG22" s="39">
        <v>1</v>
      </c>
      <c r="AH22" s="1">
        <f t="shared" si="23"/>
        <v>1.1130148943987077</v>
      </c>
      <c r="AI22" s="41" t="str">
        <f t="shared" si="24"/>
        <v>(3,na,1,1,1,na); Estimation, produced on site</v>
      </c>
      <c r="AJ22" s="471">
        <f t="shared" ref="AJ22:AJ30" si="43">$AX22*$AZ22/100/$AX$7</f>
        <v>1.4325127334465195</v>
      </c>
      <c r="AK22" s="39">
        <v>1</v>
      </c>
      <c r="AL22" s="1">
        <f t="shared" si="30"/>
        <v>1.1130148943987077</v>
      </c>
      <c r="AM22" s="131" t="str">
        <f t="shared" si="31"/>
        <v>(3,na,1,1,1,na); Estimation, produced on site</v>
      </c>
      <c r="AN22" s="471">
        <f t="shared" si="38"/>
        <v>0.38200339558573776</v>
      </c>
      <c r="AO22" s="39">
        <v>1</v>
      </c>
      <c r="AP22" s="1">
        <f t="shared" si="25"/>
        <v>1.1130148943987077</v>
      </c>
      <c r="AQ22" s="41" t="str">
        <f t="shared" si="26"/>
        <v>(3,na,1,1,1,na); Estimation, produced on site</v>
      </c>
      <c r="AR22" s="475"/>
      <c r="AS22" s="471">
        <f t="shared" si="39"/>
        <v>11.842105263157894</v>
      </c>
      <c r="AT22" s="39">
        <v>1</v>
      </c>
      <c r="AU22" s="1">
        <f t="shared" si="27"/>
        <v>1.1130148943987077</v>
      </c>
      <c r="AV22" s="131" t="str">
        <f t="shared" si="28"/>
        <v>(3,na,1,1,1,na); Estimation, produced on site</v>
      </c>
      <c r="AW22" s="41"/>
      <c r="AX22" s="177">
        <v>2</v>
      </c>
      <c r="AY22" s="41"/>
      <c r="AZ22" s="295">
        <f>$AX$7*AZ$52/($AZ$53+$BA$53)*(100-$BB22)</f>
        <v>48.387096774193552</v>
      </c>
      <c r="BA22" s="295">
        <f>100-BB22-AZ22</f>
        <v>1.6129032258064484</v>
      </c>
      <c r="BB22" s="295">
        <f>1/AX22*100</f>
        <v>50</v>
      </c>
      <c r="BC22" s="182">
        <f>BM22/BM$17</f>
        <v>3.9490254872563724</v>
      </c>
      <c r="BD22" s="182">
        <f t="shared" si="40"/>
        <v>4.0666666666666664</v>
      </c>
      <c r="BE22" s="182">
        <f t="shared" si="41"/>
        <v>0</v>
      </c>
      <c r="BF22" s="182">
        <f t="shared" si="42"/>
        <v>3.1440000000000001</v>
      </c>
      <c r="BG22" s="182"/>
      <c r="BH22" s="182"/>
      <c r="BI22" s="182"/>
      <c r="BJ22" s="182">
        <v>18.3</v>
      </c>
      <c r="BK22" s="182"/>
      <c r="BL22" s="182">
        <v>3.93</v>
      </c>
      <c r="BM22" s="182">
        <v>0.26340000000000002</v>
      </c>
      <c r="BN22" s="90" t="s">
        <v>548</v>
      </c>
      <c r="BO22" s="7">
        <v>3</v>
      </c>
      <c r="BP22" s="62" t="s">
        <v>194</v>
      </c>
      <c r="BQ22" s="62">
        <v>1</v>
      </c>
      <c r="BR22" s="62">
        <v>1</v>
      </c>
      <c r="BS22" s="62">
        <v>1</v>
      </c>
      <c r="BT22" s="62" t="s">
        <v>194</v>
      </c>
      <c r="BU22" s="62">
        <v>3</v>
      </c>
      <c r="BV22" s="63">
        <v>1.05</v>
      </c>
      <c r="BW22" s="80">
        <f t="shared" si="10"/>
        <v>1.1000000000000001</v>
      </c>
      <c r="BX22" s="80">
        <f t="shared" si="11"/>
        <v>1.1130148943987077</v>
      </c>
      <c r="BY22" s="82" t="str">
        <f t="shared" si="12"/>
        <v>(3,na,1,1,1,na)</v>
      </c>
      <c r="BZ22" s="64">
        <v>1.1000000000000001</v>
      </c>
      <c r="CA22" s="64">
        <v>1</v>
      </c>
      <c r="CB22" s="64">
        <v>1</v>
      </c>
      <c r="CC22" s="64">
        <v>1</v>
      </c>
      <c r="CD22" s="64">
        <v>1</v>
      </c>
      <c r="CE22" s="64">
        <v>1</v>
      </c>
    </row>
    <row r="23" spans="1:83" ht="24">
      <c r="A23" s="2">
        <v>1217</v>
      </c>
      <c r="B23" s="174" t="s">
        <v>469</v>
      </c>
      <c r="C23" s="175" t="s">
        <v>469</v>
      </c>
      <c r="D23" s="62" t="s">
        <v>470</v>
      </c>
      <c r="E23" s="7" t="s">
        <v>352</v>
      </c>
      <c r="F23" s="135" t="s">
        <v>1834</v>
      </c>
      <c r="G23" s="115" t="s">
        <v>465</v>
      </c>
      <c r="H23" s="170" t="s">
        <v>352</v>
      </c>
      <c r="I23" s="113" t="s">
        <v>352</v>
      </c>
      <c r="J23" s="114">
        <v>0</v>
      </c>
      <c r="K23" s="115" t="s">
        <v>339</v>
      </c>
      <c r="L23" s="177">
        <f t="shared" si="32"/>
        <v>8.9687753746216875E-2</v>
      </c>
      <c r="M23" s="39">
        <v>1</v>
      </c>
      <c r="N23" s="1">
        <f t="shared" si="13"/>
        <v>1.3440316373092398</v>
      </c>
      <c r="O23" s="131" t="str">
        <f t="shared" si="14"/>
        <v>(4,4,3,3,1,5); Literature 1997, produced on site</v>
      </c>
      <c r="P23" s="177">
        <f t="shared" si="33"/>
        <v>2.3916734332324496E-2</v>
      </c>
      <c r="Q23" s="39">
        <v>1</v>
      </c>
      <c r="R23" s="1">
        <f t="shared" si="15"/>
        <v>1.3440316373092398</v>
      </c>
      <c r="S23" s="131" t="str">
        <f t="shared" si="16"/>
        <v>(4,4,3,3,1,5); Literature 1997, produced on site</v>
      </c>
      <c r="T23" s="177">
        <f t="shared" si="34"/>
        <v>8.9687753746216875E-2</v>
      </c>
      <c r="U23" s="39">
        <v>1</v>
      </c>
      <c r="V23" s="1">
        <f t="shared" si="17"/>
        <v>1.3440316373092398</v>
      </c>
      <c r="W23" s="131" t="str">
        <f t="shared" si="18"/>
        <v>(4,4,3,3,1,5); Literature 1997, produced on site</v>
      </c>
      <c r="X23" s="177">
        <f t="shared" si="35"/>
        <v>2.3916734332324496E-2</v>
      </c>
      <c r="Y23" s="39">
        <v>1</v>
      </c>
      <c r="Z23" s="1">
        <f t="shared" si="19"/>
        <v>1.3440316373092398</v>
      </c>
      <c r="AA23" s="41" t="str">
        <f t="shared" si="20"/>
        <v>(4,4,3,3,1,5); Literature 1997, produced on site</v>
      </c>
      <c r="AB23" s="177">
        <f t="shared" si="36"/>
        <v>8.9687753746216875E-2</v>
      </c>
      <c r="AC23" s="39">
        <v>1</v>
      </c>
      <c r="AD23" s="1">
        <f t="shared" si="21"/>
        <v>1.3440316373092398</v>
      </c>
      <c r="AE23" s="131" t="str">
        <f t="shared" si="22"/>
        <v>(4,4,3,3,1,5); Literature 1997, produced on site</v>
      </c>
      <c r="AF23" s="177">
        <f t="shared" si="37"/>
        <v>2.3916734332324496E-2</v>
      </c>
      <c r="AG23" s="39">
        <v>1</v>
      </c>
      <c r="AH23" s="1">
        <f t="shared" si="23"/>
        <v>1.3440316373092398</v>
      </c>
      <c r="AI23" s="41" t="str">
        <f t="shared" si="24"/>
        <v>(4,4,3,3,1,5); Literature 1997, produced on site</v>
      </c>
      <c r="AJ23" s="471">
        <f t="shared" si="43"/>
        <v>8.9687753746216875E-2</v>
      </c>
      <c r="AK23" s="39">
        <v>1</v>
      </c>
      <c r="AL23" s="1">
        <f t="shared" si="30"/>
        <v>1.3440316373092398</v>
      </c>
      <c r="AM23" s="131" t="str">
        <f t="shared" si="31"/>
        <v>(4,4,3,3,1,5); Literature 1997, produced on site</v>
      </c>
      <c r="AN23" s="471">
        <f t="shared" si="38"/>
        <v>2.3916734332324496E-2</v>
      </c>
      <c r="AO23" s="39">
        <v>1</v>
      </c>
      <c r="AP23" s="1">
        <f t="shared" si="25"/>
        <v>1.3440316373092398</v>
      </c>
      <c r="AQ23" s="41" t="str">
        <f t="shared" si="26"/>
        <v>(4,4,3,3,1,5); Literature 1997, produced on site</v>
      </c>
      <c r="AR23" s="475"/>
      <c r="AS23" s="295">
        <f t="shared" si="39"/>
        <v>0</v>
      </c>
      <c r="AT23" s="39">
        <v>1</v>
      </c>
      <c r="AU23" s="1">
        <f t="shared" si="27"/>
        <v>1.3440316373092398</v>
      </c>
      <c r="AV23" s="131" t="str">
        <f t="shared" si="28"/>
        <v>(4,4,3,3,1,5); Literature 1997, produced on site</v>
      </c>
      <c r="AW23" s="41"/>
      <c r="AX23" s="177">
        <f>BE23</f>
        <v>6.2608695652173918E-2</v>
      </c>
      <c r="AY23" s="41"/>
      <c r="AZ23" s="295">
        <f>AZ$31</f>
        <v>96.774193548387103</v>
      </c>
      <c r="BA23" s="295">
        <f>BA$31</f>
        <v>3.225806451612903</v>
      </c>
      <c r="BB23" s="295">
        <f>BB$31</f>
        <v>0</v>
      </c>
      <c r="BC23" s="182">
        <f>BM23/BM$17</f>
        <v>0.13493253373313344</v>
      </c>
      <c r="BD23" s="182">
        <f t="shared" si="40"/>
        <v>0</v>
      </c>
      <c r="BE23" s="182">
        <f t="shared" si="41"/>
        <v>6.2608695652173918E-2</v>
      </c>
      <c r="BF23" s="182">
        <f t="shared" si="42"/>
        <v>0.49523200000000001</v>
      </c>
      <c r="BG23" s="182"/>
      <c r="BH23" s="182"/>
      <c r="BI23" s="182"/>
      <c r="BJ23" s="182"/>
      <c r="BK23" s="182">
        <f>0.8*0.09</f>
        <v>7.1999999999999995E-2</v>
      </c>
      <c r="BL23" s="182">
        <v>0.61904000000000003</v>
      </c>
      <c r="BM23" s="182">
        <v>8.9999999999999993E-3</v>
      </c>
      <c r="BN23" s="90" t="s">
        <v>546</v>
      </c>
      <c r="BO23" s="7">
        <v>4</v>
      </c>
      <c r="BP23" s="62">
        <v>4</v>
      </c>
      <c r="BQ23" s="62">
        <v>3</v>
      </c>
      <c r="BR23" s="62">
        <v>3</v>
      </c>
      <c r="BS23" s="62">
        <v>1</v>
      </c>
      <c r="BT23" s="62">
        <v>5</v>
      </c>
      <c r="BU23" s="62">
        <v>3</v>
      </c>
      <c r="BV23" s="63">
        <v>1.05</v>
      </c>
      <c r="BW23" s="80">
        <f t="shared" si="10"/>
        <v>1.3385948990307144</v>
      </c>
      <c r="BX23" s="80">
        <f t="shared" si="11"/>
        <v>1.3440316373092398</v>
      </c>
      <c r="BY23" s="82" t="str">
        <f t="shared" si="12"/>
        <v>(4,4,3,3,1,5)</v>
      </c>
      <c r="BZ23" s="64">
        <v>1.2</v>
      </c>
      <c r="CA23" s="64">
        <v>1.1000000000000001</v>
      </c>
      <c r="CB23" s="64">
        <v>1.1000000000000001</v>
      </c>
      <c r="CC23" s="64">
        <v>1.02</v>
      </c>
      <c r="CD23" s="64">
        <v>1</v>
      </c>
      <c r="CE23" s="64">
        <v>1.2</v>
      </c>
    </row>
    <row r="24" spans="1:83" ht="24">
      <c r="A24" s="2">
        <v>2923</v>
      </c>
      <c r="B24" s="174" t="s">
        <v>469</v>
      </c>
      <c r="C24" s="175" t="s">
        <v>469</v>
      </c>
      <c r="D24" s="62" t="s">
        <v>470</v>
      </c>
      <c r="E24" s="7" t="s">
        <v>352</v>
      </c>
      <c r="F24" s="135" t="s">
        <v>2181</v>
      </c>
      <c r="G24" s="115" t="s">
        <v>465</v>
      </c>
      <c r="H24" s="170" t="s">
        <v>352</v>
      </c>
      <c r="I24" s="113" t="s">
        <v>352</v>
      </c>
      <c r="J24" s="114">
        <v>0</v>
      </c>
      <c r="K24" s="115" t="s">
        <v>339</v>
      </c>
      <c r="L24" s="177">
        <f t="shared" si="32"/>
        <v>6.3928869425047428E-4</v>
      </c>
      <c r="M24" s="39">
        <v>1</v>
      </c>
      <c r="N24" s="1">
        <f t="shared" si="13"/>
        <v>1.6910336104485675</v>
      </c>
      <c r="O24" s="131" t="str">
        <f t="shared" si="14"/>
        <v>(4,4,4,3,4,5); Hagedorn 1992, fittings</v>
      </c>
      <c r="P24" s="177">
        <f t="shared" si="33"/>
        <v>1.7047698513345981E-4</v>
      </c>
      <c r="Q24" s="39">
        <v>1</v>
      </c>
      <c r="R24" s="1">
        <f t="shared" si="15"/>
        <v>1.6910336104485675</v>
      </c>
      <c r="S24" s="131" t="str">
        <f t="shared" si="16"/>
        <v>(4,4,4,3,4,5); Hagedorn 1992, fittings</v>
      </c>
      <c r="T24" s="177">
        <f t="shared" si="34"/>
        <v>6.3928869425047428E-4</v>
      </c>
      <c r="U24" s="39">
        <v>1</v>
      </c>
      <c r="V24" s="1">
        <f t="shared" si="17"/>
        <v>1.6910336104485675</v>
      </c>
      <c r="W24" s="131" t="str">
        <f t="shared" si="18"/>
        <v>(4,4,4,3,4,5); Hagedorn 1992, fittings</v>
      </c>
      <c r="X24" s="177">
        <f t="shared" si="35"/>
        <v>1.7047698513345981E-4</v>
      </c>
      <c r="Y24" s="39">
        <v>1</v>
      </c>
      <c r="Z24" s="1">
        <f t="shared" si="19"/>
        <v>1.6910336104485675</v>
      </c>
      <c r="AA24" s="41" t="str">
        <f t="shared" si="20"/>
        <v>(4,4,4,3,4,5); Hagedorn 1992, fittings</v>
      </c>
      <c r="AB24" s="177">
        <f t="shared" si="36"/>
        <v>6.3928869425047428E-4</v>
      </c>
      <c r="AC24" s="39">
        <v>1</v>
      </c>
      <c r="AD24" s="1">
        <f t="shared" si="21"/>
        <v>1.6910336104485675</v>
      </c>
      <c r="AE24" s="131" t="str">
        <f t="shared" si="22"/>
        <v>(4,4,4,3,4,5); Hagedorn 1992, fittings</v>
      </c>
      <c r="AF24" s="177">
        <f t="shared" si="37"/>
        <v>1.7047698513345981E-4</v>
      </c>
      <c r="AG24" s="39">
        <v>1</v>
      </c>
      <c r="AH24" s="1">
        <f t="shared" si="23"/>
        <v>1.6910336104485675</v>
      </c>
      <c r="AI24" s="41" t="str">
        <f t="shared" si="24"/>
        <v>(4,4,4,3,4,5); Hagedorn 1992, fittings</v>
      </c>
      <c r="AJ24" s="471">
        <f t="shared" si="43"/>
        <v>6.3928869425047428E-4</v>
      </c>
      <c r="AK24" s="39">
        <v>1</v>
      </c>
      <c r="AL24" s="1">
        <f t="shared" si="30"/>
        <v>1.6910336104485675</v>
      </c>
      <c r="AM24" s="131" t="str">
        <f t="shared" si="31"/>
        <v>(4,4,4,3,4,5); Hagedorn 1992, fittings</v>
      </c>
      <c r="AN24" s="471">
        <f t="shared" si="38"/>
        <v>1.7047698513345981E-4</v>
      </c>
      <c r="AO24" s="39">
        <v>1</v>
      </c>
      <c r="AP24" s="1">
        <f t="shared" si="25"/>
        <v>1.6910336104485675</v>
      </c>
      <c r="AQ24" s="41" t="str">
        <f t="shared" si="26"/>
        <v>(4,4,4,3,4,5); Hagedorn 1992, fittings</v>
      </c>
      <c r="AR24" s="475"/>
      <c r="AS24" s="471">
        <f t="shared" si="39"/>
        <v>1.8169257626066112E-3</v>
      </c>
      <c r="AT24" s="39">
        <v>1</v>
      </c>
      <c r="AU24" s="1">
        <f t="shared" si="27"/>
        <v>1.6910336104485675</v>
      </c>
      <c r="AV24" s="131" t="str">
        <f t="shared" si="28"/>
        <v>(4,4,4,3,4,5); Hagedorn 1992, fittings</v>
      </c>
      <c r="AW24" s="41"/>
      <c r="AX24" s="177">
        <f>BC24</f>
        <v>5.9970014992503755E-4</v>
      </c>
      <c r="AY24" s="41"/>
      <c r="AZ24" s="295">
        <f>$AX$7*AZ$52/($AX$52)*100</f>
        <v>72.015161086544538</v>
      </c>
      <c r="BA24" s="295">
        <f>$AX$8*BA$52/($AX$52)*100</f>
        <v>2.4005053695514844</v>
      </c>
      <c r="BB24" s="295">
        <f>$AX$9*BB$52/($AX$52)*100</f>
        <v>25.584333543903981</v>
      </c>
      <c r="BC24" s="182">
        <f>0.00004/0.01204*BC7</f>
        <v>5.9970014992503755E-4</v>
      </c>
      <c r="BD24" s="182">
        <f t="shared" si="40"/>
        <v>0</v>
      </c>
      <c r="BE24" s="182">
        <f t="shared" si="41"/>
        <v>0</v>
      </c>
      <c r="BF24" s="182">
        <f t="shared" si="42"/>
        <v>0</v>
      </c>
      <c r="BG24" s="182"/>
      <c r="BH24" s="182"/>
      <c r="BI24" s="182"/>
      <c r="BJ24" s="182"/>
      <c r="BK24" s="182"/>
      <c r="BL24" s="182"/>
      <c r="BM24" s="182"/>
      <c r="BN24" s="90" t="s">
        <v>547</v>
      </c>
      <c r="BO24" s="7">
        <v>4</v>
      </c>
      <c r="BP24" s="62">
        <v>4</v>
      </c>
      <c r="BQ24" s="62">
        <v>4</v>
      </c>
      <c r="BR24" s="62">
        <v>3</v>
      </c>
      <c r="BS24" s="62">
        <v>4</v>
      </c>
      <c r="BT24" s="62">
        <v>5</v>
      </c>
      <c r="BU24" s="62">
        <v>3</v>
      </c>
      <c r="BV24" s="63">
        <v>1.05</v>
      </c>
      <c r="BW24" s="80">
        <f t="shared" si="10"/>
        <v>1.6871983667168997</v>
      </c>
      <c r="BX24" s="80">
        <f t="shared" si="11"/>
        <v>1.6910336104485675</v>
      </c>
      <c r="BY24" s="82" t="str">
        <f t="shared" si="12"/>
        <v>(4,4,4,3,4,5)</v>
      </c>
      <c r="BZ24" s="64">
        <v>1.2</v>
      </c>
      <c r="CA24" s="64">
        <v>1.1000000000000001</v>
      </c>
      <c r="CB24" s="64">
        <v>1.2</v>
      </c>
      <c r="CC24" s="64">
        <v>1.02</v>
      </c>
      <c r="CD24" s="64">
        <v>1.5</v>
      </c>
      <c r="CE24" s="64">
        <v>1.2</v>
      </c>
    </row>
    <row r="25" spans="1:83" ht="24">
      <c r="A25" s="2">
        <v>1280</v>
      </c>
      <c r="B25" s="174" t="s">
        <v>469</v>
      </c>
      <c r="C25" s="175" t="s">
        <v>469</v>
      </c>
      <c r="D25" s="62" t="s">
        <v>470</v>
      </c>
      <c r="E25" s="7" t="s">
        <v>352</v>
      </c>
      <c r="F25" s="135" t="s">
        <v>1424</v>
      </c>
      <c r="G25" s="115" t="s">
        <v>465</v>
      </c>
      <c r="H25" s="170" t="s">
        <v>352</v>
      </c>
      <c r="I25" s="113" t="s">
        <v>352</v>
      </c>
      <c r="J25" s="114">
        <v>0</v>
      </c>
      <c r="K25" s="115" t="s">
        <v>339</v>
      </c>
      <c r="L25" s="177">
        <f t="shared" si="32"/>
        <v>0.46348430333159391</v>
      </c>
      <c r="M25" s="39">
        <v>1</v>
      </c>
      <c r="N25" s="1">
        <f t="shared" si="13"/>
        <v>1.3440316373092398</v>
      </c>
      <c r="O25" s="131" t="str">
        <f t="shared" si="14"/>
        <v>(4,4,3,3,1,5); Literature 1997, neutralization of wastes</v>
      </c>
      <c r="P25" s="177">
        <f t="shared" si="33"/>
        <v>0.12359581422175836</v>
      </c>
      <c r="Q25" s="39">
        <v>1</v>
      </c>
      <c r="R25" s="1">
        <f t="shared" si="15"/>
        <v>1.3440316373092398</v>
      </c>
      <c r="S25" s="131" t="str">
        <f t="shared" si="16"/>
        <v>(4,4,3,3,1,5); Literature 1997, neutralization of wastes</v>
      </c>
      <c r="T25" s="177">
        <f t="shared" si="34"/>
        <v>0.46348430333159391</v>
      </c>
      <c r="U25" s="39">
        <v>1</v>
      </c>
      <c r="V25" s="1">
        <f t="shared" si="17"/>
        <v>1.3440316373092398</v>
      </c>
      <c r="W25" s="131" t="str">
        <f t="shared" si="18"/>
        <v>(4,4,3,3,1,5); Literature 1997, neutralization of wastes</v>
      </c>
      <c r="X25" s="177">
        <f t="shared" si="35"/>
        <v>0.12359581422175836</v>
      </c>
      <c r="Y25" s="39">
        <v>1</v>
      </c>
      <c r="Z25" s="1">
        <f t="shared" si="19"/>
        <v>1.3440316373092398</v>
      </c>
      <c r="AA25" s="41" t="str">
        <f t="shared" si="20"/>
        <v>(4,4,3,3,1,5); Literature 1997, neutralization of wastes</v>
      </c>
      <c r="AB25" s="177">
        <f t="shared" si="36"/>
        <v>0.46348430333159391</v>
      </c>
      <c r="AC25" s="39">
        <v>1</v>
      </c>
      <c r="AD25" s="1">
        <f t="shared" si="21"/>
        <v>1.3440316373092398</v>
      </c>
      <c r="AE25" s="131" t="str">
        <f t="shared" si="22"/>
        <v>(4,4,3,3,1,5); Literature 1997, neutralization of wastes</v>
      </c>
      <c r="AF25" s="177">
        <f t="shared" si="37"/>
        <v>0.12359581422175836</v>
      </c>
      <c r="AG25" s="39">
        <v>1</v>
      </c>
      <c r="AH25" s="1">
        <f t="shared" si="23"/>
        <v>1.3440316373092398</v>
      </c>
      <c r="AI25" s="41" t="str">
        <f t="shared" si="24"/>
        <v>(4,4,3,3,1,5); Literature 1997, neutralization of wastes</v>
      </c>
      <c r="AJ25" s="471">
        <f t="shared" si="43"/>
        <v>0.46348430333159391</v>
      </c>
      <c r="AK25" s="39">
        <v>1</v>
      </c>
      <c r="AL25" s="1">
        <f t="shared" si="30"/>
        <v>1.3440316373092398</v>
      </c>
      <c r="AM25" s="131" t="str">
        <f t="shared" si="31"/>
        <v>(4,4,3,3,1,5); Literature 1997, neutralization of wastes</v>
      </c>
      <c r="AN25" s="471">
        <f t="shared" si="38"/>
        <v>0.12359581422175836</v>
      </c>
      <c r="AO25" s="39">
        <v>1</v>
      </c>
      <c r="AP25" s="1">
        <f t="shared" si="25"/>
        <v>1.3440316373092398</v>
      </c>
      <c r="AQ25" s="41" t="str">
        <f t="shared" si="26"/>
        <v>(4,4,3,3,1,5); Literature 1997, neutralization of wastes</v>
      </c>
      <c r="AR25" s="475"/>
      <c r="AS25" s="471">
        <f t="shared" si="39"/>
        <v>1.3172711778897932</v>
      </c>
      <c r="AT25" s="39">
        <v>1</v>
      </c>
      <c r="AU25" s="1">
        <f t="shared" si="27"/>
        <v>1.3440316373092398</v>
      </c>
      <c r="AV25" s="131" t="str">
        <f t="shared" si="28"/>
        <v>(4,4,3,3,1,5); Literature 1997, neutralization of wastes</v>
      </c>
      <c r="AW25" s="41"/>
      <c r="AX25" s="177">
        <f>BE25</f>
        <v>0.43478260869565222</v>
      </c>
      <c r="AY25" s="41"/>
      <c r="AZ25" s="295">
        <f>$AX$7*AZ$52/($AX$52)*100</f>
        <v>72.015161086544538</v>
      </c>
      <c r="BA25" s="295">
        <f>$AX$8*BA$52/($AX$52)*100</f>
        <v>2.4005053695514844</v>
      </c>
      <c r="BB25" s="295">
        <f>$AX$9*BB$52/($AX$52)*100</f>
        <v>25.584333543903981</v>
      </c>
      <c r="BC25" s="182">
        <f t="shared" ref="BC25:BC31" si="44">BM25/BM$17</f>
        <v>0</v>
      </c>
      <c r="BD25" s="182">
        <f t="shared" si="40"/>
        <v>0</v>
      </c>
      <c r="BE25" s="182">
        <f t="shared" si="41"/>
        <v>0.43478260869565222</v>
      </c>
      <c r="BF25" s="182">
        <f t="shared" si="42"/>
        <v>0</v>
      </c>
      <c r="BG25" s="182"/>
      <c r="BH25" s="182"/>
      <c r="BI25" s="182"/>
      <c r="BJ25" s="182"/>
      <c r="BK25" s="182">
        <v>0.5</v>
      </c>
      <c r="BL25" s="182"/>
      <c r="BM25" s="182"/>
      <c r="BN25" s="90" t="s">
        <v>549</v>
      </c>
      <c r="BO25" s="7">
        <v>4</v>
      </c>
      <c r="BP25" s="62">
        <v>4</v>
      </c>
      <c r="BQ25" s="62">
        <v>3</v>
      </c>
      <c r="BR25" s="62">
        <v>3</v>
      </c>
      <c r="BS25" s="62">
        <v>1</v>
      </c>
      <c r="BT25" s="62">
        <v>5</v>
      </c>
      <c r="BU25" s="62">
        <v>3</v>
      </c>
      <c r="BV25" s="63">
        <v>1.05</v>
      </c>
      <c r="BW25" s="80">
        <f t="shared" si="10"/>
        <v>1.3385948990307144</v>
      </c>
      <c r="BX25" s="80">
        <f t="shared" si="11"/>
        <v>1.3440316373092398</v>
      </c>
      <c r="BY25" s="82" t="str">
        <f t="shared" si="12"/>
        <v>(4,4,3,3,1,5)</v>
      </c>
      <c r="BZ25" s="64">
        <v>1.2</v>
      </c>
      <c r="CA25" s="64">
        <v>1.1000000000000001</v>
      </c>
      <c r="CB25" s="64">
        <v>1.1000000000000001</v>
      </c>
      <c r="CC25" s="64">
        <v>1.02</v>
      </c>
      <c r="CD25" s="64">
        <v>1</v>
      </c>
      <c r="CE25" s="64">
        <v>1.2</v>
      </c>
    </row>
    <row r="26" spans="1:83" ht="24">
      <c r="A26" s="280">
        <v>4225</v>
      </c>
      <c r="B26" s="174"/>
      <c r="C26" s="175" t="s">
        <v>469</v>
      </c>
      <c r="D26" s="62" t="s">
        <v>470</v>
      </c>
      <c r="E26" s="7" t="s">
        <v>352</v>
      </c>
      <c r="F26" s="135" t="s">
        <v>2182</v>
      </c>
      <c r="G26" s="115" t="s">
        <v>465</v>
      </c>
      <c r="H26" s="170" t="s">
        <v>352</v>
      </c>
      <c r="I26" s="113" t="s">
        <v>352</v>
      </c>
      <c r="J26" s="114">
        <v>0</v>
      </c>
      <c r="K26" s="115" t="s">
        <v>339</v>
      </c>
      <c r="L26" s="177">
        <f t="shared" si="32"/>
        <v>7.095388502842703E-4</v>
      </c>
      <c r="M26" s="39">
        <v>1</v>
      </c>
      <c r="N26" s="1">
        <f t="shared" si="13"/>
        <v>1.6910336104485675</v>
      </c>
      <c r="O26" s="131" t="str">
        <f t="shared" si="14"/>
        <v>(4,4,4,3,4,5); Hagedorn 1992, graphite</v>
      </c>
      <c r="P26" s="177">
        <f t="shared" si="33"/>
        <v>1.8921036007580542E-4</v>
      </c>
      <c r="Q26" s="39">
        <v>1</v>
      </c>
      <c r="R26" s="1">
        <f t="shared" si="15"/>
        <v>1.6910336104485675</v>
      </c>
      <c r="S26" s="131" t="str">
        <f t="shared" si="16"/>
        <v>(4,4,4,3,4,5); Hagedorn 1992, graphite</v>
      </c>
      <c r="T26" s="177">
        <f t="shared" si="34"/>
        <v>7.095388502842703E-4</v>
      </c>
      <c r="U26" s="39">
        <v>1</v>
      </c>
      <c r="V26" s="1">
        <f t="shared" si="17"/>
        <v>1.6910336104485675</v>
      </c>
      <c r="W26" s="131" t="str">
        <f t="shared" si="18"/>
        <v>(4,4,4,3,4,5); Hagedorn 1992, graphite</v>
      </c>
      <c r="X26" s="177">
        <f t="shared" si="35"/>
        <v>1.8921036007580542E-4</v>
      </c>
      <c r="Y26" s="39">
        <v>1</v>
      </c>
      <c r="Z26" s="1">
        <f t="shared" si="19"/>
        <v>1.6910336104485675</v>
      </c>
      <c r="AA26" s="41" t="str">
        <f t="shared" si="20"/>
        <v>(4,4,4,3,4,5); Hagedorn 1992, graphite</v>
      </c>
      <c r="AB26" s="177">
        <f t="shared" si="36"/>
        <v>7.095388502842703E-4</v>
      </c>
      <c r="AC26" s="39">
        <v>1</v>
      </c>
      <c r="AD26" s="1">
        <f t="shared" si="21"/>
        <v>1.6910336104485675</v>
      </c>
      <c r="AE26" s="131" t="str">
        <f t="shared" si="22"/>
        <v>(4,4,4,3,4,5); Hagedorn 1992, graphite</v>
      </c>
      <c r="AF26" s="177">
        <f t="shared" si="37"/>
        <v>1.8921036007580542E-4</v>
      </c>
      <c r="AG26" s="39">
        <v>1</v>
      </c>
      <c r="AH26" s="1">
        <f t="shared" si="23"/>
        <v>1.6910336104485675</v>
      </c>
      <c r="AI26" s="41" t="str">
        <f t="shared" si="24"/>
        <v>(4,4,4,3,4,5); Hagedorn 1992, graphite</v>
      </c>
      <c r="AJ26" s="471">
        <f t="shared" si="43"/>
        <v>7.095388502842703E-4</v>
      </c>
      <c r="AK26" s="39">
        <v>1</v>
      </c>
      <c r="AL26" s="1">
        <f t="shared" si="30"/>
        <v>1.6910336104485675</v>
      </c>
      <c r="AM26" s="131" t="str">
        <f t="shared" si="31"/>
        <v>(4,4,4,3,4,5); Hagedorn 1992, graphite</v>
      </c>
      <c r="AN26" s="471">
        <f t="shared" si="38"/>
        <v>1.8921036007580542E-4</v>
      </c>
      <c r="AO26" s="39">
        <v>1</v>
      </c>
      <c r="AP26" s="1">
        <f t="shared" si="25"/>
        <v>1.6910336104485675</v>
      </c>
      <c r="AQ26" s="41" t="str">
        <f t="shared" si="26"/>
        <v>(4,4,4,3,4,5); Hagedorn 1992, graphite</v>
      </c>
      <c r="AR26" s="475"/>
      <c r="AS26" s="471">
        <f t="shared" si="39"/>
        <v>2.0165841008079263E-3</v>
      </c>
      <c r="AT26" s="39">
        <v>1</v>
      </c>
      <c r="AU26" s="1">
        <f t="shared" si="27"/>
        <v>1.6910336104485675</v>
      </c>
      <c r="AV26" s="131" t="str">
        <f t="shared" si="28"/>
        <v>(4,4,4,3,4,5); Hagedorn 1992, graphite</v>
      </c>
      <c r="AW26" s="41"/>
      <c r="AX26" s="177">
        <f>BF26</f>
        <v>6.6559999999999992E-4</v>
      </c>
      <c r="AY26" s="41"/>
      <c r="AZ26" s="295">
        <f>$AX$7*AZ$52/($AX$52)*100</f>
        <v>72.015161086544538</v>
      </c>
      <c r="BA26" s="295">
        <f>$AX$8*BA$52/($AX$52)*100</f>
        <v>2.4005053695514844</v>
      </c>
      <c r="BB26" s="295">
        <f>$AX$9*BB$52/($AX$52)*100</f>
        <v>25.584333543903981</v>
      </c>
      <c r="BC26" s="182">
        <f t="shared" si="44"/>
        <v>6.5967016491754122E-4</v>
      </c>
      <c r="BD26" s="182">
        <f t="shared" si="40"/>
        <v>0</v>
      </c>
      <c r="BE26" s="182">
        <f t="shared" si="41"/>
        <v>0</v>
      </c>
      <c r="BF26" s="182">
        <f t="shared" si="42"/>
        <v>6.6559999999999992E-4</v>
      </c>
      <c r="BG26" s="182"/>
      <c r="BH26" s="182"/>
      <c r="BI26" s="182"/>
      <c r="BJ26" s="182"/>
      <c r="BK26" s="182"/>
      <c r="BL26" s="182">
        <v>8.3199999999999995E-4</v>
      </c>
      <c r="BM26" s="182">
        <v>4.3999999999999999E-5</v>
      </c>
      <c r="BN26" s="90" t="s">
        <v>550</v>
      </c>
      <c r="BO26" s="7">
        <v>4</v>
      </c>
      <c r="BP26" s="62">
        <v>4</v>
      </c>
      <c r="BQ26" s="62">
        <v>4</v>
      </c>
      <c r="BR26" s="62">
        <v>3</v>
      </c>
      <c r="BS26" s="62">
        <v>4</v>
      </c>
      <c r="BT26" s="62">
        <v>5</v>
      </c>
      <c r="BU26" s="62">
        <v>3</v>
      </c>
      <c r="BV26" s="63">
        <v>1.05</v>
      </c>
      <c r="BW26" s="80">
        <f t="shared" si="10"/>
        <v>1.6871983667168997</v>
      </c>
      <c r="BX26" s="80">
        <f t="shared" si="11"/>
        <v>1.6910336104485675</v>
      </c>
      <c r="BY26" s="82" t="str">
        <f t="shared" si="12"/>
        <v>(4,4,4,3,4,5)</v>
      </c>
      <c r="BZ26" s="64">
        <v>1.2</v>
      </c>
      <c r="CA26" s="64">
        <v>1.1000000000000001</v>
      </c>
      <c r="CB26" s="64">
        <v>1.2</v>
      </c>
      <c r="CC26" s="64">
        <v>1.02</v>
      </c>
      <c r="CD26" s="64">
        <v>1.5</v>
      </c>
      <c r="CE26" s="64">
        <v>1.2</v>
      </c>
    </row>
    <row r="27" spans="1:83" ht="36">
      <c r="A27" s="1028" t="s">
        <v>1856</v>
      </c>
      <c r="B27" s="174" t="s">
        <v>90</v>
      </c>
      <c r="C27" s="175" t="s">
        <v>469</v>
      </c>
      <c r="D27" s="62" t="s">
        <v>470</v>
      </c>
      <c r="E27" s="7" t="s">
        <v>352</v>
      </c>
      <c r="F27" s="135" t="s">
        <v>1858</v>
      </c>
      <c r="G27" s="115" t="s">
        <v>465</v>
      </c>
      <c r="H27" s="170" t="s">
        <v>352</v>
      </c>
      <c r="I27" s="113" t="s">
        <v>352</v>
      </c>
      <c r="J27" s="114">
        <v>0</v>
      </c>
      <c r="K27" s="115" t="s">
        <v>341</v>
      </c>
      <c r="L27" s="177">
        <f t="shared" si="32"/>
        <v>2.1512299733922515</v>
      </c>
      <c r="M27" s="39">
        <v>1</v>
      </c>
      <c r="N27" s="1">
        <f t="shared" si="13"/>
        <v>2.0949941301068096</v>
      </c>
      <c r="O27" s="131" t="str">
        <f t="shared" si="14"/>
        <v>(4,5,na,na,na,na); Standard distances 100km, MG-Si 2000km</v>
      </c>
      <c r="P27" s="177">
        <f t="shared" si="33"/>
        <v>2.1512299733922515</v>
      </c>
      <c r="Q27" s="39">
        <v>1</v>
      </c>
      <c r="R27" s="1">
        <f t="shared" si="15"/>
        <v>2.0949941301068096</v>
      </c>
      <c r="S27" s="131" t="str">
        <f t="shared" si="16"/>
        <v>(4,5,na,na,na,na); Standard distances 100km, MG-Si 2000km</v>
      </c>
      <c r="T27" s="177">
        <f t="shared" si="34"/>
        <v>2.1512299733922515</v>
      </c>
      <c r="U27" s="39">
        <v>1</v>
      </c>
      <c r="V27" s="1">
        <f t="shared" si="17"/>
        <v>2.0949941301068096</v>
      </c>
      <c r="W27" s="131" t="str">
        <f t="shared" si="18"/>
        <v>(4,5,na,na,na,na); Standard distances 100km, MG-Si 2000km</v>
      </c>
      <c r="X27" s="177">
        <f t="shared" si="35"/>
        <v>2.1512299733922515</v>
      </c>
      <c r="Y27" s="39">
        <v>1</v>
      </c>
      <c r="Z27" s="1">
        <f t="shared" si="19"/>
        <v>2.0949941301068096</v>
      </c>
      <c r="AA27" s="41" t="str">
        <f t="shared" si="20"/>
        <v>(4,5,na,na,na,na); Standard distances 100km, MG-Si 2000km</v>
      </c>
      <c r="AB27" s="177">
        <f t="shared" si="36"/>
        <v>2.1512299733922515</v>
      </c>
      <c r="AC27" s="39">
        <v>1</v>
      </c>
      <c r="AD27" s="1">
        <f t="shared" si="21"/>
        <v>2.0949941301068096</v>
      </c>
      <c r="AE27" s="131" t="str">
        <f t="shared" si="22"/>
        <v>(4,5,na,na,na,na); Standard distances 100km, MG-Si 2000km</v>
      </c>
      <c r="AF27" s="177">
        <f t="shared" si="37"/>
        <v>2.1512299733922515</v>
      </c>
      <c r="AG27" s="39">
        <v>1</v>
      </c>
      <c r="AH27" s="1">
        <f t="shared" si="23"/>
        <v>2.0949941301068096</v>
      </c>
      <c r="AI27" s="41" t="str">
        <f t="shared" si="24"/>
        <v>(4,5,na,na,na,na); Standard distances 100km, MG-Si 2000km</v>
      </c>
      <c r="AJ27" s="471">
        <f t="shared" si="43"/>
        <v>2.1512299733922515</v>
      </c>
      <c r="AK27" s="39">
        <v>1</v>
      </c>
      <c r="AL27" s="1">
        <f t="shared" si="30"/>
        <v>2.0949941301068096</v>
      </c>
      <c r="AM27" s="131" t="str">
        <f t="shared" si="31"/>
        <v>(4,5,na,na,na,na); Standard distances 100km, MG-Si 2000km</v>
      </c>
      <c r="AN27" s="471">
        <f t="shared" si="38"/>
        <v>2.1512299733922515</v>
      </c>
      <c r="AO27" s="39">
        <v>1</v>
      </c>
      <c r="AP27" s="1">
        <f t="shared" si="25"/>
        <v>2.0949941301068096</v>
      </c>
      <c r="AQ27" s="41" t="str">
        <f t="shared" si="26"/>
        <v>(4,5,na,na,na,na); Standard distances 100km, MG-Si 2000km</v>
      </c>
      <c r="AR27" s="475"/>
      <c r="AS27" s="471">
        <f t="shared" si="39"/>
        <v>4.840267440132564</v>
      </c>
      <c r="AT27" s="39">
        <v>1</v>
      </c>
      <c r="AU27" s="1">
        <f t="shared" si="27"/>
        <v>2.0949941301068096</v>
      </c>
      <c r="AV27" s="131" t="str">
        <f t="shared" si="28"/>
        <v>(4,5,na,na,na,na); Standard distances 100km, MG-Si 2000km</v>
      </c>
      <c r="AW27" s="41"/>
      <c r="AX27" s="177">
        <f>0.1*SUM(AX24:AX26,AX21)+2*AX17</f>
        <v>2.0436684747226388</v>
      </c>
      <c r="AY27" s="41"/>
      <c r="AZ27" s="295">
        <f>AX$7/0.95*100</f>
        <v>71.111111111111114</v>
      </c>
      <c r="BA27" s="295">
        <f>AX$8/0.95*100</f>
        <v>8.8888888888888893</v>
      </c>
      <c r="BB27" s="295">
        <f>100-AZ27-BA27</f>
        <v>19.999999999999996</v>
      </c>
      <c r="BC27" s="182">
        <f t="shared" si="44"/>
        <v>0</v>
      </c>
      <c r="BD27" s="182">
        <f t="shared" si="40"/>
        <v>0</v>
      </c>
      <c r="BE27" s="182">
        <f t="shared" si="41"/>
        <v>0</v>
      </c>
      <c r="BF27" s="182">
        <f t="shared" si="42"/>
        <v>0</v>
      </c>
      <c r="BG27" s="182"/>
      <c r="BH27" s="182"/>
      <c r="BI27" s="182"/>
      <c r="BJ27" s="182"/>
      <c r="BK27" s="182"/>
      <c r="BL27" s="182"/>
      <c r="BM27" s="182"/>
      <c r="BN27" s="90" t="s">
        <v>254</v>
      </c>
      <c r="BO27" s="7">
        <v>4</v>
      </c>
      <c r="BP27" s="62">
        <v>5</v>
      </c>
      <c r="BQ27" s="62" t="s">
        <v>194</v>
      </c>
      <c r="BR27" s="62" t="s">
        <v>194</v>
      </c>
      <c r="BS27" s="62" t="s">
        <v>194</v>
      </c>
      <c r="BT27" s="62" t="s">
        <v>194</v>
      </c>
      <c r="BU27" s="62">
        <v>5</v>
      </c>
      <c r="BV27" s="63">
        <v>2</v>
      </c>
      <c r="BW27" s="80">
        <f t="shared" si="10"/>
        <v>1.2941338353151037</v>
      </c>
      <c r="BX27" s="80">
        <f t="shared" si="11"/>
        <v>2.0949941301068096</v>
      </c>
      <c r="BY27" s="82" t="str">
        <f t="shared" si="12"/>
        <v>(4,5,na,na,na,na)</v>
      </c>
      <c r="BZ27" s="64">
        <v>1.2</v>
      </c>
      <c r="CA27" s="64">
        <v>1.2</v>
      </c>
      <c r="CB27" s="64">
        <v>1</v>
      </c>
      <c r="CC27" s="64">
        <v>1</v>
      </c>
      <c r="CD27" s="64">
        <v>1</v>
      </c>
      <c r="CE27" s="64">
        <v>1</v>
      </c>
    </row>
    <row r="28" spans="1:83" ht="24">
      <c r="A28" s="156">
        <v>1841</v>
      </c>
      <c r="B28" s="174" t="s">
        <v>469</v>
      </c>
      <c r="C28" s="175" t="s">
        <v>469</v>
      </c>
      <c r="D28" s="62" t="s">
        <v>470</v>
      </c>
      <c r="E28" s="7" t="s">
        <v>352</v>
      </c>
      <c r="F28" s="135" t="s">
        <v>53</v>
      </c>
      <c r="G28" s="115" t="s">
        <v>465</v>
      </c>
      <c r="H28" s="170" t="s">
        <v>352</v>
      </c>
      <c r="I28" s="113" t="s">
        <v>352</v>
      </c>
      <c r="J28" s="114">
        <v>0</v>
      </c>
      <c r="K28" s="115" t="s">
        <v>341</v>
      </c>
      <c r="L28" s="177">
        <f t="shared" si="32"/>
        <v>9.3102401888127337E-2</v>
      </c>
      <c r="M28" s="39">
        <v>1</v>
      </c>
      <c r="N28" s="1">
        <f t="shared" si="13"/>
        <v>2.0949941301068096</v>
      </c>
      <c r="O28" s="131" t="str">
        <f t="shared" si="14"/>
        <v>(4,5,na,na,na,na); Standard distances 200km</v>
      </c>
      <c r="P28" s="177">
        <f t="shared" si="33"/>
        <v>2.4827307170167286E-2</v>
      </c>
      <c r="Q28" s="39">
        <v>1</v>
      </c>
      <c r="R28" s="1">
        <f t="shared" si="15"/>
        <v>2.0949941301068096</v>
      </c>
      <c r="S28" s="131" t="str">
        <f t="shared" si="16"/>
        <v>(4,5,na,na,na,na); Standard distances 200km</v>
      </c>
      <c r="T28" s="177">
        <f t="shared" si="34"/>
        <v>9.3102401888127337E-2</v>
      </c>
      <c r="U28" s="39">
        <v>1</v>
      </c>
      <c r="V28" s="1">
        <f t="shared" si="17"/>
        <v>2.0949941301068096</v>
      </c>
      <c r="W28" s="131" t="str">
        <f t="shared" si="18"/>
        <v>(4,5,na,na,na,na); Standard distances 200km</v>
      </c>
      <c r="X28" s="177">
        <f t="shared" si="35"/>
        <v>2.4827307170167286E-2</v>
      </c>
      <c r="Y28" s="39">
        <v>1</v>
      </c>
      <c r="Z28" s="1">
        <f t="shared" si="19"/>
        <v>2.0949941301068096</v>
      </c>
      <c r="AA28" s="41" t="str">
        <f t="shared" si="20"/>
        <v>(4,5,na,na,na,na); Standard distances 200km</v>
      </c>
      <c r="AB28" s="177">
        <f t="shared" si="36"/>
        <v>9.3102401888127337E-2</v>
      </c>
      <c r="AC28" s="39">
        <v>1</v>
      </c>
      <c r="AD28" s="1">
        <f t="shared" si="21"/>
        <v>2.0949941301068096</v>
      </c>
      <c r="AE28" s="131" t="str">
        <f t="shared" si="22"/>
        <v>(4,5,na,na,na,na); Standard distances 200km</v>
      </c>
      <c r="AF28" s="177">
        <f t="shared" si="37"/>
        <v>2.4827307170167286E-2</v>
      </c>
      <c r="AG28" s="39">
        <v>1</v>
      </c>
      <c r="AH28" s="1">
        <f t="shared" si="23"/>
        <v>2.0949941301068096</v>
      </c>
      <c r="AI28" s="41" t="str">
        <f t="shared" si="24"/>
        <v>(4,5,na,na,na,na); Standard distances 200km</v>
      </c>
      <c r="AJ28" s="471">
        <f t="shared" si="43"/>
        <v>9.3102401888127337E-2</v>
      </c>
      <c r="AK28" s="39">
        <v>1</v>
      </c>
      <c r="AL28" s="1">
        <f t="shared" si="30"/>
        <v>2.0949941301068096</v>
      </c>
      <c r="AM28" s="131" t="str">
        <f t="shared" si="31"/>
        <v>(4,5,na,na,na,na); Standard distances 200km</v>
      </c>
      <c r="AN28" s="471">
        <f t="shared" si="38"/>
        <v>2.4827307170167286E-2</v>
      </c>
      <c r="AO28" s="39">
        <v>1</v>
      </c>
      <c r="AP28" s="1">
        <f t="shared" si="25"/>
        <v>2.0949941301068096</v>
      </c>
      <c r="AQ28" s="41" t="str">
        <f t="shared" si="26"/>
        <v>(4,5,na,na,na,na); Standard distances 200km</v>
      </c>
      <c r="AR28" s="475"/>
      <c r="AS28" s="471">
        <f t="shared" si="39"/>
        <v>0.26460682641888822</v>
      </c>
      <c r="AT28" s="39">
        <v>1</v>
      </c>
      <c r="AU28" s="1">
        <f t="shared" si="27"/>
        <v>2.0949941301068096</v>
      </c>
      <c r="AV28" s="131" t="str">
        <f t="shared" si="28"/>
        <v>(4,5,na,na,na,na); Standard distances 200km</v>
      </c>
      <c r="AW28" s="41"/>
      <c r="AX28" s="177">
        <f>0.2*SUM(AX24:AX26,AX21)</f>
        <v>8.7336949445277368E-2</v>
      </c>
      <c r="AY28" s="41"/>
      <c r="AZ28" s="295">
        <f>$AX$7*AZ$52/($AX$52)*100</f>
        <v>72.015161086544538</v>
      </c>
      <c r="BA28" s="295">
        <f>$AX$8*BA$52/($AX$52)*100</f>
        <v>2.4005053695514844</v>
      </c>
      <c r="BB28" s="295">
        <f>$AX$9*BB$52/($AX$52)*100</f>
        <v>25.584333543903981</v>
      </c>
      <c r="BC28" s="182">
        <f t="shared" si="44"/>
        <v>0</v>
      </c>
      <c r="BD28" s="182">
        <f t="shared" si="40"/>
        <v>0</v>
      </c>
      <c r="BE28" s="182">
        <f t="shared" si="41"/>
        <v>0</v>
      </c>
      <c r="BF28" s="182">
        <f t="shared" si="42"/>
        <v>0</v>
      </c>
      <c r="BG28" s="182"/>
      <c r="BH28" s="182"/>
      <c r="BI28" s="182"/>
      <c r="BJ28" s="182"/>
      <c r="BK28" s="182"/>
      <c r="BL28" s="182"/>
      <c r="BM28" s="182"/>
      <c r="BN28" s="90" t="s">
        <v>362</v>
      </c>
      <c r="BO28" s="7">
        <v>4</v>
      </c>
      <c r="BP28" s="62">
        <v>5</v>
      </c>
      <c r="BQ28" s="62" t="s">
        <v>194</v>
      </c>
      <c r="BR28" s="62" t="s">
        <v>194</v>
      </c>
      <c r="BS28" s="62" t="s">
        <v>194</v>
      </c>
      <c r="BT28" s="62" t="s">
        <v>194</v>
      </c>
      <c r="BU28" s="62">
        <v>5</v>
      </c>
      <c r="BV28" s="63">
        <v>2</v>
      </c>
      <c r="BW28" s="80">
        <f t="shared" si="10"/>
        <v>1.2941338353151037</v>
      </c>
      <c r="BX28" s="80">
        <f t="shared" si="11"/>
        <v>2.0949941301068096</v>
      </c>
      <c r="BY28" s="82" t="str">
        <f t="shared" si="12"/>
        <v>(4,5,na,na,na,na)</v>
      </c>
      <c r="BZ28" s="64">
        <v>1.2</v>
      </c>
      <c r="CA28" s="64">
        <v>1.2</v>
      </c>
      <c r="CB28" s="64">
        <v>1</v>
      </c>
      <c r="CC28" s="64">
        <v>1</v>
      </c>
      <c r="CD28" s="64">
        <v>1</v>
      </c>
      <c r="CE28" s="64">
        <v>1</v>
      </c>
    </row>
    <row r="29" spans="1:83" ht="24">
      <c r="A29" s="48">
        <v>916</v>
      </c>
      <c r="B29" s="174" t="s">
        <v>469</v>
      </c>
      <c r="C29" s="175" t="s">
        <v>469</v>
      </c>
      <c r="D29" s="62" t="s">
        <v>470</v>
      </c>
      <c r="E29" s="7" t="s">
        <v>352</v>
      </c>
      <c r="F29" s="135" t="s">
        <v>2183</v>
      </c>
      <c r="G29" s="115" t="s">
        <v>465</v>
      </c>
      <c r="H29" s="170" t="s">
        <v>352</v>
      </c>
      <c r="I29" s="113" t="s">
        <v>352</v>
      </c>
      <c r="J29" s="114">
        <v>0</v>
      </c>
      <c r="K29" s="115" t="s">
        <v>339</v>
      </c>
      <c r="L29" s="177">
        <f t="shared" si="32"/>
        <v>18.508064516129036</v>
      </c>
      <c r="M29" s="39">
        <v>1</v>
      </c>
      <c r="N29" s="1">
        <f t="shared" si="13"/>
        <v>1.2237593405947058</v>
      </c>
      <c r="O29" s="131" t="str">
        <f t="shared" si="14"/>
        <v>(2,2,1,1,3,3); Environmental report 2002</v>
      </c>
      <c r="P29" s="177">
        <f t="shared" si="33"/>
        <v>4.9354838709677411</v>
      </c>
      <c r="Q29" s="39">
        <v>1</v>
      </c>
      <c r="R29" s="1">
        <f t="shared" si="15"/>
        <v>1.2237593405947058</v>
      </c>
      <c r="S29" s="131" t="str">
        <f t="shared" si="16"/>
        <v>(2,2,1,1,3,3); Environmental report 2002</v>
      </c>
      <c r="T29" s="177">
        <f t="shared" si="34"/>
        <v>18.508064516129036</v>
      </c>
      <c r="U29" s="39">
        <v>1</v>
      </c>
      <c r="V29" s="1">
        <f t="shared" si="17"/>
        <v>1.2237593405947058</v>
      </c>
      <c r="W29" s="131" t="str">
        <f t="shared" si="18"/>
        <v>(2,2,1,1,3,3); Environmental report 2002</v>
      </c>
      <c r="X29" s="177">
        <f t="shared" si="35"/>
        <v>4.9354838709677411</v>
      </c>
      <c r="Y29" s="39">
        <v>1</v>
      </c>
      <c r="Z29" s="1">
        <f t="shared" si="19"/>
        <v>1.2237593405947058</v>
      </c>
      <c r="AA29" s="41" t="str">
        <f t="shared" si="20"/>
        <v>(2,2,1,1,3,3); Environmental report 2002</v>
      </c>
      <c r="AB29" s="177">
        <f t="shared" si="36"/>
        <v>18.508064516129036</v>
      </c>
      <c r="AC29" s="39">
        <v>1</v>
      </c>
      <c r="AD29" s="1">
        <f t="shared" si="21"/>
        <v>1.2237593405947058</v>
      </c>
      <c r="AE29" s="131" t="str">
        <f t="shared" si="22"/>
        <v>(2,2,1,1,3,3); Environmental report 2002</v>
      </c>
      <c r="AF29" s="177">
        <f t="shared" si="37"/>
        <v>4.9354838709677411</v>
      </c>
      <c r="AG29" s="39">
        <v>1</v>
      </c>
      <c r="AH29" s="1">
        <f t="shared" si="23"/>
        <v>1.2237593405947058</v>
      </c>
      <c r="AI29" s="41" t="str">
        <f t="shared" si="24"/>
        <v>(2,2,1,1,3,3); Environmental report 2002</v>
      </c>
      <c r="AJ29" s="471">
        <f t="shared" si="43"/>
        <v>18.508064516129036</v>
      </c>
      <c r="AK29" s="39">
        <v>1</v>
      </c>
      <c r="AL29" s="1">
        <f t="shared" si="30"/>
        <v>1.2237593405947058</v>
      </c>
      <c r="AM29" s="131" t="str">
        <f t="shared" si="31"/>
        <v>(2,2,1,1,3,3); Environmental report 2002</v>
      </c>
      <c r="AN29" s="471">
        <f t="shared" si="38"/>
        <v>4.9354838709677411</v>
      </c>
      <c r="AO29" s="39">
        <v>1</v>
      </c>
      <c r="AP29" s="1">
        <f t="shared" si="25"/>
        <v>1.2237593405947058</v>
      </c>
      <c r="AQ29" s="41" t="str">
        <f t="shared" si="26"/>
        <v>(2,2,1,1,3,3); Environmental report 2002</v>
      </c>
      <c r="AR29" s="475"/>
      <c r="AS29" s="295">
        <f t="shared" si="39"/>
        <v>0</v>
      </c>
      <c r="AT29" s="39">
        <v>1</v>
      </c>
      <c r="AU29" s="1">
        <f t="shared" si="27"/>
        <v>1.2237593405947058</v>
      </c>
      <c r="AV29" s="131" t="str">
        <f t="shared" si="28"/>
        <v>(2,2,1,1,3,3); Environmental report 2002</v>
      </c>
      <c r="AW29" s="41"/>
      <c r="AX29" s="177">
        <f>17*(AX7+AX8)</f>
        <v>12.92</v>
      </c>
      <c r="AY29" s="41"/>
      <c r="AZ29" s="295">
        <f>AZ$31</f>
        <v>96.774193548387103</v>
      </c>
      <c r="BA29" s="295">
        <f t="shared" ref="BA29:BB32" si="45">BA$31</f>
        <v>3.225806451612903</v>
      </c>
      <c r="BB29" s="295">
        <f t="shared" si="45"/>
        <v>0</v>
      </c>
      <c r="BC29" s="182">
        <f>BM29/BM$17</f>
        <v>0</v>
      </c>
      <c r="BD29" s="182">
        <f t="shared" si="40"/>
        <v>0</v>
      </c>
      <c r="BE29" s="182">
        <f t="shared" si="41"/>
        <v>0</v>
      </c>
      <c r="BF29" s="182">
        <f t="shared" si="42"/>
        <v>0</v>
      </c>
      <c r="BG29" s="182"/>
      <c r="BH29" s="182"/>
      <c r="BI29" s="182"/>
      <c r="BJ29" s="182"/>
      <c r="BK29" s="182">
        <v>0</v>
      </c>
      <c r="BL29" s="182">
        <v>0</v>
      </c>
      <c r="BM29" s="182"/>
      <c r="BN29" s="90" t="s">
        <v>255</v>
      </c>
      <c r="BO29" s="7">
        <v>2</v>
      </c>
      <c r="BP29" s="62">
        <v>2</v>
      </c>
      <c r="BQ29" s="62">
        <v>1</v>
      </c>
      <c r="BR29" s="62">
        <v>1</v>
      </c>
      <c r="BS29" s="62">
        <v>3</v>
      </c>
      <c r="BT29" s="62">
        <v>3</v>
      </c>
      <c r="BU29" s="62">
        <v>3</v>
      </c>
      <c r="BV29" s="63">
        <v>1.05</v>
      </c>
      <c r="BW29" s="80">
        <f>EXP(SQRT((LN(BZ29)^2)+(LN(CA29)^2)+(LN(CB29)^2)+(LN(CC29)^2)+(LN(CD29)^2)+(LN(CE29)^2)))</f>
        <v>1.2164594125584303</v>
      </c>
      <c r="BX29" s="80">
        <f t="shared" si="11"/>
        <v>1.2237593405947058</v>
      </c>
      <c r="BY29" s="82" t="str">
        <f>CONCATENATE("(",BO29,",",BP29,",",BQ29,",",BR29,",",BS29,",",BT29,")")</f>
        <v>(2,2,1,1,3,3)</v>
      </c>
      <c r="BZ29" s="64">
        <v>1.05</v>
      </c>
      <c r="CA29" s="64">
        <v>1.02</v>
      </c>
      <c r="CB29" s="64">
        <v>1</v>
      </c>
      <c r="CC29" s="64">
        <v>1</v>
      </c>
      <c r="CD29" s="64">
        <v>1.2</v>
      </c>
      <c r="CE29" s="64">
        <v>1.05</v>
      </c>
    </row>
    <row r="30" spans="1:83" ht="24">
      <c r="A30" s="94">
        <v>5101</v>
      </c>
      <c r="B30" s="174" t="s">
        <v>708</v>
      </c>
      <c r="C30" s="175" t="s">
        <v>469</v>
      </c>
      <c r="D30" s="62" t="s">
        <v>470</v>
      </c>
      <c r="E30" s="7" t="s">
        <v>352</v>
      </c>
      <c r="F30" s="135" t="s">
        <v>2184</v>
      </c>
      <c r="G30" s="115" t="s">
        <v>465</v>
      </c>
      <c r="H30" s="170" t="s">
        <v>352</v>
      </c>
      <c r="I30" s="113" t="s">
        <v>352</v>
      </c>
      <c r="J30" s="114">
        <v>0</v>
      </c>
      <c r="K30" s="115" t="s">
        <v>604</v>
      </c>
      <c r="L30" s="177">
        <f t="shared" si="32"/>
        <v>174.19354838709677</v>
      </c>
      <c r="M30" s="39">
        <v>1</v>
      </c>
      <c r="N30" s="1">
        <f t="shared" si="13"/>
        <v>1.5913055862177166</v>
      </c>
      <c r="O30" s="131" t="str">
        <f t="shared" si="14"/>
        <v>(3,1,3,1,1,5); Literature 1997, basic uncertainty = 1.5</v>
      </c>
      <c r="P30" s="177">
        <f t="shared" si="33"/>
        <v>46.451612903225801</v>
      </c>
      <c r="Q30" s="39">
        <v>1</v>
      </c>
      <c r="R30" s="1">
        <f t="shared" si="15"/>
        <v>1.5913055862177166</v>
      </c>
      <c r="S30" s="131" t="str">
        <f t="shared" si="16"/>
        <v>(3,1,3,1,1,5); Literature 1997, basic uncertainty = 1.5</v>
      </c>
      <c r="T30" s="177">
        <f t="shared" si="34"/>
        <v>174.19354838709677</v>
      </c>
      <c r="U30" s="39">
        <v>1</v>
      </c>
      <c r="V30" s="1">
        <f t="shared" si="17"/>
        <v>1.5913055862177166</v>
      </c>
      <c r="W30" s="131" t="str">
        <f t="shared" si="18"/>
        <v>(3,1,3,1,1,5); Literature 1997, basic uncertainty = 1.5</v>
      </c>
      <c r="X30" s="177">
        <f t="shared" si="35"/>
        <v>46.451612903225801</v>
      </c>
      <c r="Y30" s="39">
        <v>1</v>
      </c>
      <c r="Z30" s="1">
        <f t="shared" si="19"/>
        <v>1.5913055862177166</v>
      </c>
      <c r="AA30" s="41" t="str">
        <f t="shared" si="20"/>
        <v>(3,1,3,1,1,5); Literature 1997, basic uncertainty = 1.5</v>
      </c>
      <c r="AB30" s="177">
        <f t="shared" si="36"/>
        <v>174.19354838709677</v>
      </c>
      <c r="AC30" s="39">
        <v>1</v>
      </c>
      <c r="AD30" s="1">
        <f t="shared" si="21"/>
        <v>1.5913055862177166</v>
      </c>
      <c r="AE30" s="131" t="str">
        <f t="shared" si="22"/>
        <v>(3,1,3,1,1,5); Literature 1997, basic uncertainty = 1.5</v>
      </c>
      <c r="AF30" s="177">
        <f t="shared" si="37"/>
        <v>46.451612903225801</v>
      </c>
      <c r="AG30" s="39">
        <v>1</v>
      </c>
      <c r="AH30" s="1">
        <f t="shared" si="23"/>
        <v>1.5913055862177166</v>
      </c>
      <c r="AI30" s="41" t="str">
        <f t="shared" si="24"/>
        <v>(3,1,3,1,1,5); Literature 1997, basic uncertainty = 1.5</v>
      </c>
      <c r="AJ30" s="471">
        <f t="shared" si="43"/>
        <v>174.19354838709677</v>
      </c>
      <c r="AK30" s="39">
        <v>1</v>
      </c>
      <c r="AL30" s="1">
        <f t="shared" si="30"/>
        <v>1.5913055862177166</v>
      </c>
      <c r="AM30" s="131" t="str">
        <f t="shared" si="31"/>
        <v>(3,1,3,1,1,5); Literature 1997, basic uncertainty = 1.5</v>
      </c>
      <c r="AN30" s="471">
        <f t="shared" si="38"/>
        <v>46.451612903225801</v>
      </c>
      <c r="AO30" s="39">
        <v>1</v>
      </c>
      <c r="AP30" s="1">
        <f t="shared" si="25"/>
        <v>1.5913055862177166</v>
      </c>
      <c r="AQ30" s="41" t="str">
        <f t="shared" si="26"/>
        <v>(3,1,3,1,1,5); Literature 1997, basic uncertainty = 1.5</v>
      </c>
      <c r="AR30" s="475"/>
      <c r="AS30" s="295">
        <f t="shared" si="39"/>
        <v>0</v>
      </c>
      <c r="AT30" s="39">
        <v>1</v>
      </c>
      <c r="AU30" s="1">
        <f t="shared" si="27"/>
        <v>1.5913055862177166</v>
      </c>
      <c r="AV30" s="131" t="str">
        <f t="shared" si="28"/>
        <v>(3,1,3,1,1,5); Literature 1997, basic uncertainty = 1.5</v>
      </c>
      <c r="AW30" s="41"/>
      <c r="AX30" s="177">
        <f>160*(AX7+AX8)</f>
        <v>121.6</v>
      </c>
      <c r="AY30" s="41"/>
      <c r="AZ30" s="295">
        <f>AZ$31</f>
        <v>96.774193548387103</v>
      </c>
      <c r="BA30" s="295">
        <f t="shared" si="45"/>
        <v>3.225806451612903</v>
      </c>
      <c r="BB30" s="295">
        <f t="shared" si="45"/>
        <v>0</v>
      </c>
      <c r="BC30" s="182">
        <f t="shared" si="44"/>
        <v>0</v>
      </c>
      <c r="BD30" s="182">
        <f t="shared" si="40"/>
        <v>0</v>
      </c>
      <c r="BE30" s="182">
        <f t="shared" si="41"/>
        <v>140.86956521739131</v>
      </c>
      <c r="BF30" s="182">
        <f t="shared" si="42"/>
        <v>126.31200000000001</v>
      </c>
      <c r="BG30" s="182"/>
      <c r="BH30" s="182"/>
      <c r="BI30" s="182"/>
      <c r="BJ30" s="182"/>
      <c r="BK30" s="182">
        <f>45*3.6</f>
        <v>162</v>
      </c>
      <c r="BL30" s="182">
        <f>2.77*57</f>
        <v>157.89000000000001</v>
      </c>
      <c r="BM30" s="182"/>
      <c r="BN30" s="90" t="s">
        <v>568</v>
      </c>
      <c r="BO30" s="7">
        <v>3</v>
      </c>
      <c r="BP30" s="62">
        <v>1</v>
      </c>
      <c r="BQ30" s="62">
        <v>3</v>
      </c>
      <c r="BR30" s="62">
        <v>1</v>
      </c>
      <c r="BS30" s="62">
        <v>1</v>
      </c>
      <c r="BT30" s="62">
        <v>5</v>
      </c>
      <c r="BU30" s="62">
        <v>1</v>
      </c>
      <c r="BV30" s="329">
        <v>1.5</v>
      </c>
      <c r="BW30" s="80">
        <f t="shared" si="10"/>
        <v>1.2544986286245612</v>
      </c>
      <c r="BX30" s="80">
        <f t="shared" si="11"/>
        <v>1.5913055862177166</v>
      </c>
      <c r="BY30" s="82" t="str">
        <f t="shared" si="12"/>
        <v>(3,1,3,1,1,5)</v>
      </c>
      <c r="BZ30" s="64">
        <v>1.1000000000000001</v>
      </c>
      <c r="CA30" s="64">
        <v>1</v>
      </c>
      <c r="CB30" s="64">
        <v>1.1000000000000001</v>
      </c>
      <c r="CC30" s="64">
        <v>1</v>
      </c>
      <c r="CD30" s="64">
        <v>1</v>
      </c>
      <c r="CE30" s="64">
        <v>1.2</v>
      </c>
    </row>
    <row r="31" spans="1:83" ht="24">
      <c r="A31" s="94">
        <v>5104</v>
      </c>
      <c r="B31" s="174" t="s">
        <v>469</v>
      </c>
      <c r="C31" s="175" t="s">
        <v>469</v>
      </c>
      <c r="D31" s="62" t="s">
        <v>470</v>
      </c>
      <c r="E31" s="7" t="s">
        <v>352</v>
      </c>
      <c r="F31" s="135" t="s">
        <v>2185</v>
      </c>
      <c r="G31" s="115" t="s">
        <v>465</v>
      </c>
      <c r="H31" s="170" t="s">
        <v>352</v>
      </c>
      <c r="I31" s="113" t="s">
        <v>352</v>
      </c>
      <c r="J31" s="114">
        <v>0</v>
      </c>
      <c r="K31" s="115" t="s">
        <v>605</v>
      </c>
      <c r="L31" s="177">
        <v>0</v>
      </c>
      <c r="M31" s="39">
        <v>1</v>
      </c>
      <c r="N31" s="1">
        <f t="shared" si="13"/>
        <v>1.5913055862177166</v>
      </c>
      <c r="O31" s="131" t="str">
        <f t="shared" si="14"/>
        <v>(3,1,3,1,1,5); Literature 1997, basic uncertainty = 1.5</v>
      </c>
      <c r="P31" s="177">
        <v>0</v>
      </c>
      <c r="Q31" s="39">
        <v>1</v>
      </c>
      <c r="R31" s="1">
        <f t="shared" si="15"/>
        <v>1.5913055862177166</v>
      </c>
      <c r="S31" s="131" t="str">
        <f t="shared" si="16"/>
        <v>(3,1,3,1,1,5); Literature 1997, basic uncertainty = 1.5</v>
      </c>
      <c r="T31" s="177">
        <v>0</v>
      </c>
      <c r="U31" s="39">
        <v>1</v>
      </c>
      <c r="V31" s="1">
        <f t="shared" si="17"/>
        <v>1.5913055862177166</v>
      </c>
      <c r="W31" s="131" t="str">
        <f t="shared" si="18"/>
        <v>(3,1,3,1,1,5); Literature 1997, basic uncertainty = 1.5</v>
      </c>
      <c r="X31" s="177">
        <v>0</v>
      </c>
      <c r="Y31" s="39">
        <v>1</v>
      </c>
      <c r="Z31" s="1">
        <f t="shared" si="19"/>
        <v>1.5913055862177166</v>
      </c>
      <c r="AA31" s="41" t="str">
        <f t="shared" si="20"/>
        <v>(3,1,3,1,1,5); Literature 1997, basic uncertainty = 1.5</v>
      </c>
      <c r="AB31" s="177">
        <v>0</v>
      </c>
      <c r="AC31" s="39">
        <v>1</v>
      </c>
      <c r="AD31" s="1">
        <f t="shared" si="21"/>
        <v>1.5913055862177166</v>
      </c>
      <c r="AE31" s="131" t="str">
        <f t="shared" si="22"/>
        <v>(3,1,3,1,1,5); Literature 1997, basic uncertainty = 1.5</v>
      </c>
      <c r="AF31" s="177">
        <v>0</v>
      </c>
      <c r="AG31" s="39">
        <v>1</v>
      </c>
      <c r="AH31" s="1">
        <f t="shared" si="23"/>
        <v>1.5913055862177166</v>
      </c>
      <c r="AI31" s="41" t="str">
        <f t="shared" si="24"/>
        <v>(3,1,3,1,1,5); Literature 1997, basic uncertainty = 1.5</v>
      </c>
      <c r="AJ31" s="471">
        <f>AX31*AZ32/100/AX7</f>
        <v>124.11290322580646</v>
      </c>
      <c r="AK31" s="39">
        <v>1</v>
      </c>
      <c r="AL31" s="1">
        <f t="shared" si="30"/>
        <v>1.5913055862177166</v>
      </c>
      <c r="AM31" s="131" t="str">
        <f t="shared" si="31"/>
        <v>(3,1,3,1,1,5); Literature 1997, basic uncertainty = 1.5</v>
      </c>
      <c r="AN31" s="471">
        <f t="shared" si="38"/>
        <v>33.096774193548384</v>
      </c>
      <c r="AO31" s="39">
        <v>1</v>
      </c>
      <c r="AP31" s="1">
        <f t="shared" si="25"/>
        <v>1.5913055862177166</v>
      </c>
      <c r="AQ31" s="41" t="str">
        <f t="shared" si="26"/>
        <v>(3,1,3,1,1,5); Literature 1997, basic uncertainty = 1.5</v>
      </c>
      <c r="AR31" s="475"/>
      <c r="AS31" s="295">
        <f t="shared" si="39"/>
        <v>0</v>
      </c>
      <c r="AT31" s="39">
        <v>1</v>
      </c>
      <c r="AU31" s="1">
        <f t="shared" si="27"/>
        <v>1.5913055862177166</v>
      </c>
      <c r="AV31" s="131" t="str">
        <f t="shared" si="28"/>
        <v>(3,1,3,1,1,5); Literature 1997, basic uncertainty = 1.5</v>
      </c>
      <c r="AW31" s="41"/>
      <c r="AX31" s="177">
        <f>150*(AX7+AX8)*76%</f>
        <v>86.64</v>
      </c>
      <c r="AY31" s="41"/>
      <c r="AZ31" s="295">
        <f>$AX$7*AZ$52/($AZ$53+$BA$53)*(100-$BB31)</f>
        <v>96.774193548387103</v>
      </c>
      <c r="BA31" s="295">
        <f>$AX$8*BA$52/($AZ$53+$BA$53)*(100-$BB31)</f>
        <v>3.225806451612903</v>
      </c>
      <c r="BB31" s="295">
        <v>0</v>
      </c>
      <c r="BC31" s="182">
        <f t="shared" si="44"/>
        <v>20.632263868065969</v>
      </c>
      <c r="BD31" s="182">
        <f t="shared" si="40"/>
        <v>30</v>
      </c>
      <c r="BE31" s="182">
        <f t="shared" si="41"/>
        <v>130.43478260869566</v>
      </c>
      <c r="BF31" s="182">
        <f t="shared" si="42"/>
        <v>117.6</v>
      </c>
      <c r="BG31" s="182"/>
      <c r="BH31" s="182">
        <f>300/3.6*(BH7+BH9)</f>
        <v>70.833333333333343</v>
      </c>
      <c r="BI31" s="182">
        <f>250*BI7+50*BI56</f>
        <v>139.5</v>
      </c>
      <c r="BJ31" s="182">
        <v>135</v>
      </c>
      <c r="BK31" s="182">
        <v>150</v>
      </c>
      <c r="BL31" s="182">
        <v>147</v>
      </c>
      <c r="BM31" s="182">
        <f>114.3*BM7</f>
        <v>1.376172</v>
      </c>
      <c r="BN31" s="90" t="s">
        <v>568</v>
      </c>
      <c r="BO31" s="7">
        <v>3</v>
      </c>
      <c r="BP31" s="62">
        <v>1</v>
      </c>
      <c r="BQ31" s="62">
        <v>3</v>
      </c>
      <c r="BR31" s="62">
        <v>1</v>
      </c>
      <c r="BS31" s="62">
        <v>1</v>
      </c>
      <c r="BT31" s="62">
        <v>5</v>
      </c>
      <c r="BU31" s="62">
        <v>2</v>
      </c>
      <c r="BV31" s="329">
        <v>1.5</v>
      </c>
      <c r="BW31" s="80">
        <f t="shared" si="10"/>
        <v>1.2544986286245612</v>
      </c>
      <c r="BX31" s="80">
        <f t="shared" si="11"/>
        <v>1.5913055862177166</v>
      </c>
      <c r="BY31" s="82" t="str">
        <f t="shared" si="12"/>
        <v>(3,1,3,1,1,5)</v>
      </c>
      <c r="BZ31" s="64">
        <v>1.1000000000000001</v>
      </c>
      <c r="CA31" s="64">
        <v>1</v>
      </c>
      <c r="CB31" s="64">
        <v>1.1000000000000001</v>
      </c>
      <c r="CC31" s="64">
        <v>1</v>
      </c>
      <c r="CD31" s="64">
        <v>1</v>
      </c>
      <c r="CE31" s="64">
        <v>1.2</v>
      </c>
    </row>
    <row r="32" spans="1:83" ht="24">
      <c r="A32" s="94">
        <v>5287</v>
      </c>
      <c r="B32" s="174" t="s">
        <v>469</v>
      </c>
      <c r="C32" s="175" t="s">
        <v>469</v>
      </c>
      <c r="D32" s="62" t="s">
        <v>470</v>
      </c>
      <c r="E32" s="7" t="s">
        <v>352</v>
      </c>
      <c r="F32" s="135" t="s">
        <v>2186</v>
      </c>
      <c r="G32" s="115" t="s">
        <v>465</v>
      </c>
      <c r="H32" s="170" t="s">
        <v>352</v>
      </c>
      <c r="I32" s="113" t="s">
        <v>352</v>
      </c>
      <c r="J32" s="114">
        <v>0</v>
      </c>
      <c r="K32" s="115" t="s">
        <v>605</v>
      </c>
      <c r="L32" s="177">
        <v>0</v>
      </c>
      <c r="M32" s="39">
        <v>1</v>
      </c>
      <c r="N32" s="1">
        <f t="shared" si="13"/>
        <v>1.5913055862177166</v>
      </c>
      <c r="O32" s="131" t="str">
        <f t="shared" si="14"/>
        <v>(3,1,3,1,1,5); Literature 1997, basic uncertainty = 1.5</v>
      </c>
      <c r="P32" s="177">
        <v>0</v>
      </c>
      <c r="Q32" s="39">
        <v>1</v>
      </c>
      <c r="R32" s="1">
        <f t="shared" si="15"/>
        <v>1.5913055862177166</v>
      </c>
      <c r="S32" s="131" t="str">
        <f t="shared" si="16"/>
        <v>(3,1,3,1,1,5); Literature 1997, basic uncertainty = 1.5</v>
      </c>
      <c r="T32" s="177">
        <v>0</v>
      </c>
      <c r="U32" s="39">
        <v>1</v>
      </c>
      <c r="V32" s="1">
        <f t="shared" si="17"/>
        <v>1.5913055862177166</v>
      </c>
      <c r="W32" s="131" t="str">
        <f t="shared" si="18"/>
        <v>(3,1,3,1,1,5); Literature 1997, basic uncertainty = 1.5</v>
      </c>
      <c r="X32" s="177">
        <v>0</v>
      </c>
      <c r="Y32" s="39">
        <v>1</v>
      </c>
      <c r="Z32" s="1">
        <f t="shared" si="19"/>
        <v>1.5913055862177166</v>
      </c>
      <c r="AA32" s="41" t="str">
        <f t="shared" si="20"/>
        <v>(3,1,3,1,1,5); Literature 1997, basic uncertainty = 1.5</v>
      </c>
      <c r="AB32" s="177">
        <v>0</v>
      </c>
      <c r="AC32" s="39">
        <v>1</v>
      </c>
      <c r="AD32" s="1">
        <f t="shared" si="21"/>
        <v>1.5913055862177166</v>
      </c>
      <c r="AE32" s="131" t="str">
        <f t="shared" si="22"/>
        <v>(3,1,3,1,1,5); Literature 1997, basic uncertainty = 1.5</v>
      </c>
      <c r="AF32" s="177">
        <v>0</v>
      </c>
      <c r="AG32" s="39">
        <v>1</v>
      </c>
      <c r="AH32" s="1">
        <f t="shared" si="23"/>
        <v>1.5913055862177166</v>
      </c>
      <c r="AI32" s="41" t="str">
        <f t="shared" si="24"/>
        <v>(3,1,3,1,1,5); Literature 1997, basic uncertainty = 1.5</v>
      </c>
      <c r="AJ32" s="471">
        <f>AX32*AZ32/100/AX7</f>
        <v>39.193548387096776</v>
      </c>
      <c r="AK32" s="39">
        <v>1</v>
      </c>
      <c r="AL32" s="1">
        <f t="shared" si="30"/>
        <v>1.5913055862177166</v>
      </c>
      <c r="AM32" s="131" t="str">
        <f t="shared" si="31"/>
        <v>(3,1,3,1,1,5); Literature 1997, basic uncertainty = 1.5</v>
      </c>
      <c r="AN32" s="471">
        <f t="shared" si="38"/>
        <v>10.451612903225804</v>
      </c>
      <c r="AO32" s="39">
        <v>1</v>
      </c>
      <c r="AP32" s="1">
        <f t="shared" si="25"/>
        <v>1.5913055862177166</v>
      </c>
      <c r="AQ32" s="41" t="str">
        <f t="shared" si="26"/>
        <v>(3,1,3,1,1,5); Literature 1997, basic uncertainty = 1.5</v>
      </c>
      <c r="AR32" s="475"/>
      <c r="AS32" s="295">
        <f t="shared" si="39"/>
        <v>0</v>
      </c>
      <c r="AT32" s="39">
        <v>1</v>
      </c>
      <c r="AU32" s="1">
        <f t="shared" si="27"/>
        <v>1.5913055862177166</v>
      </c>
      <c r="AV32" s="131" t="str">
        <f t="shared" si="28"/>
        <v>(3,1,3,1,1,5); Literature 1997, basic uncertainty = 1.5</v>
      </c>
      <c r="AW32" s="41"/>
      <c r="AX32" s="177">
        <f>150*(AX7+AX8)*24%</f>
        <v>27.36</v>
      </c>
      <c r="AY32" s="41"/>
      <c r="AZ32" s="295">
        <f>AZ$31</f>
        <v>96.774193548387103</v>
      </c>
      <c r="BA32" s="295">
        <f t="shared" si="45"/>
        <v>3.225806451612903</v>
      </c>
      <c r="BB32" s="295">
        <f t="shared" si="45"/>
        <v>0</v>
      </c>
      <c r="BC32" s="182"/>
      <c r="BD32" s="182">
        <f t="shared" si="40"/>
        <v>0</v>
      </c>
      <c r="BE32" s="182">
        <f t="shared" si="41"/>
        <v>0</v>
      </c>
      <c r="BF32" s="182">
        <f t="shared" si="42"/>
        <v>0</v>
      </c>
      <c r="BG32" s="182"/>
      <c r="BH32" s="182"/>
      <c r="BI32" s="182"/>
      <c r="BJ32" s="182"/>
      <c r="BK32" s="182"/>
      <c r="BL32" s="182"/>
      <c r="BM32" s="182"/>
      <c r="BN32" s="90" t="s">
        <v>568</v>
      </c>
      <c r="BO32" s="7">
        <v>3</v>
      </c>
      <c r="BP32" s="62">
        <v>1</v>
      </c>
      <c r="BQ32" s="62">
        <v>3</v>
      </c>
      <c r="BR32" s="62">
        <v>1</v>
      </c>
      <c r="BS32" s="62">
        <v>1</v>
      </c>
      <c r="BT32" s="62">
        <v>5</v>
      </c>
      <c r="BU32" s="62">
        <v>3</v>
      </c>
      <c r="BV32" s="329">
        <v>1.5</v>
      </c>
      <c r="BW32" s="80">
        <f>EXP(SQRT((LN(BZ32)^2)+(LN(CA32)^2)+(LN(CB32)^2)+(LN(CC32)^2)+(LN(CD32)^2)+(LN(CE32)^2)))</f>
        <v>1.2544986286245612</v>
      </c>
      <c r="BX32" s="80">
        <f t="shared" si="11"/>
        <v>1.5913055862177166</v>
      </c>
      <c r="BY32" s="82" t="str">
        <f>CONCATENATE("(",BO32,",",BP32,",",BQ32,",",BR32,",",BS32,",",BT32,")")</f>
        <v>(3,1,3,1,1,5)</v>
      </c>
      <c r="BZ32" s="64">
        <v>1.1000000000000001</v>
      </c>
      <c r="CA32" s="64">
        <v>1</v>
      </c>
      <c r="CB32" s="64">
        <v>1.1000000000000001</v>
      </c>
      <c r="CC32" s="64">
        <v>1</v>
      </c>
      <c r="CD32" s="64">
        <v>1</v>
      </c>
      <c r="CE32" s="64">
        <v>1.2</v>
      </c>
    </row>
    <row r="33" spans="1:83" ht="24">
      <c r="A33" s="280">
        <v>32004</v>
      </c>
      <c r="B33" s="174" t="s">
        <v>469</v>
      </c>
      <c r="C33" s="175" t="s">
        <v>469</v>
      </c>
      <c r="D33" s="62" t="s">
        <v>470</v>
      </c>
      <c r="E33" s="7" t="s">
        <v>352</v>
      </c>
      <c r="F33" s="135" t="s">
        <v>2187</v>
      </c>
      <c r="G33" s="115" t="s">
        <v>1099</v>
      </c>
      <c r="H33" s="170" t="s">
        <v>352</v>
      </c>
      <c r="I33" s="113" t="s">
        <v>352</v>
      </c>
      <c r="J33" s="114">
        <v>0</v>
      </c>
      <c r="K33" s="115" t="s">
        <v>605</v>
      </c>
      <c r="L33" s="177">
        <f>SUM(AX31:AX32)*AZ32/100/AX7</f>
        <v>163.30645161290326</v>
      </c>
      <c r="M33" s="39">
        <f>M32</f>
        <v>1</v>
      </c>
      <c r="N33" s="1">
        <f t="shared" si="13"/>
        <v>1.5913055862177166</v>
      </c>
      <c r="O33" s="131" t="str">
        <f t="shared" si="14"/>
        <v>(3,1,3,1,1,5); Literature 1997, basic uncertainty = 1.5</v>
      </c>
      <c r="P33" s="177">
        <f>SUM(AX31:AX32)*BA32/100/AX8</f>
        <v>43.548387096774185</v>
      </c>
      <c r="Q33" s="39">
        <f>Q32</f>
        <v>1</v>
      </c>
      <c r="R33" s="1">
        <f t="shared" si="15"/>
        <v>1.5913055862177166</v>
      </c>
      <c r="S33" s="131" t="str">
        <f t="shared" si="16"/>
        <v>(3,1,3,1,1,5); Literature 1997, basic uncertainty = 1.5</v>
      </c>
      <c r="T33" s="177">
        <v>0</v>
      </c>
      <c r="U33" s="39">
        <f>U32</f>
        <v>1</v>
      </c>
      <c r="V33" s="1">
        <f t="shared" si="17"/>
        <v>1.5913055862177166</v>
      </c>
      <c r="W33" s="131" t="str">
        <f t="shared" si="18"/>
        <v>(3,1,3,1,1,5); Literature 1997, basic uncertainty = 1.5</v>
      </c>
      <c r="X33" s="177">
        <v>0</v>
      </c>
      <c r="Y33" s="39">
        <f>Y32</f>
        <v>1</v>
      </c>
      <c r="Z33" s="1">
        <f t="shared" si="19"/>
        <v>1.5913055862177166</v>
      </c>
      <c r="AA33" s="41" t="str">
        <f t="shared" si="20"/>
        <v>(3,1,3,1,1,5); Literature 1997, basic uncertainty = 1.5</v>
      </c>
      <c r="AB33" s="177">
        <v>0</v>
      </c>
      <c r="AC33" s="39">
        <f>AC32</f>
        <v>1</v>
      </c>
      <c r="AD33" s="1">
        <f t="shared" si="21"/>
        <v>1.5913055862177166</v>
      </c>
      <c r="AE33" s="131" t="str">
        <f t="shared" si="22"/>
        <v>(3,1,3,1,1,5); Literature 1997, basic uncertainty = 1.5</v>
      </c>
      <c r="AF33" s="177">
        <v>0</v>
      </c>
      <c r="AG33" s="39">
        <f>AG32</f>
        <v>1</v>
      </c>
      <c r="AH33" s="1">
        <f t="shared" si="23"/>
        <v>1.5913055862177166</v>
      </c>
      <c r="AI33" s="41" t="str">
        <f t="shared" si="24"/>
        <v>(3,1,3,1,1,5); Literature 1997, basic uncertainty = 1.5</v>
      </c>
      <c r="AJ33" s="471">
        <v>0</v>
      </c>
      <c r="AK33" s="39">
        <f>AK32</f>
        <v>1</v>
      </c>
      <c r="AL33" s="1">
        <f t="shared" si="30"/>
        <v>1.5913055862177166</v>
      </c>
      <c r="AM33" s="131" t="str">
        <f t="shared" si="31"/>
        <v>(3,1,3,1,1,5); Literature 1997, basic uncertainty = 1.5</v>
      </c>
      <c r="AN33" s="471">
        <v>0</v>
      </c>
      <c r="AO33" s="39">
        <f>AO32</f>
        <v>1</v>
      </c>
      <c r="AP33" s="1">
        <f t="shared" si="25"/>
        <v>1.5913055862177166</v>
      </c>
      <c r="AQ33" s="41" t="str">
        <f t="shared" si="26"/>
        <v>(3,1,3,1,1,5); Literature 1997, basic uncertainty = 1.5</v>
      </c>
      <c r="AR33" s="475"/>
      <c r="AS33" s="295">
        <f t="shared" si="39"/>
        <v>0</v>
      </c>
      <c r="AT33" s="39">
        <f>AT32</f>
        <v>1</v>
      </c>
      <c r="AU33" s="1">
        <f t="shared" si="27"/>
        <v>1.5913055862177166</v>
      </c>
      <c r="AV33" s="131" t="str">
        <f t="shared" si="28"/>
        <v>(3,1,3,1,1,5); Literature 1997, basic uncertainty = 1.5</v>
      </c>
      <c r="AW33" s="472"/>
      <c r="AX33" s="177">
        <v>0</v>
      </c>
      <c r="AY33" s="472"/>
      <c r="AZ33" s="295"/>
      <c r="BA33" s="295"/>
      <c r="BB33" s="295"/>
      <c r="BC33" s="182"/>
      <c r="BD33" s="182"/>
      <c r="BE33" s="182"/>
      <c r="BF33" s="182"/>
      <c r="BG33" s="182"/>
      <c r="BH33" s="182"/>
      <c r="BI33" s="182"/>
      <c r="BJ33" s="182"/>
      <c r="BK33" s="182"/>
      <c r="BL33" s="182"/>
      <c r="BM33" s="182"/>
      <c r="BN33" s="90" t="s">
        <v>568</v>
      </c>
      <c r="BO33" s="7">
        <v>3</v>
      </c>
      <c r="BP33" s="62">
        <v>1</v>
      </c>
      <c r="BQ33" s="62">
        <v>3</v>
      </c>
      <c r="BR33" s="62">
        <v>1</v>
      </c>
      <c r="BS33" s="62">
        <v>1</v>
      </c>
      <c r="BT33" s="62">
        <v>5</v>
      </c>
      <c r="BU33" s="62">
        <v>2</v>
      </c>
      <c r="BV33" s="329">
        <v>1.5</v>
      </c>
      <c r="BW33" s="80">
        <f>EXP(SQRT((LN(BZ33)^2)+(LN(CA33)^2)+(LN(CB33)^2)+(LN(CC33)^2)+(LN(CD33)^2)+(LN(CE33)^2)))</f>
        <v>1.2544986286245612</v>
      </c>
      <c r="BX33" s="80">
        <f>EXP(SQRT((LN(BZ33)^2)+(LN(CA33)^2)+(LN(CB33)^2)+(LN(CC33)^2)+(LN(CD33)^2)+(LN(CE33)^2)+LN(BV33)^2))</f>
        <v>1.5913055862177166</v>
      </c>
      <c r="BY33" s="82" t="str">
        <f>CONCATENATE("(",BO33,",",BP33,",",BQ33,",",BR33,",",BS33,",",BT33,")")</f>
        <v>(3,1,3,1,1,5)</v>
      </c>
      <c r="BZ33" s="64">
        <v>1.1000000000000001</v>
      </c>
      <c r="CA33" s="64">
        <v>1</v>
      </c>
      <c r="CB33" s="64">
        <v>1.1000000000000001</v>
      </c>
      <c r="CC33" s="64">
        <v>1</v>
      </c>
      <c r="CD33" s="64">
        <v>1</v>
      </c>
      <c r="CE33" s="64">
        <v>1.2</v>
      </c>
    </row>
    <row r="34" spans="1:83" ht="24">
      <c r="A34" s="280" t="s">
        <v>835</v>
      </c>
      <c r="B34" s="174" t="s">
        <v>469</v>
      </c>
      <c r="C34" s="175" t="s">
        <v>469</v>
      </c>
      <c r="D34" s="62" t="s">
        <v>470</v>
      </c>
      <c r="E34" s="7" t="s">
        <v>352</v>
      </c>
      <c r="F34" s="135" t="s">
        <v>2187</v>
      </c>
      <c r="G34" s="115" t="s">
        <v>403</v>
      </c>
      <c r="H34" s="170" t="s">
        <v>352</v>
      </c>
      <c r="I34" s="113" t="s">
        <v>352</v>
      </c>
      <c r="J34" s="114">
        <v>0</v>
      </c>
      <c r="K34" s="115" t="s">
        <v>605</v>
      </c>
      <c r="L34" s="177">
        <v>0</v>
      </c>
      <c r="M34" s="39">
        <f>M33</f>
        <v>1</v>
      </c>
      <c r="N34" s="1">
        <f t="shared" si="13"/>
        <v>1.5913055862177166</v>
      </c>
      <c r="O34" s="131" t="str">
        <f t="shared" si="14"/>
        <v>(3,1,3,1,1,5); Literature 1997, basic uncertainty = 1.5</v>
      </c>
      <c r="P34" s="177">
        <v>0</v>
      </c>
      <c r="Q34" s="39">
        <f>Q33</f>
        <v>1</v>
      </c>
      <c r="R34" s="1">
        <f t="shared" si="15"/>
        <v>1.5913055862177166</v>
      </c>
      <c r="S34" s="131" t="str">
        <f t="shared" si="16"/>
        <v>(3,1,3,1,1,5); Literature 1997, basic uncertainty = 1.5</v>
      </c>
      <c r="T34" s="177">
        <f>L33</f>
        <v>163.30645161290326</v>
      </c>
      <c r="U34" s="39">
        <f>U33</f>
        <v>1</v>
      </c>
      <c r="V34" s="1">
        <f t="shared" si="17"/>
        <v>1.5913055862177166</v>
      </c>
      <c r="W34" s="131" t="str">
        <f t="shared" si="18"/>
        <v>(3,1,3,1,1,5); Literature 1997, basic uncertainty = 1.5</v>
      </c>
      <c r="X34" s="177">
        <f>P33</f>
        <v>43.548387096774185</v>
      </c>
      <c r="Y34" s="39">
        <f>Y33</f>
        <v>1</v>
      </c>
      <c r="Z34" s="1">
        <f t="shared" si="19"/>
        <v>1.5913055862177166</v>
      </c>
      <c r="AA34" s="41" t="str">
        <f t="shared" si="20"/>
        <v>(3,1,3,1,1,5); Literature 1997, basic uncertainty = 1.5</v>
      </c>
      <c r="AB34" s="177">
        <v>0</v>
      </c>
      <c r="AC34" s="39">
        <f>AC33</f>
        <v>1</v>
      </c>
      <c r="AD34" s="1">
        <f t="shared" si="21"/>
        <v>1.5913055862177166</v>
      </c>
      <c r="AE34" s="131" t="str">
        <f t="shared" si="22"/>
        <v>(3,1,3,1,1,5); Literature 1997, basic uncertainty = 1.5</v>
      </c>
      <c r="AF34" s="177">
        <v>0</v>
      </c>
      <c r="AG34" s="39">
        <f>AG33</f>
        <v>1</v>
      </c>
      <c r="AH34" s="1">
        <f t="shared" si="23"/>
        <v>1.5913055862177166</v>
      </c>
      <c r="AI34" s="41" t="str">
        <f t="shared" si="24"/>
        <v>(3,1,3,1,1,5); Literature 1997, basic uncertainty = 1.5</v>
      </c>
      <c r="AJ34" s="471">
        <v>0</v>
      </c>
      <c r="AK34" s="39">
        <f>AK33</f>
        <v>1</v>
      </c>
      <c r="AL34" s="1">
        <f t="shared" si="30"/>
        <v>1.5913055862177166</v>
      </c>
      <c r="AM34" s="131" t="str">
        <f t="shared" si="31"/>
        <v>(3,1,3,1,1,5); Literature 1997, basic uncertainty = 1.5</v>
      </c>
      <c r="AN34" s="471">
        <v>0</v>
      </c>
      <c r="AO34" s="39">
        <f>AO33</f>
        <v>1</v>
      </c>
      <c r="AP34" s="1">
        <f t="shared" si="25"/>
        <v>1.5913055862177166</v>
      </c>
      <c r="AQ34" s="41" t="str">
        <f t="shared" si="26"/>
        <v>(3,1,3,1,1,5); Literature 1997, basic uncertainty = 1.5</v>
      </c>
      <c r="AR34" s="475"/>
      <c r="AS34" s="295">
        <f t="shared" si="39"/>
        <v>0</v>
      </c>
      <c r="AT34" s="39">
        <f>AT33</f>
        <v>1</v>
      </c>
      <c r="AU34" s="1">
        <f t="shared" si="27"/>
        <v>1.5913055862177166</v>
      </c>
      <c r="AV34" s="131" t="str">
        <f t="shared" si="28"/>
        <v>(3,1,3,1,1,5); Literature 1997, basic uncertainty = 1.5</v>
      </c>
      <c r="AW34" s="472"/>
      <c r="AX34" s="177">
        <v>0</v>
      </c>
      <c r="AY34" s="472"/>
      <c r="AZ34" s="295"/>
      <c r="BA34" s="295"/>
      <c r="BB34" s="295"/>
      <c r="BC34" s="182"/>
      <c r="BD34" s="182"/>
      <c r="BE34" s="182"/>
      <c r="BF34" s="182"/>
      <c r="BG34" s="182"/>
      <c r="BH34" s="182"/>
      <c r="BI34" s="182"/>
      <c r="BJ34" s="182"/>
      <c r="BK34" s="182"/>
      <c r="BL34" s="182"/>
      <c r="BM34" s="182"/>
      <c r="BN34" s="90" t="s">
        <v>568</v>
      </c>
      <c r="BO34" s="7">
        <v>3</v>
      </c>
      <c r="BP34" s="62">
        <v>1</v>
      </c>
      <c r="BQ34" s="62">
        <v>3</v>
      </c>
      <c r="BR34" s="62">
        <v>1</v>
      </c>
      <c r="BS34" s="62">
        <v>1</v>
      </c>
      <c r="BT34" s="62">
        <v>5</v>
      </c>
      <c r="BU34" s="62">
        <v>3</v>
      </c>
      <c r="BV34" s="329">
        <v>1.5</v>
      </c>
      <c r="BW34" s="80">
        <f>EXP(SQRT((LN(BZ34)^2)+(LN(CA34)^2)+(LN(CB34)^2)+(LN(CC34)^2)+(LN(CD34)^2)+(LN(CE34)^2)))</f>
        <v>1.2544986286245612</v>
      </c>
      <c r="BX34" s="80">
        <f>EXP(SQRT((LN(BZ34)^2)+(LN(CA34)^2)+(LN(CB34)^2)+(LN(CC34)^2)+(LN(CD34)^2)+(LN(CE34)^2)+LN(BV34)^2))</f>
        <v>1.5913055862177166</v>
      </c>
      <c r="BY34" s="82" t="str">
        <f>CONCATENATE("(",BO34,",",BP34,",",BQ34,",",BR34,",",BS34,",",BT34,")")</f>
        <v>(3,1,3,1,1,5)</v>
      </c>
      <c r="BZ34" s="64">
        <v>1.1000000000000001</v>
      </c>
      <c r="CA34" s="64">
        <v>1</v>
      </c>
      <c r="CB34" s="64">
        <v>1.1000000000000001</v>
      </c>
      <c r="CC34" s="64">
        <v>1</v>
      </c>
      <c r="CD34" s="64">
        <v>1</v>
      </c>
      <c r="CE34" s="64">
        <v>1.2</v>
      </c>
    </row>
    <row r="35" spans="1:83" ht="24">
      <c r="A35" s="280" t="s">
        <v>836</v>
      </c>
      <c r="B35" s="174" t="s">
        <v>469</v>
      </c>
      <c r="C35" s="175" t="s">
        <v>469</v>
      </c>
      <c r="D35" s="62" t="s">
        <v>470</v>
      </c>
      <c r="E35" s="7" t="s">
        <v>352</v>
      </c>
      <c r="F35" s="135" t="s">
        <v>2187</v>
      </c>
      <c r="G35" s="115" t="s">
        <v>438</v>
      </c>
      <c r="H35" s="170" t="s">
        <v>352</v>
      </c>
      <c r="I35" s="113" t="s">
        <v>352</v>
      </c>
      <c r="J35" s="114">
        <v>0</v>
      </c>
      <c r="K35" s="115" t="s">
        <v>605</v>
      </c>
      <c r="L35" s="177">
        <v>0</v>
      </c>
      <c r="M35" s="39">
        <f>M34</f>
        <v>1</v>
      </c>
      <c r="N35" s="1">
        <f t="shared" si="13"/>
        <v>1.5913055862177166</v>
      </c>
      <c r="O35" s="131" t="str">
        <f t="shared" si="14"/>
        <v>(3,1,3,1,1,5); Literature 1997, basic uncertainty = 1.5</v>
      </c>
      <c r="P35" s="481">
        <v>0</v>
      </c>
      <c r="Q35" s="39">
        <f>Q34</f>
        <v>1</v>
      </c>
      <c r="R35" s="1">
        <f t="shared" si="15"/>
        <v>1.5913055862177166</v>
      </c>
      <c r="S35" s="131" t="str">
        <f t="shared" si="16"/>
        <v>(3,1,3,1,1,5); Literature 1997, basic uncertainty = 1.5</v>
      </c>
      <c r="T35" s="177">
        <v>0</v>
      </c>
      <c r="U35" s="39">
        <f>U34</f>
        <v>1</v>
      </c>
      <c r="V35" s="1">
        <f t="shared" si="17"/>
        <v>1.5913055862177166</v>
      </c>
      <c r="W35" s="131" t="str">
        <f t="shared" si="18"/>
        <v>(3,1,3,1,1,5); Literature 1997, basic uncertainty = 1.5</v>
      </c>
      <c r="X35" s="177">
        <v>0</v>
      </c>
      <c r="Y35" s="39">
        <f>Y34</f>
        <v>1</v>
      </c>
      <c r="Z35" s="1">
        <f t="shared" si="19"/>
        <v>1.5913055862177166</v>
      </c>
      <c r="AA35" s="41" t="str">
        <f t="shared" si="20"/>
        <v>(3,1,3,1,1,5); Literature 1997, basic uncertainty = 1.5</v>
      </c>
      <c r="AB35" s="177">
        <f>T34</f>
        <v>163.30645161290326</v>
      </c>
      <c r="AC35" s="39">
        <f>AC34</f>
        <v>1</v>
      </c>
      <c r="AD35" s="1">
        <f t="shared" si="21"/>
        <v>1.5913055862177166</v>
      </c>
      <c r="AE35" s="131" t="str">
        <f t="shared" si="22"/>
        <v>(3,1,3,1,1,5); Literature 1997, basic uncertainty = 1.5</v>
      </c>
      <c r="AF35" s="177">
        <f>X34</f>
        <v>43.548387096774185</v>
      </c>
      <c r="AG35" s="39">
        <f>AG34</f>
        <v>1</v>
      </c>
      <c r="AH35" s="1">
        <f t="shared" si="23"/>
        <v>1.5913055862177166</v>
      </c>
      <c r="AI35" s="41" t="str">
        <f t="shared" si="24"/>
        <v>(3,1,3,1,1,5); Literature 1997, basic uncertainty = 1.5</v>
      </c>
      <c r="AJ35" s="471">
        <v>0</v>
      </c>
      <c r="AK35" s="39">
        <f>AK34</f>
        <v>1</v>
      </c>
      <c r="AL35" s="1">
        <f t="shared" si="30"/>
        <v>1.5913055862177166</v>
      </c>
      <c r="AM35" s="131" t="str">
        <f t="shared" si="31"/>
        <v>(3,1,3,1,1,5); Literature 1997, basic uncertainty = 1.5</v>
      </c>
      <c r="AN35" s="471">
        <v>0</v>
      </c>
      <c r="AO35" s="39">
        <f>AO34</f>
        <v>1</v>
      </c>
      <c r="AP35" s="1">
        <f t="shared" si="25"/>
        <v>1.5913055862177166</v>
      </c>
      <c r="AQ35" s="41" t="str">
        <f t="shared" si="26"/>
        <v>(3,1,3,1,1,5); Literature 1997, basic uncertainty = 1.5</v>
      </c>
      <c r="AR35" s="475"/>
      <c r="AS35" s="295">
        <f t="shared" si="39"/>
        <v>0</v>
      </c>
      <c r="AT35" s="39">
        <f>AT34</f>
        <v>1</v>
      </c>
      <c r="AU35" s="1">
        <f t="shared" si="27"/>
        <v>1.5913055862177166</v>
      </c>
      <c r="AV35" s="131" t="str">
        <f t="shared" si="28"/>
        <v>(3,1,3,1,1,5); Literature 1997, basic uncertainty = 1.5</v>
      </c>
      <c r="AW35" s="472"/>
      <c r="AX35" s="177">
        <v>0</v>
      </c>
      <c r="AY35" s="472"/>
      <c r="AZ35" s="295"/>
      <c r="BA35" s="295"/>
      <c r="BB35" s="295"/>
      <c r="BC35" s="182"/>
      <c r="BD35" s="182"/>
      <c r="BE35" s="182"/>
      <c r="BF35" s="182"/>
      <c r="BG35" s="182"/>
      <c r="BH35" s="182"/>
      <c r="BI35" s="182"/>
      <c r="BJ35" s="182"/>
      <c r="BK35" s="182"/>
      <c r="BL35" s="182"/>
      <c r="BM35" s="182"/>
      <c r="BN35" s="90" t="s">
        <v>568</v>
      </c>
      <c r="BO35" s="7">
        <v>3</v>
      </c>
      <c r="BP35" s="62">
        <v>1</v>
      </c>
      <c r="BQ35" s="62">
        <v>3</v>
      </c>
      <c r="BR35" s="62">
        <v>1</v>
      </c>
      <c r="BS35" s="62">
        <v>1</v>
      </c>
      <c r="BT35" s="62">
        <v>5</v>
      </c>
      <c r="BU35" s="62">
        <v>3</v>
      </c>
      <c r="BV35" s="329">
        <v>1.5</v>
      </c>
      <c r="BW35" s="80">
        <f>EXP(SQRT((LN(BZ35)^2)+(LN(CA35)^2)+(LN(CB35)^2)+(LN(CC35)^2)+(LN(CD35)^2)+(LN(CE35)^2)))</f>
        <v>1.2544986286245612</v>
      </c>
      <c r="BX35" s="80">
        <f>EXP(SQRT((LN(BZ35)^2)+(LN(CA35)^2)+(LN(CB35)^2)+(LN(CC35)^2)+(LN(CD35)^2)+(LN(CE35)^2)+LN(BV35)^2))</f>
        <v>1.5913055862177166</v>
      </c>
      <c r="BY35" s="82" t="str">
        <f>CONCATENATE("(",BO35,",",BP35,",",BQ35,",",BR35,",",BS35,",",BT35,")")</f>
        <v>(3,1,3,1,1,5)</v>
      </c>
      <c r="BZ35" s="64">
        <v>1.1000000000000001</v>
      </c>
      <c r="CA35" s="64">
        <v>1</v>
      </c>
      <c r="CB35" s="64">
        <v>1.1000000000000001</v>
      </c>
      <c r="CC35" s="64">
        <v>1</v>
      </c>
      <c r="CD35" s="64">
        <v>1</v>
      </c>
      <c r="CE35" s="64">
        <v>1.2</v>
      </c>
    </row>
    <row r="36" spans="1:83" ht="24">
      <c r="A36" s="2">
        <v>1409</v>
      </c>
      <c r="B36" s="174" t="s">
        <v>709</v>
      </c>
      <c r="C36" s="175" t="s">
        <v>469</v>
      </c>
      <c r="D36" s="62" t="s">
        <v>470</v>
      </c>
      <c r="E36" s="7" t="s">
        <v>352</v>
      </c>
      <c r="F36" s="135" t="s">
        <v>1741</v>
      </c>
      <c r="G36" s="115" t="s">
        <v>336</v>
      </c>
      <c r="H36" s="170" t="s">
        <v>352</v>
      </c>
      <c r="I36" s="113" t="s">
        <v>352</v>
      </c>
      <c r="J36" s="114">
        <v>0</v>
      </c>
      <c r="K36" s="115" t="s">
        <v>339</v>
      </c>
      <c r="L36" s="177">
        <f t="shared" ref="L36:L50" si="46">$AX36*$AZ36/100/$AX$7</f>
        <v>1.3181672587584919E-3</v>
      </c>
      <c r="M36" s="39">
        <v>1</v>
      </c>
      <c r="N36" s="1">
        <f t="shared" si="13"/>
        <v>1.6910336104485675</v>
      </c>
      <c r="O36" s="131" t="str">
        <f t="shared" si="14"/>
        <v>(4,4,4,3,4,5); Hagedorn 1992</v>
      </c>
      <c r="P36" s="177">
        <f t="shared" ref="P36:P50" si="47">$AX36*$BA36/100/$AX$8</f>
        <v>3.5151126900226446E-4</v>
      </c>
      <c r="Q36" s="39">
        <v>1</v>
      </c>
      <c r="R36" s="1">
        <f t="shared" si="15"/>
        <v>1.6910336104485675</v>
      </c>
      <c r="S36" s="131" t="str">
        <f t="shared" si="16"/>
        <v>(4,4,4,3,4,5); Hagedorn 1992</v>
      </c>
      <c r="T36" s="177">
        <f t="shared" ref="T36:T50" si="48">$AX36*$AZ36/100/$AX$7</f>
        <v>1.3181672587584919E-3</v>
      </c>
      <c r="U36" s="39">
        <v>1</v>
      </c>
      <c r="V36" s="1">
        <f t="shared" si="17"/>
        <v>1.6910336104485675</v>
      </c>
      <c r="W36" s="131" t="str">
        <f t="shared" si="18"/>
        <v>(4,4,4,3,4,5); Hagedorn 1992</v>
      </c>
      <c r="X36" s="177">
        <f t="shared" si="35"/>
        <v>3.5151126900226446E-4</v>
      </c>
      <c r="Y36" s="39">
        <v>1</v>
      </c>
      <c r="Z36" s="1">
        <f t="shared" si="19"/>
        <v>1.6910336104485675</v>
      </c>
      <c r="AA36" s="41" t="str">
        <f t="shared" si="20"/>
        <v>(4,4,4,3,4,5); Hagedorn 1992</v>
      </c>
      <c r="AB36" s="177">
        <f t="shared" ref="AB36:AB50" si="49">$AX36*$AZ36/100/$AX$7</f>
        <v>1.3181672587584919E-3</v>
      </c>
      <c r="AC36" s="39">
        <v>1</v>
      </c>
      <c r="AD36" s="1">
        <f t="shared" si="21"/>
        <v>1.6910336104485675</v>
      </c>
      <c r="AE36" s="131" t="str">
        <f t="shared" si="22"/>
        <v>(4,4,4,3,4,5); Hagedorn 1992</v>
      </c>
      <c r="AF36" s="177">
        <f t="shared" si="37"/>
        <v>3.5151126900226446E-4</v>
      </c>
      <c r="AG36" s="39">
        <v>1</v>
      </c>
      <c r="AH36" s="1">
        <f t="shared" si="23"/>
        <v>1.6910336104485675</v>
      </c>
      <c r="AI36" s="41" t="str">
        <f t="shared" si="24"/>
        <v>(4,4,4,3,4,5); Hagedorn 1992</v>
      </c>
      <c r="AJ36" s="471">
        <f t="shared" ref="AJ36:AJ50" si="50">$AX36*$AZ36/100/$AX$7</f>
        <v>1.3181672587584919E-3</v>
      </c>
      <c r="AK36" s="39">
        <v>1</v>
      </c>
      <c r="AL36" s="1">
        <f t="shared" si="30"/>
        <v>1.6910336104485675</v>
      </c>
      <c r="AM36" s="131" t="str">
        <f t="shared" si="31"/>
        <v>(4,4,4,3,4,5); Hagedorn 1992</v>
      </c>
      <c r="AN36" s="471">
        <f t="shared" ref="AN36:AN50" si="51">$AX36*$BA36/100/$AX$8</f>
        <v>3.5151126900226446E-4</v>
      </c>
      <c r="AO36" s="39">
        <v>1</v>
      </c>
      <c r="AP36" s="1">
        <f t="shared" si="25"/>
        <v>1.6910336104485675</v>
      </c>
      <c r="AQ36" s="41" t="str">
        <f t="shared" si="26"/>
        <v>(4,4,4,3,4,5); Hagedorn 1992</v>
      </c>
      <c r="AR36" s="475"/>
      <c r="AS36" s="471">
        <f t="shared" si="39"/>
        <v>3.7463701038399247E-3</v>
      </c>
      <c r="AT36" s="39">
        <v>1</v>
      </c>
      <c r="AU36" s="1">
        <f t="shared" si="27"/>
        <v>1.6910336104485675</v>
      </c>
      <c r="AV36" s="131" t="str">
        <f t="shared" si="28"/>
        <v>(4,4,4,3,4,5); Hagedorn 1992</v>
      </c>
      <c r="AW36" s="472"/>
      <c r="AX36" s="177">
        <f>AX21+AX24</f>
        <v>1.2365385307346328E-3</v>
      </c>
      <c r="AY36" s="472"/>
      <c r="AZ36" s="295">
        <f>$AX$7*AZ$52/($AX$52)*100</f>
        <v>72.015161086544538</v>
      </c>
      <c r="BA36" s="295">
        <f>$AX$8*BA$52/($AX$52)*100</f>
        <v>2.4005053695514844</v>
      </c>
      <c r="BB36" s="295">
        <f>$AX$9*BB$52/($AX$52)*100</f>
        <v>25.584333543903981</v>
      </c>
      <c r="BC36" s="182">
        <f>BM36/BM$17</f>
        <v>0</v>
      </c>
      <c r="BD36" s="182">
        <f t="shared" ref="BD36:BF38" si="52">BJ36/BJ$17</f>
        <v>0</v>
      </c>
      <c r="BE36" s="182">
        <f t="shared" si="52"/>
        <v>0</v>
      </c>
      <c r="BF36" s="182">
        <f t="shared" si="52"/>
        <v>0</v>
      </c>
      <c r="BG36" s="182"/>
      <c r="BH36" s="182"/>
      <c r="BI36" s="182"/>
      <c r="BJ36" s="182"/>
      <c r="BK36" s="182"/>
      <c r="BL36" s="182"/>
      <c r="BM36" s="182"/>
      <c r="BN36" s="90" t="s">
        <v>350</v>
      </c>
      <c r="BO36" s="7">
        <v>4</v>
      </c>
      <c r="BP36" s="62">
        <v>4</v>
      </c>
      <c r="BQ36" s="62">
        <v>4</v>
      </c>
      <c r="BR36" s="62">
        <v>3</v>
      </c>
      <c r="BS36" s="62">
        <v>4</v>
      </c>
      <c r="BT36" s="62">
        <v>5</v>
      </c>
      <c r="BU36" s="62">
        <v>6</v>
      </c>
      <c r="BV36" s="63">
        <v>1.05</v>
      </c>
      <c r="BW36" s="80">
        <f t="shared" si="10"/>
        <v>1.6871983667168997</v>
      </c>
      <c r="BX36" s="80">
        <f t="shared" si="11"/>
        <v>1.6910336104485675</v>
      </c>
      <c r="BY36" s="82" t="str">
        <f t="shared" si="12"/>
        <v>(4,4,4,3,4,5)</v>
      </c>
      <c r="BZ36" s="64">
        <v>1.2</v>
      </c>
      <c r="CA36" s="64">
        <v>1.1000000000000001</v>
      </c>
      <c r="CB36" s="64">
        <v>1.2</v>
      </c>
      <c r="CC36" s="64">
        <v>1.02</v>
      </c>
      <c r="CD36" s="64">
        <v>1.5</v>
      </c>
      <c r="CE36" s="64">
        <v>1.2</v>
      </c>
    </row>
    <row r="37" spans="1:83" ht="12.75">
      <c r="A37" s="178">
        <v>3820</v>
      </c>
      <c r="B37" s="174" t="s">
        <v>469</v>
      </c>
      <c r="C37" s="175" t="s">
        <v>469</v>
      </c>
      <c r="D37" s="62" t="s">
        <v>470</v>
      </c>
      <c r="E37" s="7" t="s">
        <v>352</v>
      </c>
      <c r="F37" s="135" t="s">
        <v>1836</v>
      </c>
      <c r="G37" s="115" t="s">
        <v>465</v>
      </c>
      <c r="H37" s="170" t="s">
        <v>352</v>
      </c>
      <c r="I37" s="113" t="s">
        <v>352</v>
      </c>
      <c r="J37" s="114">
        <v>1</v>
      </c>
      <c r="K37" s="115" t="s">
        <v>466</v>
      </c>
      <c r="L37" s="177">
        <f t="shared" si="46"/>
        <v>1.0660138976626659E-11</v>
      </c>
      <c r="M37" s="39">
        <v>1</v>
      </c>
      <c r="N37" s="1">
        <f t="shared" si="13"/>
        <v>3.0486732757433477</v>
      </c>
      <c r="O37" s="131" t="str">
        <f t="shared" si="14"/>
        <v>(1,1,1,1,3,3); Estimation</v>
      </c>
      <c r="P37" s="177">
        <f t="shared" si="47"/>
        <v>2.8427037271004423E-12</v>
      </c>
      <c r="Q37" s="39">
        <v>1</v>
      </c>
      <c r="R37" s="1">
        <f t="shared" si="15"/>
        <v>3.0486732757433477</v>
      </c>
      <c r="S37" s="131" t="str">
        <f t="shared" si="16"/>
        <v>(1,1,1,1,3,3); Estimation</v>
      </c>
      <c r="T37" s="177">
        <f t="shared" si="48"/>
        <v>1.0660138976626659E-11</v>
      </c>
      <c r="U37" s="39">
        <v>1</v>
      </c>
      <c r="V37" s="1">
        <f t="shared" si="17"/>
        <v>3.0486732757433477</v>
      </c>
      <c r="W37" s="131" t="str">
        <f t="shared" si="18"/>
        <v>(1,1,1,1,3,3); Estimation</v>
      </c>
      <c r="X37" s="177">
        <f t="shared" si="35"/>
        <v>2.8427037271004423E-12</v>
      </c>
      <c r="Y37" s="39">
        <v>1</v>
      </c>
      <c r="Z37" s="1">
        <f t="shared" si="19"/>
        <v>3.0486732757433477</v>
      </c>
      <c r="AA37" s="41" t="str">
        <f t="shared" si="20"/>
        <v>(1,1,1,1,3,3); Estimation</v>
      </c>
      <c r="AB37" s="177">
        <f t="shared" si="49"/>
        <v>1.0660138976626659E-11</v>
      </c>
      <c r="AC37" s="39">
        <v>1</v>
      </c>
      <c r="AD37" s="1">
        <f t="shared" si="21"/>
        <v>3.0486732757433477</v>
      </c>
      <c r="AE37" s="131" t="str">
        <f t="shared" si="22"/>
        <v>(1,1,1,1,3,3); Estimation</v>
      </c>
      <c r="AF37" s="177">
        <f t="shared" si="37"/>
        <v>2.8427037271004423E-12</v>
      </c>
      <c r="AG37" s="39">
        <v>1</v>
      </c>
      <c r="AH37" s="1">
        <f t="shared" si="23"/>
        <v>3.0486732757433477</v>
      </c>
      <c r="AI37" s="41" t="str">
        <f t="shared" si="24"/>
        <v>(1,1,1,1,3,3); Estimation</v>
      </c>
      <c r="AJ37" s="471">
        <f t="shared" si="50"/>
        <v>1.0660138976626659E-11</v>
      </c>
      <c r="AK37" s="39">
        <v>1</v>
      </c>
      <c r="AL37" s="1">
        <f t="shared" si="30"/>
        <v>3.0486732757433477</v>
      </c>
      <c r="AM37" s="131" t="str">
        <f t="shared" si="31"/>
        <v>(1,1,1,1,3,3); Estimation</v>
      </c>
      <c r="AN37" s="471">
        <f t="shared" si="51"/>
        <v>2.8427037271004423E-12</v>
      </c>
      <c r="AO37" s="39">
        <v>1</v>
      </c>
      <c r="AP37" s="1">
        <f t="shared" si="25"/>
        <v>3.0486732757433477</v>
      </c>
      <c r="AQ37" s="41" t="str">
        <f t="shared" si="26"/>
        <v>(1,1,1,1,3,3); Estimation</v>
      </c>
      <c r="AR37" s="475"/>
      <c r="AS37" s="471">
        <f t="shared" si="39"/>
        <v>3.029723709146524E-11</v>
      </c>
      <c r="AT37" s="39">
        <v>1</v>
      </c>
      <c r="AU37" s="1">
        <f t="shared" si="27"/>
        <v>3.0486732757433477</v>
      </c>
      <c r="AV37" s="131" t="str">
        <f t="shared" si="28"/>
        <v>(1,1,1,1,3,3); Estimation</v>
      </c>
      <c r="AW37" s="41"/>
      <c r="AX37" s="177">
        <f>1/1000000000/100</f>
        <v>1.0000000000000001E-11</v>
      </c>
      <c r="AY37" s="41"/>
      <c r="AZ37" s="295">
        <f>$AX$7*AZ$52/($AX$52)*100</f>
        <v>72.015161086544538</v>
      </c>
      <c r="BA37" s="295">
        <f>$AX$8*BA$52/($AX$52)*100</f>
        <v>2.4005053695514844</v>
      </c>
      <c r="BB37" s="295">
        <f>$AX$9*BB$52/($AX$52)*100</f>
        <v>25.584333543903981</v>
      </c>
      <c r="BC37" s="182">
        <f>BM37/BM$17</f>
        <v>0</v>
      </c>
      <c r="BD37" s="182">
        <f t="shared" si="52"/>
        <v>0</v>
      </c>
      <c r="BE37" s="182">
        <f t="shared" si="52"/>
        <v>0</v>
      </c>
      <c r="BF37" s="182">
        <f t="shared" si="52"/>
        <v>0</v>
      </c>
      <c r="BG37" s="182"/>
      <c r="BH37" s="182"/>
      <c r="BI37" s="182"/>
      <c r="BJ37" s="182"/>
      <c r="BK37" s="182"/>
      <c r="BL37" s="182"/>
      <c r="BM37" s="182"/>
      <c r="BN37" s="90" t="s">
        <v>348</v>
      </c>
      <c r="BO37" s="149">
        <v>1</v>
      </c>
      <c r="BP37" s="149">
        <v>1</v>
      </c>
      <c r="BQ37" s="149">
        <v>1</v>
      </c>
      <c r="BR37" s="149">
        <v>1</v>
      </c>
      <c r="BS37" s="149">
        <v>3</v>
      </c>
      <c r="BT37" s="149">
        <v>3</v>
      </c>
      <c r="BU37" s="62">
        <v>9</v>
      </c>
      <c r="BV37" s="63">
        <v>3</v>
      </c>
      <c r="BW37" s="80">
        <f t="shared" si="10"/>
        <v>1.207723199572867</v>
      </c>
      <c r="BX37" s="80">
        <f t="shared" si="11"/>
        <v>3.0486732757433477</v>
      </c>
      <c r="BY37" s="82" t="str">
        <f t="shared" si="12"/>
        <v>(1,1,1,1,3,3)</v>
      </c>
      <c r="BZ37" s="64">
        <v>1</v>
      </c>
      <c r="CA37" s="64">
        <v>1</v>
      </c>
      <c r="CB37" s="64">
        <v>1</v>
      </c>
      <c r="CC37" s="64">
        <v>1</v>
      </c>
      <c r="CD37" s="64">
        <v>1.2</v>
      </c>
      <c r="CE37" s="64">
        <v>1.05</v>
      </c>
    </row>
    <row r="38" spans="1:83" ht="36">
      <c r="A38" s="48">
        <v>490</v>
      </c>
      <c r="B38" s="174" t="s">
        <v>196</v>
      </c>
      <c r="C38" s="175" t="s">
        <v>469</v>
      </c>
      <c r="D38" s="62" t="s">
        <v>352</v>
      </c>
      <c r="E38" s="7" t="s">
        <v>471</v>
      </c>
      <c r="F38" s="135" t="s">
        <v>245</v>
      </c>
      <c r="G38" s="115" t="s">
        <v>352</v>
      </c>
      <c r="H38" s="170" t="s">
        <v>246</v>
      </c>
      <c r="I38" s="116" t="s">
        <v>618</v>
      </c>
      <c r="J38" s="114" t="s">
        <v>352</v>
      </c>
      <c r="K38" s="115" t="s">
        <v>604</v>
      </c>
      <c r="L38" s="177">
        <f t="shared" si="46"/>
        <v>391.9354838709678</v>
      </c>
      <c r="M38" s="39">
        <v>1</v>
      </c>
      <c r="N38" s="1">
        <f t="shared" si="13"/>
        <v>3.0492095289625252</v>
      </c>
      <c r="O38" s="131" t="str">
        <f t="shared" si="14"/>
        <v>(1,2,1,1,3,3); Calculation with electricity use minus 180 MJ per kg produced silicon</v>
      </c>
      <c r="P38" s="177">
        <f t="shared" si="47"/>
        <v>104.51612903225806</v>
      </c>
      <c r="Q38" s="39">
        <v>1</v>
      </c>
      <c r="R38" s="1">
        <f t="shared" si="15"/>
        <v>3.0492095289625252</v>
      </c>
      <c r="S38" s="131" t="str">
        <f t="shared" si="16"/>
        <v>(1,2,1,1,3,3); Calculation with electricity use minus 180 MJ per kg produced silicon</v>
      </c>
      <c r="T38" s="177">
        <f t="shared" si="48"/>
        <v>391.9354838709678</v>
      </c>
      <c r="U38" s="39">
        <v>1</v>
      </c>
      <c r="V38" s="1">
        <f t="shared" si="17"/>
        <v>3.0492095289625252</v>
      </c>
      <c r="W38" s="131" t="str">
        <f t="shared" si="18"/>
        <v>(1,2,1,1,3,3); Calculation with electricity use minus 180 MJ per kg produced silicon</v>
      </c>
      <c r="X38" s="177">
        <f t="shared" si="35"/>
        <v>104.51612903225806</v>
      </c>
      <c r="Y38" s="39">
        <v>1</v>
      </c>
      <c r="Z38" s="1">
        <f t="shared" si="19"/>
        <v>3.0492095289625252</v>
      </c>
      <c r="AA38" s="41" t="str">
        <f t="shared" si="20"/>
        <v>(1,2,1,1,3,3); Calculation with electricity use minus 180 MJ per kg produced silicon</v>
      </c>
      <c r="AB38" s="177">
        <f t="shared" si="49"/>
        <v>391.9354838709678</v>
      </c>
      <c r="AC38" s="39">
        <v>1</v>
      </c>
      <c r="AD38" s="1">
        <f t="shared" si="21"/>
        <v>3.0492095289625252</v>
      </c>
      <c r="AE38" s="131" t="str">
        <f t="shared" si="22"/>
        <v>(1,2,1,1,3,3); Calculation with electricity use minus 180 MJ per kg produced silicon</v>
      </c>
      <c r="AF38" s="177">
        <f t="shared" si="37"/>
        <v>104.51612903225806</v>
      </c>
      <c r="AG38" s="39">
        <v>1</v>
      </c>
      <c r="AH38" s="1">
        <f t="shared" si="23"/>
        <v>3.0492095289625252</v>
      </c>
      <c r="AI38" s="41" t="str">
        <f t="shared" si="24"/>
        <v>(1,2,1,1,3,3); Calculation with electricity use minus 180 MJ per kg produced silicon</v>
      </c>
      <c r="AJ38" s="471">
        <f t="shared" si="50"/>
        <v>391.9354838709678</v>
      </c>
      <c r="AK38" s="39">
        <v>1</v>
      </c>
      <c r="AL38" s="1">
        <f t="shared" si="30"/>
        <v>3.0492095289625252</v>
      </c>
      <c r="AM38" s="131" t="str">
        <f t="shared" si="31"/>
        <v>(1,2,1,1,3,3); Calculation with electricity use minus 180 MJ per kg produced silicon</v>
      </c>
      <c r="AN38" s="471">
        <f t="shared" si="51"/>
        <v>104.51612903225806</v>
      </c>
      <c r="AO38" s="39">
        <v>1</v>
      </c>
      <c r="AP38" s="1">
        <f t="shared" si="25"/>
        <v>3.0492095289625252</v>
      </c>
      <c r="AQ38" s="41" t="str">
        <f t="shared" si="26"/>
        <v>(1,2,1,1,3,3); Calculation with electricity use minus 180 MJ per kg produced silicon</v>
      </c>
      <c r="AR38" s="475"/>
      <c r="AS38" s="295">
        <f t="shared" si="39"/>
        <v>0</v>
      </c>
      <c r="AT38" s="39">
        <v>1</v>
      </c>
      <c r="AU38" s="1">
        <f t="shared" si="27"/>
        <v>3.0492095289625252</v>
      </c>
      <c r="AV38" s="131" t="str">
        <f t="shared" si="28"/>
        <v>(1,2,1,1,3,3); Calculation with electricity use minus 180 MJ per kg produced silicon</v>
      </c>
      <c r="AW38" s="41"/>
      <c r="AX38" s="177">
        <f>SUM(AX31:AX32)*3.6-(AX7+AX8)*50*3.6</f>
        <v>273.60000000000002</v>
      </c>
      <c r="AY38" s="41"/>
      <c r="AZ38" s="295">
        <f>AZ$31</f>
        <v>96.774193548387103</v>
      </c>
      <c r="BA38" s="295">
        <f>BA$31</f>
        <v>3.225806451612903</v>
      </c>
      <c r="BB38" s="295">
        <f>BB$31</f>
        <v>0</v>
      </c>
      <c r="BC38" s="182">
        <f>BM38/BM$17</f>
        <v>0</v>
      </c>
      <c r="BD38" s="182">
        <f t="shared" si="52"/>
        <v>0</v>
      </c>
      <c r="BE38" s="182">
        <f t="shared" si="52"/>
        <v>469.56521739130437</v>
      </c>
      <c r="BF38" s="182">
        <f t="shared" si="52"/>
        <v>0</v>
      </c>
      <c r="BG38" s="182"/>
      <c r="BH38" s="182"/>
      <c r="BI38" s="182"/>
      <c r="BJ38" s="182"/>
      <c r="BK38" s="182">
        <f>BK31*3.6</f>
        <v>540</v>
      </c>
      <c r="BL38" s="182"/>
      <c r="BM38" s="182"/>
      <c r="BN38" s="90" t="s">
        <v>567</v>
      </c>
      <c r="BO38" s="149">
        <v>1</v>
      </c>
      <c r="BP38" s="149">
        <v>2</v>
      </c>
      <c r="BQ38" s="149">
        <v>1</v>
      </c>
      <c r="BR38" s="149">
        <v>1</v>
      </c>
      <c r="BS38" s="149">
        <v>3</v>
      </c>
      <c r="BT38" s="149">
        <v>3</v>
      </c>
      <c r="BU38" s="149">
        <v>9</v>
      </c>
      <c r="BV38" s="63">
        <v>3</v>
      </c>
      <c r="BW38" s="80">
        <f t="shared" si="10"/>
        <v>1.2089750740786649</v>
      </c>
      <c r="BX38" s="80">
        <f t="shared" si="11"/>
        <v>3.0492095289625252</v>
      </c>
      <c r="BY38" s="82" t="str">
        <f t="shared" si="12"/>
        <v>(1,2,1,1,3,3)</v>
      </c>
      <c r="BZ38" s="64">
        <v>1</v>
      </c>
      <c r="CA38" s="64">
        <v>1.02</v>
      </c>
      <c r="CB38" s="64">
        <v>1</v>
      </c>
      <c r="CC38" s="64">
        <v>1</v>
      </c>
      <c r="CD38" s="64">
        <v>1.2</v>
      </c>
      <c r="CE38" s="64">
        <v>1.05</v>
      </c>
    </row>
    <row r="39" spans="1:83" s="183" customFormat="1" ht="24">
      <c r="A39" s="296"/>
      <c r="B39" s="174" t="s">
        <v>346</v>
      </c>
      <c r="C39" s="175" t="s">
        <v>469</v>
      </c>
      <c r="D39" s="62" t="s">
        <v>352</v>
      </c>
      <c r="E39" s="7" t="s">
        <v>471</v>
      </c>
      <c r="F39" s="135" t="s">
        <v>256</v>
      </c>
      <c r="G39" s="115" t="s">
        <v>352</v>
      </c>
      <c r="H39" s="170" t="s">
        <v>134</v>
      </c>
      <c r="I39" s="113" t="s">
        <v>135</v>
      </c>
      <c r="J39" s="114" t="s">
        <v>352</v>
      </c>
      <c r="K39" s="115" t="s">
        <v>339</v>
      </c>
      <c r="L39" s="177">
        <f t="shared" si="46"/>
        <v>1.2619134897360705E-5</v>
      </c>
      <c r="M39" s="39">
        <v>1</v>
      </c>
      <c r="N39" s="1">
        <f t="shared" si="13"/>
        <v>1.5646750276965706</v>
      </c>
      <c r="O39" s="131" t="str">
        <f>$BY39&amp;"; "&amp;$BN39</f>
        <v>(1,2,1,1,3,3); Environmental report 2002, average Si product</v>
      </c>
      <c r="P39" s="177">
        <f t="shared" si="47"/>
        <v>3.3651026392961876E-6</v>
      </c>
      <c r="Q39" s="39">
        <v>1</v>
      </c>
      <c r="R39" s="1">
        <f t="shared" si="15"/>
        <v>1.5646750276965706</v>
      </c>
      <c r="S39" s="131" t="str">
        <f>$BY39&amp;"; "&amp;$BN39</f>
        <v>(1,2,1,1,3,3); Environmental report 2002, average Si product</v>
      </c>
      <c r="T39" s="177">
        <f t="shared" si="48"/>
        <v>1.2619134897360705E-5</v>
      </c>
      <c r="U39" s="39">
        <v>1</v>
      </c>
      <c r="V39" s="1">
        <f t="shared" si="17"/>
        <v>1.5646750276965706</v>
      </c>
      <c r="W39" s="131" t="str">
        <f>$BY39&amp;"; "&amp;$BN39</f>
        <v>(1,2,1,1,3,3); Environmental report 2002, average Si product</v>
      </c>
      <c r="X39" s="177">
        <f t="shared" si="35"/>
        <v>3.3651026392961876E-6</v>
      </c>
      <c r="Y39" s="39">
        <v>1</v>
      </c>
      <c r="Z39" s="1">
        <f t="shared" si="19"/>
        <v>1.5646750276965706</v>
      </c>
      <c r="AA39" s="41" t="str">
        <f>$BY39&amp;"; "&amp;$BN39</f>
        <v>(1,2,1,1,3,3); Environmental report 2002, average Si product</v>
      </c>
      <c r="AB39" s="177">
        <f t="shared" si="49"/>
        <v>1.2619134897360705E-5</v>
      </c>
      <c r="AC39" s="39">
        <v>1</v>
      </c>
      <c r="AD39" s="1">
        <f t="shared" si="21"/>
        <v>1.5646750276965706</v>
      </c>
      <c r="AE39" s="131" t="str">
        <f>$BY39&amp;"; "&amp;$BN39</f>
        <v>(1,2,1,1,3,3); Environmental report 2002, average Si product</v>
      </c>
      <c r="AF39" s="177">
        <f t="shared" si="37"/>
        <v>3.3651026392961876E-6</v>
      </c>
      <c r="AG39" s="39">
        <v>1</v>
      </c>
      <c r="AH39" s="1">
        <f t="shared" si="23"/>
        <v>1.5646750276965706</v>
      </c>
      <c r="AI39" s="41" t="str">
        <f>$BY39&amp;"; "&amp;$BN39</f>
        <v>(1,2,1,1,3,3); Environmental report 2002, average Si product</v>
      </c>
      <c r="AJ39" s="471">
        <f t="shared" si="50"/>
        <v>1.2619134897360705E-5</v>
      </c>
      <c r="AK39" s="39">
        <v>1</v>
      </c>
      <c r="AL39" s="1">
        <f t="shared" si="30"/>
        <v>1.5646750276965706</v>
      </c>
      <c r="AM39" s="131" t="str">
        <f>$BY39&amp;"; "&amp;$BN39</f>
        <v>(1,2,1,1,3,3); Environmental report 2002, average Si product</v>
      </c>
      <c r="AN39" s="471">
        <f t="shared" si="51"/>
        <v>3.3651026392961876E-6</v>
      </c>
      <c r="AO39" s="39">
        <v>1</v>
      </c>
      <c r="AP39" s="1">
        <f t="shared" si="25"/>
        <v>1.5646750276965706</v>
      </c>
      <c r="AQ39" s="41" t="str">
        <f>$BY39&amp;"; "&amp;$BN39</f>
        <v>(1,2,1,1,3,3); Environmental report 2002, average Si product</v>
      </c>
      <c r="AR39" s="475"/>
      <c r="AS39" s="295">
        <f t="shared" si="39"/>
        <v>0</v>
      </c>
      <c r="AT39" s="39">
        <v>1</v>
      </c>
      <c r="AU39" s="1">
        <f t="shared" si="27"/>
        <v>1.5646750276965706</v>
      </c>
      <c r="AV39" s="131" t="str">
        <f>$BY39&amp;"; "&amp;$BN39</f>
        <v>(1,2,1,1,3,3); Environmental report 2002, average Si product</v>
      </c>
      <c r="AW39" s="41"/>
      <c r="AX39" s="177">
        <f t="shared" ref="AX39:AX48" si="53">AX$29*BG39/1000</f>
        <v>8.8090909090909104E-6</v>
      </c>
      <c r="AY39" s="41"/>
      <c r="AZ39" s="295">
        <f t="shared" ref="AZ39:BB50" si="54">AZ$31</f>
        <v>96.774193548387103</v>
      </c>
      <c r="BA39" s="295">
        <f t="shared" si="54"/>
        <v>3.225806451612903</v>
      </c>
      <c r="BB39" s="295">
        <f t="shared" si="54"/>
        <v>0</v>
      </c>
      <c r="BC39" s="297"/>
      <c r="BD39" s="298"/>
      <c r="BE39" s="299"/>
      <c r="BF39" s="300"/>
      <c r="BG39" s="301">
        <v>6.8181818181818187E-4</v>
      </c>
      <c r="BH39" s="181"/>
      <c r="BI39" s="181"/>
      <c r="BJ39" s="181"/>
      <c r="BK39" s="181"/>
      <c r="BL39" s="181"/>
      <c r="BM39" s="181"/>
      <c r="BN39" s="90" t="s">
        <v>257</v>
      </c>
      <c r="BO39" s="7">
        <v>1</v>
      </c>
      <c r="BP39" s="62">
        <v>2</v>
      </c>
      <c r="BQ39" s="62">
        <v>1</v>
      </c>
      <c r="BR39" s="62">
        <v>1</v>
      </c>
      <c r="BS39" s="62">
        <v>3</v>
      </c>
      <c r="BT39" s="62">
        <v>3</v>
      </c>
      <c r="BU39" s="149">
        <v>32</v>
      </c>
      <c r="BV39" s="63">
        <v>1.5</v>
      </c>
      <c r="BW39" s="80">
        <f t="shared" si="10"/>
        <v>1.2089750740786649</v>
      </c>
      <c r="BX39" s="80">
        <f t="shared" si="11"/>
        <v>1.5646750276965706</v>
      </c>
      <c r="BY39" s="82" t="str">
        <f t="shared" si="12"/>
        <v>(1,2,1,1,3,3)</v>
      </c>
      <c r="BZ39" s="64">
        <v>1</v>
      </c>
      <c r="CA39" s="64">
        <v>1.02</v>
      </c>
      <c r="CB39" s="64">
        <v>1</v>
      </c>
      <c r="CC39" s="64">
        <v>1</v>
      </c>
      <c r="CD39" s="64">
        <v>1.2</v>
      </c>
      <c r="CE39" s="64">
        <v>1.05</v>
      </c>
    </row>
    <row r="40" spans="1:83" s="183" customFormat="1" ht="24">
      <c r="A40" s="91">
        <v>1876</v>
      </c>
      <c r="B40" s="174"/>
      <c r="C40" s="175" t="s">
        <v>469</v>
      </c>
      <c r="D40" s="62" t="s">
        <v>352</v>
      </c>
      <c r="E40" s="7" t="s">
        <v>471</v>
      </c>
      <c r="F40" s="135" t="s">
        <v>615</v>
      </c>
      <c r="G40" s="115" t="s">
        <v>352</v>
      </c>
      <c r="H40" s="170" t="s">
        <v>134</v>
      </c>
      <c r="I40" s="113" t="s">
        <v>135</v>
      </c>
      <c r="J40" s="114" t="s">
        <v>352</v>
      </c>
      <c r="K40" s="115" t="s">
        <v>339</v>
      </c>
      <c r="L40" s="177">
        <f t="shared" si="46"/>
        <v>2.047104105571848E-4</v>
      </c>
      <c r="M40" s="39">
        <v>1</v>
      </c>
      <c r="N40" s="1">
        <f t="shared" si="13"/>
        <v>1.5646750276965706</v>
      </c>
      <c r="O40" s="131" t="str">
        <f t="shared" ref="O40:O50" si="55">$BY40&amp;"; "&amp;$BN40</f>
        <v>(1,2,1,1,3,3); Environmental report 2002, average Si product</v>
      </c>
      <c r="P40" s="177">
        <f t="shared" si="47"/>
        <v>5.4589442815249267E-5</v>
      </c>
      <c r="Q40" s="39">
        <v>1</v>
      </c>
      <c r="R40" s="1">
        <f t="shared" si="15"/>
        <v>1.5646750276965706</v>
      </c>
      <c r="S40" s="131" t="str">
        <f t="shared" ref="S40:S50" si="56">$BY40&amp;"; "&amp;$BN40</f>
        <v>(1,2,1,1,3,3); Environmental report 2002, average Si product</v>
      </c>
      <c r="T40" s="177">
        <f t="shared" si="48"/>
        <v>2.047104105571848E-4</v>
      </c>
      <c r="U40" s="39">
        <v>1</v>
      </c>
      <c r="V40" s="1">
        <f t="shared" si="17"/>
        <v>1.5646750276965706</v>
      </c>
      <c r="W40" s="131" t="str">
        <f t="shared" ref="W40:W50" si="57">$BY40&amp;"; "&amp;$BN40</f>
        <v>(1,2,1,1,3,3); Environmental report 2002, average Si product</v>
      </c>
      <c r="X40" s="177">
        <f t="shared" si="35"/>
        <v>5.4589442815249267E-5</v>
      </c>
      <c r="Y40" s="39">
        <v>1</v>
      </c>
      <c r="Z40" s="1">
        <f t="shared" si="19"/>
        <v>1.5646750276965706</v>
      </c>
      <c r="AA40" s="41" t="str">
        <f t="shared" ref="AA40:AA50" si="58">$BY40&amp;"; "&amp;$BN40</f>
        <v>(1,2,1,1,3,3); Environmental report 2002, average Si product</v>
      </c>
      <c r="AB40" s="177">
        <f t="shared" si="49"/>
        <v>2.047104105571848E-4</v>
      </c>
      <c r="AC40" s="39">
        <v>1</v>
      </c>
      <c r="AD40" s="1">
        <f t="shared" si="21"/>
        <v>1.5646750276965706</v>
      </c>
      <c r="AE40" s="131" t="str">
        <f t="shared" ref="AE40:AE50" si="59">$BY40&amp;"; "&amp;$BN40</f>
        <v>(1,2,1,1,3,3); Environmental report 2002, average Si product</v>
      </c>
      <c r="AF40" s="177">
        <f t="shared" si="37"/>
        <v>5.4589442815249267E-5</v>
      </c>
      <c r="AG40" s="39">
        <v>1</v>
      </c>
      <c r="AH40" s="1">
        <f t="shared" si="23"/>
        <v>1.5646750276965706</v>
      </c>
      <c r="AI40" s="41" t="str">
        <f t="shared" ref="AI40:AI50" si="60">$BY40&amp;"; "&amp;$BN40</f>
        <v>(1,2,1,1,3,3); Environmental report 2002, average Si product</v>
      </c>
      <c r="AJ40" s="471">
        <f t="shared" si="50"/>
        <v>2.047104105571848E-4</v>
      </c>
      <c r="AK40" s="39">
        <v>1</v>
      </c>
      <c r="AL40" s="1">
        <f t="shared" si="30"/>
        <v>1.5646750276965706</v>
      </c>
      <c r="AM40" s="131" t="str">
        <f t="shared" ref="AM40:AM50" si="61">$BY40&amp;"; "&amp;$BN40</f>
        <v>(1,2,1,1,3,3); Environmental report 2002, average Si product</v>
      </c>
      <c r="AN40" s="471">
        <f t="shared" si="51"/>
        <v>5.4589442815249267E-5</v>
      </c>
      <c r="AO40" s="39">
        <v>1</v>
      </c>
      <c r="AP40" s="1">
        <f t="shared" si="25"/>
        <v>1.5646750276965706</v>
      </c>
      <c r="AQ40" s="41" t="str">
        <f t="shared" ref="AQ40:AQ50" si="62">$BY40&amp;"; "&amp;$BN40</f>
        <v>(1,2,1,1,3,3); Environmental report 2002, average Si product</v>
      </c>
      <c r="AR40" s="475"/>
      <c r="AS40" s="295">
        <f t="shared" si="39"/>
        <v>0</v>
      </c>
      <c r="AT40" s="39">
        <v>1</v>
      </c>
      <c r="AU40" s="1">
        <f t="shared" si="27"/>
        <v>1.5646750276965706</v>
      </c>
      <c r="AV40" s="131" t="str">
        <f t="shared" ref="AV40:AV50" si="63">$BY40&amp;"; "&amp;$BN40</f>
        <v>(1,2,1,1,3,3); Environmental report 2002, average Si product</v>
      </c>
      <c r="AW40" s="41"/>
      <c r="AX40" s="177">
        <f t="shared" si="53"/>
        <v>1.4290303030303032E-4</v>
      </c>
      <c r="AY40" s="41"/>
      <c r="AZ40" s="295">
        <f t="shared" si="54"/>
        <v>96.774193548387103</v>
      </c>
      <c r="BA40" s="295">
        <f t="shared" si="54"/>
        <v>3.225806451612903</v>
      </c>
      <c r="BB40" s="295">
        <f t="shared" si="54"/>
        <v>0</v>
      </c>
      <c r="BC40" s="297"/>
      <c r="BD40" s="298"/>
      <c r="BE40" s="299"/>
      <c r="BF40" s="300"/>
      <c r="BG40" s="301">
        <v>1.1060606060606061E-2</v>
      </c>
      <c r="BH40" s="181"/>
      <c r="BI40" s="181"/>
      <c r="BJ40" s="181"/>
      <c r="BK40" s="181"/>
      <c r="BL40" s="181"/>
      <c r="BM40" s="181"/>
      <c r="BN40" s="90" t="s">
        <v>257</v>
      </c>
      <c r="BO40" s="7">
        <v>1</v>
      </c>
      <c r="BP40" s="62">
        <v>2</v>
      </c>
      <c r="BQ40" s="62">
        <v>1</v>
      </c>
      <c r="BR40" s="62">
        <v>1</v>
      </c>
      <c r="BS40" s="62">
        <v>3</v>
      </c>
      <c r="BT40" s="62">
        <v>3</v>
      </c>
      <c r="BU40" s="62">
        <v>32</v>
      </c>
      <c r="BV40" s="63">
        <v>1.5</v>
      </c>
      <c r="BW40" s="80">
        <f t="shared" si="10"/>
        <v>1.2089750740786649</v>
      </c>
      <c r="BX40" s="80">
        <f t="shared" si="11"/>
        <v>1.5646750276965706</v>
      </c>
      <c r="BY40" s="82" t="str">
        <f t="shared" si="12"/>
        <v>(1,2,1,1,3,3)</v>
      </c>
      <c r="BZ40" s="64">
        <v>1</v>
      </c>
      <c r="CA40" s="64">
        <v>1.02</v>
      </c>
      <c r="CB40" s="64">
        <v>1</v>
      </c>
      <c r="CC40" s="64">
        <v>1</v>
      </c>
      <c r="CD40" s="64">
        <v>1.2</v>
      </c>
      <c r="CE40" s="64">
        <v>1.05</v>
      </c>
    </row>
    <row r="41" spans="1:83" s="183" customFormat="1" ht="24">
      <c r="A41" s="296"/>
      <c r="B41" s="174" t="s">
        <v>469</v>
      </c>
      <c r="C41" s="175" t="s">
        <v>469</v>
      </c>
      <c r="D41" s="62" t="s">
        <v>352</v>
      </c>
      <c r="E41" s="7" t="s">
        <v>471</v>
      </c>
      <c r="F41" s="135" t="s">
        <v>136</v>
      </c>
      <c r="G41" s="115" t="s">
        <v>352</v>
      </c>
      <c r="H41" s="170" t="s">
        <v>134</v>
      </c>
      <c r="I41" s="113" t="s">
        <v>135</v>
      </c>
      <c r="J41" s="114" t="s">
        <v>352</v>
      </c>
      <c r="K41" s="115" t="s">
        <v>339</v>
      </c>
      <c r="L41" s="177">
        <f t="shared" si="46"/>
        <v>2.0199799761730203E-3</v>
      </c>
      <c r="M41" s="39">
        <v>1</v>
      </c>
      <c r="N41" s="1">
        <f t="shared" si="13"/>
        <v>1.5646750276965706</v>
      </c>
      <c r="O41" s="131" t="str">
        <f t="shared" si="55"/>
        <v>(1,2,1,1,3,3); Environmental report 2002, average Si product</v>
      </c>
      <c r="P41" s="177">
        <f t="shared" si="47"/>
        <v>5.3866132697947199E-4</v>
      </c>
      <c r="Q41" s="39">
        <v>1</v>
      </c>
      <c r="R41" s="1">
        <f t="shared" si="15"/>
        <v>1.5646750276965706</v>
      </c>
      <c r="S41" s="131" t="str">
        <f t="shared" si="56"/>
        <v>(1,2,1,1,3,3); Environmental report 2002, average Si product</v>
      </c>
      <c r="T41" s="177">
        <f t="shared" si="48"/>
        <v>2.0199799761730203E-3</v>
      </c>
      <c r="U41" s="39">
        <v>1</v>
      </c>
      <c r="V41" s="1">
        <f t="shared" si="17"/>
        <v>1.5646750276965706</v>
      </c>
      <c r="W41" s="131" t="str">
        <f t="shared" si="57"/>
        <v>(1,2,1,1,3,3); Environmental report 2002, average Si product</v>
      </c>
      <c r="X41" s="177">
        <f t="shared" si="35"/>
        <v>5.3866132697947199E-4</v>
      </c>
      <c r="Y41" s="39">
        <v>1</v>
      </c>
      <c r="Z41" s="1">
        <f t="shared" si="19"/>
        <v>1.5646750276965706</v>
      </c>
      <c r="AA41" s="41" t="str">
        <f t="shared" si="58"/>
        <v>(1,2,1,1,3,3); Environmental report 2002, average Si product</v>
      </c>
      <c r="AB41" s="177">
        <f t="shared" si="49"/>
        <v>2.0199799761730203E-3</v>
      </c>
      <c r="AC41" s="39">
        <v>1</v>
      </c>
      <c r="AD41" s="1">
        <f t="shared" si="21"/>
        <v>1.5646750276965706</v>
      </c>
      <c r="AE41" s="131" t="str">
        <f t="shared" si="59"/>
        <v>(1,2,1,1,3,3); Environmental report 2002, average Si product</v>
      </c>
      <c r="AF41" s="177">
        <f t="shared" si="37"/>
        <v>5.3866132697947199E-4</v>
      </c>
      <c r="AG41" s="39">
        <v>1</v>
      </c>
      <c r="AH41" s="1">
        <f t="shared" si="23"/>
        <v>1.5646750276965706</v>
      </c>
      <c r="AI41" s="41" t="str">
        <f t="shared" si="60"/>
        <v>(1,2,1,1,3,3); Environmental report 2002, average Si product</v>
      </c>
      <c r="AJ41" s="471">
        <f t="shared" si="50"/>
        <v>2.0199799761730203E-3</v>
      </c>
      <c r="AK41" s="39">
        <v>1</v>
      </c>
      <c r="AL41" s="1">
        <f t="shared" si="30"/>
        <v>1.5646750276965706</v>
      </c>
      <c r="AM41" s="131" t="str">
        <f t="shared" si="61"/>
        <v>(1,2,1,1,3,3); Environmental report 2002, average Si product</v>
      </c>
      <c r="AN41" s="471">
        <f t="shared" si="51"/>
        <v>5.3866132697947199E-4</v>
      </c>
      <c r="AO41" s="39">
        <v>1</v>
      </c>
      <c r="AP41" s="1">
        <f t="shared" si="25"/>
        <v>1.5646750276965706</v>
      </c>
      <c r="AQ41" s="41" t="str">
        <f t="shared" si="62"/>
        <v>(1,2,1,1,3,3); Environmental report 2002, average Si product</v>
      </c>
      <c r="AR41" s="475"/>
      <c r="AS41" s="295">
        <f t="shared" si="39"/>
        <v>0</v>
      </c>
      <c r="AT41" s="39">
        <v>1</v>
      </c>
      <c r="AU41" s="1">
        <f t="shared" si="27"/>
        <v>1.5646750276965706</v>
      </c>
      <c r="AV41" s="131" t="str">
        <f t="shared" si="63"/>
        <v>(1,2,1,1,3,3); Environmental report 2002, average Si product</v>
      </c>
      <c r="AW41" s="41"/>
      <c r="AX41" s="177">
        <f t="shared" si="53"/>
        <v>1.4100956515151514E-3</v>
      </c>
      <c r="AY41" s="41"/>
      <c r="AZ41" s="295">
        <f t="shared" si="54"/>
        <v>96.774193548387103</v>
      </c>
      <c r="BA41" s="295">
        <f t="shared" si="54"/>
        <v>3.225806451612903</v>
      </c>
      <c r="BB41" s="295">
        <f t="shared" si="54"/>
        <v>0</v>
      </c>
      <c r="BC41" s="297"/>
      <c r="BD41" s="298"/>
      <c r="BE41" s="299"/>
      <c r="BF41" s="300"/>
      <c r="BG41" s="301">
        <v>0.10914053030303031</v>
      </c>
      <c r="BH41" s="181"/>
      <c r="BI41" s="181"/>
      <c r="BJ41" s="181"/>
      <c r="BK41" s="181"/>
      <c r="BL41" s="181"/>
      <c r="BM41" s="181"/>
      <c r="BN41" s="90" t="s">
        <v>257</v>
      </c>
      <c r="BO41" s="7">
        <v>1</v>
      </c>
      <c r="BP41" s="62">
        <v>2</v>
      </c>
      <c r="BQ41" s="62">
        <v>1</v>
      </c>
      <c r="BR41" s="62">
        <v>1</v>
      </c>
      <c r="BS41" s="62">
        <v>3</v>
      </c>
      <c r="BT41" s="62">
        <v>3</v>
      </c>
      <c r="BU41" s="149">
        <v>32</v>
      </c>
      <c r="BV41" s="63">
        <v>1.5</v>
      </c>
      <c r="BW41" s="80">
        <f t="shared" si="10"/>
        <v>1.2089750740786649</v>
      </c>
      <c r="BX41" s="80">
        <f t="shared" si="11"/>
        <v>1.5646750276965706</v>
      </c>
      <c r="BY41" s="82" t="str">
        <f t="shared" si="12"/>
        <v>(1,2,1,1,3,3)</v>
      </c>
      <c r="BZ41" s="64">
        <v>1</v>
      </c>
      <c r="CA41" s="64">
        <v>1.02</v>
      </c>
      <c r="CB41" s="64">
        <v>1</v>
      </c>
      <c r="CC41" s="64">
        <v>1</v>
      </c>
      <c r="CD41" s="64">
        <v>1.2</v>
      </c>
      <c r="CE41" s="64">
        <v>1.05</v>
      </c>
    </row>
    <row r="42" spans="1:83" ht="24">
      <c r="A42" s="147">
        <v>1993</v>
      </c>
      <c r="B42" s="174" t="s">
        <v>469</v>
      </c>
      <c r="C42" s="175" t="s">
        <v>469</v>
      </c>
      <c r="D42" s="62" t="s">
        <v>352</v>
      </c>
      <c r="E42" s="7" t="s">
        <v>471</v>
      </c>
      <c r="F42" s="135" t="s">
        <v>3</v>
      </c>
      <c r="G42" s="115" t="s">
        <v>352</v>
      </c>
      <c r="H42" s="170" t="s">
        <v>134</v>
      </c>
      <c r="I42" s="113" t="s">
        <v>135</v>
      </c>
      <c r="J42" s="114" t="s">
        <v>352</v>
      </c>
      <c r="K42" s="115" t="s">
        <v>339</v>
      </c>
      <c r="L42" s="177">
        <f t="shared" si="46"/>
        <v>3.5991174853372436E-2</v>
      </c>
      <c r="M42" s="39">
        <v>1</v>
      </c>
      <c r="N42" s="1">
        <f t="shared" si="13"/>
        <v>3.0492095289625252</v>
      </c>
      <c r="O42" s="131" t="str">
        <f t="shared" si="55"/>
        <v>(1,2,1,1,3,3); Environmental report 2002, average Si product</v>
      </c>
      <c r="P42" s="177">
        <f t="shared" si="47"/>
        <v>9.5976466275659814E-3</v>
      </c>
      <c r="Q42" s="39">
        <v>1</v>
      </c>
      <c r="R42" s="1">
        <f t="shared" si="15"/>
        <v>3.0492095289625252</v>
      </c>
      <c r="S42" s="131" t="str">
        <f t="shared" si="56"/>
        <v>(1,2,1,1,3,3); Environmental report 2002, average Si product</v>
      </c>
      <c r="T42" s="177">
        <f t="shared" si="48"/>
        <v>3.5991174853372436E-2</v>
      </c>
      <c r="U42" s="39">
        <v>1</v>
      </c>
      <c r="V42" s="1">
        <f t="shared" si="17"/>
        <v>3.0492095289625252</v>
      </c>
      <c r="W42" s="131" t="str">
        <f t="shared" si="57"/>
        <v>(1,2,1,1,3,3); Environmental report 2002, average Si product</v>
      </c>
      <c r="X42" s="177">
        <f t="shared" si="35"/>
        <v>9.5976466275659814E-3</v>
      </c>
      <c r="Y42" s="39">
        <v>1</v>
      </c>
      <c r="Z42" s="1">
        <f t="shared" si="19"/>
        <v>3.0492095289625252</v>
      </c>
      <c r="AA42" s="41" t="str">
        <f t="shared" si="58"/>
        <v>(1,2,1,1,3,3); Environmental report 2002, average Si product</v>
      </c>
      <c r="AB42" s="177">
        <f t="shared" si="49"/>
        <v>3.5991174853372436E-2</v>
      </c>
      <c r="AC42" s="39">
        <v>1</v>
      </c>
      <c r="AD42" s="1">
        <f t="shared" si="21"/>
        <v>3.0492095289625252</v>
      </c>
      <c r="AE42" s="131" t="str">
        <f t="shared" si="59"/>
        <v>(1,2,1,1,3,3); Environmental report 2002, average Si product</v>
      </c>
      <c r="AF42" s="177">
        <f t="shared" si="37"/>
        <v>9.5976466275659814E-3</v>
      </c>
      <c r="AG42" s="39">
        <v>1</v>
      </c>
      <c r="AH42" s="1">
        <f t="shared" si="23"/>
        <v>3.0492095289625252</v>
      </c>
      <c r="AI42" s="41" t="str">
        <f t="shared" si="60"/>
        <v>(1,2,1,1,3,3); Environmental report 2002, average Si product</v>
      </c>
      <c r="AJ42" s="471">
        <f t="shared" si="50"/>
        <v>3.5991174853372436E-2</v>
      </c>
      <c r="AK42" s="39">
        <v>1</v>
      </c>
      <c r="AL42" s="1">
        <f t="shared" si="30"/>
        <v>3.0492095289625252</v>
      </c>
      <c r="AM42" s="131" t="str">
        <f t="shared" si="61"/>
        <v>(1,2,1,1,3,3); Environmental report 2002, average Si product</v>
      </c>
      <c r="AN42" s="471">
        <f t="shared" si="51"/>
        <v>9.5976466275659814E-3</v>
      </c>
      <c r="AO42" s="39">
        <v>1</v>
      </c>
      <c r="AP42" s="1">
        <f t="shared" si="25"/>
        <v>3.0492095289625252</v>
      </c>
      <c r="AQ42" s="41" t="str">
        <f t="shared" si="62"/>
        <v>(1,2,1,1,3,3); Environmental report 2002, average Si product</v>
      </c>
      <c r="AR42" s="475"/>
      <c r="AS42" s="295">
        <f t="shared" si="39"/>
        <v>0</v>
      </c>
      <c r="AT42" s="39">
        <v>1</v>
      </c>
      <c r="AU42" s="1">
        <f t="shared" si="27"/>
        <v>3.0492095289625252</v>
      </c>
      <c r="AV42" s="131" t="str">
        <f t="shared" si="63"/>
        <v>(1,2,1,1,3,3); Environmental report 2002, average Si product</v>
      </c>
      <c r="AW42" s="41"/>
      <c r="AX42" s="177">
        <f t="shared" si="53"/>
        <v>2.512450606060606E-2</v>
      </c>
      <c r="AY42" s="41"/>
      <c r="AZ42" s="295">
        <f t="shared" si="54"/>
        <v>96.774193548387103</v>
      </c>
      <c r="BA42" s="295">
        <f t="shared" si="54"/>
        <v>3.225806451612903</v>
      </c>
      <c r="BB42" s="295">
        <f t="shared" si="54"/>
        <v>0</v>
      </c>
      <c r="BC42" s="182">
        <f>BM42/BM$17</f>
        <v>0.32683658170914542</v>
      </c>
      <c r="BD42" s="182">
        <f>BJ42/BJ$17</f>
        <v>0</v>
      </c>
      <c r="BE42" s="182">
        <f>BK42/BK$17</f>
        <v>0</v>
      </c>
      <c r="BF42" s="182">
        <f>BL42/BL$17</f>
        <v>0</v>
      </c>
      <c r="BG42" s="301">
        <v>1.9446212121212121</v>
      </c>
      <c r="BH42" s="182"/>
      <c r="BI42" s="182"/>
      <c r="BJ42" s="182"/>
      <c r="BK42" s="182"/>
      <c r="BL42" s="182"/>
      <c r="BM42" s="182">
        <v>2.18E-2</v>
      </c>
      <c r="BN42" s="90" t="s">
        <v>257</v>
      </c>
      <c r="BO42" s="7">
        <v>1</v>
      </c>
      <c r="BP42" s="62">
        <v>2</v>
      </c>
      <c r="BQ42" s="62">
        <v>1</v>
      </c>
      <c r="BR42" s="62">
        <v>1</v>
      </c>
      <c r="BS42" s="62">
        <v>3</v>
      </c>
      <c r="BT42" s="62">
        <v>3</v>
      </c>
      <c r="BU42" s="62">
        <v>34</v>
      </c>
      <c r="BV42" s="63">
        <v>3</v>
      </c>
      <c r="BW42" s="80">
        <f>EXP(SQRT((LN(BZ42)^2)+(LN(CA42)^2)+(LN(CB42)^2)+(LN(CC42)^2)+(LN(CD42)^2)+(LN(CE42)^2)))</f>
        <v>1.2089750740786649</v>
      </c>
      <c r="BX42" s="80">
        <f>EXP(SQRT((LN(BZ42)^2)+(LN(CA42)^2)+(LN(CB42)^2)+(LN(CC42)^2)+(LN(CD42)^2)+(LN(CE42)^2)+LN(BV42)^2))</f>
        <v>3.0492095289625252</v>
      </c>
      <c r="BY42" s="82" t="str">
        <f>CONCATENATE("(",BO42,",",BP42,",",BQ42,",",BR42,",",BS42,",",BT42,")")</f>
        <v>(1,2,1,1,3,3)</v>
      </c>
      <c r="BZ42" s="64">
        <v>1</v>
      </c>
      <c r="CA42" s="64">
        <v>1.02</v>
      </c>
      <c r="CB42" s="64">
        <v>1</v>
      </c>
      <c r="CC42" s="64">
        <v>1</v>
      </c>
      <c r="CD42" s="64">
        <v>1.2</v>
      </c>
      <c r="CE42" s="64">
        <v>1.05</v>
      </c>
    </row>
    <row r="43" spans="1:83" s="183" customFormat="1" ht="24">
      <c r="A43" s="296"/>
      <c r="B43" s="174" t="s">
        <v>469</v>
      </c>
      <c r="C43" s="175" t="s">
        <v>469</v>
      </c>
      <c r="D43" s="62" t="s">
        <v>352</v>
      </c>
      <c r="E43" s="7" t="s">
        <v>471</v>
      </c>
      <c r="F43" s="135" t="s">
        <v>258</v>
      </c>
      <c r="G43" s="115" t="s">
        <v>352</v>
      </c>
      <c r="H43" s="170" t="s">
        <v>134</v>
      </c>
      <c r="I43" s="113" t="s">
        <v>135</v>
      </c>
      <c r="J43" s="114" t="s">
        <v>352</v>
      </c>
      <c r="K43" s="115" t="s">
        <v>339</v>
      </c>
      <c r="L43" s="177">
        <f t="shared" si="46"/>
        <v>1.0235520527859239E-7</v>
      </c>
      <c r="M43" s="39">
        <v>1</v>
      </c>
      <c r="N43" s="1">
        <f t="shared" si="13"/>
        <v>5.0560603833099531</v>
      </c>
      <c r="O43" s="131" t="str">
        <f t="shared" si="55"/>
        <v>(1,2,1,1,3,3); Environmental report 2002, average Si product</v>
      </c>
      <c r="P43" s="177">
        <f t="shared" si="47"/>
        <v>2.7294721407624631E-8</v>
      </c>
      <c r="Q43" s="39">
        <v>1</v>
      </c>
      <c r="R43" s="1">
        <f t="shared" si="15"/>
        <v>5.0560603833099531</v>
      </c>
      <c r="S43" s="131" t="str">
        <f t="shared" si="56"/>
        <v>(1,2,1,1,3,3); Environmental report 2002, average Si product</v>
      </c>
      <c r="T43" s="177">
        <f t="shared" si="48"/>
        <v>1.0235520527859239E-7</v>
      </c>
      <c r="U43" s="39">
        <v>1</v>
      </c>
      <c r="V43" s="1">
        <f t="shared" si="17"/>
        <v>5.0560603833099531</v>
      </c>
      <c r="W43" s="131" t="str">
        <f t="shared" si="57"/>
        <v>(1,2,1,1,3,3); Environmental report 2002, average Si product</v>
      </c>
      <c r="X43" s="177">
        <f t="shared" si="35"/>
        <v>2.7294721407624631E-8</v>
      </c>
      <c r="Y43" s="39">
        <v>1</v>
      </c>
      <c r="Z43" s="1">
        <f t="shared" si="19"/>
        <v>5.0560603833099531</v>
      </c>
      <c r="AA43" s="41" t="str">
        <f t="shared" si="58"/>
        <v>(1,2,1,1,3,3); Environmental report 2002, average Si product</v>
      </c>
      <c r="AB43" s="177">
        <f t="shared" si="49"/>
        <v>1.0235520527859239E-7</v>
      </c>
      <c r="AC43" s="39">
        <v>1</v>
      </c>
      <c r="AD43" s="1">
        <f t="shared" si="21"/>
        <v>5.0560603833099531</v>
      </c>
      <c r="AE43" s="131" t="str">
        <f t="shared" si="59"/>
        <v>(1,2,1,1,3,3); Environmental report 2002, average Si product</v>
      </c>
      <c r="AF43" s="177">
        <f t="shared" si="37"/>
        <v>2.7294721407624631E-8</v>
      </c>
      <c r="AG43" s="39">
        <v>1</v>
      </c>
      <c r="AH43" s="1">
        <f t="shared" si="23"/>
        <v>5.0560603833099531</v>
      </c>
      <c r="AI43" s="41" t="str">
        <f t="shared" si="60"/>
        <v>(1,2,1,1,3,3); Environmental report 2002, average Si product</v>
      </c>
      <c r="AJ43" s="471">
        <f t="shared" si="50"/>
        <v>1.0235520527859239E-7</v>
      </c>
      <c r="AK43" s="39">
        <v>1</v>
      </c>
      <c r="AL43" s="1">
        <f t="shared" si="30"/>
        <v>5.0560603833099531</v>
      </c>
      <c r="AM43" s="131" t="str">
        <f t="shared" si="61"/>
        <v>(1,2,1,1,3,3); Environmental report 2002, average Si product</v>
      </c>
      <c r="AN43" s="471">
        <f t="shared" si="51"/>
        <v>2.7294721407624631E-8</v>
      </c>
      <c r="AO43" s="39">
        <v>1</v>
      </c>
      <c r="AP43" s="1">
        <f t="shared" si="25"/>
        <v>5.0560603833099531</v>
      </c>
      <c r="AQ43" s="41" t="str">
        <f t="shared" si="62"/>
        <v>(1,2,1,1,3,3); Environmental report 2002, average Si product</v>
      </c>
      <c r="AR43" s="475"/>
      <c r="AS43" s="295">
        <f t="shared" si="39"/>
        <v>0</v>
      </c>
      <c r="AT43" s="39">
        <v>1</v>
      </c>
      <c r="AU43" s="1">
        <f t="shared" si="27"/>
        <v>5.0560603833099531</v>
      </c>
      <c r="AV43" s="131" t="str">
        <f t="shared" si="63"/>
        <v>(1,2,1,1,3,3); Environmental report 2002, average Si product</v>
      </c>
      <c r="AW43" s="41"/>
      <c r="AX43" s="177">
        <f t="shared" si="53"/>
        <v>7.145151515151516E-8</v>
      </c>
      <c r="AY43" s="41"/>
      <c r="AZ43" s="295">
        <f t="shared" si="54"/>
        <v>96.774193548387103</v>
      </c>
      <c r="BA43" s="295">
        <f t="shared" si="54"/>
        <v>3.225806451612903</v>
      </c>
      <c r="BB43" s="295">
        <f t="shared" si="54"/>
        <v>0</v>
      </c>
      <c r="BC43" s="297"/>
      <c r="BD43" s="298"/>
      <c r="BE43" s="299"/>
      <c r="BF43" s="300"/>
      <c r="BG43" s="301">
        <v>5.5303030303030307E-6</v>
      </c>
      <c r="BH43" s="181"/>
      <c r="BI43" s="181"/>
      <c r="BJ43" s="181"/>
      <c r="BK43" s="181"/>
      <c r="BL43" s="181"/>
      <c r="BM43" s="181"/>
      <c r="BN43" s="90" t="s">
        <v>257</v>
      </c>
      <c r="BO43" s="7">
        <v>1</v>
      </c>
      <c r="BP43" s="62">
        <v>2</v>
      </c>
      <c r="BQ43" s="62">
        <v>1</v>
      </c>
      <c r="BR43" s="62">
        <v>1</v>
      </c>
      <c r="BS43" s="62">
        <v>3</v>
      </c>
      <c r="BT43" s="62">
        <v>3</v>
      </c>
      <c r="BU43" s="149">
        <v>35</v>
      </c>
      <c r="BV43" s="63">
        <v>5</v>
      </c>
      <c r="BW43" s="80">
        <f t="shared" si="10"/>
        <v>1.2089750740786649</v>
      </c>
      <c r="BX43" s="80">
        <f t="shared" si="11"/>
        <v>5.0560603833099531</v>
      </c>
      <c r="BY43" s="82" t="str">
        <f t="shared" si="12"/>
        <v>(1,2,1,1,3,3)</v>
      </c>
      <c r="BZ43" s="64">
        <v>1</v>
      </c>
      <c r="CA43" s="64">
        <v>1.02</v>
      </c>
      <c r="CB43" s="64">
        <v>1</v>
      </c>
      <c r="CC43" s="64">
        <v>1</v>
      </c>
      <c r="CD43" s="64">
        <v>1.2</v>
      </c>
      <c r="CE43" s="64">
        <v>1.05</v>
      </c>
    </row>
    <row r="44" spans="1:83" s="183" customFormat="1" ht="24">
      <c r="A44" s="296"/>
      <c r="B44" s="174" t="s">
        <v>469</v>
      </c>
      <c r="C44" s="175" t="s">
        <v>469</v>
      </c>
      <c r="D44" s="62" t="s">
        <v>352</v>
      </c>
      <c r="E44" s="7" t="s">
        <v>471</v>
      </c>
      <c r="F44" s="135" t="s">
        <v>259</v>
      </c>
      <c r="G44" s="115" t="s">
        <v>352</v>
      </c>
      <c r="H44" s="170" t="s">
        <v>134</v>
      </c>
      <c r="I44" s="113" t="s">
        <v>135</v>
      </c>
      <c r="J44" s="114" t="s">
        <v>352</v>
      </c>
      <c r="K44" s="115" t="s">
        <v>339</v>
      </c>
      <c r="L44" s="177">
        <f t="shared" si="46"/>
        <v>2.0751466275659822E-4</v>
      </c>
      <c r="M44" s="39">
        <v>1</v>
      </c>
      <c r="N44" s="1">
        <f t="shared" si="13"/>
        <v>1.5646750276965706</v>
      </c>
      <c r="O44" s="131" t="str">
        <f t="shared" si="55"/>
        <v>(1,2,1,1,3,3); Environmental report 2002, average Si product</v>
      </c>
      <c r="P44" s="177">
        <f t="shared" si="47"/>
        <v>5.5337243401759518E-5</v>
      </c>
      <c r="Q44" s="39">
        <v>1</v>
      </c>
      <c r="R44" s="1">
        <f t="shared" si="15"/>
        <v>1.5646750276965706</v>
      </c>
      <c r="S44" s="131" t="str">
        <f t="shared" si="56"/>
        <v>(1,2,1,1,3,3); Environmental report 2002, average Si product</v>
      </c>
      <c r="T44" s="177">
        <f t="shared" si="48"/>
        <v>2.0751466275659822E-4</v>
      </c>
      <c r="U44" s="39">
        <v>1</v>
      </c>
      <c r="V44" s="1">
        <f t="shared" si="17"/>
        <v>1.5646750276965706</v>
      </c>
      <c r="W44" s="131" t="str">
        <f t="shared" si="57"/>
        <v>(1,2,1,1,3,3); Environmental report 2002, average Si product</v>
      </c>
      <c r="X44" s="177">
        <f t="shared" si="35"/>
        <v>5.5337243401759518E-5</v>
      </c>
      <c r="Y44" s="39">
        <v>1</v>
      </c>
      <c r="Z44" s="1">
        <f t="shared" si="19"/>
        <v>1.5646750276965706</v>
      </c>
      <c r="AA44" s="41" t="str">
        <f t="shared" si="58"/>
        <v>(1,2,1,1,3,3); Environmental report 2002, average Si product</v>
      </c>
      <c r="AB44" s="177">
        <f t="shared" si="49"/>
        <v>2.0751466275659822E-4</v>
      </c>
      <c r="AC44" s="39">
        <v>1</v>
      </c>
      <c r="AD44" s="1">
        <f t="shared" si="21"/>
        <v>1.5646750276965706</v>
      </c>
      <c r="AE44" s="131" t="str">
        <f t="shared" si="59"/>
        <v>(1,2,1,1,3,3); Environmental report 2002, average Si product</v>
      </c>
      <c r="AF44" s="177">
        <f t="shared" si="37"/>
        <v>5.5337243401759518E-5</v>
      </c>
      <c r="AG44" s="39">
        <v>1</v>
      </c>
      <c r="AH44" s="1">
        <f t="shared" si="23"/>
        <v>1.5646750276965706</v>
      </c>
      <c r="AI44" s="41" t="str">
        <f t="shared" si="60"/>
        <v>(1,2,1,1,3,3); Environmental report 2002, average Si product</v>
      </c>
      <c r="AJ44" s="471">
        <f t="shared" si="50"/>
        <v>2.0751466275659822E-4</v>
      </c>
      <c r="AK44" s="39">
        <v>1</v>
      </c>
      <c r="AL44" s="1">
        <f t="shared" si="30"/>
        <v>1.5646750276965706</v>
      </c>
      <c r="AM44" s="131" t="str">
        <f t="shared" si="61"/>
        <v>(1,2,1,1,3,3); Environmental report 2002, average Si product</v>
      </c>
      <c r="AN44" s="471">
        <f t="shared" si="51"/>
        <v>5.5337243401759518E-5</v>
      </c>
      <c r="AO44" s="39">
        <v>1</v>
      </c>
      <c r="AP44" s="1">
        <f t="shared" si="25"/>
        <v>1.5646750276965706</v>
      </c>
      <c r="AQ44" s="41" t="str">
        <f t="shared" si="62"/>
        <v>(1,2,1,1,3,3); Environmental report 2002, average Si product</v>
      </c>
      <c r="AR44" s="475"/>
      <c r="AS44" s="295">
        <f t="shared" si="39"/>
        <v>0</v>
      </c>
      <c r="AT44" s="39">
        <v>1</v>
      </c>
      <c r="AU44" s="1">
        <f t="shared" si="27"/>
        <v>1.5646750276965706</v>
      </c>
      <c r="AV44" s="131" t="str">
        <f t="shared" si="63"/>
        <v>(1,2,1,1,3,3); Environmental report 2002, average Si product</v>
      </c>
      <c r="AW44" s="41"/>
      <c r="AX44" s="177">
        <f t="shared" si="53"/>
        <v>1.4486060606060604E-4</v>
      </c>
      <c r="AY44" s="41"/>
      <c r="AZ44" s="295">
        <f t="shared" si="54"/>
        <v>96.774193548387103</v>
      </c>
      <c r="BA44" s="295">
        <f t="shared" si="54"/>
        <v>3.225806451612903</v>
      </c>
      <c r="BB44" s="295">
        <f t="shared" si="54"/>
        <v>0</v>
      </c>
      <c r="BC44" s="297"/>
      <c r="BD44" s="298"/>
      <c r="BE44" s="299"/>
      <c r="BF44" s="300"/>
      <c r="BG44" s="301">
        <v>1.1212121212121211E-2</v>
      </c>
      <c r="BH44" s="181"/>
      <c r="BI44" s="181"/>
      <c r="BJ44" s="181"/>
      <c r="BK44" s="181"/>
      <c r="BL44" s="181"/>
      <c r="BM44" s="181"/>
      <c r="BN44" s="90" t="s">
        <v>257</v>
      </c>
      <c r="BO44" s="7">
        <v>1</v>
      </c>
      <c r="BP44" s="62">
        <v>2</v>
      </c>
      <c r="BQ44" s="62">
        <v>1</v>
      </c>
      <c r="BR44" s="62">
        <v>1</v>
      </c>
      <c r="BS44" s="62">
        <v>3</v>
      </c>
      <c r="BT44" s="62">
        <v>3</v>
      </c>
      <c r="BU44" s="149">
        <v>33</v>
      </c>
      <c r="BV44" s="63">
        <v>1.5</v>
      </c>
      <c r="BW44" s="80">
        <f t="shared" si="10"/>
        <v>1.2089750740786649</v>
      </c>
      <c r="BX44" s="80">
        <f t="shared" si="11"/>
        <v>1.5646750276965706</v>
      </c>
      <c r="BY44" s="82" t="str">
        <f t="shared" si="12"/>
        <v>(1,2,1,1,3,3)</v>
      </c>
      <c r="BZ44" s="64">
        <v>1</v>
      </c>
      <c r="CA44" s="64">
        <v>1.02</v>
      </c>
      <c r="CB44" s="64">
        <v>1</v>
      </c>
      <c r="CC44" s="64">
        <v>1</v>
      </c>
      <c r="CD44" s="64">
        <v>1.2</v>
      </c>
      <c r="CE44" s="64">
        <v>1.05</v>
      </c>
    </row>
    <row r="45" spans="1:83" s="183" customFormat="1" ht="24">
      <c r="A45" s="296"/>
      <c r="B45" s="174" t="s">
        <v>469</v>
      </c>
      <c r="C45" s="175" t="s">
        <v>469</v>
      </c>
      <c r="D45" s="62" t="s">
        <v>352</v>
      </c>
      <c r="E45" s="7" t="s">
        <v>471</v>
      </c>
      <c r="F45" s="135" t="s">
        <v>260</v>
      </c>
      <c r="G45" s="115" t="s">
        <v>352</v>
      </c>
      <c r="H45" s="170" t="s">
        <v>134</v>
      </c>
      <c r="I45" s="113" t="s">
        <v>135</v>
      </c>
      <c r="J45" s="114" t="s">
        <v>352</v>
      </c>
      <c r="K45" s="115" t="s">
        <v>339</v>
      </c>
      <c r="L45" s="177">
        <f t="shared" si="46"/>
        <v>2.8042521994134892E-6</v>
      </c>
      <c r="M45" s="39">
        <v>1</v>
      </c>
      <c r="N45" s="1">
        <f t="shared" si="13"/>
        <v>1.5646750276965706</v>
      </c>
      <c r="O45" s="131" t="str">
        <f t="shared" si="55"/>
        <v>(1,2,1,1,3,3); Environmental report 2002, average Si product</v>
      </c>
      <c r="P45" s="177">
        <f t="shared" si="47"/>
        <v>7.4780058651026373E-7</v>
      </c>
      <c r="Q45" s="39">
        <v>1</v>
      </c>
      <c r="R45" s="1">
        <f t="shared" si="15"/>
        <v>1.5646750276965706</v>
      </c>
      <c r="S45" s="131" t="str">
        <f t="shared" si="56"/>
        <v>(1,2,1,1,3,3); Environmental report 2002, average Si product</v>
      </c>
      <c r="T45" s="177">
        <f t="shared" si="48"/>
        <v>2.8042521994134892E-6</v>
      </c>
      <c r="U45" s="39">
        <v>1</v>
      </c>
      <c r="V45" s="1">
        <f t="shared" si="17"/>
        <v>1.5646750276965706</v>
      </c>
      <c r="W45" s="131" t="str">
        <f t="shared" si="57"/>
        <v>(1,2,1,1,3,3); Environmental report 2002, average Si product</v>
      </c>
      <c r="X45" s="177">
        <f t="shared" si="35"/>
        <v>7.4780058651026373E-7</v>
      </c>
      <c r="Y45" s="39">
        <v>1</v>
      </c>
      <c r="Z45" s="1">
        <f t="shared" si="19"/>
        <v>1.5646750276965706</v>
      </c>
      <c r="AA45" s="41" t="str">
        <f t="shared" si="58"/>
        <v>(1,2,1,1,3,3); Environmental report 2002, average Si product</v>
      </c>
      <c r="AB45" s="177">
        <f t="shared" si="49"/>
        <v>2.8042521994134892E-6</v>
      </c>
      <c r="AC45" s="39">
        <v>1</v>
      </c>
      <c r="AD45" s="1">
        <f t="shared" si="21"/>
        <v>1.5646750276965706</v>
      </c>
      <c r="AE45" s="131" t="str">
        <f t="shared" si="59"/>
        <v>(1,2,1,1,3,3); Environmental report 2002, average Si product</v>
      </c>
      <c r="AF45" s="177">
        <f t="shared" si="37"/>
        <v>7.4780058651026373E-7</v>
      </c>
      <c r="AG45" s="39">
        <v>1</v>
      </c>
      <c r="AH45" s="1">
        <f t="shared" si="23"/>
        <v>1.5646750276965706</v>
      </c>
      <c r="AI45" s="41" t="str">
        <f t="shared" si="60"/>
        <v>(1,2,1,1,3,3); Environmental report 2002, average Si product</v>
      </c>
      <c r="AJ45" s="471">
        <f t="shared" si="50"/>
        <v>2.8042521994134892E-6</v>
      </c>
      <c r="AK45" s="39">
        <v>1</v>
      </c>
      <c r="AL45" s="1">
        <f t="shared" si="30"/>
        <v>1.5646750276965706</v>
      </c>
      <c r="AM45" s="131" t="str">
        <f t="shared" si="61"/>
        <v>(1,2,1,1,3,3); Environmental report 2002, average Si product</v>
      </c>
      <c r="AN45" s="471">
        <f t="shared" si="51"/>
        <v>7.4780058651026373E-7</v>
      </c>
      <c r="AO45" s="39">
        <v>1</v>
      </c>
      <c r="AP45" s="1">
        <f t="shared" si="25"/>
        <v>1.5646750276965706</v>
      </c>
      <c r="AQ45" s="41" t="str">
        <f t="shared" si="62"/>
        <v>(1,2,1,1,3,3); Environmental report 2002, average Si product</v>
      </c>
      <c r="AR45" s="475"/>
      <c r="AS45" s="295">
        <f t="shared" si="39"/>
        <v>0</v>
      </c>
      <c r="AT45" s="39">
        <v>1</v>
      </c>
      <c r="AU45" s="1">
        <f t="shared" si="27"/>
        <v>1.5646750276965706</v>
      </c>
      <c r="AV45" s="131" t="str">
        <f t="shared" si="63"/>
        <v>(1,2,1,1,3,3); Environmental report 2002, average Si product</v>
      </c>
      <c r="AW45" s="41"/>
      <c r="AX45" s="177">
        <f t="shared" si="53"/>
        <v>1.9575757575757572E-6</v>
      </c>
      <c r="AY45" s="41"/>
      <c r="AZ45" s="295">
        <f t="shared" si="54"/>
        <v>96.774193548387103</v>
      </c>
      <c r="BA45" s="295">
        <f t="shared" si="54"/>
        <v>3.225806451612903</v>
      </c>
      <c r="BB45" s="295">
        <f t="shared" si="54"/>
        <v>0</v>
      </c>
      <c r="BC45" s="297"/>
      <c r="BD45" s="298"/>
      <c r="BE45" s="299"/>
      <c r="BF45" s="300"/>
      <c r="BG45" s="301">
        <v>1.5151515151515152E-4</v>
      </c>
      <c r="BH45" s="181"/>
      <c r="BI45" s="181"/>
      <c r="BJ45" s="181"/>
      <c r="BK45" s="181"/>
      <c r="BL45" s="181"/>
      <c r="BM45" s="181"/>
      <c r="BN45" s="90" t="s">
        <v>257</v>
      </c>
      <c r="BO45" s="7">
        <v>1</v>
      </c>
      <c r="BP45" s="62">
        <v>2</v>
      </c>
      <c r="BQ45" s="62">
        <v>1</v>
      </c>
      <c r="BR45" s="62">
        <v>1</v>
      </c>
      <c r="BS45" s="62">
        <v>3</v>
      </c>
      <c r="BT45" s="62">
        <v>3</v>
      </c>
      <c r="BU45" s="149">
        <v>33</v>
      </c>
      <c r="BV45" s="63">
        <v>1.5</v>
      </c>
      <c r="BW45" s="80">
        <f t="shared" si="10"/>
        <v>1.2089750740786649</v>
      </c>
      <c r="BX45" s="80">
        <f t="shared" si="11"/>
        <v>1.5646750276965706</v>
      </c>
      <c r="BY45" s="82" t="str">
        <f t="shared" si="12"/>
        <v>(1,2,1,1,3,3)</v>
      </c>
      <c r="BZ45" s="64">
        <v>1</v>
      </c>
      <c r="CA45" s="64">
        <v>1.02</v>
      </c>
      <c r="CB45" s="64">
        <v>1</v>
      </c>
      <c r="CC45" s="64">
        <v>1</v>
      </c>
      <c r="CD45" s="64">
        <v>1.2</v>
      </c>
      <c r="CE45" s="64">
        <v>1.05</v>
      </c>
    </row>
    <row r="46" spans="1:83" s="183" customFormat="1" ht="24">
      <c r="A46" s="296"/>
      <c r="B46" s="174"/>
      <c r="C46" s="175"/>
      <c r="D46" s="62" t="s">
        <v>352</v>
      </c>
      <c r="E46" s="7" t="s">
        <v>471</v>
      </c>
      <c r="F46" s="135" t="s">
        <v>261</v>
      </c>
      <c r="G46" s="115" t="s">
        <v>352</v>
      </c>
      <c r="H46" s="170" t="s">
        <v>134</v>
      </c>
      <c r="I46" s="113" t="s">
        <v>135</v>
      </c>
      <c r="J46" s="114" t="s">
        <v>352</v>
      </c>
      <c r="K46" s="115" t="s">
        <v>339</v>
      </c>
      <c r="L46" s="177">
        <f t="shared" si="46"/>
        <v>3.3789836876832846E-2</v>
      </c>
      <c r="M46" s="39">
        <v>1</v>
      </c>
      <c r="N46" s="1">
        <f t="shared" si="13"/>
        <v>1.5646750276965706</v>
      </c>
      <c r="O46" s="131" t="str">
        <f t="shared" si="55"/>
        <v>(1,2,1,1,3,3); Environmental report 2002, average Si product</v>
      </c>
      <c r="P46" s="177">
        <f t="shared" si="47"/>
        <v>9.0106231671554255E-3</v>
      </c>
      <c r="Q46" s="39">
        <v>1</v>
      </c>
      <c r="R46" s="1">
        <f t="shared" si="15"/>
        <v>1.5646750276965706</v>
      </c>
      <c r="S46" s="131" t="str">
        <f t="shared" si="56"/>
        <v>(1,2,1,1,3,3); Environmental report 2002, average Si product</v>
      </c>
      <c r="T46" s="177">
        <f t="shared" si="48"/>
        <v>3.3789836876832846E-2</v>
      </c>
      <c r="U46" s="39">
        <v>1</v>
      </c>
      <c r="V46" s="1">
        <f t="shared" si="17"/>
        <v>1.5646750276965706</v>
      </c>
      <c r="W46" s="131" t="str">
        <f t="shared" si="57"/>
        <v>(1,2,1,1,3,3); Environmental report 2002, average Si product</v>
      </c>
      <c r="X46" s="177">
        <f t="shared" si="35"/>
        <v>9.0106231671554255E-3</v>
      </c>
      <c r="Y46" s="39">
        <v>1</v>
      </c>
      <c r="Z46" s="1">
        <f t="shared" si="19"/>
        <v>1.5646750276965706</v>
      </c>
      <c r="AA46" s="41" t="str">
        <f t="shared" si="58"/>
        <v>(1,2,1,1,3,3); Environmental report 2002, average Si product</v>
      </c>
      <c r="AB46" s="177">
        <f t="shared" si="49"/>
        <v>3.3789836876832846E-2</v>
      </c>
      <c r="AC46" s="39">
        <v>1</v>
      </c>
      <c r="AD46" s="1">
        <f t="shared" si="21"/>
        <v>1.5646750276965706</v>
      </c>
      <c r="AE46" s="131" t="str">
        <f t="shared" si="59"/>
        <v>(1,2,1,1,3,3); Environmental report 2002, average Si product</v>
      </c>
      <c r="AF46" s="177">
        <f t="shared" si="37"/>
        <v>9.0106231671554255E-3</v>
      </c>
      <c r="AG46" s="39">
        <v>1</v>
      </c>
      <c r="AH46" s="1">
        <f t="shared" si="23"/>
        <v>1.5646750276965706</v>
      </c>
      <c r="AI46" s="41" t="str">
        <f t="shared" si="60"/>
        <v>(1,2,1,1,3,3); Environmental report 2002, average Si product</v>
      </c>
      <c r="AJ46" s="471">
        <f t="shared" si="50"/>
        <v>3.3789836876832846E-2</v>
      </c>
      <c r="AK46" s="39">
        <v>1</v>
      </c>
      <c r="AL46" s="1">
        <f t="shared" si="30"/>
        <v>1.5646750276965706</v>
      </c>
      <c r="AM46" s="131" t="str">
        <f t="shared" si="61"/>
        <v>(1,2,1,1,3,3); Environmental report 2002, average Si product</v>
      </c>
      <c r="AN46" s="471">
        <f t="shared" si="51"/>
        <v>9.0106231671554255E-3</v>
      </c>
      <c r="AO46" s="39">
        <v>1</v>
      </c>
      <c r="AP46" s="1">
        <f t="shared" si="25"/>
        <v>1.5646750276965706</v>
      </c>
      <c r="AQ46" s="41" t="str">
        <f t="shared" si="62"/>
        <v>(1,2,1,1,3,3); Environmental report 2002, average Si product</v>
      </c>
      <c r="AR46" s="475"/>
      <c r="AS46" s="295">
        <f t="shared" si="39"/>
        <v>0</v>
      </c>
      <c r="AT46" s="39">
        <v>1</v>
      </c>
      <c r="AU46" s="1">
        <f t="shared" si="27"/>
        <v>1.5646750276965706</v>
      </c>
      <c r="AV46" s="131" t="str">
        <f t="shared" si="63"/>
        <v>(1,2,1,1,3,3); Environmental report 2002, average Si product</v>
      </c>
      <c r="AW46" s="41"/>
      <c r="AX46" s="177">
        <f t="shared" si="53"/>
        <v>2.3587809090909091E-2</v>
      </c>
      <c r="AY46" s="41"/>
      <c r="AZ46" s="295">
        <f t="shared" si="54"/>
        <v>96.774193548387103</v>
      </c>
      <c r="BA46" s="295">
        <f t="shared" si="54"/>
        <v>3.225806451612903</v>
      </c>
      <c r="BB46" s="295">
        <f t="shared" si="54"/>
        <v>0</v>
      </c>
      <c r="BC46" s="297"/>
      <c r="BD46" s="298"/>
      <c r="BE46" s="299"/>
      <c r="BF46" s="300"/>
      <c r="BG46" s="301">
        <v>1.8256818181818182</v>
      </c>
      <c r="BH46" s="181"/>
      <c r="BI46" s="181"/>
      <c r="BJ46" s="181"/>
      <c r="BK46" s="181"/>
      <c r="BL46" s="181"/>
      <c r="BM46" s="181"/>
      <c r="BN46" s="90" t="s">
        <v>257</v>
      </c>
      <c r="BO46" s="7">
        <v>1</v>
      </c>
      <c r="BP46" s="62">
        <v>2</v>
      </c>
      <c r="BQ46" s="62">
        <v>1</v>
      </c>
      <c r="BR46" s="62">
        <v>1</v>
      </c>
      <c r="BS46" s="62">
        <v>3</v>
      </c>
      <c r="BT46" s="62">
        <v>3</v>
      </c>
      <c r="BU46" s="149">
        <v>33</v>
      </c>
      <c r="BV46" s="63">
        <v>1.5</v>
      </c>
      <c r="BW46" s="80">
        <f t="shared" si="10"/>
        <v>1.2089750740786649</v>
      </c>
      <c r="BX46" s="80">
        <f t="shared" si="11"/>
        <v>1.5646750276965706</v>
      </c>
      <c r="BY46" s="82" t="str">
        <f t="shared" si="12"/>
        <v>(1,2,1,1,3,3)</v>
      </c>
      <c r="BZ46" s="64">
        <v>1</v>
      </c>
      <c r="CA46" s="64">
        <v>1.02</v>
      </c>
      <c r="CB46" s="64">
        <v>1</v>
      </c>
      <c r="CC46" s="64">
        <v>1</v>
      </c>
      <c r="CD46" s="64">
        <v>1.2</v>
      </c>
      <c r="CE46" s="64">
        <v>1.05</v>
      </c>
    </row>
    <row r="47" spans="1:83" s="183" customFormat="1" ht="24">
      <c r="A47" s="296"/>
      <c r="B47" s="174"/>
      <c r="C47" s="175"/>
      <c r="D47" s="62" t="s">
        <v>352</v>
      </c>
      <c r="E47" s="7" t="s">
        <v>471</v>
      </c>
      <c r="F47" s="135" t="s">
        <v>286</v>
      </c>
      <c r="G47" s="115" t="s">
        <v>352</v>
      </c>
      <c r="H47" s="170" t="s">
        <v>134</v>
      </c>
      <c r="I47" s="113" t="s">
        <v>135</v>
      </c>
      <c r="J47" s="114" t="s">
        <v>352</v>
      </c>
      <c r="K47" s="115" t="s">
        <v>339</v>
      </c>
      <c r="L47" s="177">
        <f t="shared" si="46"/>
        <v>1.9629765395894428E-6</v>
      </c>
      <c r="M47" s="39">
        <v>1</v>
      </c>
      <c r="N47" s="1">
        <f t="shared" si="13"/>
        <v>5.0560603833099531</v>
      </c>
      <c r="O47" s="131" t="str">
        <f t="shared" si="55"/>
        <v>(1,2,1,1,3,3); Environmental report 2002, average Si product</v>
      </c>
      <c r="P47" s="177">
        <f t="shared" si="47"/>
        <v>5.2346041055718474E-7</v>
      </c>
      <c r="Q47" s="39">
        <v>1</v>
      </c>
      <c r="R47" s="1">
        <f t="shared" si="15"/>
        <v>5.0560603833099531</v>
      </c>
      <c r="S47" s="131" t="str">
        <f t="shared" si="56"/>
        <v>(1,2,1,1,3,3); Environmental report 2002, average Si product</v>
      </c>
      <c r="T47" s="177">
        <f t="shared" si="48"/>
        <v>1.9629765395894428E-6</v>
      </c>
      <c r="U47" s="39">
        <v>1</v>
      </c>
      <c r="V47" s="1">
        <f t="shared" si="17"/>
        <v>5.0560603833099531</v>
      </c>
      <c r="W47" s="131" t="str">
        <f t="shared" si="57"/>
        <v>(1,2,1,1,3,3); Environmental report 2002, average Si product</v>
      </c>
      <c r="X47" s="177">
        <f t="shared" si="35"/>
        <v>5.2346041055718474E-7</v>
      </c>
      <c r="Y47" s="39">
        <v>1</v>
      </c>
      <c r="Z47" s="1">
        <f t="shared" si="19"/>
        <v>5.0560603833099531</v>
      </c>
      <c r="AA47" s="41" t="str">
        <f t="shared" si="58"/>
        <v>(1,2,1,1,3,3); Environmental report 2002, average Si product</v>
      </c>
      <c r="AB47" s="177">
        <f t="shared" si="49"/>
        <v>1.9629765395894428E-6</v>
      </c>
      <c r="AC47" s="39">
        <v>1</v>
      </c>
      <c r="AD47" s="1">
        <f t="shared" si="21"/>
        <v>5.0560603833099531</v>
      </c>
      <c r="AE47" s="131" t="str">
        <f t="shared" si="59"/>
        <v>(1,2,1,1,3,3); Environmental report 2002, average Si product</v>
      </c>
      <c r="AF47" s="177">
        <f t="shared" si="37"/>
        <v>5.2346041055718474E-7</v>
      </c>
      <c r="AG47" s="39">
        <v>1</v>
      </c>
      <c r="AH47" s="1">
        <f t="shared" si="23"/>
        <v>5.0560603833099531</v>
      </c>
      <c r="AI47" s="41" t="str">
        <f t="shared" si="60"/>
        <v>(1,2,1,1,3,3); Environmental report 2002, average Si product</v>
      </c>
      <c r="AJ47" s="471">
        <f t="shared" si="50"/>
        <v>1.9629765395894428E-6</v>
      </c>
      <c r="AK47" s="39">
        <v>1</v>
      </c>
      <c r="AL47" s="1">
        <f t="shared" si="30"/>
        <v>5.0560603833099531</v>
      </c>
      <c r="AM47" s="131" t="str">
        <f t="shared" si="61"/>
        <v>(1,2,1,1,3,3); Environmental report 2002, average Si product</v>
      </c>
      <c r="AN47" s="471">
        <f t="shared" si="51"/>
        <v>5.2346041055718474E-7</v>
      </c>
      <c r="AO47" s="39">
        <v>1</v>
      </c>
      <c r="AP47" s="1">
        <f t="shared" si="25"/>
        <v>5.0560603833099531</v>
      </c>
      <c r="AQ47" s="41" t="str">
        <f t="shared" si="62"/>
        <v>(1,2,1,1,3,3); Environmental report 2002, average Si product</v>
      </c>
      <c r="AR47" s="475"/>
      <c r="AS47" s="295">
        <f t="shared" si="39"/>
        <v>0</v>
      </c>
      <c r="AT47" s="39">
        <v>1</v>
      </c>
      <c r="AU47" s="1">
        <f t="shared" si="27"/>
        <v>5.0560603833099531</v>
      </c>
      <c r="AV47" s="131" t="str">
        <f t="shared" si="63"/>
        <v>(1,2,1,1,3,3); Environmental report 2002, average Si product</v>
      </c>
      <c r="AW47" s="41"/>
      <c r="AX47" s="177">
        <f t="shared" si="53"/>
        <v>1.3703030303030303E-6</v>
      </c>
      <c r="AY47" s="41"/>
      <c r="AZ47" s="295">
        <f t="shared" si="54"/>
        <v>96.774193548387103</v>
      </c>
      <c r="BA47" s="295">
        <f t="shared" si="54"/>
        <v>3.225806451612903</v>
      </c>
      <c r="BB47" s="295">
        <f t="shared" si="54"/>
        <v>0</v>
      </c>
      <c r="BC47" s="297"/>
      <c r="BD47" s="298"/>
      <c r="BE47" s="299"/>
      <c r="BF47" s="300"/>
      <c r="BG47" s="301">
        <v>1.0606060606060606E-4</v>
      </c>
      <c r="BH47" s="181"/>
      <c r="BI47" s="181"/>
      <c r="BJ47" s="181"/>
      <c r="BK47" s="181"/>
      <c r="BL47" s="181"/>
      <c r="BM47" s="181"/>
      <c r="BN47" s="90" t="s">
        <v>257</v>
      </c>
      <c r="BO47" s="7">
        <v>1</v>
      </c>
      <c r="BP47" s="62">
        <v>2</v>
      </c>
      <c r="BQ47" s="62">
        <v>1</v>
      </c>
      <c r="BR47" s="62">
        <v>1</v>
      </c>
      <c r="BS47" s="62">
        <v>3</v>
      </c>
      <c r="BT47" s="62">
        <v>3</v>
      </c>
      <c r="BU47" s="149">
        <v>35</v>
      </c>
      <c r="BV47" s="63">
        <v>5</v>
      </c>
      <c r="BW47" s="80">
        <f t="shared" si="10"/>
        <v>1.2089750740786649</v>
      </c>
      <c r="BX47" s="80">
        <f t="shared" si="11"/>
        <v>5.0560603833099531</v>
      </c>
      <c r="BY47" s="82" t="str">
        <f t="shared" si="12"/>
        <v>(1,2,1,1,3,3)</v>
      </c>
      <c r="BZ47" s="64">
        <v>1</v>
      </c>
      <c r="CA47" s="64">
        <v>1.02</v>
      </c>
      <c r="CB47" s="64">
        <v>1</v>
      </c>
      <c r="CC47" s="64">
        <v>1</v>
      </c>
      <c r="CD47" s="64">
        <v>1.2</v>
      </c>
      <c r="CE47" s="64">
        <v>1.05</v>
      </c>
    </row>
    <row r="48" spans="1:83" s="183" customFormat="1" ht="24">
      <c r="A48" s="296"/>
      <c r="B48" s="174"/>
      <c r="C48" s="175"/>
      <c r="D48" s="62" t="s">
        <v>352</v>
      </c>
      <c r="E48" s="7" t="s">
        <v>471</v>
      </c>
      <c r="F48" s="135" t="s">
        <v>287</v>
      </c>
      <c r="G48" s="115" t="s">
        <v>352</v>
      </c>
      <c r="H48" s="170" t="s">
        <v>134</v>
      </c>
      <c r="I48" s="113" t="s">
        <v>135</v>
      </c>
      <c r="J48" s="114" t="s">
        <v>352</v>
      </c>
      <c r="K48" s="115" t="s">
        <v>339</v>
      </c>
      <c r="L48" s="177">
        <f t="shared" si="46"/>
        <v>5.6085043988269784E-6</v>
      </c>
      <c r="M48" s="39">
        <v>1</v>
      </c>
      <c r="N48" s="1">
        <f t="shared" si="13"/>
        <v>5.0560603833099531</v>
      </c>
      <c r="O48" s="131" t="str">
        <f t="shared" si="55"/>
        <v>(1,2,1,1,3,3); Environmental report 2002, average Si product</v>
      </c>
      <c r="P48" s="177">
        <f t="shared" si="47"/>
        <v>1.4956011730205275E-6</v>
      </c>
      <c r="Q48" s="39">
        <v>1</v>
      </c>
      <c r="R48" s="1">
        <f t="shared" si="15"/>
        <v>5.0560603833099531</v>
      </c>
      <c r="S48" s="131" t="str">
        <f t="shared" si="56"/>
        <v>(1,2,1,1,3,3); Environmental report 2002, average Si product</v>
      </c>
      <c r="T48" s="177">
        <f t="shared" si="48"/>
        <v>5.6085043988269784E-6</v>
      </c>
      <c r="U48" s="39">
        <v>1</v>
      </c>
      <c r="V48" s="1">
        <f t="shared" si="17"/>
        <v>5.0560603833099531</v>
      </c>
      <c r="W48" s="131" t="str">
        <f t="shared" si="57"/>
        <v>(1,2,1,1,3,3); Environmental report 2002, average Si product</v>
      </c>
      <c r="X48" s="177">
        <f t="shared" si="35"/>
        <v>1.4956011730205275E-6</v>
      </c>
      <c r="Y48" s="39">
        <v>1</v>
      </c>
      <c r="Z48" s="1">
        <f t="shared" si="19"/>
        <v>5.0560603833099531</v>
      </c>
      <c r="AA48" s="41" t="str">
        <f t="shared" si="58"/>
        <v>(1,2,1,1,3,3); Environmental report 2002, average Si product</v>
      </c>
      <c r="AB48" s="177">
        <f t="shared" si="49"/>
        <v>5.6085043988269784E-6</v>
      </c>
      <c r="AC48" s="39">
        <v>1</v>
      </c>
      <c r="AD48" s="1">
        <f t="shared" si="21"/>
        <v>5.0560603833099531</v>
      </c>
      <c r="AE48" s="131" t="str">
        <f t="shared" si="59"/>
        <v>(1,2,1,1,3,3); Environmental report 2002, average Si product</v>
      </c>
      <c r="AF48" s="177">
        <f t="shared" si="37"/>
        <v>1.4956011730205275E-6</v>
      </c>
      <c r="AG48" s="39">
        <v>1</v>
      </c>
      <c r="AH48" s="1">
        <f t="shared" si="23"/>
        <v>5.0560603833099531</v>
      </c>
      <c r="AI48" s="41" t="str">
        <f t="shared" si="60"/>
        <v>(1,2,1,1,3,3); Environmental report 2002, average Si product</v>
      </c>
      <c r="AJ48" s="471">
        <f t="shared" si="50"/>
        <v>5.6085043988269784E-6</v>
      </c>
      <c r="AK48" s="39">
        <v>1</v>
      </c>
      <c r="AL48" s="1">
        <f t="shared" si="30"/>
        <v>5.0560603833099531</v>
      </c>
      <c r="AM48" s="131" t="str">
        <f t="shared" si="61"/>
        <v>(1,2,1,1,3,3); Environmental report 2002, average Si product</v>
      </c>
      <c r="AN48" s="471">
        <f t="shared" si="51"/>
        <v>1.4956011730205275E-6</v>
      </c>
      <c r="AO48" s="39">
        <v>1</v>
      </c>
      <c r="AP48" s="1">
        <f t="shared" si="25"/>
        <v>5.0560603833099531</v>
      </c>
      <c r="AQ48" s="41" t="str">
        <f t="shared" si="62"/>
        <v>(1,2,1,1,3,3); Environmental report 2002, average Si product</v>
      </c>
      <c r="AR48" s="475"/>
      <c r="AS48" s="295">
        <f t="shared" si="39"/>
        <v>0</v>
      </c>
      <c r="AT48" s="39">
        <v>1</v>
      </c>
      <c r="AU48" s="1">
        <f t="shared" si="27"/>
        <v>5.0560603833099531</v>
      </c>
      <c r="AV48" s="131" t="str">
        <f t="shared" si="63"/>
        <v>(1,2,1,1,3,3); Environmental report 2002, average Si product</v>
      </c>
      <c r="AW48" s="41"/>
      <c r="AX48" s="177">
        <f t="shared" si="53"/>
        <v>3.9151515151515145E-6</v>
      </c>
      <c r="AY48" s="41"/>
      <c r="AZ48" s="295">
        <f t="shared" si="54"/>
        <v>96.774193548387103</v>
      </c>
      <c r="BA48" s="295">
        <f t="shared" si="54"/>
        <v>3.225806451612903</v>
      </c>
      <c r="BB48" s="295">
        <f t="shared" si="54"/>
        <v>0</v>
      </c>
      <c r="BC48" s="297"/>
      <c r="BD48" s="298"/>
      <c r="BE48" s="299"/>
      <c r="BF48" s="300"/>
      <c r="BG48" s="301">
        <v>3.0303030303030303E-4</v>
      </c>
      <c r="BH48" s="181"/>
      <c r="BI48" s="181"/>
      <c r="BJ48" s="181"/>
      <c r="BK48" s="181"/>
      <c r="BL48" s="181"/>
      <c r="BM48" s="181"/>
      <c r="BN48" s="90" t="s">
        <v>257</v>
      </c>
      <c r="BO48" s="7">
        <v>1</v>
      </c>
      <c r="BP48" s="62">
        <v>2</v>
      </c>
      <c r="BQ48" s="62">
        <v>1</v>
      </c>
      <c r="BR48" s="62">
        <v>1</v>
      </c>
      <c r="BS48" s="62">
        <v>3</v>
      </c>
      <c r="BT48" s="62">
        <v>3</v>
      </c>
      <c r="BU48" s="149">
        <v>35</v>
      </c>
      <c r="BV48" s="63">
        <v>5</v>
      </c>
      <c r="BW48" s="80">
        <f t="shared" si="10"/>
        <v>1.2089750740786649</v>
      </c>
      <c r="BX48" s="80">
        <f t="shared" si="11"/>
        <v>5.0560603833099531</v>
      </c>
      <c r="BY48" s="82" t="str">
        <f t="shared" si="12"/>
        <v>(1,2,1,1,3,3)</v>
      </c>
      <c r="BZ48" s="64">
        <v>1</v>
      </c>
      <c r="CA48" s="64">
        <v>1.02</v>
      </c>
      <c r="CB48" s="64">
        <v>1</v>
      </c>
      <c r="CC48" s="64">
        <v>1</v>
      </c>
      <c r="CD48" s="64">
        <v>1.2</v>
      </c>
      <c r="CE48" s="64">
        <v>1.05</v>
      </c>
    </row>
    <row r="49" spans="1:83" s="183" customFormat="1" ht="24">
      <c r="A49" s="283">
        <v>2128</v>
      </c>
      <c r="B49" s="284" t="s">
        <v>469</v>
      </c>
      <c r="C49" s="285" t="s">
        <v>469</v>
      </c>
      <c r="D49" s="286" t="s">
        <v>352</v>
      </c>
      <c r="E49" s="287" t="s">
        <v>471</v>
      </c>
      <c r="F49" s="288" t="s">
        <v>616</v>
      </c>
      <c r="G49" s="289" t="s">
        <v>352</v>
      </c>
      <c r="H49" s="290" t="s">
        <v>134</v>
      </c>
      <c r="I49" s="290" t="s">
        <v>135</v>
      </c>
      <c r="J49" s="287" t="s">
        <v>352</v>
      </c>
      <c r="K49" s="289" t="s">
        <v>339</v>
      </c>
      <c r="L49" s="177">
        <f t="shared" si="46"/>
        <v>9.0997983870967733E-4</v>
      </c>
      <c r="M49" s="39">
        <v>1</v>
      </c>
      <c r="N49" s="1">
        <f t="shared" si="13"/>
        <v>5.0560603833099531</v>
      </c>
      <c r="O49" s="131" t="str">
        <f t="shared" si="55"/>
        <v>(1,2,1,1,3,3); Environmental report 2002, average Si product</v>
      </c>
      <c r="P49" s="177">
        <f t="shared" si="47"/>
        <v>2.4266129032258062E-4</v>
      </c>
      <c r="Q49" s="39">
        <v>1</v>
      </c>
      <c r="R49" s="1">
        <f t="shared" si="15"/>
        <v>5.0560603833099531</v>
      </c>
      <c r="S49" s="131" t="str">
        <f t="shared" si="56"/>
        <v>(1,2,1,1,3,3); Environmental report 2002, average Si product</v>
      </c>
      <c r="T49" s="177">
        <f t="shared" si="48"/>
        <v>9.0997983870967733E-4</v>
      </c>
      <c r="U49" s="39">
        <v>1</v>
      </c>
      <c r="V49" s="1">
        <f t="shared" si="17"/>
        <v>5.0560603833099531</v>
      </c>
      <c r="W49" s="131" t="str">
        <f t="shared" si="57"/>
        <v>(1,2,1,1,3,3); Environmental report 2002, average Si product</v>
      </c>
      <c r="X49" s="177">
        <f t="shared" si="35"/>
        <v>2.4266129032258062E-4</v>
      </c>
      <c r="Y49" s="39">
        <v>1</v>
      </c>
      <c r="Z49" s="1">
        <f t="shared" si="19"/>
        <v>5.0560603833099531</v>
      </c>
      <c r="AA49" s="41" t="str">
        <f t="shared" si="58"/>
        <v>(1,2,1,1,3,3); Environmental report 2002, average Si product</v>
      </c>
      <c r="AB49" s="177">
        <f t="shared" si="49"/>
        <v>9.0997983870967733E-4</v>
      </c>
      <c r="AC49" s="39">
        <v>1</v>
      </c>
      <c r="AD49" s="1">
        <f t="shared" si="21"/>
        <v>5.0560603833099531</v>
      </c>
      <c r="AE49" s="131" t="str">
        <f t="shared" si="59"/>
        <v>(1,2,1,1,3,3); Environmental report 2002, average Si product</v>
      </c>
      <c r="AF49" s="177">
        <f t="shared" si="37"/>
        <v>2.4266129032258062E-4</v>
      </c>
      <c r="AG49" s="39">
        <v>1</v>
      </c>
      <c r="AH49" s="1">
        <f t="shared" si="23"/>
        <v>5.0560603833099531</v>
      </c>
      <c r="AI49" s="41" t="str">
        <f t="shared" si="60"/>
        <v>(1,2,1,1,3,3); Environmental report 2002, average Si product</v>
      </c>
      <c r="AJ49" s="471">
        <f t="shared" si="50"/>
        <v>9.0997983870967733E-4</v>
      </c>
      <c r="AK49" s="39">
        <v>1</v>
      </c>
      <c r="AL49" s="1">
        <f t="shared" si="30"/>
        <v>5.0560603833099531</v>
      </c>
      <c r="AM49" s="131" t="str">
        <f t="shared" si="61"/>
        <v>(1,2,1,1,3,3); Environmental report 2002, average Si product</v>
      </c>
      <c r="AN49" s="471">
        <f t="shared" si="51"/>
        <v>2.4266129032258062E-4</v>
      </c>
      <c r="AO49" s="39">
        <v>1</v>
      </c>
      <c r="AP49" s="1">
        <f t="shared" si="25"/>
        <v>5.0560603833099531</v>
      </c>
      <c r="AQ49" s="41" t="str">
        <f t="shared" si="62"/>
        <v>(1,2,1,1,3,3); Environmental report 2002, average Si product</v>
      </c>
      <c r="AR49" s="475"/>
      <c r="AS49" s="295">
        <f t="shared" si="39"/>
        <v>0</v>
      </c>
      <c r="AT49" s="39">
        <v>1</v>
      </c>
      <c r="AU49" s="1">
        <f t="shared" si="27"/>
        <v>5.0560603833099531</v>
      </c>
      <c r="AV49" s="131" t="str">
        <f t="shared" si="63"/>
        <v>(1,2,1,1,3,3); Environmental report 2002, average Si product</v>
      </c>
      <c r="AW49" s="123"/>
      <c r="AX49" s="266">
        <f>AX50</f>
        <v>6.3523333333333329E-4</v>
      </c>
      <c r="AY49" s="123"/>
      <c r="AZ49" s="295">
        <f t="shared" si="54"/>
        <v>96.774193548387103</v>
      </c>
      <c r="BA49" s="295">
        <f t="shared" si="54"/>
        <v>3.225806451612903</v>
      </c>
      <c r="BB49" s="295">
        <f t="shared" si="54"/>
        <v>0</v>
      </c>
      <c r="BC49" s="297"/>
      <c r="BD49" s="298"/>
      <c r="BE49" s="299"/>
      <c r="BF49" s="300"/>
      <c r="BG49" s="301"/>
      <c r="BH49" s="181"/>
      <c r="BI49" s="181"/>
      <c r="BJ49" s="181"/>
      <c r="BK49" s="181"/>
      <c r="BL49" s="181"/>
      <c r="BM49" s="181"/>
      <c r="BN49" s="90" t="s">
        <v>257</v>
      </c>
      <c r="BO49" s="7">
        <v>1</v>
      </c>
      <c r="BP49" s="62">
        <v>2</v>
      </c>
      <c r="BQ49" s="62">
        <v>1</v>
      </c>
      <c r="BR49" s="62">
        <v>1</v>
      </c>
      <c r="BS49" s="62">
        <v>3</v>
      </c>
      <c r="BT49" s="62">
        <v>3</v>
      </c>
      <c r="BU49" s="149">
        <v>35</v>
      </c>
      <c r="BV49" s="63">
        <v>5</v>
      </c>
      <c r="BW49" s="80">
        <f>EXP(SQRT((LN(BZ49)^2)+(LN(CA49)^2)+(LN(CB49)^2)+(LN(CC49)^2)+(LN(CD49)^2)+(LN(CE49)^2)))</f>
        <v>1.2089750740786649</v>
      </c>
      <c r="BX49" s="80">
        <f>EXP(SQRT((LN(BZ49)^2)+(LN(CA49)^2)+(LN(CB49)^2)+(LN(CC49)^2)+(LN(CD49)^2)+(LN(CE49)^2)+LN(BV49)^2))</f>
        <v>5.0560603833099531</v>
      </c>
      <c r="BY49" s="82" t="str">
        <f>CONCATENATE("(",BO49,",",BP49,",",BQ49,",",BR49,",",BS49,",",BT49,")")</f>
        <v>(1,2,1,1,3,3)</v>
      </c>
      <c r="BZ49" s="64">
        <v>1</v>
      </c>
      <c r="CA49" s="64">
        <v>1.02</v>
      </c>
      <c r="CB49" s="64">
        <v>1</v>
      </c>
      <c r="CC49" s="64">
        <v>1</v>
      </c>
      <c r="CD49" s="64">
        <v>1.2</v>
      </c>
      <c r="CE49" s="64">
        <v>1.05</v>
      </c>
    </row>
    <row r="50" spans="1:83" s="183" customFormat="1" ht="24">
      <c r="A50" s="296"/>
      <c r="B50" s="174"/>
      <c r="C50" s="175"/>
      <c r="D50" s="62" t="s">
        <v>352</v>
      </c>
      <c r="E50" s="7" t="s">
        <v>471</v>
      </c>
      <c r="F50" s="135" t="s">
        <v>137</v>
      </c>
      <c r="G50" s="115" t="s">
        <v>352</v>
      </c>
      <c r="H50" s="170" t="s">
        <v>134</v>
      </c>
      <c r="I50" s="113" t="s">
        <v>135</v>
      </c>
      <c r="J50" s="114" t="s">
        <v>352</v>
      </c>
      <c r="K50" s="115" t="s">
        <v>339</v>
      </c>
      <c r="L50" s="177">
        <f t="shared" si="46"/>
        <v>9.0997983870967733E-4</v>
      </c>
      <c r="M50" s="39">
        <v>1</v>
      </c>
      <c r="N50" s="1">
        <f t="shared" si="13"/>
        <v>1.5646750276965706</v>
      </c>
      <c r="O50" s="131" t="str">
        <f t="shared" si="55"/>
        <v>(1,2,1,1,3,3); Environmental report 2002, average Si product</v>
      </c>
      <c r="P50" s="177">
        <f t="shared" si="47"/>
        <v>2.4266129032258062E-4</v>
      </c>
      <c r="Q50" s="39">
        <v>1</v>
      </c>
      <c r="R50" s="1">
        <f t="shared" si="15"/>
        <v>1.5646750276965706</v>
      </c>
      <c r="S50" s="131" t="str">
        <f t="shared" si="56"/>
        <v>(1,2,1,1,3,3); Environmental report 2002, average Si product</v>
      </c>
      <c r="T50" s="177">
        <f t="shared" si="48"/>
        <v>9.0997983870967733E-4</v>
      </c>
      <c r="U50" s="39">
        <v>1</v>
      </c>
      <c r="V50" s="1">
        <f t="shared" si="17"/>
        <v>1.5646750276965706</v>
      </c>
      <c r="W50" s="131" t="str">
        <f t="shared" si="57"/>
        <v>(1,2,1,1,3,3); Environmental report 2002, average Si product</v>
      </c>
      <c r="X50" s="177">
        <f t="shared" si="35"/>
        <v>2.4266129032258062E-4</v>
      </c>
      <c r="Y50" s="39">
        <v>1</v>
      </c>
      <c r="Z50" s="1">
        <f t="shared" si="19"/>
        <v>1.5646750276965706</v>
      </c>
      <c r="AA50" s="41" t="str">
        <f t="shared" si="58"/>
        <v>(1,2,1,1,3,3); Environmental report 2002, average Si product</v>
      </c>
      <c r="AB50" s="177">
        <f t="shared" si="49"/>
        <v>9.0997983870967733E-4</v>
      </c>
      <c r="AC50" s="39">
        <v>1</v>
      </c>
      <c r="AD50" s="1">
        <f t="shared" si="21"/>
        <v>1.5646750276965706</v>
      </c>
      <c r="AE50" s="131" t="str">
        <f t="shared" si="59"/>
        <v>(1,2,1,1,3,3); Environmental report 2002, average Si product</v>
      </c>
      <c r="AF50" s="177">
        <f t="shared" si="37"/>
        <v>2.4266129032258062E-4</v>
      </c>
      <c r="AG50" s="39">
        <v>1</v>
      </c>
      <c r="AH50" s="1">
        <f t="shared" si="23"/>
        <v>1.5646750276965706</v>
      </c>
      <c r="AI50" s="41" t="str">
        <f t="shared" si="60"/>
        <v>(1,2,1,1,3,3); Environmental report 2002, average Si product</v>
      </c>
      <c r="AJ50" s="471">
        <f t="shared" si="50"/>
        <v>9.0997983870967733E-4</v>
      </c>
      <c r="AK50" s="39">
        <v>1</v>
      </c>
      <c r="AL50" s="1">
        <f t="shared" si="30"/>
        <v>1.5646750276965706</v>
      </c>
      <c r="AM50" s="131" t="str">
        <f t="shared" si="61"/>
        <v>(1,2,1,1,3,3); Environmental report 2002, average Si product</v>
      </c>
      <c r="AN50" s="471">
        <f t="shared" si="51"/>
        <v>2.4266129032258062E-4</v>
      </c>
      <c r="AO50" s="39">
        <v>1</v>
      </c>
      <c r="AP50" s="1">
        <f t="shared" si="25"/>
        <v>1.5646750276965706</v>
      </c>
      <c r="AQ50" s="41" t="str">
        <f t="shared" si="62"/>
        <v>(1,2,1,1,3,3); Environmental report 2002, average Si product</v>
      </c>
      <c r="AR50" s="475"/>
      <c r="AS50" s="295">
        <f t="shared" si="39"/>
        <v>0</v>
      </c>
      <c r="AT50" s="39">
        <v>1</v>
      </c>
      <c r="AU50" s="1">
        <f t="shared" si="27"/>
        <v>1.5646750276965706</v>
      </c>
      <c r="AV50" s="131" t="str">
        <f t="shared" si="63"/>
        <v>(1,2,1,1,3,3); Environmental report 2002, average Si product</v>
      </c>
      <c r="AW50" s="41"/>
      <c r="AX50" s="177">
        <f>AX$29*BG50/1000</f>
        <v>6.3523333333333329E-4</v>
      </c>
      <c r="AY50" s="41"/>
      <c r="AZ50" s="295">
        <f t="shared" si="54"/>
        <v>96.774193548387103</v>
      </c>
      <c r="BA50" s="295">
        <f t="shared" si="54"/>
        <v>3.225806451612903</v>
      </c>
      <c r="BB50" s="295">
        <f t="shared" si="54"/>
        <v>0</v>
      </c>
      <c r="BC50" s="297"/>
      <c r="BD50" s="298"/>
      <c r="BE50" s="299"/>
      <c r="BF50" s="300"/>
      <c r="BG50" s="301">
        <v>4.9166666666666664E-2</v>
      </c>
      <c r="BH50" s="181"/>
      <c r="BI50" s="181"/>
      <c r="BJ50" s="181"/>
      <c r="BK50" s="181"/>
      <c r="BL50" s="181"/>
      <c r="BM50" s="181"/>
      <c r="BN50" s="90" t="s">
        <v>257</v>
      </c>
      <c r="BO50" s="7">
        <v>1</v>
      </c>
      <c r="BP50" s="62">
        <v>2</v>
      </c>
      <c r="BQ50" s="62">
        <v>1</v>
      </c>
      <c r="BR50" s="62">
        <v>1</v>
      </c>
      <c r="BS50" s="62">
        <v>3</v>
      </c>
      <c r="BT50" s="62">
        <v>3</v>
      </c>
      <c r="BU50" s="149">
        <v>32</v>
      </c>
      <c r="BV50" s="63">
        <v>1.5</v>
      </c>
      <c r="BW50" s="80">
        <f t="shared" si="10"/>
        <v>1.2089750740786649</v>
      </c>
      <c r="BX50" s="80">
        <f t="shared" si="11"/>
        <v>1.5646750276965706</v>
      </c>
      <c r="BY50" s="82" t="str">
        <f t="shared" si="12"/>
        <v>(1,2,1,1,3,3)</v>
      </c>
      <c r="BZ50" s="64">
        <v>1</v>
      </c>
      <c r="CA50" s="64">
        <v>1.02</v>
      </c>
      <c r="CB50" s="64">
        <v>1</v>
      </c>
      <c r="CC50" s="64">
        <v>1</v>
      </c>
      <c r="CD50" s="64">
        <v>1.2</v>
      </c>
      <c r="CE50" s="64">
        <v>1.05</v>
      </c>
    </row>
    <row r="51" spans="1:83" s="183" customFormat="1" ht="12.75">
      <c r="A51" s="134"/>
      <c r="B51" s="302"/>
      <c r="C51" s="303"/>
      <c r="D51" s="304"/>
      <c r="E51" s="304"/>
      <c r="F51" s="304"/>
      <c r="G51" s="304"/>
      <c r="H51" s="304"/>
      <c r="I51" s="304"/>
      <c r="J51" s="304"/>
      <c r="K51" s="305"/>
      <c r="M51" s="306"/>
      <c r="N51" s="306"/>
      <c r="O51" s="306"/>
      <c r="Q51" s="306"/>
      <c r="R51" s="306"/>
      <c r="S51" s="306"/>
      <c r="U51" s="306"/>
      <c r="V51" s="306"/>
      <c r="W51" s="306"/>
      <c r="Y51" s="306"/>
      <c r="Z51" s="306"/>
      <c r="AA51" s="484"/>
      <c r="AC51" s="306"/>
      <c r="AD51" s="306"/>
      <c r="AE51" s="306"/>
      <c r="AG51" s="306"/>
      <c r="AH51" s="306"/>
      <c r="AI51" s="484"/>
      <c r="AJ51" s="306"/>
      <c r="AK51" s="306"/>
      <c r="AL51" s="306"/>
      <c r="AM51" s="306"/>
      <c r="AN51" s="306"/>
      <c r="AO51" s="306"/>
      <c r="AP51" s="306"/>
      <c r="AQ51" s="484"/>
      <c r="AR51" s="659"/>
      <c r="AS51" s="306"/>
      <c r="AT51" s="306"/>
      <c r="AU51" s="306"/>
      <c r="AV51" s="306"/>
      <c r="AW51" s="306"/>
      <c r="AY51" s="306"/>
      <c r="AZ51" s="306"/>
      <c r="BA51" s="306"/>
      <c r="BB51" s="306"/>
      <c r="BC51" s="306"/>
      <c r="BD51" s="307"/>
      <c r="BE51" s="307"/>
      <c r="BF51" s="308"/>
      <c r="BG51" s="304"/>
      <c r="BH51" s="309"/>
      <c r="BI51" s="309"/>
      <c r="BJ51" s="309"/>
      <c r="BK51" s="309"/>
      <c r="BL51" s="309"/>
      <c r="BM51" s="309"/>
      <c r="BN51" s="309"/>
      <c r="BO51" s="309"/>
      <c r="BP51" s="309"/>
      <c r="BQ51" s="309"/>
      <c r="BR51" s="309"/>
      <c r="BS51" s="310"/>
      <c r="BV51" s="63"/>
    </row>
    <row r="52" spans="1:83">
      <c r="B52" s="174" t="s">
        <v>288</v>
      </c>
      <c r="C52" s="175" t="s">
        <v>469</v>
      </c>
      <c r="D52" s="62" t="s">
        <v>352</v>
      </c>
      <c r="E52" s="7" t="s">
        <v>471</v>
      </c>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660"/>
      <c r="AS52" s="179"/>
      <c r="AX52" s="311">
        <f>AZ52*AX7+BA52*AX8+AX9*BB52</f>
        <v>70.355555555555554</v>
      </c>
      <c r="AZ52" s="311">
        <v>75</v>
      </c>
      <c r="BA52" s="311">
        <v>20</v>
      </c>
      <c r="BB52" s="311">
        <v>15</v>
      </c>
      <c r="BG52" s="4"/>
      <c r="BV52" s="63"/>
    </row>
    <row r="53" spans="1:83">
      <c r="B53" s="174" t="s">
        <v>289</v>
      </c>
      <c r="C53" s="175"/>
      <c r="D53" s="62"/>
      <c r="E53" s="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660"/>
      <c r="AS53" s="179"/>
      <c r="AX53" s="311">
        <f>SUM(AZ53:BB53)</f>
        <v>70.355555555555554</v>
      </c>
      <c r="AZ53" s="311">
        <f>AZ52*AX7</f>
        <v>50.666666666666671</v>
      </c>
      <c r="BA53" s="311">
        <f>BA52*AX8</f>
        <v>1.6888888888888889</v>
      </c>
      <c r="BB53" s="311">
        <f>BB52*AX9</f>
        <v>18</v>
      </c>
      <c r="BV53" s="63"/>
    </row>
    <row r="54" spans="1:83" ht="24">
      <c r="A54" s="178"/>
      <c r="B54" s="174" t="s">
        <v>40</v>
      </c>
      <c r="C54" s="175"/>
      <c r="D54" s="62"/>
      <c r="E54" s="7"/>
      <c r="F54" s="179"/>
      <c r="G54" s="16"/>
      <c r="H54" s="14"/>
      <c r="I54" s="14"/>
      <c r="J54" s="15"/>
      <c r="K54" s="16"/>
      <c r="L54" s="177"/>
      <c r="M54" s="39"/>
      <c r="N54" s="1"/>
      <c r="O54" s="41"/>
      <c r="P54" s="177"/>
      <c r="Q54" s="39"/>
      <c r="R54" s="1"/>
      <c r="S54" s="41"/>
      <c r="T54" s="177"/>
      <c r="U54" s="39"/>
      <c r="V54" s="1"/>
      <c r="W54" s="41"/>
      <c r="X54" s="177"/>
      <c r="Y54" s="39"/>
      <c r="Z54" s="1"/>
      <c r="AA54" s="41"/>
      <c r="AB54" s="177"/>
      <c r="AC54" s="39"/>
      <c r="AD54" s="1"/>
      <c r="AE54" s="41"/>
      <c r="AF54" s="177"/>
      <c r="AG54" s="39"/>
      <c r="AH54" s="1"/>
      <c r="AI54" s="41"/>
      <c r="AJ54" s="177"/>
      <c r="AK54" s="39"/>
      <c r="AL54" s="1"/>
      <c r="AM54" s="41"/>
      <c r="AN54" s="177"/>
      <c r="AO54" s="39"/>
      <c r="AP54" s="1"/>
      <c r="AQ54" s="41"/>
      <c r="AR54" s="475"/>
      <c r="AS54" s="177"/>
      <c r="AT54" s="39"/>
      <c r="AU54" s="1"/>
      <c r="AV54" s="41"/>
      <c r="AW54" s="41"/>
      <c r="AX54" s="177"/>
      <c r="AY54" s="41"/>
      <c r="AZ54" s="177"/>
      <c r="BA54" s="177"/>
      <c r="BB54" s="177"/>
      <c r="BC54" s="180" t="s">
        <v>350</v>
      </c>
      <c r="BD54" s="180" t="s">
        <v>290</v>
      </c>
      <c r="BE54" s="180" t="str">
        <f>BK54</f>
        <v>Nijs 1997</v>
      </c>
      <c r="BF54" s="180" t="str">
        <f>BL54</f>
        <v>Hartmann 2001</v>
      </c>
      <c r="BG54" s="180" t="s">
        <v>291</v>
      </c>
      <c r="BH54" s="180" t="s">
        <v>292</v>
      </c>
      <c r="BI54" s="180" t="s">
        <v>293</v>
      </c>
      <c r="BJ54" s="180" t="s">
        <v>290</v>
      </c>
      <c r="BK54" s="180" t="s">
        <v>510</v>
      </c>
      <c r="BL54" s="180" t="s">
        <v>294</v>
      </c>
      <c r="BM54" s="180" t="s">
        <v>350</v>
      </c>
      <c r="BN54" s="90"/>
      <c r="BO54" s="149"/>
      <c r="BP54" s="149"/>
      <c r="BQ54" s="149"/>
      <c r="BR54" s="149"/>
      <c r="BS54" s="149"/>
      <c r="BT54" s="149"/>
      <c r="BU54" s="149"/>
      <c r="BV54" s="63"/>
      <c r="BW54" s="80"/>
      <c r="BX54" s="80"/>
      <c r="BY54" s="82"/>
      <c r="BZ54" s="64"/>
      <c r="CA54" s="64"/>
      <c r="CB54" s="64"/>
      <c r="CC54" s="64"/>
      <c r="CD54" s="64"/>
      <c r="CE54" s="64"/>
    </row>
    <row r="55" spans="1:83">
      <c r="BV55" s="63"/>
    </row>
    <row r="56" spans="1:83">
      <c r="A56" s="5"/>
      <c r="B56" s="174" t="s">
        <v>295</v>
      </c>
      <c r="C56" s="175"/>
      <c r="D56" s="8" t="s">
        <v>352</v>
      </c>
      <c r="E56" s="176">
        <v>0</v>
      </c>
      <c r="F56" s="136"/>
      <c r="G56" s="13"/>
      <c r="H56" s="11"/>
      <c r="I56" s="11"/>
      <c r="J56" s="12"/>
      <c r="K56" s="13"/>
      <c r="L56" s="146"/>
      <c r="M56" s="39"/>
      <c r="N56" s="40"/>
      <c r="O56" s="41"/>
      <c r="P56" s="146"/>
      <c r="Q56" s="39"/>
      <c r="R56" s="40"/>
      <c r="S56" s="41"/>
      <c r="T56" s="146"/>
      <c r="U56" s="39"/>
      <c r="V56" s="40"/>
      <c r="W56" s="41"/>
      <c r="X56" s="146"/>
      <c r="Y56" s="39"/>
      <c r="Z56" s="40"/>
      <c r="AA56" s="41"/>
      <c r="AB56" s="146"/>
      <c r="AC56" s="39"/>
      <c r="AD56" s="40"/>
      <c r="AE56" s="41"/>
      <c r="AF56" s="146"/>
      <c r="AG56" s="39"/>
      <c r="AH56" s="40"/>
      <c r="AI56" s="41"/>
      <c r="AJ56" s="146"/>
      <c r="AK56" s="39"/>
      <c r="AL56" s="40"/>
      <c r="AM56" s="41"/>
      <c r="AN56" s="146"/>
      <c r="AO56" s="39"/>
      <c r="AP56" s="40"/>
      <c r="AQ56" s="41"/>
      <c r="AR56" s="475"/>
      <c r="AS56" s="146"/>
      <c r="AT56" s="39"/>
      <c r="AU56" s="40"/>
      <c r="AV56" s="41"/>
      <c r="AW56" s="41"/>
      <c r="AX56" s="146"/>
      <c r="AY56" s="41"/>
      <c r="AZ56" s="146"/>
      <c r="BA56" s="146"/>
      <c r="BB56" s="146"/>
      <c r="BC56" s="182">
        <f>BM56/BM$17</f>
        <v>0.46026986506746631</v>
      </c>
      <c r="BD56" s="182">
        <f t="shared" ref="BD56:BF57" si="64">BJ56/BJ$17</f>
        <v>0</v>
      </c>
      <c r="BE56" s="182">
        <f t="shared" si="64"/>
        <v>0</v>
      </c>
      <c r="BF56" s="182">
        <f t="shared" si="64"/>
        <v>0</v>
      </c>
      <c r="BG56" s="182"/>
      <c r="BH56" s="182"/>
      <c r="BI56" s="182">
        <f>0.9</f>
        <v>0.9</v>
      </c>
      <c r="BJ56" s="182"/>
      <c r="BK56" s="182"/>
      <c r="BL56" s="182"/>
      <c r="BM56" s="182">
        <v>3.0700000000000002E-2</v>
      </c>
      <c r="BN56" s="90"/>
      <c r="BO56" s="7"/>
      <c r="BP56" s="62"/>
      <c r="BQ56" s="62"/>
      <c r="BR56" s="62"/>
      <c r="BS56" s="62"/>
      <c r="BT56" s="62"/>
      <c r="BU56" s="62"/>
      <c r="BV56" s="63"/>
      <c r="BW56" s="80"/>
      <c r="BX56" s="80"/>
      <c r="BY56" s="82"/>
      <c r="BZ56" s="64"/>
      <c r="CA56" s="64"/>
      <c r="CB56" s="64"/>
      <c r="CC56" s="64"/>
      <c r="CD56" s="64"/>
      <c r="CE56" s="64"/>
    </row>
    <row r="57" spans="1:83">
      <c r="A57" s="5"/>
      <c r="B57" s="174" t="s">
        <v>296</v>
      </c>
      <c r="C57" s="175"/>
      <c r="D57" s="8" t="s">
        <v>352</v>
      </c>
      <c r="E57" s="176">
        <v>0</v>
      </c>
      <c r="F57" s="136"/>
      <c r="G57" s="13"/>
      <c r="H57" s="11"/>
      <c r="I57" s="11"/>
      <c r="J57" s="12"/>
      <c r="K57" s="13"/>
      <c r="L57" s="146"/>
      <c r="M57" s="39"/>
      <c r="N57" s="40"/>
      <c r="O57" s="41"/>
      <c r="P57" s="146"/>
      <c r="Q57" s="39"/>
      <c r="R57" s="40"/>
      <c r="S57" s="41"/>
      <c r="T57" s="146"/>
      <c r="U57" s="39"/>
      <c r="V57" s="40"/>
      <c r="W57" s="41"/>
      <c r="X57" s="146"/>
      <c r="Y57" s="39"/>
      <c r="Z57" s="40"/>
      <c r="AA57" s="41"/>
      <c r="AB57" s="146"/>
      <c r="AC57" s="39"/>
      <c r="AD57" s="40"/>
      <c r="AE57" s="41"/>
      <c r="AF57" s="146"/>
      <c r="AG57" s="39"/>
      <c r="AH57" s="40"/>
      <c r="AI57" s="41"/>
      <c r="AJ57" s="146"/>
      <c r="AK57" s="39"/>
      <c r="AL57" s="40"/>
      <c r="AM57" s="41"/>
      <c r="AN57" s="146"/>
      <c r="AO57" s="39"/>
      <c r="AP57" s="40"/>
      <c r="AQ57" s="41"/>
      <c r="AR57" s="475"/>
      <c r="AS57" s="146"/>
      <c r="AT57" s="39"/>
      <c r="AU57" s="40"/>
      <c r="AV57" s="41"/>
      <c r="AW57" s="41"/>
      <c r="AX57" s="146"/>
      <c r="AY57" s="41"/>
      <c r="AZ57" s="146"/>
      <c r="BA57" s="146"/>
      <c r="BB57" s="146"/>
      <c r="BC57" s="182">
        <f>BM57/BM$17</f>
        <v>0.14692653673163419</v>
      </c>
      <c r="BD57" s="182">
        <f t="shared" si="64"/>
        <v>0</v>
      </c>
      <c r="BE57" s="182">
        <f t="shared" si="64"/>
        <v>0</v>
      </c>
      <c r="BF57" s="182">
        <f t="shared" si="64"/>
        <v>0</v>
      </c>
      <c r="BG57" s="182"/>
      <c r="BH57" s="182"/>
      <c r="BI57" s="182"/>
      <c r="BJ57" s="182"/>
      <c r="BK57" s="182"/>
      <c r="BL57" s="182"/>
      <c r="BM57" s="182">
        <v>9.7999999999999997E-3</v>
      </c>
      <c r="BN57" s="90"/>
      <c r="BO57" s="7"/>
      <c r="BP57" s="62"/>
      <c r="BQ57" s="62"/>
      <c r="BR57" s="62"/>
      <c r="BS57" s="62"/>
      <c r="BT57" s="62"/>
      <c r="BU57" s="62"/>
      <c r="BV57" s="63"/>
      <c r="BW57" s="80"/>
      <c r="BX57" s="80"/>
      <c r="BY57" s="82"/>
      <c r="BZ57" s="64"/>
      <c r="CA57" s="64"/>
      <c r="CB57" s="64"/>
      <c r="CC57" s="64"/>
      <c r="CD57" s="64"/>
      <c r="CE57" s="64"/>
    </row>
    <row r="58" spans="1:83">
      <c r="BV58" s="63"/>
    </row>
    <row r="59" spans="1:83" ht="12.75">
      <c r="A59" s="2">
        <v>1777</v>
      </c>
      <c r="B59" s="174" t="s">
        <v>469</v>
      </c>
      <c r="C59" s="175" t="s">
        <v>469</v>
      </c>
      <c r="D59" s="62" t="s">
        <v>470</v>
      </c>
      <c r="E59" s="7" t="s">
        <v>352</v>
      </c>
      <c r="F59" s="135" t="s">
        <v>1835</v>
      </c>
      <c r="G59" s="115" t="s">
        <v>465</v>
      </c>
      <c r="H59" s="170" t="s">
        <v>352</v>
      </c>
      <c r="I59" s="113" t="s">
        <v>352</v>
      </c>
      <c r="J59" s="114">
        <v>0</v>
      </c>
      <c r="K59" s="115" t="s">
        <v>339</v>
      </c>
      <c r="L59" s="177">
        <f>AZ59</f>
        <v>96.774193548387103</v>
      </c>
      <c r="M59" s="39">
        <v>1</v>
      </c>
      <c r="N59" s="1" t="e">
        <f>EXP(SQRT((LN(BS59)^2)+(LN(BS$7)^2)))</f>
        <v>#NUM!</v>
      </c>
      <c r="O59" s="41" t="str">
        <f>BT59&amp;"; "&amp;BI59</f>
        <v xml:space="preserve">5; </v>
      </c>
      <c r="P59" s="177">
        <f>BD59</f>
        <v>0</v>
      </c>
      <c r="Q59" s="39">
        <v>1</v>
      </c>
      <c r="R59" s="1" t="e">
        <f>EXP(SQRT((LN(BW59)^2)+(LN(BW$7)^2)))</f>
        <v>#NUM!</v>
      </c>
      <c r="S59" s="41" t="str">
        <f>BX59&amp;"; "&amp;BM59</f>
        <v xml:space="preserve">1.32504638770186; </v>
      </c>
      <c r="T59" s="177">
        <f>BH59</f>
        <v>0</v>
      </c>
      <c r="U59" s="39">
        <v>1</v>
      </c>
      <c r="V59" s="1" t="e">
        <f>EXP(SQRT((LN(CA59)^2)+(LN(CA$7)^2)))</f>
        <v>#NUM!</v>
      </c>
      <c r="W59" s="41" t="str">
        <f>CB59&amp;"; "&amp;BQ59</f>
        <v>1.03; 2</v>
      </c>
      <c r="X59" s="177">
        <f>BL59</f>
        <v>0</v>
      </c>
      <c r="Y59" s="39">
        <v>1</v>
      </c>
      <c r="Z59" s="1" t="e">
        <f>EXP(SQRT((LN(CE59)^2)+(LN(CE$7)^2)))</f>
        <v>#NUM!</v>
      </c>
      <c r="AA59" s="41" t="str">
        <f>CF59&amp;"; "&amp;BU59</f>
        <v>; 4</v>
      </c>
      <c r="AB59" s="177">
        <f>BP59</f>
        <v>4</v>
      </c>
      <c r="AC59" s="39">
        <v>1</v>
      </c>
      <c r="AD59" s="1" t="e">
        <f>EXP(SQRT((LN(CI59)^2)+(LN(CI$7)^2)))</f>
        <v>#NUM!</v>
      </c>
      <c r="AE59" s="41" t="str">
        <f>CJ59&amp;"; "&amp;BY59</f>
        <v>; (4,4,2,3,1,5)</v>
      </c>
      <c r="AF59" s="177">
        <f>BT59</f>
        <v>5</v>
      </c>
      <c r="AG59" s="39">
        <v>1</v>
      </c>
      <c r="AH59" s="1">
        <f>EXP(SQRT((LN(BK59)^2)+(LN(BK$7)^2)))</f>
        <v>3.75</v>
      </c>
      <c r="AI59" s="41" t="str">
        <f>BL59&amp;"; "&amp;BA59</f>
        <v>; 3.2258064516129</v>
      </c>
      <c r="AJ59" s="295">
        <f>AJ$31</f>
        <v>124.11290322580646</v>
      </c>
      <c r="AK59" s="39">
        <v>1</v>
      </c>
      <c r="AL59" s="1" t="e">
        <f>EXP(SQRT((LN(BP59)^2)+(LN(BP$7)^2)))</f>
        <v>#NUM!</v>
      </c>
      <c r="AM59" s="41" t="str">
        <f>BQ59&amp;"; "&amp;BF59</f>
        <v>2; 0</v>
      </c>
      <c r="AN59" s="295">
        <f>AN$31</f>
        <v>33.096774193548384</v>
      </c>
      <c r="AO59" s="39">
        <v>1</v>
      </c>
      <c r="AP59" s="1" t="e">
        <f>EXP(SQRT((LN(BT59)^2)+(LN(BT$7)^2)))</f>
        <v>#NUM!</v>
      </c>
      <c r="AQ59" s="41" t="str">
        <f>BU59&amp;"; "&amp;BJ59</f>
        <v xml:space="preserve">4; </v>
      </c>
      <c r="AR59" s="475"/>
      <c r="AS59" s="295">
        <f>AS$31</f>
        <v>0</v>
      </c>
      <c r="AT59" s="39">
        <v>1</v>
      </c>
      <c r="AU59" s="1" t="e">
        <f>EXP(SQRT((LN(BX59)^2)+(LN(BX$7)^2)))</f>
        <v>#NUM!</v>
      </c>
      <c r="AV59" s="41" t="str">
        <f>BY59&amp;"; "&amp;BN59</f>
        <v>(4,4,2,3,1,5); Literature 1997</v>
      </c>
      <c r="AW59" s="41"/>
      <c r="AX59" s="177">
        <f>BE59</f>
        <v>3.2608695652173916</v>
      </c>
      <c r="AY59" s="41"/>
      <c r="AZ59" s="295">
        <f>AZ$31</f>
        <v>96.774193548387103</v>
      </c>
      <c r="BA59" s="295">
        <f>BA$31</f>
        <v>3.225806451612903</v>
      </c>
      <c r="BB59" s="295">
        <f>BB$31</f>
        <v>0</v>
      </c>
      <c r="BC59" s="182">
        <f>BM59/BM$17</f>
        <v>0</v>
      </c>
      <c r="BD59" s="182">
        <f>BJ59/BJ$17</f>
        <v>0</v>
      </c>
      <c r="BE59" s="182">
        <f>BK59/BK$17</f>
        <v>3.2608695652173916</v>
      </c>
      <c r="BF59" s="182">
        <f>BL59/BL$17</f>
        <v>0</v>
      </c>
      <c r="BG59" s="182"/>
      <c r="BH59" s="182"/>
      <c r="BI59" s="182"/>
      <c r="BJ59" s="182"/>
      <c r="BK59" s="182">
        <f>3*1.25</f>
        <v>3.75</v>
      </c>
      <c r="BL59" s="182"/>
      <c r="BM59" s="182"/>
      <c r="BN59" s="90" t="s">
        <v>250</v>
      </c>
      <c r="BO59" s="7">
        <v>4</v>
      </c>
      <c r="BP59" s="62">
        <v>4</v>
      </c>
      <c r="BQ59" s="62">
        <v>2</v>
      </c>
      <c r="BR59" s="62">
        <v>3</v>
      </c>
      <c r="BS59" s="62">
        <v>1</v>
      </c>
      <c r="BT59" s="62">
        <v>5</v>
      </c>
      <c r="BU59" s="62">
        <v>4</v>
      </c>
      <c r="BV59" s="63">
        <v>1.05</v>
      </c>
      <c r="BW59" s="80">
        <f>EXP(SQRT((LN(BZ59)^2)+(LN(CA59)^2)+(LN(CB59)^2)+(LN(CC59)^2)+(LN(CD59)^2)+(LN(CE59)^2)))</f>
        <v>1.3194120414496118</v>
      </c>
      <c r="BX59" s="80">
        <f>EXP(SQRT((LN(BZ59)^2)+(LN(CA59)^2)+(LN(CB59)^2)+(LN(CC59)^2)+(LN(CD59)^2)+(LN(CE59)^2)+LN(BV59)^2))</f>
        <v>1.3250463877018632</v>
      </c>
      <c r="BY59" s="82" t="str">
        <f>CONCATENATE("(",BO59,",",BP59,",",BQ59,",",BR59,",",BS59,",",BT59,")")</f>
        <v>(4,4,2,3,1,5)</v>
      </c>
      <c r="BZ59" s="64">
        <v>1.2</v>
      </c>
      <c r="CA59" s="64">
        <v>1.1000000000000001</v>
      </c>
      <c r="CB59" s="64">
        <v>1.03</v>
      </c>
      <c r="CC59" s="64">
        <v>1.02</v>
      </c>
      <c r="CD59" s="64">
        <v>1</v>
      </c>
      <c r="CE59" s="64">
        <v>1.2</v>
      </c>
    </row>
  </sheetData>
  <phoneticPr fontId="0" type="noConversion"/>
  <conditionalFormatting sqref="BZ54:CE54 BZ56:CE57 BZ59:CE59 BZ7:CE11 BZ50:CE50 BZ16:CE18 BZ21:CE33 BZ36:CE48">
    <cfRule type="cellIs" dxfId="1719" priority="17" stopIfTrue="1" operator="equal">
      <formula>0</formula>
    </cfRule>
  </conditionalFormatting>
  <conditionalFormatting sqref="BO56:BT57 BO59:BT59 BO7:BT11 BO39:BT48 BO50:BT50 BO16:BT18 BO21:BT33 BO36:BT36">
    <cfRule type="cellIs" dxfId="1718" priority="18" stopIfTrue="1" operator="notBetween">
      <formula>1</formula>
      <formula>5</formula>
    </cfRule>
  </conditionalFormatting>
  <conditionalFormatting sqref="BZ12:CE12">
    <cfRule type="cellIs" dxfId="1717" priority="15" stopIfTrue="1" operator="equal">
      <formula>0</formula>
    </cfRule>
  </conditionalFormatting>
  <conditionalFormatting sqref="BO12:BT12">
    <cfRule type="cellIs" dxfId="1716" priority="16" stopIfTrue="1" operator="notBetween">
      <formula>1</formula>
      <formula>5</formula>
    </cfRule>
  </conditionalFormatting>
  <conditionalFormatting sqref="BZ13:CE13">
    <cfRule type="cellIs" dxfId="1715" priority="13" stopIfTrue="1" operator="equal">
      <formula>0</formula>
    </cfRule>
  </conditionalFormatting>
  <conditionalFormatting sqref="BO13:BT13">
    <cfRule type="cellIs" dxfId="1714" priority="14" stopIfTrue="1" operator="notBetween">
      <formula>1</formula>
      <formula>5</formula>
    </cfRule>
  </conditionalFormatting>
  <conditionalFormatting sqref="BZ14:CE14">
    <cfRule type="cellIs" dxfId="1713" priority="11" stopIfTrue="1" operator="equal">
      <formula>0</formula>
    </cfRule>
  </conditionalFormatting>
  <conditionalFormatting sqref="BO14:BT14">
    <cfRule type="cellIs" dxfId="1712" priority="12" stopIfTrue="1" operator="notBetween">
      <formula>1</formula>
      <formula>5</formula>
    </cfRule>
  </conditionalFormatting>
  <conditionalFormatting sqref="BZ15:CE15">
    <cfRule type="cellIs" dxfId="1711" priority="9" stopIfTrue="1" operator="equal">
      <formula>0</formula>
    </cfRule>
  </conditionalFormatting>
  <conditionalFormatting sqref="BO15:BT15">
    <cfRule type="cellIs" dxfId="1710" priority="10" stopIfTrue="1" operator="notBetween">
      <formula>1</formula>
      <formula>5</formula>
    </cfRule>
  </conditionalFormatting>
  <conditionalFormatting sqref="BZ49:CE49">
    <cfRule type="cellIs" dxfId="1709" priority="7" stopIfTrue="1" operator="equal">
      <formula>0</formula>
    </cfRule>
  </conditionalFormatting>
  <conditionalFormatting sqref="BO49:BT49">
    <cfRule type="cellIs" dxfId="1708" priority="8" stopIfTrue="1" operator="notBetween">
      <formula>1</formula>
      <formula>5</formula>
    </cfRule>
  </conditionalFormatting>
  <conditionalFormatting sqref="BZ19:CE20">
    <cfRule type="cellIs" dxfId="1707" priority="5" stopIfTrue="1" operator="equal">
      <formula>0</formula>
    </cfRule>
  </conditionalFormatting>
  <conditionalFormatting sqref="BO19:BT20">
    <cfRule type="cellIs" dxfId="1706" priority="6" stopIfTrue="1" operator="notBetween">
      <formula>1</formula>
      <formula>5</formula>
    </cfRule>
  </conditionalFormatting>
  <conditionalFormatting sqref="BZ34:CE34">
    <cfRule type="cellIs" dxfId="1705" priority="3" stopIfTrue="1" operator="equal">
      <formula>0</formula>
    </cfRule>
  </conditionalFormatting>
  <conditionalFormatting sqref="BO34:BT34">
    <cfRule type="cellIs" dxfId="1704" priority="4" stopIfTrue="1" operator="notBetween">
      <formula>1</formula>
      <formula>5</formula>
    </cfRule>
  </conditionalFormatting>
  <conditionalFormatting sqref="BZ35:CE35">
    <cfRule type="cellIs" dxfId="1703" priority="1" stopIfTrue="1" operator="equal">
      <formula>0</formula>
    </cfRule>
  </conditionalFormatting>
  <conditionalFormatting sqref="BO35:BT35">
    <cfRule type="cellIs" dxfId="1702" priority="2" stopIfTrue="1" operator="notBetween">
      <formula>1</formula>
      <formula>5</formula>
    </cfRule>
  </conditionalFormatting>
  <dataValidations count="2">
    <dataValidation allowBlank="1" showInputMessage="1" showErrorMessage="1" promptTitle="Do not change" prompt="This field is automatically updated from the names-list" sqref="BU42 BU40 BU16:BU37" xr:uid="{00000000-0002-0000-0C00-000000000000}"/>
    <dataValidation allowBlank="1" showInputMessage="1" showErrorMessage="1" prompt="always 1" sqref="L7:L15 P7:P15 T7:T15 X7:X15 AB7:AB15 AF7:AF15 AX10:AX15 AZ10:BB15" xr:uid="{00000000-0002-0000-0C00-000001000000}"/>
  </dataValidations>
  <pageMargins left="0.78740157499999996" right="0.78740157499999996" top="0.984251969" bottom="0.984251969" header="0.4921259845" footer="0.4921259845"/>
  <pageSetup paperSize="9" scale="26"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AB21E-112B-42DF-8E45-C7E050F25A09}">
  <sheetPr codeName="Tabelle4">
    <tabColor theme="4" tint="0.39997558519241921"/>
    <pageSetUpPr fitToPage="1"/>
  </sheetPr>
  <dimension ref="A1:AT58"/>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096" hidden="1" customWidth="1" outlineLevel="1"/>
    <col min="15" max="15" width="40.7109375" style="1096" hidden="1" customWidth="1" outlineLevel="1"/>
    <col min="16" max="16" width="15.7109375" style="1120" customWidth="1" collapsed="1"/>
    <col min="17" max="18" width="5.7109375" style="1096" hidden="1" customWidth="1" outlineLevel="1"/>
    <col min="19" max="19" width="40.7109375" style="1096" hidden="1" customWidth="1" outlineLevel="1"/>
    <col min="20" max="20" width="15.7109375" style="1120" customWidth="1" collapsed="1"/>
    <col min="21" max="22" width="5.7109375" style="1096" hidden="1" customWidth="1" outlineLevel="1"/>
    <col min="23" max="23" width="40.7109375" style="1096" hidden="1" customWidth="1" outlineLevel="1"/>
    <col min="24" max="24" width="15.7109375" style="1120" customWidth="1" collapsed="1"/>
    <col min="25" max="26" width="5.7109375" style="1096" customWidth="1" outlineLevel="1"/>
    <col min="27" max="27" width="40.7109375" style="1096" customWidth="1" outlineLevel="1"/>
    <col min="28" max="28" width="4.140625" style="1096" customWidth="1"/>
    <col min="29" max="29" width="40.7109375" style="1128" customWidth="1"/>
    <col min="30" max="30" width="4.7109375" style="1129" customWidth="1"/>
    <col min="31" max="39" width="4.7109375" style="1130" customWidth="1"/>
    <col min="40" max="40" width="12.7109375" style="1130" customWidth="1"/>
    <col min="41" max="46" width="4.7109375" style="1120" customWidth="1"/>
    <col min="47" max="16384" width="11.42578125" style="1120"/>
  </cols>
  <sheetData>
    <row r="1" spans="1:46">
      <c r="A1" s="1041"/>
      <c r="B1" s="1042"/>
      <c r="C1" s="1043"/>
      <c r="D1" s="1041"/>
      <c r="E1" s="1041"/>
      <c r="F1" s="1044" t="s">
        <v>456</v>
      </c>
      <c r="G1" s="1041"/>
      <c r="H1" s="1041"/>
      <c r="I1" s="1041"/>
      <c r="J1" s="1041"/>
      <c r="K1" s="1041"/>
      <c r="L1" s="1045" t="s">
        <v>736</v>
      </c>
      <c r="M1" s="1046"/>
      <c r="N1" s="1046"/>
      <c r="O1" s="1046"/>
      <c r="P1" s="1045" t="s">
        <v>845</v>
      </c>
      <c r="Q1" s="1046"/>
      <c r="R1" s="1046"/>
      <c r="S1" s="1046"/>
      <c r="T1" s="1045" t="s">
        <v>844</v>
      </c>
      <c r="U1" s="1046"/>
      <c r="V1" s="1046"/>
      <c r="W1" s="1046"/>
      <c r="X1" s="1045">
        <v>32124</v>
      </c>
      <c r="Y1" s="1046"/>
      <c r="Z1" s="1046"/>
      <c r="AA1" s="1046"/>
      <c r="AC1" s="1080"/>
      <c r="AD1" s="1523"/>
      <c r="AE1" s="1523"/>
      <c r="AF1" s="1523"/>
      <c r="AG1" s="1523"/>
      <c r="AH1" s="1523"/>
      <c r="AI1" s="1523"/>
      <c r="AJ1" s="1081"/>
      <c r="AK1" s="1081"/>
      <c r="AL1" s="1081"/>
      <c r="AM1" s="1081"/>
      <c r="AN1" s="1081"/>
      <c r="AO1" s="1080"/>
      <c r="AP1" s="1080"/>
      <c r="AQ1" s="1080"/>
      <c r="AR1" s="1080"/>
      <c r="AS1" s="1080"/>
      <c r="AT1" s="1080"/>
    </row>
    <row r="2" spans="1:46">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0"/>
      <c r="AL2" s="1080"/>
      <c r="AM2" s="1080"/>
      <c r="AN2" s="1080"/>
      <c r="AO2" s="1080"/>
      <c r="AP2" s="1080"/>
      <c r="AQ2" s="1080"/>
      <c r="AR2" s="1080"/>
      <c r="AS2" s="1080"/>
      <c r="AT2" s="1080"/>
    </row>
    <row r="3" spans="1:46" ht="100.5">
      <c r="A3" s="1050" t="s">
        <v>344</v>
      </c>
      <c r="B3" s="1051"/>
      <c r="C3" s="1043">
        <v>401</v>
      </c>
      <c r="D3" s="1052" t="s">
        <v>458</v>
      </c>
      <c r="E3" s="1052" t="s">
        <v>459</v>
      </c>
      <c r="F3" s="1053" t="s">
        <v>460</v>
      </c>
      <c r="G3" s="1052" t="s">
        <v>461</v>
      </c>
      <c r="H3" s="1052" t="s">
        <v>462</v>
      </c>
      <c r="I3" s="1052" t="s">
        <v>463</v>
      </c>
      <c r="J3" s="1052" t="s">
        <v>464</v>
      </c>
      <c r="K3" s="1052" t="s">
        <v>337</v>
      </c>
      <c r="L3" s="1054" t="s">
        <v>832</v>
      </c>
      <c r="M3" s="1055" t="s">
        <v>187</v>
      </c>
      <c r="N3" s="1055" t="s">
        <v>188</v>
      </c>
      <c r="O3" s="1056" t="s">
        <v>492</v>
      </c>
      <c r="P3" s="1054" t="s">
        <v>832</v>
      </c>
      <c r="Q3" s="1055" t="s">
        <v>187</v>
      </c>
      <c r="R3" s="1055" t="s">
        <v>188</v>
      </c>
      <c r="S3" s="1056" t="s">
        <v>492</v>
      </c>
      <c r="T3" s="1054" t="s">
        <v>832</v>
      </c>
      <c r="U3" s="1055" t="s">
        <v>187</v>
      </c>
      <c r="V3" s="1055" t="s">
        <v>188</v>
      </c>
      <c r="W3" s="1056" t="s">
        <v>492</v>
      </c>
      <c r="X3" s="1054" t="s">
        <v>832</v>
      </c>
      <c r="Y3" s="1055" t="s">
        <v>187</v>
      </c>
      <c r="Z3" s="1055" t="s">
        <v>188</v>
      </c>
      <c r="AA3" s="1056" t="s">
        <v>492</v>
      </c>
      <c r="AB3" s="1100"/>
      <c r="AC3" s="1082" t="s">
        <v>1953</v>
      </c>
      <c r="AD3" s="1083" t="s">
        <v>1954</v>
      </c>
      <c r="AE3" s="1083" t="s">
        <v>1955</v>
      </c>
      <c r="AF3" s="1083" t="s">
        <v>1956</v>
      </c>
      <c r="AG3" s="1083" t="s">
        <v>1957</v>
      </c>
      <c r="AH3" s="1083" t="s">
        <v>1958</v>
      </c>
      <c r="AI3" s="1083" t="s">
        <v>1959</v>
      </c>
      <c r="AJ3" s="1084" t="s">
        <v>180</v>
      </c>
      <c r="AK3" s="1084" t="s">
        <v>1960</v>
      </c>
      <c r="AL3" s="1084" t="s">
        <v>182</v>
      </c>
      <c r="AM3" s="1084" t="s">
        <v>332</v>
      </c>
      <c r="AN3" s="1084" t="s">
        <v>1961</v>
      </c>
      <c r="AO3" s="1085" t="s">
        <v>1954</v>
      </c>
      <c r="AP3" s="1085" t="s">
        <v>1955</v>
      </c>
      <c r="AQ3" s="1085" t="s">
        <v>1956</v>
      </c>
      <c r="AR3" s="1085" t="s">
        <v>1957</v>
      </c>
      <c r="AS3" s="1085" t="s">
        <v>1958</v>
      </c>
      <c r="AT3" s="1085" t="s">
        <v>1959</v>
      </c>
    </row>
    <row r="4" spans="1:46" ht="24">
      <c r="A4" s="1041"/>
      <c r="B4" s="1051"/>
      <c r="C4" s="1043">
        <v>662</v>
      </c>
      <c r="D4" s="1053"/>
      <c r="E4" s="1053"/>
      <c r="F4" s="1053" t="s">
        <v>461</v>
      </c>
      <c r="G4" s="1053"/>
      <c r="H4" s="1053"/>
      <c r="I4" s="1053"/>
      <c r="J4" s="1053"/>
      <c r="K4" s="1053"/>
      <c r="L4" s="1054" t="s">
        <v>1099</v>
      </c>
      <c r="M4" s="1057"/>
      <c r="N4" s="1057"/>
      <c r="O4" s="1058"/>
      <c r="P4" s="1054" t="s">
        <v>2179</v>
      </c>
      <c r="Q4" s="1057"/>
      <c r="R4" s="1057"/>
      <c r="S4" s="1058"/>
      <c r="T4" s="1054" t="s">
        <v>403</v>
      </c>
      <c r="U4" s="1057"/>
      <c r="V4" s="1057"/>
      <c r="W4" s="1058"/>
      <c r="X4" s="1054" t="s">
        <v>44</v>
      </c>
      <c r="Y4" s="1057"/>
      <c r="Z4" s="1057"/>
      <c r="AA4" s="1058"/>
      <c r="AB4" s="1101"/>
      <c r="AC4" s="1086"/>
      <c r="AD4" s="1087" t="s">
        <v>192</v>
      </c>
      <c r="AE4" s="1082"/>
      <c r="AF4" s="1082"/>
      <c r="AG4" s="1082"/>
      <c r="AH4" s="1082"/>
      <c r="AI4" s="1082"/>
      <c r="AJ4" s="1088"/>
      <c r="AK4" s="1088"/>
      <c r="AL4" s="1088" t="s">
        <v>190</v>
      </c>
      <c r="AM4" s="1088" t="s">
        <v>190</v>
      </c>
      <c r="AN4" s="1089"/>
      <c r="AO4" s="1090"/>
      <c r="AP4" s="1090"/>
      <c r="AQ4" s="1090"/>
      <c r="AR4" s="1090"/>
      <c r="AS4" s="1090"/>
      <c r="AT4" s="1090"/>
    </row>
    <row r="5" spans="1:46">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101"/>
      <c r="AC5" s="1086"/>
      <c r="AD5" s="1082"/>
      <c r="AE5" s="1082"/>
      <c r="AF5" s="1082"/>
      <c r="AG5" s="1082"/>
      <c r="AH5" s="1082"/>
      <c r="AI5" s="1082"/>
      <c r="AJ5" s="1089"/>
      <c r="AK5" s="1089"/>
      <c r="AL5" s="1089"/>
      <c r="AM5" s="1089"/>
      <c r="AN5" s="1089"/>
      <c r="AO5" s="1090"/>
      <c r="AP5" s="1090"/>
      <c r="AQ5" s="1090"/>
      <c r="AR5" s="1090"/>
      <c r="AS5" s="1090"/>
      <c r="AT5" s="1090"/>
    </row>
    <row r="6" spans="1:46">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101"/>
      <c r="AC6" s="1086"/>
      <c r="AD6" s="1091"/>
      <c r="AE6" s="1091"/>
      <c r="AF6" s="1091"/>
      <c r="AG6" s="1091"/>
      <c r="AH6" s="1091"/>
      <c r="AI6" s="1091"/>
      <c r="AJ6" s="1089"/>
      <c r="AK6" s="1089"/>
      <c r="AL6" s="1092"/>
      <c r="AM6" s="1092"/>
      <c r="AN6" s="1093"/>
      <c r="AO6" s="1090"/>
      <c r="AP6" s="1090"/>
      <c r="AQ6" s="1090"/>
      <c r="AR6" s="1090"/>
      <c r="AS6" s="1090"/>
      <c r="AT6" s="1090"/>
    </row>
    <row r="7" spans="1:46">
      <c r="A7" s="1045" t="s">
        <v>736</v>
      </c>
      <c r="B7" s="1059" t="s">
        <v>467</v>
      </c>
      <c r="C7" s="1060"/>
      <c r="D7" s="1061" t="s">
        <v>352</v>
      </c>
      <c r="E7" s="1062">
        <v>0</v>
      </c>
      <c r="F7" s="1063" t="s">
        <v>832</v>
      </c>
      <c r="G7" s="1064" t="s">
        <v>1099</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101"/>
      <c r="AC7" s="1086"/>
      <c r="AD7" s="1082"/>
      <c r="AE7" s="1082"/>
      <c r="AF7" s="1082"/>
      <c r="AG7" s="1082"/>
      <c r="AH7" s="1082"/>
      <c r="AI7" s="1082"/>
      <c r="AJ7" s="1089"/>
      <c r="AK7" s="1089"/>
      <c r="AL7" s="1089"/>
      <c r="AM7" s="1089"/>
      <c r="AN7" s="1089"/>
      <c r="AO7" s="1089"/>
      <c r="AP7" s="1089"/>
      <c r="AQ7" s="1089"/>
      <c r="AR7" s="1089"/>
      <c r="AS7" s="1089"/>
      <c r="AT7" s="1089"/>
    </row>
    <row r="8" spans="1:46">
      <c r="A8" s="1045" t="s">
        <v>845</v>
      </c>
      <c r="B8" s="1059"/>
      <c r="C8" s="1060"/>
      <c r="D8" s="1061" t="s">
        <v>352</v>
      </c>
      <c r="E8" s="1062">
        <v>0</v>
      </c>
      <c r="F8" s="1063" t="s">
        <v>832</v>
      </c>
      <c r="G8" s="1064" t="s">
        <v>2179</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101"/>
      <c r="AC8" s="1086"/>
      <c r="AD8" s="1082"/>
      <c r="AE8" s="1082"/>
      <c r="AF8" s="1082"/>
      <c r="AG8" s="1082"/>
      <c r="AH8" s="1082"/>
      <c r="AI8" s="1082"/>
      <c r="AJ8" s="1089"/>
      <c r="AK8" s="1089"/>
      <c r="AL8" s="1089"/>
      <c r="AM8" s="1089"/>
      <c r="AN8" s="1089"/>
      <c r="AO8" s="1089"/>
      <c r="AP8" s="1089"/>
      <c r="AQ8" s="1089"/>
      <c r="AR8" s="1089"/>
      <c r="AS8" s="1089"/>
      <c r="AT8" s="1089"/>
    </row>
    <row r="9" spans="1:46">
      <c r="A9" s="1045" t="s">
        <v>844</v>
      </c>
      <c r="B9" s="1059"/>
      <c r="C9" s="1060"/>
      <c r="D9" s="1061" t="s">
        <v>352</v>
      </c>
      <c r="E9" s="1062">
        <v>0</v>
      </c>
      <c r="F9" s="1063" t="s">
        <v>832</v>
      </c>
      <c r="G9" s="1064" t="s">
        <v>403</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101"/>
      <c r="AC9" s="1086"/>
      <c r="AD9" s="1082"/>
      <c r="AE9" s="1082"/>
      <c r="AF9" s="1082"/>
      <c r="AG9" s="1082"/>
      <c r="AH9" s="1082"/>
      <c r="AI9" s="1082"/>
      <c r="AJ9" s="1089"/>
      <c r="AK9" s="1089"/>
      <c r="AL9" s="1089"/>
      <c r="AM9" s="1089"/>
      <c r="AN9" s="1089"/>
      <c r="AO9" s="1089"/>
      <c r="AP9" s="1089"/>
      <c r="AQ9" s="1089"/>
      <c r="AR9" s="1089"/>
      <c r="AS9" s="1089"/>
      <c r="AT9" s="1089"/>
    </row>
    <row r="10" spans="1:46">
      <c r="A10" s="1045">
        <v>32124</v>
      </c>
      <c r="B10" s="1059"/>
      <c r="C10" s="1060"/>
      <c r="D10" s="1061" t="s">
        <v>352</v>
      </c>
      <c r="E10" s="1062">
        <v>0</v>
      </c>
      <c r="F10" s="1063" t="s">
        <v>832</v>
      </c>
      <c r="G10" s="1064" t="s">
        <v>44</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101"/>
      <c r="AC10" s="1086"/>
      <c r="AD10" s="1082"/>
      <c r="AE10" s="1082"/>
      <c r="AF10" s="1082"/>
      <c r="AG10" s="1082"/>
      <c r="AH10" s="1082"/>
      <c r="AI10" s="1082"/>
      <c r="AJ10" s="1089"/>
      <c r="AK10" s="1089"/>
      <c r="AL10" s="1089"/>
      <c r="AM10" s="1089"/>
      <c r="AN10" s="1089"/>
      <c r="AO10" s="1089"/>
      <c r="AP10" s="1089"/>
      <c r="AQ10" s="1089"/>
      <c r="AR10" s="1089"/>
      <c r="AS10" s="1089"/>
      <c r="AT10" s="1089"/>
    </row>
    <row r="11" spans="1:46" ht="24">
      <c r="A11" s="1045" t="s">
        <v>735</v>
      </c>
      <c r="B11" s="1059" t="s">
        <v>469</v>
      </c>
      <c r="C11" s="1060" t="s">
        <v>469</v>
      </c>
      <c r="D11" s="1071" t="s">
        <v>470</v>
      </c>
      <c r="E11" s="1072" t="s">
        <v>352</v>
      </c>
      <c r="F11" s="1073" t="s">
        <v>2839</v>
      </c>
      <c r="G11" s="1074" t="s">
        <v>1099</v>
      </c>
      <c r="H11" s="1075" t="s">
        <v>352</v>
      </c>
      <c r="I11" s="1075" t="s">
        <v>352</v>
      </c>
      <c r="J11" s="1076">
        <v>0</v>
      </c>
      <c r="K11" s="1074" t="s">
        <v>339</v>
      </c>
      <c r="L11" s="1121">
        <v>0.6099641911629422</v>
      </c>
      <c r="M11" s="1079">
        <v>1</v>
      </c>
      <c r="N11" s="1079">
        <v>1.1130148943987077</v>
      </c>
      <c r="O11" s="1122" t="s">
        <v>2840</v>
      </c>
      <c r="P11" s="1121">
        <v>0</v>
      </c>
      <c r="Q11" s="1079">
        <v>1</v>
      </c>
      <c r="R11" s="1079">
        <v>1.1130148943987077</v>
      </c>
      <c r="S11" s="1122" t="s">
        <v>2840</v>
      </c>
      <c r="T11" s="1121">
        <v>0</v>
      </c>
      <c r="U11" s="1079">
        <v>1</v>
      </c>
      <c r="V11" s="1079">
        <v>1.1130148943987077</v>
      </c>
      <c r="W11" s="1122" t="s">
        <v>2840</v>
      </c>
      <c r="X11" s="1121">
        <v>0</v>
      </c>
      <c r="Y11" s="1079">
        <v>1</v>
      </c>
      <c r="Z11" s="1079">
        <v>1.1130148943987077</v>
      </c>
      <c r="AA11" s="1122" t="s">
        <v>2840</v>
      </c>
      <c r="AB11" s="1103"/>
      <c r="AC11" s="1041" t="s">
        <v>2037</v>
      </c>
      <c r="AD11" s="1094">
        <v>3</v>
      </c>
      <c r="AE11" s="1094">
        <v>1</v>
      </c>
      <c r="AF11" s="1094">
        <v>1</v>
      </c>
      <c r="AG11" s="1094">
        <v>1</v>
      </c>
      <c r="AH11" s="1094">
        <v>1</v>
      </c>
      <c r="AI11" s="1094">
        <v>1</v>
      </c>
      <c r="AJ11" s="1089">
        <v>3</v>
      </c>
      <c r="AK11" s="1089">
        <v>1.05</v>
      </c>
      <c r="AL11" s="1093">
        <v>1.1000000000000001</v>
      </c>
      <c r="AM11" s="1093">
        <v>1.1130148943987077</v>
      </c>
      <c r="AN11" s="1093" t="s">
        <v>2841</v>
      </c>
      <c r="AO11" s="1095">
        <v>1.1000000000000001</v>
      </c>
      <c r="AP11" s="1095">
        <v>1</v>
      </c>
      <c r="AQ11" s="1095">
        <v>1</v>
      </c>
      <c r="AR11" s="1095">
        <v>1</v>
      </c>
      <c r="AS11" s="1095">
        <v>1</v>
      </c>
      <c r="AT11" s="1095">
        <v>1</v>
      </c>
    </row>
    <row r="12" spans="1:46" ht="24">
      <c r="A12" s="1045" t="s">
        <v>838</v>
      </c>
      <c r="B12" s="1059" t="s">
        <v>469</v>
      </c>
      <c r="C12" s="1060" t="s">
        <v>469</v>
      </c>
      <c r="D12" s="1071" t="s">
        <v>470</v>
      </c>
      <c r="E12" s="1072" t="s">
        <v>352</v>
      </c>
      <c r="F12" s="1073" t="s">
        <v>2839</v>
      </c>
      <c r="G12" s="1074" t="s">
        <v>2179</v>
      </c>
      <c r="H12" s="1075" t="s">
        <v>352</v>
      </c>
      <c r="I12" s="1075" t="s">
        <v>352</v>
      </c>
      <c r="J12" s="1076">
        <v>0</v>
      </c>
      <c r="K12" s="1074" t="s">
        <v>339</v>
      </c>
      <c r="L12" s="1121">
        <v>0.16191093813238347</v>
      </c>
      <c r="M12" s="1079">
        <v>1</v>
      </c>
      <c r="N12" s="1079">
        <v>1.1130148943987077</v>
      </c>
      <c r="O12" s="1122" t="s">
        <v>2842</v>
      </c>
      <c r="P12" s="1121">
        <v>1</v>
      </c>
      <c r="Q12" s="1079">
        <v>1</v>
      </c>
      <c r="R12" s="1079">
        <v>1.1130148943987077</v>
      </c>
      <c r="S12" s="1122" t="s">
        <v>2842</v>
      </c>
      <c r="T12" s="1121">
        <v>0</v>
      </c>
      <c r="U12" s="1079">
        <v>1</v>
      </c>
      <c r="V12" s="1079">
        <v>1.1130148943987077</v>
      </c>
      <c r="W12" s="1122" t="s">
        <v>2842</v>
      </c>
      <c r="X12" s="1121">
        <v>0</v>
      </c>
      <c r="Y12" s="1079">
        <v>1</v>
      </c>
      <c r="Z12" s="1079">
        <v>1.1130148943987077</v>
      </c>
      <c r="AA12" s="1122" t="s">
        <v>2842</v>
      </c>
      <c r="AB12" s="1103"/>
      <c r="AC12" s="1041" t="s">
        <v>2038</v>
      </c>
      <c r="AD12" s="1094">
        <v>3</v>
      </c>
      <c r="AE12" s="1094">
        <v>1</v>
      </c>
      <c r="AF12" s="1094">
        <v>1</v>
      </c>
      <c r="AG12" s="1094">
        <v>1</v>
      </c>
      <c r="AH12" s="1094">
        <v>1</v>
      </c>
      <c r="AI12" s="1094">
        <v>1</v>
      </c>
      <c r="AJ12" s="1089">
        <v>3</v>
      </c>
      <c r="AK12" s="1089">
        <v>1.05</v>
      </c>
      <c r="AL12" s="1093">
        <v>1.1000000000000001</v>
      </c>
      <c r="AM12" s="1093">
        <v>1.1130148943987077</v>
      </c>
      <c r="AN12" s="1093" t="s">
        <v>2841</v>
      </c>
      <c r="AO12" s="1095">
        <v>1.1000000000000001</v>
      </c>
      <c r="AP12" s="1095">
        <v>1</v>
      </c>
      <c r="AQ12" s="1095">
        <v>1</v>
      </c>
      <c r="AR12" s="1095">
        <v>1</v>
      </c>
      <c r="AS12" s="1095">
        <v>1</v>
      </c>
      <c r="AT12" s="1095">
        <v>1</v>
      </c>
    </row>
    <row r="13" spans="1:46" ht="24">
      <c r="A13" s="1045" t="s">
        <v>837</v>
      </c>
      <c r="B13" s="1059" t="s">
        <v>469</v>
      </c>
      <c r="C13" s="1060" t="s">
        <v>469</v>
      </c>
      <c r="D13" s="1071" t="s">
        <v>470</v>
      </c>
      <c r="E13" s="1072" t="s">
        <v>352</v>
      </c>
      <c r="F13" s="1073" t="s">
        <v>2839</v>
      </c>
      <c r="G13" s="1074" t="s">
        <v>403</v>
      </c>
      <c r="H13" s="1075" t="s">
        <v>352</v>
      </c>
      <c r="I13" s="1075" t="s">
        <v>352</v>
      </c>
      <c r="J13" s="1076">
        <v>0</v>
      </c>
      <c r="K13" s="1074" t="s">
        <v>339</v>
      </c>
      <c r="L13" s="1121">
        <v>9.2779121409241203E-2</v>
      </c>
      <c r="M13" s="1079">
        <v>1</v>
      </c>
      <c r="N13" s="1079">
        <v>1.1130148943987077</v>
      </c>
      <c r="O13" s="1122" t="s">
        <v>2843</v>
      </c>
      <c r="P13" s="1121">
        <v>0</v>
      </c>
      <c r="Q13" s="1079">
        <v>1</v>
      </c>
      <c r="R13" s="1079">
        <v>1.1130148943987077</v>
      </c>
      <c r="S13" s="1122" t="s">
        <v>2843</v>
      </c>
      <c r="T13" s="1121">
        <v>1</v>
      </c>
      <c r="U13" s="1079">
        <v>1</v>
      </c>
      <c r="V13" s="1079">
        <v>1.1130148943987077</v>
      </c>
      <c r="W13" s="1122" t="s">
        <v>2843</v>
      </c>
      <c r="X13" s="1121">
        <v>0</v>
      </c>
      <c r="Y13" s="1079">
        <v>1</v>
      </c>
      <c r="Z13" s="1079">
        <v>1.1130148943987077</v>
      </c>
      <c r="AA13" s="1122" t="s">
        <v>2843</v>
      </c>
      <c r="AB13" s="1103"/>
      <c r="AC13" s="1041" t="s">
        <v>2039</v>
      </c>
      <c r="AD13" s="1094">
        <v>3</v>
      </c>
      <c r="AE13" s="1094">
        <v>1</v>
      </c>
      <c r="AF13" s="1094">
        <v>1</v>
      </c>
      <c r="AG13" s="1094">
        <v>1</v>
      </c>
      <c r="AH13" s="1094">
        <v>1</v>
      </c>
      <c r="AI13" s="1094">
        <v>1</v>
      </c>
      <c r="AJ13" s="1089">
        <v>3</v>
      </c>
      <c r="AK13" s="1089">
        <v>1.05</v>
      </c>
      <c r="AL13" s="1093">
        <v>1.1000000000000001</v>
      </c>
      <c r="AM13" s="1093">
        <v>1.1130148943987077</v>
      </c>
      <c r="AN13" s="1093" t="s">
        <v>2841</v>
      </c>
      <c r="AO13" s="1095">
        <v>1.1000000000000001</v>
      </c>
      <c r="AP13" s="1095">
        <v>1</v>
      </c>
      <c r="AQ13" s="1095">
        <v>1</v>
      </c>
      <c r="AR13" s="1095">
        <v>1</v>
      </c>
      <c r="AS13" s="1095">
        <v>1</v>
      </c>
      <c r="AT13" s="1095">
        <v>1</v>
      </c>
    </row>
    <row r="14" spans="1:46" ht="24">
      <c r="A14" s="1045">
        <v>1709</v>
      </c>
      <c r="B14" s="1059" t="s">
        <v>469</v>
      </c>
      <c r="C14" s="1060" t="s">
        <v>469</v>
      </c>
      <c r="D14" s="1071" t="s">
        <v>470</v>
      </c>
      <c r="E14" s="1072" t="s">
        <v>352</v>
      </c>
      <c r="F14" s="1073" t="s">
        <v>2839</v>
      </c>
      <c r="G14" s="1074" t="s">
        <v>465</v>
      </c>
      <c r="H14" s="1075" t="s">
        <v>352</v>
      </c>
      <c r="I14" s="1075" t="s">
        <v>352</v>
      </c>
      <c r="J14" s="1076">
        <v>0</v>
      </c>
      <c r="K14" s="1074" t="s">
        <v>339</v>
      </c>
      <c r="L14" s="1121">
        <v>0.13534574929543314</v>
      </c>
      <c r="M14" s="1079">
        <v>1</v>
      </c>
      <c r="N14" s="1079">
        <v>1.1130148943987077</v>
      </c>
      <c r="O14" s="1122" t="s">
        <v>2844</v>
      </c>
      <c r="P14" s="1121">
        <v>0</v>
      </c>
      <c r="Q14" s="1079">
        <v>1</v>
      </c>
      <c r="R14" s="1079">
        <v>1.1130148943987077</v>
      </c>
      <c r="S14" s="1122" t="s">
        <v>2844</v>
      </c>
      <c r="T14" s="1121">
        <v>0</v>
      </c>
      <c r="U14" s="1079">
        <v>1</v>
      </c>
      <c r="V14" s="1079">
        <v>1.1130148943987077</v>
      </c>
      <c r="W14" s="1122" t="s">
        <v>2844</v>
      </c>
      <c r="X14" s="1121">
        <v>1</v>
      </c>
      <c r="Y14" s="1079">
        <v>1</v>
      </c>
      <c r="Z14" s="1079">
        <v>1.1130148943987077</v>
      </c>
      <c r="AA14" s="1122" t="s">
        <v>2844</v>
      </c>
      <c r="AB14" s="1103"/>
      <c r="AC14" s="1041" t="s">
        <v>2040</v>
      </c>
      <c r="AD14" s="1094">
        <v>3</v>
      </c>
      <c r="AE14" s="1094">
        <v>1</v>
      </c>
      <c r="AF14" s="1094">
        <v>1</v>
      </c>
      <c r="AG14" s="1094">
        <v>1</v>
      </c>
      <c r="AH14" s="1094">
        <v>1</v>
      </c>
      <c r="AI14" s="1094">
        <v>1</v>
      </c>
      <c r="AJ14" s="1089">
        <v>3</v>
      </c>
      <c r="AK14" s="1089">
        <v>1.05</v>
      </c>
      <c r="AL14" s="1093">
        <v>1.1000000000000001</v>
      </c>
      <c r="AM14" s="1093">
        <v>1.1130148943987077</v>
      </c>
      <c r="AN14" s="1093" t="s">
        <v>2841</v>
      </c>
      <c r="AO14" s="1095">
        <v>1.1000000000000001</v>
      </c>
      <c r="AP14" s="1095">
        <v>1</v>
      </c>
      <c r="AQ14" s="1095">
        <v>1</v>
      </c>
      <c r="AR14" s="1095">
        <v>1</v>
      </c>
      <c r="AS14" s="1095">
        <v>1</v>
      </c>
      <c r="AT14" s="1095">
        <v>1</v>
      </c>
    </row>
    <row r="15" spans="1:46" ht="36">
      <c r="A15" s="1045">
        <v>1824</v>
      </c>
      <c r="B15" s="1059" t="s">
        <v>469</v>
      </c>
      <c r="C15" s="1060" t="s">
        <v>469</v>
      </c>
      <c r="D15" s="1071" t="s">
        <v>470</v>
      </c>
      <c r="E15" s="1072" t="s">
        <v>352</v>
      </c>
      <c r="F15" s="1073" t="s">
        <v>2189</v>
      </c>
      <c r="G15" s="1074" t="s">
        <v>2190</v>
      </c>
      <c r="H15" s="1075" t="s">
        <v>352</v>
      </c>
      <c r="I15" s="1075" t="s">
        <v>352</v>
      </c>
      <c r="J15" s="1076">
        <v>0</v>
      </c>
      <c r="K15" s="1074" t="s">
        <v>341</v>
      </c>
      <c r="L15" s="1121">
        <v>5.3739445013631562</v>
      </c>
      <c r="M15" s="1079">
        <v>1</v>
      </c>
      <c r="N15" s="1079">
        <v>2.0949941301068096</v>
      </c>
      <c r="O15" s="1122" t="s">
        <v>2845</v>
      </c>
      <c r="P15" s="1121">
        <v>0</v>
      </c>
      <c r="Q15" s="1079">
        <v>1</v>
      </c>
      <c r="R15" s="1079">
        <v>2.0949941301068096</v>
      </c>
      <c r="S15" s="1122" t="s">
        <v>2845</v>
      </c>
      <c r="T15" s="1121">
        <v>0</v>
      </c>
      <c r="U15" s="1079">
        <v>1</v>
      </c>
      <c r="V15" s="1079">
        <v>2.0949941301068096</v>
      </c>
      <c r="W15" s="1122" t="s">
        <v>2845</v>
      </c>
      <c r="X15" s="1121">
        <v>0</v>
      </c>
      <c r="Y15" s="1079">
        <v>1</v>
      </c>
      <c r="Z15" s="1079">
        <v>2.0949941301068096</v>
      </c>
      <c r="AA15" s="1122" t="s">
        <v>2845</v>
      </c>
      <c r="AB15" s="1103"/>
      <c r="AC15" s="1041" t="s">
        <v>1962</v>
      </c>
      <c r="AD15" s="1094">
        <v>4</v>
      </c>
      <c r="AE15" s="1094">
        <v>5</v>
      </c>
      <c r="AF15" s="1094" t="s">
        <v>194</v>
      </c>
      <c r="AG15" s="1094" t="s">
        <v>194</v>
      </c>
      <c r="AH15" s="1094" t="s">
        <v>194</v>
      </c>
      <c r="AI15" s="1094" t="s">
        <v>194</v>
      </c>
      <c r="AJ15" s="1089">
        <v>5</v>
      </c>
      <c r="AK15" s="1089">
        <v>2</v>
      </c>
      <c r="AL15" s="1093">
        <v>1.2941338353151037</v>
      </c>
      <c r="AM15" s="1093">
        <v>2.0949941301068096</v>
      </c>
      <c r="AN15" s="1093" t="s">
        <v>52</v>
      </c>
      <c r="AO15" s="1095">
        <v>1.2</v>
      </c>
      <c r="AP15" s="1095">
        <v>1.2</v>
      </c>
      <c r="AQ15" s="1095">
        <v>1</v>
      </c>
      <c r="AR15" s="1095">
        <v>1</v>
      </c>
      <c r="AS15" s="1095">
        <v>1</v>
      </c>
      <c r="AT15" s="1095">
        <v>1</v>
      </c>
    </row>
    <row r="16" spans="1:46">
      <c r="A16" s="1045">
        <v>1841</v>
      </c>
      <c r="B16" s="1059" t="s">
        <v>469</v>
      </c>
      <c r="C16" s="1060" t="s">
        <v>469</v>
      </c>
      <c r="D16" s="1071" t="s">
        <v>470</v>
      </c>
      <c r="E16" s="1072" t="s">
        <v>352</v>
      </c>
      <c r="F16" s="1073" t="s">
        <v>53</v>
      </c>
      <c r="G16" s="1074" t="s">
        <v>465</v>
      </c>
      <c r="H16" s="1075" t="s">
        <v>352</v>
      </c>
      <c r="I16" s="1075" t="s">
        <v>352</v>
      </c>
      <c r="J16" s="1076">
        <v>0</v>
      </c>
      <c r="K16" s="1074" t="s">
        <v>341</v>
      </c>
      <c r="L16" s="1121">
        <v>0.2</v>
      </c>
      <c r="M16" s="1079">
        <v>1</v>
      </c>
      <c r="N16" s="1079">
        <v>2.0949941301068096</v>
      </c>
      <c r="O16" s="1122" t="s">
        <v>2846</v>
      </c>
      <c r="P16" s="1121">
        <v>0.2</v>
      </c>
      <c r="Q16" s="1079">
        <v>1</v>
      </c>
      <c r="R16" s="1079">
        <v>2.0949941301068096</v>
      </c>
      <c r="S16" s="1122" t="s">
        <v>2846</v>
      </c>
      <c r="T16" s="1121">
        <v>0.2</v>
      </c>
      <c r="U16" s="1079">
        <v>1</v>
      </c>
      <c r="V16" s="1079">
        <v>2.0949941301068096</v>
      </c>
      <c r="W16" s="1122" t="s">
        <v>2846</v>
      </c>
      <c r="X16" s="1121">
        <v>0.2</v>
      </c>
      <c r="Y16" s="1079">
        <v>1</v>
      </c>
      <c r="Z16" s="1079">
        <v>2.0949941301068096</v>
      </c>
      <c r="AA16" s="1122" t="s">
        <v>2846</v>
      </c>
      <c r="AB16" s="1103"/>
      <c r="AC16" s="1041" t="s">
        <v>493</v>
      </c>
      <c r="AD16" s="1094">
        <v>4</v>
      </c>
      <c r="AE16" s="1094">
        <v>5</v>
      </c>
      <c r="AF16" s="1094" t="s">
        <v>194</v>
      </c>
      <c r="AG16" s="1094" t="s">
        <v>194</v>
      </c>
      <c r="AH16" s="1094" t="s">
        <v>194</v>
      </c>
      <c r="AI16" s="1094" t="s">
        <v>194</v>
      </c>
      <c r="AJ16" s="1089">
        <v>5</v>
      </c>
      <c r="AK16" s="1089">
        <v>2</v>
      </c>
      <c r="AL16" s="1093">
        <v>1.2941338353151037</v>
      </c>
      <c r="AM16" s="1093">
        <v>2.0949941301068096</v>
      </c>
      <c r="AN16" s="1093" t="s">
        <v>52</v>
      </c>
      <c r="AO16" s="1095">
        <v>1.2</v>
      </c>
      <c r="AP16" s="1095">
        <v>1.2</v>
      </c>
      <c r="AQ16" s="1095">
        <v>1</v>
      </c>
      <c r="AR16" s="1095">
        <v>1</v>
      </c>
      <c r="AS16" s="1095">
        <v>1</v>
      </c>
      <c r="AT16" s="1095">
        <v>1</v>
      </c>
    </row>
    <row r="17" spans="1:46">
      <c r="A17" s="1045" t="s">
        <v>1856</v>
      </c>
      <c r="B17" s="1059" t="s">
        <v>469</v>
      </c>
      <c r="C17" s="1060" t="s">
        <v>469</v>
      </c>
      <c r="D17" s="1071" t="s">
        <v>470</v>
      </c>
      <c r="E17" s="1072" t="s">
        <v>352</v>
      </c>
      <c r="F17" s="1073" t="s">
        <v>1858</v>
      </c>
      <c r="G17" s="1074" t="s">
        <v>465</v>
      </c>
      <c r="H17" s="1075" t="s">
        <v>352</v>
      </c>
      <c r="I17" s="1075" t="s">
        <v>352</v>
      </c>
      <c r="J17" s="1076">
        <v>0</v>
      </c>
      <c r="K17" s="1074" t="s">
        <v>341</v>
      </c>
      <c r="L17" s="1121">
        <v>0.05</v>
      </c>
      <c r="M17" s="1079">
        <v>1</v>
      </c>
      <c r="N17" s="1079">
        <v>2.0949941301068096</v>
      </c>
      <c r="O17" s="1122" t="s">
        <v>2847</v>
      </c>
      <c r="P17" s="1121">
        <v>0.05</v>
      </c>
      <c r="Q17" s="1079">
        <v>1</v>
      </c>
      <c r="R17" s="1079">
        <v>2.0949941301068096</v>
      </c>
      <c r="S17" s="1122" t="s">
        <v>2847</v>
      </c>
      <c r="T17" s="1121">
        <v>0.05</v>
      </c>
      <c r="U17" s="1079">
        <v>1</v>
      </c>
      <c r="V17" s="1079">
        <v>2.0949941301068096</v>
      </c>
      <c r="W17" s="1122" t="s">
        <v>2847</v>
      </c>
      <c r="X17" s="1121">
        <v>0.05</v>
      </c>
      <c r="Y17" s="1079">
        <v>1</v>
      </c>
      <c r="Z17" s="1079">
        <v>2.0949941301068096</v>
      </c>
      <c r="AA17" s="1122" t="s">
        <v>2847</v>
      </c>
      <c r="AB17" s="1103"/>
      <c r="AC17" s="1041" t="s">
        <v>356</v>
      </c>
      <c r="AD17" s="1094">
        <v>4</v>
      </c>
      <c r="AE17" s="1094">
        <v>5</v>
      </c>
      <c r="AF17" s="1094" t="s">
        <v>194</v>
      </c>
      <c r="AG17" s="1094" t="s">
        <v>194</v>
      </c>
      <c r="AH17" s="1094" t="s">
        <v>194</v>
      </c>
      <c r="AI17" s="1094" t="s">
        <v>194</v>
      </c>
      <c r="AJ17" s="1089">
        <v>5</v>
      </c>
      <c r="AK17" s="1089">
        <v>2</v>
      </c>
      <c r="AL17" s="1093">
        <v>1.2941338353151037</v>
      </c>
      <c r="AM17" s="1093">
        <v>2.0949941301068096</v>
      </c>
      <c r="AN17" s="1093" t="s">
        <v>52</v>
      </c>
      <c r="AO17" s="1095">
        <v>1.2</v>
      </c>
      <c r="AP17" s="1095">
        <v>1.2</v>
      </c>
      <c r="AQ17" s="1095">
        <v>1</v>
      </c>
      <c r="AR17" s="1095">
        <v>1</v>
      </c>
      <c r="AS17" s="1095">
        <v>1</v>
      </c>
      <c r="AT17" s="1095">
        <v>1</v>
      </c>
    </row>
    <row r="18" spans="1:46">
      <c r="L18" s="1126"/>
      <c r="M18" s="1127"/>
      <c r="N18" s="1127"/>
      <c r="P18" s="1126"/>
      <c r="Q18" s="1127"/>
      <c r="R18" s="1127"/>
      <c r="T18" s="1126"/>
      <c r="U18" s="1127"/>
      <c r="V18" s="1127"/>
      <c r="X18" s="1126"/>
      <c r="Y18" s="1127"/>
      <c r="Z18" s="1127"/>
      <c r="AB18" s="1103"/>
    </row>
    <row r="19" spans="1:46" s="1129" customFormat="1">
      <c r="A19" s="1120"/>
      <c r="B19" s="1123"/>
      <c r="C19" s="1124"/>
      <c r="D19" s="1120"/>
      <c r="E19" s="1120"/>
      <c r="F19" s="1125" t="s">
        <v>870</v>
      </c>
      <c r="G19" s="1120"/>
      <c r="H19" s="1120"/>
      <c r="I19" s="1120"/>
      <c r="J19" s="1120"/>
      <c r="K19" s="1120"/>
      <c r="L19" s="1131">
        <v>1</v>
      </c>
      <c r="M19" s="1127"/>
      <c r="N19" s="1127"/>
      <c r="O19" s="1096"/>
      <c r="P19" s="1131">
        <v>1</v>
      </c>
      <c r="Q19" s="1127"/>
      <c r="R19" s="1127"/>
      <c r="S19" s="1096"/>
      <c r="T19" s="1131">
        <v>1</v>
      </c>
      <c r="U19" s="1127"/>
      <c r="V19" s="1127"/>
      <c r="W19" s="1096"/>
      <c r="X19" s="1131">
        <v>1</v>
      </c>
      <c r="Y19" s="1127"/>
      <c r="Z19" s="1127"/>
      <c r="AA19" s="1096"/>
      <c r="AB19" s="1103"/>
      <c r="AC19" s="1128"/>
      <c r="AE19" s="1130"/>
      <c r="AF19" s="1130"/>
      <c r="AG19" s="1130"/>
      <c r="AH19" s="1130"/>
      <c r="AI19" s="1130"/>
      <c r="AJ19" s="1130"/>
      <c r="AK19" s="1130"/>
      <c r="AL19" s="1130"/>
      <c r="AM19" s="1130"/>
      <c r="AN19" s="1130"/>
      <c r="AO19" s="1120"/>
      <c r="AP19" s="1120"/>
      <c r="AQ19" s="1120"/>
      <c r="AR19" s="1120"/>
      <c r="AS19" s="1120"/>
      <c r="AT19" s="1120"/>
    </row>
    <row r="20" spans="1:46">
      <c r="M20" s="1127"/>
      <c r="N20" s="1127"/>
      <c r="Q20" s="1127"/>
      <c r="R20" s="1127"/>
      <c r="U20" s="1127"/>
      <c r="V20" s="1127"/>
      <c r="Y20" s="1127"/>
      <c r="Z20" s="1127"/>
      <c r="AB20" s="1104"/>
    </row>
    <row r="21" spans="1:46" s="1129" customFormat="1">
      <c r="A21" s="1120"/>
      <c r="B21" s="1123"/>
      <c r="C21" s="1124"/>
      <c r="D21" s="1120"/>
      <c r="E21" s="1120"/>
      <c r="F21" s="1125" t="s">
        <v>913</v>
      </c>
      <c r="G21" s="1120" t="s">
        <v>762</v>
      </c>
      <c r="H21" s="1132">
        <v>4583.7</v>
      </c>
      <c r="I21" s="1120"/>
      <c r="J21" s="1120"/>
      <c r="K21" s="1120" t="s">
        <v>762</v>
      </c>
      <c r="L21" s="1133">
        <v>4583.7</v>
      </c>
      <c r="M21" s="1127"/>
      <c r="N21" s="1127"/>
      <c r="O21" s="1096"/>
      <c r="P21" s="1133">
        <v>0</v>
      </c>
      <c r="Q21" s="1127"/>
      <c r="R21" s="1127"/>
      <c r="S21" s="1096"/>
      <c r="T21" s="1133">
        <v>0</v>
      </c>
      <c r="U21" s="1127"/>
      <c r="V21" s="1127"/>
      <c r="W21" s="1096"/>
      <c r="X21" s="1133">
        <v>0</v>
      </c>
      <c r="Y21" s="1127"/>
      <c r="Z21" s="1127"/>
      <c r="AA21" s="1096"/>
      <c r="AB21" s="1103"/>
      <c r="AC21" s="1134"/>
      <c r="AE21" s="1130"/>
      <c r="AF21" s="1130"/>
      <c r="AG21" s="1130"/>
      <c r="AH21" s="1130"/>
      <c r="AI21" s="1130"/>
      <c r="AJ21" s="1130"/>
      <c r="AK21" s="1130"/>
      <c r="AL21" s="1130"/>
      <c r="AM21" s="1130"/>
      <c r="AN21" s="1130"/>
      <c r="AO21" s="1120"/>
      <c r="AP21" s="1120"/>
      <c r="AQ21" s="1120"/>
      <c r="AR21" s="1120"/>
      <c r="AS21" s="1120"/>
      <c r="AT21" s="1120"/>
    </row>
    <row r="22" spans="1:46" s="1129" customFormat="1">
      <c r="A22" s="1120"/>
      <c r="B22" s="1123"/>
      <c r="C22" s="1124"/>
      <c r="D22" s="1120"/>
      <c r="E22" s="1120"/>
      <c r="F22" s="1125" t="s">
        <v>871</v>
      </c>
      <c r="G22" s="1120" t="s">
        <v>762</v>
      </c>
      <c r="H22" s="1132">
        <v>20755.364000000001</v>
      </c>
      <c r="I22" s="1120"/>
      <c r="J22" s="1120"/>
      <c r="K22" s="1120" t="s">
        <v>762</v>
      </c>
      <c r="L22" s="1133">
        <v>20755.364000000001</v>
      </c>
      <c r="M22" s="1127"/>
      <c r="N22" s="1127"/>
      <c r="O22" s="1096"/>
      <c r="P22" s="1133">
        <v>0</v>
      </c>
      <c r="Q22" s="1127"/>
      <c r="R22" s="1127"/>
      <c r="S22" s="1096"/>
      <c r="T22" s="1133">
        <v>0</v>
      </c>
      <c r="U22" s="1127"/>
      <c r="V22" s="1127"/>
      <c r="W22" s="1096"/>
      <c r="X22" s="1133">
        <v>0</v>
      </c>
      <c r="Y22" s="1127"/>
      <c r="Z22" s="1127"/>
      <c r="AA22" s="1096"/>
      <c r="AB22" s="1103"/>
      <c r="AC22" s="1135"/>
      <c r="AE22" s="1130"/>
      <c r="AF22" s="1130"/>
      <c r="AG22" s="1130"/>
      <c r="AH22" s="1130"/>
      <c r="AI22" s="1130"/>
      <c r="AJ22" s="1130"/>
      <c r="AK22" s="1130"/>
      <c r="AL22" s="1130"/>
      <c r="AM22" s="1130"/>
      <c r="AN22" s="1130"/>
      <c r="AO22" s="1120"/>
      <c r="AP22" s="1120"/>
      <c r="AQ22" s="1120"/>
      <c r="AR22" s="1120"/>
      <c r="AS22" s="1120"/>
      <c r="AT22" s="1120"/>
    </row>
    <row r="23" spans="1:46" s="1129" customFormat="1">
      <c r="A23" s="1120"/>
      <c r="B23" s="1123"/>
      <c r="C23" s="1124"/>
      <c r="D23" s="1120"/>
      <c r="E23" s="1120"/>
      <c r="F23" s="1125" t="s">
        <v>912</v>
      </c>
      <c r="G23" s="1120" t="s">
        <v>762</v>
      </c>
      <c r="H23" s="1132">
        <v>19994.192000000003</v>
      </c>
      <c r="I23" s="1120"/>
      <c r="J23" s="1120"/>
      <c r="K23" s="1120" t="s">
        <v>762</v>
      </c>
      <c r="L23" s="1133">
        <v>19994.192000000003</v>
      </c>
      <c r="M23" s="1127"/>
      <c r="N23" s="1127"/>
      <c r="O23" s="1096"/>
      <c r="P23" s="1133">
        <v>0</v>
      </c>
      <c r="Q23" s="1127"/>
      <c r="R23" s="1127"/>
      <c r="S23" s="1096"/>
      <c r="T23" s="1133">
        <v>0</v>
      </c>
      <c r="U23" s="1127"/>
      <c r="V23" s="1127"/>
      <c r="W23" s="1128"/>
      <c r="X23" s="1133">
        <v>0</v>
      </c>
      <c r="Y23" s="1127"/>
      <c r="Z23" s="1127"/>
      <c r="AA23" s="1096"/>
      <c r="AB23" s="1103"/>
      <c r="AC23" s="1128"/>
      <c r="AE23" s="1130"/>
      <c r="AF23" s="1130"/>
      <c r="AG23" s="1130"/>
      <c r="AH23" s="1130"/>
      <c r="AI23" s="1130"/>
      <c r="AJ23" s="1130"/>
      <c r="AK23" s="1130"/>
      <c r="AL23" s="1130"/>
      <c r="AM23" s="1130"/>
      <c r="AN23" s="1130"/>
      <c r="AO23" s="1120"/>
      <c r="AP23" s="1120"/>
      <c r="AQ23" s="1120"/>
      <c r="AR23" s="1120"/>
      <c r="AS23" s="1120"/>
      <c r="AT23" s="1120"/>
    </row>
    <row r="24" spans="1:46">
      <c r="M24" s="1127"/>
      <c r="N24" s="1127"/>
      <c r="Q24" s="1127"/>
      <c r="R24" s="1127"/>
      <c r="U24" s="1127"/>
      <c r="V24" s="1127"/>
      <c r="Y24" s="1127"/>
      <c r="Z24" s="1127"/>
      <c r="AB24" s="1103"/>
    </row>
    <row r="25" spans="1:46">
      <c r="M25" s="1127"/>
      <c r="N25" s="1127"/>
      <c r="Q25" s="1127"/>
      <c r="R25" s="1127"/>
      <c r="U25" s="1127"/>
      <c r="V25" s="1127"/>
      <c r="Y25" s="1127"/>
      <c r="Z25" s="1127"/>
      <c r="AB25" s="1103"/>
    </row>
    <row r="26" spans="1:46">
      <c r="AB26" s="1103"/>
    </row>
    <row r="27" spans="1:46">
      <c r="AB27" s="1103"/>
    </row>
    <row r="28" spans="1:46">
      <c r="AB28" s="1103"/>
    </row>
    <row r="29" spans="1:46">
      <c r="AB29" s="1103"/>
    </row>
    <row r="30" spans="1:46">
      <c r="AB30" s="1103"/>
    </row>
    <row r="31" spans="1:46">
      <c r="AB31" s="1103"/>
    </row>
    <row r="32" spans="1:46">
      <c r="AB32" s="1103"/>
    </row>
    <row r="33" spans="1:46">
      <c r="AB33" s="1103"/>
    </row>
    <row r="34" spans="1:46">
      <c r="AB34" s="1103"/>
    </row>
    <row r="35" spans="1:46">
      <c r="AB35" s="1103"/>
    </row>
    <row r="36" spans="1:46">
      <c r="AB36" s="1103"/>
    </row>
    <row r="37" spans="1:46" s="1128" customFormat="1">
      <c r="A37" s="1120"/>
      <c r="B37" s="1123"/>
      <c r="C37" s="1124"/>
      <c r="D37" s="1120"/>
      <c r="E37" s="1120"/>
      <c r="F37" s="1125"/>
      <c r="G37" s="1120"/>
      <c r="H37" s="1120"/>
      <c r="I37" s="1120"/>
      <c r="J37" s="1120"/>
      <c r="K37" s="1120"/>
      <c r="L37" s="1120"/>
      <c r="M37" s="1096"/>
      <c r="N37" s="1096"/>
      <c r="O37" s="1096"/>
      <c r="P37" s="1120"/>
      <c r="Q37" s="1096"/>
      <c r="R37" s="1096"/>
      <c r="S37" s="1096"/>
      <c r="T37" s="1120"/>
      <c r="U37" s="1096"/>
      <c r="V37" s="1096"/>
      <c r="W37" s="1096"/>
      <c r="X37" s="1120"/>
      <c r="Y37" s="1096"/>
      <c r="Z37" s="1096"/>
      <c r="AA37" s="1096"/>
      <c r="AB37" s="1103"/>
      <c r="AD37" s="1129"/>
      <c r="AE37" s="1130"/>
      <c r="AF37" s="1130"/>
      <c r="AG37" s="1130"/>
      <c r="AH37" s="1130"/>
      <c r="AI37" s="1130"/>
      <c r="AJ37" s="1130"/>
      <c r="AK37" s="1130"/>
      <c r="AL37" s="1130"/>
      <c r="AM37" s="1130"/>
      <c r="AN37" s="1130"/>
      <c r="AO37" s="1120"/>
      <c r="AP37" s="1120"/>
      <c r="AQ37" s="1120"/>
      <c r="AR37" s="1120"/>
      <c r="AS37" s="1120"/>
      <c r="AT37" s="1120"/>
    </row>
    <row r="38" spans="1:46" s="1128" customFormat="1">
      <c r="A38" s="1120"/>
      <c r="B38" s="1123"/>
      <c r="C38" s="1124"/>
      <c r="D38" s="1120"/>
      <c r="E38" s="1120"/>
      <c r="F38" s="1125"/>
      <c r="G38" s="1120"/>
      <c r="H38" s="1120"/>
      <c r="I38" s="1120"/>
      <c r="J38" s="1120"/>
      <c r="K38" s="1120"/>
      <c r="L38" s="1120"/>
      <c r="M38" s="1096"/>
      <c r="N38" s="1096"/>
      <c r="O38" s="1096"/>
      <c r="P38" s="1120"/>
      <c r="Q38" s="1096"/>
      <c r="R38" s="1096"/>
      <c r="S38" s="1096"/>
      <c r="T38" s="1120"/>
      <c r="U38" s="1096"/>
      <c r="V38" s="1096"/>
      <c r="W38" s="1096"/>
      <c r="X38" s="1120"/>
      <c r="Y38" s="1096"/>
      <c r="Z38" s="1096"/>
      <c r="AA38" s="1096"/>
      <c r="AB38" s="1103"/>
      <c r="AD38" s="1129"/>
      <c r="AE38" s="1130"/>
      <c r="AF38" s="1130"/>
      <c r="AG38" s="1130"/>
      <c r="AH38" s="1130"/>
      <c r="AI38" s="1130"/>
      <c r="AJ38" s="1130"/>
      <c r="AK38" s="1130"/>
      <c r="AL38" s="1130"/>
      <c r="AM38" s="1130"/>
      <c r="AN38" s="1130"/>
      <c r="AO38" s="1120"/>
      <c r="AP38" s="1120"/>
      <c r="AQ38" s="1120"/>
      <c r="AR38" s="1120"/>
      <c r="AS38" s="1120"/>
      <c r="AT38" s="1120"/>
    </row>
    <row r="39" spans="1:46" s="1128" customFormat="1">
      <c r="A39" s="1120"/>
      <c r="B39" s="1123"/>
      <c r="C39" s="1124"/>
      <c r="D39" s="1120"/>
      <c r="E39" s="1120"/>
      <c r="F39" s="1125"/>
      <c r="G39" s="1120"/>
      <c r="H39" s="1120"/>
      <c r="I39" s="1120"/>
      <c r="J39" s="1120"/>
      <c r="K39" s="1120"/>
      <c r="L39" s="1120"/>
      <c r="M39" s="1096"/>
      <c r="N39" s="1096"/>
      <c r="O39" s="1096"/>
      <c r="P39" s="1120"/>
      <c r="Q39" s="1096"/>
      <c r="R39" s="1096"/>
      <c r="S39" s="1096"/>
      <c r="T39" s="1120"/>
      <c r="U39" s="1096"/>
      <c r="V39" s="1096"/>
      <c r="W39" s="1096"/>
      <c r="X39" s="1120"/>
      <c r="Y39" s="1096"/>
      <c r="Z39" s="1096"/>
      <c r="AA39" s="1096"/>
      <c r="AB39" s="1103"/>
      <c r="AD39" s="1129"/>
      <c r="AE39" s="1130"/>
      <c r="AF39" s="1130"/>
      <c r="AG39" s="1130"/>
      <c r="AH39" s="1130"/>
      <c r="AI39" s="1130"/>
      <c r="AJ39" s="1130"/>
      <c r="AK39" s="1130"/>
      <c r="AL39" s="1130"/>
      <c r="AM39" s="1130"/>
      <c r="AN39" s="1130"/>
      <c r="AO39" s="1120"/>
      <c r="AP39" s="1120"/>
      <c r="AQ39" s="1120"/>
      <c r="AR39" s="1120"/>
      <c r="AS39" s="1120"/>
      <c r="AT39" s="1120"/>
    </row>
    <row r="40" spans="1:46" s="1128" customFormat="1">
      <c r="A40" s="1120"/>
      <c r="B40" s="1123"/>
      <c r="C40" s="1124"/>
      <c r="D40" s="1120"/>
      <c r="E40" s="1120"/>
      <c r="F40" s="1125"/>
      <c r="G40" s="1120"/>
      <c r="H40" s="1120"/>
      <c r="I40" s="1120"/>
      <c r="J40" s="1120"/>
      <c r="K40" s="1120"/>
      <c r="L40" s="1120"/>
      <c r="M40" s="1096"/>
      <c r="N40" s="1096"/>
      <c r="O40" s="1096"/>
      <c r="P40" s="1120"/>
      <c r="Q40" s="1096"/>
      <c r="R40" s="1096"/>
      <c r="S40" s="1096"/>
      <c r="T40" s="1120"/>
      <c r="U40" s="1096"/>
      <c r="V40" s="1096"/>
      <c r="W40" s="1096"/>
      <c r="X40" s="1120"/>
      <c r="Y40" s="1096"/>
      <c r="Z40" s="1096"/>
      <c r="AA40" s="1096"/>
      <c r="AB40" s="1103"/>
      <c r="AD40" s="1129"/>
      <c r="AE40" s="1130"/>
      <c r="AF40" s="1130"/>
      <c r="AG40" s="1130"/>
      <c r="AH40" s="1130"/>
      <c r="AI40" s="1130"/>
      <c r="AJ40" s="1130"/>
      <c r="AK40" s="1130"/>
      <c r="AL40" s="1130"/>
      <c r="AM40" s="1130"/>
      <c r="AN40" s="1130"/>
      <c r="AO40" s="1120"/>
      <c r="AP40" s="1120"/>
      <c r="AQ40" s="1120"/>
      <c r="AR40" s="1120"/>
      <c r="AS40" s="1120"/>
      <c r="AT40" s="1120"/>
    </row>
    <row r="41" spans="1:46" s="1128" customFormat="1">
      <c r="A41" s="1120"/>
      <c r="B41" s="1123"/>
      <c r="C41" s="1124"/>
      <c r="D41" s="1120"/>
      <c r="E41" s="1120"/>
      <c r="F41" s="1125"/>
      <c r="G41" s="1120"/>
      <c r="H41" s="1120"/>
      <c r="I41" s="1120"/>
      <c r="J41" s="1120"/>
      <c r="K41" s="1120"/>
      <c r="L41" s="1120"/>
      <c r="M41" s="1096"/>
      <c r="N41" s="1096"/>
      <c r="O41" s="1096"/>
      <c r="P41" s="1120"/>
      <c r="Q41" s="1096"/>
      <c r="R41" s="1096"/>
      <c r="S41" s="1096"/>
      <c r="T41" s="1120"/>
      <c r="U41" s="1096"/>
      <c r="V41" s="1096"/>
      <c r="W41" s="1096"/>
      <c r="X41" s="1120"/>
      <c r="Y41" s="1096"/>
      <c r="Z41" s="1096"/>
      <c r="AA41" s="1096"/>
      <c r="AB41" s="1103"/>
      <c r="AD41" s="1129"/>
      <c r="AE41" s="1130"/>
      <c r="AF41" s="1130"/>
      <c r="AG41" s="1130"/>
      <c r="AH41" s="1130"/>
      <c r="AI41" s="1130"/>
      <c r="AJ41" s="1130"/>
      <c r="AK41" s="1130"/>
      <c r="AL41" s="1130"/>
      <c r="AM41" s="1130"/>
      <c r="AN41" s="1130"/>
      <c r="AO41" s="1120"/>
      <c r="AP41" s="1120"/>
      <c r="AQ41" s="1120"/>
      <c r="AR41" s="1120"/>
      <c r="AS41" s="1120"/>
      <c r="AT41" s="1120"/>
    </row>
    <row r="42" spans="1:46" s="1128" customFormat="1">
      <c r="A42" s="1120"/>
      <c r="B42" s="1123"/>
      <c r="C42" s="1124"/>
      <c r="D42" s="1120"/>
      <c r="E42" s="1120"/>
      <c r="F42" s="1125"/>
      <c r="G42" s="1120"/>
      <c r="H42" s="1120"/>
      <c r="I42" s="1120"/>
      <c r="J42" s="1120"/>
      <c r="K42" s="1120"/>
      <c r="L42" s="1120"/>
      <c r="M42" s="1096"/>
      <c r="N42" s="1096"/>
      <c r="O42" s="1096"/>
      <c r="P42" s="1120"/>
      <c r="Q42" s="1096"/>
      <c r="R42" s="1096"/>
      <c r="S42" s="1096"/>
      <c r="T42" s="1120"/>
      <c r="U42" s="1096"/>
      <c r="V42" s="1096"/>
      <c r="W42" s="1096"/>
      <c r="X42" s="1120"/>
      <c r="Y42" s="1096"/>
      <c r="Z42" s="1096"/>
      <c r="AA42" s="1096"/>
      <c r="AB42" s="1103"/>
      <c r="AD42" s="1129"/>
      <c r="AE42" s="1130"/>
      <c r="AF42" s="1130"/>
      <c r="AG42" s="1130"/>
      <c r="AH42" s="1130"/>
      <c r="AI42" s="1130"/>
      <c r="AJ42" s="1130"/>
      <c r="AK42" s="1130"/>
      <c r="AL42" s="1130"/>
      <c r="AM42" s="1130"/>
      <c r="AN42" s="1130"/>
      <c r="AO42" s="1120"/>
      <c r="AP42" s="1120"/>
      <c r="AQ42" s="1120"/>
      <c r="AR42" s="1120"/>
      <c r="AS42" s="1120"/>
      <c r="AT42" s="1120"/>
    </row>
    <row r="43" spans="1:46" s="1128" customFormat="1">
      <c r="A43" s="1120"/>
      <c r="B43" s="1123"/>
      <c r="C43" s="1124"/>
      <c r="D43" s="1120"/>
      <c r="E43" s="1120"/>
      <c r="F43" s="1125"/>
      <c r="G43" s="1120"/>
      <c r="H43" s="1120"/>
      <c r="I43" s="1120"/>
      <c r="J43" s="1120"/>
      <c r="K43" s="1120"/>
      <c r="L43" s="1120"/>
      <c r="M43" s="1096"/>
      <c r="N43" s="1096"/>
      <c r="O43" s="1096"/>
      <c r="P43" s="1120"/>
      <c r="Q43" s="1096"/>
      <c r="R43" s="1096"/>
      <c r="S43" s="1096"/>
      <c r="T43" s="1120"/>
      <c r="U43" s="1096"/>
      <c r="V43" s="1096"/>
      <c r="W43" s="1096"/>
      <c r="X43" s="1120"/>
      <c r="Y43" s="1096"/>
      <c r="Z43" s="1096"/>
      <c r="AA43" s="1096"/>
      <c r="AB43" s="1103"/>
      <c r="AD43" s="1129"/>
      <c r="AE43" s="1130"/>
      <c r="AF43" s="1130"/>
      <c r="AG43" s="1130"/>
      <c r="AH43" s="1130"/>
      <c r="AI43" s="1130"/>
      <c r="AJ43" s="1130"/>
      <c r="AK43" s="1130"/>
      <c r="AL43" s="1130"/>
      <c r="AM43" s="1130"/>
      <c r="AN43" s="1130"/>
      <c r="AO43" s="1120"/>
      <c r="AP43" s="1120"/>
      <c r="AQ43" s="1120"/>
      <c r="AR43" s="1120"/>
      <c r="AS43" s="1120"/>
      <c r="AT43" s="1120"/>
    </row>
    <row r="44" spans="1:46" s="1128" customFormat="1">
      <c r="A44" s="1120"/>
      <c r="B44" s="1123"/>
      <c r="C44" s="1124"/>
      <c r="D44" s="1120"/>
      <c r="E44" s="1120"/>
      <c r="F44" s="1125"/>
      <c r="G44" s="1120"/>
      <c r="H44" s="1120"/>
      <c r="I44" s="1120"/>
      <c r="J44" s="1120"/>
      <c r="K44" s="1120"/>
      <c r="L44" s="1120"/>
      <c r="M44" s="1096"/>
      <c r="N44" s="1096"/>
      <c r="O44" s="1096"/>
      <c r="P44" s="1120"/>
      <c r="Q44" s="1096"/>
      <c r="R44" s="1096"/>
      <c r="S44" s="1096"/>
      <c r="T44" s="1120"/>
      <c r="U44" s="1096"/>
      <c r="V44" s="1096"/>
      <c r="W44" s="1096"/>
      <c r="X44" s="1120"/>
      <c r="Y44" s="1096"/>
      <c r="Z44" s="1096"/>
      <c r="AA44" s="1096"/>
      <c r="AB44" s="1103"/>
      <c r="AD44" s="1129"/>
      <c r="AE44" s="1130"/>
      <c r="AF44" s="1130"/>
      <c r="AG44" s="1130"/>
      <c r="AH44" s="1130"/>
      <c r="AI44" s="1130"/>
      <c r="AJ44" s="1130"/>
      <c r="AK44" s="1130"/>
      <c r="AL44" s="1130"/>
      <c r="AM44" s="1130"/>
      <c r="AN44" s="1130"/>
      <c r="AO44" s="1120"/>
      <c r="AP44" s="1120"/>
      <c r="AQ44" s="1120"/>
      <c r="AR44" s="1120"/>
      <c r="AS44" s="1120"/>
      <c r="AT44" s="1120"/>
    </row>
    <row r="45" spans="1:46" s="1128" customFormat="1">
      <c r="A45" s="1120"/>
      <c r="B45" s="1123"/>
      <c r="C45" s="1124"/>
      <c r="D45" s="1120"/>
      <c r="E45" s="1120"/>
      <c r="F45" s="1125"/>
      <c r="G45" s="1120"/>
      <c r="H45" s="1120"/>
      <c r="I45" s="1120"/>
      <c r="J45" s="1120"/>
      <c r="K45" s="1120"/>
      <c r="L45" s="1120"/>
      <c r="M45" s="1096"/>
      <c r="N45" s="1096"/>
      <c r="O45" s="1096"/>
      <c r="P45" s="1120"/>
      <c r="Q45" s="1096"/>
      <c r="R45" s="1096"/>
      <c r="S45" s="1096"/>
      <c r="T45" s="1120"/>
      <c r="U45" s="1096"/>
      <c r="V45" s="1096"/>
      <c r="W45" s="1096"/>
      <c r="X45" s="1120"/>
      <c r="Y45" s="1096"/>
      <c r="Z45" s="1096"/>
      <c r="AA45" s="1096"/>
      <c r="AB45" s="1103"/>
      <c r="AD45" s="1129"/>
      <c r="AE45" s="1130"/>
      <c r="AF45" s="1130"/>
      <c r="AG45" s="1130"/>
      <c r="AH45" s="1130"/>
      <c r="AI45" s="1130"/>
      <c r="AJ45" s="1130"/>
      <c r="AK45" s="1130"/>
      <c r="AL45" s="1130"/>
      <c r="AM45" s="1130"/>
      <c r="AN45" s="1130"/>
      <c r="AO45" s="1120"/>
      <c r="AP45" s="1120"/>
      <c r="AQ45" s="1120"/>
      <c r="AR45" s="1120"/>
      <c r="AS45" s="1120"/>
      <c r="AT45" s="1120"/>
    </row>
    <row r="46" spans="1:46" s="1128" customFormat="1">
      <c r="A46" s="1120"/>
      <c r="B46" s="1123"/>
      <c r="C46" s="1124"/>
      <c r="D46" s="1120"/>
      <c r="E46" s="1120"/>
      <c r="F46" s="1125"/>
      <c r="G46" s="1120"/>
      <c r="H46" s="1120"/>
      <c r="I46" s="1120"/>
      <c r="J46" s="1120"/>
      <c r="K46" s="1120"/>
      <c r="L46" s="1120"/>
      <c r="M46" s="1096"/>
      <c r="N46" s="1096"/>
      <c r="O46" s="1096"/>
      <c r="P46" s="1120"/>
      <c r="Q46" s="1096"/>
      <c r="R46" s="1096"/>
      <c r="S46" s="1096"/>
      <c r="T46" s="1120"/>
      <c r="U46" s="1096"/>
      <c r="V46" s="1096"/>
      <c r="W46" s="1096"/>
      <c r="X46" s="1120"/>
      <c r="Y46" s="1096"/>
      <c r="Z46" s="1096"/>
      <c r="AA46" s="1096"/>
      <c r="AB46" s="1103"/>
      <c r="AD46" s="1129"/>
      <c r="AE46" s="1130"/>
      <c r="AF46" s="1130"/>
      <c r="AG46" s="1130"/>
      <c r="AH46" s="1130"/>
      <c r="AI46" s="1130"/>
      <c r="AJ46" s="1130"/>
      <c r="AK46" s="1130"/>
      <c r="AL46" s="1130"/>
      <c r="AM46" s="1130"/>
      <c r="AN46" s="1130"/>
      <c r="AO46" s="1120"/>
      <c r="AP46" s="1120"/>
      <c r="AQ46" s="1120"/>
      <c r="AR46" s="1120"/>
      <c r="AS46" s="1120"/>
      <c r="AT46" s="1120"/>
    </row>
    <row r="47" spans="1:46" s="1128" customFormat="1">
      <c r="A47" s="1120"/>
      <c r="B47" s="1123"/>
      <c r="C47" s="1124"/>
      <c r="D47" s="1120"/>
      <c r="E47" s="1120"/>
      <c r="F47" s="1125"/>
      <c r="G47" s="1120"/>
      <c r="H47" s="1120"/>
      <c r="I47" s="1120"/>
      <c r="J47" s="1120"/>
      <c r="K47" s="1120"/>
      <c r="L47" s="1120"/>
      <c r="M47" s="1096"/>
      <c r="N47" s="1096"/>
      <c r="O47" s="1096"/>
      <c r="P47" s="1120"/>
      <c r="Q47" s="1096"/>
      <c r="R47" s="1096"/>
      <c r="S47" s="1096"/>
      <c r="T47" s="1120"/>
      <c r="U47" s="1096"/>
      <c r="V47" s="1096"/>
      <c r="W47" s="1096"/>
      <c r="X47" s="1120"/>
      <c r="Y47" s="1096"/>
      <c r="Z47" s="1096"/>
      <c r="AA47" s="1096"/>
      <c r="AB47" s="1103"/>
      <c r="AD47" s="1129"/>
      <c r="AE47" s="1130"/>
      <c r="AF47" s="1130"/>
      <c r="AG47" s="1130"/>
      <c r="AH47" s="1130"/>
      <c r="AI47" s="1130"/>
      <c r="AJ47" s="1130"/>
      <c r="AK47" s="1130"/>
      <c r="AL47" s="1130"/>
      <c r="AM47" s="1130"/>
      <c r="AN47" s="1130"/>
      <c r="AO47" s="1120"/>
      <c r="AP47" s="1120"/>
      <c r="AQ47" s="1120"/>
      <c r="AR47" s="1120"/>
      <c r="AS47" s="1120"/>
      <c r="AT47" s="1120"/>
    </row>
    <row r="48" spans="1:46" s="1128" customFormat="1">
      <c r="A48" s="1120"/>
      <c r="B48" s="1123"/>
      <c r="C48" s="1124"/>
      <c r="D48" s="1120"/>
      <c r="E48" s="1120"/>
      <c r="F48" s="1125"/>
      <c r="G48" s="1120"/>
      <c r="H48" s="1120"/>
      <c r="I48" s="1120"/>
      <c r="J48" s="1120"/>
      <c r="K48" s="1120"/>
      <c r="L48" s="1120"/>
      <c r="M48" s="1096"/>
      <c r="N48" s="1096"/>
      <c r="O48" s="1096"/>
      <c r="P48" s="1120"/>
      <c r="Q48" s="1096"/>
      <c r="R48" s="1096"/>
      <c r="S48" s="1096"/>
      <c r="T48" s="1120"/>
      <c r="U48" s="1096"/>
      <c r="V48" s="1096"/>
      <c r="W48" s="1096"/>
      <c r="X48" s="1120"/>
      <c r="Y48" s="1096"/>
      <c r="Z48" s="1096"/>
      <c r="AA48" s="1096"/>
      <c r="AB48" s="1103"/>
      <c r="AD48" s="1129"/>
      <c r="AE48" s="1130"/>
      <c r="AF48" s="1130"/>
      <c r="AG48" s="1130"/>
      <c r="AH48" s="1130"/>
      <c r="AI48" s="1130"/>
      <c r="AJ48" s="1130"/>
      <c r="AK48" s="1130"/>
      <c r="AL48" s="1130"/>
      <c r="AM48" s="1130"/>
      <c r="AN48" s="1130"/>
      <c r="AO48" s="1120"/>
      <c r="AP48" s="1120"/>
      <c r="AQ48" s="1120"/>
      <c r="AR48" s="1120"/>
      <c r="AS48" s="1120"/>
      <c r="AT48" s="1120"/>
    </row>
    <row r="49" spans="1:46" s="1128" customFormat="1">
      <c r="A49" s="1120"/>
      <c r="B49" s="1123"/>
      <c r="C49" s="1124"/>
      <c r="D49" s="1120"/>
      <c r="E49" s="1120"/>
      <c r="F49" s="1125"/>
      <c r="G49" s="1120"/>
      <c r="H49" s="1120"/>
      <c r="I49" s="1120"/>
      <c r="J49" s="1120"/>
      <c r="K49" s="1120"/>
      <c r="L49" s="1120"/>
      <c r="M49" s="1096"/>
      <c r="N49" s="1096"/>
      <c r="O49" s="1096"/>
      <c r="P49" s="1120"/>
      <c r="Q49" s="1096"/>
      <c r="R49" s="1096"/>
      <c r="S49" s="1096"/>
      <c r="T49" s="1120"/>
      <c r="U49" s="1096"/>
      <c r="V49" s="1096"/>
      <c r="W49" s="1096"/>
      <c r="X49" s="1120"/>
      <c r="Y49" s="1096"/>
      <c r="Z49" s="1096"/>
      <c r="AA49" s="1096"/>
      <c r="AB49" s="1103"/>
      <c r="AD49" s="1129"/>
      <c r="AE49" s="1130"/>
      <c r="AF49" s="1130"/>
      <c r="AG49" s="1130"/>
      <c r="AH49" s="1130"/>
      <c r="AI49" s="1130"/>
      <c r="AJ49" s="1130"/>
      <c r="AK49" s="1130"/>
      <c r="AL49" s="1130"/>
      <c r="AM49" s="1130"/>
      <c r="AN49" s="1130"/>
      <c r="AO49" s="1120"/>
      <c r="AP49" s="1120"/>
      <c r="AQ49" s="1120"/>
      <c r="AR49" s="1120"/>
      <c r="AS49" s="1120"/>
      <c r="AT49" s="1120"/>
    </row>
    <row r="50" spans="1:46" s="1128" customFormat="1">
      <c r="A50" s="1120"/>
      <c r="B50" s="1123"/>
      <c r="C50" s="1124"/>
      <c r="D50" s="1120"/>
      <c r="E50" s="1120"/>
      <c r="F50" s="1125"/>
      <c r="G50" s="1120"/>
      <c r="H50" s="1120"/>
      <c r="I50" s="1120"/>
      <c r="J50" s="1120"/>
      <c r="K50" s="1120"/>
      <c r="L50" s="1120"/>
      <c r="M50" s="1096"/>
      <c r="N50" s="1096"/>
      <c r="O50" s="1096"/>
      <c r="P50" s="1120"/>
      <c r="Q50" s="1096"/>
      <c r="R50" s="1096"/>
      <c r="S50" s="1096"/>
      <c r="T50" s="1120"/>
      <c r="U50" s="1096"/>
      <c r="V50" s="1096"/>
      <c r="W50" s="1096"/>
      <c r="X50" s="1120"/>
      <c r="Y50" s="1096"/>
      <c r="Z50" s="1096"/>
      <c r="AA50" s="1096"/>
      <c r="AB50" s="1103"/>
      <c r="AD50" s="1129"/>
      <c r="AE50" s="1130"/>
      <c r="AF50" s="1130"/>
      <c r="AG50" s="1130"/>
      <c r="AH50" s="1130"/>
      <c r="AI50" s="1130"/>
      <c r="AJ50" s="1130"/>
      <c r="AK50" s="1130"/>
      <c r="AL50" s="1130"/>
      <c r="AM50" s="1130"/>
      <c r="AN50" s="1130"/>
      <c r="AO50" s="1120"/>
      <c r="AP50" s="1120"/>
      <c r="AQ50" s="1120"/>
      <c r="AR50" s="1120"/>
      <c r="AS50" s="1120"/>
      <c r="AT50" s="1120"/>
    </row>
    <row r="51" spans="1:46" s="1128" customFormat="1">
      <c r="A51" s="1120"/>
      <c r="B51" s="1123"/>
      <c r="C51" s="1124"/>
      <c r="D51" s="1120"/>
      <c r="E51" s="1120"/>
      <c r="F51" s="1125"/>
      <c r="G51" s="1120"/>
      <c r="H51" s="1120"/>
      <c r="I51" s="1120"/>
      <c r="J51" s="1120"/>
      <c r="K51" s="1120"/>
      <c r="L51" s="1120"/>
      <c r="M51" s="1096"/>
      <c r="N51" s="1096"/>
      <c r="O51" s="1096"/>
      <c r="P51" s="1120"/>
      <c r="Q51" s="1096"/>
      <c r="R51" s="1096"/>
      <c r="S51" s="1096"/>
      <c r="T51" s="1120"/>
      <c r="U51" s="1096"/>
      <c r="V51" s="1096"/>
      <c r="W51" s="1096"/>
      <c r="X51" s="1120"/>
      <c r="Y51" s="1096"/>
      <c r="Z51" s="1096"/>
      <c r="AA51" s="1096"/>
      <c r="AB51" s="1103"/>
      <c r="AD51" s="1129"/>
      <c r="AE51" s="1130"/>
      <c r="AF51" s="1130"/>
      <c r="AG51" s="1130"/>
      <c r="AH51" s="1130"/>
      <c r="AI51" s="1130"/>
      <c r="AJ51" s="1130"/>
      <c r="AK51" s="1130"/>
      <c r="AL51" s="1130"/>
      <c r="AM51" s="1130"/>
      <c r="AN51" s="1130"/>
      <c r="AO51" s="1120"/>
      <c r="AP51" s="1120"/>
      <c r="AQ51" s="1120"/>
      <c r="AR51" s="1120"/>
      <c r="AS51" s="1120"/>
      <c r="AT51" s="1120"/>
    </row>
    <row r="52" spans="1:46" s="1128" customFormat="1">
      <c r="A52" s="1120"/>
      <c r="B52" s="1123"/>
      <c r="C52" s="1124"/>
      <c r="D52" s="1120"/>
      <c r="E52" s="1120"/>
      <c r="F52" s="1125"/>
      <c r="G52" s="1120"/>
      <c r="H52" s="1120"/>
      <c r="I52" s="1120"/>
      <c r="J52" s="1120"/>
      <c r="K52" s="1120"/>
      <c r="L52" s="1120"/>
      <c r="M52" s="1096"/>
      <c r="N52" s="1096"/>
      <c r="O52" s="1096"/>
      <c r="P52" s="1120"/>
      <c r="Q52" s="1096"/>
      <c r="R52" s="1096"/>
      <c r="S52" s="1096"/>
      <c r="T52" s="1120"/>
      <c r="U52" s="1096"/>
      <c r="V52" s="1096"/>
      <c r="W52" s="1096"/>
      <c r="X52" s="1120"/>
      <c r="Y52" s="1096"/>
      <c r="Z52" s="1096"/>
      <c r="AA52" s="1096"/>
      <c r="AB52" s="1103"/>
      <c r="AD52" s="1129"/>
      <c r="AE52" s="1130"/>
      <c r="AF52" s="1130"/>
      <c r="AG52" s="1130"/>
      <c r="AH52" s="1130"/>
      <c r="AI52" s="1130"/>
      <c r="AJ52" s="1130"/>
      <c r="AK52" s="1130"/>
      <c r="AL52" s="1130"/>
      <c r="AM52" s="1130"/>
      <c r="AN52" s="1130"/>
      <c r="AO52" s="1120"/>
      <c r="AP52" s="1120"/>
      <c r="AQ52" s="1120"/>
      <c r="AR52" s="1120"/>
      <c r="AS52" s="1120"/>
      <c r="AT52" s="1120"/>
    </row>
    <row r="53" spans="1:46" s="1128" customFormat="1">
      <c r="A53" s="1120"/>
      <c r="B53" s="1123"/>
      <c r="C53" s="1124"/>
      <c r="D53" s="1120"/>
      <c r="E53" s="1120"/>
      <c r="F53" s="1125"/>
      <c r="G53" s="1120"/>
      <c r="H53" s="1120"/>
      <c r="I53" s="1120"/>
      <c r="J53" s="1120"/>
      <c r="K53" s="1120"/>
      <c r="L53" s="1120"/>
      <c r="M53" s="1096"/>
      <c r="N53" s="1096"/>
      <c r="O53" s="1096"/>
      <c r="P53" s="1120"/>
      <c r="Q53" s="1096"/>
      <c r="R53" s="1096"/>
      <c r="S53" s="1096"/>
      <c r="T53" s="1120"/>
      <c r="U53" s="1096"/>
      <c r="V53" s="1096"/>
      <c r="W53" s="1096"/>
      <c r="X53" s="1120"/>
      <c r="Y53" s="1096"/>
      <c r="Z53" s="1096"/>
      <c r="AA53" s="1096"/>
      <c r="AB53" s="1103"/>
      <c r="AD53" s="1129"/>
      <c r="AE53" s="1130"/>
      <c r="AF53" s="1130"/>
      <c r="AG53" s="1130"/>
      <c r="AH53" s="1130"/>
      <c r="AI53" s="1130"/>
      <c r="AJ53" s="1130"/>
      <c r="AK53" s="1130"/>
      <c r="AL53" s="1130"/>
      <c r="AM53" s="1130"/>
      <c r="AN53" s="1130"/>
      <c r="AO53" s="1120"/>
      <c r="AP53" s="1120"/>
      <c r="AQ53" s="1120"/>
      <c r="AR53" s="1120"/>
      <c r="AS53" s="1120"/>
      <c r="AT53" s="1120"/>
    </row>
    <row r="54" spans="1:46" s="1128" customFormat="1">
      <c r="A54" s="1120"/>
      <c r="B54" s="1123"/>
      <c r="C54" s="1124"/>
      <c r="D54" s="1120"/>
      <c r="E54" s="1120"/>
      <c r="F54" s="1125"/>
      <c r="G54" s="1120"/>
      <c r="H54" s="1120"/>
      <c r="I54" s="1120"/>
      <c r="J54" s="1120"/>
      <c r="K54" s="1120"/>
      <c r="L54" s="1120"/>
      <c r="M54" s="1096"/>
      <c r="N54" s="1096"/>
      <c r="O54" s="1096"/>
      <c r="P54" s="1120"/>
      <c r="Q54" s="1096"/>
      <c r="R54" s="1096"/>
      <c r="S54" s="1096"/>
      <c r="T54" s="1120"/>
      <c r="U54" s="1096"/>
      <c r="V54" s="1096"/>
      <c r="W54" s="1096"/>
      <c r="X54" s="1120"/>
      <c r="Y54" s="1096"/>
      <c r="Z54" s="1096"/>
      <c r="AA54" s="1096"/>
      <c r="AB54" s="1103"/>
      <c r="AD54" s="1129"/>
      <c r="AE54" s="1130"/>
      <c r="AF54" s="1130"/>
      <c r="AG54" s="1130"/>
      <c r="AH54" s="1130"/>
      <c r="AI54" s="1130"/>
      <c r="AJ54" s="1130"/>
      <c r="AK54" s="1130"/>
      <c r="AL54" s="1130"/>
      <c r="AM54" s="1130"/>
      <c r="AN54" s="1130"/>
      <c r="AO54" s="1120"/>
      <c r="AP54" s="1120"/>
      <c r="AQ54" s="1120"/>
      <c r="AR54" s="1120"/>
      <c r="AS54" s="1120"/>
      <c r="AT54" s="1120"/>
    </row>
    <row r="55" spans="1:46" s="1128" customFormat="1">
      <c r="A55" s="1120"/>
      <c r="B55" s="1123"/>
      <c r="C55" s="1124"/>
      <c r="D55" s="1120"/>
      <c r="E55" s="1120"/>
      <c r="F55" s="1125"/>
      <c r="G55" s="1120"/>
      <c r="H55" s="1120"/>
      <c r="I55" s="1120"/>
      <c r="J55" s="1120"/>
      <c r="K55" s="1120"/>
      <c r="L55" s="1120"/>
      <c r="M55" s="1096"/>
      <c r="N55" s="1096"/>
      <c r="O55" s="1096"/>
      <c r="P55" s="1120"/>
      <c r="Q55" s="1096"/>
      <c r="R55" s="1096"/>
      <c r="S55" s="1096"/>
      <c r="T55" s="1120"/>
      <c r="U55" s="1096"/>
      <c r="V55" s="1096"/>
      <c r="W55" s="1096"/>
      <c r="X55" s="1120"/>
      <c r="Y55" s="1096"/>
      <c r="Z55" s="1096"/>
      <c r="AA55" s="1096"/>
      <c r="AB55" s="1103"/>
      <c r="AD55" s="1129"/>
      <c r="AE55" s="1130"/>
      <c r="AF55" s="1130"/>
      <c r="AG55" s="1130"/>
      <c r="AH55" s="1130"/>
      <c r="AI55" s="1130"/>
      <c r="AJ55" s="1130"/>
      <c r="AK55" s="1130"/>
      <c r="AL55" s="1130"/>
      <c r="AM55" s="1130"/>
      <c r="AN55" s="1130"/>
      <c r="AO55" s="1120"/>
      <c r="AP55" s="1120"/>
      <c r="AQ55" s="1120"/>
      <c r="AR55" s="1120"/>
      <c r="AS55" s="1120"/>
      <c r="AT55" s="1120"/>
    </row>
    <row r="56" spans="1:46" s="1128" customFormat="1">
      <c r="A56" s="1120"/>
      <c r="B56" s="1123"/>
      <c r="C56" s="1124"/>
      <c r="D56" s="1120"/>
      <c r="E56" s="1120"/>
      <c r="F56" s="1125"/>
      <c r="G56" s="1120"/>
      <c r="H56" s="1120"/>
      <c r="I56" s="1120"/>
      <c r="J56" s="1120"/>
      <c r="K56" s="1120"/>
      <c r="L56" s="1120"/>
      <c r="M56" s="1096"/>
      <c r="N56" s="1096"/>
      <c r="O56" s="1096"/>
      <c r="P56" s="1120"/>
      <c r="Q56" s="1096"/>
      <c r="R56" s="1096"/>
      <c r="S56" s="1096"/>
      <c r="T56" s="1120"/>
      <c r="U56" s="1096"/>
      <c r="V56" s="1096"/>
      <c r="W56" s="1096"/>
      <c r="X56" s="1120"/>
      <c r="Y56" s="1096"/>
      <c r="Z56" s="1096"/>
      <c r="AA56" s="1096"/>
      <c r="AB56" s="1103"/>
      <c r="AD56" s="1129"/>
      <c r="AE56" s="1130"/>
      <c r="AF56" s="1130"/>
      <c r="AG56" s="1130"/>
      <c r="AH56" s="1130"/>
      <c r="AI56" s="1130"/>
      <c r="AJ56" s="1130"/>
      <c r="AK56" s="1130"/>
      <c r="AL56" s="1130"/>
      <c r="AM56" s="1130"/>
      <c r="AN56" s="1130"/>
      <c r="AO56" s="1120"/>
      <c r="AP56" s="1120"/>
      <c r="AQ56" s="1120"/>
      <c r="AR56" s="1120"/>
      <c r="AS56" s="1120"/>
      <c r="AT56" s="1120"/>
    </row>
    <row r="57" spans="1:46" s="1128" customFormat="1">
      <c r="A57" s="1120"/>
      <c r="B57" s="1123"/>
      <c r="C57" s="1124"/>
      <c r="D57" s="1120"/>
      <c r="E57" s="1120"/>
      <c r="F57" s="1125"/>
      <c r="G57" s="1120"/>
      <c r="H57" s="1120"/>
      <c r="I57" s="1120"/>
      <c r="J57" s="1120"/>
      <c r="K57" s="1120"/>
      <c r="L57" s="1120"/>
      <c r="M57" s="1096"/>
      <c r="N57" s="1096"/>
      <c r="O57" s="1096"/>
      <c r="P57" s="1120"/>
      <c r="Q57" s="1096"/>
      <c r="R57" s="1096"/>
      <c r="S57" s="1096"/>
      <c r="T57" s="1120"/>
      <c r="U57" s="1096"/>
      <c r="V57" s="1096"/>
      <c r="W57" s="1096"/>
      <c r="X57" s="1120"/>
      <c r="Y57" s="1096"/>
      <c r="Z57" s="1096"/>
      <c r="AA57" s="1096"/>
      <c r="AB57" s="1103"/>
      <c r="AD57" s="1129"/>
      <c r="AE57" s="1130"/>
      <c r="AF57" s="1130"/>
      <c r="AG57" s="1130"/>
      <c r="AH57" s="1130"/>
      <c r="AI57" s="1130"/>
      <c r="AJ57" s="1130"/>
      <c r="AK57" s="1130"/>
      <c r="AL57" s="1130"/>
      <c r="AM57" s="1130"/>
      <c r="AN57" s="1130"/>
      <c r="AO57" s="1120"/>
      <c r="AP57" s="1120"/>
      <c r="AQ57" s="1120"/>
      <c r="AR57" s="1120"/>
      <c r="AS57" s="1120"/>
      <c r="AT57" s="1120"/>
    </row>
    <row r="58" spans="1:46" s="1128" customFormat="1">
      <c r="A58" s="1120"/>
      <c r="B58" s="1123"/>
      <c r="C58" s="1124"/>
      <c r="D58" s="1120"/>
      <c r="E58" s="1120"/>
      <c r="F58" s="1125"/>
      <c r="G58" s="1120"/>
      <c r="H58" s="1120"/>
      <c r="I58" s="1120"/>
      <c r="J58" s="1120"/>
      <c r="K58" s="1120"/>
      <c r="L58" s="1120"/>
      <c r="M58" s="1096"/>
      <c r="N58" s="1096"/>
      <c r="O58" s="1096"/>
      <c r="P58" s="1120"/>
      <c r="Q58" s="1096"/>
      <c r="R58" s="1096"/>
      <c r="S58" s="1096"/>
      <c r="T58" s="1120"/>
      <c r="U58" s="1096"/>
      <c r="V58" s="1096"/>
      <c r="W58" s="1096"/>
      <c r="X58" s="1120"/>
      <c r="Y58" s="1096"/>
      <c r="Z58" s="1096"/>
      <c r="AA58" s="1096"/>
      <c r="AB58" s="1103"/>
      <c r="AD58" s="1129"/>
      <c r="AE58" s="1130"/>
      <c r="AF58" s="1130"/>
      <c r="AG58" s="1130"/>
      <c r="AH58" s="1130"/>
      <c r="AI58" s="1130"/>
      <c r="AJ58" s="1130"/>
      <c r="AK58" s="1130"/>
      <c r="AL58" s="1130"/>
      <c r="AM58" s="1130"/>
      <c r="AN58" s="1130"/>
      <c r="AO58" s="1120"/>
      <c r="AP58" s="1120"/>
      <c r="AQ58" s="1120"/>
      <c r="AR58" s="1120"/>
      <c r="AS58" s="1120"/>
      <c r="AT58" s="1120"/>
    </row>
  </sheetData>
  <mergeCells count="1">
    <mergeCell ref="AD1:AI1"/>
  </mergeCells>
  <conditionalFormatting sqref="AA11:AA17 D11:P17 S11:T17 W11:X17 AD15:AI17 AC11:AI14">
    <cfRule type="expression" dxfId="1701" priority="7">
      <formula>MOD(ROW(),2)=0</formula>
    </cfRule>
  </conditionalFormatting>
  <conditionalFormatting sqref="AJ11:AT17">
    <cfRule type="expression" dxfId="1700" priority="6">
      <formula>MOD(ROW(),2)=0</formula>
    </cfRule>
  </conditionalFormatting>
  <conditionalFormatting sqref="Q11:R17">
    <cfRule type="expression" dxfId="1699" priority="5">
      <formula>MOD(ROW(),2)=0</formula>
    </cfRule>
  </conditionalFormatting>
  <conditionalFormatting sqref="U11:V17">
    <cfRule type="expression" dxfId="1698" priority="4">
      <formula>MOD(ROW(),2)=0</formula>
    </cfRule>
  </conditionalFormatting>
  <conditionalFormatting sqref="Y11:Z17">
    <cfRule type="expression" dxfId="1697" priority="3">
      <formula>MOD(ROW(),2)=0</formula>
    </cfRule>
  </conditionalFormatting>
  <conditionalFormatting sqref="AC15">
    <cfRule type="expression" dxfId="1696" priority="2">
      <formula>MOD(ROW(),2)=0</formula>
    </cfRule>
  </conditionalFormatting>
  <conditionalFormatting sqref="AC16:AC17">
    <cfRule type="expression" dxfId="1695" priority="1">
      <formula>MOD(ROW(),2)=0</formula>
    </cfRule>
  </conditionalFormatting>
  <dataValidations count="10">
    <dataValidation allowBlank="1" showInputMessage="1" showErrorMessage="1" prompt="always 1" sqref="L7:L10 X7:X10 T7:T10 P7:P10" xr:uid="{B9437B30-F549-42E2-9C21-4027A4F225AA}"/>
    <dataValidation allowBlank="1" showInputMessage="1" showErrorMessage="1" promptTitle="Do not change" prompt="This field is automatically updated from the names-list" sqref="AJ7:AJ17" xr:uid="{08D4BF78-C973-4B88-BC61-88333B83613F}"/>
    <dataValidation allowBlank="1" showInputMessage="1" showErrorMessage="1" promptTitle="Remarks" prompt="A general comment (data source, calculation procedure, ...) can be made about each individual exchange. The remarks are added to the GeneralComment-field." sqref="AC3" xr:uid="{BBB6E504-4AEA-45D8-8B2B-DAF98F7FDC85}"/>
    <dataValidation allowBlank="1" showInputMessage="1" showErrorMessage="1" prompt="Do not change." sqref="AJ3:AT4" xr:uid="{7BDF3868-296F-4769-AF59-71E99EDF5D59}"/>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E3" xr:uid="{60D5A79E-D6E3-4567-BCAF-CBF946E819FC}"/>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F3" xr:uid="{D38508D1-FADA-4408-A320-DF89B724D692}"/>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G3" xr:uid="{C2D9DADB-787A-4253-B4C1-476670CFB101}"/>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H3" xr:uid="{CA5CBD47-84F7-45C9-A72B-288775B9D479}"/>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I3" xr:uid="{429E1CA5-C496-4C99-98F1-08AF72E8EF27}"/>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D3" xr:uid="{98EBDA7F-CC29-4BEC-99DF-B29DF90E2BDD}"/>
  </dataValidations>
  <pageMargins left="0.78740157499999996" right="0.78740157499999996" top="0.984251969" bottom="0.984251969" header="0.4921259845" footer="0.4921259845"/>
  <pageSetup paperSize="9" scale="35"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tabColor theme="4" tint="0.39997558519241921"/>
    <pageSetUpPr fitToPage="1"/>
  </sheetPr>
  <dimension ref="A1:AT7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097" customWidth="1"/>
    <col min="2" max="2" width="12.7109375" style="1108" customWidth="1"/>
    <col min="3" max="3" width="4.7109375" style="1109" hidden="1" customWidth="1" outlineLevel="1"/>
    <col min="4" max="5" width="4.7109375" style="1097" hidden="1" customWidth="1" outlineLevel="1"/>
    <col min="6" max="6" width="40.7109375" style="1110" customWidth="1" collapsed="1"/>
    <col min="7" max="7" width="8.7109375" style="1097" customWidth="1"/>
    <col min="8" max="8" width="8.7109375" style="1097" hidden="1" customWidth="1" outlineLevel="1"/>
    <col min="9" max="9" width="20.7109375" style="1097" hidden="1" customWidth="1" outlineLevel="1"/>
    <col min="10" max="10" width="4.7109375" style="1097" customWidth="1" collapsed="1"/>
    <col min="11" max="11" width="8.7109375" style="1097" customWidth="1"/>
    <col min="12" max="12" width="15.7109375" style="1097" customWidth="1"/>
    <col min="13" max="14" width="5.7109375" style="1111" hidden="1" customWidth="1" outlineLevel="1"/>
    <col min="15" max="15" width="40.7109375" style="1111" hidden="1" customWidth="1" outlineLevel="1"/>
    <col min="16" max="16" width="15.7109375" style="1097" customWidth="1" collapsed="1"/>
    <col min="17" max="18" width="5.7109375" style="1111" hidden="1" customWidth="1" outlineLevel="1"/>
    <col min="19" max="19" width="40.7109375" style="1111" hidden="1" customWidth="1" outlineLevel="1"/>
    <col min="20" max="20" width="15.7109375" style="1097" customWidth="1" collapsed="1"/>
    <col min="21" max="22" width="5.7109375" style="1111" hidden="1" customWidth="1" outlineLevel="1"/>
    <col min="23" max="23" width="40.7109375" style="1111" hidden="1" customWidth="1" outlineLevel="1"/>
    <col min="24" max="24" width="15.7109375" style="1097" customWidth="1" collapsed="1"/>
    <col min="25" max="26" width="5.7109375" style="1111" customWidth="1" outlineLevel="1"/>
    <col min="27" max="27" width="40.7109375" style="1111" customWidth="1" outlineLevel="1"/>
    <col min="28" max="28" width="4.140625" style="1096" customWidth="1"/>
    <col min="29" max="29" width="40.7109375" style="1111" customWidth="1"/>
    <col min="30" max="30" width="4.7109375" style="1111" customWidth="1"/>
    <col min="31" max="31" width="4.7109375" style="1112" customWidth="1"/>
    <col min="32" max="39" width="4.7109375" style="1113" customWidth="1"/>
    <col min="40" max="40" width="12.7109375" style="1113" customWidth="1"/>
    <col min="41" max="46" width="4.7109375" style="1097" customWidth="1"/>
    <col min="47" max="16384" width="11.42578125" style="1097"/>
  </cols>
  <sheetData>
    <row r="1" spans="1:46" ht="12.75" customHeight="1">
      <c r="A1" s="1041"/>
      <c r="B1" s="1042"/>
      <c r="C1" s="1043"/>
      <c r="D1" s="1041"/>
      <c r="E1" s="1041"/>
      <c r="F1" s="1044" t="s">
        <v>456</v>
      </c>
      <c r="G1" s="1041"/>
      <c r="H1" s="1041"/>
      <c r="I1" s="1041"/>
      <c r="J1" s="1041"/>
      <c r="K1" s="1041"/>
      <c r="L1" s="1045">
        <v>1709</v>
      </c>
      <c r="M1" s="1046"/>
      <c r="N1" s="1046"/>
      <c r="O1" s="1046"/>
      <c r="P1" s="1045" t="s">
        <v>735</v>
      </c>
      <c r="Q1" s="1046"/>
      <c r="R1" s="1046"/>
      <c r="S1" s="1046"/>
      <c r="T1" s="1045" t="s">
        <v>837</v>
      </c>
      <c r="U1" s="1046"/>
      <c r="V1" s="1046"/>
      <c r="W1" s="1046"/>
      <c r="X1" s="1045" t="s">
        <v>838</v>
      </c>
      <c r="Y1" s="1046"/>
      <c r="Z1" s="1046"/>
      <c r="AA1" s="1046"/>
      <c r="AC1" s="1080"/>
      <c r="AD1" s="1080"/>
      <c r="AE1" s="1523"/>
      <c r="AF1" s="1523"/>
      <c r="AG1" s="1523"/>
      <c r="AH1" s="1523"/>
      <c r="AI1" s="1523"/>
      <c r="AJ1" s="1523"/>
      <c r="AK1" s="1081"/>
      <c r="AL1" s="1081"/>
      <c r="AM1" s="1081"/>
      <c r="AN1" s="1081"/>
      <c r="AO1" s="1080"/>
      <c r="AP1" s="1080"/>
      <c r="AQ1" s="1080"/>
      <c r="AR1" s="1080"/>
      <c r="AS1" s="1080"/>
      <c r="AT1" s="1080"/>
    </row>
    <row r="2" spans="1:46"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0"/>
      <c r="AL2" s="1080"/>
      <c r="AM2" s="1080"/>
      <c r="AN2" s="1080"/>
      <c r="AO2" s="1080"/>
      <c r="AP2" s="1080"/>
      <c r="AQ2" s="1080"/>
      <c r="AR2" s="1080"/>
      <c r="AS2" s="1080"/>
      <c r="AT2" s="1080"/>
    </row>
    <row r="3" spans="1:46" ht="105" customHeight="1">
      <c r="A3" s="1050" t="s">
        <v>344</v>
      </c>
      <c r="B3" s="1051"/>
      <c r="C3" s="1043">
        <v>401</v>
      </c>
      <c r="D3" s="1052" t="s">
        <v>458</v>
      </c>
      <c r="E3" s="1052" t="s">
        <v>459</v>
      </c>
      <c r="F3" s="1053" t="s">
        <v>460</v>
      </c>
      <c r="G3" s="1052" t="s">
        <v>461</v>
      </c>
      <c r="H3" s="1052" t="s">
        <v>462</v>
      </c>
      <c r="I3" s="1052" t="s">
        <v>463</v>
      </c>
      <c r="J3" s="1052" t="s">
        <v>464</v>
      </c>
      <c r="K3" s="1052" t="s">
        <v>337</v>
      </c>
      <c r="L3" s="1054" t="s">
        <v>2839</v>
      </c>
      <c r="M3" s="1055" t="s">
        <v>187</v>
      </c>
      <c r="N3" s="1055" t="s">
        <v>188</v>
      </c>
      <c r="O3" s="1056" t="s">
        <v>492</v>
      </c>
      <c r="P3" s="1054" t="s">
        <v>2839</v>
      </c>
      <c r="Q3" s="1055" t="s">
        <v>187</v>
      </c>
      <c r="R3" s="1055" t="s">
        <v>188</v>
      </c>
      <c r="S3" s="1056" t="s">
        <v>492</v>
      </c>
      <c r="T3" s="1054" t="s">
        <v>2839</v>
      </c>
      <c r="U3" s="1055" t="s">
        <v>187</v>
      </c>
      <c r="V3" s="1055" t="s">
        <v>188</v>
      </c>
      <c r="W3" s="1056" t="s">
        <v>492</v>
      </c>
      <c r="X3" s="1054" t="s">
        <v>2839</v>
      </c>
      <c r="Y3" s="1055" t="s">
        <v>187</v>
      </c>
      <c r="Z3" s="1055" t="s">
        <v>188</v>
      </c>
      <c r="AA3" s="1056" t="s">
        <v>492</v>
      </c>
      <c r="AB3" s="1100"/>
      <c r="AC3" s="1082" t="s">
        <v>1953</v>
      </c>
      <c r="AD3" s="1083" t="s">
        <v>1954</v>
      </c>
      <c r="AE3" s="1083" t="s">
        <v>1955</v>
      </c>
      <c r="AF3" s="1083" t="s">
        <v>1956</v>
      </c>
      <c r="AG3" s="1083" t="s">
        <v>1957</v>
      </c>
      <c r="AH3" s="1083" t="s">
        <v>1958</v>
      </c>
      <c r="AI3" s="1083" t="s">
        <v>1959</v>
      </c>
      <c r="AJ3" s="1084" t="s">
        <v>180</v>
      </c>
      <c r="AK3" s="1084" t="s">
        <v>1960</v>
      </c>
      <c r="AL3" s="1084" t="s">
        <v>182</v>
      </c>
      <c r="AM3" s="1084" t="s">
        <v>332</v>
      </c>
      <c r="AN3" s="1084" t="s">
        <v>1961</v>
      </c>
      <c r="AO3" s="1085" t="s">
        <v>1954</v>
      </c>
      <c r="AP3" s="1085" t="s">
        <v>1955</v>
      </c>
      <c r="AQ3" s="1085" t="s">
        <v>1956</v>
      </c>
      <c r="AR3" s="1085" t="s">
        <v>1957</v>
      </c>
      <c r="AS3" s="1085" t="s">
        <v>1958</v>
      </c>
      <c r="AT3" s="1085" t="s">
        <v>1959</v>
      </c>
    </row>
    <row r="4" spans="1:46" ht="12.75" customHeight="1">
      <c r="A4" s="1041"/>
      <c r="B4" s="1051"/>
      <c r="C4" s="1043">
        <v>662</v>
      </c>
      <c r="D4" s="1053"/>
      <c r="E4" s="1053"/>
      <c r="F4" s="1053" t="s">
        <v>461</v>
      </c>
      <c r="G4" s="1053"/>
      <c r="H4" s="1053"/>
      <c r="I4" s="1053"/>
      <c r="J4" s="1053"/>
      <c r="K4" s="1053"/>
      <c r="L4" s="1054" t="s">
        <v>465</v>
      </c>
      <c r="M4" s="1057"/>
      <c r="N4" s="1057"/>
      <c r="O4" s="1058"/>
      <c r="P4" s="1054" t="s">
        <v>1099</v>
      </c>
      <c r="Q4" s="1057"/>
      <c r="R4" s="1057"/>
      <c r="S4" s="1058"/>
      <c r="T4" s="1054" t="s">
        <v>403</v>
      </c>
      <c r="U4" s="1057"/>
      <c r="V4" s="1057"/>
      <c r="W4" s="1058"/>
      <c r="X4" s="1054" t="s">
        <v>2179</v>
      </c>
      <c r="Y4" s="1057"/>
      <c r="Z4" s="1057"/>
      <c r="AA4" s="1058"/>
      <c r="AB4" s="1101"/>
      <c r="AC4" s="1086"/>
      <c r="AD4" s="1087" t="s">
        <v>192</v>
      </c>
      <c r="AE4" s="1082"/>
      <c r="AF4" s="1082"/>
      <c r="AG4" s="1082"/>
      <c r="AH4" s="1082"/>
      <c r="AI4" s="1082"/>
      <c r="AJ4" s="1088"/>
      <c r="AK4" s="1088"/>
      <c r="AL4" s="1088" t="s">
        <v>190</v>
      </c>
      <c r="AM4" s="1088" t="s">
        <v>190</v>
      </c>
      <c r="AN4" s="1089"/>
      <c r="AO4" s="1090"/>
      <c r="AP4" s="1090"/>
      <c r="AQ4" s="1090"/>
      <c r="AR4" s="1090"/>
      <c r="AS4" s="1090"/>
      <c r="AT4" s="1090"/>
    </row>
    <row r="5" spans="1:46" ht="12.75"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101"/>
      <c r="AC5" s="1086"/>
      <c r="AD5" s="1082"/>
      <c r="AE5" s="1082"/>
      <c r="AF5" s="1082"/>
      <c r="AG5" s="1082"/>
      <c r="AH5" s="1082"/>
      <c r="AI5" s="1082"/>
      <c r="AJ5" s="1089"/>
      <c r="AK5" s="1089"/>
      <c r="AL5" s="1089"/>
      <c r="AM5" s="1089"/>
      <c r="AN5" s="1089"/>
      <c r="AO5" s="1090"/>
      <c r="AP5" s="1090"/>
      <c r="AQ5" s="1090"/>
      <c r="AR5" s="1090"/>
      <c r="AS5" s="1090"/>
      <c r="AT5" s="1090"/>
    </row>
    <row r="6" spans="1:46" ht="12.75" customHeight="1">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101"/>
      <c r="AC6" s="1086"/>
      <c r="AD6" s="1091"/>
      <c r="AE6" s="1091"/>
      <c r="AF6" s="1091"/>
      <c r="AG6" s="1091"/>
      <c r="AH6" s="1091"/>
      <c r="AI6" s="1091"/>
      <c r="AJ6" s="1089"/>
      <c r="AK6" s="1089"/>
      <c r="AL6" s="1092"/>
      <c r="AM6" s="1092"/>
      <c r="AN6" s="1093"/>
      <c r="AO6" s="1090"/>
      <c r="AP6" s="1090"/>
      <c r="AQ6" s="1090"/>
      <c r="AR6" s="1090"/>
      <c r="AS6" s="1090"/>
      <c r="AT6" s="1090"/>
    </row>
    <row r="7" spans="1:46" ht="24">
      <c r="A7" s="1045">
        <v>1709</v>
      </c>
      <c r="B7" s="1059" t="s">
        <v>467</v>
      </c>
      <c r="C7" s="1060"/>
      <c r="D7" s="1061" t="s">
        <v>352</v>
      </c>
      <c r="E7" s="1062">
        <v>0</v>
      </c>
      <c r="F7" s="1063" t="s">
        <v>2839</v>
      </c>
      <c r="G7" s="1064" t="s">
        <v>465</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101"/>
      <c r="AC7" s="1086"/>
      <c r="AD7" s="1082"/>
      <c r="AE7" s="1082"/>
      <c r="AF7" s="1082"/>
      <c r="AG7" s="1082"/>
      <c r="AH7" s="1082"/>
      <c r="AI7" s="1082"/>
      <c r="AJ7" s="1089"/>
      <c r="AK7" s="1089"/>
      <c r="AL7" s="1089"/>
      <c r="AM7" s="1089"/>
      <c r="AN7" s="1089"/>
      <c r="AO7" s="1089"/>
      <c r="AP7" s="1089"/>
      <c r="AQ7" s="1089"/>
      <c r="AR7" s="1089"/>
      <c r="AS7" s="1089"/>
      <c r="AT7" s="1089"/>
    </row>
    <row r="8" spans="1:46" ht="24">
      <c r="A8" s="1045" t="s">
        <v>735</v>
      </c>
      <c r="B8" s="1059"/>
      <c r="C8" s="1060"/>
      <c r="D8" s="1061" t="s">
        <v>352</v>
      </c>
      <c r="E8" s="1062">
        <v>0</v>
      </c>
      <c r="F8" s="1063" t="s">
        <v>2839</v>
      </c>
      <c r="G8" s="1064" t="s">
        <v>1099</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101"/>
      <c r="AC8" s="1086"/>
      <c r="AD8" s="1082"/>
      <c r="AE8" s="1082"/>
      <c r="AF8" s="1082"/>
      <c r="AG8" s="1082"/>
      <c r="AH8" s="1082"/>
      <c r="AI8" s="1082"/>
      <c r="AJ8" s="1089"/>
      <c r="AK8" s="1089"/>
      <c r="AL8" s="1089"/>
      <c r="AM8" s="1089"/>
      <c r="AN8" s="1089"/>
      <c r="AO8" s="1089"/>
      <c r="AP8" s="1089"/>
      <c r="AQ8" s="1089"/>
      <c r="AR8" s="1089"/>
      <c r="AS8" s="1089"/>
      <c r="AT8" s="1089"/>
    </row>
    <row r="9" spans="1:46" ht="24">
      <c r="A9" s="1045" t="s">
        <v>837</v>
      </c>
      <c r="B9" s="1059"/>
      <c r="C9" s="1060"/>
      <c r="D9" s="1061" t="s">
        <v>352</v>
      </c>
      <c r="E9" s="1062">
        <v>0</v>
      </c>
      <c r="F9" s="1063" t="s">
        <v>2839</v>
      </c>
      <c r="G9" s="1064" t="s">
        <v>403</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101"/>
      <c r="AC9" s="1086"/>
      <c r="AD9" s="1082"/>
      <c r="AE9" s="1082"/>
      <c r="AF9" s="1082"/>
      <c r="AG9" s="1082"/>
      <c r="AH9" s="1082"/>
      <c r="AI9" s="1082"/>
      <c r="AJ9" s="1089"/>
      <c r="AK9" s="1089"/>
      <c r="AL9" s="1089"/>
      <c r="AM9" s="1089"/>
      <c r="AN9" s="1089"/>
      <c r="AO9" s="1089"/>
      <c r="AP9" s="1089"/>
      <c r="AQ9" s="1089"/>
      <c r="AR9" s="1089"/>
      <c r="AS9" s="1089"/>
      <c r="AT9" s="1089"/>
    </row>
    <row r="10" spans="1:46" ht="24">
      <c r="A10" s="1045" t="s">
        <v>838</v>
      </c>
      <c r="B10" s="1059"/>
      <c r="C10" s="1060"/>
      <c r="D10" s="1061" t="s">
        <v>352</v>
      </c>
      <c r="E10" s="1062">
        <v>0</v>
      </c>
      <c r="F10" s="1063" t="s">
        <v>2839</v>
      </c>
      <c r="G10" s="1064" t="s">
        <v>2179</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101"/>
      <c r="AC10" s="1086"/>
      <c r="AD10" s="1082"/>
      <c r="AE10" s="1082"/>
      <c r="AF10" s="1082"/>
      <c r="AG10" s="1082"/>
      <c r="AH10" s="1082"/>
      <c r="AI10" s="1082"/>
      <c r="AJ10" s="1089"/>
      <c r="AK10" s="1089"/>
      <c r="AL10" s="1089"/>
      <c r="AM10" s="1089"/>
      <c r="AN10" s="1089"/>
      <c r="AO10" s="1089"/>
      <c r="AP10" s="1089"/>
      <c r="AQ10" s="1089"/>
      <c r="AR10" s="1089"/>
      <c r="AS10" s="1089"/>
      <c r="AT10" s="1089"/>
    </row>
    <row r="11" spans="1:46">
      <c r="A11" s="1045">
        <v>1620</v>
      </c>
      <c r="B11" s="1059" t="s">
        <v>468</v>
      </c>
      <c r="C11" s="1060" t="s">
        <v>469</v>
      </c>
      <c r="D11" s="1071" t="s">
        <v>470</v>
      </c>
      <c r="E11" s="1072" t="s">
        <v>352</v>
      </c>
      <c r="F11" s="1073" t="s">
        <v>1831</v>
      </c>
      <c r="G11" s="1074" t="s">
        <v>511</v>
      </c>
      <c r="H11" s="1075" t="s">
        <v>352</v>
      </c>
      <c r="I11" s="1075" t="s">
        <v>352</v>
      </c>
      <c r="J11" s="1076">
        <v>0</v>
      </c>
      <c r="K11" s="1074" t="s">
        <v>339</v>
      </c>
      <c r="L11" s="1077">
        <v>1.1299999999999999</v>
      </c>
      <c r="M11" s="1078">
        <v>1</v>
      </c>
      <c r="N11" s="1079">
        <v>1.2300214286628035</v>
      </c>
      <c r="O11" s="1073" t="s">
        <v>2848</v>
      </c>
      <c r="P11" s="1077">
        <v>0</v>
      </c>
      <c r="Q11" s="1078">
        <v>1</v>
      </c>
      <c r="R11" s="1079">
        <v>1.2300214286628035</v>
      </c>
      <c r="S11" s="1073" t="s">
        <v>2848</v>
      </c>
      <c r="T11" s="1077">
        <v>0</v>
      </c>
      <c r="U11" s="1078">
        <v>1</v>
      </c>
      <c r="V11" s="1079">
        <v>1.2300214286628035</v>
      </c>
      <c r="W11" s="1073" t="s">
        <v>2848</v>
      </c>
      <c r="X11" s="1077">
        <v>0</v>
      </c>
      <c r="Y11" s="1078">
        <v>1</v>
      </c>
      <c r="Z11" s="1079">
        <v>1.2300214286628035</v>
      </c>
      <c r="AA11" s="1073" t="s">
        <v>2848</v>
      </c>
      <c r="AB11" s="1205">
        <v>2</v>
      </c>
      <c r="AC11" s="1102" t="s">
        <v>345</v>
      </c>
      <c r="AD11" s="1041">
        <v>2</v>
      </c>
      <c r="AE11" s="1094">
        <v>3</v>
      </c>
      <c r="AF11" s="1094">
        <v>4</v>
      </c>
      <c r="AG11" s="1094">
        <v>2</v>
      </c>
      <c r="AH11" s="1094">
        <v>1</v>
      </c>
      <c r="AI11" s="1094">
        <v>3</v>
      </c>
      <c r="AJ11" s="1089">
        <v>3</v>
      </c>
      <c r="AK11" s="1089">
        <v>1.05</v>
      </c>
      <c r="AL11" s="1089">
        <v>1.22286980598759</v>
      </c>
      <c r="AM11" s="1093">
        <v>1.2300214286628035</v>
      </c>
      <c r="AN11" s="1093" t="s">
        <v>2849</v>
      </c>
      <c r="AO11" s="1095">
        <v>1.05</v>
      </c>
      <c r="AP11" s="1095">
        <v>1.05</v>
      </c>
      <c r="AQ11" s="1095">
        <v>1.2</v>
      </c>
      <c r="AR11" s="1095">
        <v>1.01</v>
      </c>
      <c r="AS11" s="1095">
        <v>1</v>
      </c>
      <c r="AT11" s="1095">
        <v>1.05</v>
      </c>
    </row>
    <row r="12" spans="1:46">
      <c r="A12" s="1045" t="s">
        <v>732</v>
      </c>
      <c r="B12" s="1059"/>
      <c r="C12" s="1060" t="s">
        <v>469</v>
      </c>
      <c r="D12" s="1071" t="s">
        <v>470</v>
      </c>
      <c r="E12" s="1072" t="s">
        <v>352</v>
      </c>
      <c r="F12" s="1073" t="s">
        <v>1831</v>
      </c>
      <c r="G12" s="1074" t="s">
        <v>1099</v>
      </c>
      <c r="H12" s="1075" t="s">
        <v>352</v>
      </c>
      <c r="I12" s="1075" t="s">
        <v>352</v>
      </c>
      <c r="J12" s="1076">
        <v>0</v>
      </c>
      <c r="K12" s="1074" t="s">
        <v>339</v>
      </c>
      <c r="L12" s="1077">
        <v>0</v>
      </c>
      <c r="M12" s="1078">
        <v>1</v>
      </c>
      <c r="N12" s="1079">
        <v>1.2300214286628035</v>
      </c>
      <c r="O12" s="1073" t="s">
        <v>2848</v>
      </c>
      <c r="P12" s="1077">
        <v>1.1299999999999999</v>
      </c>
      <c r="Q12" s="1078">
        <v>1</v>
      </c>
      <c r="R12" s="1079">
        <v>1.2300214286628035</v>
      </c>
      <c r="S12" s="1073" t="s">
        <v>2848</v>
      </c>
      <c r="T12" s="1077">
        <v>0</v>
      </c>
      <c r="U12" s="1078">
        <v>1</v>
      </c>
      <c r="V12" s="1079">
        <v>1.2300214286628035</v>
      </c>
      <c r="W12" s="1073" t="s">
        <v>2848</v>
      </c>
      <c r="X12" s="1077">
        <v>0</v>
      </c>
      <c r="Y12" s="1078">
        <v>1</v>
      </c>
      <c r="Z12" s="1079">
        <v>1.2300214286628035</v>
      </c>
      <c r="AA12" s="1073" t="s">
        <v>2848</v>
      </c>
      <c r="AB12" s="1101"/>
      <c r="AC12" s="1102" t="s">
        <v>345</v>
      </c>
      <c r="AD12" s="1041">
        <v>2</v>
      </c>
      <c r="AE12" s="1094">
        <v>3</v>
      </c>
      <c r="AF12" s="1094">
        <v>4</v>
      </c>
      <c r="AG12" s="1094">
        <v>2</v>
      </c>
      <c r="AH12" s="1094">
        <v>1</v>
      </c>
      <c r="AI12" s="1094">
        <v>3</v>
      </c>
      <c r="AJ12" s="1089">
        <v>3</v>
      </c>
      <c r="AK12" s="1089">
        <v>1.05</v>
      </c>
      <c r="AL12" s="1089">
        <v>1.22286980598759</v>
      </c>
      <c r="AM12" s="1093">
        <v>1.2300214286628035</v>
      </c>
      <c r="AN12" s="1093" t="s">
        <v>2849</v>
      </c>
      <c r="AO12" s="1095">
        <v>1.05</v>
      </c>
      <c r="AP12" s="1095">
        <v>1.05</v>
      </c>
      <c r="AQ12" s="1095">
        <v>1.2</v>
      </c>
      <c r="AR12" s="1095">
        <v>1.01</v>
      </c>
      <c r="AS12" s="1095">
        <v>1</v>
      </c>
      <c r="AT12" s="1095">
        <v>1.05</v>
      </c>
    </row>
    <row r="13" spans="1:46">
      <c r="A13" s="1045" t="s">
        <v>833</v>
      </c>
      <c r="B13" s="1059"/>
      <c r="C13" s="1060" t="s">
        <v>469</v>
      </c>
      <c r="D13" s="1071" t="s">
        <v>470</v>
      </c>
      <c r="E13" s="1072" t="s">
        <v>352</v>
      </c>
      <c r="F13" s="1073" t="s">
        <v>1831</v>
      </c>
      <c r="G13" s="1074" t="s">
        <v>403</v>
      </c>
      <c r="H13" s="1075" t="s">
        <v>352</v>
      </c>
      <c r="I13" s="1075" t="s">
        <v>352</v>
      </c>
      <c r="J13" s="1076">
        <v>0</v>
      </c>
      <c r="K13" s="1074" t="s">
        <v>339</v>
      </c>
      <c r="L13" s="1077">
        <v>0</v>
      </c>
      <c r="M13" s="1078">
        <v>1</v>
      </c>
      <c r="N13" s="1079">
        <v>1.2300214286628035</v>
      </c>
      <c r="O13" s="1073" t="s">
        <v>2848</v>
      </c>
      <c r="P13" s="1077">
        <v>0</v>
      </c>
      <c r="Q13" s="1078">
        <v>1</v>
      </c>
      <c r="R13" s="1079">
        <v>1.2300214286628035</v>
      </c>
      <c r="S13" s="1073" t="s">
        <v>2848</v>
      </c>
      <c r="T13" s="1077">
        <v>1.1299999999999999</v>
      </c>
      <c r="U13" s="1078">
        <v>1</v>
      </c>
      <c r="V13" s="1079">
        <v>1.2300214286628035</v>
      </c>
      <c r="W13" s="1073" t="s">
        <v>2848</v>
      </c>
      <c r="X13" s="1077">
        <v>0</v>
      </c>
      <c r="Y13" s="1078">
        <v>1</v>
      </c>
      <c r="Z13" s="1079">
        <v>1.2300214286628035</v>
      </c>
      <c r="AA13" s="1073" t="s">
        <v>2848</v>
      </c>
      <c r="AB13" s="1103">
        <v>2</v>
      </c>
      <c r="AC13" s="1102" t="s">
        <v>345</v>
      </c>
      <c r="AD13" s="1041">
        <v>2</v>
      </c>
      <c r="AE13" s="1094">
        <v>3</v>
      </c>
      <c r="AF13" s="1094">
        <v>4</v>
      </c>
      <c r="AG13" s="1094">
        <v>2</v>
      </c>
      <c r="AH13" s="1094">
        <v>1</v>
      </c>
      <c r="AI13" s="1094">
        <v>3</v>
      </c>
      <c r="AJ13" s="1089">
        <v>3</v>
      </c>
      <c r="AK13" s="1089">
        <v>1.05</v>
      </c>
      <c r="AL13" s="1089">
        <v>1.22286980598759</v>
      </c>
      <c r="AM13" s="1093">
        <v>1.2300214286628035</v>
      </c>
      <c r="AN13" s="1093" t="s">
        <v>2849</v>
      </c>
      <c r="AO13" s="1095">
        <v>1.05</v>
      </c>
      <c r="AP13" s="1095">
        <v>1.05</v>
      </c>
      <c r="AQ13" s="1095">
        <v>1.2</v>
      </c>
      <c r="AR13" s="1095">
        <v>1.01</v>
      </c>
      <c r="AS13" s="1095">
        <v>1</v>
      </c>
      <c r="AT13" s="1095">
        <v>1.05</v>
      </c>
    </row>
    <row r="14" spans="1:46">
      <c r="A14" s="1045" t="s">
        <v>834</v>
      </c>
      <c r="B14" s="1059"/>
      <c r="C14" s="1060" t="s">
        <v>469</v>
      </c>
      <c r="D14" s="1071" t="s">
        <v>470</v>
      </c>
      <c r="E14" s="1072" t="s">
        <v>352</v>
      </c>
      <c r="F14" s="1073" t="s">
        <v>1831</v>
      </c>
      <c r="G14" s="1074" t="s">
        <v>2179</v>
      </c>
      <c r="H14" s="1075" t="s">
        <v>352</v>
      </c>
      <c r="I14" s="1075" t="s">
        <v>352</v>
      </c>
      <c r="J14" s="1076">
        <v>0</v>
      </c>
      <c r="K14" s="1074" t="s">
        <v>339</v>
      </c>
      <c r="L14" s="1077">
        <v>0</v>
      </c>
      <c r="M14" s="1078">
        <v>1</v>
      </c>
      <c r="N14" s="1079">
        <v>1.2300214286628035</v>
      </c>
      <c r="O14" s="1073" t="s">
        <v>2848</v>
      </c>
      <c r="P14" s="1077">
        <v>0</v>
      </c>
      <c r="Q14" s="1078">
        <v>1</v>
      </c>
      <c r="R14" s="1079">
        <v>1.2300214286628035</v>
      </c>
      <c r="S14" s="1073" t="s">
        <v>2848</v>
      </c>
      <c r="T14" s="1077">
        <v>0</v>
      </c>
      <c r="U14" s="1078">
        <v>1</v>
      </c>
      <c r="V14" s="1079">
        <v>1.2300214286628035</v>
      </c>
      <c r="W14" s="1073" t="s">
        <v>2848</v>
      </c>
      <c r="X14" s="1077">
        <v>1.1299999999999999</v>
      </c>
      <c r="Y14" s="1078">
        <v>1</v>
      </c>
      <c r="Z14" s="1079">
        <v>1.2300214286628035</v>
      </c>
      <c r="AA14" s="1073" t="s">
        <v>2848</v>
      </c>
      <c r="AB14" s="1103"/>
      <c r="AC14" s="1102" t="s">
        <v>345</v>
      </c>
      <c r="AD14" s="1041">
        <v>2</v>
      </c>
      <c r="AE14" s="1094">
        <v>3</v>
      </c>
      <c r="AF14" s="1094">
        <v>4</v>
      </c>
      <c r="AG14" s="1094">
        <v>2</v>
      </c>
      <c r="AH14" s="1094">
        <v>1</v>
      </c>
      <c r="AI14" s="1094">
        <v>3</v>
      </c>
      <c r="AJ14" s="1089">
        <v>3</v>
      </c>
      <c r="AK14" s="1089">
        <v>1.05</v>
      </c>
      <c r="AL14" s="1089">
        <v>1.22286980598759</v>
      </c>
      <c r="AM14" s="1093">
        <v>1.2300214286628035</v>
      </c>
      <c r="AN14" s="1093" t="s">
        <v>2849</v>
      </c>
      <c r="AO14" s="1095">
        <v>1.05</v>
      </c>
      <c r="AP14" s="1095">
        <v>1.05</v>
      </c>
      <c r="AQ14" s="1095">
        <v>1.2</v>
      </c>
      <c r="AR14" s="1095">
        <v>1.01</v>
      </c>
      <c r="AS14" s="1095">
        <v>1</v>
      </c>
      <c r="AT14" s="1095">
        <v>1.05</v>
      </c>
    </row>
    <row r="15" spans="1:46" ht="24">
      <c r="A15" s="1045">
        <v>1216</v>
      </c>
      <c r="B15" s="1059" t="s">
        <v>469</v>
      </c>
      <c r="C15" s="1060" t="s">
        <v>469</v>
      </c>
      <c r="D15" s="1071" t="s">
        <v>470</v>
      </c>
      <c r="E15" s="1072" t="s">
        <v>352</v>
      </c>
      <c r="F15" s="1073" t="s">
        <v>1437</v>
      </c>
      <c r="G15" s="1074" t="s">
        <v>465</v>
      </c>
      <c r="H15" s="1075" t="s">
        <v>352</v>
      </c>
      <c r="I15" s="1075" t="s">
        <v>352</v>
      </c>
      <c r="J15" s="1076">
        <v>0</v>
      </c>
      <c r="K15" s="1074" t="s">
        <v>339</v>
      </c>
      <c r="L15" s="1077">
        <v>1.6016713091922004</v>
      </c>
      <c r="M15" s="1078">
        <v>1</v>
      </c>
      <c r="N15" s="1079">
        <v>1.2493624709455158</v>
      </c>
      <c r="O15" s="1073" t="s">
        <v>2850</v>
      </c>
      <c r="P15" s="1077">
        <v>1.6016713091922004</v>
      </c>
      <c r="Q15" s="1078">
        <v>1</v>
      </c>
      <c r="R15" s="1079">
        <v>1.2493624709455158</v>
      </c>
      <c r="S15" s="1073" t="s">
        <v>2850</v>
      </c>
      <c r="T15" s="1077">
        <v>1.6016713091922004</v>
      </c>
      <c r="U15" s="1078">
        <v>1</v>
      </c>
      <c r="V15" s="1079">
        <v>1.2493624709455158</v>
      </c>
      <c r="W15" s="1073" t="s">
        <v>2850</v>
      </c>
      <c r="X15" s="1077">
        <v>1.6016713091922004</v>
      </c>
      <c r="Y15" s="1078">
        <v>1</v>
      </c>
      <c r="Z15" s="1079">
        <v>1.2493624709455158</v>
      </c>
      <c r="AA15" s="1073" t="s">
        <v>2850</v>
      </c>
      <c r="AB15" s="1103">
        <v>2</v>
      </c>
      <c r="AC15" s="1102" t="s">
        <v>562</v>
      </c>
      <c r="AD15" s="1041">
        <v>3</v>
      </c>
      <c r="AE15" s="1094">
        <v>3</v>
      </c>
      <c r="AF15" s="1094">
        <v>4</v>
      </c>
      <c r="AG15" s="1094">
        <v>2</v>
      </c>
      <c r="AH15" s="1094">
        <v>1</v>
      </c>
      <c r="AI15" s="1094">
        <v>3</v>
      </c>
      <c r="AJ15" s="1089">
        <v>3</v>
      </c>
      <c r="AK15" s="1089">
        <v>1.05</v>
      </c>
      <c r="AL15" s="1089">
        <v>1.2426192251897756</v>
      </c>
      <c r="AM15" s="1093">
        <v>1.2493624709455158</v>
      </c>
      <c r="AN15" s="1093" t="s">
        <v>2851</v>
      </c>
      <c r="AO15" s="1095">
        <v>1.1000000000000001</v>
      </c>
      <c r="AP15" s="1095">
        <v>1.05</v>
      </c>
      <c r="AQ15" s="1095">
        <v>1.2</v>
      </c>
      <c r="AR15" s="1095">
        <v>1.01</v>
      </c>
      <c r="AS15" s="1095">
        <v>1</v>
      </c>
      <c r="AT15" s="1095">
        <v>1.05</v>
      </c>
    </row>
    <row r="16" spans="1:46" ht="24">
      <c r="A16" s="1045">
        <v>1217</v>
      </c>
      <c r="B16" s="1059" t="s">
        <v>469</v>
      </c>
      <c r="C16" s="1060" t="s">
        <v>469</v>
      </c>
      <c r="D16" s="1071" t="s">
        <v>470</v>
      </c>
      <c r="E16" s="1072" t="s">
        <v>352</v>
      </c>
      <c r="F16" s="1073" t="s">
        <v>1834</v>
      </c>
      <c r="G16" s="1074" t="s">
        <v>465</v>
      </c>
      <c r="H16" s="1075" t="s">
        <v>352</v>
      </c>
      <c r="I16" s="1075" t="s">
        <v>352</v>
      </c>
      <c r="J16" s="1076">
        <v>0</v>
      </c>
      <c r="K16" s="1074" t="s">
        <v>339</v>
      </c>
      <c r="L16" s="1077">
        <v>5.0139275766016712E-2</v>
      </c>
      <c r="M16" s="1078">
        <v>1</v>
      </c>
      <c r="N16" s="1079">
        <v>1.2493624709455158</v>
      </c>
      <c r="O16" s="1073" t="s">
        <v>2850</v>
      </c>
      <c r="P16" s="1077">
        <v>5.0139275766016712E-2</v>
      </c>
      <c r="Q16" s="1078">
        <v>1</v>
      </c>
      <c r="R16" s="1079">
        <v>1.2493624709455158</v>
      </c>
      <c r="S16" s="1073" t="s">
        <v>2850</v>
      </c>
      <c r="T16" s="1077">
        <v>5.0139275766016712E-2</v>
      </c>
      <c r="U16" s="1078">
        <v>1</v>
      </c>
      <c r="V16" s="1079">
        <v>1.2493624709455158</v>
      </c>
      <c r="W16" s="1073" t="s">
        <v>2850</v>
      </c>
      <c r="X16" s="1077">
        <v>5.0139275766016712E-2</v>
      </c>
      <c r="Y16" s="1078">
        <v>1</v>
      </c>
      <c r="Z16" s="1079">
        <v>1.2493624709455158</v>
      </c>
      <c r="AA16" s="1073" t="s">
        <v>2850</v>
      </c>
      <c r="AB16" s="1103">
        <v>6.2608695652173918E-2</v>
      </c>
      <c r="AC16" s="1102" t="s">
        <v>562</v>
      </c>
      <c r="AD16" s="1041">
        <v>3</v>
      </c>
      <c r="AE16" s="1094">
        <v>3</v>
      </c>
      <c r="AF16" s="1094">
        <v>4</v>
      </c>
      <c r="AG16" s="1094">
        <v>2</v>
      </c>
      <c r="AH16" s="1094">
        <v>1</v>
      </c>
      <c r="AI16" s="1094">
        <v>3</v>
      </c>
      <c r="AJ16" s="1089">
        <v>3</v>
      </c>
      <c r="AK16" s="1089">
        <v>1.05</v>
      </c>
      <c r="AL16" s="1089">
        <v>1.2426192251897756</v>
      </c>
      <c r="AM16" s="1093">
        <v>1.2493624709455158</v>
      </c>
      <c r="AN16" s="1093" t="s">
        <v>2851</v>
      </c>
      <c r="AO16" s="1095">
        <v>1.1000000000000001</v>
      </c>
      <c r="AP16" s="1095">
        <v>1.05</v>
      </c>
      <c r="AQ16" s="1095">
        <v>1.2</v>
      </c>
      <c r="AR16" s="1095">
        <v>1.01</v>
      </c>
      <c r="AS16" s="1095">
        <v>1</v>
      </c>
      <c r="AT16" s="1095">
        <v>1.05</v>
      </c>
    </row>
    <row r="17" spans="1:46" ht="24">
      <c r="A17" s="1045">
        <v>1280</v>
      </c>
      <c r="B17" s="1059" t="s">
        <v>469</v>
      </c>
      <c r="C17" s="1060" t="s">
        <v>469</v>
      </c>
      <c r="D17" s="1071" t="s">
        <v>470</v>
      </c>
      <c r="E17" s="1072" t="s">
        <v>352</v>
      </c>
      <c r="F17" s="1073" t="s">
        <v>1424</v>
      </c>
      <c r="G17" s="1074" t="s">
        <v>465</v>
      </c>
      <c r="H17" s="1075" t="s">
        <v>352</v>
      </c>
      <c r="I17" s="1075" t="s">
        <v>352</v>
      </c>
      <c r="J17" s="1076">
        <v>0</v>
      </c>
      <c r="K17" s="1074" t="s">
        <v>339</v>
      </c>
      <c r="L17" s="1077">
        <v>0.34818941504178275</v>
      </c>
      <c r="M17" s="1078">
        <v>1</v>
      </c>
      <c r="N17" s="1079">
        <v>1.2493624709455158</v>
      </c>
      <c r="O17" s="1073" t="s">
        <v>2850</v>
      </c>
      <c r="P17" s="1077">
        <v>0.34818941504178275</v>
      </c>
      <c r="Q17" s="1078">
        <v>1</v>
      </c>
      <c r="R17" s="1079">
        <v>1.2493624709455158</v>
      </c>
      <c r="S17" s="1073" t="s">
        <v>2850</v>
      </c>
      <c r="T17" s="1077">
        <v>0.34818941504178275</v>
      </c>
      <c r="U17" s="1078">
        <v>1</v>
      </c>
      <c r="V17" s="1079">
        <v>1.2493624709455158</v>
      </c>
      <c r="W17" s="1073" t="s">
        <v>2850</v>
      </c>
      <c r="X17" s="1077">
        <v>0.34818941504178275</v>
      </c>
      <c r="Y17" s="1078">
        <v>1</v>
      </c>
      <c r="Z17" s="1079">
        <v>1.2493624709455158</v>
      </c>
      <c r="AA17" s="1073" t="s">
        <v>2850</v>
      </c>
      <c r="AB17" s="1103">
        <v>0.43478260869565222</v>
      </c>
      <c r="AC17" s="1102" t="s">
        <v>562</v>
      </c>
      <c r="AD17" s="1041">
        <v>3</v>
      </c>
      <c r="AE17" s="1094">
        <v>3</v>
      </c>
      <c r="AF17" s="1094">
        <v>4</v>
      </c>
      <c r="AG17" s="1094">
        <v>2</v>
      </c>
      <c r="AH17" s="1094">
        <v>1</v>
      </c>
      <c r="AI17" s="1094">
        <v>3</v>
      </c>
      <c r="AJ17" s="1089">
        <v>3</v>
      </c>
      <c r="AK17" s="1089">
        <v>1.05</v>
      </c>
      <c r="AL17" s="1089">
        <v>1.2426192251897756</v>
      </c>
      <c r="AM17" s="1093">
        <v>1.2493624709455158</v>
      </c>
      <c r="AN17" s="1093" t="s">
        <v>2851</v>
      </c>
      <c r="AO17" s="1095">
        <v>1.1000000000000001</v>
      </c>
      <c r="AP17" s="1095">
        <v>1.05</v>
      </c>
      <c r="AQ17" s="1095">
        <v>1.2</v>
      </c>
      <c r="AR17" s="1095">
        <v>1.01</v>
      </c>
      <c r="AS17" s="1095">
        <v>1</v>
      </c>
      <c r="AT17" s="1095">
        <v>1.05</v>
      </c>
    </row>
    <row r="18" spans="1:46" ht="24">
      <c r="A18" s="1045" t="s">
        <v>1856</v>
      </c>
      <c r="B18" s="1059" t="s">
        <v>469</v>
      </c>
      <c r="C18" s="1060" t="s">
        <v>469</v>
      </c>
      <c r="D18" s="1071" t="s">
        <v>470</v>
      </c>
      <c r="E18" s="1072" t="s">
        <v>352</v>
      </c>
      <c r="F18" s="1073" t="s">
        <v>1858</v>
      </c>
      <c r="G18" s="1074" t="s">
        <v>465</v>
      </c>
      <c r="H18" s="1075" t="s">
        <v>352</v>
      </c>
      <c r="I18" s="1075" t="s">
        <v>352</v>
      </c>
      <c r="J18" s="1076">
        <v>0</v>
      </c>
      <c r="K18" s="1074" t="s">
        <v>341</v>
      </c>
      <c r="L18" s="1077">
        <v>2.8685422469823583</v>
      </c>
      <c r="M18" s="1078">
        <v>1</v>
      </c>
      <c r="N18" s="1079">
        <v>2.0949941301068096</v>
      </c>
      <c r="O18" s="1073" t="s">
        <v>2852</v>
      </c>
      <c r="P18" s="1077">
        <v>2.8685422469823583</v>
      </c>
      <c r="Q18" s="1078">
        <v>1</v>
      </c>
      <c r="R18" s="1079">
        <v>2.0949941301068096</v>
      </c>
      <c r="S18" s="1073" t="s">
        <v>2852</v>
      </c>
      <c r="T18" s="1077">
        <v>2.8685422469823583</v>
      </c>
      <c r="U18" s="1078">
        <v>1</v>
      </c>
      <c r="V18" s="1079">
        <v>2.0949941301068096</v>
      </c>
      <c r="W18" s="1073" t="s">
        <v>2852</v>
      </c>
      <c r="X18" s="1077">
        <v>2.8685422469823583</v>
      </c>
      <c r="Y18" s="1078">
        <v>1</v>
      </c>
      <c r="Z18" s="1079">
        <v>2.0949941301068096</v>
      </c>
      <c r="AA18" s="1073" t="s">
        <v>2852</v>
      </c>
      <c r="AB18" s="1103"/>
      <c r="AC18" s="1102" t="s">
        <v>2056</v>
      </c>
      <c r="AD18" s="1041">
        <v>4</v>
      </c>
      <c r="AE18" s="1094">
        <v>5</v>
      </c>
      <c r="AF18" s="1094" t="s">
        <v>194</v>
      </c>
      <c r="AG18" s="1094" t="s">
        <v>194</v>
      </c>
      <c r="AH18" s="1094" t="s">
        <v>194</v>
      </c>
      <c r="AI18" s="1094" t="s">
        <v>194</v>
      </c>
      <c r="AJ18" s="1089">
        <v>5</v>
      </c>
      <c r="AK18" s="1089">
        <v>2</v>
      </c>
      <c r="AL18" s="1089">
        <v>1.2941338353151037</v>
      </c>
      <c r="AM18" s="1093">
        <v>2.0949941301068096</v>
      </c>
      <c r="AN18" s="1093" t="s">
        <v>52</v>
      </c>
      <c r="AO18" s="1095">
        <v>1.2</v>
      </c>
      <c r="AP18" s="1095">
        <v>1.2</v>
      </c>
      <c r="AQ18" s="1095">
        <v>1</v>
      </c>
      <c r="AR18" s="1095">
        <v>1</v>
      </c>
      <c r="AS18" s="1095">
        <v>1</v>
      </c>
      <c r="AT18" s="1095">
        <v>1</v>
      </c>
    </row>
    <row r="19" spans="1:46" ht="24">
      <c r="A19" s="1045">
        <v>1841</v>
      </c>
      <c r="B19" s="1059" t="s">
        <v>469</v>
      </c>
      <c r="C19" s="1060" t="s">
        <v>469</v>
      </c>
      <c r="D19" s="1071" t="s">
        <v>470</v>
      </c>
      <c r="E19" s="1072" t="s">
        <v>352</v>
      </c>
      <c r="F19" s="1073" t="s">
        <v>53</v>
      </c>
      <c r="G19" s="1074" t="s">
        <v>465</v>
      </c>
      <c r="H19" s="1075" t="s">
        <v>352</v>
      </c>
      <c r="I19" s="1075" t="s">
        <v>352</v>
      </c>
      <c r="J19" s="1076">
        <v>0</v>
      </c>
      <c r="K19" s="1074" t="s">
        <v>341</v>
      </c>
      <c r="L19" s="1077">
        <v>3.6512534818941504</v>
      </c>
      <c r="M19" s="1078">
        <v>1</v>
      </c>
      <c r="N19" s="1079">
        <v>2.0949941301068096</v>
      </c>
      <c r="O19" s="1073" t="s">
        <v>2853</v>
      </c>
      <c r="P19" s="1077">
        <v>3.6512534818941504</v>
      </c>
      <c r="Q19" s="1078">
        <v>1</v>
      </c>
      <c r="R19" s="1079">
        <v>2.0949941301068096</v>
      </c>
      <c r="S19" s="1073" t="s">
        <v>2853</v>
      </c>
      <c r="T19" s="1077">
        <v>3.6512534818941504</v>
      </c>
      <c r="U19" s="1078">
        <v>1</v>
      </c>
      <c r="V19" s="1079">
        <v>2.0949941301068096</v>
      </c>
      <c r="W19" s="1073" t="s">
        <v>2853</v>
      </c>
      <c r="X19" s="1077">
        <v>3.6512534818941504</v>
      </c>
      <c r="Y19" s="1078">
        <v>1</v>
      </c>
      <c r="Z19" s="1079">
        <v>2.0949941301068096</v>
      </c>
      <c r="AA19" s="1073" t="s">
        <v>2853</v>
      </c>
      <c r="AB19" s="1103"/>
      <c r="AC19" s="1102" t="s">
        <v>2055</v>
      </c>
      <c r="AD19" s="1041">
        <v>4</v>
      </c>
      <c r="AE19" s="1094">
        <v>5</v>
      </c>
      <c r="AF19" s="1094" t="s">
        <v>194</v>
      </c>
      <c r="AG19" s="1094" t="s">
        <v>194</v>
      </c>
      <c r="AH19" s="1094" t="s">
        <v>194</v>
      </c>
      <c r="AI19" s="1094" t="s">
        <v>194</v>
      </c>
      <c r="AJ19" s="1089">
        <v>5</v>
      </c>
      <c r="AK19" s="1089">
        <v>2</v>
      </c>
      <c r="AL19" s="1089">
        <v>1.2941338353151037</v>
      </c>
      <c r="AM19" s="1093">
        <v>2.0949941301068096</v>
      </c>
      <c r="AN19" s="1093" t="s">
        <v>52</v>
      </c>
      <c r="AO19" s="1095">
        <v>1.2</v>
      </c>
      <c r="AP19" s="1095">
        <v>1.2</v>
      </c>
      <c r="AQ19" s="1095">
        <v>1</v>
      </c>
      <c r="AR19" s="1095">
        <v>1</v>
      </c>
      <c r="AS19" s="1095">
        <v>1</v>
      </c>
      <c r="AT19" s="1095">
        <v>1</v>
      </c>
    </row>
    <row r="20" spans="1:46" ht="24">
      <c r="A20" s="1045">
        <v>5104</v>
      </c>
      <c r="B20" s="1059" t="s">
        <v>469</v>
      </c>
      <c r="C20" s="1060" t="s">
        <v>469</v>
      </c>
      <c r="D20" s="1071" t="s">
        <v>470</v>
      </c>
      <c r="E20" s="1072" t="s">
        <v>352</v>
      </c>
      <c r="F20" s="1073" t="s">
        <v>2185</v>
      </c>
      <c r="G20" s="1074" t="s">
        <v>465</v>
      </c>
      <c r="H20" s="1075" t="s">
        <v>352</v>
      </c>
      <c r="I20" s="1075" t="s">
        <v>352</v>
      </c>
      <c r="J20" s="1076">
        <v>0</v>
      </c>
      <c r="K20" s="1074" t="s">
        <v>605</v>
      </c>
      <c r="L20" s="1077">
        <v>17.037705158980291</v>
      </c>
      <c r="M20" s="1078">
        <v>1</v>
      </c>
      <c r="N20" s="1079">
        <v>1.1030580160363783</v>
      </c>
      <c r="O20" s="1073" t="s">
        <v>2854</v>
      </c>
      <c r="P20" s="1077">
        <v>0</v>
      </c>
      <c r="Q20" s="1078">
        <v>1</v>
      </c>
      <c r="R20" s="1079">
        <v>1.1030580160363783</v>
      </c>
      <c r="S20" s="1073" t="s">
        <v>2854</v>
      </c>
      <c r="T20" s="1077">
        <v>0</v>
      </c>
      <c r="U20" s="1078">
        <v>1</v>
      </c>
      <c r="V20" s="1079">
        <v>1.1030580160363783</v>
      </c>
      <c r="W20" s="1073" t="s">
        <v>2854</v>
      </c>
      <c r="X20" s="1077">
        <v>0</v>
      </c>
      <c r="Y20" s="1078">
        <v>1</v>
      </c>
      <c r="Z20" s="1079">
        <v>1.1030580160363783</v>
      </c>
      <c r="AA20" s="1073" t="s">
        <v>2854</v>
      </c>
      <c r="AB20" s="1103"/>
      <c r="AC20" s="1102" t="s">
        <v>2050</v>
      </c>
      <c r="AD20" s="1041">
        <v>2</v>
      </c>
      <c r="AE20" s="1094">
        <v>3</v>
      </c>
      <c r="AF20" s="1094">
        <v>1</v>
      </c>
      <c r="AG20" s="1094">
        <v>2</v>
      </c>
      <c r="AH20" s="1094">
        <v>1</v>
      </c>
      <c r="AI20" s="1094">
        <v>3</v>
      </c>
      <c r="AJ20" s="1089">
        <v>2</v>
      </c>
      <c r="AK20" s="1089">
        <v>1.05</v>
      </c>
      <c r="AL20" s="1089">
        <v>1.0888159599559692</v>
      </c>
      <c r="AM20" s="1093">
        <v>1.1030580160363783</v>
      </c>
      <c r="AN20" s="1093" t="s">
        <v>2855</v>
      </c>
      <c r="AO20" s="1095">
        <v>1.05</v>
      </c>
      <c r="AP20" s="1095">
        <v>1.05</v>
      </c>
      <c r="AQ20" s="1095">
        <v>1</v>
      </c>
      <c r="AR20" s="1095">
        <v>1.01</v>
      </c>
      <c r="AS20" s="1095">
        <v>1</v>
      </c>
      <c r="AT20" s="1095">
        <v>1.05</v>
      </c>
    </row>
    <row r="21" spans="1:46" ht="24">
      <c r="A21" s="1045">
        <v>5287</v>
      </c>
      <c r="B21" s="1059" t="s">
        <v>469</v>
      </c>
      <c r="C21" s="1060" t="s">
        <v>469</v>
      </c>
      <c r="D21" s="1071" t="s">
        <v>470</v>
      </c>
      <c r="E21" s="1072" t="s">
        <v>352</v>
      </c>
      <c r="F21" s="1073" t="s">
        <v>2186</v>
      </c>
      <c r="G21" s="1074" t="s">
        <v>465</v>
      </c>
      <c r="H21" s="1075" t="s">
        <v>352</v>
      </c>
      <c r="I21" s="1075" t="s">
        <v>352</v>
      </c>
      <c r="J21" s="1076">
        <v>0</v>
      </c>
      <c r="K21" s="1074" t="s">
        <v>605</v>
      </c>
      <c r="L21" s="1077">
        <v>3.8334836607705651</v>
      </c>
      <c r="M21" s="1078">
        <v>1</v>
      </c>
      <c r="N21" s="1079">
        <v>1.1030580160363783</v>
      </c>
      <c r="O21" s="1073" t="s">
        <v>2854</v>
      </c>
      <c r="P21" s="1077">
        <v>0</v>
      </c>
      <c r="Q21" s="1078">
        <v>1</v>
      </c>
      <c r="R21" s="1079">
        <v>1.1030580160363783</v>
      </c>
      <c r="S21" s="1073" t="s">
        <v>2854</v>
      </c>
      <c r="T21" s="1077">
        <v>13.796418274439974</v>
      </c>
      <c r="U21" s="1078">
        <v>1</v>
      </c>
      <c r="V21" s="1079">
        <v>1.1030580160363783</v>
      </c>
      <c r="W21" s="1073" t="s">
        <v>2854</v>
      </c>
      <c r="X21" s="1077">
        <v>0</v>
      </c>
      <c r="Y21" s="1078">
        <v>1</v>
      </c>
      <c r="Z21" s="1079">
        <v>1.1030580160363783</v>
      </c>
      <c r="AA21" s="1073" t="s">
        <v>2854</v>
      </c>
      <c r="AB21" s="1104"/>
      <c r="AC21" s="1102" t="s">
        <v>2050</v>
      </c>
      <c r="AD21" s="1041">
        <v>2</v>
      </c>
      <c r="AE21" s="1094">
        <v>3</v>
      </c>
      <c r="AF21" s="1094">
        <v>1</v>
      </c>
      <c r="AG21" s="1094">
        <v>2</v>
      </c>
      <c r="AH21" s="1094">
        <v>1</v>
      </c>
      <c r="AI21" s="1094">
        <v>3</v>
      </c>
      <c r="AJ21" s="1089">
        <v>3</v>
      </c>
      <c r="AK21" s="1089">
        <v>1.05</v>
      </c>
      <c r="AL21" s="1089">
        <v>1.0888159599559692</v>
      </c>
      <c r="AM21" s="1093">
        <v>1.1030580160363783</v>
      </c>
      <c r="AN21" s="1093" t="s">
        <v>2855</v>
      </c>
      <c r="AO21" s="1095">
        <v>1.05</v>
      </c>
      <c r="AP21" s="1095">
        <v>1.05</v>
      </c>
      <c r="AQ21" s="1095">
        <v>1</v>
      </c>
      <c r="AR21" s="1095">
        <v>1.01</v>
      </c>
      <c r="AS21" s="1095">
        <v>1</v>
      </c>
      <c r="AT21" s="1095">
        <v>1.05</v>
      </c>
    </row>
    <row r="22" spans="1:46" ht="24">
      <c r="A22" s="1045" t="s">
        <v>2046</v>
      </c>
      <c r="B22" s="1059" t="s">
        <v>469</v>
      </c>
      <c r="C22" s="1060" t="s">
        <v>469</v>
      </c>
      <c r="D22" s="1071" t="s">
        <v>470</v>
      </c>
      <c r="E22" s="1072" t="s">
        <v>352</v>
      </c>
      <c r="F22" s="1073" t="s">
        <v>2187</v>
      </c>
      <c r="G22" s="1074" t="s">
        <v>191</v>
      </c>
      <c r="H22" s="1075" t="s">
        <v>352</v>
      </c>
      <c r="I22" s="1075" t="s">
        <v>352</v>
      </c>
      <c r="J22" s="1076">
        <v>0</v>
      </c>
      <c r="K22" s="1074" t="s">
        <v>605</v>
      </c>
      <c r="L22" s="1077">
        <v>21.72307407769987</v>
      </c>
      <c r="M22" s="1078">
        <v>1</v>
      </c>
      <c r="N22" s="1079">
        <v>1.1030580160363783</v>
      </c>
      <c r="O22" s="1073" t="s">
        <v>2854</v>
      </c>
      <c r="P22" s="1077">
        <v>0</v>
      </c>
      <c r="Q22" s="1078">
        <v>1</v>
      </c>
      <c r="R22" s="1079">
        <v>1.1030580160363783</v>
      </c>
      <c r="S22" s="1073" t="s">
        <v>2854</v>
      </c>
      <c r="T22" s="1077">
        <v>0</v>
      </c>
      <c r="U22" s="1078">
        <v>1</v>
      </c>
      <c r="V22" s="1079">
        <v>1.1030580160363783</v>
      </c>
      <c r="W22" s="1073" t="s">
        <v>2854</v>
      </c>
      <c r="X22" s="1077">
        <v>0</v>
      </c>
      <c r="Y22" s="1078">
        <v>1</v>
      </c>
      <c r="Z22" s="1079">
        <v>1.1030580160363783</v>
      </c>
      <c r="AA22" s="1073" t="s">
        <v>2854</v>
      </c>
      <c r="AB22" s="1103"/>
      <c r="AC22" s="1102" t="s">
        <v>2050</v>
      </c>
      <c r="AD22" s="1041">
        <v>2</v>
      </c>
      <c r="AE22" s="1094">
        <v>3</v>
      </c>
      <c r="AF22" s="1094">
        <v>1</v>
      </c>
      <c r="AG22" s="1094">
        <v>2</v>
      </c>
      <c r="AH22" s="1094">
        <v>1</v>
      </c>
      <c r="AI22" s="1094">
        <v>3</v>
      </c>
      <c r="AJ22" s="1089">
        <v>3</v>
      </c>
      <c r="AK22" s="1089">
        <v>1.05</v>
      </c>
      <c r="AL22" s="1089">
        <v>1.0888159599559692</v>
      </c>
      <c r="AM22" s="1093">
        <v>1.1030580160363783</v>
      </c>
      <c r="AN22" s="1093" t="s">
        <v>2855</v>
      </c>
      <c r="AO22" s="1095">
        <v>1.05</v>
      </c>
      <c r="AP22" s="1095">
        <v>1.05</v>
      </c>
      <c r="AQ22" s="1095">
        <v>1</v>
      </c>
      <c r="AR22" s="1095">
        <v>1.01</v>
      </c>
      <c r="AS22" s="1095">
        <v>1</v>
      </c>
      <c r="AT22" s="1095">
        <v>1.05</v>
      </c>
    </row>
    <row r="23" spans="1:46" ht="24">
      <c r="A23" s="1045" t="s">
        <v>914</v>
      </c>
      <c r="B23" s="1059" t="s">
        <v>469</v>
      </c>
      <c r="C23" s="1060" t="s">
        <v>469</v>
      </c>
      <c r="D23" s="1071" t="s">
        <v>470</v>
      </c>
      <c r="E23" s="1072" t="s">
        <v>352</v>
      </c>
      <c r="F23" s="1073" t="s">
        <v>2187</v>
      </c>
      <c r="G23" s="1074" t="s">
        <v>511</v>
      </c>
      <c r="H23" s="1075" t="s">
        <v>352</v>
      </c>
      <c r="I23" s="1075" t="s">
        <v>352</v>
      </c>
      <c r="J23" s="1076">
        <v>0</v>
      </c>
      <c r="K23" s="1074" t="s">
        <v>605</v>
      </c>
      <c r="L23" s="1077">
        <v>6.4057371025492769</v>
      </c>
      <c r="M23" s="1078">
        <v>1</v>
      </c>
      <c r="N23" s="1079">
        <v>1.1030580160363783</v>
      </c>
      <c r="O23" s="1073" t="s">
        <v>2854</v>
      </c>
      <c r="P23" s="1077">
        <v>0</v>
      </c>
      <c r="Q23" s="1078">
        <v>1</v>
      </c>
      <c r="R23" s="1079">
        <v>1.1030580160363783</v>
      </c>
      <c r="S23" s="1073" t="s">
        <v>2854</v>
      </c>
      <c r="T23" s="1077">
        <v>0</v>
      </c>
      <c r="U23" s="1078">
        <v>1</v>
      </c>
      <c r="V23" s="1079">
        <v>1.1030580160363783</v>
      </c>
      <c r="W23" s="1073" t="s">
        <v>2854</v>
      </c>
      <c r="X23" s="1077">
        <v>0</v>
      </c>
      <c r="Y23" s="1078">
        <v>1</v>
      </c>
      <c r="Z23" s="1079">
        <v>1.1030580160363783</v>
      </c>
      <c r="AA23" s="1073" t="s">
        <v>2854</v>
      </c>
      <c r="AB23" s="1103"/>
      <c r="AC23" s="1102" t="s">
        <v>2050</v>
      </c>
      <c r="AD23" s="1041">
        <v>2</v>
      </c>
      <c r="AE23" s="1094">
        <v>3</v>
      </c>
      <c r="AF23" s="1094">
        <v>1</v>
      </c>
      <c r="AG23" s="1094">
        <v>2</v>
      </c>
      <c r="AH23" s="1094">
        <v>1</v>
      </c>
      <c r="AI23" s="1094">
        <v>3</v>
      </c>
      <c r="AJ23" s="1089">
        <v>3</v>
      </c>
      <c r="AK23" s="1089">
        <v>1.05</v>
      </c>
      <c r="AL23" s="1089">
        <v>1.0888159599559692</v>
      </c>
      <c r="AM23" s="1093">
        <v>1.1030580160363783</v>
      </c>
      <c r="AN23" s="1093" t="s">
        <v>2855</v>
      </c>
      <c r="AO23" s="1095">
        <v>1.05</v>
      </c>
      <c r="AP23" s="1095">
        <v>1.05</v>
      </c>
      <c r="AQ23" s="1095">
        <v>1</v>
      </c>
      <c r="AR23" s="1095">
        <v>1.01</v>
      </c>
      <c r="AS23" s="1095">
        <v>1</v>
      </c>
      <c r="AT23" s="1095">
        <v>1.05</v>
      </c>
    </row>
    <row r="24" spans="1:46" ht="24">
      <c r="A24" s="1045">
        <v>32004</v>
      </c>
      <c r="B24" s="1059" t="s">
        <v>469</v>
      </c>
      <c r="C24" s="1060" t="s">
        <v>469</v>
      </c>
      <c r="D24" s="1071" t="s">
        <v>470</v>
      </c>
      <c r="E24" s="1072" t="s">
        <v>352</v>
      </c>
      <c r="F24" s="1073" t="s">
        <v>2187</v>
      </c>
      <c r="G24" s="1074" t="s">
        <v>1099</v>
      </c>
      <c r="H24" s="1075" t="s">
        <v>352</v>
      </c>
      <c r="I24" s="1075" t="s">
        <v>352</v>
      </c>
      <c r="J24" s="1076">
        <v>0</v>
      </c>
      <c r="K24" s="1074" t="s">
        <v>605</v>
      </c>
      <c r="L24" s="1077">
        <v>0</v>
      </c>
      <c r="M24" s="1078">
        <v>1</v>
      </c>
      <c r="N24" s="1079">
        <v>1.1030580160363783</v>
      </c>
      <c r="O24" s="1073" t="s">
        <v>2854</v>
      </c>
      <c r="P24" s="1077">
        <v>49</v>
      </c>
      <c r="Q24" s="1078">
        <v>1</v>
      </c>
      <c r="R24" s="1079">
        <v>1.1030580160363783</v>
      </c>
      <c r="S24" s="1073" t="s">
        <v>2854</v>
      </c>
      <c r="T24" s="1077">
        <v>0</v>
      </c>
      <c r="U24" s="1078">
        <v>1</v>
      </c>
      <c r="V24" s="1079">
        <v>1.1030580160363783</v>
      </c>
      <c r="W24" s="1073" t="s">
        <v>2854</v>
      </c>
      <c r="X24" s="1077">
        <v>0</v>
      </c>
      <c r="Y24" s="1078">
        <v>1</v>
      </c>
      <c r="Z24" s="1079">
        <v>1.1030580160363783</v>
      </c>
      <c r="AA24" s="1073" t="s">
        <v>2854</v>
      </c>
      <c r="AB24" s="1103"/>
      <c r="AC24" s="1102" t="s">
        <v>2050</v>
      </c>
      <c r="AD24" s="1041">
        <v>2</v>
      </c>
      <c r="AE24" s="1094">
        <v>3</v>
      </c>
      <c r="AF24" s="1094">
        <v>1</v>
      </c>
      <c r="AG24" s="1094">
        <v>2</v>
      </c>
      <c r="AH24" s="1094">
        <v>1</v>
      </c>
      <c r="AI24" s="1094">
        <v>3</v>
      </c>
      <c r="AJ24" s="1089">
        <v>2</v>
      </c>
      <c r="AK24" s="1089">
        <v>1.05</v>
      </c>
      <c r="AL24" s="1089">
        <v>1.0888159599559692</v>
      </c>
      <c r="AM24" s="1093">
        <v>1.1030580160363783</v>
      </c>
      <c r="AN24" s="1093" t="s">
        <v>2855</v>
      </c>
      <c r="AO24" s="1095">
        <v>1.05</v>
      </c>
      <c r="AP24" s="1095">
        <v>1.05</v>
      </c>
      <c r="AQ24" s="1095">
        <v>1</v>
      </c>
      <c r="AR24" s="1095">
        <v>1.01</v>
      </c>
      <c r="AS24" s="1095">
        <v>1</v>
      </c>
      <c r="AT24" s="1095">
        <v>1.05</v>
      </c>
    </row>
    <row r="25" spans="1:46" ht="24">
      <c r="A25" s="1045" t="s">
        <v>835</v>
      </c>
      <c r="B25" s="1059" t="s">
        <v>469</v>
      </c>
      <c r="C25" s="1060" t="s">
        <v>469</v>
      </c>
      <c r="D25" s="1071" t="s">
        <v>470</v>
      </c>
      <c r="E25" s="1072" t="s">
        <v>352</v>
      </c>
      <c r="F25" s="1073" t="s">
        <v>2187</v>
      </c>
      <c r="G25" s="1074" t="s">
        <v>403</v>
      </c>
      <c r="H25" s="1075" t="s">
        <v>352</v>
      </c>
      <c r="I25" s="1075" t="s">
        <v>352</v>
      </c>
      <c r="J25" s="1076">
        <v>0</v>
      </c>
      <c r="K25" s="1074" t="s">
        <v>605</v>
      </c>
      <c r="L25" s="1077">
        <v>0</v>
      </c>
      <c r="M25" s="1078">
        <v>1</v>
      </c>
      <c r="N25" s="1079">
        <v>1.1030580160363783</v>
      </c>
      <c r="O25" s="1073" t="s">
        <v>2854</v>
      </c>
      <c r="P25" s="1077">
        <v>0</v>
      </c>
      <c r="Q25" s="1078">
        <v>1</v>
      </c>
      <c r="R25" s="1079">
        <v>1.1030580160363783</v>
      </c>
      <c r="S25" s="1073" t="s">
        <v>2854</v>
      </c>
      <c r="T25" s="1077">
        <v>35.203581725560028</v>
      </c>
      <c r="U25" s="1078">
        <v>1</v>
      </c>
      <c r="V25" s="1079">
        <v>1.1030580160363783</v>
      </c>
      <c r="W25" s="1073" t="s">
        <v>2854</v>
      </c>
      <c r="X25" s="1077">
        <v>0</v>
      </c>
      <c r="Y25" s="1078">
        <v>1</v>
      </c>
      <c r="Z25" s="1079">
        <v>1.1030580160363783</v>
      </c>
      <c r="AA25" s="1073" t="s">
        <v>2854</v>
      </c>
      <c r="AB25" s="1103"/>
      <c r="AC25" s="1102" t="s">
        <v>2050</v>
      </c>
      <c r="AD25" s="1041">
        <v>2</v>
      </c>
      <c r="AE25" s="1094">
        <v>3</v>
      </c>
      <c r="AF25" s="1094">
        <v>1</v>
      </c>
      <c r="AG25" s="1094">
        <v>2</v>
      </c>
      <c r="AH25" s="1094">
        <v>1</v>
      </c>
      <c r="AI25" s="1094">
        <v>3</v>
      </c>
      <c r="AJ25" s="1089">
        <v>3</v>
      </c>
      <c r="AK25" s="1089">
        <v>1.05</v>
      </c>
      <c r="AL25" s="1089">
        <v>1.0888159599559692</v>
      </c>
      <c r="AM25" s="1093">
        <v>1.1030580160363783</v>
      </c>
      <c r="AN25" s="1093" t="s">
        <v>2855</v>
      </c>
      <c r="AO25" s="1095">
        <v>1.05</v>
      </c>
      <c r="AP25" s="1095">
        <v>1.05</v>
      </c>
      <c r="AQ25" s="1095">
        <v>1</v>
      </c>
      <c r="AR25" s="1095">
        <v>1.01</v>
      </c>
      <c r="AS25" s="1095">
        <v>1</v>
      </c>
      <c r="AT25" s="1095">
        <v>1.05</v>
      </c>
    </row>
    <row r="26" spans="1:46" ht="24">
      <c r="A26" s="1045" t="s">
        <v>836</v>
      </c>
      <c r="B26" s="1059" t="s">
        <v>469</v>
      </c>
      <c r="C26" s="1060" t="s">
        <v>469</v>
      </c>
      <c r="D26" s="1071" t="s">
        <v>470</v>
      </c>
      <c r="E26" s="1072" t="s">
        <v>352</v>
      </c>
      <c r="F26" s="1073" t="s">
        <v>2187</v>
      </c>
      <c r="G26" s="1074" t="s">
        <v>438</v>
      </c>
      <c r="H26" s="1075" t="s">
        <v>352</v>
      </c>
      <c r="I26" s="1075" t="s">
        <v>352</v>
      </c>
      <c r="J26" s="1076">
        <v>0</v>
      </c>
      <c r="K26" s="1074" t="s">
        <v>605</v>
      </c>
      <c r="L26" s="1077">
        <v>0</v>
      </c>
      <c r="M26" s="1078">
        <v>1</v>
      </c>
      <c r="N26" s="1079">
        <v>1.1030580160363783</v>
      </c>
      <c r="O26" s="1073" t="s">
        <v>2854</v>
      </c>
      <c r="P26" s="1077">
        <v>0</v>
      </c>
      <c r="Q26" s="1078">
        <v>1</v>
      </c>
      <c r="R26" s="1079">
        <v>1.1030580160363783</v>
      </c>
      <c r="S26" s="1073" t="s">
        <v>2854</v>
      </c>
      <c r="T26" s="1077">
        <v>0</v>
      </c>
      <c r="U26" s="1078">
        <v>1</v>
      </c>
      <c r="V26" s="1079">
        <v>1.1030580160363783</v>
      </c>
      <c r="W26" s="1073" t="s">
        <v>2854</v>
      </c>
      <c r="X26" s="1077">
        <v>49</v>
      </c>
      <c r="Y26" s="1078">
        <v>1</v>
      </c>
      <c r="Z26" s="1079">
        <v>1.1030580160363783</v>
      </c>
      <c r="AA26" s="1073" t="s">
        <v>2854</v>
      </c>
      <c r="AB26" s="1103"/>
      <c r="AC26" s="1102" t="s">
        <v>2050</v>
      </c>
      <c r="AD26" s="1041">
        <v>2</v>
      </c>
      <c r="AE26" s="1094">
        <v>3</v>
      </c>
      <c r="AF26" s="1094">
        <v>1</v>
      </c>
      <c r="AG26" s="1094">
        <v>2</v>
      </c>
      <c r="AH26" s="1094">
        <v>1</v>
      </c>
      <c r="AI26" s="1094">
        <v>3</v>
      </c>
      <c r="AJ26" s="1089">
        <v>3</v>
      </c>
      <c r="AK26" s="1089">
        <v>1.05</v>
      </c>
      <c r="AL26" s="1089">
        <v>1.0888159599559692</v>
      </c>
      <c r="AM26" s="1093">
        <v>1.1030580160363783</v>
      </c>
      <c r="AN26" s="1093" t="s">
        <v>2855</v>
      </c>
      <c r="AO26" s="1095">
        <v>1.05</v>
      </c>
      <c r="AP26" s="1095">
        <v>1.05</v>
      </c>
      <c r="AQ26" s="1095">
        <v>1</v>
      </c>
      <c r="AR26" s="1095">
        <v>1.01</v>
      </c>
      <c r="AS26" s="1095">
        <v>1</v>
      </c>
      <c r="AT26" s="1095">
        <v>1.05</v>
      </c>
    </row>
    <row r="27" spans="1:46" ht="36">
      <c r="A27" s="1045">
        <v>5101</v>
      </c>
      <c r="B27" s="1059" t="s">
        <v>469</v>
      </c>
      <c r="C27" s="1060" t="s">
        <v>469</v>
      </c>
      <c r="D27" s="1071" t="s">
        <v>470</v>
      </c>
      <c r="E27" s="1072" t="s">
        <v>352</v>
      </c>
      <c r="F27" s="1073" t="s">
        <v>2184</v>
      </c>
      <c r="G27" s="1074" t="s">
        <v>465</v>
      </c>
      <c r="H27" s="1075" t="s">
        <v>352</v>
      </c>
      <c r="I27" s="1075" t="s">
        <v>352</v>
      </c>
      <c r="J27" s="1076">
        <v>0</v>
      </c>
      <c r="K27" s="1074" t="s">
        <v>604</v>
      </c>
      <c r="L27" s="1077">
        <v>28.8</v>
      </c>
      <c r="M27" s="1078">
        <v>1</v>
      </c>
      <c r="N27" s="1079">
        <v>1.1030580160363783</v>
      </c>
      <c r="O27" s="1073" t="s">
        <v>2856</v>
      </c>
      <c r="P27" s="1077">
        <v>28.8</v>
      </c>
      <c r="Q27" s="1078">
        <v>1</v>
      </c>
      <c r="R27" s="1079">
        <v>1.1030580160363783</v>
      </c>
      <c r="S27" s="1073" t="s">
        <v>2856</v>
      </c>
      <c r="T27" s="1077">
        <v>28.8</v>
      </c>
      <c r="U27" s="1078">
        <v>1</v>
      </c>
      <c r="V27" s="1079">
        <v>1.1030580160363783</v>
      </c>
      <c r="W27" s="1073" t="s">
        <v>2856</v>
      </c>
      <c r="X27" s="1077">
        <v>28.8</v>
      </c>
      <c r="Y27" s="1078">
        <v>1</v>
      </c>
      <c r="Z27" s="1079">
        <v>1.1030580160363783</v>
      </c>
      <c r="AA27" s="1073" t="s">
        <v>2856</v>
      </c>
      <c r="AB27" s="1103"/>
      <c r="AC27" s="1102" t="s">
        <v>2054</v>
      </c>
      <c r="AD27" s="1041">
        <v>2</v>
      </c>
      <c r="AE27" s="1094">
        <v>3</v>
      </c>
      <c r="AF27" s="1094">
        <v>1</v>
      </c>
      <c r="AG27" s="1094">
        <v>2</v>
      </c>
      <c r="AH27" s="1094">
        <v>1</v>
      </c>
      <c r="AI27" s="1094">
        <v>3</v>
      </c>
      <c r="AJ27" s="1089">
        <v>1</v>
      </c>
      <c r="AK27" s="1089">
        <v>1.05</v>
      </c>
      <c r="AL27" s="1089">
        <v>1.0888159599559692</v>
      </c>
      <c r="AM27" s="1093">
        <v>1.1030580160363783</v>
      </c>
      <c r="AN27" s="1093" t="s">
        <v>2855</v>
      </c>
      <c r="AO27" s="1095">
        <v>1.05</v>
      </c>
      <c r="AP27" s="1095">
        <v>1.05</v>
      </c>
      <c r="AQ27" s="1095">
        <v>1</v>
      </c>
      <c r="AR27" s="1095">
        <v>1.01</v>
      </c>
      <c r="AS27" s="1095">
        <v>1</v>
      </c>
      <c r="AT27" s="1095">
        <v>1.05</v>
      </c>
    </row>
    <row r="28" spans="1:46">
      <c r="A28" s="1045">
        <v>3820</v>
      </c>
      <c r="B28" s="1059" t="s">
        <v>469</v>
      </c>
      <c r="C28" s="1060" t="s">
        <v>469</v>
      </c>
      <c r="D28" s="1071" t="s">
        <v>470</v>
      </c>
      <c r="E28" s="1072" t="s">
        <v>352</v>
      </c>
      <c r="F28" s="1073" t="s">
        <v>1836</v>
      </c>
      <c r="G28" s="1074" t="s">
        <v>465</v>
      </c>
      <c r="H28" s="1075" t="s">
        <v>352</v>
      </c>
      <c r="I28" s="1075" t="s">
        <v>352</v>
      </c>
      <c r="J28" s="1076">
        <v>1</v>
      </c>
      <c r="K28" s="1074" t="s">
        <v>466</v>
      </c>
      <c r="L28" s="1077">
        <v>1.0000000000000001E-11</v>
      </c>
      <c r="M28" s="1078">
        <v>1</v>
      </c>
      <c r="N28" s="1079">
        <v>3.0520641172448602</v>
      </c>
      <c r="O28" s="1073" t="s">
        <v>2857</v>
      </c>
      <c r="P28" s="1077">
        <v>1.0000000000000001E-11</v>
      </c>
      <c r="Q28" s="1078">
        <v>1</v>
      </c>
      <c r="R28" s="1079">
        <v>3.0520641172448602</v>
      </c>
      <c r="S28" s="1073" t="s">
        <v>2857</v>
      </c>
      <c r="T28" s="1077">
        <v>1.0000000000000001E-11</v>
      </c>
      <c r="U28" s="1078">
        <v>1</v>
      </c>
      <c r="V28" s="1079">
        <v>3.0520641172448602</v>
      </c>
      <c r="W28" s="1073" t="s">
        <v>2857</v>
      </c>
      <c r="X28" s="1077">
        <v>1.0000000000000001E-11</v>
      </c>
      <c r="Y28" s="1078">
        <v>1</v>
      </c>
      <c r="Z28" s="1079">
        <v>3.0520641172448602</v>
      </c>
      <c r="AA28" s="1073" t="s">
        <v>2857</v>
      </c>
      <c r="AB28" s="1103"/>
      <c r="AC28" s="1102" t="s">
        <v>348</v>
      </c>
      <c r="AD28" s="1041">
        <v>1</v>
      </c>
      <c r="AE28" s="1094">
        <v>3</v>
      </c>
      <c r="AF28" s="1094">
        <v>4</v>
      </c>
      <c r="AG28" s="1094">
        <v>2</v>
      </c>
      <c r="AH28" s="1094">
        <v>3</v>
      </c>
      <c r="AI28" s="1094">
        <v>3</v>
      </c>
      <c r="AJ28" s="1089">
        <v>9</v>
      </c>
      <c r="AK28" s="1089">
        <v>3</v>
      </c>
      <c r="AL28" s="1089">
        <v>1.3061707132886797</v>
      </c>
      <c r="AM28" s="1093">
        <v>3.0520641172448602</v>
      </c>
      <c r="AN28" s="1093" t="s">
        <v>2858</v>
      </c>
      <c r="AO28" s="1095">
        <v>1</v>
      </c>
      <c r="AP28" s="1095">
        <v>1.05</v>
      </c>
      <c r="AQ28" s="1095">
        <v>1.2</v>
      </c>
      <c r="AR28" s="1095">
        <v>1.01</v>
      </c>
      <c r="AS28" s="1095">
        <v>1.2</v>
      </c>
      <c r="AT28" s="1095">
        <v>1.05</v>
      </c>
    </row>
    <row r="29" spans="1:46" ht="48">
      <c r="A29" s="1045">
        <v>490</v>
      </c>
      <c r="B29" s="1059" t="s">
        <v>196</v>
      </c>
      <c r="C29" s="1060" t="s">
        <v>469</v>
      </c>
      <c r="D29" s="1071" t="s">
        <v>352</v>
      </c>
      <c r="E29" s="1072" t="s">
        <v>471</v>
      </c>
      <c r="F29" s="1073" t="s">
        <v>245</v>
      </c>
      <c r="G29" s="1074" t="s">
        <v>352</v>
      </c>
      <c r="H29" s="1075" t="s">
        <v>246</v>
      </c>
      <c r="I29" s="1075" t="s">
        <v>618</v>
      </c>
      <c r="J29" s="1076" t="s">
        <v>352</v>
      </c>
      <c r="K29" s="1074" t="s">
        <v>604</v>
      </c>
      <c r="L29" s="1077">
        <v>176.4</v>
      </c>
      <c r="M29" s="1078">
        <v>1</v>
      </c>
      <c r="N29" s="1079">
        <v>1.2300214286628035</v>
      </c>
      <c r="O29" s="1073" t="s">
        <v>2859</v>
      </c>
      <c r="P29" s="1077">
        <v>176.4</v>
      </c>
      <c r="Q29" s="1078">
        <v>1</v>
      </c>
      <c r="R29" s="1079">
        <v>1.2300214286628035</v>
      </c>
      <c r="S29" s="1073" t="s">
        <v>2859</v>
      </c>
      <c r="T29" s="1077">
        <v>176.4</v>
      </c>
      <c r="U29" s="1078">
        <v>1</v>
      </c>
      <c r="V29" s="1079">
        <v>1.2300214286628035</v>
      </c>
      <c r="W29" s="1073" t="s">
        <v>2859</v>
      </c>
      <c r="X29" s="1077">
        <v>176.4</v>
      </c>
      <c r="Y29" s="1078">
        <v>1</v>
      </c>
      <c r="Z29" s="1079">
        <v>1.2300214286628035</v>
      </c>
      <c r="AA29" s="1073" t="s">
        <v>2859</v>
      </c>
      <c r="AB29" s="1103"/>
      <c r="AC29" s="1102" t="s">
        <v>351</v>
      </c>
      <c r="AD29" s="1041">
        <v>2</v>
      </c>
      <c r="AE29" s="1094">
        <v>3</v>
      </c>
      <c r="AF29" s="1094">
        <v>4</v>
      </c>
      <c r="AG29" s="1094">
        <v>2</v>
      </c>
      <c r="AH29" s="1094">
        <v>1</v>
      </c>
      <c r="AI29" s="1094">
        <v>3</v>
      </c>
      <c r="AJ29" s="1089">
        <v>13</v>
      </c>
      <c r="AK29" s="1089">
        <v>1.05</v>
      </c>
      <c r="AL29" s="1089">
        <v>1.22286980598759</v>
      </c>
      <c r="AM29" s="1093">
        <v>1.2300214286628035</v>
      </c>
      <c r="AN29" s="1093" t="s">
        <v>2849</v>
      </c>
      <c r="AO29" s="1095">
        <v>1.05</v>
      </c>
      <c r="AP29" s="1095">
        <v>1.05</v>
      </c>
      <c r="AQ29" s="1095">
        <v>1.2</v>
      </c>
      <c r="AR29" s="1095">
        <v>1.01</v>
      </c>
      <c r="AS29" s="1095">
        <v>1</v>
      </c>
      <c r="AT29" s="1095">
        <v>1.05</v>
      </c>
    </row>
    <row r="30" spans="1:46" ht="24">
      <c r="A30" s="1045">
        <v>1795</v>
      </c>
      <c r="B30" s="1059" t="s">
        <v>346</v>
      </c>
      <c r="C30" s="1060" t="s">
        <v>469</v>
      </c>
      <c r="D30" s="1071" t="s">
        <v>352</v>
      </c>
      <c r="E30" s="1072" t="s">
        <v>471</v>
      </c>
      <c r="F30" s="1073" t="s">
        <v>256</v>
      </c>
      <c r="G30" s="1074" t="s">
        <v>352</v>
      </c>
      <c r="H30" s="1075" t="s">
        <v>134</v>
      </c>
      <c r="I30" s="1075" t="s">
        <v>135</v>
      </c>
      <c r="J30" s="1076" t="s">
        <v>352</v>
      </c>
      <c r="K30" s="1074" t="s">
        <v>339</v>
      </c>
      <c r="L30" s="1077">
        <v>1.2619134897360705E-5</v>
      </c>
      <c r="M30" s="1078">
        <v>1</v>
      </c>
      <c r="N30" s="1079">
        <v>1.6763549201521841</v>
      </c>
      <c r="O30" s="1073" t="s">
        <v>2860</v>
      </c>
      <c r="P30" s="1077">
        <v>1.2619134897360705E-5</v>
      </c>
      <c r="Q30" s="1078">
        <v>1</v>
      </c>
      <c r="R30" s="1079">
        <v>1.6763549201521841</v>
      </c>
      <c r="S30" s="1073" t="s">
        <v>2860</v>
      </c>
      <c r="T30" s="1077">
        <v>1.2619134897360705E-5</v>
      </c>
      <c r="U30" s="1078">
        <v>1</v>
      </c>
      <c r="V30" s="1079">
        <v>1.6763549201521841</v>
      </c>
      <c r="W30" s="1073" t="s">
        <v>2860</v>
      </c>
      <c r="X30" s="1077">
        <v>1.2619134897360705E-5</v>
      </c>
      <c r="Y30" s="1078">
        <v>1</v>
      </c>
      <c r="Z30" s="1079">
        <v>1.6763549201521841</v>
      </c>
      <c r="AA30" s="1073" t="s">
        <v>2860</v>
      </c>
      <c r="AB30" s="1103"/>
      <c r="AC30" s="1102" t="s">
        <v>257</v>
      </c>
      <c r="AD30" s="1041">
        <v>4</v>
      </c>
      <c r="AE30" s="1094">
        <v>2</v>
      </c>
      <c r="AF30" s="1094">
        <v>4</v>
      </c>
      <c r="AG30" s="1094">
        <v>1</v>
      </c>
      <c r="AH30" s="1094">
        <v>3</v>
      </c>
      <c r="AI30" s="1094">
        <v>3</v>
      </c>
      <c r="AJ30" s="1089">
        <v>32</v>
      </c>
      <c r="AK30" s="1089">
        <v>1.5</v>
      </c>
      <c r="AL30" s="1089">
        <v>1.3773344605979911</v>
      </c>
      <c r="AM30" s="1093">
        <v>1.6763549201521841</v>
      </c>
      <c r="AN30" s="1093" t="s">
        <v>2861</v>
      </c>
      <c r="AO30" s="1095">
        <v>1.2</v>
      </c>
      <c r="AP30" s="1095">
        <v>1.02</v>
      </c>
      <c r="AQ30" s="1095">
        <v>1.2</v>
      </c>
      <c r="AR30" s="1095">
        <v>1</v>
      </c>
      <c r="AS30" s="1095">
        <v>1.2</v>
      </c>
      <c r="AT30" s="1095">
        <v>1.05</v>
      </c>
    </row>
    <row r="31" spans="1:46" ht="24">
      <c r="A31" s="1045">
        <v>1876</v>
      </c>
      <c r="B31" s="1059"/>
      <c r="C31" s="1060" t="s">
        <v>469</v>
      </c>
      <c r="D31" s="1071" t="s">
        <v>352</v>
      </c>
      <c r="E31" s="1072" t="s">
        <v>471</v>
      </c>
      <c r="F31" s="1073" t="s">
        <v>615</v>
      </c>
      <c r="G31" s="1074" t="s">
        <v>352</v>
      </c>
      <c r="H31" s="1075" t="s">
        <v>134</v>
      </c>
      <c r="I31" s="1075" t="s">
        <v>135</v>
      </c>
      <c r="J31" s="1076" t="s">
        <v>352</v>
      </c>
      <c r="K31" s="1074" t="s">
        <v>339</v>
      </c>
      <c r="L31" s="1077">
        <v>2.047104105571848E-4</v>
      </c>
      <c r="M31" s="1078">
        <v>1</v>
      </c>
      <c r="N31" s="1079">
        <v>1.6763549201521841</v>
      </c>
      <c r="O31" s="1073" t="s">
        <v>2860</v>
      </c>
      <c r="P31" s="1077">
        <v>2.047104105571848E-4</v>
      </c>
      <c r="Q31" s="1078">
        <v>1</v>
      </c>
      <c r="R31" s="1079">
        <v>1.6763549201521841</v>
      </c>
      <c r="S31" s="1073" t="s">
        <v>2860</v>
      </c>
      <c r="T31" s="1077">
        <v>2.047104105571848E-4</v>
      </c>
      <c r="U31" s="1078">
        <v>1</v>
      </c>
      <c r="V31" s="1079">
        <v>1.6763549201521841</v>
      </c>
      <c r="W31" s="1073" t="s">
        <v>2860</v>
      </c>
      <c r="X31" s="1077">
        <v>2.047104105571848E-4</v>
      </c>
      <c r="Y31" s="1078">
        <v>1</v>
      </c>
      <c r="Z31" s="1079">
        <v>1.6763549201521841</v>
      </c>
      <c r="AA31" s="1073" t="s">
        <v>2860</v>
      </c>
      <c r="AB31" s="1103"/>
      <c r="AC31" s="1102" t="s">
        <v>257</v>
      </c>
      <c r="AD31" s="1041">
        <v>4</v>
      </c>
      <c r="AE31" s="1094">
        <v>2</v>
      </c>
      <c r="AF31" s="1094">
        <v>4</v>
      </c>
      <c r="AG31" s="1094">
        <v>1</v>
      </c>
      <c r="AH31" s="1094">
        <v>3</v>
      </c>
      <c r="AI31" s="1094">
        <v>3</v>
      </c>
      <c r="AJ31" s="1089">
        <v>32</v>
      </c>
      <c r="AK31" s="1089">
        <v>1.5</v>
      </c>
      <c r="AL31" s="1089">
        <v>1.3773344605979911</v>
      </c>
      <c r="AM31" s="1093">
        <v>1.6763549201521841</v>
      </c>
      <c r="AN31" s="1093" t="s">
        <v>2861</v>
      </c>
      <c r="AO31" s="1095">
        <v>1.2</v>
      </c>
      <c r="AP31" s="1095">
        <v>1.02</v>
      </c>
      <c r="AQ31" s="1095">
        <v>1.2</v>
      </c>
      <c r="AR31" s="1095">
        <v>1</v>
      </c>
      <c r="AS31" s="1095">
        <v>1.2</v>
      </c>
      <c r="AT31" s="1095">
        <v>1.05</v>
      </c>
    </row>
    <row r="32" spans="1:46" ht="24">
      <c r="A32" s="1045">
        <v>2083</v>
      </c>
      <c r="B32" s="1059"/>
      <c r="C32" s="1060" t="s">
        <v>469</v>
      </c>
      <c r="D32" s="1071" t="s">
        <v>352</v>
      </c>
      <c r="E32" s="1072" t="s">
        <v>471</v>
      </c>
      <c r="F32" s="1073" t="s">
        <v>136</v>
      </c>
      <c r="G32" s="1074" t="s">
        <v>352</v>
      </c>
      <c r="H32" s="1075" t="s">
        <v>134</v>
      </c>
      <c r="I32" s="1075" t="s">
        <v>135</v>
      </c>
      <c r="J32" s="1076" t="s">
        <v>352</v>
      </c>
      <c r="K32" s="1074" t="s">
        <v>339</v>
      </c>
      <c r="L32" s="1077">
        <v>2.0199799761730203E-3</v>
      </c>
      <c r="M32" s="1078">
        <v>1</v>
      </c>
      <c r="N32" s="1079">
        <v>1.6763549201521841</v>
      </c>
      <c r="O32" s="1073" t="s">
        <v>2860</v>
      </c>
      <c r="P32" s="1077">
        <v>2.0199799761730203E-3</v>
      </c>
      <c r="Q32" s="1078">
        <v>1</v>
      </c>
      <c r="R32" s="1079">
        <v>1.6763549201521841</v>
      </c>
      <c r="S32" s="1073" t="s">
        <v>2860</v>
      </c>
      <c r="T32" s="1077">
        <v>2.0199799761730203E-3</v>
      </c>
      <c r="U32" s="1078">
        <v>1</v>
      </c>
      <c r="V32" s="1079">
        <v>1.6763549201521841</v>
      </c>
      <c r="W32" s="1073" t="s">
        <v>2860</v>
      </c>
      <c r="X32" s="1077">
        <v>2.0199799761730203E-3</v>
      </c>
      <c r="Y32" s="1078">
        <v>1</v>
      </c>
      <c r="Z32" s="1079">
        <v>1.6763549201521841</v>
      </c>
      <c r="AA32" s="1073" t="s">
        <v>2860</v>
      </c>
      <c r="AB32" s="1103"/>
      <c r="AC32" s="1102" t="s">
        <v>257</v>
      </c>
      <c r="AD32" s="1041">
        <v>4</v>
      </c>
      <c r="AE32" s="1094">
        <v>2</v>
      </c>
      <c r="AF32" s="1094">
        <v>4</v>
      </c>
      <c r="AG32" s="1094">
        <v>1</v>
      </c>
      <c r="AH32" s="1094">
        <v>3</v>
      </c>
      <c r="AI32" s="1094">
        <v>3</v>
      </c>
      <c r="AJ32" s="1089">
        <v>32</v>
      </c>
      <c r="AK32" s="1089">
        <v>1.5</v>
      </c>
      <c r="AL32" s="1089">
        <v>1.3773344605979911</v>
      </c>
      <c r="AM32" s="1093">
        <v>1.6763549201521841</v>
      </c>
      <c r="AN32" s="1093" t="s">
        <v>2861</v>
      </c>
      <c r="AO32" s="1095">
        <v>1.2</v>
      </c>
      <c r="AP32" s="1095">
        <v>1.02</v>
      </c>
      <c r="AQ32" s="1095">
        <v>1.2</v>
      </c>
      <c r="AR32" s="1095">
        <v>1</v>
      </c>
      <c r="AS32" s="1095">
        <v>1.2</v>
      </c>
      <c r="AT32" s="1095">
        <v>1.05</v>
      </c>
    </row>
    <row r="33" spans="1:46" ht="24">
      <c r="A33" s="1045">
        <v>1993</v>
      </c>
      <c r="B33" s="1059"/>
      <c r="C33" s="1060" t="s">
        <v>469</v>
      </c>
      <c r="D33" s="1071" t="s">
        <v>352</v>
      </c>
      <c r="E33" s="1072" t="s">
        <v>471</v>
      </c>
      <c r="F33" s="1073" t="s">
        <v>3</v>
      </c>
      <c r="G33" s="1074" t="s">
        <v>352</v>
      </c>
      <c r="H33" s="1075" t="s">
        <v>134</v>
      </c>
      <c r="I33" s="1075" t="s">
        <v>135</v>
      </c>
      <c r="J33" s="1076" t="s">
        <v>352</v>
      </c>
      <c r="K33" s="1074" t="s">
        <v>339</v>
      </c>
      <c r="L33" s="1077">
        <v>3.5991174853372436E-2</v>
      </c>
      <c r="M33" s="1078">
        <v>1</v>
      </c>
      <c r="N33" s="1079">
        <v>3.1402733524252149</v>
      </c>
      <c r="O33" s="1073" t="s">
        <v>2860</v>
      </c>
      <c r="P33" s="1077">
        <v>3.5991174853372436E-2</v>
      </c>
      <c r="Q33" s="1078">
        <v>1</v>
      </c>
      <c r="R33" s="1079">
        <v>3.1402733524252149</v>
      </c>
      <c r="S33" s="1073" t="s">
        <v>2860</v>
      </c>
      <c r="T33" s="1077">
        <v>3.5991174853372436E-2</v>
      </c>
      <c r="U33" s="1078">
        <v>1</v>
      </c>
      <c r="V33" s="1079">
        <v>3.1402733524252149</v>
      </c>
      <c r="W33" s="1073" t="s">
        <v>2860</v>
      </c>
      <c r="X33" s="1077">
        <v>3.5991174853372436E-2</v>
      </c>
      <c r="Y33" s="1078">
        <v>1</v>
      </c>
      <c r="Z33" s="1079">
        <v>3.1402733524252149</v>
      </c>
      <c r="AA33" s="1073" t="s">
        <v>2860</v>
      </c>
      <c r="AB33" s="1103"/>
      <c r="AC33" s="1102" t="s">
        <v>257</v>
      </c>
      <c r="AD33" s="1041">
        <v>4</v>
      </c>
      <c r="AE33" s="1094">
        <v>2</v>
      </c>
      <c r="AF33" s="1094">
        <v>4</v>
      </c>
      <c r="AG33" s="1094">
        <v>1</v>
      </c>
      <c r="AH33" s="1094">
        <v>3</v>
      </c>
      <c r="AI33" s="1094">
        <v>3</v>
      </c>
      <c r="AJ33" s="1089">
        <v>34</v>
      </c>
      <c r="AK33" s="1089">
        <v>3</v>
      </c>
      <c r="AL33" s="1089">
        <v>1.3773344605979911</v>
      </c>
      <c r="AM33" s="1093">
        <v>3.1402733524252149</v>
      </c>
      <c r="AN33" s="1093" t="s">
        <v>2861</v>
      </c>
      <c r="AO33" s="1095">
        <v>1.2</v>
      </c>
      <c r="AP33" s="1095">
        <v>1.02</v>
      </c>
      <c r="AQ33" s="1095">
        <v>1.2</v>
      </c>
      <c r="AR33" s="1095">
        <v>1</v>
      </c>
      <c r="AS33" s="1095">
        <v>1.2</v>
      </c>
      <c r="AT33" s="1095">
        <v>1.05</v>
      </c>
    </row>
    <row r="34" spans="1:46" ht="24">
      <c r="A34" s="1045">
        <v>2092</v>
      </c>
      <c r="B34" s="1059"/>
      <c r="C34" s="1060" t="s">
        <v>469</v>
      </c>
      <c r="D34" s="1071" t="s">
        <v>352</v>
      </c>
      <c r="E34" s="1072" t="s">
        <v>471</v>
      </c>
      <c r="F34" s="1073" t="s">
        <v>928</v>
      </c>
      <c r="G34" s="1074" t="s">
        <v>352</v>
      </c>
      <c r="H34" s="1075" t="s">
        <v>134</v>
      </c>
      <c r="I34" s="1075" t="s">
        <v>135</v>
      </c>
      <c r="J34" s="1076" t="s">
        <v>352</v>
      </c>
      <c r="K34" s="1074" t="s">
        <v>339</v>
      </c>
      <c r="L34" s="1077">
        <v>1.0235520527859239E-7</v>
      </c>
      <c r="M34" s="1078">
        <v>1</v>
      </c>
      <c r="N34" s="1079">
        <v>3.1402733524252149</v>
      </c>
      <c r="O34" s="1073" t="s">
        <v>2860</v>
      </c>
      <c r="P34" s="1077">
        <v>1.0235520527859239E-7</v>
      </c>
      <c r="Q34" s="1078">
        <v>1</v>
      </c>
      <c r="R34" s="1079">
        <v>3.1402733524252149</v>
      </c>
      <c r="S34" s="1073" t="s">
        <v>2860</v>
      </c>
      <c r="T34" s="1077">
        <v>1.0235520527859239E-7</v>
      </c>
      <c r="U34" s="1078">
        <v>1</v>
      </c>
      <c r="V34" s="1079">
        <v>3.1402733524252149</v>
      </c>
      <c r="W34" s="1073" t="s">
        <v>2860</v>
      </c>
      <c r="X34" s="1077">
        <v>1.0235520527859239E-7</v>
      </c>
      <c r="Y34" s="1078">
        <v>1</v>
      </c>
      <c r="Z34" s="1079">
        <v>3.1402733524252149</v>
      </c>
      <c r="AA34" s="1073" t="s">
        <v>2860</v>
      </c>
      <c r="AB34" s="1103"/>
      <c r="AC34" s="1102" t="s">
        <v>257</v>
      </c>
      <c r="AD34" s="1041">
        <v>4</v>
      </c>
      <c r="AE34" s="1094">
        <v>2</v>
      </c>
      <c r="AF34" s="1094">
        <v>4</v>
      </c>
      <c r="AG34" s="1094">
        <v>1</v>
      </c>
      <c r="AH34" s="1094">
        <v>3</v>
      </c>
      <c r="AI34" s="1094">
        <v>3</v>
      </c>
      <c r="AJ34" s="1089">
        <v>34</v>
      </c>
      <c r="AK34" s="1089">
        <v>3</v>
      </c>
      <c r="AL34" s="1089">
        <v>1.3773344605979911</v>
      </c>
      <c r="AM34" s="1093">
        <v>3.1402733524252149</v>
      </c>
      <c r="AN34" s="1093" t="s">
        <v>2861</v>
      </c>
      <c r="AO34" s="1095">
        <v>1.2</v>
      </c>
      <c r="AP34" s="1095">
        <v>1.02</v>
      </c>
      <c r="AQ34" s="1095">
        <v>1.2</v>
      </c>
      <c r="AR34" s="1095">
        <v>1</v>
      </c>
      <c r="AS34" s="1095">
        <v>1.2</v>
      </c>
      <c r="AT34" s="1095">
        <v>1.05</v>
      </c>
    </row>
    <row r="35" spans="1:46" ht="24">
      <c r="A35" s="1045">
        <v>2578</v>
      </c>
      <c r="B35" s="1059"/>
      <c r="C35" s="1060" t="s">
        <v>469</v>
      </c>
      <c r="D35" s="1071" t="s">
        <v>352</v>
      </c>
      <c r="E35" s="1072" t="s">
        <v>471</v>
      </c>
      <c r="F35" s="1073" t="s">
        <v>259</v>
      </c>
      <c r="G35" s="1074" t="s">
        <v>352</v>
      </c>
      <c r="H35" s="1075" t="s">
        <v>134</v>
      </c>
      <c r="I35" s="1075" t="s">
        <v>135</v>
      </c>
      <c r="J35" s="1076" t="s">
        <v>352</v>
      </c>
      <c r="K35" s="1074" t="s">
        <v>339</v>
      </c>
      <c r="L35" s="1077">
        <v>2.0751466275659822E-4</v>
      </c>
      <c r="M35" s="1078">
        <v>1</v>
      </c>
      <c r="N35" s="1079">
        <v>1.6763549201521841</v>
      </c>
      <c r="O35" s="1073" t="s">
        <v>2860</v>
      </c>
      <c r="P35" s="1077">
        <v>2.0751466275659822E-4</v>
      </c>
      <c r="Q35" s="1078">
        <v>1</v>
      </c>
      <c r="R35" s="1079">
        <v>1.6763549201521841</v>
      </c>
      <c r="S35" s="1073" t="s">
        <v>2860</v>
      </c>
      <c r="T35" s="1077">
        <v>2.0751466275659822E-4</v>
      </c>
      <c r="U35" s="1078">
        <v>1</v>
      </c>
      <c r="V35" s="1079">
        <v>1.6763549201521841</v>
      </c>
      <c r="W35" s="1073" t="s">
        <v>2860</v>
      </c>
      <c r="X35" s="1077">
        <v>2.0751466275659822E-4</v>
      </c>
      <c r="Y35" s="1078">
        <v>1</v>
      </c>
      <c r="Z35" s="1079">
        <v>1.6763549201521841</v>
      </c>
      <c r="AA35" s="1073" t="s">
        <v>2860</v>
      </c>
      <c r="AB35" s="1104"/>
      <c r="AC35" s="1102" t="s">
        <v>257</v>
      </c>
      <c r="AD35" s="1041">
        <v>4</v>
      </c>
      <c r="AE35" s="1094">
        <v>2</v>
      </c>
      <c r="AF35" s="1094">
        <v>4</v>
      </c>
      <c r="AG35" s="1094">
        <v>1</v>
      </c>
      <c r="AH35" s="1094">
        <v>3</v>
      </c>
      <c r="AI35" s="1094">
        <v>3</v>
      </c>
      <c r="AJ35" s="1089">
        <v>33</v>
      </c>
      <c r="AK35" s="1089">
        <v>1.5</v>
      </c>
      <c r="AL35" s="1089">
        <v>1.3773344605979911</v>
      </c>
      <c r="AM35" s="1093">
        <v>1.6763549201521841</v>
      </c>
      <c r="AN35" s="1093" t="s">
        <v>2861</v>
      </c>
      <c r="AO35" s="1095">
        <v>1.2</v>
      </c>
      <c r="AP35" s="1095">
        <v>1.02</v>
      </c>
      <c r="AQ35" s="1095">
        <v>1.2</v>
      </c>
      <c r="AR35" s="1095">
        <v>1</v>
      </c>
      <c r="AS35" s="1095">
        <v>1.2</v>
      </c>
      <c r="AT35" s="1095">
        <v>1.05</v>
      </c>
    </row>
    <row r="36" spans="1:46" ht="24">
      <c r="A36" s="1045">
        <v>2632</v>
      </c>
      <c r="B36" s="1059"/>
      <c r="C36" s="1060" t="s">
        <v>469</v>
      </c>
      <c r="D36" s="1071" t="s">
        <v>352</v>
      </c>
      <c r="E36" s="1072" t="s">
        <v>471</v>
      </c>
      <c r="F36" s="1073" t="s">
        <v>260</v>
      </c>
      <c r="G36" s="1074" t="s">
        <v>352</v>
      </c>
      <c r="H36" s="1075" t="s">
        <v>134</v>
      </c>
      <c r="I36" s="1075" t="s">
        <v>135</v>
      </c>
      <c r="J36" s="1076" t="s">
        <v>352</v>
      </c>
      <c r="K36" s="1074" t="s">
        <v>339</v>
      </c>
      <c r="L36" s="1077">
        <v>2.8042521994134892E-6</v>
      </c>
      <c r="M36" s="1078">
        <v>1</v>
      </c>
      <c r="N36" s="1079">
        <v>1.6763549201521841</v>
      </c>
      <c r="O36" s="1073" t="s">
        <v>2860</v>
      </c>
      <c r="P36" s="1077">
        <v>2.8042521994134892E-6</v>
      </c>
      <c r="Q36" s="1078">
        <v>1</v>
      </c>
      <c r="R36" s="1079">
        <v>1.6763549201521841</v>
      </c>
      <c r="S36" s="1073" t="s">
        <v>2860</v>
      </c>
      <c r="T36" s="1077">
        <v>2.8042521994134892E-6</v>
      </c>
      <c r="U36" s="1078">
        <v>1</v>
      </c>
      <c r="V36" s="1079">
        <v>1.6763549201521841</v>
      </c>
      <c r="W36" s="1073" t="s">
        <v>2860</v>
      </c>
      <c r="X36" s="1077">
        <v>2.8042521994134892E-6</v>
      </c>
      <c r="Y36" s="1078">
        <v>1</v>
      </c>
      <c r="Z36" s="1079">
        <v>1.6763549201521841</v>
      </c>
      <c r="AA36" s="1073" t="s">
        <v>2860</v>
      </c>
      <c r="AB36" s="1103"/>
      <c r="AC36" s="1102" t="s">
        <v>257</v>
      </c>
      <c r="AD36" s="1041">
        <v>4</v>
      </c>
      <c r="AE36" s="1094">
        <v>2</v>
      </c>
      <c r="AF36" s="1094">
        <v>4</v>
      </c>
      <c r="AG36" s="1094">
        <v>1</v>
      </c>
      <c r="AH36" s="1094">
        <v>3</v>
      </c>
      <c r="AI36" s="1094">
        <v>3</v>
      </c>
      <c r="AJ36" s="1089">
        <v>33</v>
      </c>
      <c r="AK36" s="1089">
        <v>1.5</v>
      </c>
      <c r="AL36" s="1089">
        <v>1.3773344605979911</v>
      </c>
      <c r="AM36" s="1093">
        <v>1.6763549201521841</v>
      </c>
      <c r="AN36" s="1093" t="s">
        <v>2861</v>
      </c>
      <c r="AO36" s="1095">
        <v>1.2</v>
      </c>
      <c r="AP36" s="1095">
        <v>1.02</v>
      </c>
      <c r="AQ36" s="1095">
        <v>1.2</v>
      </c>
      <c r="AR36" s="1095">
        <v>1</v>
      </c>
      <c r="AS36" s="1095">
        <v>1.2</v>
      </c>
      <c r="AT36" s="1095">
        <v>1.05</v>
      </c>
    </row>
    <row r="37" spans="1:46" ht="24">
      <c r="A37" s="1045">
        <v>2848</v>
      </c>
      <c r="B37" s="1059"/>
      <c r="C37" s="1060">
        <v>0</v>
      </c>
      <c r="D37" s="1071" t="s">
        <v>352</v>
      </c>
      <c r="E37" s="1072" t="s">
        <v>471</v>
      </c>
      <c r="F37" s="1073" t="s">
        <v>261</v>
      </c>
      <c r="G37" s="1074" t="s">
        <v>352</v>
      </c>
      <c r="H37" s="1075" t="s">
        <v>134</v>
      </c>
      <c r="I37" s="1075" t="s">
        <v>135</v>
      </c>
      <c r="J37" s="1076" t="s">
        <v>352</v>
      </c>
      <c r="K37" s="1074" t="s">
        <v>339</v>
      </c>
      <c r="L37" s="1077">
        <v>3.3789836876832846E-2</v>
      </c>
      <c r="M37" s="1078">
        <v>1</v>
      </c>
      <c r="N37" s="1079">
        <v>5.1601786278209127</v>
      </c>
      <c r="O37" s="1073" t="s">
        <v>2860</v>
      </c>
      <c r="P37" s="1077">
        <v>3.3789836876832846E-2</v>
      </c>
      <c r="Q37" s="1078">
        <v>1</v>
      </c>
      <c r="R37" s="1079">
        <v>5.1601786278209127</v>
      </c>
      <c r="S37" s="1073" t="s">
        <v>2860</v>
      </c>
      <c r="T37" s="1077">
        <v>3.3789836876832846E-2</v>
      </c>
      <c r="U37" s="1078">
        <v>1</v>
      </c>
      <c r="V37" s="1079">
        <v>5.1601786278209127</v>
      </c>
      <c r="W37" s="1073" t="s">
        <v>2860</v>
      </c>
      <c r="X37" s="1077">
        <v>3.3789836876832846E-2</v>
      </c>
      <c r="Y37" s="1078">
        <v>1</v>
      </c>
      <c r="Z37" s="1079">
        <v>5.1601786278209127</v>
      </c>
      <c r="AA37" s="1073" t="s">
        <v>2860</v>
      </c>
      <c r="AB37" s="1103"/>
      <c r="AC37" s="1102" t="s">
        <v>257</v>
      </c>
      <c r="AD37" s="1041">
        <v>4</v>
      </c>
      <c r="AE37" s="1094">
        <v>2</v>
      </c>
      <c r="AF37" s="1094">
        <v>4</v>
      </c>
      <c r="AG37" s="1094">
        <v>1</v>
      </c>
      <c r="AH37" s="1094">
        <v>3</v>
      </c>
      <c r="AI37" s="1094">
        <v>3</v>
      </c>
      <c r="AJ37" s="1089">
        <v>35</v>
      </c>
      <c r="AK37" s="1089">
        <v>5</v>
      </c>
      <c r="AL37" s="1089">
        <v>1.3773344605979911</v>
      </c>
      <c r="AM37" s="1093">
        <v>5.1601786278209127</v>
      </c>
      <c r="AN37" s="1093" t="s">
        <v>2861</v>
      </c>
      <c r="AO37" s="1095">
        <v>1.2</v>
      </c>
      <c r="AP37" s="1095">
        <v>1.02</v>
      </c>
      <c r="AQ37" s="1095">
        <v>1.2</v>
      </c>
      <c r="AR37" s="1095">
        <v>1</v>
      </c>
      <c r="AS37" s="1095">
        <v>1.2</v>
      </c>
      <c r="AT37" s="1095">
        <v>1.05</v>
      </c>
    </row>
    <row r="38" spans="1:46" ht="24">
      <c r="A38" s="1045">
        <v>3190</v>
      </c>
      <c r="B38" s="1059"/>
      <c r="C38" s="1060">
        <v>0</v>
      </c>
      <c r="D38" s="1071" t="s">
        <v>352</v>
      </c>
      <c r="E38" s="1072" t="s">
        <v>471</v>
      </c>
      <c r="F38" s="1073" t="s">
        <v>949</v>
      </c>
      <c r="G38" s="1074" t="s">
        <v>352</v>
      </c>
      <c r="H38" s="1075" t="s">
        <v>134</v>
      </c>
      <c r="I38" s="1075" t="s">
        <v>135</v>
      </c>
      <c r="J38" s="1076" t="s">
        <v>352</v>
      </c>
      <c r="K38" s="1074" t="s">
        <v>339</v>
      </c>
      <c r="L38" s="1077">
        <v>1.9629765395894428E-6</v>
      </c>
      <c r="M38" s="1078">
        <v>1</v>
      </c>
      <c r="N38" s="1079">
        <v>5.1601786278209127</v>
      </c>
      <c r="O38" s="1073" t="s">
        <v>2860</v>
      </c>
      <c r="P38" s="1077">
        <v>1.9629765395894428E-6</v>
      </c>
      <c r="Q38" s="1078">
        <v>1</v>
      </c>
      <c r="R38" s="1079">
        <v>5.1601786278209127</v>
      </c>
      <c r="S38" s="1073" t="s">
        <v>2860</v>
      </c>
      <c r="T38" s="1077">
        <v>1.9629765395894428E-6</v>
      </c>
      <c r="U38" s="1078">
        <v>1</v>
      </c>
      <c r="V38" s="1079">
        <v>5.1601786278209127</v>
      </c>
      <c r="W38" s="1073" t="s">
        <v>2860</v>
      </c>
      <c r="X38" s="1077">
        <v>1.9629765395894428E-6</v>
      </c>
      <c r="Y38" s="1078">
        <v>1</v>
      </c>
      <c r="Z38" s="1079">
        <v>5.1601786278209127</v>
      </c>
      <c r="AA38" s="1073" t="s">
        <v>2860</v>
      </c>
      <c r="AB38" s="1103"/>
      <c r="AC38" s="1102" t="s">
        <v>257</v>
      </c>
      <c r="AD38" s="1041">
        <v>4</v>
      </c>
      <c r="AE38" s="1094">
        <v>2</v>
      </c>
      <c r="AF38" s="1094">
        <v>4</v>
      </c>
      <c r="AG38" s="1094">
        <v>1</v>
      </c>
      <c r="AH38" s="1094">
        <v>3</v>
      </c>
      <c r="AI38" s="1094">
        <v>3</v>
      </c>
      <c r="AJ38" s="1089">
        <v>35</v>
      </c>
      <c r="AK38" s="1089">
        <v>5</v>
      </c>
      <c r="AL38" s="1089">
        <v>1.3773344605979911</v>
      </c>
      <c r="AM38" s="1093">
        <v>5.1601786278209127</v>
      </c>
      <c r="AN38" s="1093" t="s">
        <v>2861</v>
      </c>
      <c r="AO38" s="1095">
        <v>1.2</v>
      </c>
      <c r="AP38" s="1095">
        <v>1.02</v>
      </c>
      <c r="AQ38" s="1095">
        <v>1.2</v>
      </c>
      <c r="AR38" s="1095">
        <v>1</v>
      </c>
      <c r="AS38" s="1095">
        <v>1.2</v>
      </c>
      <c r="AT38" s="1095">
        <v>1.05</v>
      </c>
    </row>
    <row r="39" spans="1:46" ht="24">
      <c r="A39" s="1045">
        <v>2371</v>
      </c>
      <c r="B39" s="1059"/>
      <c r="C39" s="1060">
        <v>0</v>
      </c>
      <c r="D39" s="1071" t="s">
        <v>352</v>
      </c>
      <c r="E39" s="1072" t="s">
        <v>471</v>
      </c>
      <c r="F39" s="1073" t="s">
        <v>933</v>
      </c>
      <c r="G39" s="1074" t="s">
        <v>352</v>
      </c>
      <c r="H39" s="1075" t="s">
        <v>134</v>
      </c>
      <c r="I39" s="1075" t="s">
        <v>135</v>
      </c>
      <c r="J39" s="1076" t="s">
        <v>352</v>
      </c>
      <c r="K39" s="1074" t="s">
        <v>339</v>
      </c>
      <c r="L39" s="1077">
        <v>5.6085043988269784E-6</v>
      </c>
      <c r="M39" s="1078">
        <v>1</v>
      </c>
      <c r="N39" s="1079">
        <v>5.1601786278209127</v>
      </c>
      <c r="O39" s="1073" t="s">
        <v>2860</v>
      </c>
      <c r="P39" s="1077">
        <v>5.6085043988269784E-6</v>
      </c>
      <c r="Q39" s="1078">
        <v>1</v>
      </c>
      <c r="R39" s="1079">
        <v>5.1601786278209127</v>
      </c>
      <c r="S39" s="1073" t="s">
        <v>2860</v>
      </c>
      <c r="T39" s="1077">
        <v>5.6085043988269784E-6</v>
      </c>
      <c r="U39" s="1078">
        <v>1</v>
      </c>
      <c r="V39" s="1079">
        <v>5.1601786278209127</v>
      </c>
      <c r="W39" s="1073" t="s">
        <v>2860</v>
      </c>
      <c r="X39" s="1077">
        <v>5.6085043988269784E-6</v>
      </c>
      <c r="Y39" s="1078">
        <v>1</v>
      </c>
      <c r="Z39" s="1079">
        <v>5.1601786278209127</v>
      </c>
      <c r="AA39" s="1073" t="s">
        <v>2860</v>
      </c>
      <c r="AB39" s="1103"/>
      <c r="AC39" s="1102" t="s">
        <v>257</v>
      </c>
      <c r="AD39" s="1041">
        <v>4</v>
      </c>
      <c r="AE39" s="1094">
        <v>2</v>
      </c>
      <c r="AF39" s="1094">
        <v>4</v>
      </c>
      <c r="AG39" s="1094">
        <v>1</v>
      </c>
      <c r="AH39" s="1094">
        <v>3</v>
      </c>
      <c r="AI39" s="1094">
        <v>3</v>
      </c>
      <c r="AJ39" s="1089">
        <v>35</v>
      </c>
      <c r="AK39" s="1089">
        <v>5</v>
      </c>
      <c r="AL39" s="1089">
        <v>1.3773344605979911</v>
      </c>
      <c r="AM39" s="1093">
        <v>5.1601786278209127</v>
      </c>
      <c r="AN39" s="1093" t="s">
        <v>2861</v>
      </c>
      <c r="AO39" s="1095">
        <v>1.2</v>
      </c>
      <c r="AP39" s="1095">
        <v>1.02</v>
      </c>
      <c r="AQ39" s="1095">
        <v>1.2</v>
      </c>
      <c r="AR39" s="1095">
        <v>1</v>
      </c>
      <c r="AS39" s="1095">
        <v>1.2</v>
      </c>
      <c r="AT39" s="1095">
        <v>1.05</v>
      </c>
    </row>
    <row r="40" spans="1:46" ht="24">
      <c r="A40" s="1045">
        <v>2128</v>
      </c>
      <c r="B40" s="1059"/>
      <c r="C40" s="1060" t="s">
        <v>469</v>
      </c>
      <c r="D40" s="1071" t="s">
        <v>352</v>
      </c>
      <c r="E40" s="1072" t="s">
        <v>471</v>
      </c>
      <c r="F40" s="1073" t="s">
        <v>616</v>
      </c>
      <c r="G40" s="1074" t="s">
        <v>352</v>
      </c>
      <c r="H40" s="1075" t="s">
        <v>134</v>
      </c>
      <c r="I40" s="1075" t="s">
        <v>135</v>
      </c>
      <c r="J40" s="1076" t="s">
        <v>352</v>
      </c>
      <c r="K40" s="1074" t="s">
        <v>339</v>
      </c>
      <c r="L40" s="1077">
        <v>9.0997983870967733E-4</v>
      </c>
      <c r="M40" s="1078">
        <v>1</v>
      </c>
      <c r="N40" s="1079">
        <v>1.6763549201521841</v>
      </c>
      <c r="O40" s="1073" t="s">
        <v>2860</v>
      </c>
      <c r="P40" s="1077">
        <v>9.0997983870967733E-4</v>
      </c>
      <c r="Q40" s="1078">
        <v>1</v>
      </c>
      <c r="R40" s="1079">
        <v>1.6763549201521841</v>
      </c>
      <c r="S40" s="1073" t="s">
        <v>2860</v>
      </c>
      <c r="T40" s="1077">
        <v>9.0997983870967733E-4</v>
      </c>
      <c r="U40" s="1078">
        <v>1</v>
      </c>
      <c r="V40" s="1079">
        <v>1.6763549201521841</v>
      </c>
      <c r="W40" s="1073" t="s">
        <v>2860</v>
      </c>
      <c r="X40" s="1077">
        <v>9.0997983870967733E-4</v>
      </c>
      <c r="Y40" s="1078">
        <v>1</v>
      </c>
      <c r="Z40" s="1079">
        <v>1.6763549201521841</v>
      </c>
      <c r="AA40" s="1073" t="s">
        <v>2860</v>
      </c>
      <c r="AB40" s="1103"/>
      <c r="AC40" s="1102" t="s">
        <v>257</v>
      </c>
      <c r="AD40" s="1041">
        <v>4</v>
      </c>
      <c r="AE40" s="1094">
        <v>2</v>
      </c>
      <c r="AF40" s="1094">
        <v>4</v>
      </c>
      <c r="AG40" s="1094">
        <v>1</v>
      </c>
      <c r="AH40" s="1094">
        <v>3</v>
      </c>
      <c r="AI40" s="1094">
        <v>3</v>
      </c>
      <c r="AJ40" s="1089">
        <v>32</v>
      </c>
      <c r="AK40" s="1089">
        <v>1.5</v>
      </c>
      <c r="AL40" s="1089">
        <v>1.3773344605979911</v>
      </c>
      <c r="AM40" s="1093">
        <v>1.6763549201521841</v>
      </c>
      <c r="AN40" s="1093" t="s">
        <v>2861</v>
      </c>
      <c r="AO40" s="1095">
        <v>1.2</v>
      </c>
      <c r="AP40" s="1095">
        <v>1.02</v>
      </c>
      <c r="AQ40" s="1095">
        <v>1.2</v>
      </c>
      <c r="AR40" s="1095">
        <v>1</v>
      </c>
      <c r="AS40" s="1095">
        <v>1.2</v>
      </c>
      <c r="AT40" s="1095">
        <v>1.05</v>
      </c>
    </row>
    <row r="41" spans="1:46" ht="24">
      <c r="A41" s="1045">
        <v>3064</v>
      </c>
      <c r="B41" s="1059"/>
      <c r="C41" s="1060">
        <v>0</v>
      </c>
      <c r="D41" s="1071" t="s">
        <v>352</v>
      </c>
      <c r="E41" s="1072" t="s">
        <v>471</v>
      </c>
      <c r="F41" s="1073" t="s">
        <v>137</v>
      </c>
      <c r="G41" s="1074" t="s">
        <v>352</v>
      </c>
      <c r="H41" s="1075" t="s">
        <v>134</v>
      </c>
      <c r="I41" s="1075" t="s">
        <v>135</v>
      </c>
      <c r="J41" s="1076" t="s">
        <v>352</v>
      </c>
      <c r="K41" s="1074" t="s">
        <v>339</v>
      </c>
      <c r="L41" s="1077">
        <v>9.0997983870967733E-4</v>
      </c>
      <c r="M41" s="1078">
        <v>1</v>
      </c>
      <c r="N41" s="1079">
        <v>1.6763549201521841</v>
      </c>
      <c r="O41" s="1073" t="s">
        <v>2860</v>
      </c>
      <c r="P41" s="1077">
        <v>9.0997983870967733E-4</v>
      </c>
      <c r="Q41" s="1078">
        <v>1</v>
      </c>
      <c r="R41" s="1079">
        <v>1.6763549201521841</v>
      </c>
      <c r="S41" s="1073" t="s">
        <v>2860</v>
      </c>
      <c r="T41" s="1077">
        <v>9.0997983870967733E-4</v>
      </c>
      <c r="U41" s="1078">
        <v>1</v>
      </c>
      <c r="V41" s="1079">
        <v>1.6763549201521841</v>
      </c>
      <c r="W41" s="1073" t="s">
        <v>2860</v>
      </c>
      <c r="X41" s="1077">
        <v>9.0997983870967733E-4</v>
      </c>
      <c r="Y41" s="1078">
        <v>1</v>
      </c>
      <c r="Z41" s="1079">
        <v>1.6763549201521841</v>
      </c>
      <c r="AA41" s="1073" t="s">
        <v>2860</v>
      </c>
      <c r="AB41" s="1103"/>
      <c r="AC41" s="1102" t="s">
        <v>257</v>
      </c>
      <c r="AD41" s="1041">
        <v>4</v>
      </c>
      <c r="AE41" s="1094">
        <v>2</v>
      </c>
      <c r="AF41" s="1094">
        <v>4</v>
      </c>
      <c r="AG41" s="1094">
        <v>1</v>
      </c>
      <c r="AH41" s="1094">
        <v>3</v>
      </c>
      <c r="AI41" s="1094">
        <v>3</v>
      </c>
      <c r="AJ41" s="1089">
        <v>32</v>
      </c>
      <c r="AK41" s="1089">
        <v>1.5</v>
      </c>
      <c r="AL41" s="1089">
        <v>1.3773344605979911</v>
      </c>
      <c r="AM41" s="1093">
        <v>1.6763549201521841</v>
      </c>
      <c r="AN41" s="1093" t="s">
        <v>2861</v>
      </c>
      <c r="AO41" s="1095">
        <v>1.2</v>
      </c>
      <c r="AP41" s="1095">
        <v>1.02</v>
      </c>
      <c r="AQ41" s="1095">
        <v>1.2</v>
      </c>
      <c r="AR41" s="1095">
        <v>1</v>
      </c>
      <c r="AS41" s="1095">
        <v>1.2</v>
      </c>
      <c r="AT41" s="1095">
        <v>1.05</v>
      </c>
    </row>
    <row r="42" spans="1:46">
      <c r="AB42" s="1103">
        <v>2.4973913043478264</v>
      </c>
      <c r="AC42" s="1115"/>
    </row>
    <row r="43" spans="1:46">
      <c r="F43" s="1110" t="s">
        <v>2052</v>
      </c>
      <c r="K43" s="1193" t="s">
        <v>605</v>
      </c>
      <c r="L43" s="1198">
        <v>8</v>
      </c>
      <c r="AB43" s="1103"/>
      <c r="AC43" s="1096" t="s">
        <v>2054</v>
      </c>
    </row>
    <row r="44" spans="1:46">
      <c r="B44" s="1108" t="s">
        <v>469</v>
      </c>
      <c r="F44" s="1110" t="s">
        <v>2051</v>
      </c>
      <c r="K44" s="1193" t="s">
        <v>605</v>
      </c>
      <c r="L44" s="1198">
        <v>49</v>
      </c>
      <c r="AB44" s="1103"/>
      <c r="AC44" s="1096" t="s">
        <v>2053</v>
      </c>
    </row>
    <row r="45" spans="1:46" ht="14.25" customHeight="1">
      <c r="F45" s="1110" t="s">
        <v>1565</v>
      </c>
      <c r="K45" s="1193" t="s">
        <v>605</v>
      </c>
      <c r="L45" s="1198">
        <v>49</v>
      </c>
      <c r="P45" s="1198">
        <v>49</v>
      </c>
      <c r="T45" s="1198">
        <v>49</v>
      </c>
      <c r="X45" s="1198">
        <v>49</v>
      </c>
      <c r="AB45" s="1103"/>
    </row>
    <row r="46" spans="1:46">
      <c r="AB46" s="1103"/>
    </row>
    <row r="47" spans="1:46">
      <c r="AB47" s="1103"/>
    </row>
    <row r="48" spans="1:46">
      <c r="AB48" s="1103"/>
    </row>
    <row r="49" spans="2:40">
      <c r="F49" s="1196" t="s">
        <v>790</v>
      </c>
      <c r="L49" s="1097" t="s">
        <v>2047</v>
      </c>
      <c r="T49" s="1097" t="s">
        <v>2047</v>
      </c>
      <c r="AB49" s="1103"/>
    </row>
    <row r="50" spans="2:40">
      <c r="B50" s="1097"/>
      <c r="C50" s="1097"/>
      <c r="F50" s="1097" t="s">
        <v>2041</v>
      </c>
      <c r="L50" s="1097">
        <v>6500</v>
      </c>
      <c r="S50" s="1116"/>
      <c r="W50" s="1116"/>
      <c r="AA50" s="1116"/>
      <c r="AB50" s="1103"/>
      <c r="AE50" s="1097"/>
      <c r="AF50" s="1097"/>
      <c r="AG50" s="1097"/>
      <c r="AH50" s="1097"/>
      <c r="AI50" s="1097"/>
      <c r="AJ50" s="1097"/>
      <c r="AK50" s="1097"/>
      <c r="AL50" s="1097"/>
      <c r="AM50" s="1097"/>
      <c r="AN50" s="1097"/>
    </row>
    <row r="51" spans="2:40">
      <c r="B51" s="1097"/>
      <c r="C51" s="1097"/>
      <c r="F51" s="1097" t="s">
        <v>2042</v>
      </c>
      <c r="L51" s="1195">
        <v>43221.053939795202</v>
      </c>
      <c r="S51" s="1116"/>
      <c r="W51" s="1116"/>
      <c r="AA51" s="1116"/>
      <c r="AB51" s="1103"/>
      <c r="AC51" s="1117"/>
      <c r="AD51" s="1117"/>
      <c r="AE51" s="1097"/>
      <c r="AF51" s="1097"/>
      <c r="AG51" s="1097"/>
      <c r="AH51" s="1097"/>
      <c r="AI51" s="1097"/>
      <c r="AJ51" s="1097"/>
      <c r="AK51" s="1097"/>
      <c r="AL51" s="1097"/>
      <c r="AM51" s="1097"/>
      <c r="AN51" s="1097"/>
    </row>
    <row r="52" spans="2:40">
      <c r="B52" s="1097"/>
      <c r="C52" s="1097"/>
      <c r="F52" s="1197" t="s">
        <v>2043</v>
      </c>
      <c r="L52" s="1199">
        <v>0.09</v>
      </c>
      <c r="AB52" s="1103"/>
      <c r="AC52" s="1117"/>
      <c r="AD52" s="1117"/>
      <c r="AE52" s="1097"/>
      <c r="AF52" s="1097"/>
      <c r="AG52" s="1097"/>
      <c r="AH52" s="1097"/>
      <c r="AI52" s="1097"/>
      <c r="AJ52" s="1097"/>
      <c r="AK52" s="1097"/>
      <c r="AL52" s="1097"/>
      <c r="AM52" s="1097"/>
      <c r="AN52" s="1097"/>
    </row>
    <row r="53" spans="2:40">
      <c r="B53" s="1097"/>
      <c r="C53" s="1097"/>
      <c r="F53" s="1197" t="s">
        <v>2044</v>
      </c>
      <c r="L53" s="1199">
        <v>0.4</v>
      </c>
      <c r="AB53" s="1103"/>
      <c r="AC53" s="1118"/>
      <c r="AD53" s="1118"/>
      <c r="AE53" s="1097"/>
      <c r="AF53" s="1097"/>
      <c r="AG53" s="1097"/>
      <c r="AH53" s="1097"/>
      <c r="AI53" s="1097"/>
      <c r="AJ53" s="1097"/>
      <c r="AK53" s="1097"/>
      <c r="AL53" s="1097"/>
      <c r="AM53" s="1097"/>
      <c r="AN53" s="1097"/>
    </row>
    <row r="54" spans="2:40">
      <c r="B54" s="1097"/>
      <c r="C54" s="1097"/>
      <c r="F54" s="1197" t="s">
        <v>2057</v>
      </c>
      <c r="L54" s="1199">
        <v>0.51</v>
      </c>
      <c r="AB54" s="1103"/>
      <c r="AC54" s="1118"/>
      <c r="AD54" s="1118"/>
      <c r="AE54" s="1097"/>
      <c r="AF54" s="1097"/>
      <c r="AG54" s="1097"/>
      <c r="AH54" s="1097"/>
      <c r="AI54" s="1097"/>
      <c r="AJ54" s="1097"/>
      <c r="AK54" s="1097"/>
      <c r="AL54" s="1097"/>
      <c r="AM54" s="1097"/>
      <c r="AN54" s="1097"/>
    </row>
    <row r="55" spans="2:40">
      <c r="B55" s="1097"/>
      <c r="C55" s="1097"/>
      <c r="F55" s="1097" t="s">
        <v>2045</v>
      </c>
      <c r="T55" s="1195">
        <v>16778.946060204798</v>
      </c>
      <c r="AB55" s="1103"/>
      <c r="AC55" s="1118"/>
      <c r="AD55" s="1118"/>
      <c r="AE55" s="1097"/>
      <c r="AF55" s="1097"/>
      <c r="AG55" s="1097"/>
      <c r="AH55" s="1097"/>
      <c r="AI55" s="1097"/>
      <c r="AJ55" s="1097"/>
      <c r="AK55" s="1097"/>
      <c r="AL55" s="1097"/>
      <c r="AM55" s="1097"/>
      <c r="AN55" s="1097"/>
    </row>
    <row r="56" spans="2:40">
      <c r="B56" s="1097"/>
      <c r="C56" s="1097"/>
      <c r="F56" s="1097" t="s">
        <v>2048</v>
      </c>
      <c r="S56" s="1116"/>
      <c r="T56" s="1195">
        <v>6900.3330044521499</v>
      </c>
      <c r="W56" s="1116"/>
      <c r="AA56" s="1116"/>
      <c r="AB56" s="1103"/>
      <c r="AE56" s="1097"/>
      <c r="AF56" s="1097"/>
      <c r="AG56" s="1097"/>
      <c r="AH56" s="1097"/>
      <c r="AI56" s="1097"/>
      <c r="AJ56" s="1097"/>
      <c r="AK56" s="1097"/>
      <c r="AL56" s="1097"/>
      <c r="AM56" s="1097"/>
      <c r="AN56" s="1097"/>
    </row>
    <row r="57" spans="2:40">
      <c r="B57" s="1097"/>
      <c r="C57" s="1097"/>
      <c r="F57" s="1097" t="s">
        <v>2049</v>
      </c>
      <c r="T57" s="1097">
        <v>9280</v>
      </c>
      <c r="AB57" s="1103"/>
      <c r="AC57" s="1118"/>
      <c r="AD57" s="1118"/>
      <c r="AE57" s="1097"/>
      <c r="AF57" s="1097"/>
      <c r="AG57" s="1097"/>
      <c r="AH57" s="1097"/>
      <c r="AI57" s="1097"/>
      <c r="AJ57" s="1097"/>
      <c r="AK57" s="1097"/>
      <c r="AL57" s="1097"/>
      <c r="AM57" s="1097"/>
      <c r="AN57" s="1097"/>
    </row>
    <row r="58" spans="2:40">
      <c r="B58" s="1097"/>
      <c r="C58" s="1097"/>
      <c r="F58" s="1194" t="s">
        <v>2058</v>
      </c>
      <c r="T58" s="1199">
        <v>1</v>
      </c>
      <c r="AB58" s="1103"/>
      <c r="AE58" s="1097"/>
      <c r="AF58" s="1097"/>
      <c r="AG58" s="1097"/>
      <c r="AH58" s="1097"/>
      <c r="AI58" s="1097"/>
      <c r="AJ58" s="1097"/>
      <c r="AK58" s="1097"/>
      <c r="AL58" s="1097"/>
      <c r="AM58" s="1097"/>
      <c r="AN58" s="1097"/>
    </row>
    <row r="59" spans="2:40">
      <c r="B59" s="1097"/>
      <c r="C59" s="1097"/>
      <c r="F59" s="1194"/>
      <c r="AB59" s="1103"/>
      <c r="AE59" s="1097"/>
      <c r="AF59" s="1097"/>
      <c r="AG59" s="1097"/>
      <c r="AH59" s="1097"/>
      <c r="AI59" s="1097"/>
      <c r="AJ59" s="1097"/>
      <c r="AK59" s="1097"/>
      <c r="AL59" s="1097"/>
      <c r="AM59" s="1097"/>
      <c r="AN59" s="1097"/>
    </row>
    <row r="60" spans="2:40">
      <c r="B60" s="1097"/>
      <c r="C60" s="1097"/>
      <c r="AB60" s="1103"/>
      <c r="AE60" s="1097"/>
      <c r="AF60" s="1097"/>
      <c r="AG60" s="1097"/>
      <c r="AH60" s="1097"/>
      <c r="AI60" s="1097"/>
      <c r="AJ60" s="1097"/>
      <c r="AK60" s="1097"/>
      <c r="AL60" s="1097"/>
      <c r="AM60" s="1097"/>
      <c r="AN60" s="1097"/>
    </row>
    <row r="61" spans="2:40">
      <c r="F61" s="1097"/>
      <c r="AB61" s="1103"/>
    </row>
    <row r="62" spans="2:40">
      <c r="F62" s="1097"/>
      <c r="AB62" s="1103"/>
    </row>
    <row r="63" spans="2:40">
      <c r="F63" s="1097"/>
    </row>
    <row r="64" spans="2:40">
      <c r="F64" s="1097"/>
    </row>
    <row r="65" spans="6:6">
      <c r="F65" s="1097"/>
    </row>
    <row r="66" spans="6:6">
      <c r="F66" s="1097"/>
    </row>
    <row r="67" spans="6:6">
      <c r="F67" s="1097"/>
    </row>
    <row r="68" spans="6:6">
      <c r="F68" s="1097"/>
    </row>
    <row r="69" spans="6:6">
      <c r="F69" s="1097"/>
    </row>
    <row r="70" spans="6:6">
      <c r="F70" s="1097"/>
    </row>
    <row r="71" spans="6:6">
      <c r="F71" s="1097"/>
    </row>
    <row r="72" spans="6:6">
      <c r="F72" s="1097"/>
    </row>
    <row r="73" spans="6:6">
      <c r="F73" s="1097"/>
    </row>
  </sheetData>
  <mergeCells count="1">
    <mergeCell ref="AE1:AJ1"/>
  </mergeCells>
  <phoneticPr fontId="0" type="noConversion"/>
  <conditionalFormatting sqref="D23:L41 P23:P41 T23:T41 X23:X41 D11:AA21 AD11:AJ21 AC11:AC41">
    <cfRule type="expression" dxfId="1694" priority="34">
      <formula>MOD(ROW(),2)=0</formula>
    </cfRule>
  </conditionalFormatting>
  <conditionalFormatting sqref="Y23:Z41 U23:V41 M23:O41 Q23:R41">
    <cfRule type="expression" dxfId="1693" priority="33">
      <formula>MOD(ROW(),2)=0</formula>
    </cfRule>
  </conditionalFormatting>
  <conditionalFormatting sqref="X23:X41 T23:T41 P23:P41">
    <cfRule type="expression" dxfId="1692" priority="32">
      <formula>MOD(ROW(),2)=0</formula>
    </cfRule>
  </conditionalFormatting>
  <conditionalFormatting sqref="Y23:Z41 U23:V41 Q23:R41">
    <cfRule type="expression" dxfId="1691" priority="31">
      <formula>MOD(ROW(),2)=0</formula>
    </cfRule>
  </conditionalFormatting>
  <conditionalFormatting sqref="AD23:AD41">
    <cfRule type="expression" dxfId="1690" priority="29">
      <formula>MOD(ROW(),2)=0</formula>
    </cfRule>
  </conditionalFormatting>
  <conditionalFormatting sqref="AE23:AJ41">
    <cfRule type="expression" dxfId="1689" priority="28">
      <formula>MOD(ROW(),2)=0</formula>
    </cfRule>
  </conditionalFormatting>
  <conditionalFormatting sqref="AJ11:AT41">
    <cfRule type="expression" dxfId="1688" priority="27">
      <formula>MOD(ROW(),2)=0</formula>
    </cfRule>
  </conditionalFormatting>
  <conditionalFormatting sqref="X22 D22:L22 T22 P22">
    <cfRule type="expression" dxfId="1687" priority="16">
      <formula>MOD(ROW(),2)=0</formula>
    </cfRule>
  </conditionalFormatting>
  <conditionalFormatting sqref="Y22:Z22 U22:V22 Q22:R22 M22:O22">
    <cfRule type="expression" dxfId="1686" priority="15">
      <formula>MOD(ROW(),2)=0</formula>
    </cfRule>
  </conditionalFormatting>
  <conditionalFormatting sqref="X22 T22 P22">
    <cfRule type="expression" dxfId="1685" priority="14">
      <formula>MOD(ROW(),2)=0</formula>
    </cfRule>
  </conditionalFormatting>
  <conditionalFormatting sqref="Y22:Z22 U22:V22 Q22:R22">
    <cfRule type="expression" dxfId="1684" priority="13">
      <formula>MOD(ROW(),2)=0</formula>
    </cfRule>
  </conditionalFormatting>
  <conditionalFormatting sqref="AC22">
    <cfRule type="expression" dxfId="1683" priority="12">
      <formula>MOD(ROW(),2)=0</formula>
    </cfRule>
  </conditionalFormatting>
  <conditionalFormatting sqref="AD22">
    <cfRule type="expression" dxfId="1682" priority="11">
      <formula>MOD(ROW(),2)=0</formula>
    </cfRule>
  </conditionalFormatting>
  <conditionalFormatting sqref="AE22:AJ22">
    <cfRule type="expression" dxfId="1681" priority="10">
      <formula>MOD(ROW(),2)=0</formula>
    </cfRule>
  </conditionalFormatting>
  <conditionalFormatting sqref="S23:S41">
    <cfRule type="expression" dxfId="1680" priority="8">
      <formula>MOD(ROW(),2)=0</formula>
    </cfRule>
  </conditionalFormatting>
  <conditionalFormatting sqref="S22">
    <cfRule type="expression" dxfId="1679" priority="7">
      <formula>MOD(ROW(),2)=0</formula>
    </cfRule>
  </conditionalFormatting>
  <conditionalFormatting sqref="W23:W41">
    <cfRule type="expression" dxfId="1678" priority="6">
      <formula>MOD(ROW(),2)=0</formula>
    </cfRule>
  </conditionalFormatting>
  <conditionalFormatting sqref="W22">
    <cfRule type="expression" dxfId="1677" priority="5">
      <formula>MOD(ROW(),2)=0</formula>
    </cfRule>
  </conditionalFormatting>
  <conditionalFormatting sqref="AA23:AA41">
    <cfRule type="expression" dxfId="1676" priority="4">
      <formula>MOD(ROW(),2)=0</formula>
    </cfRule>
  </conditionalFormatting>
  <conditionalFormatting sqref="AA22">
    <cfRule type="expression" dxfId="1675" priority="3">
      <formula>MOD(ROW(),2)=0</formula>
    </cfRule>
  </conditionalFormatting>
  <dataValidations count="10">
    <dataValidation allowBlank="1" showInputMessage="1" showErrorMessage="1" promptTitle="Do not change" prompt="This field is automatically updated from the names-list" sqref="AJ44 AJ11:AJ41" xr:uid="{00000000-0002-0000-0D00-000000000000}"/>
    <dataValidation allowBlank="1" showInputMessage="1" showErrorMessage="1" prompt="always 1" sqref="L7:L10 P7:P10 T7:T10 X7:X10" xr:uid="{00000000-0002-0000-0D00-000001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D3" xr:uid="{CA88DAE5-EFAA-45C4-A933-563A4F2A19E6}"/>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I3" xr:uid="{0D7AAF70-B236-4841-94D1-C872584AEE4D}"/>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H3" xr:uid="{98B39977-0DE7-41D5-8A15-1F59A01EE3F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G3" xr:uid="{82E3F31D-4EC8-40B1-B64C-56EDCB69C9B2}"/>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F3" xr:uid="{27FC099E-44FF-476C-BCFF-BEEC9FCAAA1C}"/>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E3" xr:uid="{34B02624-99B9-4EC9-A952-5D5176E92ACC}"/>
    <dataValidation allowBlank="1" showInputMessage="1" showErrorMessage="1" prompt="Do not change." sqref="AJ3:AN4 AO4:AS4 AO3:AT3" xr:uid="{0F95FA7D-CE00-4ECC-B4EF-1E944BF23F14}"/>
    <dataValidation allowBlank="1" showInputMessage="1" showErrorMessage="1" promptTitle="Remarks" prompt="A general comment (data source, calculation procedure, ...) can be made about each individual exchange. The remarks are added to the GeneralComment-field." sqref="AC3" xr:uid="{89DABD0B-4E85-463D-9FC9-F4484CA29FCF}"/>
  </dataValidations>
  <pageMargins left="0.78740157499999996" right="0.78740157499999996" top="0.984251969" bottom="0.984251969" header="0.4921259845" footer="0.4921259845"/>
  <pageSetup paperSize="9" scale="35"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59">
    <tabColor theme="4" tint="0.39997558519241921"/>
    <pageSetUpPr fitToPage="1"/>
  </sheetPr>
  <dimension ref="A1:AU73"/>
  <sheetViews>
    <sheetView zoomScaleNormal="100" workbookViewId="0">
      <selection activeCell="F2" sqref="F2"/>
    </sheetView>
  </sheetViews>
  <sheetFormatPr baseColWidth="10" defaultColWidth="11.42578125" defaultRowHeight="12" outlineLevelRow="1" outlineLevelCol="1"/>
  <cols>
    <col min="1" max="1" width="9.42578125" style="4" customWidth="1"/>
    <col min="2" max="2" width="12.140625" style="157" bestFit="1" customWidth="1"/>
    <col min="3" max="3" width="3.7109375" style="158" hidden="1" customWidth="1" outlineLevel="1"/>
    <col min="4" max="4" width="3.140625" style="4" hidden="1" customWidth="1" outlineLevel="1"/>
    <col min="5" max="5" width="2.7109375" style="4" hidden="1" customWidth="1" outlineLevel="1"/>
    <col min="6" max="6" width="39.28515625" style="5" customWidth="1" collapsed="1"/>
    <col min="7" max="7" width="6" style="4" customWidth="1"/>
    <col min="8" max="8" width="5.7109375" style="4" hidden="1" customWidth="1" outlineLevel="1"/>
    <col min="9" max="9" width="19.42578125" style="4" hidden="1" customWidth="1" outlineLevel="1"/>
    <col min="10" max="10" width="4.140625" style="4" bestFit="1" customWidth="1" collapsed="1"/>
    <col min="11" max="11" width="5.140625" style="4" customWidth="1"/>
    <col min="12" max="12" width="15.5703125" style="4" customWidth="1"/>
    <col min="13" max="13" width="4.42578125" style="44" hidden="1" customWidth="1" outlineLevel="1"/>
    <col min="14" max="14" width="6.85546875" style="44" hidden="1" customWidth="1" outlineLevel="1"/>
    <col min="15" max="15" width="43.7109375" style="132" hidden="1" customWidth="1" outlineLevel="1"/>
    <col min="16" max="16" width="15" style="4" customWidth="1" collapsed="1"/>
    <col min="17" max="17" width="2.42578125" style="44" hidden="1" customWidth="1" outlineLevel="1"/>
    <col min="18" max="18" width="4.28515625" style="44" hidden="1" customWidth="1" outlineLevel="1"/>
    <col min="19" max="19" width="33.85546875" style="132" hidden="1" customWidth="1" outlineLevel="1"/>
    <col min="20" max="20" width="15" style="4" customWidth="1" collapsed="1"/>
    <col min="21" max="21" width="2.42578125" style="44" hidden="1" customWidth="1" outlineLevel="1"/>
    <col min="22" max="22" width="4.28515625" style="44" hidden="1" customWidth="1" outlineLevel="1"/>
    <col min="23" max="23" width="33.85546875" style="132" hidden="1" customWidth="1" outlineLevel="1"/>
    <col min="24" max="24" width="15" style="4" customWidth="1" collapsed="1"/>
    <col min="25" max="25" width="2.42578125" style="44" hidden="1" customWidth="1" outlineLevel="1"/>
    <col min="26" max="26" width="6.5703125" style="44" hidden="1" customWidth="1" outlineLevel="1"/>
    <col min="27" max="27" width="44.7109375" style="45" hidden="1" customWidth="1" outlineLevel="1"/>
    <col min="28" max="28" width="13.5703125" style="45" customWidth="1" collapsed="1"/>
    <col min="29" max="29" width="46.7109375" style="72" customWidth="1"/>
    <col min="30" max="30" width="4" style="59" bestFit="1" customWidth="1"/>
    <col min="31" max="31" width="6.28515625" style="51" bestFit="1" customWidth="1"/>
    <col min="32" max="32" width="5.85546875" style="51" bestFit="1" customWidth="1"/>
    <col min="33" max="33" width="4.7109375" style="51" bestFit="1" customWidth="1"/>
    <col min="34" max="34" width="5.28515625" style="51" bestFit="1" customWidth="1"/>
    <col min="35" max="35" width="5.85546875" style="51" bestFit="1" customWidth="1"/>
    <col min="36" max="37" width="6.85546875" style="51" bestFit="1" customWidth="1"/>
    <col min="38" max="38" width="8.28515625" style="51" bestFit="1" customWidth="1"/>
    <col min="39" max="39" width="9.140625" style="51" bestFit="1" customWidth="1"/>
    <col min="40" max="40" width="12.140625" style="51" customWidth="1"/>
    <col min="41" max="41" width="11.42578125" style="4"/>
    <col min="42" max="44" width="5.42578125" style="4" customWidth="1"/>
    <col min="45" max="45" width="5.85546875" style="4" customWidth="1"/>
    <col min="46" max="46" width="5.42578125" style="4" customWidth="1"/>
    <col min="47" max="47" width="5.28515625" style="4" customWidth="1"/>
    <col min="48" max="16384" width="11.42578125" style="4"/>
  </cols>
  <sheetData>
    <row r="1" spans="1:47">
      <c r="A1" s="48"/>
      <c r="B1" s="46"/>
      <c r="C1" s="47"/>
      <c r="D1" s="48"/>
      <c r="E1" s="48"/>
      <c r="F1" s="49" t="s">
        <v>456</v>
      </c>
      <c r="G1" s="48"/>
      <c r="H1" s="48"/>
      <c r="I1" s="48"/>
      <c r="J1" s="48"/>
      <c r="K1" s="48"/>
      <c r="L1" s="137" t="str">
        <f>A7</f>
        <v>174-381</v>
      </c>
      <c r="M1" s="22"/>
      <c r="N1" s="22"/>
      <c r="O1" s="22"/>
      <c r="P1" s="137" t="str">
        <f>A8</f>
        <v>174-382</v>
      </c>
      <c r="Q1" s="22"/>
      <c r="R1" s="22"/>
      <c r="S1" s="22"/>
      <c r="T1" s="483" t="str">
        <f>A9</f>
        <v>174-383</v>
      </c>
      <c r="U1" s="22"/>
      <c r="V1" s="22"/>
      <c r="W1" s="22"/>
      <c r="X1" s="483" t="str">
        <f>A10</f>
        <v>174-384</v>
      </c>
      <c r="Y1" s="22"/>
      <c r="Z1" s="22"/>
      <c r="AA1" s="22"/>
      <c r="AB1" s="22"/>
      <c r="AD1" s="56"/>
      <c r="AE1" s="160"/>
      <c r="AF1" s="160"/>
      <c r="AG1" s="160"/>
      <c r="AH1" s="160"/>
      <c r="AI1" s="160"/>
    </row>
    <row r="2" spans="1:47" ht="36">
      <c r="A2" s="48"/>
      <c r="B2" s="138"/>
      <c r="C2" s="47"/>
      <c r="D2" s="138"/>
      <c r="E2" s="138"/>
      <c r="F2" s="1119" t="s">
        <v>1952</v>
      </c>
      <c r="G2" s="138"/>
      <c r="H2" s="138"/>
      <c r="I2" s="138"/>
      <c r="J2" s="138"/>
      <c r="K2" s="138"/>
      <c r="L2" s="138"/>
      <c r="M2" s="25"/>
      <c r="N2" s="25"/>
      <c r="O2" s="126"/>
      <c r="P2" s="138"/>
      <c r="Q2" s="25"/>
      <c r="R2" s="25"/>
      <c r="S2" s="126"/>
      <c r="T2" s="138"/>
      <c r="U2" s="25"/>
      <c r="V2" s="25"/>
      <c r="W2" s="126"/>
      <c r="X2" s="138"/>
      <c r="Y2" s="25"/>
      <c r="Z2" s="25"/>
      <c r="AA2" s="26"/>
      <c r="AB2" s="26"/>
      <c r="AC2" s="52" t="s">
        <v>186</v>
      </c>
      <c r="AD2" s="7" t="s">
        <v>174</v>
      </c>
      <c r="AE2" s="7" t="s">
        <v>175</v>
      </c>
      <c r="AF2" s="7" t="s">
        <v>176</v>
      </c>
      <c r="AG2" s="7" t="s">
        <v>177</v>
      </c>
      <c r="AH2" s="7" t="s">
        <v>178</v>
      </c>
      <c r="AI2" s="7" t="s">
        <v>179</v>
      </c>
      <c r="AJ2" s="75" t="s">
        <v>180</v>
      </c>
      <c r="AK2" s="75" t="s">
        <v>181</v>
      </c>
      <c r="AL2" s="8" t="s">
        <v>182</v>
      </c>
      <c r="AM2" s="8" t="s">
        <v>332</v>
      </c>
      <c r="AN2" s="124" t="s">
        <v>185</v>
      </c>
      <c r="AP2" s="52" t="s">
        <v>174</v>
      </c>
      <c r="AQ2" s="52" t="s">
        <v>175</v>
      </c>
      <c r="AR2" s="52" t="s">
        <v>176</v>
      </c>
      <c r="AS2" s="52" t="s">
        <v>177</v>
      </c>
      <c r="AT2" s="52" t="s">
        <v>178</v>
      </c>
      <c r="AU2" s="52" t="s">
        <v>179</v>
      </c>
    </row>
    <row r="3" spans="1:47" ht="100.5">
      <c r="A3" s="48" t="s">
        <v>344</v>
      </c>
      <c r="B3" s="172"/>
      <c r="C3" s="47"/>
      <c r="D3" s="173" t="s">
        <v>458</v>
      </c>
      <c r="E3" s="173" t="s">
        <v>459</v>
      </c>
      <c r="F3" s="124" t="s">
        <v>460</v>
      </c>
      <c r="G3" s="53" t="s">
        <v>461</v>
      </c>
      <c r="H3" s="53" t="s">
        <v>462</v>
      </c>
      <c r="I3" s="53" t="s">
        <v>463</v>
      </c>
      <c r="J3" s="53" t="s">
        <v>464</v>
      </c>
      <c r="K3" s="53" t="s">
        <v>337</v>
      </c>
      <c r="L3" s="187" t="s">
        <v>2188</v>
      </c>
      <c r="M3" s="29" t="s">
        <v>187</v>
      </c>
      <c r="N3" s="29" t="s">
        <v>188</v>
      </c>
      <c r="O3" s="128" t="s">
        <v>492</v>
      </c>
      <c r="P3" s="187" t="s">
        <v>2188</v>
      </c>
      <c r="Q3" s="29" t="s">
        <v>187</v>
      </c>
      <c r="R3" s="29" t="s">
        <v>188</v>
      </c>
      <c r="S3" s="128" t="s">
        <v>492</v>
      </c>
      <c r="T3" s="187" t="s">
        <v>2188</v>
      </c>
      <c r="U3" s="29" t="s">
        <v>187</v>
      </c>
      <c r="V3" s="29" t="s">
        <v>188</v>
      </c>
      <c r="W3" s="128" t="s">
        <v>492</v>
      </c>
      <c r="X3" s="187" t="s">
        <v>2188</v>
      </c>
      <c r="Y3" s="29" t="s">
        <v>187</v>
      </c>
      <c r="Z3" s="29" t="s">
        <v>188</v>
      </c>
      <c r="AA3" s="120" t="s">
        <v>492</v>
      </c>
      <c r="AB3" s="120"/>
      <c r="AD3" s="54"/>
      <c r="AE3" s="7"/>
      <c r="AF3" s="7"/>
      <c r="AG3" s="7"/>
      <c r="AH3" s="7"/>
      <c r="AI3" s="7"/>
      <c r="AJ3" s="6"/>
      <c r="AK3" s="6"/>
      <c r="AL3" s="8" t="s">
        <v>190</v>
      </c>
      <c r="AM3" s="8" t="s">
        <v>190</v>
      </c>
      <c r="AN3" s="161"/>
    </row>
    <row r="4" spans="1:47" ht="84">
      <c r="A4" s="48"/>
      <c r="B4" s="172"/>
      <c r="C4" s="47"/>
      <c r="D4" s="6"/>
      <c r="E4" s="6"/>
      <c r="F4" s="124" t="s">
        <v>461</v>
      </c>
      <c r="G4" s="124"/>
      <c r="H4" s="124"/>
      <c r="I4" s="124"/>
      <c r="J4" s="124"/>
      <c r="K4" s="124"/>
      <c r="L4" s="187" t="s">
        <v>465</v>
      </c>
      <c r="M4" s="121"/>
      <c r="N4" s="121"/>
      <c r="O4" s="130"/>
      <c r="P4" s="187" t="s">
        <v>1099</v>
      </c>
      <c r="Q4" s="121"/>
      <c r="R4" s="121"/>
      <c r="S4" s="130"/>
      <c r="T4" s="187" t="s">
        <v>403</v>
      </c>
      <c r="U4" s="121"/>
      <c r="V4" s="121"/>
      <c r="W4" s="130"/>
      <c r="X4" s="187" t="s">
        <v>2179</v>
      </c>
      <c r="Y4" s="121"/>
      <c r="Z4" s="121"/>
      <c r="AA4" s="122"/>
      <c r="AB4" s="122"/>
      <c r="AC4" s="89"/>
      <c r="AD4" s="56" t="s">
        <v>192</v>
      </c>
      <c r="AL4" s="57"/>
      <c r="AM4" s="57"/>
      <c r="AN4" s="58"/>
    </row>
    <row r="5" spans="1:47">
      <c r="A5" s="48"/>
      <c r="B5" s="172"/>
      <c r="C5" s="47"/>
      <c r="D5" s="6"/>
      <c r="E5" s="6"/>
      <c r="F5" s="124" t="s">
        <v>464</v>
      </c>
      <c r="G5" s="124"/>
      <c r="H5" s="124"/>
      <c r="I5" s="124"/>
      <c r="J5" s="124"/>
      <c r="K5" s="124"/>
      <c r="L5" s="187">
        <v>0</v>
      </c>
      <c r="M5" s="121"/>
      <c r="N5" s="121"/>
      <c r="O5" s="130"/>
      <c r="P5" s="187">
        <v>0</v>
      </c>
      <c r="Q5" s="121"/>
      <c r="R5" s="121"/>
      <c r="S5" s="130"/>
      <c r="T5" s="187">
        <v>0</v>
      </c>
      <c r="U5" s="121"/>
      <c r="V5" s="121"/>
      <c r="W5" s="130"/>
      <c r="X5" s="187">
        <v>0</v>
      </c>
      <c r="Y5" s="121"/>
      <c r="Z5" s="121"/>
      <c r="AA5" s="122"/>
      <c r="AB5" s="122"/>
    </row>
    <row r="6" spans="1:47">
      <c r="A6" s="48"/>
      <c r="B6" s="172"/>
      <c r="C6" s="47"/>
      <c r="D6" s="6"/>
      <c r="E6" s="6"/>
      <c r="F6" s="124" t="s">
        <v>337</v>
      </c>
      <c r="G6" s="348"/>
      <c r="H6" s="124"/>
      <c r="I6" s="124"/>
      <c r="J6" s="124"/>
      <c r="K6" s="124"/>
      <c r="L6" s="187" t="s">
        <v>339</v>
      </c>
      <c r="M6" s="121"/>
      <c r="N6" s="121"/>
      <c r="O6" s="130"/>
      <c r="P6" s="187" t="s">
        <v>339</v>
      </c>
      <c r="Q6" s="121"/>
      <c r="R6" s="121"/>
      <c r="S6" s="130"/>
      <c r="T6" s="187" t="s">
        <v>339</v>
      </c>
      <c r="U6" s="121"/>
      <c r="V6" s="121"/>
      <c r="W6" s="130"/>
      <c r="X6" s="187" t="s">
        <v>339</v>
      </c>
      <c r="Y6" s="121"/>
      <c r="Z6" s="121"/>
      <c r="AA6" s="122"/>
      <c r="AB6" s="122"/>
      <c r="AD6" s="60"/>
      <c r="AE6" s="60"/>
      <c r="AF6" s="60"/>
      <c r="AG6" s="60"/>
      <c r="AH6" s="60"/>
      <c r="AI6" s="60"/>
      <c r="AL6" s="61"/>
      <c r="AM6" s="61"/>
      <c r="AN6" s="58"/>
    </row>
    <row r="7" spans="1:47" ht="24">
      <c r="A7" s="485" t="s">
        <v>1006</v>
      </c>
      <c r="B7" s="174" t="s">
        <v>467</v>
      </c>
      <c r="C7" s="175"/>
      <c r="D7" s="8" t="s">
        <v>352</v>
      </c>
      <c r="E7" s="176">
        <v>0</v>
      </c>
      <c r="F7" s="136" t="s">
        <v>2188</v>
      </c>
      <c r="G7" s="13" t="s">
        <v>465</v>
      </c>
      <c r="H7" s="11" t="s">
        <v>352</v>
      </c>
      <c r="I7" s="11" t="s">
        <v>352</v>
      </c>
      <c r="J7" s="12">
        <v>0</v>
      </c>
      <c r="K7" s="13" t="s">
        <v>339</v>
      </c>
      <c r="L7" s="480">
        <f>IF($A7=L$1,1,0)</f>
        <v>1</v>
      </c>
      <c r="M7" s="39"/>
      <c r="N7" s="1"/>
      <c r="O7" s="131"/>
      <c r="P7" s="480">
        <f>IF($A7=P$1,1,0)</f>
        <v>0</v>
      </c>
      <c r="Q7" s="39"/>
      <c r="R7" s="1"/>
      <c r="S7" s="131"/>
      <c r="T7" s="480">
        <f>IF($A7=T$1,1,0)</f>
        <v>0</v>
      </c>
      <c r="U7" s="39"/>
      <c r="V7" s="1"/>
      <c r="W7" s="131"/>
      <c r="X7" s="480">
        <f>IF($A7=X$1,1,0)</f>
        <v>0</v>
      </c>
      <c r="Y7" s="39"/>
      <c r="Z7" s="1"/>
      <c r="AA7" s="41"/>
      <c r="AB7" s="41"/>
      <c r="AC7" s="90"/>
      <c r="AD7" s="7"/>
      <c r="AE7" s="62"/>
      <c r="AF7" s="62"/>
      <c r="AG7" s="62"/>
      <c r="AH7" s="62"/>
      <c r="AI7" s="62"/>
      <c r="AJ7" s="62"/>
      <c r="AK7" s="63"/>
      <c r="AL7" s="80"/>
      <c r="AM7" s="80"/>
      <c r="AN7" s="82"/>
      <c r="AP7" s="64"/>
      <c r="AQ7" s="64"/>
      <c r="AR7" s="64"/>
      <c r="AS7" s="64"/>
      <c r="AT7" s="64"/>
      <c r="AU7" s="64"/>
    </row>
    <row r="8" spans="1:47" ht="24">
      <c r="A8" s="459" t="s">
        <v>1007</v>
      </c>
      <c r="B8" s="174" t="s">
        <v>467</v>
      </c>
      <c r="C8" s="175"/>
      <c r="D8" s="8" t="s">
        <v>352</v>
      </c>
      <c r="E8" s="176">
        <v>0</v>
      </c>
      <c r="F8" s="136" t="s">
        <v>2188</v>
      </c>
      <c r="G8" s="13" t="s">
        <v>1099</v>
      </c>
      <c r="H8" s="11" t="s">
        <v>352</v>
      </c>
      <c r="I8" s="11" t="s">
        <v>352</v>
      </c>
      <c r="J8" s="12">
        <v>0</v>
      </c>
      <c r="K8" s="13" t="s">
        <v>339</v>
      </c>
      <c r="L8" s="480">
        <f>IF($A8=L$1,1,0)</f>
        <v>0</v>
      </c>
      <c r="M8" s="39"/>
      <c r="N8" s="1"/>
      <c r="O8" s="131"/>
      <c r="P8" s="480">
        <f>IF($A8=P$1,1,0)</f>
        <v>1</v>
      </c>
      <c r="Q8" s="39"/>
      <c r="R8" s="1"/>
      <c r="S8" s="131"/>
      <c r="T8" s="480">
        <f>IF($A8=T$1,1,0)</f>
        <v>0</v>
      </c>
      <c r="U8" s="39"/>
      <c r="V8" s="1"/>
      <c r="W8" s="131"/>
      <c r="X8" s="480">
        <f>IF($A8=X$1,1,0)</f>
        <v>0</v>
      </c>
      <c r="Y8" s="39"/>
      <c r="Z8" s="1"/>
      <c r="AA8" s="41"/>
      <c r="AB8" s="41"/>
      <c r="AC8" s="90"/>
      <c r="AD8" s="7"/>
      <c r="AE8" s="62"/>
      <c r="AF8" s="62"/>
      <c r="AG8" s="62"/>
      <c r="AH8" s="62"/>
      <c r="AI8" s="62"/>
      <c r="AJ8" s="62"/>
      <c r="AK8" s="63"/>
      <c r="AL8" s="80"/>
      <c r="AM8" s="80"/>
      <c r="AN8" s="82"/>
      <c r="AP8" s="64"/>
      <c r="AQ8" s="64"/>
      <c r="AR8" s="64"/>
      <c r="AS8" s="64"/>
      <c r="AT8" s="64"/>
      <c r="AU8" s="64"/>
    </row>
    <row r="9" spans="1:47" ht="24">
      <c r="A9" s="459" t="s">
        <v>1008</v>
      </c>
      <c r="B9" s="174" t="s">
        <v>467</v>
      </c>
      <c r="C9" s="175"/>
      <c r="D9" s="8" t="s">
        <v>352</v>
      </c>
      <c r="E9" s="176">
        <v>0</v>
      </c>
      <c r="F9" s="136" t="s">
        <v>2188</v>
      </c>
      <c r="G9" s="13" t="s">
        <v>403</v>
      </c>
      <c r="H9" s="11" t="s">
        <v>352</v>
      </c>
      <c r="I9" s="11" t="s">
        <v>352</v>
      </c>
      <c r="J9" s="12">
        <v>0</v>
      </c>
      <c r="K9" s="13" t="s">
        <v>339</v>
      </c>
      <c r="L9" s="480">
        <f>IF($A9=L$1,1,0)</f>
        <v>0</v>
      </c>
      <c r="M9" s="39"/>
      <c r="N9" s="1"/>
      <c r="O9" s="131"/>
      <c r="P9" s="480">
        <f>IF($A9=P$1,1,0)</f>
        <v>0</v>
      </c>
      <c r="Q9" s="39"/>
      <c r="R9" s="1"/>
      <c r="S9" s="131"/>
      <c r="T9" s="480">
        <f>IF($A9=T$1,1,0)</f>
        <v>1</v>
      </c>
      <c r="U9" s="39"/>
      <c r="V9" s="1"/>
      <c r="W9" s="131"/>
      <c r="X9" s="480">
        <f>IF($A9=X$1,1,0)</f>
        <v>0</v>
      </c>
      <c r="Y9" s="39"/>
      <c r="Z9" s="1"/>
      <c r="AA9" s="41"/>
      <c r="AB9" s="41"/>
      <c r="AC9" s="90"/>
      <c r="AD9" s="7"/>
      <c r="AE9" s="62"/>
      <c r="AF9" s="62"/>
      <c r="AG9" s="62"/>
      <c r="AH9" s="62"/>
      <c r="AI9" s="62"/>
      <c r="AJ9" s="62"/>
      <c r="AK9" s="63"/>
      <c r="AL9" s="80"/>
      <c r="AM9" s="80"/>
      <c r="AN9" s="82"/>
      <c r="AP9" s="64"/>
      <c r="AQ9" s="64"/>
      <c r="AR9" s="64"/>
      <c r="AS9" s="64"/>
      <c r="AT9" s="64"/>
      <c r="AU9" s="64"/>
    </row>
    <row r="10" spans="1:47" ht="24">
      <c r="A10" s="459" t="s">
        <v>1009</v>
      </c>
      <c r="B10" s="174" t="s">
        <v>467</v>
      </c>
      <c r="C10" s="175"/>
      <c r="D10" s="8" t="s">
        <v>352</v>
      </c>
      <c r="E10" s="176">
        <v>0</v>
      </c>
      <c r="F10" s="136" t="s">
        <v>2188</v>
      </c>
      <c r="G10" s="13" t="s">
        <v>2179</v>
      </c>
      <c r="H10" s="11" t="s">
        <v>352</v>
      </c>
      <c r="I10" s="11" t="s">
        <v>352</v>
      </c>
      <c r="J10" s="12">
        <v>0</v>
      </c>
      <c r="K10" s="13" t="s">
        <v>339</v>
      </c>
      <c r="L10" s="480">
        <f>IF($A10=L$1,1,0)</f>
        <v>0</v>
      </c>
      <c r="M10" s="39"/>
      <c r="N10" s="1"/>
      <c r="O10" s="131"/>
      <c r="P10" s="480">
        <f>IF($A10=P$1,1,0)</f>
        <v>0</v>
      </c>
      <c r="Q10" s="39"/>
      <c r="R10" s="1"/>
      <c r="S10" s="131"/>
      <c r="T10" s="480">
        <f>IF($A10=T$1,1,0)</f>
        <v>0</v>
      </c>
      <c r="U10" s="39"/>
      <c r="V10" s="1"/>
      <c r="W10" s="131"/>
      <c r="X10" s="480">
        <f>IF($A10=X$1,1,0)</f>
        <v>1</v>
      </c>
      <c r="Y10" s="39"/>
      <c r="Z10" s="1"/>
      <c r="AA10" s="41"/>
      <c r="AB10" s="41"/>
      <c r="AC10" s="90"/>
      <c r="AD10" s="7"/>
      <c r="AE10" s="62"/>
      <c r="AF10" s="62"/>
      <c r="AG10" s="62"/>
      <c r="AH10" s="62"/>
      <c r="AI10" s="62"/>
      <c r="AJ10" s="62"/>
      <c r="AK10" s="63"/>
      <c r="AL10" s="80"/>
      <c r="AM10" s="80"/>
      <c r="AN10" s="82"/>
      <c r="AP10" s="64"/>
      <c r="AQ10" s="64"/>
      <c r="AR10" s="64"/>
      <c r="AS10" s="64"/>
      <c r="AT10" s="64"/>
      <c r="AU10" s="64"/>
    </row>
    <row r="11" spans="1:47" ht="12.75">
      <c r="A11" s="3">
        <v>1620</v>
      </c>
      <c r="B11" s="174" t="s">
        <v>468</v>
      </c>
      <c r="C11" s="175" t="s">
        <v>469</v>
      </c>
      <c r="D11" s="62" t="s">
        <v>470</v>
      </c>
      <c r="E11" s="7" t="s">
        <v>352</v>
      </c>
      <c r="F11" s="135" t="s">
        <v>1831</v>
      </c>
      <c r="G11" s="115" t="s">
        <v>511</v>
      </c>
      <c r="H11" s="170" t="s">
        <v>352</v>
      </c>
      <c r="I11" s="113" t="s">
        <v>352</v>
      </c>
      <c r="J11" s="114">
        <v>0</v>
      </c>
      <c r="K11" s="115" t="s">
        <v>339</v>
      </c>
      <c r="L11" s="177">
        <v>1.1299999999999999</v>
      </c>
      <c r="M11" s="39">
        <v>1</v>
      </c>
      <c r="N11" s="1">
        <f t="shared" ref="N11:N27" si="0">$AM11</f>
        <v>1.1030580160363783</v>
      </c>
      <c r="O11" s="131" t="str">
        <f t="shared" ref="O11:O29" si="1">$AN11&amp;"; "&amp;$AC11</f>
        <v>(2,3,1,2,1,3); Literature</v>
      </c>
      <c r="P11" s="177">
        <v>0</v>
      </c>
      <c r="Q11" s="39">
        <v>1</v>
      </c>
      <c r="R11" s="1">
        <f>$AM11</f>
        <v>1.1030580160363783</v>
      </c>
      <c r="S11" s="131" t="str">
        <f>$AN11&amp;"; "&amp;$AC11</f>
        <v>(2,3,1,2,1,3); Literature</v>
      </c>
      <c r="T11" s="177">
        <v>0</v>
      </c>
      <c r="U11" s="39">
        <v>1</v>
      </c>
      <c r="V11" s="1">
        <f>$AM11</f>
        <v>1.1030580160363783</v>
      </c>
      <c r="W11" s="131" t="str">
        <f>$AN11&amp;"; "&amp;$AC11</f>
        <v>(2,3,1,2,1,3); Literature</v>
      </c>
      <c r="X11" s="177">
        <v>0</v>
      </c>
      <c r="Y11" s="39">
        <v>1</v>
      </c>
      <c r="Z11" s="1">
        <f>$AM11</f>
        <v>1.1030580160363783</v>
      </c>
      <c r="AA11" s="41" t="str">
        <f>$AN11&amp;"; "&amp;$AC11</f>
        <v>(2,3,1,2,1,3); Literature</v>
      </c>
      <c r="AB11" s="41">
        <v>2</v>
      </c>
      <c r="AC11" s="90" t="s">
        <v>345</v>
      </c>
      <c r="AD11" s="7">
        <v>2</v>
      </c>
      <c r="AE11" s="62">
        <v>3</v>
      </c>
      <c r="AF11" s="62">
        <v>1</v>
      </c>
      <c r="AG11" s="62">
        <v>2</v>
      </c>
      <c r="AH11" s="62">
        <v>1</v>
      </c>
      <c r="AI11" s="62">
        <v>3</v>
      </c>
      <c r="AJ11" s="62">
        <v>3</v>
      </c>
      <c r="AK11" s="63">
        <v>1.05</v>
      </c>
      <c r="AL11" s="80">
        <f t="shared" ref="AL11:AL29" si="2">EXP(SQRT((LN(AP11)^2)+(LN(AQ11)^2)+(LN(AR11)^2)+(LN(AS11)^2)+(LN(AT11)^2)+(LN(AU11)^2)))</f>
        <v>1.0888159599559692</v>
      </c>
      <c r="AM11" s="80">
        <f t="shared" ref="AM11:AM27" si="3">EXP(SQRT((LN(AP11)^2)+(LN(AQ11)^2)+(LN(AR11)^2)+(LN(AS11)^2)+(LN(AT11)^2)+(LN(AU11)^2)+LN(AK11)^2))</f>
        <v>1.1030580160363783</v>
      </c>
      <c r="AN11" s="82" t="str">
        <f t="shared" ref="AN11:AN41" si="4">CONCATENATE("(",AD11,",",AE11,",",AF11,",",AG11,",",AH11,",",AI11,")")</f>
        <v>(2,3,1,2,1,3)</v>
      </c>
      <c r="AP11" s="64">
        <v>1.05</v>
      </c>
      <c r="AQ11" s="64">
        <v>1.05</v>
      </c>
      <c r="AR11" s="64">
        <v>1</v>
      </c>
      <c r="AS11" s="64">
        <v>1.01</v>
      </c>
      <c r="AT11" s="64">
        <v>1</v>
      </c>
      <c r="AU11" s="64">
        <v>1.05</v>
      </c>
    </row>
    <row r="12" spans="1:47" ht="12.75" outlineLevel="1">
      <c r="A12" s="3" t="s">
        <v>732</v>
      </c>
      <c r="B12" s="174"/>
      <c r="C12" s="175" t="s">
        <v>469</v>
      </c>
      <c r="D12" s="62" t="s">
        <v>470</v>
      </c>
      <c r="E12" s="7" t="s">
        <v>352</v>
      </c>
      <c r="F12" s="135" t="s">
        <v>1831</v>
      </c>
      <c r="G12" s="115" t="s">
        <v>1099</v>
      </c>
      <c r="H12" s="170" t="s">
        <v>352</v>
      </c>
      <c r="I12" s="113" t="s">
        <v>352</v>
      </c>
      <c r="J12" s="114">
        <v>0</v>
      </c>
      <c r="K12" s="115" t="s">
        <v>339</v>
      </c>
      <c r="L12" s="177">
        <v>0</v>
      </c>
      <c r="M12" s="39">
        <v>1</v>
      </c>
      <c r="N12" s="1">
        <f t="shared" si="0"/>
        <v>1.1030580160363783</v>
      </c>
      <c r="O12" s="131" t="str">
        <f t="shared" si="1"/>
        <v>(2,3,1,2,1,3); Literature</v>
      </c>
      <c r="P12" s="177">
        <f>L11</f>
        <v>1.1299999999999999</v>
      </c>
      <c r="Q12" s="39">
        <v>1</v>
      </c>
      <c r="R12" s="1">
        <f>R11</f>
        <v>1.1030580160363783</v>
      </c>
      <c r="S12" s="131" t="str">
        <f>S11</f>
        <v>(2,3,1,2,1,3); Literature</v>
      </c>
      <c r="T12" s="177">
        <v>0</v>
      </c>
      <c r="U12" s="39">
        <v>1</v>
      </c>
      <c r="V12" s="1">
        <f>V11</f>
        <v>1.1030580160363783</v>
      </c>
      <c r="W12" s="131" t="str">
        <f>W11</f>
        <v>(2,3,1,2,1,3); Literature</v>
      </c>
      <c r="X12" s="177">
        <v>0</v>
      </c>
      <c r="Y12" s="39">
        <v>1</v>
      </c>
      <c r="Z12" s="1">
        <f>Z11</f>
        <v>1.1030580160363783</v>
      </c>
      <c r="AA12" s="41" t="str">
        <f t="shared" ref="AA12:AA29" si="5">$AN12&amp;"; "&amp;$AC12</f>
        <v>(2,3,1,2,1,3); Literature</v>
      </c>
      <c r="AB12" s="41"/>
      <c r="AC12" s="90" t="s">
        <v>345</v>
      </c>
      <c r="AD12" s="7">
        <v>2</v>
      </c>
      <c r="AE12" s="62">
        <v>3</v>
      </c>
      <c r="AF12" s="62">
        <v>1</v>
      </c>
      <c r="AG12" s="62">
        <v>2</v>
      </c>
      <c r="AH12" s="62">
        <v>1</v>
      </c>
      <c r="AI12" s="62">
        <v>3</v>
      </c>
      <c r="AJ12" s="62">
        <v>3</v>
      </c>
      <c r="AK12" s="63">
        <v>1.05</v>
      </c>
      <c r="AL12" s="80">
        <f t="shared" si="2"/>
        <v>1.0888159599559692</v>
      </c>
      <c r="AM12" s="80">
        <f t="shared" si="3"/>
        <v>1.1030580160363783</v>
      </c>
      <c r="AN12" s="82" t="str">
        <f t="shared" si="4"/>
        <v>(2,3,1,2,1,3)</v>
      </c>
      <c r="AP12" s="64">
        <v>1.05</v>
      </c>
      <c r="AQ12" s="64">
        <v>1.05</v>
      </c>
      <c r="AR12" s="64">
        <v>1</v>
      </c>
      <c r="AS12" s="64">
        <v>1.01</v>
      </c>
      <c r="AT12" s="64">
        <v>1</v>
      </c>
      <c r="AU12" s="64">
        <v>1.05</v>
      </c>
    </row>
    <row r="13" spans="1:47" ht="12.75">
      <c r="A13" s="3" t="s">
        <v>833</v>
      </c>
      <c r="B13" s="174"/>
      <c r="C13" s="175" t="s">
        <v>469</v>
      </c>
      <c r="D13" s="62" t="s">
        <v>470</v>
      </c>
      <c r="E13" s="7" t="s">
        <v>352</v>
      </c>
      <c r="F13" s="135" t="s">
        <v>1831</v>
      </c>
      <c r="G13" s="115" t="s">
        <v>403</v>
      </c>
      <c r="H13" s="170" t="s">
        <v>352</v>
      </c>
      <c r="I13" s="113" t="s">
        <v>352</v>
      </c>
      <c r="J13" s="114">
        <v>0</v>
      </c>
      <c r="K13" s="115" t="s">
        <v>339</v>
      </c>
      <c r="L13" s="177">
        <v>0</v>
      </c>
      <c r="M13" s="39">
        <v>1</v>
      </c>
      <c r="N13" s="1">
        <f t="shared" si="0"/>
        <v>1.1030580160363783</v>
      </c>
      <c r="O13" s="131" t="str">
        <f t="shared" si="1"/>
        <v>(2,3,1,2,1,3); Literature</v>
      </c>
      <c r="P13" s="177">
        <v>0</v>
      </c>
      <c r="Q13" s="39">
        <v>1</v>
      </c>
      <c r="R13" s="1">
        <f>$AM13</f>
        <v>1.1030580160363783</v>
      </c>
      <c r="S13" s="131" t="str">
        <f>$AN13&amp;"; "&amp;$AC13</f>
        <v>(2,3,1,2,1,3); Literature</v>
      </c>
      <c r="T13" s="177">
        <f>P12</f>
        <v>1.1299999999999999</v>
      </c>
      <c r="U13" s="39">
        <v>1</v>
      </c>
      <c r="V13" s="1">
        <f>$AM13</f>
        <v>1.1030580160363783</v>
      </c>
      <c r="W13" s="131" t="str">
        <f>$AN13&amp;"; "&amp;$AC13</f>
        <v>(2,3,1,2,1,3); Literature</v>
      </c>
      <c r="X13" s="177">
        <v>0</v>
      </c>
      <c r="Y13" s="39">
        <v>1</v>
      </c>
      <c r="Z13" s="1">
        <f>$AM13</f>
        <v>1.1030580160363783</v>
      </c>
      <c r="AA13" s="41" t="str">
        <f t="shared" si="5"/>
        <v>(2,3,1,2,1,3); Literature</v>
      </c>
      <c r="AB13" s="41">
        <v>2</v>
      </c>
      <c r="AC13" s="90" t="s">
        <v>345</v>
      </c>
      <c r="AD13" s="7">
        <v>2</v>
      </c>
      <c r="AE13" s="62">
        <v>3</v>
      </c>
      <c r="AF13" s="62">
        <v>1</v>
      </c>
      <c r="AG13" s="62">
        <v>2</v>
      </c>
      <c r="AH13" s="62">
        <v>1</v>
      </c>
      <c r="AI13" s="62">
        <v>3</v>
      </c>
      <c r="AJ13" s="62">
        <v>3</v>
      </c>
      <c r="AK13" s="63">
        <v>1.05</v>
      </c>
      <c r="AL13" s="80">
        <f t="shared" si="2"/>
        <v>1.0888159599559692</v>
      </c>
      <c r="AM13" s="80">
        <f t="shared" si="3"/>
        <v>1.1030580160363783</v>
      </c>
      <c r="AN13" s="82" t="str">
        <f t="shared" si="4"/>
        <v>(2,3,1,2,1,3)</v>
      </c>
      <c r="AP13" s="64">
        <v>1.05</v>
      </c>
      <c r="AQ13" s="64">
        <v>1.05</v>
      </c>
      <c r="AR13" s="64">
        <v>1</v>
      </c>
      <c r="AS13" s="64">
        <v>1.01</v>
      </c>
      <c r="AT13" s="64">
        <v>1</v>
      </c>
      <c r="AU13" s="64">
        <v>1.05</v>
      </c>
    </row>
    <row r="14" spans="1:47" ht="12.75" outlineLevel="1">
      <c r="A14" s="3" t="s">
        <v>834</v>
      </c>
      <c r="B14" s="174"/>
      <c r="C14" s="175" t="s">
        <v>469</v>
      </c>
      <c r="D14" s="62" t="s">
        <v>470</v>
      </c>
      <c r="E14" s="7" t="s">
        <v>352</v>
      </c>
      <c r="F14" s="135" t="s">
        <v>1831</v>
      </c>
      <c r="G14" s="115" t="s">
        <v>2179</v>
      </c>
      <c r="H14" s="170" t="s">
        <v>352</v>
      </c>
      <c r="I14" s="113" t="s">
        <v>352</v>
      </c>
      <c r="J14" s="114">
        <v>0</v>
      </c>
      <c r="K14" s="115" t="s">
        <v>339</v>
      </c>
      <c r="L14" s="177">
        <v>0</v>
      </c>
      <c r="M14" s="39">
        <v>1</v>
      </c>
      <c r="N14" s="1">
        <f>$AM14</f>
        <v>1.1030580160363783</v>
      </c>
      <c r="O14" s="131" t="str">
        <f t="shared" si="1"/>
        <v>(2,3,1,2,1,3); Literature</v>
      </c>
      <c r="P14" s="177">
        <v>0</v>
      </c>
      <c r="Q14" s="39">
        <v>1</v>
      </c>
      <c r="R14" s="1">
        <f>R13</f>
        <v>1.1030580160363783</v>
      </c>
      <c r="S14" s="131" t="str">
        <f>S13</f>
        <v>(2,3,1,2,1,3); Literature</v>
      </c>
      <c r="T14" s="177">
        <v>0</v>
      </c>
      <c r="U14" s="39">
        <v>1</v>
      </c>
      <c r="V14" s="1">
        <f>V13</f>
        <v>1.1030580160363783</v>
      </c>
      <c r="W14" s="131" t="str">
        <f>W13</f>
        <v>(2,3,1,2,1,3); Literature</v>
      </c>
      <c r="X14" s="177">
        <f>T13</f>
        <v>1.1299999999999999</v>
      </c>
      <c r="Y14" s="39">
        <v>1</v>
      </c>
      <c r="Z14" s="1">
        <f>Z13</f>
        <v>1.1030580160363783</v>
      </c>
      <c r="AA14" s="41" t="str">
        <f t="shared" si="5"/>
        <v>(2,3,1,2,1,3); Literature</v>
      </c>
      <c r="AB14" s="41"/>
      <c r="AC14" s="90" t="s">
        <v>345</v>
      </c>
      <c r="AD14" s="7">
        <v>2</v>
      </c>
      <c r="AE14" s="62">
        <v>3</v>
      </c>
      <c r="AF14" s="62">
        <v>1</v>
      </c>
      <c r="AG14" s="62">
        <v>2</v>
      </c>
      <c r="AH14" s="62">
        <v>1</v>
      </c>
      <c r="AI14" s="62">
        <v>3</v>
      </c>
      <c r="AJ14" s="62">
        <v>3</v>
      </c>
      <c r="AK14" s="63">
        <v>1.05</v>
      </c>
      <c r="AL14" s="80">
        <f t="shared" si="2"/>
        <v>1.0888159599559692</v>
      </c>
      <c r="AM14" s="80">
        <f t="shared" si="3"/>
        <v>1.1030580160363783</v>
      </c>
      <c r="AN14" s="82" t="str">
        <f t="shared" si="4"/>
        <v>(2,3,1,2,1,3)</v>
      </c>
      <c r="AP14" s="64">
        <v>1.05</v>
      </c>
      <c r="AQ14" s="64">
        <v>1.05</v>
      </c>
      <c r="AR14" s="64">
        <v>1</v>
      </c>
      <c r="AS14" s="64">
        <v>1.01</v>
      </c>
      <c r="AT14" s="64">
        <v>1</v>
      </c>
      <c r="AU14" s="64">
        <v>1.05</v>
      </c>
    </row>
    <row r="15" spans="1:47" ht="24">
      <c r="A15" s="3">
        <v>1216</v>
      </c>
      <c r="B15" s="174" t="s">
        <v>469</v>
      </c>
      <c r="C15" s="175" t="s">
        <v>469</v>
      </c>
      <c r="D15" s="62" t="s">
        <v>470</v>
      </c>
      <c r="E15" s="7" t="s">
        <v>352</v>
      </c>
      <c r="F15" s="135" t="s">
        <v>1437</v>
      </c>
      <c r="G15" s="115" t="s">
        <v>465</v>
      </c>
      <c r="H15" s="170" t="s">
        <v>352</v>
      </c>
      <c r="I15" s="113" t="s">
        <v>352</v>
      </c>
      <c r="J15" s="114">
        <v>0</v>
      </c>
      <c r="K15" s="115" t="s">
        <v>339</v>
      </c>
      <c r="L15" s="177">
        <f>AB$11*AB15/AB$43</f>
        <v>1.6016713091922004</v>
      </c>
      <c r="M15" s="39">
        <v>1</v>
      </c>
      <c r="N15" s="1">
        <f t="shared" si="0"/>
        <v>1.1362885436563739</v>
      </c>
      <c r="O15" s="131" t="str">
        <f t="shared" si="1"/>
        <v>(3,3,1,2,1,3); de Wild 2007, share of NaOH, HCl and H2 estimated with EG-Si data</v>
      </c>
      <c r="P15" s="177">
        <f>L15</f>
        <v>1.6016713091922004</v>
      </c>
      <c r="Q15" s="39">
        <v>1</v>
      </c>
      <c r="R15" s="1">
        <f t="shared" ref="R15:T23" si="6">N15</f>
        <v>1.1362885436563739</v>
      </c>
      <c r="S15" s="131" t="str">
        <f t="shared" si="6"/>
        <v>(3,3,1,2,1,3); de Wild 2007, share of NaOH, HCl and H2 estimated with EG-Si data</v>
      </c>
      <c r="T15" s="177">
        <f t="shared" si="6"/>
        <v>1.6016713091922004</v>
      </c>
      <c r="U15" s="39">
        <v>1</v>
      </c>
      <c r="V15" s="1">
        <f t="shared" ref="V15:X23" si="7">R15</f>
        <v>1.1362885436563739</v>
      </c>
      <c r="W15" s="131" t="str">
        <f t="shared" si="7"/>
        <v>(3,3,1,2,1,3); de Wild 2007, share of NaOH, HCl and H2 estimated with EG-Si data</v>
      </c>
      <c r="X15" s="177">
        <f t="shared" si="7"/>
        <v>1.6016713091922004</v>
      </c>
      <c r="Y15" s="39">
        <v>1</v>
      </c>
      <c r="Z15" s="1">
        <f t="shared" ref="Z15:Z23" si="8">V15</f>
        <v>1.1362885436563739</v>
      </c>
      <c r="AA15" s="41" t="str">
        <f t="shared" si="5"/>
        <v>(3,3,1,2,1,3); de Wild 2007, share of NaOH, HCl and H2 estimated with EG-Si data</v>
      </c>
      <c r="AB15" s="177">
        <f>'X-MO-EG'!AX22</f>
        <v>2</v>
      </c>
      <c r="AC15" s="90" t="s">
        <v>562</v>
      </c>
      <c r="AD15" s="7">
        <v>3</v>
      </c>
      <c r="AE15" s="62">
        <v>3</v>
      </c>
      <c r="AF15" s="62">
        <v>1</v>
      </c>
      <c r="AG15" s="62">
        <v>2</v>
      </c>
      <c r="AH15" s="62">
        <v>1</v>
      </c>
      <c r="AI15" s="62">
        <v>3</v>
      </c>
      <c r="AJ15" s="62">
        <v>3</v>
      </c>
      <c r="AK15" s="63">
        <v>1.05</v>
      </c>
      <c r="AL15" s="80">
        <f t="shared" si="2"/>
        <v>1.1253394394172656</v>
      </c>
      <c r="AM15" s="80">
        <f t="shared" si="3"/>
        <v>1.1362885436563739</v>
      </c>
      <c r="AN15" s="82" t="str">
        <f t="shared" si="4"/>
        <v>(3,3,1,2,1,3)</v>
      </c>
      <c r="AP15" s="64">
        <v>1.1000000000000001</v>
      </c>
      <c r="AQ15" s="64">
        <v>1.05</v>
      </c>
      <c r="AR15" s="64">
        <v>1</v>
      </c>
      <c r="AS15" s="64">
        <v>1.01</v>
      </c>
      <c r="AT15" s="64">
        <v>1</v>
      </c>
      <c r="AU15" s="64">
        <v>1.05</v>
      </c>
    </row>
    <row r="16" spans="1:47" ht="24">
      <c r="A16" s="3">
        <v>1217</v>
      </c>
      <c r="B16" s="174" t="s">
        <v>469</v>
      </c>
      <c r="C16" s="175" t="s">
        <v>469</v>
      </c>
      <c r="D16" s="62" t="s">
        <v>470</v>
      </c>
      <c r="E16" s="7" t="s">
        <v>352</v>
      </c>
      <c r="F16" s="135" t="s">
        <v>1834</v>
      </c>
      <c r="G16" s="115" t="s">
        <v>465</v>
      </c>
      <c r="H16" s="170" t="s">
        <v>352</v>
      </c>
      <c r="I16" s="113" t="s">
        <v>352</v>
      </c>
      <c r="J16" s="114">
        <v>0</v>
      </c>
      <c r="K16" s="115" t="s">
        <v>339</v>
      </c>
      <c r="L16" s="177">
        <f>AB$11*AB16/AB$43</f>
        <v>5.0139275766016712E-2</v>
      </c>
      <c r="M16" s="39">
        <v>1</v>
      </c>
      <c r="N16" s="1">
        <f t="shared" si="0"/>
        <v>1.1362885436563739</v>
      </c>
      <c r="O16" s="131" t="str">
        <f t="shared" si="1"/>
        <v>(3,3,1,2,1,3); de Wild 2007, share of NaOH, HCl and H2 estimated with EG-Si data</v>
      </c>
      <c r="P16" s="177">
        <f>L16</f>
        <v>5.0139275766016712E-2</v>
      </c>
      <c r="Q16" s="39">
        <v>1</v>
      </c>
      <c r="R16" s="1">
        <f t="shared" si="6"/>
        <v>1.1362885436563739</v>
      </c>
      <c r="S16" s="131" t="str">
        <f t="shared" si="6"/>
        <v>(3,3,1,2,1,3); de Wild 2007, share of NaOH, HCl and H2 estimated with EG-Si data</v>
      </c>
      <c r="T16" s="177">
        <f t="shared" si="6"/>
        <v>5.0139275766016712E-2</v>
      </c>
      <c r="U16" s="39">
        <v>1</v>
      </c>
      <c r="V16" s="1">
        <f t="shared" si="7"/>
        <v>1.1362885436563739</v>
      </c>
      <c r="W16" s="131" t="str">
        <f t="shared" si="7"/>
        <v>(3,3,1,2,1,3); de Wild 2007, share of NaOH, HCl and H2 estimated with EG-Si data</v>
      </c>
      <c r="X16" s="177">
        <f t="shared" si="7"/>
        <v>5.0139275766016712E-2</v>
      </c>
      <c r="Y16" s="39">
        <v>1</v>
      </c>
      <c r="Z16" s="1">
        <f t="shared" si="8"/>
        <v>1.1362885436563739</v>
      </c>
      <c r="AA16" s="41" t="str">
        <f t="shared" si="5"/>
        <v>(3,3,1,2,1,3); de Wild 2007, share of NaOH, HCl and H2 estimated with EG-Si data</v>
      </c>
      <c r="AB16" s="177">
        <f>'X-MO-EG'!AX23</f>
        <v>6.2608695652173918E-2</v>
      </c>
      <c r="AC16" s="90" t="s">
        <v>562</v>
      </c>
      <c r="AD16" s="7">
        <v>3</v>
      </c>
      <c r="AE16" s="62">
        <v>3</v>
      </c>
      <c r="AF16" s="62">
        <v>1</v>
      </c>
      <c r="AG16" s="62">
        <v>2</v>
      </c>
      <c r="AH16" s="62">
        <v>1</v>
      </c>
      <c r="AI16" s="62">
        <v>3</v>
      </c>
      <c r="AJ16" s="62">
        <v>3</v>
      </c>
      <c r="AK16" s="63">
        <v>1.05</v>
      </c>
      <c r="AL16" s="80">
        <f t="shared" si="2"/>
        <v>1.1253394394172656</v>
      </c>
      <c r="AM16" s="80">
        <f t="shared" si="3"/>
        <v>1.1362885436563739</v>
      </c>
      <c r="AN16" s="82" t="str">
        <f t="shared" si="4"/>
        <v>(3,3,1,2,1,3)</v>
      </c>
      <c r="AP16" s="64">
        <v>1.1000000000000001</v>
      </c>
      <c r="AQ16" s="64">
        <v>1.05</v>
      </c>
      <c r="AR16" s="64">
        <v>1</v>
      </c>
      <c r="AS16" s="64">
        <v>1.01</v>
      </c>
      <c r="AT16" s="64">
        <v>1</v>
      </c>
      <c r="AU16" s="64">
        <v>1.05</v>
      </c>
    </row>
    <row r="17" spans="1:47" ht="24">
      <c r="A17" s="3">
        <v>1280</v>
      </c>
      <c r="B17" s="174" t="s">
        <v>469</v>
      </c>
      <c r="C17" s="175" t="s">
        <v>469</v>
      </c>
      <c r="D17" s="62" t="s">
        <v>470</v>
      </c>
      <c r="E17" s="7" t="s">
        <v>352</v>
      </c>
      <c r="F17" s="135" t="s">
        <v>1424</v>
      </c>
      <c r="G17" s="115" t="s">
        <v>465</v>
      </c>
      <c r="H17" s="170" t="s">
        <v>352</v>
      </c>
      <c r="I17" s="113" t="s">
        <v>352</v>
      </c>
      <c r="J17" s="114">
        <v>0</v>
      </c>
      <c r="K17" s="115" t="s">
        <v>339</v>
      </c>
      <c r="L17" s="177">
        <f>AB$11*AB17/AB$43</f>
        <v>0.34818941504178275</v>
      </c>
      <c r="M17" s="39">
        <v>1</v>
      </c>
      <c r="N17" s="1">
        <f t="shared" si="0"/>
        <v>1.1362885436563739</v>
      </c>
      <c r="O17" s="131" t="str">
        <f t="shared" si="1"/>
        <v>(3,3,1,2,1,3); de Wild 2007, share of NaOH, HCl and H2 estimated with EG-Si data</v>
      </c>
      <c r="P17" s="177">
        <f>L17</f>
        <v>0.34818941504178275</v>
      </c>
      <c r="Q17" s="39">
        <v>1</v>
      </c>
      <c r="R17" s="1">
        <f t="shared" si="6"/>
        <v>1.1362885436563739</v>
      </c>
      <c r="S17" s="131" t="str">
        <f t="shared" si="6"/>
        <v>(3,3,1,2,1,3); de Wild 2007, share of NaOH, HCl and H2 estimated with EG-Si data</v>
      </c>
      <c r="T17" s="177">
        <f t="shared" si="6"/>
        <v>0.34818941504178275</v>
      </c>
      <c r="U17" s="39">
        <v>1</v>
      </c>
      <c r="V17" s="1">
        <f t="shared" si="7"/>
        <v>1.1362885436563739</v>
      </c>
      <c r="W17" s="131" t="str">
        <f t="shared" si="7"/>
        <v>(3,3,1,2,1,3); de Wild 2007, share of NaOH, HCl and H2 estimated with EG-Si data</v>
      </c>
      <c r="X17" s="177">
        <f t="shared" si="7"/>
        <v>0.34818941504178275</v>
      </c>
      <c r="Y17" s="39">
        <v>1</v>
      </c>
      <c r="Z17" s="1">
        <f t="shared" si="8"/>
        <v>1.1362885436563739</v>
      </c>
      <c r="AA17" s="41" t="str">
        <f t="shared" si="5"/>
        <v>(3,3,1,2,1,3); de Wild 2007, share of NaOH, HCl and H2 estimated with EG-Si data</v>
      </c>
      <c r="AB17" s="177">
        <f>'X-MO-EG'!AX25</f>
        <v>0.43478260869565222</v>
      </c>
      <c r="AC17" s="90" t="s">
        <v>562</v>
      </c>
      <c r="AD17" s="7">
        <v>3</v>
      </c>
      <c r="AE17" s="62">
        <v>3</v>
      </c>
      <c r="AF17" s="62">
        <v>1</v>
      </c>
      <c r="AG17" s="62">
        <v>2</v>
      </c>
      <c r="AH17" s="62">
        <v>1</v>
      </c>
      <c r="AI17" s="62">
        <v>3</v>
      </c>
      <c r="AJ17" s="62">
        <v>3</v>
      </c>
      <c r="AK17" s="63">
        <v>1.05</v>
      </c>
      <c r="AL17" s="80">
        <f t="shared" si="2"/>
        <v>1.1253394394172656</v>
      </c>
      <c r="AM17" s="80">
        <f t="shared" si="3"/>
        <v>1.1362885436563739</v>
      </c>
      <c r="AN17" s="82" t="str">
        <f t="shared" si="4"/>
        <v>(3,3,1,2,1,3)</v>
      </c>
      <c r="AP17" s="64">
        <v>1.1000000000000001</v>
      </c>
      <c r="AQ17" s="64">
        <v>1.05</v>
      </c>
      <c r="AR17" s="64">
        <v>1</v>
      </c>
      <c r="AS17" s="64">
        <v>1.01</v>
      </c>
      <c r="AT17" s="64">
        <v>1</v>
      </c>
      <c r="AU17" s="64">
        <v>1.05</v>
      </c>
    </row>
    <row r="18" spans="1:47" ht="24">
      <c r="A18" s="1028" t="s">
        <v>1856</v>
      </c>
      <c r="B18" s="174" t="s">
        <v>469</v>
      </c>
      <c r="C18" s="175" t="s">
        <v>469</v>
      </c>
      <c r="D18" s="62" t="s">
        <v>470</v>
      </c>
      <c r="E18" s="7" t="s">
        <v>352</v>
      </c>
      <c r="F18" s="135" t="s">
        <v>1858</v>
      </c>
      <c r="G18" s="115" t="s">
        <v>465</v>
      </c>
      <c r="H18" s="170" t="s">
        <v>352</v>
      </c>
      <c r="I18" s="113" t="s">
        <v>352</v>
      </c>
      <c r="J18" s="114">
        <v>0</v>
      </c>
      <c r="K18" s="115" t="s">
        <v>341</v>
      </c>
      <c r="L18" s="177">
        <f>2*L11+0.1*2*SUM(L15:L17)</f>
        <v>2.6599999999999997</v>
      </c>
      <c r="M18" s="39">
        <v>1</v>
      </c>
      <c r="N18" s="1">
        <f t="shared" si="0"/>
        <v>2.0949941301068096</v>
      </c>
      <c r="O18" s="131" t="str">
        <f t="shared" si="1"/>
        <v>(4,5,na,na,na,na); Distance 2000km plus 100 km for chemicals</v>
      </c>
      <c r="P18" s="177">
        <f>L18</f>
        <v>2.6599999999999997</v>
      </c>
      <c r="Q18" s="39">
        <v>1</v>
      </c>
      <c r="R18" s="1">
        <f t="shared" si="6"/>
        <v>2.0949941301068096</v>
      </c>
      <c r="S18" s="131" t="str">
        <f t="shared" si="6"/>
        <v>(4,5,na,na,na,na); Distance 2000km plus 100 km for chemicals</v>
      </c>
      <c r="T18" s="177">
        <f t="shared" si="6"/>
        <v>2.6599999999999997</v>
      </c>
      <c r="U18" s="39">
        <v>1</v>
      </c>
      <c r="V18" s="1">
        <f t="shared" si="7"/>
        <v>2.0949941301068096</v>
      </c>
      <c r="W18" s="131" t="str">
        <f t="shared" si="7"/>
        <v>(4,5,na,na,na,na); Distance 2000km plus 100 km for chemicals</v>
      </c>
      <c r="X18" s="177">
        <f t="shared" si="7"/>
        <v>2.6599999999999997</v>
      </c>
      <c r="Y18" s="39">
        <v>1</v>
      </c>
      <c r="Z18" s="1">
        <f t="shared" si="8"/>
        <v>2.0949941301068096</v>
      </c>
      <c r="AA18" s="41" t="str">
        <f t="shared" si="5"/>
        <v>(4,5,na,na,na,na); Distance 2000km plus 100 km for chemicals</v>
      </c>
      <c r="AB18" s="41"/>
      <c r="AC18" s="90" t="s">
        <v>300</v>
      </c>
      <c r="AD18" s="7">
        <v>4</v>
      </c>
      <c r="AE18" s="62">
        <v>5</v>
      </c>
      <c r="AF18" s="62" t="s">
        <v>194</v>
      </c>
      <c r="AG18" s="62" t="s">
        <v>194</v>
      </c>
      <c r="AH18" s="62" t="s">
        <v>194</v>
      </c>
      <c r="AI18" s="62" t="s">
        <v>194</v>
      </c>
      <c r="AJ18" s="62">
        <v>5</v>
      </c>
      <c r="AK18" s="63">
        <v>2</v>
      </c>
      <c r="AL18" s="80">
        <f t="shared" si="2"/>
        <v>1.2941338353151037</v>
      </c>
      <c r="AM18" s="80">
        <f t="shared" si="3"/>
        <v>2.0949941301068096</v>
      </c>
      <c r="AN18" s="82" t="str">
        <f t="shared" si="4"/>
        <v>(4,5,na,na,na,na)</v>
      </c>
      <c r="AP18" s="64">
        <v>1.2</v>
      </c>
      <c r="AQ18" s="64">
        <v>1.2</v>
      </c>
      <c r="AR18" s="64">
        <v>1</v>
      </c>
      <c r="AS18" s="64">
        <v>1</v>
      </c>
      <c r="AT18" s="64">
        <v>1</v>
      </c>
      <c r="AU18" s="64">
        <v>1</v>
      </c>
    </row>
    <row r="19" spans="1:47" ht="24">
      <c r="A19" s="156">
        <v>1841</v>
      </c>
      <c r="B19" s="174" t="s">
        <v>469</v>
      </c>
      <c r="C19" s="175" t="s">
        <v>469</v>
      </c>
      <c r="D19" s="62" t="s">
        <v>470</v>
      </c>
      <c r="E19" s="7" t="s">
        <v>352</v>
      </c>
      <c r="F19" s="135" t="s">
        <v>53</v>
      </c>
      <c r="G19" s="115" t="s">
        <v>465</v>
      </c>
      <c r="H19" s="170" t="s">
        <v>352</v>
      </c>
      <c r="I19" s="113" t="s">
        <v>352</v>
      </c>
      <c r="J19" s="114">
        <v>0</v>
      </c>
      <c r="K19" s="115" t="s">
        <v>341</v>
      </c>
      <c r="L19" s="177">
        <f>0.6*2*SUM(L15:L17)</f>
        <v>2.3999999999999995</v>
      </c>
      <c r="M19" s="39">
        <v>1</v>
      </c>
      <c r="N19" s="1">
        <f t="shared" si="0"/>
        <v>2.0949941301068096</v>
      </c>
      <c r="O19" s="131" t="str">
        <f t="shared" si="1"/>
        <v>(4,5,na,na,na,na); 600km for chemicals including solvent</v>
      </c>
      <c r="P19" s="177">
        <f>L19</f>
        <v>2.3999999999999995</v>
      </c>
      <c r="Q19" s="39">
        <v>1</v>
      </c>
      <c r="R19" s="1">
        <f t="shared" si="6"/>
        <v>2.0949941301068096</v>
      </c>
      <c r="S19" s="131" t="str">
        <f t="shared" si="6"/>
        <v>(4,5,na,na,na,na); 600km for chemicals including solvent</v>
      </c>
      <c r="T19" s="177">
        <f t="shared" si="6"/>
        <v>2.3999999999999995</v>
      </c>
      <c r="U19" s="39">
        <v>1</v>
      </c>
      <c r="V19" s="1">
        <f t="shared" si="7"/>
        <v>2.0949941301068096</v>
      </c>
      <c r="W19" s="131" t="str">
        <f t="shared" si="7"/>
        <v>(4,5,na,na,na,na); 600km for chemicals including solvent</v>
      </c>
      <c r="X19" s="177">
        <f t="shared" si="7"/>
        <v>2.3999999999999995</v>
      </c>
      <c r="Y19" s="39">
        <v>1</v>
      </c>
      <c r="Z19" s="1">
        <f t="shared" si="8"/>
        <v>2.0949941301068096</v>
      </c>
      <c r="AA19" s="41" t="str">
        <f t="shared" si="5"/>
        <v>(4,5,na,na,na,na); 600km for chemicals including solvent</v>
      </c>
      <c r="AB19" s="41"/>
      <c r="AC19" s="90" t="s">
        <v>301</v>
      </c>
      <c r="AD19" s="7">
        <v>4</v>
      </c>
      <c r="AE19" s="62">
        <v>5</v>
      </c>
      <c r="AF19" s="62" t="s">
        <v>194</v>
      </c>
      <c r="AG19" s="62" t="s">
        <v>194</v>
      </c>
      <c r="AH19" s="62" t="s">
        <v>194</v>
      </c>
      <c r="AI19" s="62" t="s">
        <v>194</v>
      </c>
      <c r="AJ19" s="62">
        <v>5</v>
      </c>
      <c r="AK19" s="63">
        <v>2</v>
      </c>
      <c r="AL19" s="80">
        <f t="shared" si="2"/>
        <v>1.2941338353151037</v>
      </c>
      <c r="AM19" s="80">
        <f t="shared" si="3"/>
        <v>2.0949941301068096</v>
      </c>
      <c r="AN19" s="82" t="str">
        <f>CONCATENATE("(",AD19,",",AE19,",",AF19,",",AG19,",",AH19,",",AI19,")")</f>
        <v>(4,5,na,na,na,na)</v>
      </c>
      <c r="AP19" s="64">
        <v>1.2</v>
      </c>
      <c r="AQ19" s="64">
        <v>1.2</v>
      </c>
      <c r="AR19" s="64">
        <v>1</v>
      </c>
      <c r="AS19" s="64">
        <v>1</v>
      </c>
      <c r="AT19" s="64">
        <v>1</v>
      </c>
      <c r="AU19" s="64">
        <v>1</v>
      </c>
    </row>
    <row r="20" spans="1:47" ht="24">
      <c r="A20" s="2">
        <v>1824</v>
      </c>
      <c r="B20" s="174" t="s">
        <v>469</v>
      </c>
      <c r="C20" s="175" t="s">
        <v>469</v>
      </c>
      <c r="D20" s="62" t="s">
        <v>470</v>
      </c>
      <c r="E20" s="7" t="s">
        <v>352</v>
      </c>
      <c r="F20" s="135" t="s">
        <v>2189</v>
      </c>
      <c r="G20" s="115" t="s">
        <v>2190</v>
      </c>
      <c r="H20" s="170" t="s">
        <v>352</v>
      </c>
      <c r="I20" s="113" t="s">
        <v>352</v>
      </c>
      <c r="J20" s="114">
        <v>0</v>
      </c>
      <c r="K20" s="115" t="s">
        <v>341</v>
      </c>
      <c r="L20" s="177">
        <f>L7*P51/SUM(P51:P53)*L66/1000</f>
        <v>5.2986418867924527</v>
      </c>
      <c r="M20" s="39">
        <v>1</v>
      </c>
      <c r="N20" s="1">
        <f t="shared" si="0"/>
        <v>2.0564587226807345</v>
      </c>
      <c r="O20" s="131" t="str">
        <f t="shared" si="1"/>
        <v>(2,3,2,2,3,2); Transport of REC silicon from US to European market</v>
      </c>
      <c r="P20" s="177">
        <v>0</v>
      </c>
      <c r="Q20" s="39">
        <v>1</v>
      </c>
      <c r="R20" s="1">
        <f t="shared" si="6"/>
        <v>2.0564587226807345</v>
      </c>
      <c r="S20" s="131" t="str">
        <f t="shared" si="6"/>
        <v>(2,3,2,2,3,2); Transport of REC silicon from US to European market</v>
      </c>
      <c r="T20" s="177">
        <v>0</v>
      </c>
      <c r="U20" s="39">
        <v>1</v>
      </c>
      <c r="V20" s="1">
        <f t="shared" si="7"/>
        <v>2.0564587226807345</v>
      </c>
      <c r="W20" s="131" t="str">
        <f t="shared" si="7"/>
        <v>(2,3,2,2,3,2); Transport of REC silicon from US to European market</v>
      </c>
      <c r="X20" s="177">
        <v>0</v>
      </c>
      <c r="Y20" s="39">
        <v>1</v>
      </c>
      <c r="Z20" s="1">
        <f t="shared" si="8"/>
        <v>2.0564587226807345</v>
      </c>
      <c r="AA20" s="41" t="str">
        <f t="shared" si="5"/>
        <v>(2,3,2,2,3,2); Transport of REC silicon from US to European market</v>
      </c>
      <c r="AB20" s="41"/>
      <c r="AC20" s="90" t="s">
        <v>807</v>
      </c>
      <c r="AD20" s="7">
        <v>2</v>
      </c>
      <c r="AE20" s="62">
        <v>3</v>
      </c>
      <c r="AF20" s="62">
        <v>2</v>
      </c>
      <c r="AG20" s="62">
        <v>2</v>
      </c>
      <c r="AH20" s="62">
        <v>3</v>
      </c>
      <c r="AI20" s="62">
        <v>2</v>
      </c>
      <c r="AJ20" s="62">
        <v>5</v>
      </c>
      <c r="AK20" s="63">
        <v>2</v>
      </c>
      <c r="AL20" s="80">
        <f t="shared" si="2"/>
        <v>1.2194636787500714</v>
      </c>
      <c r="AM20" s="80">
        <f t="shared" si="3"/>
        <v>2.0564587226807345</v>
      </c>
      <c r="AN20" s="82" t="str">
        <f>CONCATENATE("(",AD20,",",AE20,",",AF20,",",AG20,",",AH20,",",AI20,")")</f>
        <v>(2,3,2,2,3,2)</v>
      </c>
      <c r="AP20" s="64">
        <v>1.05</v>
      </c>
      <c r="AQ20" s="64">
        <v>1.05</v>
      </c>
      <c r="AR20" s="64">
        <v>1.03</v>
      </c>
      <c r="AS20" s="64">
        <v>1.01</v>
      </c>
      <c r="AT20" s="64">
        <v>1.2</v>
      </c>
      <c r="AU20" s="64">
        <v>1.02</v>
      </c>
    </row>
    <row r="21" spans="1:47" ht="24">
      <c r="A21" s="94">
        <v>5104</v>
      </c>
      <c r="B21" s="174" t="s">
        <v>469</v>
      </c>
      <c r="C21" s="175" t="s">
        <v>469</v>
      </c>
      <c r="D21" s="62" t="s">
        <v>470</v>
      </c>
      <c r="E21" s="7" t="s">
        <v>352</v>
      </c>
      <c r="F21" s="135" t="s">
        <v>2185</v>
      </c>
      <c r="G21" s="115" t="s">
        <v>465</v>
      </c>
      <c r="H21" s="170" t="s">
        <v>352</v>
      </c>
      <c r="I21" s="113" t="s">
        <v>352</v>
      </c>
      <c r="J21" s="114">
        <v>0</v>
      </c>
      <c r="K21" s="115" t="s">
        <v>605</v>
      </c>
      <c r="L21" s="177">
        <f>P57*AB53*$L$45</f>
        <v>9.777109654560487</v>
      </c>
      <c r="M21" s="39">
        <v>1</v>
      </c>
      <c r="N21" s="1">
        <f t="shared" si="0"/>
        <v>1.1030580160363783</v>
      </c>
      <c r="O21" s="131" t="str">
        <f t="shared" si="1"/>
        <v>(2,3,1,2,1,3); on-site plant of Wacker in Germany</v>
      </c>
      <c r="P21" s="177">
        <v>0</v>
      </c>
      <c r="Q21" s="39">
        <v>1</v>
      </c>
      <c r="R21" s="1">
        <f t="shared" si="6"/>
        <v>1.1030580160363783</v>
      </c>
      <c r="S21" s="131" t="str">
        <f t="shared" si="6"/>
        <v>(2,3,1,2,1,3); on-site plant of Wacker in Germany</v>
      </c>
      <c r="T21" s="177">
        <v>0</v>
      </c>
      <c r="U21" s="39">
        <v>1</v>
      </c>
      <c r="V21" s="1">
        <f t="shared" si="7"/>
        <v>1.1030580160363783</v>
      </c>
      <c r="W21" s="131" t="str">
        <f t="shared" si="7"/>
        <v>(2,3,1,2,1,3); on-site plant of Wacker in Germany</v>
      </c>
      <c r="X21" s="177">
        <v>0</v>
      </c>
      <c r="Y21" s="39">
        <v>1</v>
      </c>
      <c r="Z21" s="1">
        <f t="shared" si="8"/>
        <v>1.1030580160363783</v>
      </c>
      <c r="AA21" s="41" t="str">
        <f t="shared" si="5"/>
        <v>(2,3,1,2,1,3); on-site plant of Wacker in Germany</v>
      </c>
      <c r="AB21" s="41"/>
      <c r="AC21" s="90" t="s">
        <v>798</v>
      </c>
      <c r="AD21" s="7">
        <v>2</v>
      </c>
      <c r="AE21" s="62">
        <v>3</v>
      </c>
      <c r="AF21" s="62">
        <v>1</v>
      </c>
      <c r="AG21" s="62">
        <v>2</v>
      </c>
      <c r="AH21" s="62">
        <v>1</v>
      </c>
      <c r="AI21" s="62">
        <v>3</v>
      </c>
      <c r="AJ21" s="62">
        <v>2</v>
      </c>
      <c r="AK21" s="63">
        <v>1.05</v>
      </c>
      <c r="AL21" s="80">
        <f t="shared" si="2"/>
        <v>1.0888159599559692</v>
      </c>
      <c r="AM21" s="80">
        <f t="shared" si="3"/>
        <v>1.1030580160363783</v>
      </c>
      <c r="AN21" s="82" t="str">
        <f t="shared" si="4"/>
        <v>(2,3,1,2,1,3)</v>
      </c>
      <c r="AP21" s="64">
        <v>1.05</v>
      </c>
      <c r="AQ21" s="64">
        <v>1.05</v>
      </c>
      <c r="AR21" s="64">
        <v>1</v>
      </c>
      <c r="AS21" s="64">
        <v>1.01</v>
      </c>
      <c r="AT21" s="64">
        <v>1</v>
      </c>
      <c r="AU21" s="64">
        <v>1.05</v>
      </c>
    </row>
    <row r="22" spans="1:47" ht="24">
      <c r="A22" s="94">
        <v>5287</v>
      </c>
      <c r="B22" s="174" t="s">
        <v>469</v>
      </c>
      <c r="C22" s="175" t="s">
        <v>469</v>
      </c>
      <c r="D22" s="62" t="s">
        <v>470</v>
      </c>
      <c r="E22" s="7" t="s">
        <v>352</v>
      </c>
      <c r="F22" s="135" t="s">
        <v>2186</v>
      </c>
      <c r="G22" s="115" t="s">
        <v>465</v>
      </c>
      <c r="H22" s="170" t="s">
        <v>352</v>
      </c>
      <c r="I22" s="113" t="s">
        <v>352</v>
      </c>
      <c r="J22" s="114">
        <v>0</v>
      </c>
      <c r="K22" s="115" t="s">
        <v>605</v>
      </c>
      <c r="L22" s="177">
        <f>L45*(P55+P57*AB54)</f>
        <v>16.82666393034517</v>
      </c>
      <c r="M22" s="39">
        <v>1</v>
      </c>
      <c r="N22" s="1">
        <f t="shared" si="0"/>
        <v>1.1030580160363783</v>
      </c>
      <c r="O22" s="131" t="str">
        <f t="shared" si="1"/>
        <v>(2,3,1,2,1,3); production of REC and of Wacker's hydropower plant</v>
      </c>
      <c r="P22" s="177">
        <v>0</v>
      </c>
      <c r="Q22" s="39">
        <v>1</v>
      </c>
      <c r="R22" s="1">
        <f t="shared" si="6"/>
        <v>1.1030580160363783</v>
      </c>
      <c r="S22" s="131" t="str">
        <f t="shared" si="6"/>
        <v>(2,3,1,2,1,3); production of REC and of Wacker's hydropower plant</v>
      </c>
      <c r="T22" s="177">
        <v>0</v>
      </c>
      <c r="U22" s="39">
        <v>1</v>
      </c>
      <c r="V22" s="1">
        <f t="shared" si="7"/>
        <v>1.1030580160363783</v>
      </c>
      <c r="W22" s="131" t="str">
        <f t="shared" si="7"/>
        <v>(2,3,1,2,1,3); production of REC and of Wacker's hydropower plant</v>
      </c>
      <c r="X22" s="177">
        <v>0</v>
      </c>
      <c r="Y22" s="39">
        <v>1</v>
      </c>
      <c r="Z22" s="1">
        <f t="shared" si="8"/>
        <v>1.1030580160363783</v>
      </c>
      <c r="AA22" s="41" t="str">
        <f t="shared" si="5"/>
        <v>(2,3,1,2,1,3); production of REC and of Wacker's hydropower plant</v>
      </c>
      <c r="AB22" s="41"/>
      <c r="AC22" s="90" t="s">
        <v>799</v>
      </c>
      <c r="AD22" s="7">
        <v>2</v>
      </c>
      <c r="AE22" s="62">
        <v>3</v>
      </c>
      <c r="AF22" s="62">
        <v>1</v>
      </c>
      <c r="AG22" s="62">
        <v>2</v>
      </c>
      <c r="AH22" s="62">
        <v>1</v>
      </c>
      <c r="AI22" s="62">
        <v>3</v>
      </c>
      <c r="AJ22" s="62">
        <v>3</v>
      </c>
      <c r="AK22" s="63">
        <v>1.05</v>
      </c>
      <c r="AL22" s="80">
        <f t="shared" si="2"/>
        <v>1.0888159599559692</v>
      </c>
      <c r="AM22" s="80">
        <f t="shared" si="3"/>
        <v>1.1030580160363783</v>
      </c>
      <c r="AN22" s="82" t="str">
        <f t="shared" si="4"/>
        <v>(2,3,1,2,1,3)</v>
      </c>
      <c r="AP22" s="64">
        <v>1.05</v>
      </c>
      <c r="AQ22" s="64">
        <v>1.05</v>
      </c>
      <c r="AR22" s="64">
        <v>1</v>
      </c>
      <c r="AS22" s="64">
        <v>1.01</v>
      </c>
      <c r="AT22" s="64">
        <v>1</v>
      </c>
      <c r="AU22" s="64">
        <v>1.05</v>
      </c>
    </row>
    <row r="23" spans="1:47" ht="36">
      <c r="A23" s="2" t="s">
        <v>914</v>
      </c>
      <c r="B23" s="174" t="s">
        <v>469</v>
      </c>
      <c r="C23" s="175" t="s">
        <v>469</v>
      </c>
      <c r="D23" s="62" t="s">
        <v>470</v>
      </c>
      <c r="E23" s="7" t="s">
        <v>352</v>
      </c>
      <c r="F23" s="135" t="s">
        <v>2187</v>
      </c>
      <c r="G23" s="115" t="s">
        <v>511</v>
      </c>
      <c r="H23" s="170" t="s">
        <v>352</v>
      </c>
      <c r="I23" s="113" t="s">
        <v>352</v>
      </c>
      <c r="J23" s="114">
        <v>0</v>
      </c>
      <c r="K23" s="115" t="s">
        <v>605</v>
      </c>
      <c r="L23" s="177">
        <f>P56*$L$45</f>
        <v>3.3962264150943398</v>
      </c>
      <c r="M23" s="39">
        <v>1</v>
      </c>
      <c r="N23" s="1">
        <f t="shared" si="0"/>
        <v>1.1030580160363783</v>
      </c>
      <c r="O23" s="131" t="str">
        <f t="shared" si="1"/>
        <v>(2,3,1,2,1,3); de Wild-Scholten &amp; Alsema 2005, Environmental Life Cycle Inventory of Crystalline Silicon Photovoltaic Module Production</v>
      </c>
      <c r="P23" s="177">
        <v>0</v>
      </c>
      <c r="Q23" s="39">
        <v>1</v>
      </c>
      <c r="R23" s="1">
        <f t="shared" si="6"/>
        <v>1.1030580160363783</v>
      </c>
      <c r="S23" s="131" t="str">
        <f t="shared" si="6"/>
        <v>(2,3,1,2,1,3); de Wild-Scholten &amp; Alsema 2005, Environmental Life Cycle Inventory of Crystalline Silicon Photovoltaic Module Production</v>
      </c>
      <c r="T23" s="177">
        <v>0</v>
      </c>
      <c r="U23" s="39">
        <v>1</v>
      </c>
      <c r="V23" s="1">
        <f t="shared" si="7"/>
        <v>1.1030580160363783</v>
      </c>
      <c r="W23" s="131" t="str">
        <f t="shared" si="7"/>
        <v>(2,3,1,2,1,3); de Wild-Scholten &amp; Alsema 2005, Environmental Life Cycle Inventory of Crystalline Silicon Photovoltaic Module Production</v>
      </c>
      <c r="X23" s="177">
        <v>0</v>
      </c>
      <c r="Y23" s="39">
        <v>1</v>
      </c>
      <c r="Z23" s="1">
        <f t="shared" si="8"/>
        <v>1.1030580160363783</v>
      </c>
      <c r="AA23" s="41" t="str">
        <f t="shared" si="5"/>
        <v>(2,3,1,2,1,3); de Wild-Scholten &amp; Alsema 2005, Environmental Life Cycle Inventory of Crystalline Silicon Photovoltaic Module Production</v>
      </c>
      <c r="AB23" s="41"/>
      <c r="AC23" s="90" t="str">
        <f>AC45</f>
        <v>de Wild-Scholten &amp; Alsema 2005, Environmental Life Cycle Inventory of Crystalline Silicon Photovoltaic Module Production</v>
      </c>
      <c r="AD23" s="7">
        <v>2</v>
      </c>
      <c r="AE23" s="62">
        <v>3</v>
      </c>
      <c r="AF23" s="62">
        <v>1</v>
      </c>
      <c r="AG23" s="62">
        <v>2</v>
      </c>
      <c r="AH23" s="62">
        <v>1</v>
      </c>
      <c r="AI23" s="62">
        <v>3</v>
      </c>
      <c r="AJ23" s="62">
        <v>3</v>
      </c>
      <c r="AK23" s="63">
        <v>1.05</v>
      </c>
      <c r="AL23" s="80">
        <f t="shared" si="2"/>
        <v>1.0888159599559692</v>
      </c>
      <c r="AM23" s="80">
        <f t="shared" si="3"/>
        <v>1.1030580160363783</v>
      </c>
      <c r="AN23" s="82" t="str">
        <f t="shared" si="4"/>
        <v>(2,3,1,2,1,3)</v>
      </c>
      <c r="AP23" s="64">
        <v>1.05</v>
      </c>
      <c r="AQ23" s="64">
        <v>1.05</v>
      </c>
      <c r="AR23" s="64">
        <v>1</v>
      </c>
      <c r="AS23" s="64">
        <v>1.01</v>
      </c>
      <c r="AT23" s="64">
        <v>1</v>
      </c>
      <c r="AU23" s="64">
        <v>1.05</v>
      </c>
    </row>
    <row r="24" spans="1:47" ht="36" outlineLevel="1">
      <c r="A24" s="280">
        <v>32004</v>
      </c>
      <c r="B24" s="174" t="s">
        <v>469</v>
      </c>
      <c r="C24" s="175" t="s">
        <v>469</v>
      </c>
      <c r="D24" s="62" t="s">
        <v>470</v>
      </c>
      <c r="E24" s="7" t="s">
        <v>352</v>
      </c>
      <c r="F24" s="135" t="s">
        <v>2187</v>
      </c>
      <c r="G24" s="115" t="s">
        <v>1099</v>
      </c>
      <c r="H24" s="170" t="s">
        <v>352</v>
      </c>
      <c r="I24" s="113" t="s">
        <v>352</v>
      </c>
      <c r="J24" s="114">
        <v>0</v>
      </c>
      <c r="K24" s="115" t="s">
        <v>605</v>
      </c>
      <c r="L24" s="177">
        <v>0</v>
      </c>
      <c r="M24" s="39">
        <v>1</v>
      </c>
      <c r="N24" s="1">
        <f t="shared" si="0"/>
        <v>1.1030580160363783</v>
      </c>
      <c r="O24" s="131" t="str">
        <f t="shared" si="1"/>
        <v>(2,3,1,2,1,3); de Wild-Scholten &amp; Alsema 2005, Environmental Life Cycle Inventory of Crystalline Silicon Photovoltaic Module Production</v>
      </c>
      <c r="P24" s="177">
        <f>P45</f>
        <v>30</v>
      </c>
      <c r="Q24" s="39">
        <f t="shared" ref="Q24:S26" si="9">Q22</f>
        <v>1</v>
      </c>
      <c r="R24" s="1">
        <f t="shared" si="9"/>
        <v>1.1030580160363783</v>
      </c>
      <c r="S24" s="131" t="str">
        <f t="shared" si="9"/>
        <v>(2,3,1,2,1,3); production of REC and of Wacker's hydropower plant</v>
      </c>
      <c r="T24" s="177">
        <v>0</v>
      </c>
      <c r="U24" s="39">
        <f t="shared" ref="U24:W26" si="10">U22</f>
        <v>1</v>
      </c>
      <c r="V24" s="1">
        <f t="shared" si="10"/>
        <v>1.1030580160363783</v>
      </c>
      <c r="W24" s="131" t="str">
        <f t="shared" si="10"/>
        <v>(2,3,1,2,1,3); production of REC and of Wacker's hydropower plant</v>
      </c>
      <c r="X24" s="177">
        <f>T450</f>
        <v>0</v>
      </c>
      <c r="Y24" s="39">
        <f t="shared" ref="Y24:Z26" si="11">Y22</f>
        <v>1</v>
      </c>
      <c r="Z24" s="1">
        <f t="shared" si="11"/>
        <v>1.1030580160363783</v>
      </c>
      <c r="AA24" s="41" t="str">
        <f t="shared" si="5"/>
        <v>(2,3,1,2,1,3); de Wild-Scholten &amp; Alsema 2005, Environmental Life Cycle Inventory of Crystalline Silicon Photovoltaic Module Production</v>
      </c>
      <c r="AB24" s="41"/>
      <c r="AC24" s="90" t="str">
        <f>AC23</f>
        <v>de Wild-Scholten &amp; Alsema 2005, Environmental Life Cycle Inventory of Crystalline Silicon Photovoltaic Module Production</v>
      </c>
      <c r="AD24" s="7">
        <v>2</v>
      </c>
      <c r="AE24" s="62">
        <v>3</v>
      </c>
      <c r="AF24" s="62">
        <v>1</v>
      </c>
      <c r="AG24" s="62">
        <v>2</v>
      </c>
      <c r="AH24" s="62">
        <v>1</v>
      </c>
      <c r="AI24" s="62">
        <v>3</v>
      </c>
      <c r="AJ24" s="62">
        <v>2</v>
      </c>
      <c r="AK24" s="63">
        <v>1.05</v>
      </c>
      <c r="AL24" s="80">
        <f t="shared" si="2"/>
        <v>1.0888159599559692</v>
      </c>
      <c r="AM24" s="80">
        <f t="shared" si="3"/>
        <v>1.1030580160363783</v>
      </c>
      <c r="AN24" s="82" t="str">
        <f t="shared" si="4"/>
        <v>(2,3,1,2,1,3)</v>
      </c>
      <c r="AP24" s="64">
        <v>1.05</v>
      </c>
      <c r="AQ24" s="64">
        <v>1.05</v>
      </c>
      <c r="AR24" s="64">
        <v>1</v>
      </c>
      <c r="AS24" s="64">
        <v>1.01</v>
      </c>
      <c r="AT24" s="64">
        <v>1</v>
      </c>
      <c r="AU24" s="64">
        <v>1.05</v>
      </c>
    </row>
    <row r="25" spans="1:47" ht="36" outlineLevel="1">
      <c r="A25" s="280" t="s">
        <v>835</v>
      </c>
      <c r="B25" s="174" t="s">
        <v>469</v>
      </c>
      <c r="C25" s="175" t="s">
        <v>469</v>
      </c>
      <c r="D25" s="62" t="s">
        <v>470</v>
      </c>
      <c r="E25" s="7" t="s">
        <v>352</v>
      </c>
      <c r="F25" s="135" t="s">
        <v>2187</v>
      </c>
      <c r="G25" s="115" t="s">
        <v>403</v>
      </c>
      <c r="H25" s="170" t="s">
        <v>352</v>
      </c>
      <c r="I25" s="113" t="s">
        <v>352</v>
      </c>
      <c r="J25" s="114">
        <v>0</v>
      </c>
      <c r="K25" s="115" t="s">
        <v>605</v>
      </c>
      <c r="L25" s="177">
        <v>0</v>
      </c>
      <c r="M25" s="39">
        <v>1</v>
      </c>
      <c r="N25" s="1">
        <f t="shared" si="0"/>
        <v>1.1030580160363783</v>
      </c>
      <c r="O25" s="131" t="str">
        <f t="shared" si="1"/>
        <v>(2,3,1,2,1,3); de Wild-Scholten &amp; Alsema 2005, Environmental Life Cycle Inventory of Crystalline Silicon Photovoltaic Module Production</v>
      </c>
      <c r="P25" s="177">
        <v>0</v>
      </c>
      <c r="Q25" s="39">
        <f t="shared" si="9"/>
        <v>1</v>
      </c>
      <c r="R25" s="1">
        <f t="shared" si="9"/>
        <v>1.1030580160363783</v>
      </c>
      <c r="S25" s="131" t="str">
        <f t="shared" si="9"/>
        <v>(2,3,1,2,1,3); de Wild-Scholten &amp; Alsema 2005, Environmental Life Cycle Inventory of Crystalline Silicon Photovoltaic Module Production</v>
      </c>
      <c r="T25" s="177">
        <f>T45</f>
        <v>30</v>
      </c>
      <c r="U25" s="39">
        <f t="shared" si="10"/>
        <v>1</v>
      </c>
      <c r="V25" s="1">
        <f t="shared" si="10"/>
        <v>1.1030580160363783</v>
      </c>
      <c r="W25" s="131" t="str">
        <f t="shared" si="10"/>
        <v>(2,3,1,2,1,3); de Wild-Scholten &amp; Alsema 2005, Environmental Life Cycle Inventory of Crystalline Silicon Photovoltaic Module Production</v>
      </c>
      <c r="X25" s="177">
        <v>0</v>
      </c>
      <c r="Y25" s="39">
        <f t="shared" si="11"/>
        <v>1</v>
      </c>
      <c r="Z25" s="1">
        <f t="shared" si="11"/>
        <v>1.1030580160363783</v>
      </c>
      <c r="AA25" s="41" t="str">
        <f t="shared" si="5"/>
        <v>(2,3,1,2,1,3); de Wild-Scholten &amp; Alsema 2005, Environmental Life Cycle Inventory of Crystalline Silicon Photovoltaic Module Production</v>
      </c>
      <c r="AB25" s="41"/>
      <c r="AC25" s="90" t="str">
        <f>AC24</f>
        <v>de Wild-Scholten &amp; Alsema 2005, Environmental Life Cycle Inventory of Crystalline Silicon Photovoltaic Module Production</v>
      </c>
      <c r="AD25" s="7">
        <v>2</v>
      </c>
      <c r="AE25" s="62">
        <v>3</v>
      </c>
      <c r="AF25" s="62">
        <v>1</v>
      </c>
      <c r="AG25" s="62">
        <v>2</v>
      </c>
      <c r="AH25" s="62">
        <v>1</v>
      </c>
      <c r="AI25" s="62">
        <v>3</v>
      </c>
      <c r="AJ25" s="62">
        <v>3</v>
      </c>
      <c r="AK25" s="63">
        <v>1.05</v>
      </c>
      <c r="AL25" s="80">
        <f t="shared" si="2"/>
        <v>1.0888159599559692</v>
      </c>
      <c r="AM25" s="80">
        <f t="shared" si="3"/>
        <v>1.1030580160363783</v>
      </c>
      <c r="AN25" s="82" t="str">
        <f t="shared" si="4"/>
        <v>(2,3,1,2,1,3)</v>
      </c>
      <c r="AP25" s="64">
        <v>1.05</v>
      </c>
      <c r="AQ25" s="64">
        <v>1.05</v>
      </c>
      <c r="AR25" s="64">
        <v>1</v>
      </c>
      <c r="AS25" s="64">
        <v>1.01</v>
      </c>
      <c r="AT25" s="64">
        <v>1</v>
      </c>
      <c r="AU25" s="64">
        <v>1.05</v>
      </c>
    </row>
    <row r="26" spans="1:47" ht="36" outlineLevel="1">
      <c r="A26" s="280" t="s">
        <v>836</v>
      </c>
      <c r="B26" s="174" t="s">
        <v>469</v>
      </c>
      <c r="C26" s="175" t="s">
        <v>469</v>
      </c>
      <c r="D26" s="62" t="s">
        <v>470</v>
      </c>
      <c r="E26" s="7" t="s">
        <v>352</v>
      </c>
      <c r="F26" s="135" t="s">
        <v>2187</v>
      </c>
      <c r="G26" s="115" t="s">
        <v>438</v>
      </c>
      <c r="H26" s="170" t="s">
        <v>352</v>
      </c>
      <c r="I26" s="113" t="s">
        <v>352</v>
      </c>
      <c r="J26" s="114">
        <v>0</v>
      </c>
      <c r="K26" s="115" t="s">
        <v>605</v>
      </c>
      <c r="L26" s="177">
        <v>0</v>
      </c>
      <c r="M26" s="39">
        <v>1</v>
      </c>
      <c r="N26" s="1">
        <f t="shared" si="0"/>
        <v>1.1030580160363783</v>
      </c>
      <c r="O26" s="131" t="str">
        <f t="shared" si="1"/>
        <v>(2,3,1,2,1,3); de Wild-Scholten &amp; Alsema 2005, Environmental Life Cycle Inventory of Crystalline Silicon Photovoltaic Module Production</v>
      </c>
      <c r="P26" s="177">
        <f>L47</f>
        <v>0</v>
      </c>
      <c r="Q26" s="39">
        <f t="shared" si="9"/>
        <v>1</v>
      </c>
      <c r="R26" s="1">
        <f t="shared" si="9"/>
        <v>1.1030580160363783</v>
      </c>
      <c r="S26" s="131" t="str">
        <f t="shared" si="9"/>
        <v>(2,3,1,2,1,3); production of REC and of Wacker's hydropower plant</v>
      </c>
      <c r="T26" s="177">
        <f>P47</f>
        <v>0</v>
      </c>
      <c r="U26" s="39">
        <f t="shared" si="10"/>
        <v>1</v>
      </c>
      <c r="V26" s="1">
        <f t="shared" si="10"/>
        <v>1.1030580160363783</v>
      </c>
      <c r="W26" s="131" t="str">
        <f t="shared" si="10"/>
        <v>(2,3,1,2,1,3); production of REC and of Wacker's hydropower plant</v>
      </c>
      <c r="X26" s="177">
        <f>X45</f>
        <v>30</v>
      </c>
      <c r="Y26" s="39">
        <f t="shared" si="11"/>
        <v>1</v>
      </c>
      <c r="Z26" s="1">
        <f t="shared" si="11"/>
        <v>1.1030580160363783</v>
      </c>
      <c r="AA26" s="41" t="str">
        <f t="shared" si="5"/>
        <v>(2,3,1,2,1,3); de Wild-Scholten &amp; Alsema 2005, Environmental Life Cycle Inventory of Crystalline Silicon Photovoltaic Module Production</v>
      </c>
      <c r="AB26" s="41"/>
      <c r="AC26" s="90" t="str">
        <f>AC25</f>
        <v>de Wild-Scholten &amp; Alsema 2005, Environmental Life Cycle Inventory of Crystalline Silicon Photovoltaic Module Production</v>
      </c>
      <c r="AD26" s="7">
        <v>2</v>
      </c>
      <c r="AE26" s="62">
        <v>3</v>
      </c>
      <c r="AF26" s="62">
        <v>1</v>
      </c>
      <c r="AG26" s="62">
        <v>2</v>
      </c>
      <c r="AH26" s="62">
        <v>1</v>
      </c>
      <c r="AI26" s="62">
        <v>3</v>
      </c>
      <c r="AJ26" s="62">
        <v>3</v>
      </c>
      <c r="AK26" s="63">
        <v>1.05</v>
      </c>
      <c r="AL26" s="80">
        <f t="shared" si="2"/>
        <v>1.0888159599559692</v>
      </c>
      <c r="AM26" s="80">
        <f t="shared" si="3"/>
        <v>1.1030580160363783</v>
      </c>
      <c r="AN26" s="82" t="str">
        <f t="shared" si="4"/>
        <v>(2,3,1,2,1,3)</v>
      </c>
      <c r="AP26" s="64">
        <v>1.05</v>
      </c>
      <c r="AQ26" s="64">
        <v>1.05</v>
      </c>
      <c r="AR26" s="64">
        <v>1</v>
      </c>
      <c r="AS26" s="64">
        <v>1.01</v>
      </c>
      <c r="AT26" s="64">
        <v>1</v>
      </c>
      <c r="AU26" s="64">
        <v>1.05</v>
      </c>
    </row>
    <row r="27" spans="1:47" ht="24">
      <c r="A27" s="94">
        <v>5101</v>
      </c>
      <c r="B27" s="174" t="s">
        <v>469</v>
      </c>
      <c r="C27" s="175" t="s">
        <v>469</v>
      </c>
      <c r="D27" s="62" t="s">
        <v>470</v>
      </c>
      <c r="E27" s="7" t="s">
        <v>352</v>
      </c>
      <c r="F27" s="135" t="s">
        <v>2184</v>
      </c>
      <c r="G27" s="115" t="s">
        <v>465</v>
      </c>
      <c r="H27" s="170" t="s">
        <v>352</v>
      </c>
      <c r="I27" s="113" t="s">
        <v>352</v>
      </c>
      <c r="J27" s="114">
        <v>0</v>
      </c>
      <c r="K27" s="115" t="s">
        <v>604</v>
      </c>
      <c r="L27" s="177">
        <v>185</v>
      </c>
      <c r="M27" s="39">
        <v>1</v>
      </c>
      <c r="N27" s="1">
        <f t="shared" si="0"/>
        <v>1.1030580160363783</v>
      </c>
      <c r="O27" s="131" t="str">
        <f t="shared" si="1"/>
        <v>(2,3,1,2,1,3); literature, for process heat</v>
      </c>
      <c r="P27" s="177">
        <f t="shared" ref="P27:P41" si="12">L27</f>
        <v>185</v>
      </c>
      <c r="Q27" s="39">
        <v>1</v>
      </c>
      <c r="R27" s="1">
        <f t="shared" ref="R27:T41" si="13">N27</f>
        <v>1.1030580160363783</v>
      </c>
      <c r="S27" s="131" t="str">
        <f t="shared" si="13"/>
        <v>(2,3,1,2,1,3); literature, for process heat</v>
      </c>
      <c r="T27" s="177">
        <f t="shared" si="13"/>
        <v>185</v>
      </c>
      <c r="U27" s="39">
        <v>1</v>
      </c>
      <c r="V27" s="1">
        <f t="shared" ref="V27:X41" si="14">R27</f>
        <v>1.1030580160363783</v>
      </c>
      <c r="W27" s="131" t="str">
        <f t="shared" si="14"/>
        <v>(2,3,1,2,1,3); literature, for process heat</v>
      </c>
      <c r="X27" s="177">
        <f t="shared" si="14"/>
        <v>185</v>
      </c>
      <c r="Y27" s="39">
        <v>1</v>
      </c>
      <c r="Z27" s="1">
        <f t="shared" ref="Z27:Z41" si="15">V27</f>
        <v>1.1030580160363783</v>
      </c>
      <c r="AA27" s="41" t="str">
        <f t="shared" si="5"/>
        <v>(2,3,1,2,1,3); literature, for process heat</v>
      </c>
      <c r="AB27" s="41"/>
      <c r="AC27" s="90" t="s">
        <v>299</v>
      </c>
      <c r="AD27" s="7">
        <v>2</v>
      </c>
      <c r="AE27" s="62">
        <v>3</v>
      </c>
      <c r="AF27" s="62">
        <v>1</v>
      </c>
      <c r="AG27" s="62">
        <v>2</v>
      </c>
      <c r="AH27" s="62">
        <v>1</v>
      </c>
      <c r="AI27" s="62">
        <v>3</v>
      </c>
      <c r="AJ27" s="62">
        <v>1</v>
      </c>
      <c r="AK27" s="63">
        <v>1.05</v>
      </c>
      <c r="AL27" s="80">
        <f t="shared" si="2"/>
        <v>1.0888159599559692</v>
      </c>
      <c r="AM27" s="80">
        <f t="shared" si="3"/>
        <v>1.1030580160363783</v>
      </c>
      <c r="AN27" s="82" t="str">
        <f t="shared" si="4"/>
        <v>(2,3,1,2,1,3)</v>
      </c>
      <c r="AP27" s="64">
        <v>1.05</v>
      </c>
      <c r="AQ27" s="64">
        <v>1.05</v>
      </c>
      <c r="AR27" s="64">
        <v>1</v>
      </c>
      <c r="AS27" s="64">
        <v>1.01</v>
      </c>
      <c r="AT27" s="64">
        <v>1</v>
      </c>
      <c r="AU27" s="64">
        <v>1.05</v>
      </c>
    </row>
    <row r="28" spans="1:47" ht="12.75">
      <c r="A28" s="178">
        <v>3820</v>
      </c>
      <c r="B28" s="174" t="s">
        <v>469</v>
      </c>
      <c r="C28" s="175" t="s">
        <v>469</v>
      </c>
      <c r="D28" s="62" t="s">
        <v>470</v>
      </c>
      <c r="E28" s="7" t="s">
        <v>352</v>
      </c>
      <c r="F28" s="135" t="s">
        <v>1836</v>
      </c>
      <c r="G28" s="115" t="s">
        <v>465</v>
      </c>
      <c r="H28" s="170" t="s">
        <v>352</v>
      </c>
      <c r="I28" s="113" t="s">
        <v>352</v>
      </c>
      <c r="J28" s="114">
        <v>1</v>
      </c>
      <c r="K28" s="115" t="s">
        <v>466</v>
      </c>
      <c r="L28" s="177">
        <f>1/1000000000/100</f>
        <v>1.0000000000000001E-11</v>
      </c>
      <c r="M28" s="39">
        <v>1</v>
      </c>
      <c r="N28" s="1">
        <v>3.0520641172448602</v>
      </c>
      <c r="O28" s="131" t="str">
        <f t="shared" si="1"/>
        <v>(1,3,1,2,3,3); Estimation</v>
      </c>
      <c r="P28" s="177">
        <f t="shared" si="12"/>
        <v>1.0000000000000001E-11</v>
      </c>
      <c r="Q28" s="39">
        <v>1</v>
      </c>
      <c r="R28" s="1">
        <f t="shared" si="13"/>
        <v>3.0520641172448602</v>
      </c>
      <c r="S28" s="131" t="str">
        <f t="shared" si="13"/>
        <v>(1,3,1,2,3,3); Estimation</v>
      </c>
      <c r="T28" s="177">
        <f t="shared" si="13"/>
        <v>1.0000000000000001E-11</v>
      </c>
      <c r="U28" s="39">
        <v>1</v>
      </c>
      <c r="V28" s="1">
        <f t="shared" si="14"/>
        <v>3.0520641172448602</v>
      </c>
      <c r="W28" s="131" t="str">
        <f t="shared" si="14"/>
        <v>(1,3,1,2,3,3); Estimation</v>
      </c>
      <c r="X28" s="177">
        <f t="shared" si="14"/>
        <v>1.0000000000000001E-11</v>
      </c>
      <c r="Y28" s="39">
        <v>1</v>
      </c>
      <c r="Z28" s="1">
        <f t="shared" si="15"/>
        <v>3.0520641172448602</v>
      </c>
      <c r="AA28" s="41" t="str">
        <f t="shared" si="5"/>
        <v>(1,3,1,2,3,3); Estimation</v>
      </c>
      <c r="AB28" s="41"/>
      <c r="AC28" s="90" t="s">
        <v>348</v>
      </c>
      <c r="AD28" s="149">
        <v>1</v>
      </c>
      <c r="AE28" s="149">
        <v>3</v>
      </c>
      <c r="AF28" s="149">
        <v>1</v>
      </c>
      <c r="AG28" s="149">
        <v>2</v>
      </c>
      <c r="AH28" s="149">
        <v>3</v>
      </c>
      <c r="AI28" s="149">
        <v>3</v>
      </c>
      <c r="AJ28" s="62">
        <v>9</v>
      </c>
      <c r="AK28" s="63">
        <v>3</v>
      </c>
      <c r="AL28" s="80">
        <f t="shared" si="2"/>
        <v>1.215548092916382</v>
      </c>
      <c r="AM28" s="80">
        <v>3.0520641172448602</v>
      </c>
      <c r="AN28" s="82" t="str">
        <f t="shared" si="4"/>
        <v>(1,3,1,2,3,3)</v>
      </c>
      <c r="AP28" s="64">
        <v>1</v>
      </c>
      <c r="AQ28" s="64">
        <v>1.05</v>
      </c>
      <c r="AR28" s="64">
        <v>1</v>
      </c>
      <c r="AS28" s="64">
        <v>1.01</v>
      </c>
      <c r="AT28" s="64">
        <v>1.2</v>
      </c>
      <c r="AU28" s="64">
        <v>1.05</v>
      </c>
    </row>
    <row r="29" spans="1:47" ht="12.75">
      <c r="A29" s="272">
        <v>490</v>
      </c>
      <c r="B29" s="174" t="s">
        <v>620</v>
      </c>
      <c r="C29" s="175" t="s">
        <v>469</v>
      </c>
      <c r="D29" s="62" t="s">
        <v>352</v>
      </c>
      <c r="E29" s="7" t="s">
        <v>471</v>
      </c>
      <c r="F29" s="135" t="s">
        <v>245</v>
      </c>
      <c r="G29" s="115" t="s">
        <v>352</v>
      </c>
      <c r="H29" s="170" t="s">
        <v>246</v>
      </c>
      <c r="I29" s="113" t="s">
        <v>618</v>
      </c>
      <c r="J29" s="114" t="s">
        <v>352</v>
      </c>
      <c r="K29" s="115" t="s">
        <v>604</v>
      </c>
      <c r="L29" s="177">
        <f>SUM(L21:L22)*3.6</f>
        <v>95.773584905660371</v>
      </c>
      <c r="M29" s="39">
        <v>1</v>
      </c>
      <c r="N29" s="1">
        <f>$AM29</f>
        <v>1.1030580160363783</v>
      </c>
      <c r="O29" s="131" t="str">
        <f t="shared" si="1"/>
        <v>(2,3,1,2,1,3); Calculation</v>
      </c>
      <c r="P29" s="177">
        <f t="shared" si="12"/>
        <v>95.773584905660371</v>
      </c>
      <c r="Q29" s="39">
        <v>1</v>
      </c>
      <c r="R29" s="1">
        <f t="shared" si="13"/>
        <v>1.1030580160363783</v>
      </c>
      <c r="S29" s="131" t="str">
        <f t="shared" si="13"/>
        <v>(2,3,1,2,1,3); Calculation</v>
      </c>
      <c r="T29" s="177">
        <f t="shared" si="13"/>
        <v>95.773584905660371</v>
      </c>
      <c r="U29" s="39">
        <v>1</v>
      </c>
      <c r="V29" s="1">
        <f t="shared" si="14"/>
        <v>1.1030580160363783</v>
      </c>
      <c r="W29" s="131" t="str">
        <f t="shared" si="14"/>
        <v>(2,3,1,2,1,3); Calculation</v>
      </c>
      <c r="X29" s="177">
        <f t="shared" si="14"/>
        <v>95.773584905660371</v>
      </c>
      <c r="Y29" s="39">
        <v>1</v>
      </c>
      <c r="Z29" s="1">
        <f t="shared" si="15"/>
        <v>1.1030580160363783</v>
      </c>
      <c r="AA29" s="41" t="str">
        <f t="shared" si="5"/>
        <v>(2,3,1,2,1,3); Calculation</v>
      </c>
      <c r="AB29" s="41"/>
      <c r="AC29" s="90" t="s">
        <v>351</v>
      </c>
      <c r="AD29" s="7">
        <v>2</v>
      </c>
      <c r="AE29" s="62">
        <v>3</v>
      </c>
      <c r="AF29" s="62">
        <v>1</v>
      </c>
      <c r="AG29" s="62">
        <v>2</v>
      </c>
      <c r="AH29" s="62">
        <v>1</v>
      </c>
      <c r="AI29" s="62">
        <v>3</v>
      </c>
      <c r="AJ29" s="62">
        <v>13</v>
      </c>
      <c r="AK29" s="63">
        <v>1.05</v>
      </c>
      <c r="AL29" s="80">
        <f t="shared" si="2"/>
        <v>1.0888159599559692</v>
      </c>
      <c r="AM29" s="80">
        <f>EXP(SQRT((LN(AP29)^2)+(LN(AQ29)^2)+(LN(AR29)^2)+(LN(AS29)^2)+(LN(AT29)^2)+(LN(AU29)^2)+LN(AK29)^2))</f>
        <v>1.1030580160363783</v>
      </c>
      <c r="AN29" s="82" t="str">
        <f t="shared" si="4"/>
        <v>(2,3,1,2,1,3)</v>
      </c>
      <c r="AP29" s="64">
        <v>1.05</v>
      </c>
      <c r="AQ29" s="64">
        <v>1.05</v>
      </c>
      <c r="AR29" s="64">
        <v>1</v>
      </c>
      <c r="AS29" s="64">
        <v>1.01</v>
      </c>
      <c r="AT29" s="64">
        <v>1</v>
      </c>
      <c r="AU29" s="64">
        <v>1.05</v>
      </c>
    </row>
    <row r="30" spans="1:47" ht="24">
      <c r="A30" s="272">
        <f>'X-MO-EG'!A39</f>
        <v>0</v>
      </c>
      <c r="B30" s="174" t="str">
        <f>'X-MO-EG'!B39</f>
        <v>emission water, river</v>
      </c>
      <c r="C30" s="175" t="str">
        <f>'X-MO-EG'!C39</f>
        <v/>
      </c>
      <c r="D30" s="62" t="str">
        <f>'X-MO-EG'!D39</f>
        <v>-</v>
      </c>
      <c r="E30" s="7" t="str">
        <f>'X-MO-EG'!E39</f>
        <v>4</v>
      </c>
      <c r="F30" s="135" t="str">
        <f>'X-MO-EG'!F39</f>
        <v>AOX, Adsorbable Organic Halogen as Cl</v>
      </c>
      <c r="G30" s="115" t="str">
        <f>'X-MO-EG'!G39</f>
        <v>-</v>
      </c>
      <c r="H30" s="170" t="str">
        <f>'X-MO-EG'!H39</f>
        <v>water</v>
      </c>
      <c r="I30" s="113" t="str">
        <f>'X-MO-EG'!I39</f>
        <v>river</v>
      </c>
      <c r="J30" s="114" t="str">
        <f>'X-MO-EG'!J39</f>
        <v>-</v>
      </c>
      <c r="K30" s="115" t="str">
        <f>'X-MO-EG'!K39</f>
        <v>kg</v>
      </c>
      <c r="L30" s="177">
        <f>'X-MO-EG'!AX39*'X-MO-EG'!AZ39/100/'X-MO-EG'!AX$7</f>
        <v>1.2619134897360705E-5</v>
      </c>
      <c r="M30" s="39">
        <f>'X-MO-EG'!AT39</f>
        <v>1</v>
      </c>
      <c r="N30" s="1">
        <f>'X-MO-EG'!AU39</f>
        <v>1.5646750276965706</v>
      </c>
      <c r="O30" s="131" t="str">
        <f>'X-MO-EG'!AV39</f>
        <v>(1,2,1,1,3,3); Environmental report 2002, average Si product</v>
      </c>
      <c r="P30" s="177">
        <f t="shared" si="12"/>
        <v>1.2619134897360705E-5</v>
      </c>
      <c r="Q30" s="39">
        <v>1</v>
      </c>
      <c r="R30" s="1">
        <f t="shared" si="13"/>
        <v>1.5646750276965706</v>
      </c>
      <c r="S30" s="131" t="str">
        <f t="shared" si="13"/>
        <v>(1,2,1,1,3,3); Environmental report 2002, average Si product</v>
      </c>
      <c r="T30" s="177">
        <f t="shared" si="13"/>
        <v>1.2619134897360705E-5</v>
      </c>
      <c r="U30" s="39">
        <v>1</v>
      </c>
      <c r="V30" s="1">
        <f t="shared" si="14"/>
        <v>1.5646750276965706</v>
      </c>
      <c r="W30" s="131" t="str">
        <f t="shared" si="14"/>
        <v>(1,2,1,1,3,3); Environmental report 2002, average Si product</v>
      </c>
      <c r="X30" s="177">
        <f t="shared" si="14"/>
        <v>1.2619134897360705E-5</v>
      </c>
      <c r="Y30" s="39">
        <v>1</v>
      </c>
      <c r="Z30" s="1">
        <f>V30</f>
        <v>1.5646750276965706</v>
      </c>
      <c r="AA30" s="41" t="str">
        <f t="shared" ref="AA30:AA41" si="16">W30</f>
        <v>(1,2,1,1,3,3); Environmental report 2002, average Si product</v>
      </c>
      <c r="AB30" s="41"/>
      <c r="AC30" s="90"/>
      <c r="AD30" s="7"/>
      <c r="AE30" s="62"/>
      <c r="AF30" s="62"/>
      <c r="AG30" s="62"/>
      <c r="AH30" s="62"/>
      <c r="AI30" s="62"/>
      <c r="AJ30" s="62"/>
      <c r="AK30" s="63"/>
      <c r="AL30" s="80"/>
      <c r="AM30" s="80"/>
      <c r="AN30" s="82" t="str">
        <f t="shared" si="4"/>
        <v>(,,,,,)</v>
      </c>
      <c r="AP30" s="64"/>
      <c r="AQ30" s="64"/>
      <c r="AR30" s="64"/>
      <c r="AS30" s="64"/>
      <c r="AT30" s="64"/>
      <c r="AU30" s="64"/>
    </row>
    <row r="31" spans="1:47" ht="24">
      <c r="A31" s="272">
        <f>'X-MO-EG'!A40</f>
        <v>1876</v>
      </c>
      <c r="B31" s="174"/>
      <c r="C31" s="175" t="str">
        <f>'X-MO-EG'!C40</f>
        <v/>
      </c>
      <c r="D31" s="62" t="str">
        <f>'X-MO-EG'!D40</f>
        <v>-</v>
      </c>
      <c r="E31" s="7" t="str">
        <f>'X-MO-EG'!E40</f>
        <v>4</v>
      </c>
      <c r="F31" s="135" t="str">
        <f>'X-MO-EG'!F40</f>
        <v>BOD5, Biological Oxygen Demand</v>
      </c>
      <c r="G31" s="115" t="str">
        <f>'X-MO-EG'!G40</f>
        <v>-</v>
      </c>
      <c r="H31" s="170" t="str">
        <f>'X-MO-EG'!H40</f>
        <v>water</v>
      </c>
      <c r="I31" s="113" t="str">
        <f>'X-MO-EG'!I40</f>
        <v>river</v>
      </c>
      <c r="J31" s="114" t="str">
        <f>'X-MO-EG'!J40</f>
        <v>-</v>
      </c>
      <c r="K31" s="115" t="str">
        <f>'X-MO-EG'!K40</f>
        <v>kg</v>
      </c>
      <c r="L31" s="177">
        <f>'X-MO-EG'!AX40*'X-MO-EG'!AZ40/100/'X-MO-EG'!AX$7</f>
        <v>2.047104105571848E-4</v>
      </c>
      <c r="M31" s="39">
        <f>'X-MO-EG'!AT40</f>
        <v>1</v>
      </c>
      <c r="N31" s="1">
        <f>'X-MO-EG'!AU40</f>
        <v>1.5646750276965706</v>
      </c>
      <c r="O31" s="131" t="str">
        <f>'X-MO-EG'!AV40</f>
        <v>(1,2,1,1,3,3); Environmental report 2002, average Si product</v>
      </c>
      <c r="P31" s="177">
        <f t="shared" si="12"/>
        <v>2.047104105571848E-4</v>
      </c>
      <c r="Q31" s="39">
        <v>1</v>
      </c>
      <c r="R31" s="1">
        <f t="shared" si="13"/>
        <v>1.5646750276965706</v>
      </c>
      <c r="S31" s="131" t="str">
        <f t="shared" si="13"/>
        <v>(1,2,1,1,3,3); Environmental report 2002, average Si product</v>
      </c>
      <c r="T31" s="177">
        <f t="shared" si="13"/>
        <v>2.047104105571848E-4</v>
      </c>
      <c r="U31" s="39">
        <v>1</v>
      </c>
      <c r="V31" s="1">
        <f t="shared" si="14"/>
        <v>1.5646750276965706</v>
      </c>
      <c r="W31" s="131" t="str">
        <f t="shared" si="14"/>
        <v>(1,2,1,1,3,3); Environmental report 2002, average Si product</v>
      </c>
      <c r="X31" s="177">
        <f t="shared" si="14"/>
        <v>2.047104105571848E-4</v>
      </c>
      <c r="Y31" s="39">
        <v>1</v>
      </c>
      <c r="Z31" s="1">
        <f t="shared" si="15"/>
        <v>1.5646750276965706</v>
      </c>
      <c r="AA31" s="41" t="str">
        <f t="shared" si="16"/>
        <v>(1,2,1,1,3,3); Environmental report 2002, average Si product</v>
      </c>
      <c r="AB31" s="41"/>
      <c r="AC31" s="90"/>
      <c r="AD31" s="7"/>
      <c r="AE31" s="62"/>
      <c r="AF31" s="62"/>
      <c r="AG31" s="62"/>
      <c r="AH31" s="62"/>
      <c r="AI31" s="62"/>
      <c r="AJ31" s="62"/>
      <c r="AK31" s="63"/>
      <c r="AL31" s="80"/>
      <c r="AM31" s="80"/>
      <c r="AN31" s="82" t="str">
        <f t="shared" si="4"/>
        <v>(,,,,,)</v>
      </c>
      <c r="AP31" s="64"/>
      <c r="AQ31" s="64"/>
      <c r="AR31" s="64"/>
      <c r="AS31" s="64"/>
      <c r="AT31" s="64"/>
      <c r="AU31" s="64"/>
    </row>
    <row r="32" spans="1:47" ht="24">
      <c r="A32" s="272">
        <f>'X-MO-EG'!A41</f>
        <v>0</v>
      </c>
      <c r="B32" s="174"/>
      <c r="C32" s="175" t="str">
        <f>'X-MO-EG'!C41</f>
        <v/>
      </c>
      <c r="D32" s="62" t="str">
        <f>'X-MO-EG'!D41</f>
        <v>-</v>
      </c>
      <c r="E32" s="7" t="str">
        <f>'X-MO-EG'!E41</f>
        <v>4</v>
      </c>
      <c r="F32" s="135" t="str">
        <f>'X-MO-EG'!F41</f>
        <v>COD, Chemical Oxygen Demand</v>
      </c>
      <c r="G32" s="115" t="str">
        <f>'X-MO-EG'!G41</f>
        <v>-</v>
      </c>
      <c r="H32" s="170" t="str">
        <f>'X-MO-EG'!H41</f>
        <v>water</v>
      </c>
      <c r="I32" s="113" t="str">
        <f>'X-MO-EG'!I41</f>
        <v>river</v>
      </c>
      <c r="J32" s="114" t="str">
        <f>'X-MO-EG'!J41</f>
        <v>-</v>
      </c>
      <c r="K32" s="115" t="str">
        <f>'X-MO-EG'!K41</f>
        <v>kg</v>
      </c>
      <c r="L32" s="177">
        <f>'X-MO-EG'!AX41*'X-MO-EG'!AZ41/100/'X-MO-EG'!AX$7</f>
        <v>2.0199799761730203E-3</v>
      </c>
      <c r="M32" s="39">
        <f>'X-MO-EG'!AT41</f>
        <v>1</v>
      </c>
      <c r="N32" s="1">
        <f>'X-MO-EG'!AU41</f>
        <v>1.5646750276965706</v>
      </c>
      <c r="O32" s="131" t="str">
        <f>'X-MO-EG'!AV41</f>
        <v>(1,2,1,1,3,3); Environmental report 2002, average Si product</v>
      </c>
      <c r="P32" s="177">
        <f t="shared" si="12"/>
        <v>2.0199799761730203E-3</v>
      </c>
      <c r="Q32" s="39">
        <v>1</v>
      </c>
      <c r="R32" s="1">
        <f t="shared" si="13"/>
        <v>1.5646750276965706</v>
      </c>
      <c r="S32" s="131" t="str">
        <f t="shared" si="13"/>
        <v>(1,2,1,1,3,3); Environmental report 2002, average Si product</v>
      </c>
      <c r="T32" s="177">
        <f t="shared" si="13"/>
        <v>2.0199799761730203E-3</v>
      </c>
      <c r="U32" s="39">
        <v>1</v>
      </c>
      <c r="V32" s="1">
        <f t="shared" si="14"/>
        <v>1.5646750276965706</v>
      </c>
      <c r="W32" s="131" t="str">
        <f t="shared" si="14"/>
        <v>(1,2,1,1,3,3); Environmental report 2002, average Si product</v>
      </c>
      <c r="X32" s="177">
        <f t="shared" si="14"/>
        <v>2.0199799761730203E-3</v>
      </c>
      <c r="Y32" s="39">
        <v>1</v>
      </c>
      <c r="Z32" s="1">
        <f t="shared" si="15"/>
        <v>1.5646750276965706</v>
      </c>
      <c r="AA32" s="41" t="str">
        <f t="shared" si="16"/>
        <v>(1,2,1,1,3,3); Environmental report 2002, average Si product</v>
      </c>
      <c r="AB32" s="41"/>
      <c r="AC32" s="90"/>
      <c r="AD32" s="7"/>
      <c r="AE32" s="62"/>
      <c r="AF32" s="62"/>
      <c r="AG32" s="62"/>
      <c r="AH32" s="62"/>
      <c r="AI32" s="62"/>
      <c r="AJ32" s="62"/>
      <c r="AK32" s="63"/>
      <c r="AL32" s="80"/>
      <c r="AM32" s="80"/>
      <c r="AN32" s="82" t="str">
        <f t="shared" si="4"/>
        <v>(,,,,,)</v>
      </c>
      <c r="AP32" s="64"/>
      <c r="AQ32" s="64"/>
      <c r="AR32" s="64"/>
      <c r="AS32" s="64"/>
      <c r="AT32" s="64"/>
      <c r="AU32" s="64"/>
    </row>
    <row r="33" spans="1:47" ht="24">
      <c r="A33" s="272">
        <f>'X-MO-EG'!A42</f>
        <v>1993</v>
      </c>
      <c r="B33" s="174"/>
      <c r="C33" s="175" t="str">
        <f>'X-MO-EG'!C42</f>
        <v/>
      </c>
      <c r="D33" s="62" t="str">
        <f>'X-MO-EG'!D42</f>
        <v>-</v>
      </c>
      <c r="E33" s="7" t="str">
        <f>'X-MO-EG'!E42</f>
        <v>4</v>
      </c>
      <c r="F33" s="135" t="str">
        <f>'X-MO-EG'!F42</f>
        <v>Chloride</v>
      </c>
      <c r="G33" s="115" t="str">
        <f>'X-MO-EG'!G42</f>
        <v>-</v>
      </c>
      <c r="H33" s="170" t="str">
        <f>'X-MO-EG'!H42</f>
        <v>water</v>
      </c>
      <c r="I33" s="113" t="str">
        <f>'X-MO-EG'!I42</f>
        <v>river</v>
      </c>
      <c r="J33" s="114" t="str">
        <f>'X-MO-EG'!J42</f>
        <v>-</v>
      </c>
      <c r="K33" s="115" t="str">
        <f>'X-MO-EG'!K42</f>
        <v>kg</v>
      </c>
      <c r="L33" s="177">
        <f>'X-MO-EG'!AX42*'X-MO-EG'!AZ42/100/'X-MO-EG'!AX$7</f>
        <v>3.5991174853372436E-2</v>
      </c>
      <c r="M33" s="39">
        <f>'X-MO-EG'!AT42</f>
        <v>1</v>
      </c>
      <c r="N33" s="1">
        <f>'X-MO-EG'!AU42</f>
        <v>3.0492095289625252</v>
      </c>
      <c r="O33" s="131" t="str">
        <f>'X-MO-EG'!AV42</f>
        <v>(1,2,1,1,3,3); Environmental report 2002, average Si product</v>
      </c>
      <c r="P33" s="177">
        <f t="shared" si="12"/>
        <v>3.5991174853372436E-2</v>
      </c>
      <c r="Q33" s="39">
        <v>1</v>
      </c>
      <c r="R33" s="1">
        <f t="shared" si="13"/>
        <v>3.0492095289625252</v>
      </c>
      <c r="S33" s="131" t="str">
        <f t="shared" si="13"/>
        <v>(1,2,1,1,3,3); Environmental report 2002, average Si product</v>
      </c>
      <c r="T33" s="177">
        <f t="shared" si="13"/>
        <v>3.5991174853372436E-2</v>
      </c>
      <c r="U33" s="39">
        <v>1</v>
      </c>
      <c r="V33" s="1">
        <f t="shared" si="14"/>
        <v>3.0492095289625252</v>
      </c>
      <c r="W33" s="131" t="str">
        <f t="shared" si="14"/>
        <v>(1,2,1,1,3,3); Environmental report 2002, average Si product</v>
      </c>
      <c r="X33" s="177">
        <f t="shared" si="14"/>
        <v>3.5991174853372436E-2</v>
      </c>
      <c r="Y33" s="39">
        <v>1</v>
      </c>
      <c r="Z33" s="1">
        <f t="shared" si="15"/>
        <v>3.0492095289625252</v>
      </c>
      <c r="AA33" s="41" t="str">
        <f t="shared" si="16"/>
        <v>(1,2,1,1,3,3); Environmental report 2002, average Si product</v>
      </c>
      <c r="AB33" s="41"/>
      <c r="AC33" s="90"/>
      <c r="AD33" s="7"/>
      <c r="AE33" s="62"/>
      <c r="AF33" s="62"/>
      <c r="AG33" s="62"/>
      <c r="AH33" s="62"/>
      <c r="AI33" s="62"/>
      <c r="AJ33" s="62"/>
      <c r="AK33" s="63"/>
      <c r="AL33" s="80"/>
      <c r="AM33" s="80"/>
      <c r="AN33" s="82" t="str">
        <f t="shared" si="4"/>
        <v>(,,,,,)</v>
      </c>
      <c r="AP33" s="64"/>
      <c r="AQ33" s="64"/>
      <c r="AR33" s="64"/>
      <c r="AS33" s="64"/>
      <c r="AT33" s="64"/>
      <c r="AU33" s="64"/>
    </row>
    <row r="34" spans="1:47" ht="24">
      <c r="A34" s="272">
        <f>'X-MO-EG'!A43</f>
        <v>0</v>
      </c>
      <c r="B34" s="174"/>
      <c r="C34" s="175" t="str">
        <f>'X-MO-EG'!C43</f>
        <v/>
      </c>
      <c r="D34" s="62" t="str">
        <f>'X-MO-EG'!D43</f>
        <v>-</v>
      </c>
      <c r="E34" s="7" t="str">
        <f>'X-MO-EG'!E43</f>
        <v>4</v>
      </c>
      <c r="F34" s="135" t="str">
        <f>'X-MO-EG'!F43</f>
        <v>Copper, ion</v>
      </c>
      <c r="G34" s="115" t="str">
        <f>'X-MO-EG'!G43</f>
        <v>-</v>
      </c>
      <c r="H34" s="170" t="str">
        <f>'X-MO-EG'!H43</f>
        <v>water</v>
      </c>
      <c r="I34" s="113" t="str">
        <f>'X-MO-EG'!I43</f>
        <v>river</v>
      </c>
      <c r="J34" s="114" t="str">
        <f>'X-MO-EG'!J43</f>
        <v>-</v>
      </c>
      <c r="K34" s="115" t="str">
        <f>'X-MO-EG'!K43</f>
        <v>kg</v>
      </c>
      <c r="L34" s="177">
        <f>'X-MO-EG'!AX43*'X-MO-EG'!AZ43/100/'X-MO-EG'!AX$7</f>
        <v>1.0235520527859239E-7</v>
      </c>
      <c r="M34" s="39">
        <f>'X-MO-EG'!AT43</f>
        <v>1</v>
      </c>
      <c r="N34" s="1">
        <f>'X-MO-EG'!AU43</f>
        <v>5.0560603833099531</v>
      </c>
      <c r="O34" s="131" t="str">
        <f>'X-MO-EG'!AV43</f>
        <v>(1,2,1,1,3,3); Environmental report 2002, average Si product</v>
      </c>
      <c r="P34" s="177">
        <f t="shared" si="12"/>
        <v>1.0235520527859239E-7</v>
      </c>
      <c r="Q34" s="39">
        <v>1</v>
      </c>
      <c r="R34" s="1">
        <f t="shared" si="13"/>
        <v>5.0560603833099531</v>
      </c>
      <c r="S34" s="131" t="str">
        <f t="shared" si="13"/>
        <v>(1,2,1,1,3,3); Environmental report 2002, average Si product</v>
      </c>
      <c r="T34" s="177">
        <f t="shared" si="13"/>
        <v>1.0235520527859239E-7</v>
      </c>
      <c r="U34" s="39">
        <v>1</v>
      </c>
      <c r="V34" s="1">
        <f t="shared" si="14"/>
        <v>5.0560603833099531</v>
      </c>
      <c r="W34" s="131" t="str">
        <f t="shared" si="14"/>
        <v>(1,2,1,1,3,3); Environmental report 2002, average Si product</v>
      </c>
      <c r="X34" s="177">
        <f t="shared" si="14"/>
        <v>1.0235520527859239E-7</v>
      </c>
      <c r="Y34" s="39">
        <v>1</v>
      </c>
      <c r="Z34" s="1">
        <f t="shared" si="15"/>
        <v>5.0560603833099531</v>
      </c>
      <c r="AA34" s="41" t="str">
        <f t="shared" si="16"/>
        <v>(1,2,1,1,3,3); Environmental report 2002, average Si product</v>
      </c>
      <c r="AB34" s="41"/>
      <c r="AC34" s="90"/>
      <c r="AD34" s="7"/>
      <c r="AE34" s="62"/>
      <c r="AF34" s="62"/>
      <c r="AG34" s="62"/>
      <c r="AH34" s="62"/>
      <c r="AI34" s="62"/>
      <c r="AJ34" s="62"/>
      <c r="AK34" s="63"/>
      <c r="AL34" s="80"/>
      <c r="AM34" s="80"/>
      <c r="AN34" s="82" t="str">
        <f t="shared" si="4"/>
        <v>(,,,,,)</v>
      </c>
      <c r="AP34" s="64"/>
      <c r="AQ34" s="64"/>
      <c r="AR34" s="64"/>
      <c r="AS34" s="64"/>
      <c r="AT34" s="64"/>
      <c r="AU34" s="64"/>
    </row>
    <row r="35" spans="1:47" ht="24">
      <c r="A35" s="272">
        <f>'X-MO-EG'!A44</f>
        <v>0</v>
      </c>
      <c r="B35" s="174"/>
      <c r="C35" s="175" t="str">
        <f>'X-MO-EG'!C44</f>
        <v/>
      </c>
      <c r="D35" s="62" t="str">
        <f>'X-MO-EG'!D44</f>
        <v>-</v>
      </c>
      <c r="E35" s="7" t="str">
        <f>'X-MO-EG'!E44</f>
        <v>4</v>
      </c>
      <c r="F35" s="135" t="str">
        <f>'X-MO-EG'!F44</f>
        <v>Nitrogen</v>
      </c>
      <c r="G35" s="115" t="str">
        <f>'X-MO-EG'!G44</f>
        <v>-</v>
      </c>
      <c r="H35" s="170" t="str">
        <f>'X-MO-EG'!H44</f>
        <v>water</v>
      </c>
      <c r="I35" s="113" t="str">
        <f>'X-MO-EG'!I44</f>
        <v>river</v>
      </c>
      <c r="J35" s="114" t="str">
        <f>'X-MO-EG'!J44</f>
        <v>-</v>
      </c>
      <c r="K35" s="115" t="str">
        <f>'X-MO-EG'!K44</f>
        <v>kg</v>
      </c>
      <c r="L35" s="177">
        <f>'X-MO-EG'!AX44*'X-MO-EG'!AZ44/100/'X-MO-EG'!AX$7</f>
        <v>2.0751466275659822E-4</v>
      </c>
      <c r="M35" s="39">
        <f>'X-MO-EG'!AT44</f>
        <v>1</v>
      </c>
      <c r="N35" s="1">
        <f>'X-MO-EG'!AU44</f>
        <v>1.5646750276965706</v>
      </c>
      <c r="O35" s="131" t="str">
        <f>'X-MO-EG'!AV44</f>
        <v>(1,2,1,1,3,3); Environmental report 2002, average Si product</v>
      </c>
      <c r="P35" s="177">
        <f t="shared" si="12"/>
        <v>2.0751466275659822E-4</v>
      </c>
      <c r="Q35" s="39">
        <v>1</v>
      </c>
      <c r="R35" s="1">
        <f t="shared" si="13"/>
        <v>1.5646750276965706</v>
      </c>
      <c r="S35" s="131" t="str">
        <f t="shared" si="13"/>
        <v>(1,2,1,1,3,3); Environmental report 2002, average Si product</v>
      </c>
      <c r="T35" s="177">
        <f t="shared" si="13"/>
        <v>2.0751466275659822E-4</v>
      </c>
      <c r="U35" s="39">
        <v>1</v>
      </c>
      <c r="V35" s="1">
        <f t="shared" si="14"/>
        <v>1.5646750276965706</v>
      </c>
      <c r="W35" s="131" t="str">
        <f t="shared" si="14"/>
        <v>(1,2,1,1,3,3); Environmental report 2002, average Si product</v>
      </c>
      <c r="X35" s="177">
        <f t="shared" si="14"/>
        <v>2.0751466275659822E-4</v>
      </c>
      <c r="Y35" s="39">
        <v>1</v>
      </c>
      <c r="Z35" s="1">
        <f t="shared" si="15"/>
        <v>1.5646750276965706</v>
      </c>
      <c r="AA35" s="41" t="str">
        <f t="shared" si="16"/>
        <v>(1,2,1,1,3,3); Environmental report 2002, average Si product</v>
      </c>
      <c r="AB35" s="41"/>
      <c r="AC35" s="90"/>
      <c r="AD35" s="7"/>
      <c r="AE35" s="62"/>
      <c r="AF35" s="62"/>
      <c r="AG35" s="62"/>
      <c r="AH35" s="62"/>
      <c r="AI35" s="62"/>
      <c r="AJ35" s="62"/>
      <c r="AK35" s="63"/>
      <c r="AL35" s="80"/>
      <c r="AM35" s="80"/>
      <c r="AN35" s="82" t="str">
        <f t="shared" si="4"/>
        <v>(,,,,,)</v>
      </c>
      <c r="AP35" s="64"/>
      <c r="AQ35" s="64"/>
      <c r="AR35" s="64"/>
      <c r="AS35" s="64"/>
      <c r="AT35" s="64"/>
      <c r="AU35" s="64"/>
    </row>
    <row r="36" spans="1:47" ht="24">
      <c r="A36" s="272">
        <f>'X-MO-EG'!A45</f>
        <v>0</v>
      </c>
      <c r="B36" s="174"/>
      <c r="C36" s="175" t="str">
        <f>'X-MO-EG'!C45</f>
        <v/>
      </c>
      <c r="D36" s="62" t="str">
        <f>'X-MO-EG'!D45</f>
        <v>-</v>
      </c>
      <c r="E36" s="7" t="str">
        <f>'X-MO-EG'!E45</f>
        <v>4</v>
      </c>
      <c r="F36" s="135" t="str">
        <f>'X-MO-EG'!F45</f>
        <v>Phosphate</v>
      </c>
      <c r="G36" s="115" t="str">
        <f>'X-MO-EG'!G45</f>
        <v>-</v>
      </c>
      <c r="H36" s="170" t="str">
        <f>'X-MO-EG'!H45</f>
        <v>water</v>
      </c>
      <c r="I36" s="113" t="str">
        <f>'X-MO-EG'!I45</f>
        <v>river</v>
      </c>
      <c r="J36" s="114" t="str">
        <f>'X-MO-EG'!J45</f>
        <v>-</v>
      </c>
      <c r="K36" s="115" t="str">
        <f>'X-MO-EG'!K45</f>
        <v>kg</v>
      </c>
      <c r="L36" s="177">
        <f>'X-MO-EG'!AX45*'X-MO-EG'!AZ45/100/'X-MO-EG'!AX$7</f>
        <v>2.8042521994134892E-6</v>
      </c>
      <c r="M36" s="39">
        <f>'X-MO-EG'!AT45</f>
        <v>1</v>
      </c>
      <c r="N36" s="1">
        <f>'X-MO-EG'!AU45</f>
        <v>1.5646750276965706</v>
      </c>
      <c r="O36" s="131" t="str">
        <f>'X-MO-EG'!AV45</f>
        <v>(1,2,1,1,3,3); Environmental report 2002, average Si product</v>
      </c>
      <c r="P36" s="177">
        <f t="shared" si="12"/>
        <v>2.8042521994134892E-6</v>
      </c>
      <c r="Q36" s="39">
        <v>1</v>
      </c>
      <c r="R36" s="1">
        <f t="shared" si="13"/>
        <v>1.5646750276965706</v>
      </c>
      <c r="S36" s="131" t="str">
        <f t="shared" si="13"/>
        <v>(1,2,1,1,3,3); Environmental report 2002, average Si product</v>
      </c>
      <c r="T36" s="177">
        <f t="shared" si="13"/>
        <v>2.8042521994134892E-6</v>
      </c>
      <c r="U36" s="39">
        <v>1</v>
      </c>
      <c r="V36" s="1">
        <f t="shared" si="14"/>
        <v>1.5646750276965706</v>
      </c>
      <c r="W36" s="131" t="str">
        <f t="shared" si="14"/>
        <v>(1,2,1,1,3,3); Environmental report 2002, average Si product</v>
      </c>
      <c r="X36" s="177">
        <f t="shared" si="14"/>
        <v>2.8042521994134892E-6</v>
      </c>
      <c r="Y36" s="39">
        <v>1</v>
      </c>
      <c r="Z36" s="1">
        <f t="shared" si="15"/>
        <v>1.5646750276965706</v>
      </c>
      <c r="AA36" s="41" t="str">
        <f t="shared" si="16"/>
        <v>(1,2,1,1,3,3); Environmental report 2002, average Si product</v>
      </c>
      <c r="AB36" s="41"/>
      <c r="AC36" s="90"/>
      <c r="AD36" s="7"/>
      <c r="AE36" s="62"/>
      <c r="AF36" s="62"/>
      <c r="AG36" s="62"/>
      <c r="AH36" s="62"/>
      <c r="AI36" s="62"/>
      <c r="AJ36" s="62"/>
      <c r="AK36" s="63"/>
      <c r="AL36" s="80"/>
      <c r="AM36" s="80"/>
      <c r="AN36" s="82" t="str">
        <f t="shared" si="4"/>
        <v>(,,,,,)</v>
      </c>
      <c r="AP36" s="64"/>
      <c r="AQ36" s="64"/>
      <c r="AR36" s="64"/>
      <c r="AS36" s="64"/>
      <c r="AT36" s="64"/>
      <c r="AU36" s="64"/>
    </row>
    <row r="37" spans="1:47" ht="24">
      <c r="A37" s="272">
        <f>'X-MO-EG'!A46</f>
        <v>0</v>
      </c>
      <c r="B37" s="174"/>
      <c r="C37" s="175">
        <f>'X-MO-EG'!C46</f>
        <v>0</v>
      </c>
      <c r="D37" s="62" t="str">
        <f>'X-MO-EG'!D46</f>
        <v>-</v>
      </c>
      <c r="E37" s="7" t="str">
        <f>'X-MO-EG'!E46</f>
        <v>4</v>
      </c>
      <c r="F37" s="135" t="str">
        <f>'X-MO-EG'!F46</f>
        <v>Sodium, ion</v>
      </c>
      <c r="G37" s="115" t="str">
        <f>'X-MO-EG'!G46</f>
        <v>-</v>
      </c>
      <c r="H37" s="170" t="str">
        <f>'X-MO-EG'!H46</f>
        <v>water</v>
      </c>
      <c r="I37" s="113" t="str">
        <f>'X-MO-EG'!I46</f>
        <v>river</v>
      </c>
      <c r="J37" s="114" t="str">
        <f>'X-MO-EG'!J46</f>
        <v>-</v>
      </c>
      <c r="K37" s="115" t="str">
        <f>'X-MO-EG'!K46</f>
        <v>kg</v>
      </c>
      <c r="L37" s="177">
        <f>'X-MO-EG'!AX46*'X-MO-EG'!AZ46/100/'X-MO-EG'!AX$7</f>
        <v>3.3789836876832846E-2</v>
      </c>
      <c r="M37" s="39">
        <f>'X-MO-EG'!AT46</f>
        <v>1</v>
      </c>
      <c r="N37" s="1">
        <f>'X-MO-EG'!AU46</f>
        <v>1.5646750276965706</v>
      </c>
      <c r="O37" s="131" t="str">
        <f>'X-MO-EG'!AV46</f>
        <v>(1,2,1,1,3,3); Environmental report 2002, average Si product</v>
      </c>
      <c r="P37" s="177">
        <f t="shared" si="12"/>
        <v>3.3789836876832846E-2</v>
      </c>
      <c r="Q37" s="39">
        <v>1</v>
      </c>
      <c r="R37" s="1">
        <f t="shared" si="13"/>
        <v>1.5646750276965706</v>
      </c>
      <c r="S37" s="131" t="str">
        <f t="shared" si="13"/>
        <v>(1,2,1,1,3,3); Environmental report 2002, average Si product</v>
      </c>
      <c r="T37" s="177">
        <f t="shared" si="13"/>
        <v>3.3789836876832846E-2</v>
      </c>
      <c r="U37" s="39">
        <v>1</v>
      </c>
      <c r="V37" s="1">
        <f t="shared" si="14"/>
        <v>1.5646750276965706</v>
      </c>
      <c r="W37" s="131" t="str">
        <f t="shared" si="14"/>
        <v>(1,2,1,1,3,3); Environmental report 2002, average Si product</v>
      </c>
      <c r="X37" s="177">
        <f t="shared" si="14"/>
        <v>3.3789836876832846E-2</v>
      </c>
      <c r="Y37" s="39">
        <v>1</v>
      </c>
      <c r="Z37" s="1">
        <f t="shared" si="15"/>
        <v>1.5646750276965706</v>
      </c>
      <c r="AA37" s="41" t="str">
        <f t="shared" si="16"/>
        <v>(1,2,1,1,3,3); Environmental report 2002, average Si product</v>
      </c>
      <c r="AB37" s="41"/>
      <c r="AC37" s="90"/>
      <c r="AD37" s="7"/>
      <c r="AE37" s="62"/>
      <c r="AF37" s="62"/>
      <c r="AG37" s="62"/>
      <c r="AH37" s="62"/>
      <c r="AI37" s="62"/>
      <c r="AJ37" s="62"/>
      <c r="AK37" s="63"/>
      <c r="AL37" s="80"/>
      <c r="AM37" s="80"/>
      <c r="AN37" s="82" t="str">
        <f t="shared" si="4"/>
        <v>(,,,,,)</v>
      </c>
      <c r="AP37" s="64"/>
      <c r="AQ37" s="64"/>
      <c r="AR37" s="64"/>
      <c r="AS37" s="64"/>
      <c r="AT37" s="64"/>
      <c r="AU37" s="64"/>
    </row>
    <row r="38" spans="1:47" ht="24">
      <c r="A38" s="272">
        <f>'X-MO-EG'!A47</f>
        <v>0</v>
      </c>
      <c r="B38" s="174"/>
      <c r="C38" s="175">
        <f>'X-MO-EG'!C47</f>
        <v>0</v>
      </c>
      <c r="D38" s="62" t="str">
        <f>'X-MO-EG'!D47</f>
        <v>-</v>
      </c>
      <c r="E38" s="7" t="str">
        <f>'X-MO-EG'!E47</f>
        <v>4</v>
      </c>
      <c r="F38" s="135" t="str">
        <f>'X-MO-EG'!F47</f>
        <v>Zinc, ion</v>
      </c>
      <c r="G38" s="115" t="str">
        <f>'X-MO-EG'!G47</f>
        <v>-</v>
      </c>
      <c r="H38" s="170" t="str">
        <f>'X-MO-EG'!H47</f>
        <v>water</v>
      </c>
      <c r="I38" s="113" t="str">
        <f>'X-MO-EG'!I47</f>
        <v>river</v>
      </c>
      <c r="J38" s="114" t="str">
        <f>'X-MO-EG'!J47</f>
        <v>-</v>
      </c>
      <c r="K38" s="115" t="str">
        <f>'X-MO-EG'!K47</f>
        <v>kg</v>
      </c>
      <c r="L38" s="177">
        <f>'X-MO-EG'!AX47*'X-MO-EG'!AZ47/100/'X-MO-EG'!AX$7</f>
        <v>1.9629765395894428E-6</v>
      </c>
      <c r="M38" s="39">
        <f>'X-MO-EG'!AT47</f>
        <v>1</v>
      </c>
      <c r="N38" s="1">
        <f>'X-MO-EG'!AU47</f>
        <v>5.0560603833099531</v>
      </c>
      <c r="O38" s="131" t="str">
        <f>'X-MO-EG'!AV47</f>
        <v>(1,2,1,1,3,3); Environmental report 2002, average Si product</v>
      </c>
      <c r="P38" s="177">
        <f t="shared" si="12"/>
        <v>1.9629765395894428E-6</v>
      </c>
      <c r="Q38" s="39">
        <v>1</v>
      </c>
      <c r="R38" s="1">
        <f t="shared" si="13"/>
        <v>5.0560603833099531</v>
      </c>
      <c r="S38" s="131" t="str">
        <f t="shared" si="13"/>
        <v>(1,2,1,1,3,3); Environmental report 2002, average Si product</v>
      </c>
      <c r="T38" s="177">
        <f t="shared" si="13"/>
        <v>1.9629765395894428E-6</v>
      </c>
      <c r="U38" s="39">
        <v>1</v>
      </c>
      <c r="V38" s="1">
        <f t="shared" si="14"/>
        <v>5.0560603833099531</v>
      </c>
      <c r="W38" s="131" t="str">
        <f t="shared" si="14"/>
        <v>(1,2,1,1,3,3); Environmental report 2002, average Si product</v>
      </c>
      <c r="X38" s="177">
        <f t="shared" si="14"/>
        <v>1.9629765395894428E-6</v>
      </c>
      <c r="Y38" s="39">
        <v>1</v>
      </c>
      <c r="Z38" s="1">
        <f t="shared" si="15"/>
        <v>5.0560603833099531</v>
      </c>
      <c r="AA38" s="41" t="str">
        <f>W38</f>
        <v>(1,2,1,1,3,3); Environmental report 2002, average Si product</v>
      </c>
      <c r="AB38" s="41"/>
      <c r="AC38" s="90"/>
      <c r="AD38" s="7"/>
      <c r="AE38" s="62"/>
      <c r="AF38" s="62"/>
      <c r="AG38" s="62"/>
      <c r="AH38" s="62"/>
      <c r="AI38" s="62"/>
      <c r="AJ38" s="62"/>
      <c r="AK38" s="63"/>
      <c r="AL38" s="80"/>
      <c r="AM38" s="80"/>
      <c r="AN38" s="82" t="str">
        <f t="shared" si="4"/>
        <v>(,,,,,)</v>
      </c>
      <c r="AP38" s="64"/>
      <c r="AQ38" s="64"/>
      <c r="AR38" s="64"/>
      <c r="AS38" s="64"/>
      <c r="AT38" s="64"/>
      <c r="AU38" s="64"/>
    </row>
    <row r="39" spans="1:47" ht="24">
      <c r="A39" s="272">
        <f>'X-MO-EG'!A48</f>
        <v>0</v>
      </c>
      <c r="B39" s="174"/>
      <c r="C39" s="175">
        <f>'X-MO-EG'!C48</f>
        <v>0</v>
      </c>
      <c r="D39" s="62" t="str">
        <f>'X-MO-EG'!D48</f>
        <v>-</v>
      </c>
      <c r="E39" s="7" t="str">
        <f>'X-MO-EG'!E48</f>
        <v>4</v>
      </c>
      <c r="F39" s="135" t="str">
        <f>'X-MO-EG'!F48</f>
        <v>Iron, ion</v>
      </c>
      <c r="G39" s="115" t="str">
        <f>'X-MO-EG'!G48</f>
        <v>-</v>
      </c>
      <c r="H39" s="170" t="str">
        <f>'X-MO-EG'!H48</f>
        <v>water</v>
      </c>
      <c r="I39" s="113" t="str">
        <f>'X-MO-EG'!I48</f>
        <v>river</v>
      </c>
      <c r="J39" s="114" t="str">
        <f>'X-MO-EG'!J48</f>
        <v>-</v>
      </c>
      <c r="K39" s="115" t="str">
        <f>'X-MO-EG'!K48</f>
        <v>kg</v>
      </c>
      <c r="L39" s="177">
        <f>'X-MO-EG'!AX48*'X-MO-EG'!AZ48/100/'X-MO-EG'!AX$7</f>
        <v>5.6085043988269784E-6</v>
      </c>
      <c r="M39" s="39">
        <f>'X-MO-EG'!AT48</f>
        <v>1</v>
      </c>
      <c r="N39" s="1">
        <f>'X-MO-EG'!AU48</f>
        <v>5.0560603833099531</v>
      </c>
      <c r="O39" s="131" t="str">
        <f>'X-MO-EG'!AV48</f>
        <v>(1,2,1,1,3,3); Environmental report 2002, average Si product</v>
      </c>
      <c r="P39" s="177">
        <f t="shared" si="12"/>
        <v>5.6085043988269784E-6</v>
      </c>
      <c r="Q39" s="39">
        <v>1</v>
      </c>
      <c r="R39" s="1">
        <f t="shared" si="13"/>
        <v>5.0560603833099531</v>
      </c>
      <c r="S39" s="131" t="str">
        <f t="shared" si="13"/>
        <v>(1,2,1,1,3,3); Environmental report 2002, average Si product</v>
      </c>
      <c r="T39" s="177">
        <f t="shared" si="13"/>
        <v>5.6085043988269784E-6</v>
      </c>
      <c r="U39" s="39">
        <v>1</v>
      </c>
      <c r="V39" s="1">
        <f t="shared" si="14"/>
        <v>5.0560603833099531</v>
      </c>
      <c r="W39" s="131" t="str">
        <f t="shared" si="14"/>
        <v>(1,2,1,1,3,3); Environmental report 2002, average Si product</v>
      </c>
      <c r="X39" s="177">
        <f t="shared" si="14"/>
        <v>5.6085043988269784E-6</v>
      </c>
      <c r="Y39" s="39">
        <v>1</v>
      </c>
      <c r="Z39" s="1">
        <f t="shared" si="15"/>
        <v>5.0560603833099531</v>
      </c>
      <c r="AA39" s="41" t="str">
        <f t="shared" si="16"/>
        <v>(1,2,1,1,3,3); Environmental report 2002, average Si product</v>
      </c>
      <c r="AB39" s="41"/>
      <c r="AC39" s="90"/>
      <c r="AD39" s="7"/>
      <c r="AE39" s="62"/>
      <c r="AF39" s="62"/>
      <c r="AG39" s="62"/>
      <c r="AH39" s="62"/>
      <c r="AI39" s="62"/>
      <c r="AJ39" s="62"/>
      <c r="AK39" s="63"/>
      <c r="AL39" s="80"/>
      <c r="AM39" s="80"/>
      <c r="AN39" s="82" t="str">
        <f t="shared" si="4"/>
        <v>(,,,,,)</v>
      </c>
      <c r="AP39" s="64"/>
      <c r="AQ39" s="64"/>
      <c r="AR39" s="64"/>
      <c r="AS39" s="64"/>
      <c r="AT39" s="64"/>
      <c r="AU39" s="64"/>
    </row>
    <row r="40" spans="1:47" ht="24">
      <c r="A40" s="272">
        <f>'X-MO-EG'!A49</f>
        <v>2128</v>
      </c>
      <c r="B40" s="174"/>
      <c r="C40" s="175" t="str">
        <f>'X-MO-EG'!C49</f>
        <v/>
      </c>
      <c r="D40" s="62" t="str">
        <f>'X-MO-EG'!D49</f>
        <v>-</v>
      </c>
      <c r="E40" s="7" t="str">
        <f>'X-MO-EG'!E49</f>
        <v>4</v>
      </c>
      <c r="F40" s="135" t="str">
        <f>'X-MO-EG'!F49</f>
        <v>DOC, Dissolved Organic Carbon</v>
      </c>
      <c r="G40" s="115" t="str">
        <f>'X-MO-EG'!G49</f>
        <v>-</v>
      </c>
      <c r="H40" s="170" t="str">
        <f>'X-MO-EG'!H49</f>
        <v>water</v>
      </c>
      <c r="I40" s="113" t="str">
        <f>'X-MO-EG'!I49</f>
        <v>river</v>
      </c>
      <c r="J40" s="114" t="str">
        <f>'X-MO-EG'!J49</f>
        <v>-</v>
      </c>
      <c r="K40" s="115" t="str">
        <f>'X-MO-EG'!K49</f>
        <v>kg</v>
      </c>
      <c r="L40" s="177">
        <f>'X-MO-EG'!AX49*'X-MO-EG'!AZ49/100/'X-MO-EG'!AX$7</f>
        <v>9.0997983870967733E-4</v>
      </c>
      <c r="M40" s="39">
        <f>'X-MO-EG'!AT49</f>
        <v>1</v>
      </c>
      <c r="N40" s="1">
        <f>'X-MO-EG'!AU49</f>
        <v>5.0560603833099531</v>
      </c>
      <c r="O40" s="131" t="str">
        <f>'X-MO-EG'!AV49</f>
        <v>(1,2,1,1,3,3); Environmental report 2002, average Si product</v>
      </c>
      <c r="P40" s="177">
        <f t="shared" si="12"/>
        <v>9.0997983870967733E-4</v>
      </c>
      <c r="Q40" s="39">
        <v>1</v>
      </c>
      <c r="R40" s="1">
        <f t="shared" si="13"/>
        <v>5.0560603833099531</v>
      </c>
      <c r="S40" s="131" t="str">
        <f t="shared" si="13"/>
        <v>(1,2,1,1,3,3); Environmental report 2002, average Si product</v>
      </c>
      <c r="T40" s="177">
        <f t="shared" si="13"/>
        <v>9.0997983870967733E-4</v>
      </c>
      <c r="U40" s="39">
        <v>1</v>
      </c>
      <c r="V40" s="1">
        <f t="shared" si="14"/>
        <v>5.0560603833099531</v>
      </c>
      <c r="W40" s="131" t="str">
        <f t="shared" si="14"/>
        <v>(1,2,1,1,3,3); Environmental report 2002, average Si product</v>
      </c>
      <c r="X40" s="177">
        <f t="shared" si="14"/>
        <v>9.0997983870967733E-4</v>
      </c>
      <c r="Y40" s="39">
        <v>1</v>
      </c>
      <c r="Z40" s="1">
        <f t="shared" si="15"/>
        <v>5.0560603833099531</v>
      </c>
      <c r="AA40" s="41" t="str">
        <f t="shared" si="16"/>
        <v>(1,2,1,1,3,3); Environmental report 2002, average Si product</v>
      </c>
      <c r="AB40" s="41"/>
      <c r="AC40" s="90"/>
      <c r="AD40" s="7"/>
      <c r="AE40" s="62"/>
      <c r="AF40" s="62"/>
      <c r="AG40" s="62"/>
      <c r="AH40" s="62"/>
      <c r="AI40" s="62"/>
      <c r="AJ40" s="62"/>
      <c r="AK40" s="63"/>
      <c r="AL40" s="80"/>
      <c r="AM40" s="80"/>
      <c r="AN40" s="82" t="str">
        <f t="shared" si="4"/>
        <v>(,,,,,)</v>
      </c>
      <c r="AP40" s="64"/>
      <c r="AQ40" s="64"/>
      <c r="AR40" s="64"/>
      <c r="AS40" s="64"/>
      <c r="AT40" s="64"/>
      <c r="AU40" s="64"/>
    </row>
    <row r="41" spans="1:47" ht="24">
      <c r="A41" s="272">
        <f>'X-MO-EG'!A50</f>
        <v>0</v>
      </c>
      <c r="B41" s="174"/>
      <c r="C41" s="175">
        <f>'X-MO-EG'!C50</f>
        <v>0</v>
      </c>
      <c r="D41" s="62" t="str">
        <f>'X-MO-EG'!D50</f>
        <v>-</v>
      </c>
      <c r="E41" s="7" t="str">
        <f>'X-MO-EG'!E50</f>
        <v>4</v>
      </c>
      <c r="F41" s="135" t="str">
        <f>'X-MO-EG'!F50</f>
        <v>TOC, Total Organic Carbon</v>
      </c>
      <c r="G41" s="115" t="str">
        <f>'X-MO-EG'!G50</f>
        <v>-</v>
      </c>
      <c r="H41" s="170" t="str">
        <f>'X-MO-EG'!H50</f>
        <v>water</v>
      </c>
      <c r="I41" s="113" t="str">
        <f>'X-MO-EG'!I50</f>
        <v>river</v>
      </c>
      <c r="J41" s="114" t="str">
        <f>'X-MO-EG'!J50</f>
        <v>-</v>
      </c>
      <c r="K41" s="115" t="str">
        <f>'X-MO-EG'!K50</f>
        <v>kg</v>
      </c>
      <c r="L41" s="177">
        <f>'X-MO-EG'!AX50*'X-MO-EG'!AZ50/100/'X-MO-EG'!AX$7</f>
        <v>9.0997983870967733E-4</v>
      </c>
      <c r="M41" s="39">
        <f>'X-MO-EG'!AT50</f>
        <v>1</v>
      </c>
      <c r="N41" s="1">
        <f>'X-MO-EG'!AU50</f>
        <v>1.5646750276965706</v>
      </c>
      <c r="O41" s="131" t="str">
        <f>'X-MO-EG'!AV50</f>
        <v>(1,2,1,1,3,3); Environmental report 2002, average Si product</v>
      </c>
      <c r="P41" s="177">
        <f t="shared" si="12"/>
        <v>9.0997983870967733E-4</v>
      </c>
      <c r="Q41" s="39">
        <v>1</v>
      </c>
      <c r="R41" s="1">
        <f t="shared" si="13"/>
        <v>1.5646750276965706</v>
      </c>
      <c r="S41" s="131" t="str">
        <f t="shared" si="13"/>
        <v>(1,2,1,1,3,3); Environmental report 2002, average Si product</v>
      </c>
      <c r="T41" s="177">
        <f t="shared" si="13"/>
        <v>9.0997983870967733E-4</v>
      </c>
      <c r="U41" s="39">
        <v>1</v>
      </c>
      <c r="V41" s="1">
        <f t="shared" si="14"/>
        <v>1.5646750276965706</v>
      </c>
      <c r="W41" s="131" t="str">
        <f t="shared" si="14"/>
        <v>(1,2,1,1,3,3); Environmental report 2002, average Si product</v>
      </c>
      <c r="X41" s="177">
        <f t="shared" si="14"/>
        <v>9.0997983870967733E-4</v>
      </c>
      <c r="Y41" s="39">
        <v>1</v>
      </c>
      <c r="Z41" s="1">
        <f t="shared" si="15"/>
        <v>1.5646750276965706</v>
      </c>
      <c r="AA41" s="41" t="str">
        <f t="shared" si="16"/>
        <v>(1,2,1,1,3,3); Environmental report 2002, average Si product</v>
      </c>
      <c r="AB41" s="41"/>
      <c r="AC41" s="90"/>
      <c r="AD41" s="7"/>
      <c r="AE41" s="62"/>
      <c r="AF41" s="62"/>
      <c r="AG41" s="62"/>
      <c r="AH41" s="62"/>
      <c r="AI41" s="62"/>
      <c r="AJ41" s="62"/>
      <c r="AK41" s="63"/>
      <c r="AL41" s="80"/>
      <c r="AM41" s="80"/>
      <c r="AN41" s="82" t="str">
        <f t="shared" si="4"/>
        <v>(,,,,,)</v>
      </c>
      <c r="AP41" s="64"/>
      <c r="AQ41" s="64"/>
      <c r="AR41" s="64"/>
      <c r="AS41" s="64"/>
      <c r="AT41" s="64"/>
      <c r="AU41" s="64"/>
    </row>
    <row r="43" spans="1:47">
      <c r="L43" s="340">
        <f>1/L11</f>
        <v>0.88495575221238942</v>
      </c>
      <c r="P43" s="340">
        <f>1/P12</f>
        <v>0.88495575221238942</v>
      </c>
      <c r="T43" s="340">
        <f>1/T13</f>
        <v>0.88495575221238942</v>
      </c>
      <c r="X43" s="340">
        <f>1/X14</f>
        <v>0.88495575221238942</v>
      </c>
      <c r="AB43" s="342">
        <f>SUM(AB15:AB17)</f>
        <v>2.4973913043478264</v>
      </c>
    </row>
    <row r="45" spans="1:47" ht="36">
      <c r="A45" s="94"/>
      <c r="B45" s="174" t="s">
        <v>469</v>
      </c>
      <c r="C45" s="175" t="s">
        <v>469</v>
      </c>
      <c r="D45" s="62" t="s">
        <v>470</v>
      </c>
      <c r="E45" s="7" t="s">
        <v>352</v>
      </c>
      <c r="F45" s="179" t="s">
        <v>796</v>
      </c>
      <c r="G45" s="115"/>
      <c r="H45" s="170" t="s">
        <v>352</v>
      </c>
      <c r="I45" s="113" t="s">
        <v>352</v>
      </c>
      <c r="J45" s="114"/>
      <c r="K45" s="16" t="s">
        <v>605</v>
      </c>
      <c r="L45" s="177">
        <f>30</f>
        <v>30</v>
      </c>
      <c r="M45" s="39">
        <v>1</v>
      </c>
      <c r="N45" s="1">
        <f>'X-MO-EG'!AU54</f>
        <v>0</v>
      </c>
      <c r="O45" s="131" t="str">
        <f>AN45&amp;"; "&amp;AC45</f>
        <v>(2,3,1,2,1,3); de Wild-Scholten &amp; Alsema 2005, Environmental Life Cycle Inventory of Crystalline Silicon Photovoltaic Module Production</v>
      </c>
      <c r="P45" s="177">
        <f>L45</f>
        <v>30</v>
      </c>
      <c r="Q45" s="39">
        <v>1</v>
      </c>
      <c r="R45" s="1">
        <f>N45</f>
        <v>0</v>
      </c>
      <c r="S45" s="131" t="str">
        <f>O45</f>
        <v>(2,3,1,2,1,3); de Wild-Scholten &amp; Alsema 2005, Environmental Life Cycle Inventory of Crystalline Silicon Photovoltaic Module Production</v>
      </c>
      <c r="T45" s="177">
        <f>P45</f>
        <v>30</v>
      </c>
      <c r="U45" s="39">
        <v>1</v>
      </c>
      <c r="V45" s="1">
        <f>R45</f>
        <v>0</v>
      </c>
      <c r="W45" s="131" t="str">
        <f>S45</f>
        <v>(2,3,1,2,1,3); de Wild-Scholten &amp; Alsema 2005, Environmental Life Cycle Inventory of Crystalline Silicon Photovoltaic Module Production</v>
      </c>
      <c r="X45" s="177">
        <f>T45</f>
        <v>30</v>
      </c>
      <c r="Y45" s="39">
        <v>1</v>
      </c>
      <c r="Z45" s="1">
        <f>V45</f>
        <v>0</v>
      </c>
      <c r="AA45" s="41" t="str">
        <f>W45</f>
        <v>(2,3,1,2,1,3); de Wild-Scholten &amp; Alsema 2005, Environmental Life Cycle Inventory of Crystalline Silicon Photovoltaic Module Production</v>
      </c>
      <c r="AB45" s="41"/>
      <c r="AC45" s="90" t="s">
        <v>1010</v>
      </c>
      <c r="AD45" s="7">
        <v>2</v>
      </c>
      <c r="AE45" s="62">
        <v>3</v>
      </c>
      <c r="AF45" s="62">
        <v>1</v>
      </c>
      <c r="AG45" s="62">
        <v>2</v>
      </c>
      <c r="AH45" s="62">
        <v>1</v>
      </c>
      <c r="AI45" s="62">
        <v>3</v>
      </c>
      <c r="AJ45" s="62" t="e">
        <v>#N/A</v>
      </c>
      <c r="AK45" s="63" t="e">
        <v>#N/A</v>
      </c>
      <c r="AL45" s="80">
        <f>EXP(SQRT((LN(AP45)^2)+(LN(AQ45)^2)+(LN(AR45)^2)+(LN(AS45)^2)+(LN(AT45)^2)+(LN(AU45)^2)))</f>
        <v>1.0888159599559692</v>
      </c>
      <c r="AM45" s="80" t="e">
        <f>EXP(SQRT((LN(AP45)^2)+(LN(AQ45)^2)+(LN(AR45)^2)+(LN(AS45)^2)+(LN(AT45)^2)+(LN(AU45)^2)+LN(AK45)^2))</f>
        <v>#N/A</v>
      </c>
      <c r="AN45" s="82" t="str">
        <f>CONCATENATE("(",AD45,",",AE45,",",AF45,",",AG45,",",AH45,",",AI45,")")</f>
        <v>(2,3,1,2,1,3)</v>
      </c>
      <c r="AP45" s="64">
        <v>1.05</v>
      </c>
      <c r="AQ45" s="64">
        <v>1.05</v>
      </c>
      <c r="AR45" s="64">
        <v>1</v>
      </c>
      <c r="AS45" s="64">
        <v>1.01</v>
      </c>
      <c r="AT45" s="64">
        <v>1</v>
      </c>
      <c r="AU45" s="64">
        <v>1.05</v>
      </c>
    </row>
    <row r="46" spans="1:47">
      <c r="L46" s="188">
        <f>SUM(L21:L23)</f>
        <v>29.999999999999996</v>
      </c>
      <c r="P46" s="4" t="s">
        <v>797</v>
      </c>
      <c r="T46" s="4" t="s">
        <v>797</v>
      </c>
      <c r="X46" s="4" t="s">
        <v>797</v>
      </c>
    </row>
    <row r="50" spans="2:40">
      <c r="F50" s="5" t="s">
        <v>790</v>
      </c>
      <c r="L50" s="4" t="s">
        <v>793</v>
      </c>
      <c r="P50" s="4" t="s">
        <v>792</v>
      </c>
      <c r="T50" s="4" t="s">
        <v>792</v>
      </c>
      <c r="X50" s="4" t="s">
        <v>792</v>
      </c>
    </row>
    <row r="51" spans="2:40">
      <c r="B51" s="4"/>
      <c r="C51" s="4"/>
      <c r="F51" s="5" t="s">
        <v>754</v>
      </c>
      <c r="L51" s="4" t="s">
        <v>794</v>
      </c>
      <c r="P51" s="4">
        <v>16500</v>
      </c>
      <c r="T51" s="4">
        <v>16500</v>
      </c>
      <c r="W51" s="340">
        <f>T51/SUM(T$51:T$53)</f>
        <v>0.31132075471698112</v>
      </c>
      <c r="X51" s="4">
        <v>16500</v>
      </c>
      <c r="AA51" s="340">
        <f>X51/SUM(X$51:X$53)</f>
        <v>0.31132075471698112</v>
      </c>
      <c r="AC51" s="4"/>
      <c r="AD51" s="4"/>
      <c r="AE51" s="4"/>
      <c r="AF51" s="4"/>
      <c r="AG51" s="4"/>
      <c r="AH51" s="4"/>
      <c r="AI51" s="4"/>
      <c r="AJ51" s="4"/>
      <c r="AK51" s="4"/>
      <c r="AL51" s="4"/>
      <c r="AM51" s="4"/>
      <c r="AN51" s="4"/>
    </row>
    <row r="52" spans="2:40">
      <c r="B52" s="4"/>
      <c r="C52" s="4"/>
      <c r="F52" s="5" t="s">
        <v>791</v>
      </c>
      <c r="L52" s="4" t="s">
        <v>795</v>
      </c>
      <c r="P52" s="4">
        <v>6000</v>
      </c>
      <c r="T52" s="4">
        <v>6000</v>
      </c>
      <c r="W52" s="340">
        <f>T52/SUM(T$51:T$53)</f>
        <v>0.11320754716981132</v>
      </c>
      <c r="X52" s="4">
        <v>6000</v>
      </c>
      <c r="AA52" s="340">
        <f>X52/SUM(X$51:X$53)</f>
        <v>0.11320754716981132</v>
      </c>
      <c r="AC52" s="4"/>
      <c r="AD52" s="4"/>
      <c r="AE52" s="4"/>
      <c r="AF52" s="4"/>
      <c r="AG52" s="4"/>
      <c r="AH52" s="4"/>
      <c r="AI52" s="4"/>
      <c r="AJ52" s="4"/>
      <c r="AK52" s="4"/>
      <c r="AL52" s="4"/>
      <c r="AM52" s="4"/>
      <c r="AN52" s="4"/>
    </row>
    <row r="53" spans="2:40">
      <c r="B53" s="4"/>
      <c r="C53" s="4"/>
      <c r="F53" s="5" t="s">
        <v>800</v>
      </c>
      <c r="L53" s="4" t="s">
        <v>803</v>
      </c>
      <c r="P53" s="4">
        <v>30500</v>
      </c>
      <c r="T53" s="4">
        <v>30500</v>
      </c>
      <c r="W53" s="340">
        <f>T53/SUM(T$51:T$53)</f>
        <v>0.57547169811320753</v>
      </c>
      <c r="X53" s="4">
        <v>30500</v>
      </c>
      <c r="AA53" s="340">
        <f>X53/SUM(X$51:X$53)</f>
        <v>0.57547169811320753</v>
      </c>
      <c r="AB53" s="466">
        <f>1-AB54</f>
        <v>0.56632438436252008</v>
      </c>
      <c r="AC53" s="4"/>
      <c r="AD53" s="4"/>
      <c r="AE53" s="4"/>
      <c r="AF53" s="4"/>
      <c r="AG53" s="4"/>
      <c r="AH53" s="4"/>
      <c r="AI53" s="4"/>
      <c r="AJ53" s="4"/>
      <c r="AK53" s="4"/>
      <c r="AL53" s="4"/>
      <c r="AM53" s="4"/>
      <c r="AN53" s="4"/>
    </row>
    <row r="54" spans="2:40">
      <c r="B54" s="4"/>
      <c r="C54" s="4"/>
      <c r="L54" s="4" t="s">
        <v>802</v>
      </c>
      <c r="AB54" s="466">
        <f>270000/(510004/L62*L61)</f>
        <v>0.43367561563747986</v>
      </c>
      <c r="AC54" s="4"/>
      <c r="AD54" s="4"/>
      <c r="AE54" s="4"/>
      <c r="AF54" s="4"/>
      <c r="AG54" s="4"/>
      <c r="AH54" s="4"/>
      <c r="AI54" s="4"/>
      <c r="AJ54" s="4"/>
      <c r="AK54" s="4"/>
      <c r="AL54" s="4"/>
      <c r="AM54" s="4"/>
      <c r="AN54" s="4"/>
    </row>
    <row r="55" spans="2:40">
      <c r="B55" s="4"/>
      <c r="C55" s="4"/>
      <c r="P55" s="340">
        <f>P51/SUM(P$51:P$53)</f>
        <v>0.31132075471698112</v>
      </c>
      <c r="AB55" s="465"/>
      <c r="AC55" s="4"/>
      <c r="AD55" s="4"/>
      <c r="AE55" s="4"/>
      <c r="AF55" s="4"/>
      <c r="AG55" s="4"/>
      <c r="AH55" s="4"/>
      <c r="AI55" s="4"/>
      <c r="AJ55" s="4"/>
      <c r="AK55" s="4"/>
      <c r="AL55" s="4"/>
      <c r="AM55" s="4"/>
      <c r="AN55" s="4"/>
    </row>
    <row r="56" spans="2:40">
      <c r="B56" s="4"/>
      <c r="C56" s="4"/>
      <c r="P56" s="340">
        <f>P52/SUM(P$51:P$53)</f>
        <v>0.11320754716981132</v>
      </c>
      <c r="AB56" s="465"/>
      <c r="AC56" s="4"/>
      <c r="AD56" s="4"/>
      <c r="AE56" s="4"/>
      <c r="AF56" s="4"/>
      <c r="AG56" s="4"/>
      <c r="AH56" s="4"/>
      <c r="AI56" s="4"/>
      <c r="AJ56" s="4"/>
      <c r="AK56" s="4"/>
      <c r="AL56" s="4"/>
      <c r="AM56" s="4"/>
      <c r="AN56" s="4"/>
    </row>
    <row r="57" spans="2:40">
      <c r="B57" s="4"/>
      <c r="C57" s="4"/>
      <c r="P57" s="340">
        <f>P53/SUM(P$51:P$53)</f>
        <v>0.57547169811320753</v>
      </c>
      <c r="AB57" s="465"/>
      <c r="AC57" s="4"/>
      <c r="AD57" s="4"/>
      <c r="AE57" s="4"/>
      <c r="AF57" s="4"/>
      <c r="AG57" s="4"/>
      <c r="AH57" s="4"/>
      <c r="AI57" s="4"/>
      <c r="AJ57" s="4"/>
      <c r="AK57" s="4"/>
      <c r="AL57" s="4"/>
      <c r="AM57" s="4"/>
      <c r="AN57" s="4"/>
    </row>
    <row r="58" spans="2:40">
      <c r="B58" s="4"/>
      <c r="C58" s="4"/>
      <c r="AB58" s="465"/>
      <c r="AC58" s="4"/>
      <c r="AD58" s="4"/>
      <c r="AE58" s="4"/>
      <c r="AF58" s="4"/>
      <c r="AG58" s="4"/>
      <c r="AH58" s="4"/>
      <c r="AI58" s="4"/>
      <c r="AJ58" s="4"/>
      <c r="AK58" s="4"/>
      <c r="AL58" s="4"/>
      <c r="AM58" s="4"/>
      <c r="AN58" s="4"/>
    </row>
    <row r="59" spans="2:40">
      <c r="B59" s="4"/>
      <c r="C59" s="4"/>
      <c r="AC59" s="4"/>
      <c r="AD59" s="4"/>
      <c r="AE59" s="4"/>
      <c r="AF59" s="4"/>
      <c r="AG59" s="4"/>
      <c r="AH59" s="4"/>
      <c r="AI59" s="4"/>
      <c r="AJ59" s="4"/>
      <c r="AK59" s="4"/>
      <c r="AL59" s="4"/>
      <c r="AM59" s="4"/>
      <c r="AN59" s="4"/>
    </row>
    <row r="60" spans="2:40">
      <c r="B60" s="4"/>
      <c r="C60" s="4"/>
      <c r="F60" s="5" t="s">
        <v>804</v>
      </c>
      <c r="L60" s="181"/>
      <c r="AC60" s="4"/>
      <c r="AD60" s="4"/>
      <c r="AE60" s="4"/>
      <c r="AF60" s="4"/>
      <c r="AG60" s="4"/>
      <c r="AH60" s="4"/>
      <c r="AI60" s="4"/>
      <c r="AJ60" s="4"/>
      <c r="AK60" s="4"/>
      <c r="AL60" s="4"/>
      <c r="AM60" s="4"/>
      <c r="AN60" s="4"/>
    </row>
    <row r="61" spans="2:40">
      <c r="B61" s="4"/>
      <c r="C61" s="4"/>
      <c r="F61" s="5">
        <v>2010</v>
      </c>
      <c r="K61" s="4" t="s">
        <v>801</v>
      </c>
      <c r="L61" s="4">
        <v>1368.7</v>
      </c>
      <c r="AC61" s="4"/>
      <c r="AD61" s="4"/>
      <c r="AE61" s="4"/>
      <c r="AF61" s="4"/>
      <c r="AG61" s="4"/>
      <c r="AH61" s="4"/>
      <c r="AI61" s="4"/>
      <c r="AJ61" s="4"/>
      <c r="AK61" s="4"/>
      <c r="AL61" s="4"/>
      <c r="AM61" s="4"/>
      <c r="AN61" s="4"/>
    </row>
    <row r="62" spans="2:40">
      <c r="B62" s="4"/>
      <c r="C62" s="4"/>
      <c r="L62" s="4">
        <v>1121.2</v>
      </c>
      <c r="AC62" s="4"/>
      <c r="AD62" s="4"/>
      <c r="AE62" s="4"/>
      <c r="AF62" s="4"/>
      <c r="AG62" s="4"/>
      <c r="AH62" s="4"/>
      <c r="AI62" s="4"/>
      <c r="AJ62" s="4"/>
      <c r="AK62" s="4"/>
      <c r="AL62" s="4"/>
      <c r="AM62" s="4"/>
      <c r="AN62" s="4"/>
    </row>
    <row r="63" spans="2:40">
      <c r="B63" s="4"/>
      <c r="C63" s="4"/>
      <c r="AC63" s="4"/>
      <c r="AD63" s="4"/>
      <c r="AE63" s="4"/>
      <c r="AF63" s="4"/>
      <c r="AG63" s="4"/>
      <c r="AH63" s="4"/>
      <c r="AI63" s="4"/>
      <c r="AJ63" s="4"/>
      <c r="AK63" s="4"/>
      <c r="AL63" s="4"/>
      <c r="AM63" s="4"/>
      <c r="AN63" s="4"/>
    </row>
    <row r="64" spans="2:40">
      <c r="B64" s="4"/>
      <c r="C64" s="4"/>
      <c r="AC64" s="4"/>
      <c r="AD64" s="4"/>
      <c r="AE64" s="4"/>
      <c r="AF64" s="4"/>
      <c r="AG64" s="4"/>
      <c r="AH64" s="4"/>
      <c r="AI64" s="4"/>
      <c r="AJ64" s="4"/>
      <c r="AK64" s="4"/>
      <c r="AL64" s="4"/>
      <c r="AM64" s="4"/>
      <c r="AN64" s="4"/>
    </row>
    <row r="65" spans="2:40">
      <c r="B65" s="4"/>
      <c r="C65" s="4"/>
      <c r="F65" s="5" t="s">
        <v>805</v>
      </c>
      <c r="K65" s="4" t="s">
        <v>806</v>
      </c>
      <c r="L65">
        <v>9190</v>
      </c>
      <c r="AC65" s="4"/>
      <c r="AD65" s="4"/>
      <c r="AE65" s="4"/>
      <c r="AF65" s="4"/>
      <c r="AG65" s="4"/>
      <c r="AH65" s="4"/>
      <c r="AI65" s="4"/>
      <c r="AJ65" s="4"/>
      <c r="AK65" s="4"/>
      <c r="AL65" s="4"/>
      <c r="AM65" s="4"/>
      <c r="AN65" s="4"/>
    </row>
    <row r="66" spans="2:40">
      <c r="B66" s="4"/>
      <c r="C66" s="4"/>
      <c r="K66" s="4" t="s">
        <v>762</v>
      </c>
      <c r="L66" s="326">
        <f>L65*L67</f>
        <v>17019.88</v>
      </c>
      <c r="AC66" s="4"/>
      <c r="AD66" s="4"/>
      <c r="AE66" s="4"/>
      <c r="AF66" s="4"/>
      <c r="AG66" s="4"/>
      <c r="AH66" s="4"/>
      <c r="AI66" s="4"/>
      <c r="AJ66" s="4"/>
      <c r="AK66" s="4"/>
      <c r="AL66" s="4"/>
      <c r="AM66" s="4"/>
      <c r="AN66" s="4"/>
    </row>
    <row r="67" spans="2:40">
      <c r="F67" s="134" t="s">
        <v>763</v>
      </c>
      <c r="K67" s="304" t="s">
        <v>764</v>
      </c>
      <c r="L67" s="4">
        <v>1.8520000000000001</v>
      </c>
    </row>
    <row r="68" spans="2:40">
      <c r="B68" s="4"/>
      <c r="C68" s="4"/>
      <c r="F68" s="4"/>
      <c r="M68" s="4"/>
      <c r="N68" s="4"/>
      <c r="O68" s="482"/>
      <c r="Q68" s="4"/>
      <c r="R68" s="4"/>
      <c r="S68" s="482"/>
      <c r="U68" s="4"/>
      <c r="V68" s="4"/>
      <c r="W68" s="482"/>
      <c r="Y68" s="4"/>
      <c r="Z68" s="4"/>
      <c r="AA68" s="4"/>
      <c r="AB68" s="4"/>
      <c r="AC68" s="4"/>
      <c r="AD68" s="4"/>
      <c r="AE68" s="4"/>
      <c r="AF68" s="4"/>
      <c r="AG68" s="4"/>
      <c r="AH68" s="4"/>
      <c r="AI68" s="4"/>
      <c r="AJ68" s="4"/>
      <c r="AK68" s="4"/>
      <c r="AL68" s="4"/>
      <c r="AM68" s="4"/>
      <c r="AN68" s="4"/>
    </row>
    <row r="73" spans="2:40">
      <c r="B73" s="4"/>
      <c r="C73" s="4"/>
      <c r="F73" s="4"/>
      <c r="M73" s="4"/>
      <c r="N73" s="4"/>
      <c r="O73" s="482"/>
      <c r="Q73" s="4"/>
      <c r="R73" s="4"/>
      <c r="S73" s="482"/>
      <c r="U73" s="4"/>
      <c r="V73" s="4"/>
      <c r="W73" s="482"/>
      <c r="Y73" s="4"/>
      <c r="Z73" s="4"/>
      <c r="AA73" s="4"/>
      <c r="AB73" s="4"/>
      <c r="AC73" s="4"/>
      <c r="AD73" s="4"/>
      <c r="AE73" s="4"/>
      <c r="AF73" s="4"/>
      <c r="AG73" s="4"/>
      <c r="AH73" s="4"/>
      <c r="AI73" s="4"/>
      <c r="AJ73" s="4"/>
      <c r="AK73" s="4"/>
      <c r="AL73" s="4"/>
      <c r="AM73" s="4"/>
      <c r="AN73" s="4"/>
    </row>
  </sheetData>
  <conditionalFormatting sqref="AD7:AI7 AD27:AI27 AD11:AI11 AD21:AI22 AD29:AI41 AD15:AI19">
    <cfRule type="cellIs" dxfId="1674" priority="25" stopIfTrue="1" operator="notBetween">
      <formula>1</formula>
      <formula>5</formula>
    </cfRule>
  </conditionalFormatting>
  <conditionalFormatting sqref="AP7:AU7 AP27:AU41 AP11:AU11 AP21:AU22 AP15:AU19">
    <cfRule type="cellIs" dxfId="1673" priority="26" stopIfTrue="1" operator="equal">
      <formula>0</formula>
    </cfRule>
  </conditionalFormatting>
  <conditionalFormatting sqref="AD8:AI8">
    <cfRule type="cellIs" dxfId="1672" priority="23" stopIfTrue="1" operator="notBetween">
      <formula>1</formula>
      <formula>5</formula>
    </cfRule>
  </conditionalFormatting>
  <conditionalFormatting sqref="AP8:AU8">
    <cfRule type="cellIs" dxfId="1671" priority="24" stopIfTrue="1" operator="equal">
      <formula>0</formula>
    </cfRule>
  </conditionalFormatting>
  <conditionalFormatting sqref="AD45:AI45">
    <cfRule type="cellIs" dxfId="1670" priority="21" stopIfTrue="1" operator="notBetween">
      <formula>1</formula>
      <formula>5</formula>
    </cfRule>
  </conditionalFormatting>
  <conditionalFormatting sqref="AP45:AU45">
    <cfRule type="cellIs" dxfId="1669" priority="22" stopIfTrue="1" operator="equal">
      <formula>0</formula>
    </cfRule>
  </conditionalFormatting>
  <conditionalFormatting sqref="AD23:AI23">
    <cfRule type="cellIs" dxfId="1668" priority="19" stopIfTrue="1" operator="notBetween">
      <formula>1</formula>
      <formula>5</formula>
    </cfRule>
  </conditionalFormatting>
  <conditionalFormatting sqref="AP23:AU23">
    <cfRule type="cellIs" dxfId="1667" priority="20" stopIfTrue="1" operator="equal">
      <formula>0</formula>
    </cfRule>
  </conditionalFormatting>
  <conditionalFormatting sqref="AD20:AI20">
    <cfRule type="cellIs" dxfId="1666" priority="17" stopIfTrue="1" operator="notBetween">
      <formula>1</formula>
      <formula>5</formula>
    </cfRule>
  </conditionalFormatting>
  <conditionalFormatting sqref="AP20:AU20">
    <cfRule type="cellIs" dxfId="1665" priority="18" stopIfTrue="1" operator="equal">
      <formula>0</formula>
    </cfRule>
  </conditionalFormatting>
  <conditionalFormatting sqref="AD12:AI12">
    <cfRule type="cellIs" dxfId="1664" priority="15" stopIfTrue="1" operator="notBetween">
      <formula>1</formula>
      <formula>5</formula>
    </cfRule>
  </conditionalFormatting>
  <conditionalFormatting sqref="AP12:AU12">
    <cfRule type="cellIs" dxfId="1663" priority="16" stopIfTrue="1" operator="equal">
      <formula>0</formula>
    </cfRule>
  </conditionalFormatting>
  <conditionalFormatting sqref="AP24:AU24">
    <cfRule type="cellIs" dxfId="1662" priority="14" stopIfTrue="1" operator="equal">
      <formula>0</formula>
    </cfRule>
  </conditionalFormatting>
  <conditionalFormatting sqref="AD24:AI24">
    <cfRule type="cellIs" dxfId="1661" priority="13" stopIfTrue="1" operator="notBetween">
      <formula>1</formula>
      <formula>5</formula>
    </cfRule>
  </conditionalFormatting>
  <conditionalFormatting sqref="AD9:AI9">
    <cfRule type="cellIs" dxfId="1660" priority="11" stopIfTrue="1" operator="notBetween">
      <formula>1</formula>
      <formula>5</formula>
    </cfRule>
  </conditionalFormatting>
  <conditionalFormatting sqref="AD10:AI10">
    <cfRule type="cellIs" dxfId="1659" priority="9" stopIfTrue="1" operator="notBetween">
      <formula>1</formula>
      <formula>5</formula>
    </cfRule>
  </conditionalFormatting>
  <conditionalFormatting sqref="AP9:AU9">
    <cfRule type="cellIs" dxfId="1658" priority="12" stopIfTrue="1" operator="equal">
      <formula>0</formula>
    </cfRule>
  </conditionalFormatting>
  <conditionalFormatting sqref="AP10:AU10">
    <cfRule type="cellIs" dxfId="1657" priority="10" stopIfTrue="1" operator="equal">
      <formula>0</formula>
    </cfRule>
  </conditionalFormatting>
  <conditionalFormatting sqref="AD13:AI13">
    <cfRule type="cellIs" dxfId="1656" priority="7" stopIfTrue="1" operator="notBetween">
      <formula>1</formula>
      <formula>5</formula>
    </cfRule>
  </conditionalFormatting>
  <conditionalFormatting sqref="AP13:AU13">
    <cfRule type="cellIs" dxfId="1655" priority="8" stopIfTrue="1" operator="equal">
      <formula>0</formula>
    </cfRule>
  </conditionalFormatting>
  <conditionalFormatting sqref="AD14:AI14">
    <cfRule type="cellIs" dxfId="1654" priority="5" stopIfTrue="1" operator="notBetween">
      <formula>1</formula>
      <formula>5</formula>
    </cfRule>
  </conditionalFormatting>
  <conditionalFormatting sqref="AP14:AU14">
    <cfRule type="cellIs" dxfId="1653" priority="6" stopIfTrue="1" operator="equal">
      <formula>0</formula>
    </cfRule>
  </conditionalFormatting>
  <conditionalFormatting sqref="AP25:AU25">
    <cfRule type="cellIs" dxfId="1652" priority="4" stopIfTrue="1" operator="equal">
      <formula>0</formula>
    </cfRule>
  </conditionalFormatting>
  <conditionalFormatting sqref="AD25:AI25">
    <cfRule type="cellIs" dxfId="1651" priority="3" stopIfTrue="1" operator="notBetween">
      <formula>1</formula>
      <formula>5</formula>
    </cfRule>
  </conditionalFormatting>
  <conditionalFormatting sqref="AP26:AU26">
    <cfRule type="cellIs" dxfId="1650" priority="2" stopIfTrue="1" operator="equal">
      <formula>0</formula>
    </cfRule>
  </conditionalFormatting>
  <conditionalFormatting sqref="AD26:AI26">
    <cfRule type="cellIs" dxfId="1649" priority="1" stopIfTrue="1" operator="notBetween">
      <formula>1</formula>
      <formula>5</formula>
    </cfRule>
  </conditionalFormatting>
  <dataValidations count="2">
    <dataValidation allowBlank="1" showInputMessage="1" showErrorMessage="1" prompt="always 1" sqref="L7:L10 P7:P10 T7:T10 X7:X10" xr:uid="{00000000-0002-0000-0E00-000000000000}"/>
    <dataValidation allowBlank="1" showInputMessage="1" showErrorMessage="1" promptTitle="Do not change" prompt="This field is automatically updated from the names-list" sqref="AJ11:AJ29 AJ45" xr:uid="{00000000-0002-0000-0E00-000001000000}"/>
  </dataValidations>
  <pageMargins left="0.78740157499999996" right="0.78740157499999996" top="0.984251969" bottom="0.984251969" header="0.4921259845" footer="0.4921259845"/>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5">
    <tabColor theme="4" tint="0.39997558519241921"/>
    <pageSetUpPr fitToPage="1"/>
  </sheetPr>
  <dimension ref="A1:AY62"/>
  <sheetViews>
    <sheetView zoomScale="85" zoomScaleNormal="85" workbookViewId="0">
      <pane xSplit="24" ySplit="6" topLeftCell="Y49" activePane="bottomRight" state="frozen"/>
      <selection pane="topRight"/>
      <selection pane="bottomLeft"/>
      <selection pane="bottomRight"/>
    </sheetView>
  </sheetViews>
  <sheetFormatPr baseColWidth="10" defaultColWidth="11.42578125" defaultRowHeight="34.5" customHeight="1"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096" hidden="1" customWidth="1" outlineLevel="1"/>
    <col min="24" max="24" width="15.7109375" style="1120" customWidth="1" collapsed="1"/>
    <col min="25" max="26" width="5.7109375" style="1111" customWidth="1" outlineLevel="1"/>
    <col min="27" max="27" width="74.85546875" style="1111" customWidth="1" outlineLevel="1"/>
    <col min="28" max="28" width="4.140625" style="1096" customWidth="1"/>
    <col min="29" max="30" width="15.7109375" style="1120" hidden="1" customWidth="1" outlineLevel="1"/>
    <col min="31" max="31" width="40.7109375" style="1128" customWidth="1" collapsed="1"/>
    <col min="32" max="32" width="4.7109375" style="1129" customWidth="1"/>
    <col min="33" max="41" width="4.7109375" style="1130" customWidth="1"/>
    <col min="42" max="42" width="12.7109375" style="1130" customWidth="1"/>
    <col min="43" max="48" width="4.7109375" style="1120" customWidth="1"/>
    <col min="49" max="51" width="11.42578125" style="1120"/>
    <col min="52" max="16384" width="11.42578125" style="1203"/>
  </cols>
  <sheetData>
    <row r="1" spans="1:48" ht="34.5" customHeight="1">
      <c r="A1" s="1041"/>
      <c r="B1" s="1042"/>
      <c r="C1" s="1043"/>
      <c r="D1" s="1041"/>
      <c r="E1" s="1041"/>
      <c r="F1" s="1044" t="s">
        <v>456</v>
      </c>
      <c r="G1" s="1041"/>
      <c r="H1" s="1041"/>
      <c r="I1" s="1041"/>
      <c r="J1" s="1041"/>
      <c r="K1" s="1041"/>
      <c r="L1" s="1045" t="s">
        <v>738</v>
      </c>
      <c r="M1" s="1046"/>
      <c r="N1" s="1046"/>
      <c r="O1" s="1046"/>
      <c r="P1" s="1045" t="s">
        <v>847</v>
      </c>
      <c r="Q1" s="1046"/>
      <c r="R1" s="1046"/>
      <c r="S1" s="1046"/>
      <c r="T1" s="1045" t="s">
        <v>846</v>
      </c>
      <c r="U1" s="1046"/>
      <c r="V1" s="1046"/>
      <c r="W1" s="1046"/>
      <c r="X1" s="1045">
        <v>4843</v>
      </c>
      <c r="Y1" s="1046"/>
      <c r="Z1" s="1046"/>
      <c r="AA1" s="1046"/>
      <c r="AC1" s="1080"/>
      <c r="AD1" s="1080"/>
      <c r="AE1" s="1080"/>
      <c r="AF1" s="1523"/>
      <c r="AG1" s="1523"/>
      <c r="AH1" s="1523"/>
      <c r="AI1" s="1523"/>
      <c r="AJ1" s="1523"/>
      <c r="AK1" s="1523"/>
      <c r="AL1" s="1081"/>
      <c r="AM1" s="1081"/>
      <c r="AN1" s="1081"/>
      <c r="AO1" s="1081"/>
      <c r="AP1" s="1081"/>
      <c r="AQ1" s="1080"/>
      <c r="AR1" s="1080"/>
      <c r="AS1" s="1080"/>
      <c r="AT1" s="1080"/>
      <c r="AU1" s="1080"/>
      <c r="AV1" s="1080"/>
    </row>
    <row r="2" spans="1:48" ht="34.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1"/>
      <c r="AL2" s="1081"/>
      <c r="AM2" s="1080"/>
      <c r="AN2" s="1080"/>
      <c r="AO2" s="1080"/>
      <c r="AP2" s="1080"/>
      <c r="AQ2" s="1080"/>
      <c r="AR2" s="1080"/>
      <c r="AS2" s="1080"/>
      <c r="AT2" s="1080"/>
      <c r="AU2" s="1080"/>
      <c r="AV2" s="1080"/>
    </row>
    <row r="3" spans="1:48" ht="82.5" customHeight="1">
      <c r="A3" s="1050" t="s">
        <v>344</v>
      </c>
      <c r="B3" s="1051"/>
      <c r="C3" s="1043">
        <v>401</v>
      </c>
      <c r="D3" s="1052" t="s">
        <v>458</v>
      </c>
      <c r="E3" s="1052" t="s">
        <v>459</v>
      </c>
      <c r="F3" s="1053" t="s">
        <v>460</v>
      </c>
      <c r="G3" s="1052" t="s">
        <v>461</v>
      </c>
      <c r="H3" s="1052" t="s">
        <v>462</v>
      </c>
      <c r="I3" s="1052" t="s">
        <v>463</v>
      </c>
      <c r="J3" s="1052" t="s">
        <v>464</v>
      </c>
      <c r="K3" s="1052" t="s">
        <v>337</v>
      </c>
      <c r="L3" s="1054" t="s">
        <v>830</v>
      </c>
      <c r="M3" s="1055" t="s">
        <v>187</v>
      </c>
      <c r="N3" s="1055" t="s">
        <v>188</v>
      </c>
      <c r="O3" s="1056" t="s">
        <v>492</v>
      </c>
      <c r="P3" s="1054" t="s">
        <v>830</v>
      </c>
      <c r="Q3" s="1055" t="s">
        <v>187</v>
      </c>
      <c r="R3" s="1055" t="s">
        <v>188</v>
      </c>
      <c r="S3" s="1056" t="s">
        <v>492</v>
      </c>
      <c r="T3" s="1054" t="s">
        <v>830</v>
      </c>
      <c r="U3" s="1055" t="s">
        <v>187</v>
      </c>
      <c r="V3" s="1055" t="s">
        <v>188</v>
      </c>
      <c r="W3" s="1056" t="s">
        <v>492</v>
      </c>
      <c r="X3" s="1054" t="s">
        <v>830</v>
      </c>
      <c r="Y3" s="1055" t="s">
        <v>187</v>
      </c>
      <c r="Z3" s="1055" t="s">
        <v>188</v>
      </c>
      <c r="AA3" s="1056" t="s">
        <v>492</v>
      </c>
      <c r="AB3" s="1100"/>
      <c r="AC3" s="1091" t="s">
        <v>306</v>
      </c>
      <c r="AD3" s="1091" t="s">
        <v>1337</v>
      </c>
      <c r="AE3" s="1082" t="s">
        <v>1953</v>
      </c>
      <c r="AF3" s="1083" t="s">
        <v>1954</v>
      </c>
      <c r="AG3" s="1083" t="s">
        <v>1955</v>
      </c>
      <c r="AH3" s="1083" t="s">
        <v>1956</v>
      </c>
      <c r="AI3" s="1083" t="s">
        <v>1957</v>
      </c>
      <c r="AJ3" s="1083" t="s">
        <v>1958</v>
      </c>
      <c r="AK3" s="1083" t="s">
        <v>1959</v>
      </c>
      <c r="AL3" s="1084" t="s">
        <v>180</v>
      </c>
      <c r="AM3" s="1084" t="s">
        <v>1960</v>
      </c>
      <c r="AN3" s="1084" t="s">
        <v>182</v>
      </c>
      <c r="AO3" s="1084" t="s">
        <v>332</v>
      </c>
      <c r="AP3" s="1084" t="s">
        <v>1961</v>
      </c>
      <c r="AQ3" s="1085" t="s">
        <v>1954</v>
      </c>
      <c r="AR3" s="1085" t="s">
        <v>1955</v>
      </c>
      <c r="AS3" s="1085" t="s">
        <v>1956</v>
      </c>
      <c r="AT3" s="1085" t="s">
        <v>1957</v>
      </c>
      <c r="AU3" s="1085" t="s">
        <v>1958</v>
      </c>
      <c r="AV3" s="1085" t="s">
        <v>1959</v>
      </c>
    </row>
    <row r="4" spans="1:48" ht="34.5" customHeight="1">
      <c r="A4" s="1041"/>
      <c r="B4" s="1051"/>
      <c r="C4" s="1043">
        <v>662</v>
      </c>
      <c r="D4" s="1053"/>
      <c r="E4" s="1053"/>
      <c r="F4" s="1053" t="s">
        <v>461</v>
      </c>
      <c r="G4" s="1053"/>
      <c r="H4" s="1053"/>
      <c r="I4" s="1053"/>
      <c r="J4" s="1053"/>
      <c r="K4" s="1053"/>
      <c r="L4" s="1054" t="s">
        <v>1099</v>
      </c>
      <c r="M4" s="1057"/>
      <c r="N4" s="1057"/>
      <c r="O4" s="1058"/>
      <c r="P4" s="1054" t="s">
        <v>403</v>
      </c>
      <c r="Q4" s="1057"/>
      <c r="R4" s="1057"/>
      <c r="S4" s="1058"/>
      <c r="T4" s="1054" t="s">
        <v>2179</v>
      </c>
      <c r="U4" s="1057"/>
      <c r="V4" s="1057"/>
      <c r="W4" s="1058"/>
      <c r="X4" s="1054" t="s">
        <v>465</v>
      </c>
      <c r="Y4" s="1057"/>
      <c r="Z4" s="1057"/>
      <c r="AA4" s="1058"/>
      <c r="AB4" s="1101"/>
      <c r="AC4" s="1082" t="s">
        <v>44</v>
      </c>
      <c r="AD4" s="1082" t="s">
        <v>44</v>
      </c>
      <c r="AE4" s="1086"/>
      <c r="AF4" s="1087" t="s">
        <v>192</v>
      </c>
      <c r="AG4" s="1082"/>
      <c r="AH4" s="1082"/>
      <c r="AI4" s="1082"/>
      <c r="AJ4" s="1082"/>
      <c r="AK4" s="1082"/>
      <c r="AL4" s="1088"/>
      <c r="AM4" s="1088"/>
      <c r="AN4" s="1088" t="s">
        <v>190</v>
      </c>
      <c r="AO4" s="1088" t="s">
        <v>190</v>
      </c>
      <c r="AP4" s="1089"/>
      <c r="AQ4" s="1090"/>
      <c r="AR4" s="1090"/>
      <c r="AS4" s="1090"/>
      <c r="AT4" s="1090"/>
      <c r="AU4" s="1090"/>
      <c r="AV4" s="1090"/>
    </row>
    <row r="5" spans="1:48" ht="34.5"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101"/>
      <c r="AC5" s="1082"/>
      <c r="AD5" s="1082"/>
      <c r="AE5" s="1086"/>
      <c r="AF5" s="1082"/>
      <c r="AG5" s="1082"/>
      <c r="AH5" s="1082"/>
      <c r="AI5" s="1082"/>
      <c r="AJ5" s="1082"/>
      <c r="AK5" s="1082"/>
      <c r="AL5" s="1089"/>
      <c r="AM5" s="1089"/>
      <c r="AN5" s="1089"/>
      <c r="AO5" s="1089"/>
      <c r="AP5" s="1089"/>
      <c r="AQ5" s="1090"/>
      <c r="AR5" s="1090"/>
      <c r="AS5" s="1090"/>
      <c r="AT5" s="1090"/>
      <c r="AU5" s="1090"/>
      <c r="AV5" s="1090"/>
    </row>
    <row r="6" spans="1:48" ht="34.5" customHeight="1">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101"/>
      <c r="AC6" s="1082" t="s">
        <v>339</v>
      </c>
      <c r="AD6" s="1082" t="s">
        <v>339</v>
      </c>
      <c r="AE6" s="1086"/>
      <c r="AF6" s="1091"/>
      <c r="AG6" s="1091"/>
      <c r="AH6" s="1091"/>
      <c r="AI6" s="1091"/>
      <c r="AJ6" s="1091"/>
      <c r="AK6" s="1091"/>
      <c r="AL6" s="1089"/>
      <c r="AM6" s="1089"/>
      <c r="AN6" s="1092"/>
      <c r="AO6" s="1092"/>
      <c r="AP6" s="1093"/>
      <c r="AQ6" s="1090"/>
      <c r="AR6" s="1090"/>
      <c r="AS6" s="1090"/>
      <c r="AT6" s="1090"/>
      <c r="AU6" s="1090"/>
      <c r="AV6" s="1090"/>
    </row>
    <row r="7" spans="1:48" ht="34.5" customHeight="1">
      <c r="A7" s="1045" t="s">
        <v>738</v>
      </c>
      <c r="B7" s="1059" t="s">
        <v>467</v>
      </c>
      <c r="C7" s="1060"/>
      <c r="D7" s="1061" t="s">
        <v>352</v>
      </c>
      <c r="E7" s="1062">
        <v>0</v>
      </c>
      <c r="F7" s="1063" t="s">
        <v>830</v>
      </c>
      <c r="G7" s="1064" t="s">
        <v>1099</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101"/>
      <c r="AC7" s="1086"/>
      <c r="AD7" s="1086"/>
      <c r="AE7" s="1086"/>
      <c r="AF7" s="1082"/>
      <c r="AG7" s="1082"/>
      <c r="AH7" s="1082"/>
      <c r="AI7" s="1082"/>
      <c r="AJ7" s="1082"/>
      <c r="AK7" s="1082"/>
      <c r="AL7" s="1089"/>
      <c r="AM7" s="1089"/>
      <c r="AN7" s="1089"/>
      <c r="AO7" s="1089"/>
      <c r="AP7" s="1089"/>
      <c r="AQ7" s="1089"/>
      <c r="AR7" s="1089"/>
      <c r="AS7" s="1089"/>
      <c r="AT7" s="1089"/>
      <c r="AU7" s="1089"/>
      <c r="AV7" s="1089"/>
    </row>
    <row r="8" spans="1:48" ht="34.5" customHeight="1">
      <c r="A8" s="1045" t="s">
        <v>847</v>
      </c>
      <c r="B8" s="1059"/>
      <c r="C8" s="1060"/>
      <c r="D8" s="1061" t="s">
        <v>352</v>
      </c>
      <c r="E8" s="1062">
        <v>0</v>
      </c>
      <c r="F8" s="1063" t="s">
        <v>830</v>
      </c>
      <c r="G8" s="1064" t="s">
        <v>403</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101"/>
      <c r="AC8" s="1086"/>
      <c r="AD8" s="1086"/>
      <c r="AE8" s="1086"/>
      <c r="AF8" s="1082"/>
      <c r="AG8" s="1082"/>
      <c r="AH8" s="1082"/>
      <c r="AI8" s="1082"/>
      <c r="AJ8" s="1082"/>
      <c r="AK8" s="1082"/>
      <c r="AL8" s="1089"/>
      <c r="AM8" s="1089"/>
      <c r="AN8" s="1089"/>
      <c r="AO8" s="1089"/>
      <c r="AP8" s="1089"/>
      <c r="AQ8" s="1089"/>
      <c r="AR8" s="1089"/>
      <c r="AS8" s="1089"/>
      <c r="AT8" s="1089"/>
      <c r="AU8" s="1089"/>
      <c r="AV8" s="1089"/>
    </row>
    <row r="9" spans="1:48" ht="34.5" customHeight="1">
      <c r="A9" s="1045" t="s">
        <v>846</v>
      </c>
      <c r="B9" s="1059"/>
      <c r="C9" s="1060"/>
      <c r="D9" s="1061" t="s">
        <v>352</v>
      </c>
      <c r="E9" s="1062">
        <v>0</v>
      </c>
      <c r="F9" s="1063" t="s">
        <v>830</v>
      </c>
      <c r="G9" s="1064" t="s">
        <v>2179</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101"/>
      <c r="AC9" s="1086"/>
      <c r="AD9" s="1086"/>
      <c r="AE9" s="1086"/>
      <c r="AF9" s="1082"/>
      <c r="AG9" s="1082"/>
      <c r="AH9" s="1082"/>
      <c r="AI9" s="1082"/>
      <c r="AJ9" s="1082"/>
      <c r="AK9" s="1082"/>
      <c r="AL9" s="1089"/>
      <c r="AM9" s="1089"/>
      <c r="AN9" s="1089"/>
      <c r="AO9" s="1089"/>
      <c r="AP9" s="1089"/>
      <c r="AQ9" s="1089"/>
      <c r="AR9" s="1089"/>
      <c r="AS9" s="1089"/>
      <c r="AT9" s="1089"/>
      <c r="AU9" s="1089"/>
      <c r="AV9" s="1089"/>
    </row>
    <row r="10" spans="1:48" ht="34.5" customHeight="1">
      <c r="A10" s="1045">
        <v>4843</v>
      </c>
      <c r="B10" s="1059"/>
      <c r="C10" s="1060"/>
      <c r="D10" s="1061" t="s">
        <v>352</v>
      </c>
      <c r="E10" s="1062">
        <v>0</v>
      </c>
      <c r="F10" s="1063" t="s">
        <v>830</v>
      </c>
      <c r="G10" s="1064" t="s">
        <v>465</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101"/>
      <c r="AC10" s="1200"/>
      <c r="AD10" s="1086"/>
      <c r="AE10" s="1086"/>
      <c r="AF10" s="1082"/>
      <c r="AG10" s="1082"/>
      <c r="AH10" s="1082"/>
      <c r="AI10" s="1082"/>
      <c r="AJ10" s="1082"/>
      <c r="AK10" s="1082"/>
      <c r="AL10" s="1089"/>
      <c r="AM10" s="1089"/>
      <c r="AN10" s="1089"/>
      <c r="AO10" s="1089"/>
      <c r="AP10" s="1089"/>
      <c r="AQ10" s="1089"/>
      <c r="AR10" s="1089"/>
      <c r="AS10" s="1089"/>
      <c r="AT10" s="1089"/>
      <c r="AU10" s="1089"/>
      <c r="AV10" s="1089"/>
    </row>
    <row r="11" spans="1:48" ht="34.5" customHeight="1">
      <c r="A11" s="1045" t="s">
        <v>736</v>
      </c>
      <c r="B11" s="1059" t="s">
        <v>468</v>
      </c>
      <c r="C11" s="1060" t="s">
        <v>469</v>
      </c>
      <c r="D11" s="1071" t="s">
        <v>470</v>
      </c>
      <c r="E11" s="1072" t="s">
        <v>352</v>
      </c>
      <c r="F11" s="1073" t="s">
        <v>832</v>
      </c>
      <c r="G11" s="1074" t="s">
        <v>1099</v>
      </c>
      <c r="H11" s="1075" t="s">
        <v>352</v>
      </c>
      <c r="I11" s="1075" t="s">
        <v>352</v>
      </c>
      <c r="J11" s="1076">
        <v>0</v>
      </c>
      <c r="K11" s="1074" t="s">
        <v>339</v>
      </c>
      <c r="L11" s="1077">
        <v>1</v>
      </c>
      <c r="M11" s="1078">
        <v>1</v>
      </c>
      <c r="N11" s="1079">
        <v>1.3278954359670903</v>
      </c>
      <c r="O11" s="1073" t="s">
        <v>2862</v>
      </c>
      <c r="P11" s="1077">
        <v>0</v>
      </c>
      <c r="Q11" s="1078">
        <v>1</v>
      </c>
      <c r="R11" s="1079">
        <v>1.3278954359670903</v>
      </c>
      <c r="S11" s="1073" t="s">
        <v>2862</v>
      </c>
      <c r="T11" s="1077">
        <v>0</v>
      </c>
      <c r="U11" s="1078">
        <v>1</v>
      </c>
      <c r="V11" s="1079">
        <v>1.3278954359670903</v>
      </c>
      <c r="W11" s="1073" t="s">
        <v>2862</v>
      </c>
      <c r="X11" s="1077">
        <v>0</v>
      </c>
      <c r="Y11" s="1078">
        <v>1</v>
      </c>
      <c r="Z11" s="1079">
        <v>1.3278954359670903</v>
      </c>
      <c r="AA11" s="1073" t="s">
        <v>2862</v>
      </c>
      <c r="AB11" s="1103"/>
      <c r="AC11" s="1102"/>
      <c r="AD11" s="1206"/>
      <c r="AE11" s="1041" t="s">
        <v>2720</v>
      </c>
      <c r="AF11" s="1094">
        <v>2</v>
      </c>
      <c r="AG11" s="1094">
        <v>4</v>
      </c>
      <c r="AH11" s="1094">
        <v>4</v>
      </c>
      <c r="AI11" s="1094">
        <v>2</v>
      </c>
      <c r="AJ11" s="1094">
        <v>1</v>
      </c>
      <c r="AK11" s="1094">
        <v>5</v>
      </c>
      <c r="AL11" s="1089">
        <v>3</v>
      </c>
      <c r="AM11" s="1089">
        <v>1.05</v>
      </c>
      <c r="AN11" s="1093">
        <v>1.3222922972440092</v>
      </c>
      <c r="AO11" s="1093">
        <v>1.3278954359670903</v>
      </c>
      <c r="AP11" s="1093" t="s">
        <v>2863</v>
      </c>
      <c r="AQ11" s="1095">
        <v>1.05</v>
      </c>
      <c r="AR11" s="1095">
        <v>1.1000000000000001</v>
      </c>
      <c r="AS11" s="1095">
        <v>1.2</v>
      </c>
      <c r="AT11" s="1095">
        <v>1.01</v>
      </c>
      <c r="AU11" s="1095">
        <v>1</v>
      </c>
      <c r="AV11" s="1095">
        <v>1.2</v>
      </c>
    </row>
    <row r="12" spans="1:48" ht="34.5" customHeight="1">
      <c r="A12" s="1045" t="s">
        <v>844</v>
      </c>
      <c r="B12" s="1059"/>
      <c r="C12" s="1060" t="s">
        <v>469</v>
      </c>
      <c r="D12" s="1071" t="s">
        <v>470</v>
      </c>
      <c r="E12" s="1072" t="s">
        <v>352</v>
      </c>
      <c r="F12" s="1073" t="s">
        <v>832</v>
      </c>
      <c r="G12" s="1074" t="s">
        <v>403</v>
      </c>
      <c r="H12" s="1075" t="s">
        <v>352</v>
      </c>
      <c r="I12" s="1075" t="s">
        <v>352</v>
      </c>
      <c r="J12" s="1076">
        <v>0</v>
      </c>
      <c r="K12" s="1074" t="s">
        <v>339</v>
      </c>
      <c r="L12" s="1077">
        <v>0</v>
      </c>
      <c r="M12" s="1078">
        <v>1</v>
      </c>
      <c r="N12" s="1079">
        <v>1.3278954359670903</v>
      </c>
      <c r="O12" s="1073" t="s">
        <v>2862</v>
      </c>
      <c r="P12" s="1077">
        <v>1</v>
      </c>
      <c r="Q12" s="1078">
        <v>1</v>
      </c>
      <c r="R12" s="1079">
        <v>1.3278954359670903</v>
      </c>
      <c r="S12" s="1073" t="s">
        <v>2862</v>
      </c>
      <c r="T12" s="1077">
        <v>0</v>
      </c>
      <c r="U12" s="1078">
        <v>1</v>
      </c>
      <c r="V12" s="1079">
        <v>1.3278954359670903</v>
      </c>
      <c r="W12" s="1073" t="s">
        <v>2862</v>
      </c>
      <c r="X12" s="1077">
        <v>0</v>
      </c>
      <c r="Y12" s="1078">
        <v>1</v>
      </c>
      <c r="Z12" s="1079">
        <v>1.3278954359670903</v>
      </c>
      <c r="AA12" s="1073" t="s">
        <v>2862</v>
      </c>
      <c r="AB12" s="1104"/>
      <c r="AC12" s="1102"/>
      <c r="AD12" s="1206"/>
      <c r="AE12" s="1041" t="s">
        <v>2720</v>
      </c>
      <c r="AF12" s="1094">
        <v>2</v>
      </c>
      <c r="AG12" s="1094">
        <v>4</v>
      </c>
      <c r="AH12" s="1094">
        <v>4</v>
      </c>
      <c r="AI12" s="1094">
        <v>2</v>
      </c>
      <c r="AJ12" s="1094">
        <v>1</v>
      </c>
      <c r="AK12" s="1094">
        <v>5</v>
      </c>
      <c r="AL12" s="1089">
        <v>3</v>
      </c>
      <c r="AM12" s="1089">
        <v>1.05</v>
      </c>
      <c r="AN12" s="1093">
        <v>1.3222922972440092</v>
      </c>
      <c r="AO12" s="1093">
        <v>1.3278954359670903</v>
      </c>
      <c r="AP12" s="1093" t="s">
        <v>2863</v>
      </c>
      <c r="AQ12" s="1095">
        <v>1.05</v>
      </c>
      <c r="AR12" s="1095">
        <v>1.1000000000000001</v>
      </c>
      <c r="AS12" s="1095">
        <v>1.2</v>
      </c>
      <c r="AT12" s="1095">
        <v>1.01</v>
      </c>
      <c r="AU12" s="1095">
        <v>1</v>
      </c>
      <c r="AV12" s="1095">
        <v>1.2</v>
      </c>
    </row>
    <row r="13" spans="1:48" ht="34.5" customHeight="1">
      <c r="A13" s="1045" t="s">
        <v>845</v>
      </c>
      <c r="B13" s="1059"/>
      <c r="C13" s="1060" t="s">
        <v>469</v>
      </c>
      <c r="D13" s="1071" t="s">
        <v>470</v>
      </c>
      <c r="E13" s="1072" t="s">
        <v>352</v>
      </c>
      <c r="F13" s="1073" t="s">
        <v>832</v>
      </c>
      <c r="G13" s="1074" t="s">
        <v>2179</v>
      </c>
      <c r="H13" s="1075" t="s">
        <v>352</v>
      </c>
      <c r="I13" s="1075" t="s">
        <v>352</v>
      </c>
      <c r="J13" s="1076">
        <v>0</v>
      </c>
      <c r="K13" s="1074" t="s">
        <v>339</v>
      </c>
      <c r="L13" s="1077">
        <v>0</v>
      </c>
      <c r="M13" s="1078">
        <v>1</v>
      </c>
      <c r="N13" s="1079">
        <v>1.3278954359670903</v>
      </c>
      <c r="O13" s="1073" t="s">
        <v>2862</v>
      </c>
      <c r="P13" s="1077">
        <v>0</v>
      </c>
      <c r="Q13" s="1078">
        <v>1</v>
      </c>
      <c r="R13" s="1079">
        <v>1.3278954359670903</v>
      </c>
      <c r="S13" s="1073" t="s">
        <v>2862</v>
      </c>
      <c r="T13" s="1077">
        <v>1</v>
      </c>
      <c r="U13" s="1078">
        <v>1</v>
      </c>
      <c r="V13" s="1079">
        <v>1.3278954359670903</v>
      </c>
      <c r="W13" s="1073" t="s">
        <v>2862</v>
      </c>
      <c r="X13" s="1077">
        <v>0</v>
      </c>
      <c r="Y13" s="1078">
        <v>1</v>
      </c>
      <c r="Z13" s="1079">
        <v>1.3278954359670903</v>
      </c>
      <c r="AA13" s="1073" t="s">
        <v>2862</v>
      </c>
      <c r="AB13" s="1103"/>
      <c r="AC13" s="1102"/>
      <c r="AD13" s="1206"/>
      <c r="AE13" s="1041" t="s">
        <v>2720</v>
      </c>
      <c r="AF13" s="1094">
        <v>2</v>
      </c>
      <c r="AG13" s="1094">
        <v>4</v>
      </c>
      <c r="AH13" s="1094">
        <v>4</v>
      </c>
      <c r="AI13" s="1094">
        <v>2</v>
      </c>
      <c r="AJ13" s="1094">
        <v>1</v>
      </c>
      <c r="AK13" s="1094">
        <v>5</v>
      </c>
      <c r="AL13" s="1089">
        <v>3</v>
      </c>
      <c r="AM13" s="1089">
        <v>1.05</v>
      </c>
      <c r="AN13" s="1093">
        <v>1.3222922972440092</v>
      </c>
      <c r="AO13" s="1093">
        <v>1.3278954359670903</v>
      </c>
      <c r="AP13" s="1093" t="s">
        <v>2863</v>
      </c>
      <c r="AQ13" s="1095">
        <v>1.05</v>
      </c>
      <c r="AR13" s="1095">
        <v>1.1000000000000001</v>
      </c>
      <c r="AS13" s="1095">
        <v>1.2</v>
      </c>
      <c r="AT13" s="1095">
        <v>1.01</v>
      </c>
      <c r="AU13" s="1095">
        <v>1</v>
      </c>
      <c r="AV13" s="1095">
        <v>1.2</v>
      </c>
    </row>
    <row r="14" spans="1:48" ht="34.5" customHeight="1">
      <c r="A14" s="1045">
        <v>32124</v>
      </c>
      <c r="B14" s="1059"/>
      <c r="C14" s="1060" t="s">
        <v>469</v>
      </c>
      <c r="D14" s="1071" t="s">
        <v>470</v>
      </c>
      <c r="E14" s="1072" t="s">
        <v>352</v>
      </c>
      <c r="F14" s="1073" t="s">
        <v>832</v>
      </c>
      <c r="G14" s="1074" t="s">
        <v>44</v>
      </c>
      <c r="H14" s="1075" t="s">
        <v>352</v>
      </c>
      <c r="I14" s="1075" t="s">
        <v>352</v>
      </c>
      <c r="J14" s="1076">
        <v>0</v>
      </c>
      <c r="K14" s="1074" t="s">
        <v>339</v>
      </c>
      <c r="L14" s="1077">
        <v>0</v>
      </c>
      <c r="M14" s="1078">
        <v>1</v>
      </c>
      <c r="N14" s="1079">
        <v>1.3278954359670903</v>
      </c>
      <c r="O14" s="1073" t="s">
        <v>2862</v>
      </c>
      <c r="P14" s="1077">
        <v>0</v>
      </c>
      <c r="Q14" s="1078">
        <v>1</v>
      </c>
      <c r="R14" s="1079">
        <v>1.3278954359670903</v>
      </c>
      <c r="S14" s="1073" t="s">
        <v>2862</v>
      </c>
      <c r="T14" s="1077">
        <v>0</v>
      </c>
      <c r="U14" s="1078">
        <v>1</v>
      </c>
      <c r="V14" s="1079">
        <v>1.3278954359670903</v>
      </c>
      <c r="W14" s="1073" t="s">
        <v>2862</v>
      </c>
      <c r="X14" s="1077">
        <v>1</v>
      </c>
      <c r="Y14" s="1078">
        <v>1</v>
      </c>
      <c r="Z14" s="1079">
        <v>1.3278954359670903</v>
      </c>
      <c r="AA14" s="1073" t="s">
        <v>2862</v>
      </c>
      <c r="AB14" s="1103"/>
      <c r="AC14" s="1102">
        <v>1.07</v>
      </c>
      <c r="AD14" s="1206">
        <v>0.78100000000000003</v>
      </c>
      <c r="AE14" s="1041" t="s">
        <v>2720</v>
      </c>
      <c r="AF14" s="1094">
        <v>2</v>
      </c>
      <c r="AG14" s="1094">
        <v>4</v>
      </c>
      <c r="AH14" s="1094">
        <v>4</v>
      </c>
      <c r="AI14" s="1094">
        <v>2</v>
      </c>
      <c r="AJ14" s="1094">
        <v>1</v>
      </c>
      <c r="AK14" s="1094">
        <v>5</v>
      </c>
      <c r="AL14" s="1089">
        <v>3</v>
      </c>
      <c r="AM14" s="1089">
        <v>1.05</v>
      </c>
      <c r="AN14" s="1093">
        <v>1.3222922972440092</v>
      </c>
      <c r="AO14" s="1093">
        <v>1.3278954359670903</v>
      </c>
      <c r="AP14" s="1093" t="s">
        <v>2863</v>
      </c>
      <c r="AQ14" s="1095">
        <v>1.05</v>
      </c>
      <c r="AR14" s="1095">
        <v>1.1000000000000001</v>
      </c>
      <c r="AS14" s="1095">
        <v>1.2</v>
      </c>
      <c r="AT14" s="1095">
        <v>1.01</v>
      </c>
      <c r="AU14" s="1095">
        <v>1</v>
      </c>
      <c r="AV14" s="1095">
        <v>1.2</v>
      </c>
    </row>
    <row r="15" spans="1:48" ht="34.5" customHeight="1">
      <c r="A15" s="1045">
        <v>775</v>
      </c>
      <c r="B15" s="1059" t="s">
        <v>89</v>
      </c>
      <c r="C15" s="1060" t="s">
        <v>469</v>
      </c>
      <c r="D15" s="1071" t="s">
        <v>470</v>
      </c>
      <c r="E15" s="1072" t="s">
        <v>352</v>
      </c>
      <c r="F15" s="1073" t="s">
        <v>2864</v>
      </c>
      <c r="G15" s="1074" t="s">
        <v>465</v>
      </c>
      <c r="H15" s="1075" t="s">
        <v>352</v>
      </c>
      <c r="I15" s="1075" t="s">
        <v>352</v>
      </c>
      <c r="J15" s="1076">
        <v>0</v>
      </c>
      <c r="K15" s="1074" t="s">
        <v>339</v>
      </c>
      <c r="L15" s="1077">
        <v>1</v>
      </c>
      <c r="M15" s="1078">
        <v>1</v>
      </c>
      <c r="N15" s="1079">
        <v>1.3222922972440092</v>
      </c>
      <c r="O15" s="1073" t="s">
        <v>2865</v>
      </c>
      <c r="P15" s="1077">
        <v>1</v>
      </c>
      <c r="Q15" s="1078">
        <v>1</v>
      </c>
      <c r="R15" s="1079">
        <v>1.3222922972440092</v>
      </c>
      <c r="S15" s="1073" t="s">
        <v>2865</v>
      </c>
      <c r="T15" s="1077">
        <v>1</v>
      </c>
      <c r="U15" s="1078">
        <v>1</v>
      </c>
      <c r="V15" s="1079">
        <v>1.3222922972440092</v>
      </c>
      <c r="W15" s="1073" t="s">
        <v>2865</v>
      </c>
      <c r="X15" s="1077">
        <v>1</v>
      </c>
      <c r="Y15" s="1078">
        <v>1</v>
      </c>
      <c r="Z15" s="1079">
        <v>1.3222922972440092</v>
      </c>
      <c r="AA15" s="1073" t="s">
        <v>2865</v>
      </c>
      <c r="AB15" s="1103"/>
      <c r="AC15" s="1102">
        <v>5.7943925233644862</v>
      </c>
      <c r="AD15" s="1206">
        <v>1</v>
      </c>
      <c r="AE15" s="1041" t="s">
        <v>1337</v>
      </c>
      <c r="AF15" s="1094">
        <v>1</v>
      </c>
      <c r="AG15" s="1094">
        <v>4</v>
      </c>
      <c r="AH15" s="1094">
        <v>4</v>
      </c>
      <c r="AI15" s="1094">
        <v>2</v>
      </c>
      <c r="AJ15" s="1094">
        <v>1</v>
      </c>
      <c r="AK15" s="1094">
        <v>5</v>
      </c>
      <c r="AL15" s="1089">
        <v>3</v>
      </c>
      <c r="AM15" s="1089">
        <v>1.05</v>
      </c>
      <c r="AN15" s="1093">
        <v>1.3166272261225487</v>
      </c>
      <c r="AO15" s="1093">
        <v>1.3222922972440092</v>
      </c>
      <c r="AP15" s="1093" t="s">
        <v>2866</v>
      </c>
      <c r="AQ15" s="1095">
        <v>1</v>
      </c>
      <c r="AR15" s="1095">
        <v>1.1000000000000001</v>
      </c>
      <c r="AS15" s="1095">
        <v>1.2</v>
      </c>
      <c r="AT15" s="1095">
        <v>1.01</v>
      </c>
      <c r="AU15" s="1095">
        <v>1</v>
      </c>
      <c r="AV15" s="1095">
        <v>1.2</v>
      </c>
    </row>
    <row r="16" spans="1:48" ht="34.5" customHeight="1">
      <c r="A16" s="1045">
        <v>825</v>
      </c>
      <c r="B16" s="1059" t="s">
        <v>469</v>
      </c>
      <c r="C16" s="1060" t="s">
        <v>469</v>
      </c>
      <c r="D16" s="1071" t="s">
        <v>470</v>
      </c>
      <c r="E16" s="1072" t="s">
        <v>352</v>
      </c>
      <c r="F16" s="1073" t="s">
        <v>2742</v>
      </c>
      <c r="G16" s="1074" t="s">
        <v>44</v>
      </c>
      <c r="H16" s="1075" t="s">
        <v>352</v>
      </c>
      <c r="I16" s="1075" t="s">
        <v>352</v>
      </c>
      <c r="J16" s="1076">
        <v>0</v>
      </c>
      <c r="K16" s="1074" t="s">
        <v>339</v>
      </c>
      <c r="L16" s="1077">
        <v>0.01</v>
      </c>
      <c r="M16" s="1078">
        <v>1</v>
      </c>
      <c r="N16" s="1079">
        <v>1.6517273525538587</v>
      </c>
      <c r="O16" s="1073" t="s">
        <v>2867</v>
      </c>
      <c r="P16" s="1077">
        <v>0.01</v>
      </c>
      <c r="Q16" s="1078">
        <v>1</v>
      </c>
      <c r="R16" s="1079">
        <v>1.6517273525538587</v>
      </c>
      <c r="S16" s="1073" t="s">
        <v>2867</v>
      </c>
      <c r="T16" s="1077">
        <v>0.01</v>
      </c>
      <c r="U16" s="1078">
        <v>1</v>
      </c>
      <c r="V16" s="1079">
        <v>1.6517273525538587</v>
      </c>
      <c r="W16" s="1073" t="s">
        <v>2867</v>
      </c>
      <c r="X16" s="1077">
        <v>0.01</v>
      </c>
      <c r="Y16" s="1078">
        <v>1</v>
      </c>
      <c r="Z16" s="1079">
        <v>1.6517273525538587</v>
      </c>
      <c r="AA16" s="1073" t="s">
        <v>2867</v>
      </c>
      <c r="AB16" s="1103"/>
      <c r="AC16" s="1102"/>
      <c r="AD16" s="1206">
        <v>0.01</v>
      </c>
      <c r="AE16" s="1041" t="s">
        <v>1337</v>
      </c>
      <c r="AF16" s="1094">
        <v>3</v>
      </c>
      <c r="AG16" s="1094">
        <v>4</v>
      </c>
      <c r="AH16" s="1094">
        <v>5</v>
      </c>
      <c r="AI16" s="1094">
        <v>3</v>
      </c>
      <c r="AJ16" s="1094">
        <v>3</v>
      </c>
      <c r="AK16" s="1094">
        <v>5</v>
      </c>
      <c r="AL16" s="1089">
        <v>3</v>
      </c>
      <c r="AM16" s="1089">
        <v>1.05</v>
      </c>
      <c r="AN16" s="1093">
        <v>1.6478050834123084</v>
      </c>
      <c r="AO16" s="1093">
        <v>1.6517273525538587</v>
      </c>
      <c r="AP16" s="1093" t="s">
        <v>2868</v>
      </c>
      <c r="AQ16" s="1095">
        <v>1.1000000000000001</v>
      </c>
      <c r="AR16" s="1095">
        <v>1.1000000000000001</v>
      </c>
      <c r="AS16" s="1095">
        <v>1.5</v>
      </c>
      <c r="AT16" s="1095">
        <v>1.02</v>
      </c>
      <c r="AU16" s="1095">
        <v>1.2</v>
      </c>
      <c r="AV16" s="1095">
        <v>1.2</v>
      </c>
    </row>
    <row r="17" spans="1:51" ht="34.5" customHeight="1">
      <c r="A17" s="1045">
        <v>1239</v>
      </c>
      <c r="B17" s="1059" t="s">
        <v>469</v>
      </c>
      <c r="C17" s="1060" t="s">
        <v>469</v>
      </c>
      <c r="D17" s="1071" t="s">
        <v>470</v>
      </c>
      <c r="E17" s="1072" t="s">
        <v>352</v>
      </c>
      <c r="F17" s="1073" t="s">
        <v>2869</v>
      </c>
      <c r="G17" s="1074" t="s">
        <v>465</v>
      </c>
      <c r="H17" s="1075" t="s">
        <v>352</v>
      </c>
      <c r="I17" s="1075" t="s">
        <v>352</v>
      </c>
      <c r="J17" s="1076">
        <v>0</v>
      </c>
      <c r="K17" s="1074" t="s">
        <v>339</v>
      </c>
      <c r="L17" s="1077">
        <v>6.6799999999999998E-2</v>
      </c>
      <c r="M17" s="1078">
        <v>1</v>
      </c>
      <c r="N17" s="1079">
        <v>1.6517273525538587</v>
      </c>
      <c r="O17" s="1073" t="s">
        <v>2867</v>
      </c>
      <c r="P17" s="1077">
        <v>6.6799999999999998E-2</v>
      </c>
      <c r="Q17" s="1078">
        <v>1</v>
      </c>
      <c r="R17" s="1079">
        <v>1.6517273525538587</v>
      </c>
      <c r="S17" s="1073" t="s">
        <v>2867</v>
      </c>
      <c r="T17" s="1077">
        <v>6.6799999999999998E-2</v>
      </c>
      <c r="U17" s="1078">
        <v>1</v>
      </c>
      <c r="V17" s="1079">
        <v>1.6517273525538587</v>
      </c>
      <c r="W17" s="1073" t="s">
        <v>2867</v>
      </c>
      <c r="X17" s="1077">
        <v>6.6799999999999998E-2</v>
      </c>
      <c r="Y17" s="1078">
        <v>1</v>
      </c>
      <c r="Z17" s="1079">
        <v>1.6517273525538587</v>
      </c>
      <c r="AA17" s="1073" t="s">
        <v>2867</v>
      </c>
      <c r="AB17" s="1103"/>
      <c r="AC17" s="1102"/>
      <c r="AD17" s="1206">
        <v>6.6799999999999998E-2</v>
      </c>
      <c r="AE17" s="1041" t="s">
        <v>1337</v>
      </c>
      <c r="AF17" s="1094">
        <v>3</v>
      </c>
      <c r="AG17" s="1094">
        <v>4</v>
      </c>
      <c r="AH17" s="1094">
        <v>5</v>
      </c>
      <c r="AI17" s="1094">
        <v>3</v>
      </c>
      <c r="AJ17" s="1094">
        <v>3</v>
      </c>
      <c r="AK17" s="1094">
        <v>5</v>
      </c>
      <c r="AL17" s="1089">
        <v>3</v>
      </c>
      <c r="AM17" s="1089">
        <v>1.05</v>
      </c>
      <c r="AN17" s="1093">
        <v>1.6478050834123084</v>
      </c>
      <c r="AO17" s="1093">
        <v>1.6517273525538587</v>
      </c>
      <c r="AP17" s="1093" t="s">
        <v>2868</v>
      </c>
      <c r="AQ17" s="1095">
        <v>1.1000000000000001</v>
      </c>
      <c r="AR17" s="1095">
        <v>1.1000000000000001</v>
      </c>
      <c r="AS17" s="1095">
        <v>1.5</v>
      </c>
      <c r="AT17" s="1095">
        <v>1.02</v>
      </c>
      <c r="AU17" s="1095">
        <v>1.2</v>
      </c>
      <c r="AV17" s="1095">
        <v>1.2</v>
      </c>
    </row>
    <row r="18" spans="1:51" ht="34.5" customHeight="1">
      <c r="A18" s="1045">
        <v>1280</v>
      </c>
      <c r="B18" s="1059" t="s">
        <v>469</v>
      </c>
      <c r="C18" s="1060" t="s">
        <v>469</v>
      </c>
      <c r="D18" s="1071" t="s">
        <v>470</v>
      </c>
      <c r="E18" s="1072" t="s">
        <v>352</v>
      </c>
      <c r="F18" s="1073" t="s">
        <v>1424</v>
      </c>
      <c r="G18" s="1074" t="s">
        <v>465</v>
      </c>
      <c r="H18" s="1075" t="s">
        <v>352</v>
      </c>
      <c r="I18" s="1075" t="s">
        <v>352</v>
      </c>
      <c r="J18" s="1076">
        <v>0</v>
      </c>
      <c r="K18" s="1074" t="s">
        <v>339</v>
      </c>
      <c r="L18" s="1077">
        <v>4.1500000000000002E-2</v>
      </c>
      <c r="M18" s="1078">
        <v>1</v>
      </c>
      <c r="N18" s="1079">
        <v>1.6517273525538587</v>
      </c>
      <c r="O18" s="1073" t="s">
        <v>2867</v>
      </c>
      <c r="P18" s="1077">
        <v>4.1500000000000002E-2</v>
      </c>
      <c r="Q18" s="1078">
        <v>1</v>
      </c>
      <c r="R18" s="1079">
        <v>1.6517273525538587</v>
      </c>
      <c r="S18" s="1073" t="s">
        <v>2867</v>
      </c>
      <c r="T18" s="1077">
        <v>4.1500000000000002E-2</v>
      </c>
      <c r="U18" s="1078">
        <v>1</v>
      </c>
      <c r="V18" s="1079">
        <v>1.6517273525538587</v>
      </c>
      <c r="W18" s="1073" t="s">
        <v>2867</v>
      </c>
      <c r="X18" s="1077">
        <v>4.1500000000000002E-2</v>
      </c>
      <c r="Y18" s="1078">
        <v>1</v>
      </c>
      <c r="Z18" s="1079">
        <v>1.6517273525538587</v>
      </c>
      <c r="AA18" s="1073" t="s">
        <v>2867</v>
      </c>
      <c r="AB18" s="1103"/>
      <c r="AC18" s="1102"/>
      <c r="AD18" s="1206">
        <v>4.1500000000000002E-2</v>
      </c>
      <c r="AE18" s="1041" t="s">
        <v>1337</v>
      </c>
      <c r="AF18" s="1094">
        <v>3</v>
      </c>
      <c r="AG18" s="1094">
        <v>4</v>
      </c>
      <c r="AH18" s="1094">
        <v>5</v>
      </c>
      <c r="AI18" s="1094">
        <v>3</v>
      </c>
      <c r="AJ18" s="1094">
        <v>3</v>
      </c>
      <c r="AK18" s="1094">
        <v>5</v>
      </c>
      <c r="AL18" s="1089">
        <v>3</v>
      </c>
      <c r="AM18" s="1089">
        <v>1.05</v>
      </c>
      <c r="AN18" s="1093">
        <v>1.6478050834123084</v>
      </c>
      <c r="AO18" s="1093">
        <v>1.6517273525538587</v>
      </c>
      <c r="AP18" s="1093" t="s">
        <v>2868</v>
      </c>
      <c r="AQ18" s="1095">
        <v>1.1000000000000001</v>
      </c>
      <c r="AR18" s="1095">
        <v>1.1000000000000001</v>
      </c>
      <c r="AS18" s="1095">
        <v>1.5</v>
      </c>
      <c r="AT18" s="1095">
        <v>1.02</v>
      </c>
      <c r="AU18" s="1095">
        <v>1.2</v>
      </c>
      <c r="AV18" s="1095">
        <v>1.2</v>
      </c>
    </row>
    <row r="19" spans="1:51" ht="34.5" customHeight="1">
      <c r="A19" s="1045">
        <v>965</v>
      </c>
      <c r="B19" s="1059" t="s">
        <v>469</v>
      </c>
      <c r="C19" s="1060" t="s">
        <v>469</v>
      </c>
      <c r="D19" s="1071" t="s">
        <v>470</v>
      </c>
      <c r="E19" s="1072" t="s">
        <v>352</v>
      </c>
      <c r="F19" s="1073" t="s">
        <v>2870</v>
      </c>
      <c r="G19" s="1074" t="s">
        <v>336</v>
      </c>
      <c r="H19" s="1075" t="s">
        <v>352</v>
      </c>
      <c r="I19" s="1075" t="s">
        <v>352</v>
      </c>
      <c r="J19" s="1076">
        <v>0</v>
      </c>
      <c r="K19" s="1074" t="s">
        <v>339</v>
      </c>
      <c r="L19" s="1077">
        <v>0.16700000000000001</v>
      </c>
      <c r="M19" s="1078">
        <v>1</v>
      </c>
      <c r="N19" s="1079">
        <v>1.3222922972440092</v>
      </c>
      <c r="O19" s="1073" t="s">
        <v>2865</v>
      </c>
      <c r="P19" s="1077">
        <v>0.16700000000000001</v>
      </c>
      <c r="Q19" s="1078">
        <v>1</v>
      </c>
      <c r="R19" s="1079">
        <v>1.3222922972440092</v>
      </c>
      <c r="S19" s="1073" t="s">
        <v>2865</v>
      </c>
      <c r="T19" s="1077">
        <v>0.16700000000000001</v>
      </c>
      <c r="U19" s="1078">
        <v>1</v>
      </c>
      <c r="V19" s="1079">
        <v>1.3222922972440092</v>
      </c>
      <c r="W19" s="1073" t="s">
        <v>2865</v>
      </c>
      <c r="X19" s="1077">
        <v>0.16700000000000001</v>
      </c>
      <c r="Y19" s="1078">
        <v>1</v>
      </c>
      <c r="Z19" s="1079">
        <v>1.3222922972440092</v>
      </c>
      <c r="AA19" s="1073" t="s">
        <v>2865</v>
      </c>
      <c r="AB19" s="1103"/>
      <c r="AC19" s="1102">
        <v>0.3364485981308411</v>
      </c>
      <c r="AD19" s="1206">
        <v>0.16700000000000001</v>
      </c>
      <c r="AE19" s="1041" t="s">
        <v>1337</v>
      </c>
      <c r="AF19" s="1094">
        <v>1</v>
      </c>
      <c r="AG19" s="1094">
        <v>4</v>
      </c>
      <c r="AH19" s="1094">
        <v>4</v>
      </c>
      <c r="AI19" s="1094">
        <v>2</v>
      </c>
      <c r="AJ19" s="1094">
        <v>1</v>
      </c>
      <c r="AK19" s="1094">
        <v>5</v>
      </c>
      <c r="AL19" s="1089">
        <v>3</v>
      </c>
      <c r="AM19" s="1089">
        <v>1.05</v>
      </c>
      <c r="AN19" s="1093">
        <v>1.3166272261225487</v>
      </c>
      <c r="AO19" s="1093">
        <v>1.3222922972440092</v>
      </c>
      <c r="AP19" s="1093" t="s">
        <v>2866</v>
      </c>
      <c r="AQ19" s="1095">
        <v>1</v>
      </c>
      <c r="AR19" s="1095">
        <v>1.1000000000000001</v>
      </c>
      <c r="AS19" s="1095">
        <v>1.2</v>
      </c>
      <c r="AT19" s="1095">
        <v>1.01</v>
      </c>
      <c r="AU19" s="1095">
        <v>1</v>
      </c>
      <c r="AV19" s="1095">
        <v>1.2</v>
      </c>
    </row>
    <row r="20" spans="1:51" ht="34.5" customHeight="1">
      <c r="A20" s="1045">
        <v>3115</v>
      </c>
      <c r="B20" s="1059" t="s">
        <v>469</v>
      </c>
      <c r="C20" s="1060" t="s">
        <v>469</v>
      </c>
      <c r="D20" s="1071" t="s">
        <v>470</v>
      </c>
      <c r="E20" s="1072" t="s">
        <v>352</v>
      </c>
      <c r="F20" s="1073" t="s">
        <v>1832</v>
      </c>
      <c r="G20" s="1074" t="s">
        <v>336</v>
      </c>
      <c r="H20" s="1075" t="s">
        <v>352</v>
      </c>
      <c r="I20" s="1075" t="s">
        <v>352</v>
      </c>
      <c r="J20" s="1076">
        <v>0</v>
      </c>
      <c r="K20" s="1074" t="s">
        <v>339</v>
      </c>
      <c r="L20" s="1077">
        <v>2.2200000000000001E-2</v>
      </c>
      <c r="M20" s="1078">
        <v>1</v>
      </c>
      <c r="N20" s="1079">
        <v>1.6517273525538587</v>
      </c>
      <c r="O20" s="1073" t="s">
        <v>2871</v>
      </c>
      <c r="P20" s="1077">
        <v>2.2200000000000001E-2</v>
      </c>
      <c r="Q20" s="1078">
        <v>1</v>
      </c>
      <c r="R20" s="1079">
        <v>1.6517273525538587</v>
      </c>
      <c r="S20" s="1073" t="s">
        <v>2871</v>
      </c>
      <c r="T20" s="1077">
        <v>2.2200000000000001E-2</v>
      </c>
      <c r="U20" s="1078">
        <v>1</v>
      </c>
      <c r="V20" s="1079">
        <v>1.6517273525538587</v>
      </c>
      <c r="W20" s="1073" t="s">
        <v>2871</v>
      </c>
      <c r="X20" s="1077">
        <v>2.2200000000000001E-2</v>
      </c>
      <c r="Y20" s="1078">
        <v>1</v>
      </c>
      <c r="Z20" s="1079">
        <v>1.6517273525538587</v>
      </c>
      <c r="AA20" s="1073" t="s">
        <v>2871</v>
      </c>
      <c r="AB20" s="1103"/>
      <c r="AC20" s="1102"/>
      <c r="AD20" s="1206">
        <v>2.2200000000000001E-2</v>
      </c>
      <c r="AE20" s="1041" t="s">
        <v>577</v>
      </c>
      <c r="AF20" s="1094">
        <v>3</v>
      </c>
      <c r="AG20" s="1094">
        <v>4</v>
      </c>
      <c r="AH20" s="1094">
        <v>5</v>
      </c>
      <c r="AI20" s="1094">
        <v>3</v>
      </c>
      <c r="AJ20" s="1094">
        <v>3</v>
      </c>
      <c r="AK20" s="1094">
        <v>5</v>
      </c>
      <c r="AL20" s="1089">
        <v>3</v>
      </c>
      <c r="AM20" s="1089">
        <v>1.05</v>
      </c>
      <c r="AN20" s="1093">
        <v>1.6478050834123084</v>
      </c>
      <c r="AO20" s="1093">
        <v>1.6517273525538587</v>
      </c>
      <c r="AP20" s="1093" t="s">
        <v>2868</v>
      </c>
      <c r="AQ20" s="1095">
        <v>1.1000000000000001</v>
      </c>
      <c r="AR20" s="1095">
        <v>1.1000000000000001</v>
      </c>
      <c r="AS20" s="1095">
        <v>1.5</v>
      </c>
      <c r="AT20" s="1095">
        <v>1.02</v>
      </c>
      <c r="AU20" s="1095">
        <v>1.2</v>
      </c>
      <c r="AV20" s="1095">
        <v>1.2</v>
      </c>
    </row>
    <row r="21" spans="1:51" ht="34.5" customHeight="1">
      <c r="A21" s="1045">
        <v>32004</v>
      </c>
      <c r="B21" s="1059"/>
      <c r="C21" s="1060" t="s">
        <v>469</v>
      </c>
      <c r="D21" s="1071" t="s">
        <v>470</v>
      </c>
      <c r="E21" s="1072" t="s">
        <v>352</v>
      </c>
      <c r="F21" s="1073" t="s">
        <v>2187</v>
      </c>
      <c r="G21" s="1074" t="s">
        <v>1099</v>
      </c>
      <c r="H21" s="1075" t="s">
        <v>352</v>
      </c>
      <c r="I21" s="1075" t="s">
        <v>352</v>
      </c>
      <c r="J21" s="1076">
        <v>0</v>
      </c>
      <c r="K21" s="1074" t="s">
        <v>605</v>
      </c>
      <c r="L21" s="1077">
        <v>32</v>
      </c>
      <c r="M21" s="1078">
        <v>1</v>
      </c>
      <c r="N21" s="1079">
        <v>1.2167665867084276</v>
      </c>
      <c r="O21" s="1073" t="s">
        <v>2872</v>
      </c>
      <c r="P21" s="1077">
        <v>0</v>
      </c>
      <c r="Q21" s="1078">
        <v>1</v>
      </c>
      <c r="R21" s="1079">
        <v>1.2167665867084276</v>
      </c>
      <c r="S21" s="1073" t="s">
        <v>2872</v>
      </c>
      <c r="T21" s="1077">
        <v>0</v>
      </c>
      <c r="U21" s="1078">
        <v>1</v>
      </c>
      <c r="V21" s="1079">
        <v>1.2167665867084276</v>
      </c>
      <c r="W21" s="1073" t="s">
        <v>2872</v>
      </c>
      <c r="X21" s="1077">
        <v>0</v>
      </c>
      <c r="Y21" s="1078">
        <v>1</v>
      </c>
      <c r="Z21" s="1079">
        <v>1.2167665867084276</v>
      </c>
      <c r="AA21" s="1073" t="s">
        <v>2872</v>
      </c>
      <c r="AB21" s="1103"/>
      <c r="AC21" s="1102"/>
      <c r="AD21" s="1206"/>
      <c r="AE21" s="1102" t="s">
        <v>2709</v>
      </c>
      <c r="AF21" s="1094">
        <v>2</v>
      </c>
      <c r="AG21" s="1094">
        <v>2</v>
      </c>
      <c r="AH21" s="1094">
        <v>1</v>
      </c>
      <c r="AI21" s="1094">
        <v>2</v>
      </c>
      <c r="AJ21" s="1094">
        <v>1</v>
      </c>
      <c r="AK21" s="1094">
        <v>5</v>
      </c>
      <c r="AL21" s="1089">
        <v>2</v>
      </c>
      <c r="AM21" s="1089">
        <v>1.05</v>
      </c>
      <c r="AN21" s="1093">
        <v>1.2092902742898253</v>
      </c>
      <c r="AO21" s="1093">
        <v>1.2167665867084276</v>
      </c>
      <c r="AP21" s="1093" t="s">
        <v>2873</v>
      </c>
      <c r="AQ21" s="1095">
        <v>1.05</v>
      </c>
      <c r="AR21" s="1095">
        <v>1.02</v>
      </c>
      <c r="AS21" s="1095">
        <v>1</v>
      </c>
      <c r="AT21" s="1095">
        <v>1.01</v>
      </c>
      <c r="AU21" s="1095">
        <v>1</v>
      </c>
      <c r="AV21" s="1095">
        <v>1.2</v>
      </c>
    </row>
    <row r="22" spans="1:51" ht="34.5" customHeight="1">
      <c r="A22" s="1045" t="s">
        <v>835</v>
      </c>
      <c r="B22" s="1059"/>
      <c r="C22" s="1060" t="s">
        <v>469</v>
      </c>
      <c r="D22" s="1071" t="s">
        <v>470</v>
      </c>
      <c r="E22" s="1072" t="s">
        <v>352</v>
      </c>
      <c r="F22" s="1073" t="s">
        <v>2187</v>
      </c>
      <c r="G22" s="1074" t="s">
        <v>403</v>
      </c>
      <c r="H22" s="1075" t="s">
        <v>352</v>
      </c>
      <c r="I22" s="1075" t="s">
        <v>352</v>
      </c>
      <c r="J22" s="1076">
        <v>0</v>
      </c>
      <c r="K22" s="1074" t="s">
        <v>605</v>
      </c>
      <c r="L22" s="1077">
        <v>0</v>
      </c>
      <c r="M22" s="1078">
        <v>1</v>
      </c>
      <c r="N22" s="1079">
        <v>1.2167665867084276</v>
      </c>
      <c r="O22" s="1073" t="s">
        <v>2872</v>
      </c>
      <c r="P22" s="1077">
        <v>32</v>
      </c>
      <c r="Q22" s="1078">
        <v>1</v>
      </c>
      <c r="R22" s="1079">
        <v>1.2167665867084276</v>
      </c>
      <c r="S22" s="1073" t="s">
        <v>2872</v>
      </c>
      <c r="T22" s="1077">
        <v>0</v>
      </c>
      <c r="U22" s="1078">
        <v>1</v>
      </c>
      <c r="V22" s="1079">
        <v>1.2167665867084276</v>
      </c>
      <c r="W22" s="1073" t="s">
        <v>2872</v>
      </c>
      <c r="X22" s="1077">
        <v>0</v>
      </c>
      <c r="Y22" s="1078">
        <v>1</v>
      </c>
      <c r="Z22" s="1079">
        <v>1.2167665867084276</v>
      </c>
      <c r="AA22" s="1073" t="s">
        <v>2872</v>
      </c>
      <c r="AB22" s="1103"/>
      <c r="AC22" s="1102"/>
      <c r="AD22" s="1206"/>
      <c r="AE22" s="1102" t="s">
        <v>2709</v>
      </c>
      <c r="AF22" s="1094">
        <v>2</v>
      </c>
      <c r="AG22" s="1094">
        <v>2</v>
      </c>
      <c r="AH22" s="1094">
        <v>1</v>
      </c>
      <c r="AI22" s="1094">
        <v>2</v>
      </c>
      <c r="AJ22" s="1094">
        <v>1</v>
      </c>
      <c r="AK22" s="1094">
        <v>5</v>
      </c>
      <c r="AL22" s="1089">
        <v>3</v>
      </c>
      <c r="AM22" s="1089">
        <v>1.05</v>
      </c>
      <c r="AN22" s="1093">
        <v>1.2092902742898253</v>
      </c>
      <c r="AO22" s="1093">
        <v>1.2167665867084276</v>
      </c>
      <c r="AP22" s="1093" t="s">
        <v>2873</v>
      </c>
      <c r="AQ22" s="1095">
        <v>1.05</v>
      </c>
      <c r="AR22" s="1095">
        <v>1.02</v>
      </c>
      <c r="AS22" s="1095">
        <v>1</v>
      </c>
      <c r="AT22" s="1095">
        <v>1.01</v>
      </c>
      <c r="AU22" s="1095">
        <v>1</v>
      </c>
      <c r="AV22" s="1095">
        <v>1.2</v>
      </c>
    </row>
    <row r="23" spans="1:51" ht="34.5" customHeight="1">
      <c r="A23" s="1045" t="s">
        <v>836</v>
      </c>
      <c r="B23" s="1059"/>
      <c r="C23" s="1060" t="s">
        <v>469</v>
      </c>
      <c r="D23" s="1071" t="s">
        <v>470</v>
      </c>
      <c r="E23" s="1072" t="s">
        <v>352</v>
      </c>
      <c r="F23" s="1073" t="s">
        <v>2187</v>
      </c>
      <c r="G23" s="1074" t="s">
        <v>438</v>
      </c>
      <c r="H23" s="1075" t="s">
        <v>352</v>
      </c>
      <c r="I23" s="1075" t="s">
        <v>352</v>
      </c>
      <c r="J23" s="1076">
        <v>0</v>
      </c>
      <c r="K23" s="1074" t="s">
        <v>605</v>
      </c>
      <c r="L23" s="1077">
        <v>0</v>
      </c>
      <c r="M23" s="1078">
        <v>1</v>
      </c>
      <c r="N23" s="1079">
        <v>1.2167665867084276</v>
      </c>
      <c r="O23" s="1073" t="s">
        <v>2872</v>
      </c>
      <c r="P23" s="1077">
        <v>0</v>
      </c>
      <c r="Q23" s="1078">
        <v>1</v>
      </c>
      <c r="R23" s="1079">
        <v>1.2167665867084276</v>
      </c>
      <c r="S23" s="1073" t="s">
        <v>2872</v>
      </c>
      <c r="T23" s="1077">
        <v>32</v>
      </c>
      <c r="U23" s="1078">
        <v>1</v>
      </c>
      <c r="V23" s="1079">
        <v>1.2167665867084276</v>
      </c>
      <c r="W23" s="1073" t="s">
        <v>2872</v>
      </c>
      <c r="X23" s="1077">
        <v>0</v>
      </c>
      <c r="Y23" s="1078">
        <v>1</v>
      </c>
      <c r="Z23" s="1079">
        <v>1.2167665867084276</v>
      </c>
      <c r="AA23" s="1073" t="s">
        <v>2872</v>
      </c>
      <c r="AB23" s="1103"/>
      <c r="AC23" s="1102"/>
      <c r="AD23" s="1206"/>
      <c r="AE23" s="1102" t="s">
        <v>2709</v>
      </c>
      <c r="AF23" s="1094">
        <v>2</v>
      </c>
      <c r="AG23" s="1094">
        <v>2</v>
      </c>
      <c r="AH23" s="1094">
        <v>1</v>
      </c>
      <c r="AI23" s="1094">
        <v>2</v>
      </c>
      <c r="AJ23" s="1094">
        <v>1</v>
      </c>
      <c r="AK23" s="1094">
        <v>5</v>
      </c>
      <c r="AL23" s="1089">
        <v>3</v>
      </c>
      <c r="AM23" s="1089">
        <v>1.05</v>
      </c>
      <c r="AN23" s="1093">
        <v>1.2092902742898253</v>
      </c>
      <c r="AO23" s="1093">
        <v>1.2167665867084276</v>
      </c>
      <c r="AP23" s="1093" t="s">
        <v>2873</v>
      </c>
      <c r="AQ23" s="1095">
        <v>1.05</v>
      </c>
      <c r="AR23" s="1095">
        <v>1.02</v>
      </c>
      <c r="AS23" s="1095">
        <v>1</v>
      </c>
      <c r="AT23" s="1095">
        <v>1.01</v>
      </c>
      <c r="AU23" s="1095">
        <v>1</v>
      </c>
      <c r="AV23" s="1095">
        <v>1.2</v>
      </c>
    </row>
    <row r="24" spans="1:51" ht="34.5" customHeight="1">
      <c r="A24" s="1045" t="s">
        <v>1014</v>
      </c>
      <c r="B24" s="1059"/>
      <c r="C24" s="1060" t="s">
        <v>469</v>
      </c>
      <c r="D24" s="1071" t="s">
        <v>470</v>
      </c>
      <c r="E24" s="1072" t="s">
        <v>352</v>
      </c>
      <c r="F24" s="1073" t="s">
        <v>1829</v>
      </c>
      <c r="G24" s="1074" t="s">
        <v>1830</v>
      </c>
      <c r="H24" s="1075" t="s">
        <v>352</v>
      </c>
      <c r="I24" s="1075" t="s">
        <v>352</v>
      </c>
      <c r="J24" s="1076">
        <v>0</v>
      </c>
      <c r="K24" s="1074" t="s">
        <v>605</v>
      </c>
      <c r="L24" s="1077">
        <v>0</v>
      </c>
      <c r="M24" s="1078">
        <v>1</v>
      </c>
      <c r="N24" s="1079">
        <v>1.2167665867084276</v>
      </c>
      <c r="O24" s="1073" t="s">
        <v>2872</v>
      </c>
      <c r="P24" s="1077">
        <v>0</v>
      </c>
      <c r="Q24" s="1078">
        <v>1</v>
      </c>
      <c r="R24" s="1079">
        <v>1.2167665867084276</v>
      </c>
      <c r="S24" s="1073" t="s">
        <v>2872</v>
      </c>
      <c r="T24" s="1077">
        <v>0</v>
      </c>
      <c r="U24" s="1078">
        <v>1</v>
      </c>
      <c r="V24" s="1079">
        <v>1.2167665867084276</v>
      </c>
      <c r="W24" s="1073" t="s">
        <v>2872</v>
      </c>
      <c r="X24" s="1077">
        <v>32</v>
      </c>
      <c r="Y24" s="1078">
        <v>1</v>
      </c>
      <c r="Z24" s="1079">
        <v>1.2167665867084276</v>
      </c>
      <c r="AA24" s="1073" t="s">
        <v>2872</v>
      </c>
      <c r="AB24" s="1103"/>
      <c r="AC24" s="1102">
        <v>85.6</v>
      </c>
      <c r="AD24" s="1206">
        <v>68.2</v>
      </c>
      <c r="AE24" s="1102" t="s">
        <v>2709</v>
      </c>
      <c r="AF24" s="1094">
        <v>2</v>
      </c>
      <c r="AG24" s="1094">
        <v>2</v>
      </c>
      <c r="AH24" s="1094">
        <v>1</v>
      </c>
      <c r="AI24" s="1094">
        <v>2</v>
      </c>
      <c r="AJ24" s="1094">
        <v>1</v>
      </c>
      <c r="AK24" s="1094">
        <v>5</v>
      </c>
      <c r="AL24" s="1089">
        <v>2</v>
      </c>
      <c r="AM24" s="1089">
        <v>1.05</v>
      </c>
      <c r="AN24" s="1093">
        <v>1.2092902742898253</v>
      </c>
      <c r="AO24" s="1093">
        <v>1.2167665867084276</v>
      </c>
      <c r="AP24" s="1093" t="s">
        <v>2873</v>
      </c>
      <c r="AQ24" s="1095">
        <v>1.05</v>
      </c>
      <c r="AR24" s="1095">
        <v>1.02</v>
      </c>
      <c r="AS24" s="1095">
        <v>1</v>
      </c>
      <c r="AT24" s="1095">
        <v>1.01</v>
      </c>
      <c r="AU24" s="1095">
        <v>1</v>
      </c>
      <c r="AV24" s="1095">
        <v>1.2</v>
      </c>
    </row>
    <row r="25" spans="1:51" ht="34.5" customHeight="1">
      <c r="A25" s="1045">
        <v>2561</v>
      </c>
      <c r="B25" s="1059"/>
      <c r="C25" s="1060" t="s">
        <v>469</v>
      </c>
      <c r="D25" s="1071" t="s">
        <v>470</v>
      </c>
      <c r="E25" s="1072" t="s">
        <v>352</v>
      </c>
      <c r="F25" s="1073" t="s">
        <v>1726</v>
      </c>
      <c r="G25" s="1074" t="s">
        <v>465</v>
      </c>
      <c r="H25" s="1075" t="s">
        <v>352</v>
      </c>
      <c r="I25" s="1075" t="s">
        <v>352</v>
      </c>
      <c r="J25" s="1076">
        <v>0</v>
      </c>
      <c r="K25" s="1074" t="s">
        <v>604</v>
      </c>
      <c r="L25" s="1077">
        <v>68.224299065420553</v>
      </c>
      <c r="M25" s="1078">
        <v>1</v>
      </c>
      <c r="N25" s="1079">
        <v>1.3222922972440092</v>
      </c>
      <c r="O25" s="1073" t="s">
        <v>2865</v>
      </c>
      <c r="P25" s="1077">
        <v>68.224299065420553</v>
      </c>
      <c r="Q25" s="1078">
        <v>1</v>
      </c>
      <c r="R25" s="1079">
        <v>1.3222922972440092</v>
      </c>
      <c r="S25" s="1073" t="s">
        <v>2865</v>
      </c>
      <c r="T25" s="1077">
        <v>68.224299065420553</v>
      </c>
      <c r="U25" s="1078">
        <v>1</v>
      </c>
      <c r="V25" s="1079">
        <v>1.3222922972440092</v>
      </c>
      <c r="W25" s="1073" t="s">
        <v>2865</v>
      </c>
      <c r="X25" s="1077">
        <v>68.224299065420553</v>
      </c>
      <c r="Y25" s="1078">
        <v>1</v>
      </c>
      <c r="Z25" s="1079">
        <v>1.3222922972440092</v>
      </c>
      <c r="AA25" s="1073" t="s">
        <v>2865</v>
      </c>
      <c r="AB25" s="1103"/>
      <c r="AC25" s="1102">
        <v>68.224299065420553</v>
      </c>
      <c r="AD25" s="1206">
        <v>0</v>
      </c>
      <c r="AE25" s="1041" t="s">
        <v>1337</v>
      </c>
      <c r="AF25" s="1094">
        <v>1</v>
      </c>
      <c r="AG25" s="1094">
        <v>4</v>
      </c>
      <c r="AH25" s="1094">
        <v>4</v>
      </c>
      <c r="AI25" s="1094">
        <v>2</v>
      </c>
      <c r="AJ25" s="1094">
        <v>1</v>
      </c>
      <c r="AK25" s="1094">
        <v>5</v>
      </c>
      <c r="AL25" s="1089">
        <v>1</v>
      </c>
      <c r="AM25" s="1089">
        <v>1.05</v>
      </c>
      <c r="AN25" s="1093">
        <v>1.3166272261225487</v>
      </c>
      <c r="AO25" s="1093">
        <v>1.3222922972440092</v>
      </c>
      <c r="AP25" s="1093" t="s">
        <v>2866</v>
      </c>
      <c r="AQ25" s="1095">
        <v>1</v>
      </c>
      <c r="AR25" s="1095">
        <v>1.1000000000000001</v>
      </c>
      <c r="AS25" s="1095">
        <v>1.2</v>
      </c>
      <c r="AT25" s="1095">
        <v>1.01</v>
      </c>
      <c r="AU25" s="1095">
        <v>1</v>
      </c>
      <c r="AV25" s="1095">
        <v>1.2</v>
      </c>
    </row>
    <row r="26" spans="1:51" s="1204" customFormat="1" ht="34.5" customHeight="1">
      <c r="A26" s="1045" t="s">
        <v>2065</v>
      </c>
      <c r="B26" s="1059"/>
      <c r="C26" s="1060" t="s">
        <v>469</v>
      </c>
      <c r="D26" s="1071" t="s">
        <v>470</v>
      </c>
      <c r="E26" s="1072" t="s">
        <v>352</v>
      </c>
      <c r="F26" s="1073" t="s">
        <v>2874</v>
      </c>
      <c r="G26" s="1074" t="s">
        <v>1099</v>
      </c>
      <c r="H26" s="1075" t="s">
        <v>352</v>
      </c>
      <c r="I26" s="1075" t="s">
        <v>352</v>
      </c>
      <c r="J26" s="1076">
        <v>0</v>
      </c>
      <c r="K26" s="1074" t="s">
        <v>339</v>
      </c>
      <c r="L26" s="1077">
        <v>4.01</v>
      </c>
      <c r="M26" s="1078">
        <v>1</v>
      </c>
      <c r="N26" s="1079">
        <v>1.3222922972440092</v>
      </c>
      <c r="O26" s="1073" t="s">
        <v>2865</v>
      </c>
      <c r="P26" s="1077">
        <v>0</v>
      </c>
      <c r="Q26" s="1078">
        <v>1</v>
      </c>
      <c r="R26" s="1079">
        <v>1.3222922972440092</v>
      </c>
      <c r="S26" s="1073" t="s">
        <v>2865</v>
      </c>
      <c r="T26" s="1077">
        <v>0</v>
      </c>
      <c r="U26" s="1078">
        <v>1</v>
      </c>
      <c r="V26" s="1079">
        <v>1.3222922972440092</v>
      </c>
      <c r="W26" s="1073" t="s">
        <v>2865</v>
      </c>
      <c r="X26" s="1077">
        <v>0</v>
      </c>
      <c r="Y26" s="1078">
        <v>1</v>
      </c>
      <c r="Z26" s="1079">
        <v>1.3222922972440092</v>
      </c>
      <c r="AA26" s="1073" t="s">
        <v>2865</v>
      </c>
      <c r="AB26" s="1103"/>
      <c r="AC26" s="1102"/>
      <c r="AD26" s="1206"/>
      <c r="AE26" s="1041" t="s">
        <v>1337</v>
      </c>
      <c r="AF26" s="1094">
        <v>1</v>
      </c>
      <c r="AG26" s="1094">
        <v>4</v>
      </c>
      <c r="AH26" s="1094">
        <v>4</v>
      </c>
      <c r="AI26" s="1094">
        <v>2</v>
      </c>
      <c r="AJ26" s="1094">
        <v>1</v>
      </c>
      <c r="AK26" s="1094">
        <v>5</v>
      </c>
      <c r="AL26" s="1089">
        <v>3</v>
      </c>
      <c r="AM26" s="1089">
        <v>1.05</v>
      </c>
      <c r="AN26" s="1093">
        <v>1.3166272261225487</v>
      </c>
      <c r="AO26" s="1093">
        <v>1.3222922972440092</v>
      </c>
      <c r="AP26" s="1093" t="s">
        <v>2866</v>
      </c>
      <c r="AQ26" s="1095">
        <v>1</v>
      </c>
      <c r="AR26" s="1095">
        <v>1.1000000000000001</v>
      </c>
      <c r="AS26" s="1095">
        <v>1.2</v>
      </c>
      <c r="AT26" s="1095">
        <v>1.01</v>
      </c>
      <c r="AU26" s="1095">
        <v>1</v>
      </c>
      <c r="AV26" s="1095">
        <v>1.2</v>
      </c>
      <c r="AW26" s="1201"/>
      <c r="AX26" s="1201"/>
      <c r="AY26" s="1201"/>
    </row>
    <row r="27" spans="1:51" s="1204" customFormat="1" ht="34.5" customHeight="1">
      <c r="A27" s="1045" t="s">
        <v>2066</v>
      </c>
      <c r="B27" s="1059"/>
      <c r="C27" s="1060" t="s">
        <v>469</v>
      </c>
      <c r="D27" s="1071" t="s">
        <v>470</v>
      </c>
      <c r="E27" s="1072" t="s">
        <v>352</v>
      </c>
      <c r="F27" s="1073" t="s">
        <v>2874</v>
      </c>
      <c r="G27" s="1074" t="s">
        <v>403</v>
      </c>
      <c r="H27" s="1075" t="s">
        <v>352</v>
      </c>
      <c r="I27" s="1075" t="s">
        <v>352</v>
      </c>
      <c r="J27" s="1076">
        <v>0</v>
      </c>
      <c r="K27" s="1074" t="s">
        <v>339</v>
      </c>
      <c r="L27" s="1077">
        <v>0</v>
      </c>
      <c r="M27" s="1078">
        <v>1</v>
      </c>
      <c r="N27" s="1079">
        <v>1.3222922972440092</v>
      </c>
      <c r="O27" s="1073" t="s">
        <v>2865</v>
      </c>
      <c r="P27" s="1077">
        <v>4.01</v>
      </c>
      <c r="Q27" s="1078">
        <v>1</v>
      </c>
      <c r="R27" s="1079">
        <v>1.3222922972440092</v>
      </c>
      <c r="S27" s="1073" t="s">
        <v>2865</v>
      </c>
      <c r="T27" s="1077">
        <v>0</v>
      </c>
      <c r="U27" s="1078">
        <v>1</v>
      </c>
      <c r="V27" s="1079">
        <v>1.3222922972440092</v>
      </c>
      <c r="W27" s="1073" t="s">
        <v>2865</v>
      </c>
      <c r="X27" s="1077">
        <v>0</v>
      </c>
      <c r="Y27" s="1078">
        <v>1</v>
      </c>
      <c r="Z27" s="1079">
        <v>1.3222922972440092</v>
      </c>
      <c r="AA27" s="1073" t="s">
        <v>2865</v>
      </c>
      <c r="AB27" s="1103"/>
      <c r="AC27" s="1102"/>
      <c r="AD27" s="1206"/>
      <c r="AE27" s="1041" t="s">
        <v>1337</v>
      </c>
      <c r="AF27" s="1094">
        <v>1</v>
      </c>
      <c r="AG27" s="1094">
        <v>4</v>
      </c>
      <c r="AH27" s="1094">
        <v>4</v>
      </c>
      <c r="AI27" s="1094">
        <v>2</v>
      </c>
      <c r="AJ27" s="1094">
        <v>1</v>
      </c>
      <c r="AK27" s="1094">
        <v>5</v>
      </c>
      <c r="AL27" s="1089">
        <v>3</v>
      </c>
      <c r="AM27" s="1089">
        <v>1.05</v>
      </c>
      <c r="AN27" s="1093">
        <v>1.3166272261225487</v>
      </c>
      <c r="AO27" s="1093">
        <v>1.3222922972440092</v>
      </c>
      <c r="AP27" s="1093" t="s">
        <v>2866</v>
      </c>
      <c r="AQ27" s="1095">
        <v>1</v>
      </c>
      <c r="AR27" s="1095">
        <v>1.1000000000000001</v>
      </c>
      <c r="AS27" s="1095">
        <v>1.2</v>
      </c>
      <c r="AT27" s="1095">
        <v>1.01</v>
      </c>
      <c r="AU27" s="1095">
        <v>1</v>
      </c>
      <c r="AV27" s="1095">
        <v>1.2</v>
      </c>
      <c r="AW27" s="1201"/>
      <c r="AX27" s="1201"/>
      <c r="AY27" s="1201"/>
    </row>
    <row r="28" spans="1:51" s="1204" customFormat="1" ht="34.5" customHeight="1">
      <c r="A28" s="1207" t="s">
        <v>2068</v>
      </c>
      <c r="B28" s="1059"/>
      <c r="C28" s="1060" t="s">
        <v>469</v>
      </c>
      <c r="D28" s="1071" t="s">
        <v>470</v>
      </c>
      <c r="E28" s="1072" t="s">
        <v>352</v>
      </c>
      <c r="F28" s="1073" t="s">
        <v>2874</v>
      </c>
      <c r="G28" s="1074" t="s">
        <v>438</v>
      </c>
      <c r="H28" s="1075" t="s">
        <v>352</v>
      </c>
      <c r="I28" s="1075" t="s">
        <v>352</v>
      </c>
      <c r="J28" s="1076">
        <v>0</v>
      </c>
      <c r="K28" s="1074" t="s">
        <v>339</v>
      </c>
      <c r="L28" s="1077">
        <v>0</v>
      </c>
      <c r="M28" s="1078">
        <v>1</v>
      </c>
      <c r="N28" s="1079">
        <v>1.3222922972440092</v>
      </c>
      <c r="O28" s="1073" t="s">
        <v>2865</v>
      </c>
      <c r="P28" s="1077">
        <v>0</v>
      </c>
      <c r="Q28" s="1078">
        <v>1</v>
      </c>
      <c r="R28" s="1079">
        <v>1.3222922972440092</v>
      </c>
      <c r="S28" s="1073" t="s">
        <v>2865</v>
      </c>
      <c r="T28" s="1077">
        <v>4.01</v>
      </c>
      <c r="U28" s="1078">
        <v>1</v>
      </c>
      <c r="V28" s="1079">
        <v>1.3222922972440092</v>
      </c>
      <c r="W28" s="1073" t="s">
        <v>2865</v>
      </c>
      <c r="X28" s="1077">
        <v>0</v>
      </c>
      <c r="Y28" s="1078">
        <v>1</v>
      </c>
      <c r="Z28" s="1079">
        <v>1.3222922972440092</v>
      </c>
      <c r="AA28" s="1073" t="s">
        <v>2865</v>
      </c>
      <c r="AB28" s="1103"/>
      <c r="AC28" s="1102"/>
      <c r="AD28" s="1206"/>
      <c r="AE28" s="1041" t="s">
        <v>1337</v>
      </c>
      <c r="AF28" s="1094">
        <v>1</v>
      </c>
      <c r="AG28" s="1094">
        <v>4</v>
      </c>
      <c r="AH28" s="1094">
        <v>4</v>
      </c>
      <c r="AI28" s="1094">
        <v>2</v>
      </c>
      <c r="AJ28" s="1094">
        <v>1</v>
      </c>
      <c r="AK28" s="1094">
        <v>5</v>
      </c>
      <c r="AL28" s="1089">
        <v>3</v>
      </c>
      <c r="AM28" s="1089">
        <v>1.05</v>
      </c>
      <c r="AN28" s="1093">
        <v>1.3166272261225487</v>
      </c>
      <c r="AO28" s="1093">
        <v>1.3222922972440092</v>
      </c>
      <c r="AP28" s="1093" t="s">
        <v>2866</v>
      </c>
      <c r="AQ28" s="1095">
        <v>1</v>
      </c>
      <c r="AR28" s="1095">
        <v>1.1000000000000001</v>
      </c>
      <c r="AS28" s="1095">
        <v>1.2</v>
      </c>
      <c r="AT28" s="1095">
        <v>1.01</v>
      </c>
      <c r="AU28" s="1095">
        <v>1</v>
      </c>
      <c r="AV28" s="1095">
        <v>1.2</v>
      </c>
      <c r="AW28" s="1201"/>
      <c r="AX28" s="1201"/>
      <c r="AY28" s="1201"/>
    </row>
    <row r="29" spans="1:51" s="1204" customFormat="1" ht="34.5" customHeight="1">
      <c r="A29" s="1045" t="s">
        <v>2067</v>
      </c>
      <c r="B29" s="1059"/>
      <c r="C29" s="1060" t="s">
        <v>469</v>
      </c>
      <c r="D29" s="1071" t="s">
        <v>470</v>
      </c>
      <c r="E29" s="1072" t="s">
        <v>352</v>
      </c>
      <c r="F29" s="1073" t="s">
        <v>2874</v>
      </c>
      <c r="G29" s="1074" t="s">
        <v>465</v>
      </c>
      <c r="H29" s="1075" t="s">
        <v>352</v>
      </c>
      <c r="I29" s="1075" t="s">
        <v>352</v>
      </c>
      <c r="J29" s="1076">
        <v>0</v>
      </c>
      <c r="K29" s="1074" t="s">
        <v>339</v>
      </c>
      <c r="L29" s="1077">
        <v>0</v>
      </c>
      <c r="M29" s="1078">
        <v>1</v>
      </c>
      <c r="N29" s="1079">
        <v>1.3222922972440092</v>
      </c>
      <c r="O29" s="1073" t="s">
        <v>2865</v>
      </c>
      <c r="P29" s="1077">
        <v>0</v>
      </c>
      <c r="Q29" s="1078">
        <v>1</v>
      </c>
      <c r="R29" s="1079">
        <v>1.3222922972440092</v>
      </c>
      <c r="S29" s="1073" t="s">
        <v>2865</v>
      </c>
      <c r="T29" s="1077">
        <v>0</v>
      </c>
      <c r="U29" s="1078">
        <v>1</v>
      </c>
      <c r="V29" s="1079">
        <v>1.3222922972440092</v>
      </c>
      <c r="W29" s="1073" t="s">
        <v>2865</v>
      </c>
      <c r="X29" s="1077">
        <v>4.01</v>
      </c>
      <c r="Y29" s="1078">
        <v>1</v>
      </c>
      <c r="Z29" s="1079">
        <v>1.3222922972440092</v>
      </c>
      <c r="AA29" s="1073" t="s">
        <v>2865</v>
      </c>
      <c r="AB29" s="1103"/>
      <c r="AC29" s="1102"/>
      <c r="AD29" s="1206">
        <v>4.01</v>
      </c>
      <c r="AE29" s="1041" t="s">
        <v>1337</v>
      </c>
      <c r="AF29" s="1094">
        <v>1</v>
      </c>
      <c r="AG29" s="1094">
        <v>4</v>
      </c>
      <c r="AH29" s="1094">
        <v>4</v>
      </c>
      <c r="AI29" s="1094">
        <v>2</v>
      </c>
      <c r="AJ29" s="1094">
        <v>1</v>
      </c>
      <c r="AK29" s="1094">
        <v>5</v>
      </c>
      <c r="AL29" s="1089">
        <v>3</v>
      </c>
      <c r="AM29" s="1089">
        <v>1.05</v>
      </c>
      <c r="AN29" s="1093">
        <v>1.3166272261225487</v>
      </c>
      <c r="AO29" s="1093">
        <v>1.3222922972440092</v>
      </c>
      <c r="AP29" s="1093" t="s">
        <v>2866</v>
      </c>
      <c r="AQ29" s="1095">
        <v>1</v>
      </c>
      <c r="AR29" s="1095">
        <v>1.1000000000000001</v>
      </c>
      <c r="AS29" s="1095">
        <v>1.2</v>
      </c>
      <c r="AT29" s="1095">
        <v>1.01</v>
      </c>
      <c r="AU29" s="1095">
        <v>1</v>
      </c>
      <c r="AV29" s="1095">
        <v>1.2</v>
      </c>
      <c r="AW29" s="1201"/>
      <c r="AX29" s="1201"/>
      <c r="AY29" s="1201"/>
    </row>
    <row r="30" spans="1:51" ht="34.5" customHeight="1">
      <c r="A30" s="1045" t="s">
        <v>2062</v>
      </c>
      <c r="B30" s="1059" t="s">
        <v>674</v>
      </c>
      <c r="C30" s="1060" t="s">
        <v>469</v>
      </c>
      <c r="D30" s="1071" t="s">
        <v>471</v>
      </c>
      <c r="E30" s="1072" t="s">
        <v>352</v>
      </c>
      <c r="F30" s="1073" t="s">
        <v>2875</v>
      </c>
      <c r="G30" s="1074" t="s">
        <v>352</v>
      </c>
      <c r="H30" s="1075" t="s">
        <v>197</v>
      </c>
      <c r="I30" s="1075" t="s">
        <v>1263</v>
      </c>
      <c r="J30" s="1076" t="s">
        <v>352</v>
      </c>
      <c r="K30" s="1074" t="s">
        <v>364</v>
      </c>
      <c r="L30" s="1077">
        <v>5.09</v>
      </c>
      <c r="M30" s="1078">
        <v>1</v>
      </c>
      <c r="N30" s="1079">
        <v>1.3222922972440092</v>
      </c>
      <c r="O30" s="1073" t="s">
        <v>2865</v>
      </c>
      <c r="P30" s="1077">
        <v>0</v>
      </c>
      <c r="Q30" s="1078">
        <v>1</v>
      </c>
      <c r="R30" s="1079">
        <v>1.3222922972440092</v>
      </c>
      <c r="S30" s="1073" t="s">
        <v>2865</v>
      </c>
      <c r="T30" s="1077">
        <v>0</v>
      </c>
      <c r="U30" s="1078">
        <v>1</v>
      </c>
      <c r="V30" s="1079">
        <v>1.3222922972440092</v>
      </c>
      <c r="W30" s="1073" t="s">
        <v>2865</v>
      </c>
      <c r="X30" s="1077">
        <v>0</v>
      </c>
      <c r="Y30" s="1078">
        <v>1</v>
      </c>
      <c r="Z30" s="1079">
        <v>1.3222922972440092</v>
      </c>
      <c r="AA30" s="1073" t="s">
        <v>2865</v>
      </c>
      <c r="AB30" s="1101"/>
      <c r="AC30" s="1102"/>
      <c r="AD30" s="1206"/>
      <c r="AE30" s="1041" t="s">
        <v>1337</v>
      </c>
      <c r="AF30" s="1094">
        <v>1</v>
      </c>
      <c r="AG30" s="1094">
        <v>4</v>
      </c>
      <c r="AH30" s="1094">
        <v>4</v>
      </c>
      <c r="AI30" s="1094">
        <v>2</v>
      </c>
      <c r="AJ30" s="1094">
        <v>1</v>
      </c>
      <c r="AK30" s="1094">
        <v>5</v>
      </c>
      <c r="AL30" s="1089">
        <v>12</v>
      </c>
      <c r="AM30" s="1089">
        <v>1.05</v>
      </c>
      <c r="AN30" s="1093">
        <v>1.3166272261225487</v>
      </c>
      <c r="AO30" s="1093">
        <v>1.3222922972440092</v>
      </c>
      <c r="AP30" s="1093" t="s">
        <v>2866</v>
      </c>
      <c r="AQ30" s="1095">
        <v>1</v>
      </c>
      <c r="AR30" s="1095">
        <v>1.1000000000000001</v>
      </c>
      <c r="AS30" s="1095">
        <v>1.2</v>
      </c>
      <c r="AT30" s="1095">
        <v>1.01</v>
      </c>
      <c r="AU30" s="1095">
        <v>1</v>
      </c>
      <c r="AV30" s="1095">
        <v>1.2</v>
      </c>
    </row>
    <row r="31" spans="1:51" ht="34.5" customHeight="1">
      <c r="A31" s="1045" t="s">
        <v>2063</v>
      </c>
      <c r="B31" s="1059"/>
      <c r="C31" s="1060" t="s">
        <v>469</v>
      </c>
      <c r="D31" s="1071" t="s">
        <v>471</v>
      </c>
      <c r="E31" s="1072" t="s">
        <v>352</v>
      </c>
      <c r="F31" s="1073" t="s">
        <v>2876</v>
      </c>
      <c r="G31" s="1074" t="s">
        <v>352</v>
      </c>
      <c r="H31" s="1075" t="s">
        <v>197</v>
      </c>
      <c r="I31" s="1075" t="s">
        <v>1263</v>
      </c>
      <c r="J31" s="1076" t="s">
        <v>352</v>
      </c>
      <c r="K31" s="1074" t="s">
        <v>364</v>
      </c>
      <c r="L31" s="1077">
        <v>0</v>
      </c>
      <c r="M31" s="1078">
        <v>1</v>
      </c>
      <c r="N31" s="1079">
        <v>1.3222922972440092</v>
      </c>
      <c r="O31" s="1073" t="s">
        <v>2865</v>
      </c>
      <c r="P31" s="1077">
        <v>5.09</v>
      </c>
      <c r="Q31" s="1078">
        <v>1</v>
      </c>
      <c r="R31" s="1079">
        <v>1.3222922972440092</v>
      </c>
      <c r="S31" s="1073" t="s">
        <v>2865</v>
      </c>
      <c r="T31" s="1077">
        <v>0</v>
      </c>
      <c r="U31" s="1078">
        <v>1</v>
      </c>
      <c r="V31" s="1079">
        <v>1.3222922972440092</v>
      </c>
      <c r="W31" s="1073" t="s">
        <v>2865</v>
      </c>
      <c r="X31" s="1077">
        <v>0</v>
      </c>
      <c r="Y31" s="1078">
        <v>1</v>
      </c>
      <c r="Z31" s="1079">
        <v>1.3222922972440092</v>
      </c>
      <c r="AA31" s="1073" t="s">
        <v>2865</v>
      </c>
      <c r="AB31" s="1101"/>
      <c r="AC31" s="1102"/>
      <c r="AD31" s="1206"/>
      <c r="AE31" s="1041" t="s">
        <v>1337</v>
      </c>
      <c r="AF31" s="1094">
        <v>1</v>
      </c>
      <c r="AG31" s="1094">
        <v>4</v>
      </c>
      <c r="AH31" s="1094">
        <v>4</v>
      </c>
      <c r="AI31" s="1094">
        <v>2</v>
      </c>
      <c r="AJ31" s="1094">
        <v>1</v>
      </c>
      <c r="AK31" s="1094">
        <v>5</v>
      </c>
      <c r="AL31" s="1089">
        <v>12</v>
      </c>
      <c r="AM31" s="1089">
        <v>1.05</v>
      </c>
      <c r="AN31" s="1093">
        <v>1.3166272261225487</v>
      </c>
      <c r="AO31" s="1093">
        <v>1.3222922972440092</v>
      </c>
      <c r="AP31" s="1093" t="s">
        <v>2866</v>
      </c>
      <c r="AQ31" s="1095">
        <v>1</v>
      </c>
      <c r="AR31" s="1095">
        <v>1.1000000000000001</v>
      </c>
      <c r="AS31" s="1095">
        <v>1.2</v>
      </c>
      <c r="AT31" s="1095">
        <v>1.01</v>
      </c>
      <c r="AU31" s="1095">
        <v>1</v>
      </c>
      <c r="AV31" s="1095">
        <v>1.2</v>
      </c>
    </row>
    <row r="32" spans="1:51" ht="34.5" customHeight="1">
      <c r="A32" s="1045" t="s">
        <v>2069</v>
      </c>
      <c r="B32" s="1059"/>
      <c r="C32" s="1060" t="s">
        <v>469</v>
      </c>
      <c r="D32" s="1071" t="s">
        <v>471</v>
      </c>
      <c r="E32" s="1072" t="s">
        <v>352</v>
      </c>
      <c r="F32" s="1073" t="s">
        <v>2877</v>
      </c>
      <c r="G32" s="1074" t="s">
        <v>352</v>
      </c>
      <c r="H32" s="1075" t="s">
        <v>197</v>
      </c>
      <c r="I32" s="1075" t="s">
        <v>1263</v>
      </c>
      <c r="J32" s="1076" t="s">
        <v>352</v>
      </c>
      <c r="K32" s="1074" t="s">
        <v>364</v>
      </c>
      <c r="L32" s="1077">
        <v>0</v>
      </c>
      <c r="M32" s="1078">
        <v>1</v>
      </c>
      <c r="N32" s="1079">
        <v>1.3222922972440092</v>
      </c>
      <c r="O32" s="1073" t="s">
        <v>2865</v>
      </c>
      <c r="P32" s="1077">
        <v>0</v>
      </c>
      <c r="Q32" s="1078">
        <v>1</v>
      </c>
      <c r="R32" s="1079">
        <v>1.3222922972440092</v>
      </c>
      <c r="S32" s="1073" t="s">
        <v>2865</v>
      </c>
      <c r="T32" s="1077">
        <v>5.09</v>
      </c>
      <c r="U32" s="1078">
        <v>1</v>
      </c>
      <c r="V32" s="1079">
        <v>1.3222922972440092</v>
      </c>
      <c r="W32" s="1073" t="s">
        <v>2865</v>
      </c>
      <c r="X32" s="1077">
        <v>0</v>
      </c>
      <c r="Y32" s="1078">
        <v>1</v>
      </c>
      <c r="Z32" s="1079">
        <v>1.3222922972440092</v>
      </c>
      <c r="AA32" s="1073" t="s">
        <v>2865</v>
      </c>
      <c r="AB32" s="1101"/>
      <c r="AC32" s="1102"/>
      <c r="AD32" s="1206"/>
      <c r="AE32" s="1041" t="s">
        <v>1337</v>
      </c>
      <c r="AF32" s="1094">
        <v>1</v>
      </c>
      <c r="AG32" s="1094">
        <v>4</v>
      </c>
      <c r="AH32" s="1094">
        <v>4</v>
      </c>
      <c r="AI32" s="1094">
        <v>2</v>
      </c>
      <c r="AJ32" s="1094">
        <v>1</v>
      </c>
      <c r="AK32" s="1094">
        <v>5</v>
      </c>
      <c r="AL32" s="1089">
        <v>12</v>
      </c>
      <c r="AM32" s="1089">
        <v>1.05</v>
      </c>
      <c r="AN32" s="1093">
        <v>1.3166272261225487</v>
      </c>
      <c r="AO32" s="1093">
        <v>1.3222922972440092</v>
      </c>
      <c r="AP32" s="1093" t="s">
        <v>2866</v>
      </c>
      <c r="AQ32" s="1095">
        <v>1</v>
      </c>
      <c r="AR32" s="1095">
        <v>1.1000000000000001</v>
      </c>
      <c r="AS32" s="1095">
        <v>1.2</v>
      </c>
      <c r="AT32" s="1095">
        <v>1.01</v>
      </c>
      <c r="AU32" s="1095">
        <v>1</v>
      </c>
      <c r="AV32" s="1095">
        <v>1.2</v>
      </c>
    </row>
    <row r="33" spans="1:51" ht="34.5" customHeight="1">
      <c r="A33" s="1045" t="s">
        <v>2064</v>
      </c>
      <c r="B33" s="1059"/>
      <c r="C33" s="1060" t="s">
        <v>469</v>
      </c>
      <c r="D33" s="1071" t="s">
        <v>471</v>
      </c>
      <c r="E33" s="1072" t="s">
        <v>352</v>
      </c>
      <c r="F33" s="1073" t="s">
        <v>2878</v>
      </c>
      <c r="G33" s="1074" t="s">
        <v>352</v>
      </c>
      <c r="H33" s="1075" t="s">
        <v>197</v>
      </c>
      <c r="I33" s="1075" t="s">
        <v>1263</v>
      </c>
      <c r="J33" s="1076" t="s">
        <v>352</v>
      </c>
      <c r="K33" s="1074" t="s">
        <v>364</v>
      </c>
      <c r="L33" s="1077">
        <v>0</v>
      </c>
      <c r="M33" s="1078">
        <v>1</v>
      </c>
      <c r="N33" s="1079">
        <v>1.3222922972440092</v>
      </c>
      <c r="O33" s="1073" t="s">
        <v>2865</v>
      </c>
      <c r="P33" s="1077">
        <v>0</v>
      </c>
      <c r="Q33" s="1078">
        <v>1</v>
      </c>
      <c r="R33" s="1079">
        <v>1.3222922972440092</v>
      </c>
      <c r="S33" s="1073" t="s">
        <v>2865</v>
      </c>
      <c r="T33" s="1077">
        <v>0</v>
      </c>
      <c r="U33" s="1078">
        <v>1</v>
      </c>
      <c r="V33" s="1079">
        <v>1.3222922972440092</v>
      </c>
      <c r="W33" s="1073" t="s">
        <v>2865</v>
      </c>
      <c r="X33" s="1077">
        <v>5.09</v>
      </c>
      <c r="Y33" s="1078">
        <v>1</v>
      </c>
      <c r="Z33" s="1079">
        <v>1.3222922972440092</v>
      </c>
      <c r="AA33" s="1073" t="s">
        <v>2865</v>
      </c>
      <c r="AB33" s="1101"/>
      <c r="AC33" s="1102"/>
      <c r="AD33" s="1206">
        <v>5.09</v>
      </c>
      <c r="AE33" s="1041" t="s">
        <v>1337</v>
      </c>
      <c r="AF33" s="1094">
        <v>1</v>
      </c>
      <c r="AG33" s="1094">
        <v>4</v>
      </c>
      <c r="AH33" s="1094">
        <v>4</v>
      </c>
      <c r="AI33" s="1094">
        <v>2</v>
      </c>
      <c r="AJ33" s="1094">
        <v>1</v>
      </c>
      <c r="AK33" s="1094">
        <v>5</v>
      </c>
      <c r="AL33" s="1089">
        <v>12</v>
      </c>
      <c r="AM33" s="1089">
        <v>1.05</v>
      </c>
      <c r="AN33" s="1093">
        <v>1.3166272261225487</v>
      </c>
      <c r="AO33" s="1093">
        <v>1.3222922972440092</v>
      </c>
      <c r="AP33" s="1093" t="s">
        <v>2866</v>
      </c>
      <c r="AQ33" s="1095">
        <v>1</v>
      </c>
      <c r="AR33" s="1095">
        <v>1.1000000000000001</v>
      </c>
      <c r="AS33" s="1095">
        <v>1.2</v>
      </c>
      <c r="AT33" s="1095">
        <v>1.01</v>
      </c>
      <c r="AU33" s="1095">
        <v>1</v>
      </c>
      <c r="AV33" s="1095">
        <v>1.2</v>
      </c>
    </row>
    <row r="34" spans="1:51" ht="34.5" customHeight="1">
      <c r="A34" s="1045" t="s">
        <v>1856</v>
      </c>
      <c r="B34" s="1059" t="s">
        <v>90</v>
      </c>
      <c r="C34" s="1060" t="s">
        <v>469</v>
      </c>
      <c r="D34" s="1071" t="s">
        <v>470</v>
      </c>
      <c r="E34" s="1072" t="s">
        <v>352</v>
      </c>
      <c r="F34" s="1073" t="s">
        <v>1858</v>
      </c>
      <c r="G34" s="1074" t="s">
        <v>465</v>
      </c>
      <c r="H34" s="1075" t="s">
        <v>352</v>
      </c>
      <c r="I34" s="1075" t="s">
        <v>352</v>
      </c>
      <c r="J34" s="1076">
        <v>0</v>
      </c>
      <c r="K34" s="1074" t="s">
        <v>341</v>
      </c>
      <c r="L34" s="1077">
        <v>1.1307499999999999</v>
      </c>
      <c r="M34" s="1078">
        <v>1</v>
      </c>
      <c r="N34" s="1079">
        <v>2.0949941301068096</v>
      </c>
      <c r="O34" s="1073" t="s">
        <v>2879</v>
      </c>
      <c r="P34" s="1077">
        <v>1.1307499999999999</v>
      </c>
      <c r="Q34" s="1078">
        <v>1</v>
      </c>
      <c r="R34" s="1079">
        <v>2.0949941301068096</v>
      </c>
      <c r="S34" s="1073" t="s">
        <v>2879</v>
      </c>
      <c r="T34" s="1077">
        <v>1.1307499999999999</v>
      </c>
      <c r="U34" s="1078">
        <v>1</v>
      </c>
      <c r="V34" s="1079">
        <v>2.0949941301068096</v>
      </c>
      <c r="W34" s="1073" t="s">
        <v>2879</v>
      </c>
      <c r="X34" s="1077">
        <v>1.1307499999999999</v>
      </c>
      <c r="Y34" s="1078">
        <v>1</v>
      </c>
      <c r="Z34" s="1079">
        <v>2.0949941301068096</v>
      </c>
      <c r="AA34" s="1073" t="s">
        <v>2879</v>
      </c>
      <c r="AB34" s="1103"/>
      <c r="AC34" s="1102"/>
      <c r="AD34" s="1206">
        <v>0.91200000000000003</v>
      </c>
      <c r="AE34" s="1041" t="s">
        <v>2072</v>
      </c>
      <c r="AF34" s="1094">
        <v>4</v>
      </c>
      <c r="AG34" s="1094">
        <v>5</v>
      </c>
      <c r="AH34" s="1094" t="s">
        <v>194</v>
      </c>
      <c r="AI34" s="1094" t="s">
        <v>194</v>
      </c>
      <c r="AJ34" s="1094" t="s">
        <v>194</v>
      </c>
      <c r="AK34" s="1094" t="s">
        <v>194</v>
      </c>
      <c r="AL34" s="1089">
        <v>5</v>
      </c>
      <c r="AM34" s="1089">
        <v>2</v>
      </c>
      <c r="AN34" s="1093">
        <v>1.2941338353151037</v>
      </c>
      <c r="AO34" s="1093">
        <v>2.0949941301068096</v>
      </c>
      <c r="AP34" s="1093" t="s">
        <v>52</v>
      </c>
      <c r="AQ34" s="1095">
        <v>1.2</v>
      </c>
      <c r="AR34" s="1095">
        <v>1.2</v>
      </c>
      <c r="AS34" s="1095">
        <v>1</v>
      </c>
      <c r="AT34" s="1095">
        <v>1</v>
      </c>
      <c r="AU34" s="1095">
        <v>1</v>
      </c>
      <c r="AV34" s="1095">
        <v>1</v>
      </c>
    </row>
    <row r="35" spans="1:51" ht="34.5" customHeight="1">
      <c r="A35" s="1045">
        <v>1841</v>
      </c>
      <c r="B35" s="1059" t="s">
        <v>469</v>
      </c>
      <c r="C35" s="1060" t="s">
        <v>469</v>
      </c>
      <c r="D35" s="1071" t="s">
        <v>470</v>
      </c>
      <c r="E35" s="1072" t="s">
        <v>352</v>
      </c>
      <c r="F35" s="1073" t="s">
        <v>53</v>
      </c>
      <c r="G35" s="1074" t="s">
        <v>465</v>
      </c>
      <c r="H35" s="1075" t="s">
        <v>352</v>
      </c>
      <c r="I35" s="1075" t="s">
        <v>352</v>
      </c>
      <c r="J35" s="1076">
        <v>0</v>
      </c>
      <c r="K35" s="1074" t="s">
        <v>341</v>
      </c>
      <c r="L35" s="1077">
        <v>1.41</v>
      </c>
      <c r="M35" s="1078">
        <v>1</v>
      </c>
      <c r="N35" s="1079">
        <v>2.0949941301068096</v>
      </c>
      <c r="O35" s="1073" t="s">
        <v>2880</v>
      </c>
      <c r="P35" s="1077">
        <v>1.41</v>
      </c>
      <c r="Q35" s="1078">
        <v>1</v>
      </c>
      <c r="R35" s="1079">
        <v>2.0949941301068096</v>
      </c>
      <c r="S35" s="1073" t="s">
        <v>2880</v>
      </c>
      <c r="T35" s="1077">
        <v>1.41</v>
      </c>
      <c r="U35" s="1078">
        <v>1</v>
      </c>
      <c r="V35" s="1079">
        <v>2.0949941301068096</v>
      </c>
      <c r="W35" s="1073" t="s">
        <v>2880</v>
      </c>
      <c r="X35" s="1077">
        <v>1.41</v>
      </c>
      <c r="Y35" s="1078">
        <v>1</v>
      </c>
      <c r="Z35" s="1079">
        <v>2.0949941301068096</v>
      </c>
      <c r="AA35" s="1073" t="s">
        <v>2880</v>
      </c>
      <c r="AB35" s="1103"/>
      <c r="AC35" s="1102"/>
      <c r="AD35" s="1206">
        <v>1.41</v>
      </c>
      <c r="AE35" s="1041" t="s">
        <v>1337</v>
      </c>
      <c r="AF35" s="1094">
        <v>4</v>
      </c>
      <c r="AG35" s="1094">
        <v>5</v>
      </c>
      <c r="AH35" s="1094" t="s">
        <v>194</v>
      </c>
      <c r="AI35" s="1094" t="s">
        <v>194</v>
      </c>
      <c r="AJ35" s="1094" t="s">
        <v>194</v>
      </c>
      <c r="AK35" s="1094" t="s">
        <v>194</v>
      </c>
      <c r="AL35" s="1089">
        <v>5</v>
      </c>
      <c r="AM35" s="1089">
        <v>2</v>
      </c>
      <c r="AN35" s="1093">
        <v>1.2941338353151037</v>
      </c>
      <c r="AO35" s="1093">
        <v>2.0949941301068096</v>
      </c>
      <c r="AP35" s="1093" t="s">
        <v>52</v>
      </c>
      <c r="AQ35" s="1095">
        <v>1.2</v>
      </c>
      <c r="AR35" s="1095">
        <v>1.2</v>
      </c>
      <c r="AS35" s="1095">
        <v>1</v>
      </c>
      <c r="AT35" s="1095">
        <v>1</v>
      </c>
      <c r="AU35" s="1095">
        <v>1</v>
      </c>
      <c r="AV35" s="1095">
        <v>1</v>
      </c>
    </row>
    <row r="36" spans="1:51" ht="34.5" customHeight="1">
      <c r="A36" s="1045">
        <v>3820</v>
      </c>
      <c r="B36" s="1059" t="s">
        <v>92</v>
      </c>
      <c r="C36" s="1060" t="s">
        <v>469</v>
      </c>
      <c r="D36" s="1071" t="s">
        <v>470</v>
      </c>
      <c r="E36" s="1072" t="s">
        <v>352</v>
      </c>
      <c r="F36" s="1073" t="s">
        <v>1836</v>
      </c>
      <c r="G36" s="1074" t="s">
        <v>465</v>
      </c>
      <c r="H36" s="1075" t="s">
        <v>352</v>
      </c>
      <c r="I36" s="1075" t="s">
        <v>352</v>
      </c>
      <c r="J36" s="1076">
        <v>1</v>
      </c>
      <c r="K36" s="1074" t="s">
        <v>466</v>
      </c>
      <c r="L36" s="1077">
        <v>1.0000000000000001E-11</v>
      </c>
      <c r="M36" s="1078">
        <v>1</v>
      </c>
      <c r="N36" s="1079">
        <v>3.0947030070339712</v>
      </c>
      <c r="O36" s="1073" t="s">
        <v>2813</v>
      </c>
      <c r="P36" s="1077">
        <v>1.0000000000000001E-11</v>
      </c>
      <c r="Q36" s="1078">
        <v>1</v>
      </c>
      <c r="R36" s="1079">
        <v>3.0947030070339712</v>
      </c>
      <c r="S36" s="1073" t="s">
        <v>2813</v>
      </c>
      <c r="T36" s="1077">
        <v>1.0000000000000001E-11</v>
      </c>
      <c r="U36" s="1078">
        <v>1</v>
      </c>
      <c r="V36" s="1079">
        <v>3.0947030070339712</v>
      </c>
      <c r="W36" s="1073" t="s">
        <v>2813</v>
      </c>
      <c r="X36" s="1077">
        <v>1.0000000000000001E-11</v>
      </c>
      <c r="Y36" s="1078">
        <v>1</v>
      </c>
      <c r="Z36" s="1079">
        <v>3.0947030070339712</v>
      </c>
      <c r="AA36" s="1073" t="s">
        <v>2813</v>
      </c>
      <c r="AB36" s="1103"/>
      <c r="AC36" s="1102"/>
      <c r="AD36" s="1206">
        <v>1.0000000000000001E-11</v>
      </c>
      <c r="AE36" s="1041" t="s">
        <v>348</v>
      </c>
      <c r="AF36" s="1094">
        <v>1</v>
      </c>
      <c r="AG36" s="1094">
        <v>2</v>
      </c>
      <c r="AH36" s="1094">
        <v>4</v>
      </c>
      <c r="AI36" s="1094">
        <v>1</v>
      </c>
      <c r="AJ36" s="1094">
        <v>3</v>
      </c>
      <c r="AK36" s="1094">
        <v>3</v>
      </c>
      <c r="AL36" s="1089">
        <v>9</v>
      </c>
      <c r="AM36" s="1089">
        <v>3</v>
      </c>
      <c r="AN36" s="1093">
        <v>1.3010391658590073</v>
      </c>
      <c r="AO36" s="1093">
        <v>3.0947030070339712</v>
      </c>
      <c r="AP36" s="1093" t="s">
        <v>2814</v>
      </c>
      <c r="AQ36" s="1095">
        <v>1</v>
      </c>
      <c r="AR36" s="1095">
        <v>1.02</v>
      </c>
      <c r="AS36" s="1095">
        <v>1.2</v>
      </c>
      <c r="AT36" s="1095">
        <v>1</v>
      </c>
      <c r="AU36" s="1095">
        <v>1.2</v>
      </c>
      <c r="AV36" s="1095">
        <v>1.05</v>
      </c>
    </row>
    <row r="37" spans="1:51" ht="34.5" customHeight="1">
      <c r="A37" s="1045">
        <v>1406</v>
      </c>
      <c r="B37" s="1059" t="s">
        <v>91</v>
      </c>
      <c r="C37" s="1060" t="s">
        <v>469</v>
      </c>
      <c r="D37" s="1071" t="s">
        <v>470</v>
      </c>
      <c r="E37" s="1072" t="s">
        <v>352</v>
      </c>
      <c r="F37" s="1073" t="s">
        <v>2881</v>
      </c>
      <c r="G37" s="1074" t="s">
        <v>336</v>
      </c>
      <c r="H37" s="1075" t="s">
        <v>352</v>
      </c>
      <c r="I37" s="1075" t="s">
        <v>352</v>
      </c>
      <c r="J37" s="1076">
        <v>0</v>
      </c>
      <c r="K37" s="1074" t="s">
        <v>339</v>
      </c>
      <c r="L37" s="1077">
        <v>0.16700000000000001</v>
      </c>
      <c r="M37" s="1078">
        <v>1</v>
      </c>
      <c r="N37" s="1079">
        <v>1.3222922972440092</v>
      </c>
      <c r="O37" s="1073" t="s">
        <v>2865</v>
      </c>
      <c r="P37" s="1077">
        <v>0.16700000000000001</v>
      </c>
      <c r="Q37" s="1078">
        <v>1</v>
      </c>
      <c r="R37" s="1079">
        <v>1.3222922972440092</v>
      </c>
      <c r="S37" s="1073" t="s">
        <v>2865</v>
      </c>
      <c r="T37" s="1077">
        <v>0.16700000000000001</v>
      </c>
      <c r="U37" s="1078">
        <v>1</v>
      </c>
      <c r="V37" s="1079">
        <v>1.3222922972440092</v>
      </c>
      <c r="W37" s="1073" t="s">
        <v>2865</v>
      </c>
      <c r="X37" s="1077">
        <v>0.16700000000000001</v>
      </c>
      <c r="Y37" s="1078">
        <v>1</v>
      </c>
      <c r="Z37" s="1079">
        <v>1.3222922972440092</v>
      </c>
      <c r="AA37" s="1073" t="s">
        <v>2865</v>
      </c>
      <c r="AB37" s="1104"/>
      <c r="AC37" s="1102"/>
      <c r="AD37" s="1206">
        <v>0.16700000000000001</v>
      </c>
      <c r="AE37" s="1041" t="s">
        <v>1337</v>
      </c>
      <c r="AF37" s="1094">
        <v>1</v>
      </c>
      <c r="AG37" s="1094">
        <v>4</v>
      </c>
      <c r="AH37" s="1094">
        <v>4</v>
      </c>
      <c r="AI37" s="1094">
        <v>2</v>
      </c>
      <c r="AJ37" s="1094">
        <v>1</v>
      </c>
      <c r="AK37" s="1094">
        <v>5</v>
      </c>
      <c r="AL37" s="1089">
        <v>6</v>
      </c>
      <c r="AM37" s="1089">
        <v>1.05</v>
      </c>
      <c r="AN37" s="1093">
        <v>1.3166272261225487</v>
      </c>
      <c r="AO37" s="1093">
        <v>1.3222922972440092</v>
      </c>
      <c r="AP37" s="1093" t="s">
        <v>2866</v>
      </c>
      <c r="AQ37" s="1095">
        <v>1</v>
      </c>
      <c r="AR37" s="1095">
        <v>1.1000000000000001</v>
      </c>
      <c r="AS37" s="1095">
        <v>1.2</v>
      </c>
      <c r="AT37" s="1095">
        <v>1.01</v>
      </c>
      <c r="AU37" s="1095">
        <v>1</v>
      </c>
      <c r="AV37" s="1095">
        <v>1.2</v>
      </c>
    </row>
    <row r="38" spans="1:51" ht="34.5" customHeight="1">
      <c r="A38" s="1045">
        <v>1739</v>
      </c>
      <c r="B38" s="1059"/>
      <c r="C38" s="1060" t="s">
        <v>469</v>
      </c>
      <c r="D38" s="1071" t="s">
        <v>470</v>
      </c>
      <c r="E38" s="1072" t="s">
        <v>352</v>
      </c>
      <c r="F38" s="1073" t="s">
        <v>2882</v>
      </c>
      <c r="G38" s="1074" t="s">
        <v>336</v>
      </c>
      <c r="H38" s="1075" t="s">
        <v>352</v>
      </c>
      <c r="I38" s="1075" t="s">
        <v>352</v>
      </c>
      <c r="J38" s="1076">
        <v>0</v>
      </c>
      <c r="K38" s="1074" t="s">
        <v>364</v>
      </c>
      <c r="L38" s="1077">
        <v>4.8391089999999997</v>
      </c>
      <c r="M38" s="1078">
        <v>1</v>
      </c>
      <c r="N38" s="1079">
        <v>1.6255346238806905</v>
      </c>
      <c r="O38" s="1073" t="s">
        <v>2883</v>
      </c>
      <c r="P38" s="1077">
        <v>4.8391089999999997</v>
      </c>
      <c r="Q38" s="1078">
        <v>1</v>
      </c>
      <c r="R38" s="1079">
        <v>1.6255346238806905</v>
      </c>
      <c r="S38" s="1073" t="s">
        <v>2883</v>
      </c>
      <c r="T38" s="1077">
        <v>4.8391089999999997</v>
      </c>
      <c r="U38" s="1078">
        <v>1</v>
      </c>
      <c r="V38" s="1079">
        <v>1.6255346238806905</v>
      </c>
      <c r="W38" s="1073" t="s">
        <v>2883</v>
      </c>
      <c r="X38" s="1077">
        <v>4.8391089999999997</v>
      </c>
      <c r="Y38" s="1078">
        <v>1</v>
      </c>
      <c r="Z38" s="1079">
        <v>1.6255346238806905</v>
      </c>
      <c r="AA38" s="1073" t="s">
        <v>2883</v>
      </c>
      <c r="AB38" s="1104"/>
      <c r="AC38" s="1102"/>
      <c r="AD38" s="1206">
        <v>0.16700000000000001</v>
      </c>
      <c r="AE38" s="1041" t="s">
        <v>2701</v>
      </c>
      <c r="AF38" s="1094">
        <v>4</v>
      </c>
      <c r="AG38" s="1094">
        <v>3</v>
      </c>
      <c r="AH38" s="1094">
        <v>5</v>
      </c>
      <c r="AI38" s="1094">
        <v>3</v>
      </c>
      <c r="AJ38" s="1094">
        <v>1</v>
      </c>
      <c r="AK38" s="1094">
        <v>5</v>
      </c>
      <c r="AL38" s="1089">
        <v>6</v>
      </c>
      <c r="AM38" s="1089">
        <v>1.05</v>
      </c>
      <c r="AN38" s="1093">
        <v>1.6215470720469769</v>
      </c>
      <c r="AO38" s="1093">
        <v>1.6255346238806905</v>
      </c>
      <c r="AP38" s="1093" t="s">
        <v>2884</v>
      </c>
      <c r="AQ38" s="1095">
        <v>1.2</v>
      </c>
      <c r="AR38" s="1095">
        <v>1.05</v>
      </c>
      <c r="AS38" s="1095">
        <v>1.5</v>
      </c>
      <c r="AT38" s="1095">
        <v>1.02</v>
      </c>
      <c r="AU38" s="1095">
        <v>1</v>
      </c>
      <c r="AV38" s="1095">
        <v>1.2</v>
      </c>
    </row>
    <row r="39" spans="1:51" ht="34.5" customHeight="1">
      <c r="A39" s="1045">
        <v>490</v>
      </c>
      <c r="B39" s="1059" t="s">
        <v>620</v>
      </c>
      <c r="C39" s="1060" t="s">
        <v>469</v>
      </c>
      <c r="D39" s="1071" t="s">
        <v>352</v>
      </c>
      <c r="E39" s="1072" t="s">
        <v>471</v>
      </c>
      <c r="F39" s="1073" t="s">
        <v>245</v>
      </c>
      <c r="G39" s="1074" t="s">
        <v>352</v>
      </c>
      <c r="H39" s="1075" t="s">
        <v>246</v>
      </c>
      <c r="I39" s="1075" t="s">
        <v>618</v>
      </c>
      <c r="J39" s="1076" t="s">
        <v>352</v>
      </c>
      <c r="K39" s="1074" t="s">
        <v>604</v>
      </c>
      <c r="L39" s="1077">
        <v>115.2</v>
      </c>
      <c r="M39" s="1078">
        <v>1</v>
      </c>
      <c r="N39" s="1079">
        <v>1.5845564191340322</v>
      </c>
      <c r="O39" s="1073" t="s">
        <v>2885</v>
      </c>
      <c r="P39" s="1077">
        <v>115.2</v>
      </c>
      <c r="Q39" s="1078">
        <v>1</v>
      </c>
      <c r="R39" s="1079">
        <v>1.5845564191340322</v>
      </c>
      <c r="S39" s="1073" t="s">
        <v>2885</v>
      </c>
      <c r="T39" s="1077">
        <v>115.2</v>
      </c>
      <c r="U39" s="1078">
        <v>1</v>
      </c>
      <c r="V39" s="1079">
        <v>1.5845564191340322</v>
      </c>
      <c r="W39" s="1073" t="s">
        <v>2885</v>
      </c>
      <c r="X39" s="1077">
        <v>115.2</v>
      </c>
      <c r="Y39" s="1078">
        <v>1</v>
      </c>
      <c r="Z39" s="1079">
        <v>1.5845564191340322</v>
      </c>
      <c r="AA39" s="1073" t="s">
        <v>2885</v>
      </c>
      <c r="AB39" s="1103"/>
      <c r="AC39" s="1102"/>
      <c r="AD39" s="1206">
        <v>245</v>
      </c>
      <c r="AE39" s="1041" t="s">
        <v>1337</v>
      </c>
      <c r="AF39" s="1094">
        <v>3</v>
      </c>
      <c r="AG39" s="1094">
        <v>3</v>
      </c>
      <c r="AH39" s="1094">
        <v>5</v>
      </c>
      <c r="AI39" s="1094">
        <v>3</v>
      </c>
      <c r="AJ39" s="1094">
        <v>1</v>
      </c>
      <c r="AK39" s="1094">
        <v>5</v>
      </c>
      <c r="AL39" s="1089">
        <v>13</v>
      </c>
      <c r="AM39" s="1089">
        <v>1.05</v>
      </c>
      <c r="AN39" s="1093">
        <v>1.5804528752110836</v>
      </c>
      <c r="AO39" s="1093">
        <v>1.5845564191340322</v>
      </c>
      <c r="AP39" s="1093" t="s">
        <v>2886</v>
      </c>
      <c r="AQ39" s="1095">
        <v>1.1000000000000001</v>
      </c>
      <c r="AR39" s="1095">
        <v>1.05</v>
      </c>
      <c r="AS39" s="1095">
        <v>1.5</v>
      </c>
      <c r="AT39" s="1095">
        <v>1.02</v>
      </c>
      <c r="AU39" s="1095">
        <v>1</v>
      </c>
      <c r="AV39" s="1095">
        <v>1.2</v>
      </c>
    </row>
    <row r="40" spans="1:51" ht="34.5" customHeight="1">
      <c r="A40" s="1045" t="s">
        <v>1146</v>
      </c>
      <c r="B40" s="1059"/>
      <c r="C40" s="1060" t="s">
        <v>469</v>
      </c>
      <c r="D40" s="1071" t="s">
        <v>352</v>
      </c>
      <c r="E40" s="1072" t="s">
        <v>471</v>
      </c>
      <c r="F40" s="1073" t="s">
        <v>2887</v>
      </c>
      <c r="G40" s="1074" t="s">
        <v>352</v>
      </c>
      <c r="H40" s="1075" t="s">
        <v>246</v>
      </c>
      <c r="I40" s="1075" t="s">
        <v>619</v>
      </c>
      <c r="J40" s="1076" t="s">
        <v>352</v>
      </c>
      <c r="K40" s="1074" t="s">
        <v>339</v>
      </c>
      <c r="L40" s="1077">
        <v>254.90100000000001</v>
      </c>
      <c r="M40" s="1078">
        <v>1</v>
      </c>
      <c r="N40" s="1079">
        <v>1.879336967306972</v>
      </c>
      <c r="O40" s="1073" t="s">
        <v>2888</v>
      </c>
      <c r="P40" s="1077">
        <v>0</v>
      </c>
      <c r="Q40" s="1078">
        <v>1</v>
      </c>
      <c r="R40" s="1079">
        <v>1.879336967306972</v>
      </c>
      <c r="S40" s="1073" t="s">
        <v>2888</v>
      </c>
      <c r="T40" s="1077">
        <v>0</v>
      </c>
      <c r="U40" s="1078">
        <v>1</v>
      </c>
      <c r="V40" s="1079">
        <v>1.879336967306972</v>
      </c>
      <c r="W40" s="1073" t="s">
        <v>2888</v>
      </c>
      <c r="X40" s="1077">
        <v>0</v>
      </c>
      <c r="Y40" s="1078">
        <v>1</v>
      </c>
      <c r="Z40" s="1079">
        <v>1.879336967306972</v>
      </c>
      <c r="AA40" s="1073" t="s">
        <v>2888</v>
      </c>
      <c r="AB40" s="1103"/>
      <c r="AC40" s="1102"/>
      <c r="AD40" s="1206"/>
      <c r="AE40" s="1041" t="s">
        <v>2073</v>
      </c>
      <c r="AF40" s="1094">
        <v>4</v>
      </c>
      <c r="AG40" s="1094">
        <v>3</v>
      </c>
      <c r="AH40" s="1094">
        <v>5</v>
      </c>
      <c r="AI40" s="1094">
        <v>3</v>
      </c>
      <c r="AJ40" s="1094">
        <v>1</v>
      </c>
      <c r="AK40" s="1094">
        <v>5</v>
      </c>
      <c r="AL40" s="1089">
        <v>31</v>
      </c>
      <c r="AM40" s="1089">
        <v>1.5</v>
      </c>
      <c r="AN40" s="1093">
        <v>1.6215470720469769</v>
      </c>
      <c r="AO40" s="1093">
        <v>1.879336967306972</v>
      </c>
      <c r="AP40" s="1093" t="s">
        <v>2884</v>
      </c>
      <c r="AQ40" s="1095">
        <v>1.2</v>
      </c>
      <c r="AR40" s="1095">
        <v>1.05</v>
      </c>
      <c r="AS40" s="1095">
        <v>1.5</v>
      </c>
      <c r="AT40" s="1095">
        <v>1.02</v>
      </c>
      <c r="AU40" s="1095">
        <v>1</v>
      </c>
      <c r="AV40" s="1095">
        <v>1.2</v>
      </c>
    </row>
    <row r="41" spans="1:51" ht="34.5" customHeight="1">
      <c r="A41" s="1045" t="s">
        <v>1913</v>
      </c>
      <c r="B41" s="1059"/>
      <c r="C41" s="1060" t="s">
        <v>469</v>
      </c>
      <c r="D41" s="1071" t="s">
        <v>352</v>
      </c>
      <c r="E41" s="1072" t="s">
        <v>471</v>
      </c>
      <c r="F41" s="1073" t="s">
        <v>2889</v>
      </c>
      <c r="G41" s="1074" t="s">
        <v>352</v>
      </c>
      <c r="H41" s="1075" t="s">
        <v>246</v>
      </c>
      <c r="I41" s="1075" t="s">
        <v>619</v>
      </c>
      <c r="J41" s="1076" t="s">
        <v>352</v>
      </c>
      <c r="K41" s="1074" t="s">
        <v>339</v>
      </c>
      <c r="L41" s="1077">
        <v>0</v>
      </c>
      <c r="M41" s="1078">
        <v>1</v>
      </c>
      <c r="N41" s="1079">
        <v>1.879336967306972</v>
      </c>
      <c r="O41" s="1073" t="s">
        <v>2888</v>
      </c>
      <c r="P41" s="1077">
        <v>254.90100000000001</v>
      </c>
      <c r="Q41" s="1078">
        <v>1</v>
      </c>
      <c r="R41" s="1079">
        <v>1.879336967306972</v>
      </c>
      <c r="S41" s="1073" t="s">
        <v>2888</v>
      </c>
      <c r="T41" s="1077">
        <v>0</v>
      </c>
      <c r="U41" s="1078">
        <v>1</v>
      </c>
      <c r="V41" s="1079">
        <v>1.879336967306972</v>
      </c>
      <c r="W41" s="1073" t="s">
        <v>2888</v>
      </c>
      <c r="X41" s="1077">
        <v>0</v>
      </c>
      <c r="Y41" s="1078">
        <v>1</v>
      </c>
      <c r="Z41" s="1079">
        <v>1.879336967306972</v>
      </c>
      <c r="AA41" s="1073" t="s">
        <v>2888</v>
      </c>
      <c r="AB41" s="1103"/>
      <c r="AC41" s="1102"/>
      <c r="AD41" s="1206"/>
      <c r="AE41" s="1041" t="s">
        <v>2073</v>
      </c>
      <c r="AF41" s="1094">
        <v>4</v>
      </c>
      <c r="AG41" s="1094">
        <v>3</v>
      </c>
      <c r="AH41" s="1094">
        <v>5</v>
      </c>
      <c r="AI41" s="1094">
        <v>3</v>
      </c>
      <c r="AJ41" s="1094">
        <v>1</v>
      </c>
      <c r="AK41" s="1094">
        <v>5</v>
      </c>
      <c r="AL41" s="1089">
        <v>31</v>
      </c>
      <c r="AM41" s="1089">
        <v>1.5</v>
      </c>
      <c r="AN41" s="1093">
        <v>1.6215470720469769</v>
      </c>
      <c r="AO41" s="1093">
        <v>1.879336967306972</v>
      </c>
      <c r="AP41" s="1093" t="s">
        <v>2884</v>
      </c>
      <c r="AQ41" s="1095">
        <v>1.2</v>
      </c>
      <c r="AR41" s="1095">
        <v>1.05</v>
      </c>
      <c r="AS41" s="1095">
        <v>1.5</v>
      </c>
      <c r="AT41" s="1095">
        <v>1.02</v>
      </c>
      <c r="AU41" s="1095">
        <v>1</v>
      </c>
      <c r="AV41" s="1095">
        <v>1.2</v>
      </c>
    </row>
    <row r="42" spans="1:51" ht="34.5" customHeight="1">
      <c r="A42" s="1045" t="s">
        <v>1928</v>
      </c>
      <c r="B42" s="1059"/>
      <c r="C42" s="1060" t="s">
        <v>469</v>
      </c>
      <c r="D42" s="1071" t="s">
        <v>352</v>
      </c>
      <c r="E42" s="1072" t="s">
        <v>471</v>
      </c>
      <c r="F42" s="1073" t="s">
        <v>2890</v>
      </c>
      <c r="G42" s="1074" t="s">
        <v>352</v>
      </c>
      <c r="H42" s="1075" t="s">
        <v>246</v>
      </c>
      <c r="I42" s="1075" t="s">
        <v>619</v>
      </c>
      <c r="J42" s="1076" t="s">
        <v>352</v>
      </c>
      <c r="K42" s="1074" t="s">
        <v>339</v>
      </c>
      <c r="L42" s="1077">
        <v>0</v>
      </c>
      <c r="M42" s="1078">
        <v>1</v>
      </c>
      <c r="N42" s="1079">
        <v>1.879336967306972</v>
      </c>
      <c r="O42" s="1073" t="s">
        <v>2888</v>
      </c>
      <c r="P42" s="1077">
        <v>0</v>
      </c>
      <c r="Q42" s="1078">
        <v>1</v>
      </c>
      <c r="R42" s="1079">
        <v>1.879336967306972</v>
      </c>
      <c r="S42" s="1073" t="s">
        <v>2888</v>
      </c>
      <c r="T42" s="1077">
        <v>254.90100000000001</v>
      </c>
      <c r="U42" s="1078">
        <v>1</v>
      </c>
      <c r="V42" s="1079">
        <v>1.879336967306972</v>
      </c>
      <c r="W42" s="1073" t="s">
        <v>2888</v>
      </c>
      <c r="X42" s="1077">
        <v>0</v>
      </c>
      <c r="Y42" s="1078">
        <v>1</v>
      </c>
      <c r="Z42" s="1079">
        <v>1.879336967306972</v>
      </c>
      <c r="AA42" s="1073" t="s">
        <v>2888</v>
      </c>
      <c r="AB42" s="1103"/>
      <c r="AC42" s="1102"/>
      <c r="AD42" s="1206"/>
      <c r="AE42" s="1041" t="s">
        <v>2073</v>
      </c>
      <c r="AF42" s="1094">
        <v>4</v>
      </c>
      <c r="AG42" s="1094">
        <v>3</v>
      </c>
      <c r="AH42" s="1094">
        <v>5</v>
      </c>
      <c r="AI42" s="1094">
        <v>3</v>
      </c>
      <c r="AJ42" s="1094">
        <v>1</v>
      </c>
      <c r="AK42" s="1094">
        <v>5</v>
      </c>
      <c r="AL42" s="1089">
        <v>31</v>
      </c>
      <c r="AM42" s="1089">
        <v>1.5</v>
      </c>
      <c r="AN42" s="1093">
        <v>1.6215470720469769</v>
      </c>
      <c r="AO42" s="1093">
        <v>1.879336967306972</v>
      </c>
      <c r="AP42" s="1093" t="s">
        <v>2884</v>
      </c>
      <c r="AQ42" s="1095">
        <v>1.2</v>
      </c>
      <c r="AR42" s="1095">
        <v>1.05</v>
      </c>
      <c r="AS42" s="1095">
        <v>1.5</v>
      </c>
      <c r="AT42" s="1095">
        <v>1.02</v>
      </c>
      <c r="AU42" s="1095">
        <v>1</v>
      </c>
      <c r="AV42" s="1095">
        <v>1.2</v>
      </c>
    </row>
    <row r="43" spans="1:51" ht="34.5" customHeight="1">
      <c r="A43" s="1045" t="s">
        <v>2070</v>
      </c>
      <c r="B43" s="1059"/>
      <c r="C43" s="1060" t="s">
        <v>469</v>
      </c>
      <c r="D43" s="1071" t="s">
        <v>352</v>
      </c>
      <c r="E43" s="1072" t="s">
        <v>471</v>
      </c>
      <c r="F43" s="1073" t="s">
        <v>2891</v>
      </c>
      <c r="G43" s="1074" t="s">
        <v>352</v>
      </c>
      <c r="H43" s="1075" t="s">
        <v>246</v>
      </c>
      <c r="I43" s="1075" t="s">
        <v>619</v>
      </c>
      <c r="J43" s="1076" t="s">
        <v>352</v>
      </c>
      <c r="K43" s="1074" t="s">
        <v>339</v>
      </c>
      <c r="L43" s="1077">
        <v>0</v>
      </c>
      <c r="M43" s="1078">
        <v>1</v>
      </c>
      <c r="N43" s="1079">
        <v>1.879336967306972</v>
      </c>
      <c r="O43" s="1073" t="s">
        <v>2888</v>
      </c>
      <c r="P43" s="1077">
        <v>0</v>
      </c>
      <c r="Q43" s="1078">
        <v>1</v>
      </c>
      <c r="R43" s="1079">
        <v>1.879336967306972</v>
      </c>
      <c r="S43" s="1073" t="s">
        <v>2888</v>
      </c>
      <c r="T43" s="1077">
        <v>0</v>
      </c>
      <c r="U43" s="1078">
        <v>1</v>
      </c>
      <c r="V43" s="1079">
        <v>1.879336967306972</v>
      </c>
      <c r="W43" s="1073" t="s">
        <v>2888</v>
      </c>
      <c r="X43" s="1077">
        <v>254.90100000000001</v>
      </c>
      <c r="Y43" s="1078">
        <v>1</v>
      </c>
      <c r="Z43" s="1079">
        <v>1.879336967306972</v>
      </c>
      <c r="AA43" s="1073" t="s">
        <v>2888</v>
      </c>
      <c r="AB43" s="1103"/>
      <c r="AC43" s="1102"/>
      <c r="AD43" s="1206"/>
      <c r="AE43" s="1041" t="s">
        <v>2073</v>
      </c>
      <c r="AF43" s="1094">
        <v>4</v>
      </c>
      <c r="AG43" s="1094">
        <v>3</v>
      </c>
      <c r="AH43" s="1094">
        <v>5</v>
      </c>
      <c r="AI43" s="1094">
        <v>3</v>
      </c>
      <c r="AJ43" s="1094">
        <v>1</v>
      </c>
      <c r="AK43" s="1094">
        <v>5</v>
      </c>
      <c r="AL43" s="1089">
        <v>31</v>
      </c>
      <c r="AM43" s="1089">
        <v>1.5</v>
      </c>
      <c r="AN43" s="1093">
        <v>1.6215470720469769</v>
      </c>
      <c r="AO43" s="1093">
        <v>1.879336967306972</v>
      </c>
      <c r="AP43" s="1093" t="s">
        <v>2884</v>
      </c>
      <c r="AQ43" s="1095">
        <v>1.2</v>
      </c>
      <c r="AR43" s="1095">
        <v>1.05</v>
      </c>
      <c r="AS43" s="1095">
        <v>1.5</v>
      </c>
      <c r="AT43" s="1095">
        <v>1.02</v>
      </c>
      <c r="AU43" s="1095">
        <v>1</v>
      </c>
      <c r="AV43" s="1095">
        <v>1.2</v>
      </c>
    </row>
    <row r="44" spans="1:51" s="1204" customFormat="1" ht="34.5" customHeight="1">
      <c r="A44" s="1045">
        <v>826</v>
      </c>
      <c r="B44" s="1059" t="s">
        <v>469</v>
      </c>
      <c r="C44" s="1060" t="s">
        <v>469</v>
      </c>
      <c r="D44" s="1071" t="s">
        <v>352</v>
      </c>
      <c r="E44" s="1072" t="s">
        <v>471</v>
      </c>
      <c r="F44" s="1073" t="s">
        <v>940</v>
      </c>
      <c r="G44" s="1074" t="s">
        <v>352</v>
      </c>
      <c r="H44" s="1075" t="s">
        <v>246</v>
      </c>
      <c r="I44" s="1075" t="s">
        <v>618</v>
      </c>
      <c r="J44" s="1076" t="s">
        <v>352</v>
      </c>
      <c r="K44" s="1074" t="s">
        <v>339</v>
      </c>
      <c r="L44" s="1077">
        <v>3.3849999999999998E-2</v>
      </c>
      <c r="M44" s="1078">
        <v>1</v>
      </c>
      <c r="N44" s="1079">
        <v>1.8532338457509625</v>
      </c>
      <c r="O44" s="1073" t="s">
        <v>2892</v>
      </c>
      <c r="P44" s="1077">
        <v>3.3849999999999998E-2</v>
      </c>
      <c r="Q44" s="1078">
        <v>1</v>
      </c>
      <c r="R44" s="1079">
        <v>1.8532338457509625</v>
      </c>
      <c r="S44" s="1073" t="s">
        <v>2892</v>
      </c>
      <c r="T44" s="1077">
        <v>3.3849999999999998E-2</v>
      </c>
      <c r="U44" s="1078">
        <v>1</v>
      </c>
      <c r="V44" s="1079">
        <v>1.8532338457509625</v>
      </c>
      <c r="W44" s="1073" t="s">
        <v>2892</v>
      </c>
      <c r="X44" s="1077">
        <v>3.3849999999999998E-2</v>
      </c>
      <c r="Y44" s="1078">
        <v>1</v>
      </c>
      <c r="Z44" s="1079">
        <v>1.8532338457509625</v>
      </c>
      <c r="AA44" s="1073" t="s">
        <v>2892</v>
      </c>
      <c r="AB44" s="1103"/>
      <c r="AC44" s="1102"/>
      <c r="AD44" s="1206">
        <v>6.7699999999999996E-2</v>
      </c>
      <c r="AE44" s="1041" t="s">
        <v>1337</v>
      </c>
      <c r="AF44" s="1094">
        <v>3</v>
      </c>
      <c r="AG44" s="1094">
        <v>4</v>
      </c>
      <c r="AH44" s="1094">
        <v>5</v>
      </c>
      <c r="AI44" s="1094">
        <v>3</v>
      </c>
      <c r="AJ44" s="1094">
        <v>1</v>
      </c>
      <c r="AK44" s="1094">
        <v>5</v>
      </c>
      <c r="AL44" s="1089">
        <v>16</v>
      </c>
      <c r="AM44" s="1089">
        <v>1.5</v>
      </c>
      <c r="AN44" s="1093">
        <v>1.5919770563893134</v>
      </c>
      <c r="AO44" s="1093">
        <v>1.8532338457509625</v>
      </c>
      <c r="AP44" s="1093" t="s">
        <v>2811</v>
      </c>
      <c r="AQ44" s="1095">
        <v>1.1000000000000001</v>
      </c>
      <c r="AR44" s="1095">
        <v>1.1000000000000001</v>
      </c>
      <c r="AS44" s="1095">
        <v>1.5</v>
      </c>
      <c r="AT44" s="1095">
        <v>1.02</v>
      </c>
      <c r="AU44" s="1095">
        <v>1</v>
      </c>
      <c r="AV44" s="1095">
        <v>1.2</v>
      </c>
      <c r="AW44" s="1120"/>
      <c r="AX44" s="1120"/>
      <c r="AY44" s="1120"/>
    </row>
    <row r="45" spans="1:51" ht="34.5" customHeight="1">
      <c r="A45" s="1045">
        <v>2308</v>
      </c>
      <c r="B45" s="1059" t="s">
        <v>346</v>
      </c>
      <c r="C45" s="1060" t="s">
        <v>469</v>
      </c>
      <c r="D45" s="1071" t="s">
        <v>352</v>
      </c>
      <c r="E45" s="1072" t="s">
        <v>471</v>
      </c>
      <c r="F45" s="1073" t="s">
        <v>2893</v>
      </c>
      <c r="G45" s="1074" t="s">
        <v>352</v>
      </c>
      <c r="H45" s="1075" t="s">
        <v>134</v>
      </c>
      <c r="I45" s="1075" t="s">
        <v>135</v>
      </c>
      <c r="J45" s="1076" t="s">
        <v>352</v>
      </c>
      <c r="K45" s="1074" t="s">
        <v>339</v>
      </c>
      <c r="L45" s="1077">
        <v>4.4149999999999997E-3</v>
      </c>
      <c r="M45" s="1078">
        <v>1</v>
      </c>
      <c r="N45" s="1079">
        <v>3.2968235967205146</v>
      </c>
      <c r="O45" s="1073" t="s">
        <v>2892</v>
      </c>
      <c r="P45" s="1077">
        <v>4.4149999999999997E-3</v>
      </c>
      <c r="Q45" s="1078">
        <v>1</v>
      </c>
      <c r="R45" s="1079">
        <v>3.2968235967205146</v>
      </c>
      <c r="S45" s="1073" t="s">
        <v>2892</v>
      </c>
      <c r="T45" s="1077">
        <v>4.4149999999999997E-3</v>
      </c>
      <c r="U45" s="1078">
        <v>1</v>
      </c>
      <c r="V45" s="1079">
        <v>3.2968235967205146</v>
      </c>
      <c r="W45" s="1073" t="s">
        <v>2892</v>
      </c>
      <c r="X45" s="1077">
        <v>4.4149999999999997E-3</v>
      </c>
      <c r="Y45" s="1078">
        <v>1</v>
      </c>
      <c r="Z45" s="1079">
        <v>3.2968235967205146</v>
      </c>
      <c r="AA45" s="1073" t="s">
        <v>2892</v>
      </c>
      <c r="AB45" s="1103"/>
      <c r="AC45" s="1102"/>
      <c r="AD45" s="1206">
        <v>8.8299999999999993E-3</v>
      </c>
      <c r="AE45" s="1041" t="s">
        <v>1337</v>
      </c>
      <c r="AF45" s="1094">
        <v>3</v>
      </c>
      <c r="AG45" s="1094">
        <v>4</v>
      </c>
      <c r="AH45" s="1094">
        <v>5</v>
      </c>
      <c r="AI45" s="1094">
        <v>3</v>
      </c>
      <c r="AJ45" s="1094">
        <v>1</v>
      </c>
      <c r="AK45" s="1094">
        <v>5</v>
      </c>
      <c r="AL45" s="1089">
        <v>33</v>
      </c>
      <c r="AM45" s="1089">
        <v>3</v>
      </c>
      <c r="AN45" s="1093">
        <v>1.5919770563893134</v>
      </c>
      <c r="AO45" s="1093">
        <v>3.2968235967205146</v>
      </c>
      <c r="AP45" s="1093" t="s">
        <v>2811</v>
      </c>
      <c r="AQ45" s="1095">
        <v>1.1000000000000001</v>
      </c>
      <c r="AR45" s="1095">
        <v>1.1000000000000001</v>
      </c>
      <c r="AS45" s="1095">
        <v>1.5</v>
      </c>
      <c r="AT45" s="1095">
        <v>1.02</v>
      </c>
      <c r="AU45" s="1095">
        <v>1</v>
      </c>
      <c r="AV45" s="1095">
        <v>1.2</v>
      </c>
    </row>
    <row r="46" spans="1:51" ht="34.5" customHeight="1">
      <c r="A46" s="1045">
        <v>1876</v>
      </c>
      <c r="B46" s="1059" t="s">
        <v>469</v>
      </c>
      <c r="C46" s="1060" t="s">
        <v>469</v>
      </c>
      <c r="D46" s="1071" t="s">
        <v>352</v>
      </c>
      <c r="E46" s="1072" t="s">
        <v>471</v>
      </c>
      <c r="F46" s="1073" t="s">
        <v>615</v>
      </c>
      <c r="G46" s="1074" t="s">
        <v>352</v>
      </c>
      <c r="H46" s="1075" t="s">
        <v>134</v>
      </c>
      <c r="I46" s="1075" t="s">
        <v>135</v>
      </c>
      <c r="J46" s="1076" t="s">
        <v>352</v>
      </c>
      <c r="K46" s="1074" t="s">
        <v>339</v>
      </c>
      <c r="L46" s="1077">
        <v>0.13034372152742249</v>
      </c>
      <c r="M46" s="1078">
        <v>1</v>
      </c>
      <c r="N46" s="1079">
        <v>3.3296884216781097</v>
      </c>
      <c r="O46" s="1073" t="s">
        <v>2894</v>
      </c>
      <c r="P46" s="1077">
        <v>0.13034372152742249</v>
      </c>
      <c r="Q46" s="1078">
        <v>1</v>
      </c>
      <c r="R46" s="1079">
        <v>3.3296884216781097</v>
      </c>
      <c r="S46" s="1073" t="s">
        <v>2894</v>
      </c>
      <c r="T46" s="1077">
        <v>0.13034372152742249</v>
      </c>
      <c r="U46" s="1078">
        <v>1</v>
      </c>
      <c r="V46" s="1079">
        <v>3.3296884216781097</v>
      </c>
      <c r="W46" s="1073" t="s">
        <v>2894</v>
      </c>
      <c r="X46" s="1077">
        <v>0.13034372152742249</v>
      </c>
      <c r="Y46" s="1078">
        <v>1</v>
      </c>
      <c r="Z46" s="1079">
        <v>3.3296884216781097</v>
      </c>
      <c r="AA46" s="1073" t="s">
        <v>2894</v>
      </c>
      <c r="AB46" s="1103"/>
      <c r="AC46" s="1102"/>
      <c r="AD46" s="1206">
        <v>0</v>
      </c>
      <c r="AE46" s="1041" t="s">
        <v>617</v>
      </c>
      <c r="AF46" s="1094">
        <v>5</v>
      </c>
      <c r="AG46" s="1094">
        <v>4</v>
      </c>
      <c r="AH46" s="1094">
        <v>4</v>
      </c>
      <c r="AI46" s="1094">
        <v>1</v>
      </c>
      <c r="AJ46" s="1094">
        <v>1</v>
      </c>
      <c r="AK46" s="1094">
        <v>5</v>
      </c>
      <c r="AL46" s="1089">
        <v>32</v>
      </c>
      <c r="AM46" s="1089">
        <v>3</v>
      </c>
      <c r="AN46" s="1093">
        <v>1.6320968153275406</v>
      </c>
      <c r="AO46" s="1093">
        <v>3.3296884216781097</v>
      </c>
      <c r="AP46" s="1093" t="s">
        <v>2895</v>
      </c>
      <c r="AQ46" s="1095">
        <v>1.5</v>
      </c>
      <c r="AR46" s="1095">
        <v>1.1000000000000001</v>
      </c>
      <c r="AS46" s="1095">
        <v>1.2</v>
      </c>
      <c r="AT46" s="1095">
        <v>1</v>
      </c>
      <c r="AU46" s="1095">
        <v>1</v>
      </c>
      <c r="AV46" s="1095">
        <v>1.2</v>
      </c>
    </row>
    <row r="47" spans="1:51" ht="34.5" customHeight="1">
      <c r="A47" s="1045">
        <v>2083</v>
      </c>
      <c r="B47" s="1059" t="s">
        <v>469</v>
      </c>
      <c r="C47" s="1060" t="s">
        <v>469</v>
      </c>
      <c r="D47" s="1071" t="s">
        <v>352</v>
      </c>
      <c r="E47" s="1072" t="s">
        <v>471</v>
      </c>
      <c r="F47" s="1073" t="s">
        <v>136</v>
      </c>
      <c r="G47" s="1074" t="s">
        <v>352</v>
      </c>
      <c r="H47" s="1075" t="s">
        <v>134</v>
      </c>
      <c r="I47" s="1075" t="s">
        <v>135</v>
      </c>
      <c r="J47" s="1076" t="s">
        <v>352</v>
      </c>
      <c r="K47" s="1074" t="s">
        <v>339</v>
      </c>
      <c r="L47" s="1077">
        <v>0.13034372152742249</v>
      </c>
      <c r="M47" s="1078">
        <v>1</v>
      </c>
      <c r="N47" s="1079">
        <v>3.3296884216781097</v>
      </c>
      <c r="O47" s="1073" t="s">
        <v>2894</v>
      </c>
      <c r="P47" s="1077">
        <v>0.13034372152742249</v>
      </c>
      <c r="Q47" s="1078">
        <v>1</v>
      </c>
      <c r="R47" s="1079">
        <v>3.3296884216781097</v>
      </c>
      <c r="S47" s="1073" t="s">
        <v>2894</v>
      </c>
      <c r="T47" s="1077">
        <v>0.13034372152742249</v>
      </c>
      <c r="U47" s="1078">
        <v>1</v>
      </c>
      <c r="V47" s="1079">
        <v>3.3296884216781097</v>
      </c>
      <c r="W47" s="1073" t="s">
        <v>2894</v>
      </c>
      <c r="X47" s="1077">
        <v>0.13034372152742249</v>
      </c>
      <c r="Y47" s="1078">
        <v>1</v>
      </c>
      <c r="Z47" s="1079">
        <v>3.3296884216781097</v>
      </c>
      <c r="AA47" s="1073" t="s">
        <v>2894</v>
      </c>
      <c r="AB47" s="1103"/>
      <c r="AC47" s="1102"/>
      <c r="AD47" s="1206">
        <v>0</v>
      </c>
      <c r="AE47" s="1041" t="s">
        <v>617</v>
      </c>
      <c r="AF47" s="1094">
        <v>5</v>
      </c>
      <c r="AG47" s="1094">
        <v>4</v>
      </c>
      <c r="AH47" s="1094">
        <v>4</v>
      </c>
      <c r="AI47" s="1094">
        <v>1</v>
      </c>
      <c r="AJ47" s="1094">
        <v>1</v>
      </c>
      <c r="AK47" s="1094">
        <v>5</v>
      </c>
      <c r="AL47" s="1089">
        <v>32</v>
      </c>
      <c r="AM47" s="1089">
        <v>3</v>
      </c>
      <c r="AN47" s="1093">
        <v>1.6320968153275406</v>
      </c>
      <c r="AO47" s="1093">
        <v>3.3296884216781097</v>
      </c>
      <c r="AP47" s="1093" t="s">
        <v>2895</v>
      </c>
      <c r="AQ47" s="1095">
        <v>1.5</v>
      </c>
      <c r="AR47" s="1095">
        <v>1.1000000000000001</v>
      </c>
      <c r="AS47" s="1095">
        <v>1.2</v>
      </c>
      <c r="AT47" s="1095">
        <v>1</v>
      </c>
      <c r="AU47" s="1095">
        <v>1</v>
      </c>
      <c r="AV47" s="1095">
        <v>1.2</v>
      </c>
    </row>
    <row r="48" spans="1:51" ht="34.5" customHeight="1">
      <c r="A48" s="1045">
        <v>2128</v>
      </c>
      <c r="B48" s="1059" t="s">
        <v>469</v>
      </c>
      <c r="C48" s="1060" t="s">
        <v>469</v>
      </c>
      <c r="D48" s="1071" t="s">
        <v>352</v>
      </c>
      <c r="E48" s="1072" t="s">
        <v>471</v>
      </c>
      <c r="F48" s="1073" t="s">
        <v>616</v>
      </c>
      <c r="G48" s="1074" t="s">
        <v>352</v>
      </c>
      <c r="H48" s="1075" t="s">
        <v>134</v>
      </c>
      <c r="I48" s="1075" t="s">
        <v>135</v>
      </c>
      <c r="J48" s="1076" t="s">
        <v>352</v>
      </c>
      <c r="K48" s="1074" t="s">
        <v>339</v>
      </c>
      <c r="L48" s="1077">
        <v>4.0475236351300653E-2</v>
      </c>
      <c r="M48" s="1078">
        <v>1</v>
      </c>
      <c r="N48" s="1079">
        <v>3.3296884216781097</v>
      </c>
      <c r="O48" s="1073" t="s">
        <v>2894</v>
      </c>
      <c r="P48" s="1077">
        <v>4.0475236351300653E-2</v>
      </c>
      <c r="Q48" s="1078">
        <v>1</v>
      </c>
      <c r="R48" s="1079">
        <v>3.3296884216781097</v>
      </c>
      <c r="S48" s="1073" t="s">
        <v>2894</v>
      </c>
      <c r="T48" s="1077">
        <v>4.0475236351300653E-2</v>
      </c>
      <c r="U48" s="1078">
        <v>1</v>
      </c>
      <c r="V48" s="1079">
        <v>3.3296884216781097</v>
      </c>
      <c r="W48" s="1073" t="s">
        <v>2894</v>
      </c>
      <c r="X48" s="1077">
        <v>4.0475236351300653E-2</v>
      </c>
      <c r="Y48" s="1078">
        <v>1</v>
      </c>
      <c r="Z48" s="1079">
        <v>3.3296884216781097</v>
      </c>
      <c r="AA48" s="1073" t="s">
        <v>2894</v>
      </c>
      <c r="AB48" s="1103"/>
      <c r="AC48" s="1102"/>
      <c r="AD48" s="1206">
        <v>0</v>
      </c>
      <c r="AE48" s="1041" t="s">
        <v>617</v>
      </c>
      <c r="AF48" s="1094">
        <v>5</v>
      </c>
      <c r="AG48" s="1094">
        <v>4</v>
      </c>
      <c r="AH48" s="1094">
        <v>4</v>
      </c>
      <c r="AI48" s="1094">
        <v>1</v>
      </c>
      <c r="AJ48" s="1094">
        <v>1</v>
      </c>
      <c r="AK48" s="1094">
        <v>5</v>
      </c>
      <c r="AL48" s="1089">
        <v>32</v>
      </c>
      <c r="AM48" s="1089">
        <v>3</v>
      </c>
      <c r="AN48" s="1093">
        <v>1.6320968153275406</v>
      </c>
      <c r="AO48" s="1093">
        <v>3.3296884216781097</v>
      </c>
      <c r="AP48" s="1093" t="s">
        <v>2895</v>
      </c>
      <c r="AQ48" s="1095">
        <v>1.5</v>
      </c>
      <c r="AR48" s="1095">
        <v>1.1000000000000001</v>
      </c>
      <c r="AS48" s="1095">
        <v>1.2</v>
      </c>
      <c r="AT48" s="1095">
        <v>1</v>
      </c>
      <c r="AU48" s="1095">
        <v>1</v>
      </c>
      <c r="AV48" s="1095">
        <v>1.2</v>
      </c>
    </row>
    <row r="49" spans="1:51" ht="34.5" customHeight="1">
      <c r="A49" s="1045">
        <v>3064</v>
      </c>
      <c r="B49" s="1059" t="s">
        <v>469</v>
      </c>
      <c r="C49" s="1060" t="s">
        <v>469</v>
      </c>
      <c r="D49" s="1071" t="s">
        <v>352</v>
      </c>
      <c r="E49" s="1072" t="s">
        <v>471</v>
      </c>
      <c r="F49" s="1073" t="s">
        <v>137</v>
      </c>
      <c r="G49" s="1074" t="s">
        <v>352</v>
      </c>
      <c r="H49" s="1075" t="s">
        <v>134</v>
      </c>
      <c r="I49" s="1075" t="s">
        <v>135</v>
      </c>
      <c r="J49" s="1076" t="s">
        <v>352</v>
      </c>
      <c r="K49" s="1074" t="s">
        <v>339</v>
      </c>
      <c r="L49" s="1077">
        <v>4.0475236351300653E-2</v>
      </c>
      <c r="M49" s="1078">
        <v>1</v>
      </c>
      <c r="N49" s="1079">
        <v>3.3296884216781097</v>
      </c>
      <c r="O49" s="1073" t="s">
        <v>2894</v>
      </c>
      <c r="P49" s="1077">
        <v>4.0475236351300653E-2</v>
      </c>
      <c r="Q49" s="1078">
        <v>1</v>
      </c>
      <c r="R49" s="1079">
        <v>3.3296884216781097</v>
      </c>
      <c r="S49" s="1073" t="s">
        <v>2894</v>
      </c>
      <c r="T49" s="1077">
        <v>4.0475236351300653E-2</v>
      </c>
      <c r="U49" s="1078">
        <v>1</v>
      </c>
      <c r="V49" s="1079">
        <v>3.3296884216781097</v>
      </c>
      <c r="W49" s="1073" t="s">
        <v>2894</v>
      </c>
      <c r="X49" s="1077">
        <v>4.0475236351300653E-2</v>
      </c>
      <c r="Y49" s="1078">
        <v>1</v>
      </c>
      <c r="Z49" s="1079">
        <v>3.3296884216781097</v>
      </c>
      <c r="AA49" s="1073" t="s">
        <v>2894</v>
      </c>
      <c r="AB49" s="1103"/>
      <c r="AC49" s="1102"/>
      <c r="AD49" s="1206">
        <v>0</v>
      </c>
      <c r="AE49" s="1041" t="s">
        <v>617</v>
      </c>
      <c r="AF49" s="1094">
        <v>5</v>
      </c>
      <c r="AG49" s="1094">
        <v>4</v>
      </c>
      <c r="AH49" s="1094">
        <v>4</v>
      </c>
      <c r="AI49" s="1094">
        <v>1</v>
      </c>
      <c r="AJ49" s="1094">
        <v>1</v>
      </c>
      <c r="AK49" s="1094">
        <v>5</v>
      </c>
      <c r="AL49" s="1089">
        <v>32</v>
      </c>
      <c r="AM49" s="1089">
        <v>3</v>
      </c>
      <c r="AN49" s="1093">
        <v>1.6320968153275406</v>
      </c>
      <c r="AO49" s="1093">
        <v>3.3296884216781097</v>
      </c>
      <c r="AP49" s="1093" t="s">
        <v>2895</v>
      </c>
      <c r="AQ49" s="1095">
        <v>1.5</v>
      </c>
      <c r="AR49" s="1095">
        <v>1.1000000000000001</v>
      </c>
      <c r="AS49" s="1095">
        <v>1.2</v>
      </c>
      <c r="AT49" s="1095">
        <v>1</v>
      </c>
      <c r="AU49" s="1095">
        <v>1</v>
      </c>
      <c r="AV49" s="1095">
        <v>1.2</v>
      </c>
    </row>
    <row r="50" spans="1:51" s="1204" customFormat="1" ht="34.5" customHeight="1">
      <c r="A50" s="1045">
        <v>2560</v>
      </c>
      <c r="B50" s="1059" t="s">
        <v>469</v>
      </c>
      <c r="C50" s="1060" t="s">
        <v>469</v>
      </c>
      <c r="D50" s="1071" t="s">
        <v>352</v>
      </c>
      <c r="E50" s="1072" t="s">
        <v>471</v>
      </c>
      <c r="F50" s="1073" t="s">
        <v>6</v>
      </c>
      <c r="G50" s="1074" t="s">
        <v>352</v>
      </c>
      <c r="H50" s="1075" t="s">
        <v>134</v>
      </c>
      <c r="I50" s="1075" t="s">
        <v>135</v>
      </c>
      <c r="J50" s="1076" t="s">
        <v>352</v>
      </c>
      <c r="K50" s="1074" t="s">
        <v>339</v>
      </c>
      <c r="L50" s="1077">
        <v>8.3500000000000005E-2</v>
      </c>
      <c r="M50" s="1078">
        <v>1</v>
      </c>
      <c r="N50" s="1079">
        <v>1.8532338457509625</v>
      </c>
      <c r="O50" s="1073" t="s">
        <v>2892</v>
      </c>
      <c r="P50" s="1077">
        <v>8.3500000000000005E-2</v>
      </c>
      <c r="Q50" s="1078">
        <v>1</v>
      </c>
      <c r="R50" s="1079">
        <v>1.8532338457509625</v>
      </c>
      <c r="S50" s="1073" t="s">
        <v>2892</v>
      </c>
      <c r="T50" s="1077">
        <v>8.3500000000000005E-2</v>
      </c>
      <c r="U50" s="1078">
        <v>1</v>
      </c>
      <c r="V50" s="1079">
        <v>1.8532338457509625</v>
      </c>
      <c r="W50" s="1073" t="s">
        <v>2892</v>
      </c>
      <c r="X50" s="1077">
        <v>8.3500000000000005E-2</v>
      </c>
      <c r="Y50" s="1078">
        <v>1</v>
      </c>
      <c r="Z50" s="1079">
        <v>1.8532338457509625</v>
      </c>
      <c r="AA50" s="1073" t="s">
        <v>2892</v>
      </c>
      <c r="AB50" s="1103"/>
      <c r="AC50" s="1102"/>
      <c r="AD50" s="1206">
        <v>0.16700000000000001</v>
      </c>
      <c r="AE50" s="1041" t="s">
        <v>1337</v>
      </c>
      <c r="AF50" s="1094">
        <v>3</v>
      </c>
      <c r="AG50" s="1094">
        <v>4</v>
      </c>
      <c r="AH50" s="1094">
        <v>5</v>
      </c>
      <c r="AI50" s="1094">
        <v>3</v>
      </c>
      <c r="AJ50" s="1094">
        <v>1</v>
      </c>
      <c r="AK50" s="1094">
        <v>5</v>
      </c>
      <c r="AL50" s="1089">
        <v>33</v>
      </c>
      <c r="AM50" s="1089">
        <v>1.5</v>
      </c>
      <c r="AN50" s="1093">
        <v>1.5919770563893134</v>
      </c>
      <c r="AO50" s="1093">
        <v>1.8532338457509625</v>
      </c>
      <c r="AP50" s="1093" t="s">
        <v>2811</v>
      </c>
      <c r="AQ50" s="1095">
        <v>1.1000000000000001</v>
      </c>
      <c r="AR50" s="1095">
        <v>1.1000000000000001</v>
      </c>
      <c r="AS50" s="1095">
        <v>1.5</v>
      </c>
      <c r="AT50" s="1095">
        <v>1.02</v>
      </c>
      <c r="AU50" s="1095">
        <v>1</v>
      </c>
      <c r="AV50" s="1095">
        <v>1.2</v>
      </c>
      <c r="AW50" s="1120"/>
      <c r="AX50" s="1120"/>
      <c r="AY50" s="1120"/>
    </row>
    <row r="51" spans="1:51" ht="34.5" customHeight="1">
      <c r="AB51" s="1103"/>
    </row>
    <row r="52" spans="1:51" ht="34.5" customHeight="1">
      <c r="AB52" s="1103"/>
    </row>
    <row r="53" spans="1:51" ht="34.5" customHeight="1">
      <c r="F53" s="1125" t="s">
        <v>2092</v>
      </c>
      <c r="K53" s="1209" t="s">
        <v>2107</v>
      </c>
      <c r="X53" s="1212">
        <v>32</v>
      </c>
      <c r="AB53" s="1103"/>
      <c r="AE53" s="1111" t="s">
        <v>2108</v>
      </c>
    </row>
    <row r="54" spans="1:51" ht="34.5" customHeight="1">
      <c r="AB54" s="1103"/>
    </row>
    <row r="55" spans="1:51" ht="34.5" customHeight="1">
      <c r="AB55" s="1103"/>
    </row>
    <row r="56" spans="1:51" ht="34.5" customHeight="1">
      <c r="AB56" s="1103"/>
    </row>
    <row r="57" spans="1:51" ht="34.5" customHeight="1">
      <c r="AB57" s="1103"/>
    </row>
    <row r="58" spans="1:51" ht="34.5" customHeight="1">
      <c r="AB58" s="1103"/>
    </row>
    <row r="59" spans="1:51" ht="34.5" customHeight="1">
      <c r="AB59" s="1103"/>
    </row>
    <row r="60" spans="1:51" ht="34.5" customHeight="1">
      <c r="AB60" s="1103"/>
    </row>
    <row r="61" spans="1:51" ht="34.5" customHeight="1">
      <c r="AB61" s="1103"/>
    </row>
    <row r="62" spans="1:51" ht="34.5" customHeight="1">
      <c r="AB62" s="1103"/>
    </row>
  </sheetData>
  <mergeCells count="1">
    <mergeCell ref="AF1:AK1"/>
  </mergeCells>
  <phoneticPr fontId="0" type="noConversion"/>
  <conditionalFormatting sqref="AC30:AK30 D30:AA30 D34:AA37 AC34:AK37 AC44:AK50 D44:AA50 D11:AA26 AC39:AK39 D39:AA39 AC25:AK26 AC21:AD24 AF21:AK24 AC11:AK20">
    <cfRule type="expression" dxfId="1648" priority="27">
      <formula>MOD(ROW(),2)=0</formula>
    </cfRule>
  </conditionalFormatting>
  <conditionalFormatting sqref="AL30:AV30 AL34:AV37 AL44:AV50 AL11:AV26 AL39:AV39">
    <cfRule type="expression" dxfId="1647" priority="20">
      <formula>MOD(ROW(),2)=0</formula>
    </cfRule>
  </conditionalFormatting>
  <conditionalFormatting sqref="D29:W29 AC27:AK29 D27:O27 Q27:AA27 D28:S28 U28:AA28 Y29:AA29">
    <cfRule type="expression" dxfId="1646" priority="19">
      <formula>MOD(ROW(),2)=0</formula>
    </cfRule>
  </conditionalFormatting>
  <conditionalFormatting sqref="AL27:AV29">
    <cfRule type="expression" dxfId="1645" priority="18">
      <formula>MOD(ROW(),2)=0</formula>
    </cfRule>
  </conditionalFormatting>
  <conditionalFormatting sqref="AC31:AK33 D33:W33 D31:O31 Q31:AA31 D32:S32 U32:AA32 Y33:AA33">
    <cfRule type="expression" dxfId="1644" priority="17">
      <formula>MOD(ROW(),2)=0</formula>
    </cfRule>
  </conditionalFormatting>
  <conditionalFormatting sqref="AL31:AV33">
    <cfRule type="expression" dxfId="1643" priority="16">
      <formula>MOD(ROW(),2)=0</formula>
    </cfRule>
  </conditionalFormatting>
  <conditionalFormatting sqref="D40:AA43 AC40:AK43">
    <cfRule type="expression" dxfId="1642" priority="15">
      <formula>MOD(ROW(),2)=0</formula>
    </cfRule>
  </conditionalFormatting>
  <conditionalFormatting sqref="AL40:AV43">
    <cfRule type="expression" dxfId="1641" priority="14">
      <formula>MOD(ROW(),2)=0</formula>
    </cfRule>
  </conditionalFormatting>
  <conditionalFormatting sqref="P27">
    <cfRule type="expression" dxfId="1640" priority="12">
      <formula>MOD(ROW(),2)=0</formula>
    </cfRule>
  </conditionalFormatting>
  <conditionalFormatting sqref="T28">
    <cfRule type="expression" dxfId="1639" priority="11">
      <formula>MOD(ROW(),2)=0</formula>
    </cfRule>
  </conditionalFormatting>
  <conditionalFormatting sqref="X29">
    <cfRule type="expression" dxfId="1638" priority="10">
      <formula>MOD(ROW(),2)=0</formula>
    </cfRule>
  </conditionalFormatting>
  <conditionalFormatting sqref="P31">
    <cfRule type="expression" dxfId="1637" priority="9">
      <formula>MOD(ROW(),2)=0</formula>
    </cfRule>
  </conditionalFormatting>
  <conditionalFormatting sqref="T32">
    <cfRule type="expression" dxfId="1636" priority="8">
      <formula>MOD(ROW(),2)=0</formula>
    </cfRule>
  </conditionalFormatting>
  <conditionalFormatting sqref="X33">
    <cfRule type="expression" dxfId="1635" priority="7">
      <formula>MOD(ROW(),2)=0</formula>
    </cfRule>
  </conditionalFormatting>
  <conditionalFormatting sqref="AC38:AK38 D38:AA38">
    <cfRule type="expression" dxfId="1634" priority="6">
      <formula>MOD(ROW(),2)=0</formula>
    </cfRule>
  </conditionalFormatting>
  <conditionalFormatting sqref="AL38:AV38">
    <cfRule type="expression" dxfId="1633" priority="5">
      <formula>MOD(ROW(),2)=0</formula>
    </cfRule>
  </conditionalFormatting>
  <conditionalFormatting sqref="AE21">
    <cfRule type="expression" dxfId="1632" priority="4">
      <formula>MOD(ROW(),2)=0</formula>
    </cfRule>
  </conditionalFormatting>
  <conditionalFormatting sqref="AE22">
    <cfRule type="expression" dxfId="1631" priority="3">
      <formula>MOD(ROW(),2)=0</formula>
    </cfRule>
  </conditionalFormatting>
  <conditionalFormatting sqref="AE23">
    <cfRule type="expression" dxfId="1630" priority="2">
      <formula>MOD(ROW(),2)=0</formula>
    </cfRule>
  </conditionalFormatting>
  <conditionalFormatting sqref="AE24">
    <cfRule type="expression" dxfId="1629" priority="1">
      <formula>MOD(ROW(),2)=0</formula>
    </cfRule>
  </conditionalFormatting>
  <dataValidations xWindow="19" yWindow="189" count="1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F3" xr:uid="{9E4A7197-5060-43FB-8C65-43557682CF41}"/>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K3" xr:uid="{9FC4278D-EE10-45E9-A592-0C5BF9D52722}"/>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J3" xr:uid="{2CB5CB47-3601-4655-8FC2-17AA4F567AA9}"/>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I3" xr:uid="{B3958DA7-4E71-49AA-9506-3ED8788FEAA8}"/>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H3" xr:uid="{5E3F5806-70E7-4A30-AC83-50FFCF666BDB}"/>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G3" xr:uid="{2E52A6A5-C631-479B-85A3-666B225C71E6}"/>
    <dataValidation allowBlank="1" showInputMessage="1" showErrorMessage="1" prompt="Do not change." sqref="AL3:AV4" xr:uid="{87C33E99-3BFB-46C2-9D1B-9623435F2E9D}"/>
    <dataValidation allowBlank="1" showInputMessage="1" showErrorMessage="1" promptTitle="Remarks" prompt="A general comment (data source, calculation procedure, ...) can be made about each individual exchange. The remarks are added to the GeneralComment-field." sqref="AE3" xr:uid="{FBF1CEEE-69B2-4D3F-BA4F-D3EE5C595184}"/>
    <dataValidation allowBlank="1" showInputMessage="1" showErrorMessage="1" promptTitle="Do not change" prompt="This field is automatically updated from the names-list" sqref="AL11:AL50" xr:uid="{00000000-0002-0000-1000-000000000000}"/>
    <dataValidation allowBlank="1" showInputMessage="1" showErrorMessage="1" prompt="always 1" sqref="L7:L20 P7:P20 T7:T20 X7:X20 T23" xr:uid="{00000000-0002-0000-1000-000001000000}"/>
  </dataValidations>
  <pageMargins left="0.78740157499999996" right="0.78740157499999996" top="0.984251969" bottom="0.984251969" header="0.4921259845" footer="0.4921259845"/>
  <pageSetup paperSize="9" scale="29" orientation="landscape" r:id="rId1"/>
  <headerFooter alignWithMargins="0">
    <oddHeader>&amp;A</oddHeader>
    <oddFooter>&amp;L&amp;D&amp;C&amp;F</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theme="4" tint="0.39997558519241921"/>
    <pageSetUpPr fitToPage="1"/>
  </sheetPr>
  <dimension ref="A1:AU73"/>
  <sheetViews>
    <sheetView zoomScale="85" zoomScaleNormal="85" workbookViewId="0">
      <pane xSplit="11" ySplit="6" topLeftCell="L25"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111" hidden="1" customWidth="1" outlineLevel="1"/>
    <col min="24" max="24" width="15.7109375" style="1120" customWidth="1" collapsed="1"/>
    <col min="25" max="26" width="5.7109375" style="1111" customWidth="1" outlineLevel="1"/>
    <col min="27" max="27" width="40.7109375" style="1111" customWidth="1" outlineLevel="1"/>
    <col min="28" max="28" width="4.140625" style="1096" customWidth="1"/>
    <col min="29" max="29" width="15.7109375" style="1120" hidden="1" customWidth="1" outlineLevel="1"/>
    <col min="30" max="30" width="40.7109375" style="1128" customWidth="1" collapsed="1"/>
    <col min="31" max="31" width="4.7109375" style="1129" customWidth="1"/>
    <col min="32" max="40" width="4.7109375" style="1130" customWidth="1"/>
    <col min="41" max="41" width="12.7109375" style="1130" customWidth="1"/>
    <col min="42" max="47" width="4.7109375" style="1120" customWidth="1"/>
    <col min="48" max="16384" width="11.42578125" style="1203"/>
  </cols>
  <sheetData>
    <row r="1" spans="1:47">
      <c r="A1" s="1041"/>
      <c r="B1" s="1042"/>
      <c r="C1" s="1043"/>
      <c r="D1" s="1041"/>
      <c r="E1" s="1041"/>
      <c r="F1" s="1044" t="s">
        <v>456</v>
      </c>
      <c r="G1" s="1041"/>
      <c r="H1" s="1041"/>
      <c r="I1" s="1041"/>
      <c r="J1" s="1041"/>
      <c r="K1" s="1041"/>
      <c r="L1" s="1045" t="s">
        <v>737</v>
      </c>
      <c r="M1" s="1046"/>
      <c r="N1" s="1046"/>
      <c r="O1" s="1046"/>
      <c r="P1" s="1045" t="s">
        <v>848</v>
      </c>
      <c r="Q1" s="1046"/>
      <c r="R1" s="1046"/>
      <c r="S1" s="1046"/>
      <c r="T1" s="1045" t="s">
        <v>849</v>
      </c>
      <c r="U1" s="1046"/>
      <c r="V1" s="1046"/>
      <c r="W1" s="1046"/>
      <c r="X1" s="1045">
        <v>4841</v>
      </c>
      <c r="Y1" s="1046"/>
      <c r="Z1" s="1046"/>
      <c r="AA1" s="1046"/>
      <c r="AC1" s="1080"/>
      <c r="AD1" s="1080"/>
      <c r="AE1" s="1523"/>
      <c r="AF1" s="1523"/>
      <c r="AG1" s="1523"/>
      <c r="AH1" s="1523"/>
      <c r="AI1" s="1523"/>
      <c r="AJ1" s="1523"/>
      <c r="AK1" s="1081"/>
      <c r="AL1" s="1081"/>
      <c r="AM1" s="1081"/>
      <c r="AN1" s="1081"/>
      <c r="AO1" s="1081"/>
      <c r="AP1" s="1080"/>
      <c r="AQ1" s="1080"/>
      <c r="AR1" s="1080"/>
      <c r="AS1" s="1080"/>
      <c r="AT1" s="1080"/>
      <c r="AU1" s="1080"/>
    </row>
    <row r="2" spans="1:47">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t="s">
        <v>1338</v>
      </c>
      <c r="AD2" s="1081"/>
      <c r="AE2" s="1081"/>
      <c r="AF2" s="1081"/>
      <c r="AG2" s="1081"/>
      <c r="AH2" s="1081"/>
      <c r="AI2" s="1081"/>
      <c r="AJ2" s="1081"/>
      <c r="AK2" s="1081"/>
      <c r="AL2" s="1080"/>
      <c r="AM2" s="1080"/>
      <c r="AN2" s="1080"/>
      <c r="AO2" s="1080"/>
      <c r="AP2" s="1080"/>
      <c r="AQ2" s="1080"/>
      <c r="AR2" s="1080"/>
      <c r="AS2" s="1080"/>
      <c r="AT2" s="1080"/>
      <c r="AU2" s="1080"/>
    </row>
    <row r="3" spans="1:47" ht="94.5" customHeight="1">
      <c r="A3" s="1050" t="s">
        <v>344</v>
      </c>
      <c r="B3" s="1051"/>
      <c r="C3" s="1043">
        <v>401</v>
      </c>
      <c r="D3" s="1052" t="s">
        <v>458</v>
      </c>
      <c r="E3" s="1052" t="s">
        <v>459</v>
      </c>
      <c r="F3" s="1053" t="s">
        <v>460</v>
      </c>
      <c r="G3" s="1052" t="s">
        <v>461</v>
      </c>
      <c r="H3" s="1052" t="s">
        <v>462</v>
      </c>
      <c r="I3" s="1052" t="s">
        <v>463</v>
      </c>
      <c r="J3" s="1052" t="s">
        <v>464</v>
      </c>
      <c r="K3" s="1052" t="s">
        <v>337</v>
      </c>
      <c r="L3" s="1054" t="s">
        <v>831</v>
      </c>
      <c r="M3" s="1055" t="s">
        <v>187</v>
      </c>
      <c r="N3" s="1055" t="s">
        <v>188</v>
      </c>
      <c r="O3" s="1056" t="s">
        <v>492</v>
      </c>
      <c r="P3" s="1054" t="s">
        <v>831</v>
      </c>
      <c r="Q3" s="1055" t="s">
        <v>187</v>
      </c>
      <c r="R3" s="1055" t="s">
        <v>188</v>
      </c>
      <c r="S3" s="1056" t="s">
        <v>492</v>
      </c>
      <c r="T3" s="1054" t="s">
        <v>831</v>
      </c>
      <c r="U3" s="1055" t="s">
        <v>187</v>
      </c>
      <c r="V3" s="1055" t="s">
        <v>188</v>
      </c>
      <c r="W3" s="1056" t="s">
        <v>492</v>
      </c>
      <c r="X3" s="1054" t="s">
        <v>831</v>
      </c>
      <c r="Y3" s="1055" t="s">
        <v>187</v>
      </c>
      <c r="Z3" s="1055" t="s">
        <v>188</v>
      </c>
      <c r="AA3" s="1056" t="s">
        <v>492</v>
      </c>
      <c r="AB3" s="1100"/>
      <c r="AC3" s="1091" t="s">
        <v>831</v>
      </c>
      <c r="AD3" s="1082" t="s">
        <v>1953</v>
      </c>
      <c r="AE3" s="1083" t="s">
        <v>1954</v>
      </c>
      <c r="AF3" s="1083" t="s">
        <v>1955</v>
      </c>
      <c r="AG3" s="1083" t="s">
        <v>1956</v>
      </c>
      <c r="AH3" s="1083" t="s">
        <v>1957</v>
      </c>
      <c r="AI3" s="1083" t="s">
        <v>1958</v>
      </c>
      <c r="AJ3" s="1083" t="s">
        <v>1959</v>
      </c>
      <c r="AK3" s="1084" t="s">
        <v>180</v>
      </c>
      <c r="AL3" s="1084" t="s">
        <v>1960</v>
      </c>
      <c r="AM3" s="1084" t="s">
        <v>182</v>
      </c>
      <c r="AN3" s="1084" t="s">
        <v>332</v>
      </c>
      <c r="AO3" s="1084" t="s">
        <v>1961</v>
      </c>
      <c r="AP3" s="1085" t="s">
        <v>1954</v>
      </c>
      <c r="AQ3" s="1085" t="s">
        <v>1955</v>
      </c>
      <c r="AR3" s="1085" t="s">
        <v>1956</v>
      </c>
      <c r="AS3" s="1085" t="s">
        <v>1957</v>
      </c>
      <c r="AT3" s="1085" t="s">
        <v>1958</v>
      </c>
      <c r="AU3" s="1085" t="s">
        <v>1959</v>
      </c>
    </row>
    <row r="4" spans="1:47" ht="21" customHeight="1">
      <c r="A4" s="1041"/>
      <c r="B4" s="1051"/>
      <c r="C4" s="1043">
        <v>662</v>
      </c>
      <c r="D4" s="1053"/>
      <c r="E4" s="1053"/>
      <c r="F4" s="1053" t="s">
        <v>461</v>
      </c>
      <c r="G4" s="1053"/>
      <c r="H4" s="1053"/>
      <c r="I4" s="1053"/>
      <c r="J4" s="1053"/>
      <c r="K4" s="1053"/>
      <c r="L4" s="1054" t="s">
        <v>1099</v>
      </c>
      <c r="M4" s="1057"/>
      <c r="N4" s="1057"/>
      <c r="O4" s="1058"/>
      <c r="P4" s="1054" t="s">
        <v>403</v>
      </c>
      <c r="Q4" s="1057"/>
      <c r="R4" s="1057"/>
      <c r="S4" s="1058"/>
      <c r="T4" s="1054" t="s">
        <v>2179</v>
      </c>
      <c r="U4" s="1057"/>
      <c r="V4" s="1057"/>
      <c r="W4" s="1058"/>
      <c r="X4" s="1054" t="s">
        <v>465</v>
      </c>
      <c r="Y4" s="1057"/>
      <c r="Z4" s="1057"/>
      <c r="AA4" s="1058"/>
      <c r="AB4" s="1101"/>
      <c r="AC4" s="1082" t="s">
        <v>465</v>
      </c>
      <c r="AD4" s="1086"/>
      <c r="AE4" s="1087" t="s">
        <v>192</v>
      </c>
      <c r="AF4" s="1082"/>
      <c r="AG4" s="1082"/>
      <c r="AH4" s="1082"/>
      <c r="AI4" s="1082"/>
      <c r="AJ4" s="1082"/>
      <c r="AK4" s="1088"/>
      <c r="AL4" s="1088"/>
      <c r="AM4" s="1088" t="s">
        <v>190</v>
      </c>
      <c r="AN4" s="1088" t="s">
        <v>190</v>
      </c>
      <c r="AO4" s="1089"/>
      <c r="AP4" s="1090"/>
      <c r="AQ4" s="1090"/>
      <c r="AR4" s="1090"/>
      <c r="AS4" s="1090"/>
      <c r="AT4" s="1090"/>
      <c r="AU4" s="1090"/>
    </row>
    <row r="5" spans="1:47">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101"/>
      <c r="AC5" s="1082">
        <v>0</v>
      </c>
      <c r="AD5" s="1086"/>
      <c r="AE5" s="1082"/>
      <c r="AF5" s="1082"/>
      <c r="AG5" s="1082"/>
      <c r="AH5" s="1082"/>
      <c r="AI5" s="1082"/>
      <c r="AJ5" s="1082"/>
      <c r="AK5" s="1089"/>
      <c r="AL5" s="1089"/>
      <c r="AM5" s="1089"/>
      <c r="AN5" s="1089"/>
      <c r="AO5" s="1089"/>
      <c r="AP5" s="1090"/>
      <c r="AQ5" s="1090"/>
      <c r="AR5" s="1090"/>
      <c r="AS5" s="1090"/>
      <c r="AT5" s="1090"/>
      <c r="AU5" s="1090"/>
    </row>
    <row r="6" spans="1:47">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101"/>
      <c r="AC6" s="1082" t="s">
        <v>339</v>
      </c>
      <c r="AD6" s="1086"/>
      <c r="AE6" s="1091"/>
      <c r="AF6" s="1091"/>
      <c r="AG6" s="1091"/>
      <c r="AH6" s="1091"/>
      <c r="AI6" s="1091"/>
      <c r="AJ6" s="1091"/>
      <c r="AK6" s="1089"/>
      <c r="AL6" s="1089"/>
      <c r="AM6" s="1092"/>
      <c r="AN6" s="1092"/>
      <c r="AO6" s="1093"/>
      <c r="AP6" s="1090"/>
      <c r="AQ6" s="1090"/>
      <c r="AR6" s="1090"/>
      <c r="AS6" s="1090"/>
      <c r="AT6" s="1090"/>
      <c r="AU6" s="1090"/>
    </row>
    <row r="7" spans="1:47">
      <c r="A7" s="1045" t="s">
        <v>737</v>
      </c>
      <c r="B7" s="1059" t="s">
        <v>467</v>
      </c>
      <c r="C7" s="1060"/>
      <c r="D7" s="1061" t="s">
        <v>352</v>
      </c>
      <c r="E7" s="1062">
        <v>0</v>
      </c>
      <c r="F7" s="1063" t="s">
        <v>831</v>
      </c>
      <c r="G7" s="1064" t="s">
        <v>1099</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101"/>
      <c r="AC7" s="1086"/>
      <c r="AD7" s="1086"/>
      <c r="AE7" s="1082"/>
      <c r="AF7" s="1082"/>
      <c r="AG7" s="1082"/>
      <c r="AH7" s="1082"/>
      <c r="AI7" s="1082"/>
      <c r="AJ7" s="1082"/>
      <c r="AK7" s="1089"/>
      <c r="AL7" s="1089"/>
      <c r="AM7" s="1089"/>
      <c r="AN7" s="1089"/>
      <c r="AO7" s="1089"/>
      <c r="AP7" s="1089"/>
      <c r="AQ7" s="1089"/>
      <c r="AR7" s="1089"/>
      <c r="AS7" s="1089"/>
      <c r="AT7" s="1089"/>
      <c r="AU7" s="1089"/>
    </row>
    <row r="8" spans="1:47">
      <c r="A8" s="1045" t="s">
        <v>848</v>
      </c>
      <c r="B8" s="1059"/>
      <c r="C8" s="1060"/>
      <c r="D8" s="1061" t="s">
        <v>352</v>
      </c>
      <c r="E8" s="1062">
        <v>0</v>
      </c>
      <c r="F8" s="1063" t="s">
        <v>831</v>
      </c>
      <c r="G8" s="1064" t="s">
        <v>403</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101"/>
      <c r="AC8" s="1086"/>
      <c r="AD8" s="1086"/>
      <c r="AE8" s="1082"/>
      <c r="AF8" s="1082"/>
      <c r="AG8" s="1082"/>
      <c r="AH8" s="1082"/>
      <c r="AI8" s="1082"/>
      <c r="AJ8" s="1082"/>
      <c r="AK8" s="1089"/>
      <c r="AL8" s="1089"/>
      <c r="AM8" s="1089"/>
      <c r="AN8" s="1089"/>
      <c r="AO8" s="1089"/>
      <c r="AP8" s="1089"/>
      <c r="AQ8" s="1089"/>
      <c r="AR8" s="1089"/>
      <c r="AS8" s="1089"/>
      <c r="AT8" s="1089"/>
      <c r="AU8" s="1089"/>
    </row>
    <row r="9" spans="1:47">
      <c r="A9" s="1045" t="s">
        <v>849</v>
      </c>
      <c r="B9" s="1059"/>
      <c r="C9" s="1060"/>
      <c r="D9" s="1061" t="s">
        <v>352</v>
      </c>
      <c r="E9" s="1062">
        <v>0</v>
      </c>
      <c r="F9" s="1063" t="s">
        <v>831</v>
      </c>
      <c r="G9" s="1064" t="s">
        <v>2179</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101"/>
      <c r="AC9" s="1086"/>
      <c r="AD9" s="1086"/>
      <c r="AE9" s="1082"/>
      <c r="AF9" s="1082"/>
      <c r="AG9" s="1082"/>
      <c r="AH9" s="1082"/>
      <c r="AI9" s="1082"/>
      <c r="AJ9" s="1082"/>
      <c r="AK9" s="1089"/>
      <c r="AL9" s="1089"/>
      <c r="AM9" s="1089"/>
      <c r="AN9" s="1089"/>
      <c r="AO9" s="1089"/>
      <c r="AP9" s="1089"/>
      <c r="AQ9" s="1089"/>
      <c r="AR9" s="1089"/>
      <c r="AS9" s="1089"/>
      <c r="AT9" s="1089"/>
      <c r="AU9" s="1089"/>
    </row>
    <row r="10" spans="1:47">
      <c r="A10" s="1045">
        <v>4841</v>
      </c>
      <c r="B10" s="1059"/>
      <c r="C10" s="1060"/>
      <c r="D10" s="1061" t="s">
        <v>352</v>
      </c>
      <c r="E10" s="1062">
        <v>0</v>
      </c>
      <c r="F10" s="1063" t="s">
        <v>831</v>
      </c>
      <c r="G10" s="1064" t="s">
        <v>465</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101"/>
      <c r="AC10" s="1086"/>
      <c r="AD10" s="1086"/>
      <c r="AE10" s="1082"/>
      <c r="AF10" s="1082"/>
      <c r="AG10" s="1082"/>
      <c r="AH10" s="1082"/>
      <c r="AI10" s="1082"/>
      <c r="AJ10" s="1082"/>
      <c r="AK10" s="1089"/>
      <c r="AL10" s="1089"/>
      <c r="AM10" s="1089"/>
      <c r="AN10" s="1089"/>
      <c r="AO10" s="1089"/>
      <c r="AP10" s="1089"/>
      <c r="AQ10" s="1089"/>
      <c r="AR10" s="1089"/>
      <c r="AS10" s="1089"/>
      <c r="AT10" s="1089"/>
      <c r="AU10" s="1089"/>
    </row>
    <row r="11" spans="1:47">
      <c r="A11" s="1045" t="s">
        <v>736</v>
      </c>
      <c r="B11" s="1059" t="s">
        <v>468</v>
      </c>
      <c r="C11" s="1060" t="s">
        <v>469</v>
      </c>
      <c r="D11" s="1071" t="s">
        <v>470</v>
      </c>
      <c r="E11" s="1072" t="s">
        <v>352</v>
      </c>
      <c r="F11" s="1073" t="s">
        <v>832</v>
      </c>
      <c r="G11" s="1074" t="s">
        <v>1099</v>
      </c>
      <c r="H11" s="1075" t="s">
        <v>352</v>
      </c>
      <c r="I11" s="1075" t="s">
        <v>352</v>
      </c>
      <c r="J11" s="1076">
        <v>0</v>
      </c>
      <c r="K11" s="1074" t="s">
        <v>339</v>
      </c>
      <c r="L11" s="1077">
        <v>1</v>
      </c>
      <c r="M11" s="1078">
        <v>1</v>
      </c>
      <c r="N11" s="1079">
        <v>1.3278954359670903</v>
      </c>
      <c r="O11" s="1073" t="s">
        <v>2896</v>
      </c>
      <c r="P11" s="1077">
        <v>0</v>
      </c>
      <c r="Q11" s="1078">
        <v>1</v>
      </c>
      <c r="R11" s="1079">
        <v>1.3278954359670903</v>
      </c>
      <c r="S11" s="1073" t="s">
        <v>2896</v>
      </c>
      <c r="T11" s="1077">
        <v>0</v>
      </c>
      <c r="U11" s="1078">
        <v>1</v>
      </c>
      <c r="V11" s="1079">
        <v>1.3278954359670903</v>
      </c>
      <c r="W11" s="1073" t="s">
        <v>2896</v>
      </c>
      <c r="X11" s="1077">
        <v>0</v>
      </c>
      <c r="Y11" s="1078">
        <v>1</v>
      </c>
      <c r="Z11" s="1079">
        <v>1.3278954359670903</v>
      </c>
      <c r="AA11" s="1073" t="s">
        <v>2896</v>
      </c>
      <c r="AB11" s="1103"/>
      <c r="AC11" s="1206"/>
      <c r="AD11" s="1041" t="s">
        <v>348</v>
      </c>
      <c r="AE11" s="1094">
        <v>2</v>
      </c>
      <c r="AF11" s="1094">
        <v>4</v>
      </c>
      <c r="AG11" s="1094">
        <v>4</v>
      </c>
      <c r="AH11" s="1094">
        <v>2</v>
      </c>
      <c r="AI11" s="1094">
        <v>1</v>
      </c>
      <c r="AJ11" s="1094">
        <v>5</v>
      </c>
      <c r="AK11" s="1089">
        <v>3</v>
      </c>
      <c r="AL11" s="1089">
        <v>1.05</v>
      </c>
      <c r="AM11" s="1093">
        <v>1.3222922972440092</v>
      </c>
      <c r="AN11" s="1093">
        <v>1.3278954359670903</v>
      </c>
      <c r="AO11" s="1093" t="s">
        <v>2863</v>
      </c>
      <c r="AP11" s="1095">
        <v>1.05</v>
      </c>
      <c r="AQ11" s="1095">
        <v>1.1000000000000001</v>
      </c>
      <c r="AR11" s="1095">
        <v>1.2</v>
      </c>
      <c r="AS11" s="1095">
        <v>1.01</v>
      </c>
      <c r="AT11" s="1095">
        <v>1</v>
      </c>
      <c r="AU11" s="1095">
        <v>1.2</v>
      </c>
    </row>
    <row r="12" spans="1:47">
      <c r="A12" s="1045" t="s">
        <v>844</v>
      </c>
      <c r="B12" s="1059" t="s">
        <v>469</v>
      </c>
      <c r="C12" s="1060" t="s">
        <v>469</v>
      </c>
      <c r="D12" s="1071" t="s">
        <v>470</v>
      </c>
      <c r="E12" s="1072" t="s">
        <v>352</v>
      </c>
      <c r="F12" s="1073" t="s">
        <v>832</v>
      </c>
      <c r="G12" s="1074" t="s">
        <v>403</v>
      </c>
      <c r="H12" s="1075" t="s">
        <v>352</v>
      </c>
      <c r="I12" s="1075" t="s">
        <v>352</v>
      </c>
      <c r="J12" s="1076">
        <v>0</v>
      </c>
      <c r="K12" s="1074" t="s">
        <v>339</v>
      </c>
      <c r="L12" s="1077">
        <v>0</v>
      </c>
      <c r="M12" s="1078">
        <v>1</v>
      </c>
      <c r="N12" s="1079">
        <v>1.3278954359670903</v>
      </c>
      <c r="O12" s="1073" t="s">
        <v>2896</v>
      </c>
      <c r="P12" s="1077">
        <v>1</v>
      </c>
      <c r="Q12" s="1078">
        <v>1</v>
      </c>
      <c r="R12" s="1079">
        <v>1.3278954359670903</v>
      </c>
      <c r="S12" s="1073" t="s">
        <v>2896</v>
      </c>
      <c r="T12" s="1077">
        <v>0</v>
      </c>
      <c r="U12" s="1078">
        <v>1</v>
      </c>
      <c r="V12" s="1079">
        <v>1.3278954359670903</v>
      </c>
      <c r="W12" s="1073" t="s">
        <v>2896</v>
      </c>
      <c r="X12" s="1077">
        <v>0</v>
      </c>
      <c r="Y12" s="1078">
        <v>1</v>
      </c>
      <c r="Z12" s="1079">
        <v>1.3278954359670903</v>
      </c>
      <c r="AA12" s="1073" t="s">
        <v>2896</v>
      </c>
      <c r="AB12" s="1103"/>
      <c r="AC12" s="1206"/>
      <c r="AD12" s="1041" t="s">
        <v>348</v>
      </c>
      <c r="AE12" s="1094">
        <v>2</v>
      </c>
      <c r="AF12" s="1094">
        <v>4</v>
      </c>
      <c r="AG12" s="1094">
        <v>4</v>
      </c>
      <c r="AH12" s="1094">
        <v>2</v>
      </c>
      <c r="AI12" s="1094">
        <v>1</v>
      </c>
      <c r="AJ12" s="1094">
        <v>5</v>
      </c>
      <c r="AK12" s="1089">
        <v>3</v>
      </c>
      <c r="AL12" s="1089">
        <v>1.05</v>
      </c>
      <c r="AM12" s="1093">
        <v>1.3222922972440092</v>
      </c>
      <c r="AN12" s="1093">
        <v>1.3278954359670903</v>
      </c>
      <c r="AO12" s="1093" t="s">
        <v>2863</v>
      </c>
      <c r="AP12" s="1095">
        <v>1.05</v>
      </c>
      <c r="AQ12" s="1095">
        <v>1.1000000000000001</v>
      </c>
      <c r="AR12" s="1095">
        <v>1.2</v>
      </c>
      <c r="AS12" s="1095">
        <v>1.01</v>
      </c>
      <c r="AT12" s="1095">
        <v>1</v>
      </c>
      <c r="AU12" s="1095">
        <v>1.2</v>
      </c>
    </row>
    <row r="13" spans="1:47">
      <c r="A13" s="1045" t="s">
        <v>845</v>
      </c>
      <c r="B13" s="1059" t="s">
        <v>469</v>
      </c>
      <c r="C13" s="1060" t="s">
        <v>469</v>
      </c>
      <c r="D13" s="1071" t="s">
        <v>470</v>
      </c>
      <c r="E13" s="1072" t="s">
        <v>352</v>
      </c>
      <c r="F13" s="1073" t="s">
        <v>832</v>
      </c>
      <c r="G13" s="1074" t="s">
        <v>2179</v>
      </c>
      <c r="H13" s="1075" t="s">
        <v>352</v>
      </c>
      <c r="I13" s="1075" t="s">
        <v>352</v>
      </c>
      <c r="J13" s="1076">
        <v>0</v>
      </c>
      <c r="K13" s="1074" t="s">
        <v>339</v>
      </c>
      <c r="L13" s="1077">
        <v>0</v>
      </c>
      <c r="M13" s="1078">
        <v>1</v>
      </c>
      <c r="N13" s="1079">
        <v>1.3278954359670903</v>
      </c>
      <c r="O13" s="1073" t="s">
        <v>2896</v>
      </c>
      <c r="P13" s="1077">
        <v>0</v>
      </c>
      <c r="Q13" s="1078">
        <v>1</v>
      </c>
      <c r="R13" s="1079">
        <v>1.3278954359670903</v>
      </c>
      <c r="S13" s="1073" t="s">
        <v>2896</v>
      </c>
      <c r="T13" s="1077">
        <v>1</v>
      </c>
      <c r="U13" s="1078">
        <v>1</v>
      </c>
      <c r="V13" s="1079">
        <v>1.3278954359670903</v>
      </c>
      <c r="W13" s="1073" t="s">
        <v>2896</v>
      </c>
      <c r="X13" s="1077">
        <v>0</v>
      </c>
      <c r="Y13" s="1078">
        <v>1</v>
      </c>
      <c r="Z13" s="1079">
        <v>1.3278954359670903</v>
      </c>
      <c r="AA13" s="1073" t="s">
        <v>2896</v>
      </c>
      <c r="AB13" s="1103"/>
      <c r="AC13" s="1206"/>
      <c r="AD13" s="1041" t="s">
        <v>348</v>
      </c>
      <c r="AE13" s="1094">
        <v>2</v>
      </c>
      <c r="AF13" s="1094">
        <v>4</v>
      </c>
      <c r="AG13" s="1094">
        <v>4</v>
      </c>
      <c r="AH13" s="1094">
        <v>2</v>
      </c>
      <c r="AI13" s="1094">
        <v>1</v>
      </c>
      <c r="AJ13" s="1094">
        <v>5</v>
      </c>
      <c r="AK13" s="1089">
        <v>3</v>
      </c>
      <c r="AL13" s="1089">
        <v>1.05</v>
      </c>
      <c r="AM13" s="1093">
        <v>1.3222922972440092</v>
      </c>
      <c r="AN13" s="1093">
        <v>1.3278954359670903</v>
      </c>
      <c r="AO13" s="1093" t="s">
        <v>2863</v>
      </c>
      <c r="AP13" s="1095">
        <v>1.05</v>
      </c>
      <c r="AQ13" s="1095">
        <v>1.1000000000000001</v>
      </c>
      <c r="AR13" s="1095">
        <v>1.2</v>
      </c>
      <c r="AS13" s="1095">
        <v>1.01</v>
      </c>
      <c r="AT13" s="1095">
        <v>1</v>
      </c>
      <c r="AU13" s="1095">
        <v>1.2</v>
      </c>
    </row>
    <row r="14" spans="1:47">
      <c r="A14" s="1045">
        <v>32124</v>
      </c>
      <c r="B14" s="1059" t="s">
        <v>469</v>
      </c>
      <c r="C14" s="1060" t="s">
        <v>469</v>
      </c>
      <c r="D14" s="1071" t="s">
        <v>470</v>
      </c>
      <c r="E14" s="1072" t="s">
        <v>352</v>
      </c>
      <c r="F14" s="1073" t="s">
        <v>832</v>
      </c>
      <c r="G14" s="1074" t="s">
        <v>44</v>
      </c>
      <c r="H14" s="1075" t="s">
        <v>352</v>
      </c>
      <c r="I14" s="1075" t="s">
        <v>352</v>
      </c>
      <c r="J14" s="1076">
        <v>0</v>
      </c>
      <c r="K14" s="1074" t="s">
        <v>339</v>
      </c>
      <c r="L14" s="1077">
        <v>0</v>
      </c>
      <c r="M14" s="1078">
        <v>1</v>
      </c>
      <c r="N14" s="1079">
        <v>1.3278954359670903</v>
      </c>
      <c r="O14" s="1073" t="s">
        <v>2896</v>
      </c>
      <c r="P14" s="1077">
        <v>0</v>
      </c>
      <c r="Q14" s="1078">
        <v>1</v>
      </c>
      <c r="R14" s="1079">
        <v>1.3278954359670903</v>
      </c>
      <c r="S14" s="1073" t="s">
        <v>2896</v>
      </c>
      <c r="T14" s="1077">
        <v>0</v>
      </c>
      <c r="U14" s="1078">
        <v>1</v>
      </c>
      <c r="V14" s="1079">
        <v>1.3278954359670903</v>
      </c>
      <c r="W14" s="1073" t="s">
        <v>2896</v>
      </c>
      <c r="X14" s="1077">
        <v>1</v>
      </c>
      <c r="Y14" s="1078">
        <v>1</v>
      </c>
      <c r="Z14" s="1079">
        <v>1.3278954359670903</v>
      </c>
      <c r="AA14" s="1073" t="s">
        <v>2896</v>
      </c>
      <c r="AB14" s="1104"/>
      <c r="AC14" s="1206">
        <v>0.7</v>
      </c>
      <c r="AD14" s="1041" t="s">
        <v>348</v>
      </c>
      <c r="AE14" s="1094">
        <v>2</v>
      </c>
      <c r="AF14" s="1094">
        <v>4</v>
      </c>
      <c r="AG14" s="1094">
        <v>4</v>
      </c>
      <c r="AH14" s="1094">
        <v>2</v>
      </c>
      <c r="AI14" s="1094">
        <v>1</v>
      </c>
      <c r="AJ14" s="1094">
        <v>5</v>
      </c>
      <c r="AK14" s="1089">
        <v>3</v>
      </c>
      <c r="AL14" s="1089">
        <v>1.05</v>
      </c>
      <c r="AM14" s="1093">
        <v>1.3222922972440092</v>
      </c>
      <c r="AN14" s="1093">
        <v>1.3278954359670903</v>
      </c>
      <c r="AO14" s="1093" t="s">
        <v>2863</v>
      </c>
      <c r="AP14" s="1095">
        <v>1.05</v>
      </c>
      <c r="AQ14" s="1095">
        <v>1.1000000000000001</v>
      </c>
      <c r="AR14" s="1095">
        <v>1.2</v>
      </c>
      <c r="AS14" s="1095">
        <v>1.01</v>
      </c>
      <c r="AT14" s="1095">
        <v>1</v>
      </c>
      <c r="AU14" s="1095">
        <v>1.2</v>
      </c>
    </row>
    <row r="15" spans="1:47" ht="36">
      <c r="A15" s="1045">
        <v>775</v>
      </c>
      <c r="B15" s="1059" t="s">
        <v>469</v>
      </c>
      <c r="C15" s="1060" t="s">
        <v>469</v>
      </c>
      <c r="D15" s="1071" t="s">
        <v>470</v>
      </c>
      <c r="E15" s="1072" t="s">
        <v>352</v>
      </c>
      <c r="F15" s="1073" t="s">
        <v>2864</v>
      </c>
      <c r="G15" s="1074" t="s">
        <v>465</v>
      </c>
      <c r="H15" s="1075" t="s">
        <v>352</v>
      </c>
      <c r="I15" s="1075" t="s">
        <v>352</v>
      </c>
      <c r="J15" s="1076">
        <v>0</v>
      </c>
      <c r="K15" s="1074" t="s">
        <v>339</v>
      </c>
      <c r="L15" s="1077">
        <v>0.252</v>
      </c>
      <c r="M15" s="1078">
        <v>1</v>
      </c>
      <c r="N15" s="1079">
        <v>1.2164594125584303</v>
      </c>
      <c r="O15" s="1073" t="s">
        <v>2897</v>
      </c>
      <c r="P15" s="1077">
        <v>0.252</v>
      </c>
      <c r="Q15" s="1078">
        <v>1</v>
      </c>
      <c r="R15" s="1079">
        <v>1.2164594125584303</v>
      </c>
      <c r="S15" s="1073" t="s">
        <v>2897</v>
      </c>
      <c r="T15" s="1077">
        <v>0.252</v>
      </c>
      <c r="U15" s="1078">
        <v>1</v>
      </c>
      <c r="V15" s="1079">
        <v>1.2164594125584303</v>
      </c>
      <c r="W15" s="1073" t="s">
        <v>2897</v>
      </c>
      <c r="X15" s="1077">
        <v>0.252</v>
      </c>
      <c r="Y15" s="1078">
        <v>1</v>
      </c>
      <c r="Z15" s="1079">
        <v>1.2164594125584303</v>
      </c>
      <c r="AA15" s="1073" t="s">
        <v>2897</v>
      </c>
      <c r="AB15" s="1103"/>
      <c r="AC15" s="1206">
        <v>0.252</v>
      </c>
      <c r="AD15" s="1041" t="s">
        <v>1340</v>
      </c>
      <c r="AE15" s="1094">
        <v>1</v>
      </c>
      <c r="AF15" s="1094">
        <v>2</v>
      </c>
      <c r="AG15" s="1094">
        <v>4</v>
      </c>
      <c r="AH15" s="1094">
        <v>1</v>
      </c>
      <c r="AI15" s="1094">
        <v>1</v>
      </c>
      <c r="AJ15" s="1094">
        <v>3</v>
      </c>
      <c r="AK15" s="1089">
        <v>3</v>
      </c>
      <c r="AL15" s="1089">
        <v>1.05</v>
      </c>
      <c r="AM15" s="1093">
        <v>1.2089750740786649</v>
      </c>
      <c r="AN15" s="1093">
        <v>1.2164594125584303</v>
      </c>
      <c r="AO15" s="1093" t="s">
        <v>2898</v>
      </c>
      <c r="AP15" s="1095">
        <v>1</v>
      </c>
      <c r="AQ15" s="1095">
        <v>1.02</v>
      </c>
      <c r="AR15" s="1095">
        <v>1.2</v>
      </c>
      <c r="AS15" s="1095">
        <v>1</v>
      </c>
      <c r="AT15" s="1095">
        <v>1</v>
      </c>
      <c r="AU15" s="1095">
        <v>1.05</v>
      </c>
    </row>
    <row r="16" spans="1:47" ht="36">
      <c r="A16" s="1045">
        <v>33089</v>
      </c>
      <c r="B16" s="1059" t="s">
        <v>469</v>
      </c>
      <c r="C16" s="1060" t="s">
        <v>469</v>
      </c>
      <c r="D16" s="1071" t="s">
        <v>470</v>
      </c>
      <c r="E16" s="1072" t="s">
        <v>352</v>
      </c>
      <c r="F16" s="1073" t="s">
        <v>2899</v>
      </c>
      <c r="G16" s="1074" t="s">
        <v>44</v>
      </c>
      <c r="H16" s="1075" t="s">
        <v>352</v>
      </c>
      <c r="I16" s="1075" t="s">
        <v>352</v>
      </c>
      <c r="J16" s="1076">
        <v>0</v>
      </c>
      <c r="K16" s="1074" t="s">
        <v>339</v>
      </c>
      <c r="L16" s="1077">
        <v>7.7600000000000002E-5</v>
      </c>
      <c r="M16" s="1078">
        <v>1</v>
      </c>
      <c r="N16" s="1079">
        <v>1.2164594125584303</v>
      </c>
      <c r="O16" s="1073" t="s">
        <v>2897</v>
      </c>
      <c r="P16" s="1077">
        <v>7.7600000000000002E-5</v>
      </c>
      <c r="Q16" s="1078">
        <v>1</v>
      </c>
      <c r="R16" s="1079">
        <v>1.2164594125584303</v>
      </c>
      <c r="S16" s="1073" t="s">
        <v>2897</v>
      </c>
      <c r="T16" s="1077">
        <v>7.7600000000000002E-5</v>
      </c>
      <c r="U16" s="1078">
        <v>1</v>
      </c>
      <c r="V16" s="1079">
        <v>1.2164594125584303</v>
      </c>
      <c r="W16" s="1073" t="s">
        <v>2897</v>
      </c>
      <c r="X16" s="1077">
        <v>7.7600000000000002E-5</v>
      </c>
      <c r="Y16" s="1078">
        <v>1</v>
      </c>
      <c r="Z16" s="1079">
        <v>1.2164594125584303</v>
      </c>
      <c r="AA16" s="1073" t="s">
        <v>2897</v>
      </c>
      <c r="AB16" s="1103"/>
      <c r="AC16" s="1206">
        <v>7.7600000000000002E-5</v>
      </c>
      <c r="AD16" s="1041" t="s">
        <v>1340</v>
      </c>
      <c r="AE16" s="1094">
        <v>1</v>
      </c>
      <c r="AF16" s="1094">
        <v>2</v>
      </c>
      <c r="AG16" s="1094">
        <v>4</v>
      </c>
      <c r="AH16" s="1094">
        <v>1</v>
      </c>
      <c r="AI16" s="1094">
        <v>1</v>
      </c>
      <c r="AJ16" s="1094">
        <v>3</v>
      </c>
      <c r="AK16" s="1089">
        <v>3</v>
      </c>
      <c r="AL16" s="1089">
        <v>1.05</v>
      </c>
      <c r="AM16" s="1093">
        <v>1.2089750740786649</v>
      </c>
      <c r="AN16" s="1093">
        <v>1.2164594125584303</v>
      </c>
      <c r="AO16" s="1093" t="s">
        <v>2898</v>
      </c>
      <c r="AP16" s="1095">
        <v>1</v>
      </c>
      <c r="AQ16" s="1095">
        <v>1.02</v>
      </c>
      <c r="AR16" s="1095">
        <v>1.2</v>
      </c>
      <c r="AS16" s="1095">
        <v>1</v>
      </c>
      <c r="AT16" s="1095">
        <v>1</v>
      </c>
      <c r="AU16" s="1095">
        <v>1.05</v>
      </c>
    </row>
    <row r="17" spans="1:47" s="1204" customFormat="1" ht="36">
      <c r="A17" s="1045">
        <v>1280</v>
      </c>
      <c r="B17" s="1059"/>
      <c r="C17" s="1060" t="s">
        <v>469</v>
      </c>
      <c r="D17" s="1071">
        <v>5</v>
      </c>
      <c r="E17" s="1072" t="s">
        <v>352</v>
      </c>
      <c r="F17" s="1073" t="s">
        <v>1424</v>
      </c>
      <c r="G17" s="1074" t="s">
        <v>465</v>
      </c>
      <c r="H17" s="1075" t="s">
        <v>352</v>
      </c>
      <c r="I17" s="1075" t="s">
        <v>352</v>
      </c>
      <c r="J17" s="1076">
        <v>0</v>
      </c>
      <c r="K17" s="1074" t="s">
        <v>339</v>
      </c>
      <c r="L17" s="1077">
        <v>5.0000000000000001E-3</v>
      </c>
      <c r="M17" s="1078">
        <v>1</v>
      </c>
      <c r="N17" s="1079">
        <v>1.5845564191340322</v>
      </c>
      <c r="O17" s="1073" t="s">
        <v>2900</v>
      </c>
      <c r="P17" s="1077">
        <v>5.0000000000000001E-3</v>
      </c>
      <c r="Q17" s="1078">
        <v>1</v>
      </c>
      <c r="R17" s="1079">
        <v>1.5845564191340322</v>
      </c>
      <c r="S17" s="1073" t="s">
        <v>2900</v>
      </c>
      <c r="T17" s="1077">
        <v>5.0000000000000001E-3</v>
      </c>
      <c r="U17" s="1078">
        <v>1</v>
      </c>
      <c r="V17" s="1079">
        <v>1.5845564191340322</v>
      </c>
      <c r="W17" s="1073" t="s">
        <v>2900</v>
      </c>
      <c r="X17" s="1077">
        <v>5.0000000000000001E-3</v>
      </c>
      <c r="Y17" s="1078">
        <v>1</v>
      </c>
      <c r="Z17" s="1079">
        <v>1.5845564191340322</v>
      </c>
      <c r="AA17" s="1073" t="s">
        <v>2900</v>
      </c>
      <c r="AB17" s="1103"/>
      <c r="AC17" s="1206">
        <v>5.0000000000000001E-3</v>
      </c>
      <c r="AD17" s="1041" t="s">
        <v>1340</v>
      </c>
      <c r="AE17" s="1094">
        <v>3</v>
      </c>
      <c r="AF17" s="1094">
        <v>3</v>
      </c>
      <c r="AG17" s="1094">
        <v>5</v>
      </c>
      <c r="AH17" s="1094">
        <v>3</v>
      </c>
      <c r="AI17" s="1094">
        <v>1</v>
      </c>
      <c r="AJ17" s="1094">
        <v>5</v>
      </c>
      <c r="AK17" s="1089">
        <v>3</v>
      </c>
      <c r="AL17" s="1089">
        <v>1.05</v>
      </c>
      <c r="AM17" s="1093">
        <v>1.5804528752110836</v>
      </c>
      <c r="AN17" s="1093">
        <v>1.5845564191340322</v>
      </c>
      <c r="AO17" s="1093" t="s">
        <v>2886</v>
      </c>
      <c r="AP17" s="1095">
        <v>1.1000000000000001</v>
      </c>
      <c r="AQ17" s="1095">
        <v>1.05</v>
      </c>
      <c r="AR17" s="1095">
        <v>1.5</v>
      </c>
      <c r="AS17" s="1095">
        <v>1.02</v>
      </c>
      <c r="AT17" s="1095">
        <v>1</v>
      </c>
      <c r="AU17" s="1095">
        <v>1.2</v>
      </c>
    </row>
    <row r="18" spans="1:47" ht="36">
      <c r="A18" s="1045">
        <v>1777</v>
      </c>
      <c r="B18" s="1059" t="s">
        <v>469</v>
      </c>
      <c r="C18" s="1060" t="s">
        <v>469</v>
      </c>
      <c r="D18" s="1071" t="s">
        <v>470</v>
      </c>
      <c r="E18" s="1072" t="s">
        <v>352</v>
      </c>
      <c r="F18" s="1073" t="s">
        <v>1835</v>
      </c>
      <c r="G18" s="1074" t="s">
        <v>465</v>
      </c>
      <c r="H18" s="1075" t="s">
        <v>352</v>
      </c>
      <c r="I18" s="1075" t="s">
        <v>352</v>
      </c>
      <c r="J18" s="1076">
        <v>0</v>
      </c>
      <c r="K18" s="1074" t="s">
        <v>339</v>
      </c>
      <c r="L18" s="1077">
        <v>3.04E-2</v>
      </c>
      <c r="M18" s="1078">
        <v>1</v>
      </c>
      <c r="N18" s="1079">
        <v>1.2164594125584303</v>
      </c>
      <c r="O18" s="1073" t="s">
        <v>2897</v>
      </c>
      <c r="P18" s="1077">
        <v>3.04E-2</v>
      </c>
      <c r="Q18" s="1078">
        <v>1</v>
      </c>
      <c r="R18" s="1079">
        <v>1.2164594125584303</v>
      </c>
      <c r="S18" s="1073" t="s">
        <v>2897</v>
      </c>
      <c r="T18" s="1077">
        <v>3.04E-2</v>
      </c>
      <c r="U18" s="1078">
        <v>1</v>
      </c>
      <c r="V18" s="1079">
        <v>1.2164594125584303</v>
      </c>
      <c r="W18" s="1073" t="s">
        <v>2897</v>
      </c>
      <c r="X18" s="1077">
        <v>3.04E-2</v>
      </c>
      <c r="Y18" s="1078">
        <v>1</v>
      </c>
      <c r="Z18" s="1079">
        <v>1.2164594125584303</v>
      </c>
      <c r="AA18" s="1073" t="s">
        <v>2897</v>
      </c>
      <c r="AB18" s="1103"/>
      <c r="AC18" s="1206">
        <v>3.04E-2</v>
      </c>
      <c r="AD18" s="1041" t="s">
        <v>1340</v>
      </c>
      <c r="AE18" s="1094">
        <v>1</v>
      </c>
      <c r="AF18" s="1094">
        <v>2</v>
      </c>
      <c r="AG18" s="1094">
        <v>4</v>
      </c>
      <c r="AH18" s="1094">
        <v>1</v>
      </c>
      <c r="AI18" s="1094">
        <v>1</v>
      </c>
      <c r="AJ18" s="1094">
        <v>3</v>
      </c>
      <c r="AK18" s="1089">
        <v>3</v>
      </c>
      <c r="AL18" s="1089">
        <v>1.05</v>
      </c>
      <c r="AM18" s="1093">
        <v>1.2089750740786649</v>
      </c>
      <c r="AN18" s="1093">
        <v>1.2164594125584303</v>
      </c>
      <c r="AO18" s="1093" t="s">
        <v>2898</v>
      </c>
      <c r="AP18" s="1095">
        <v>1</v>
      </c>
      <c r="AQ18" s="1095">
        <v>1.02</v>
      </c>
      <c r="AR18" s="1095">
        <v>1.2</v>
      </c>
      <c r="AS18" s="1095">
        <v>1</v>
      </c>
      <c r="AT18" s="1095">
        <v>1</v>
      </c>
      <c r="AU18" s="1095">
        <v>1.05</v>
      </c>
    </row>
    <row r="19" spans="1:47" ht="36">
      <c r="A19" s="1045">
        <v>965</v>
      </c>
      <c r="B19" s="1059" t="s">
        <v>469</v>
      </c>
      <c r="C19" s="1060" t="s">
        <v>469</v>
      </c>
      <c r="D19" s="1071" t="s">
        <v>470</v>
      </c>
      <c r="E19" s="1072" t="s">
        <v>352</v>
      </c>
      <c r="F19" s="1073" t="s">
        <v>2870</v>
      </c>
      <c r="G19" s="1074" t="s">
        <v>336</v>
      </c>
      <c r="H19" s="1075" t="s">
        <v>352</v>
      </c>
      <c r="I19" s="1075" t="s">
        <v>352</v>
      </c>
      <c r="J19" s="1076">
        <v>0</v>
      </c>
      <c r="K19" s="1074" t="s">
        <v>339</v>
      </c>
      <c r="L19" s="1077">
        <v>0.214</v>
      </c>
      <c r="M19" s="1078">
        <v>1</v>
      </c>
      <c r="N19" s="1079">
        <v>1.2164594125584303</v>
      </c>
      <c r="O19" s="1073" t="s">
        <v>2897</v>
      </c>
      <c r="P19" s="1077">
        <v>0.214</v>
      </c>
      <c r="Q19" s="1078">
        <v>1</v>
      </c>
      <c r="R19" s="1079">
        <v>1.2164594125584303</v>
      </c>
      <c r="S19" s="1073" t="s">
        <v>2897</v>
      </c>
      <c r="T19" s="1077">
        <v>0.214</v>
      </c>
      <c r="U19" s="1078">
        <v>1</v>
      </c>
      <c r="V19" s="1079">
        <v>1.2164594125584303</v>
      </c>
      <c r="W19" s="1073" t="s">
        <v>2897</v>
      </c>
      <c r="X19" s="1077">
        <v>0.214</v>
      </c>
      <c r="Y19" s="1078">
        <v>1</v>
      </c>
      <c r="Z19" s="1079">
        <v>1.2164594125584303</v>
      </c>
      <c r="AA19" s="1073" t="s">
        <v>2897</v>
      </c>
      <c r="AB19" s="1103"/>
      <c r="AC19" s="1206">
        <v>0.214</v>
      </c>
      <c r="AD19" s="1041" t="s">
        <v>1340</v>
      </c>
      <c r="AE19" s="1094">
        <v>1</v>
      </c>
      <c r="AF19" s="1094">
        <v>2</v>
      </c>
      <c r="AG19" s="1094">
        <v>4</v>
      </c>
      <c r="AH19" s="1094">
        <v>1</v>
      </c>
      <c r="AI19" s="1094">
        <v>1</v>
      </c>
      <c r="AJ19" s="1094">
        <v>3</v>
      </c>
      <c r="AK19" s="1089">
        <v>3</v>
      </c>
      <c r="AL19" s="1089">
        <v>1.05</v>
      </c>
      <c r="AM19" s="1093">
        <v>1.2089750740786649</v>
      </c>
      <c r="AN19" s="1093">
        <v>1.2164594125584303</v>
      </c>
      <c r="AO19" s="1093" t="s">
        <v>2898</v>
      </c>
      <c r="AP19" s="1095">
        <v>1</v>
      </c>
      <c r="AQ19" s="1095">
        <v>1.02</v>
      </c>
      <c r="AR19" s="1095">
        <v>1.2</v>
      </c>
      <c r="AS19" s="1095">
        <v>1</v>
      </c>
      <c r="AT19" s="1095">
        <v>1</v>
      </c>
      <c r="AU19" s="1095">
        <v>1.05</v>
      </c>
    </row>
    <row r="20" spans="1:47">
      <c r="A20" s="1045">
        <v>32004</v>
      </c>
      <c r="B20" s="1059" t="s">
        <v>469</v>
      </c>
      <c r="C20" s="1060" t="s">
        <v>469</v>
      </c>
      <c r="D20" s="1071" t="s">
        <v>470</v>
      </c>
      <c r="E20" s="1072" t="s">
        <v>352</v>
      </c>
      <c r="F20" s="1073" t="s">
        <v>2187</v>
      </c>
      <c r="G20" s="1074" t="s">
        <v>1099</v>
      </c>
      <c r="H20" s="1075" t="s">
        <v>352</v>
      </c>
      <c r="I20" s="1075" t="s">
        <v>352</v>
      </c>
      <c r="J20" s="1076">
        <v>0</v>
      </c>
      <c r="K20" s="1074" t="s">
        <v>605</v>
      </c>
      <c r="L20" s="1077">
        <v>7</v>
      </c>
      <c r="M20" s="1078">
        <v>1</v>
      </c>
      <c r="N20" s="1079">
        <v>1.2167665867084276</v>
      </c>
      <c r="O20" s="1073" t="s">
        <v>2872</v>
      </c>
      <c r="P20" s="1077">
        <v>0</v>
      </c>
      <c r="Q20" s="1078">
        <v>1</v>
      </c>
      <c r="R20" s="1079">
        <v>1.2167665867084276</v>
      </c>
      <c r="S20" s="1073" t="s">
        <v>2872</v>
      </c>
      <c r="T20" s="1077">
        <v>0</v>
      </c>
      <c r="U20" s="1078">
        <v>1</v>
      </c>
      <c r="V20" s="1079">
        <v>1.2167665867084276</v>
      </c>
      <c r="W20" s="1073" t="s">
        <v>2872</v>
      </c>
      <c r="X20" s="1077">
        <v>0</v>
      </c>
      <c r="Y20" s="1078">
        <v>1</v>
      </c>
      <c r="Z20" s="1079">
        <v>1.2167665867084276</v>
      </c>
      <c r="AA20" s="1073" t="s">
        <v>2872</v>
      </c>
      <c r="AB20" s="1103"/>
      <c r="AC20" s="1206"/>
      <c r="AD20" s="1102" t="s">
        <v>2709</v>
      </c>
      <c r="AE20" s="1094">
        <v>2</v>
      </c>
      <c r="AF20" s="1094">
        <v>2</v>
      </c>
      <c r="AG20" s="1094">
        <v>1</v>
      </c>
      <c r="AH20" s="1094">
        <v>2</v>
      </c>
      <c r="AI20" s="1094">
        <v>1</v>
      </c>
      <c r="AJ20" s="1094">
        <v>5</v>
      </c>
      <c r="AK20" s="1089">
        <v>2</v>
      </c>
      <c r="AL20" s="1089">
        <v>1.05</v>
      </c>
      <c r="AM20" s="1093">
        <v>1.2092902742898253</v>
      </c>
      <c r="AN20" s="1093">
        <v>1.2167665867084276</v>
      </c>
      <c r="AO20" s="1093" t="s">
        <v>2873</v>
      </c>
      <c r="AP20" s="1095">
        <v>1.05</v>
      </c>
      <c r="AQ20" s="1095">
        <v>1.02</v>
      </c>
      <c r="AR20" s="1095">
        <v>1</v>
      </c>
      <c r="AS20" s="1095">
        <v>1.01</v>
      </c>
      <c r="AT20" s="1095">
        <v>1</v>
      </c>
      <c r="AU20" s="1095">
        <v>1.2</v>
      </c>
    </row>
    <row r="21" spans="1:47">
      <c r="A21" s="1045" t="s">
        <v>835</v>
      </c>
      <c r="B21" s="1059" t="s">
        <v>469</v>
      </c>
      <c r="C21" s="1060" t="s">
        <v>469</v>
      </c>
      <c r="D21" s="1071" t="s">
        <v>470</v>
      </c>
      <c r="E21" s="1072" t="s">
        <v>352</v>
      </c>
      <c r="F21" s="1073" t="s">
        <v>2187</v>
      </c>
      <c r="G21" s="1074" t="s">
        <v>403</v>
      </c>
      <c r="H21" s="1075" t="s">
        <v>352</v>
      </c>
      <c r="I21" s="1075" t="s">
        <v>352</v>
      </c>
      <c r="J21" s="1076">
        <v>0</v>
      </c>
      <c r="K21" s="1074" t="s">
        <v>605</v>
      </c>
      <c r="L21" s="1077">
        <v>0</v>
      </c>
      <c r="M21" s="1078">
        <v>1</v>
      </c>
      <c r="N21" s="1079">
        <v>1.2167665867084276</v>
      </c>
      <c r="O21" s="1073" t="s">
        <v>2872</v>
      </c>
      <c r="P21" s="1077">
        <v>7</v>
      </c>
      <c r="Q21" s="1078">
        <v>1</v>
      </c>
      <c r="R21" s="1079">
        <v>1.2167665867084276</v>
      </c>
      <c r="S21" s="1073" t="s">
        <v>2872</v>
      </c>
      <c r="T21" s="1077">
        <v>0</v>
      </c>
      <c r="U21" s="1078">
        <v>1</v>
      </c>
      <c r="V21" s="1079">
        <v>1.2167665867084276</v>
      </c>
      <c r="W21" s="1073" t="s">
        <v>2872</v>
      </c>
      <c r="X21" s="1077">
        <v>0</v>
      </c>
      <c r="Y21" s="1078">
        <v>1</v>
      </c>
      <c r="Z21" s="1079">
        <v>1.2167665867084276</v>
      </c>
      <c r="AA21" s="1073" t="s">
        <v>2872</v>
      </c>
      <c r="AB21" s="1103"/>
      <c r="AC21" s="1206"/>
      <c r="AD21" s="1102" t="s">
        <v>2709</v>
      </c>
      <c r="AE21" s="1094">
        <v>2</v>
      </c>
      <c r="AF21" s="1094">
        <v>2</v>
      </c>
      <c r="AG21" s="1094">
        <v>1</v>
      </c>
      <c r="AH21" s="1094">
        <v>2</v>
      </c>
      <c r="AI21" s="1094">
        <v>1</v>
      </c>
      <c r="AJ21" s="1094">
        <v>5</v>
      </c>
      <c r="AK21" s="1089">
        <v>3</v>
      </c>
      <c r="AL21" s="1089">
        <v>1.05</v>
      </c>
      <c r="AM21" s="1093">
        <v>1.2092902742898253</v>
      </c>
      <c r="AN21" s="1093">
        <v>1.2167665867084276</v>
      </c>
      <c r="AO21" s="1093" t="s">
        <v>2873</v>
      </c>
      <c r="AP21" s="1095">
        <v>1.05</v>
      </c>
      <c r="AQ21" s="1095">
        <v>1.02</v>
      </c>
      <c r="AR21" s="1095">
        <v>1</v>
      </c>
      <c r="AS21" s="1095">
        <v>1.01</v>
      </c>
      <c r="AT21" s="1095">
        <v>1</v>
      </c>
      <c r="AU21" s="1095">
        <v>1.2</v>
      </c>
    </row>
    <row r="22" spans="1:47">
      <c r="A22" s="1045" t="s">
        <v>836</v>
      </c>
      <c r="B22" s="1059" t="s">
        <v>469</v>
      </c>
      <c r="C22" s="1060" t="s">
        <v>469</v>
      </c>
      <c r="D22" s="1071" t="s">
        <v>470</v>
      </c>
      <c r="E22" s="1072" t="s">
        <v>352</v>
      </c>
      <c r="F22" s="1073" t="s">
        <v>2187</v>
      </c>
      <c r="G22" s="1074" t="s">
        <v>438</v>
      </c>
      <c r="H22" s="1075" t="s">
        <v>352</v>
      </c>
      <c r="I22" s="1075" t="s">
        <v>352</v>
      </c>
      <c r="J22" s="1076">
        <v>0</v>
      </c>
      <c r="K22" s="1074" t="s">
        <v>605</v>
      </c>
      <c r="L22" s="1077">
        <v>0</v>
      </c>
      <c r="M22" s="1078">
        <v>1</v>
      </c>
      <c r="N22" s="1079">
        <v>1.2167665867084276</v>
      </c>
      <c r="O22" s="1073" t="s">
        <v>2872</v>
      </c>
      <c r="P22" s="1077">
        <v>0</v>
      </c>
      <c r="Q22" s="1078">
        <v>1</v>
      </c>
      <c r="R22" s="1079">
        <v>1.2167665867084276</v>
      </c>
      <c r="S22" s="1073" t="s">
        <v>2872</v>
      </c>
      <c r="T22" s="1077">
        <v>7</v>
      </c>
      <c r="U22" s="1078">
        <v>1</v>
      </c>
      <c r="V22" s="1079">
        <v>1.2167665867084276</v>
      </c>
      <c r="W22" s="1073" t="s">
        <v>2872</v>
      </c>
      <c r="X22" s="1077">
        <v>0</v>
      </c>
      <c r="Y22" s="1078">
        <v>1</v>
      </c>
      <c r="Z22" s="1079">
        <v>1.2167665867084276</v>
      </c>
      <c r="AA22" s="1073" t="s">
        <v>2872</v>
      </c>
      <c r="AB22" s="1103"/>
      <c r="AC22" s="1206"/>
      <c r="AD22" s="1102" t="s">
        <v>2709</v>
      </c>
      <c r="AE22" s="1094">
        <v>2</v>
      </c>
      <c r="AF22" s="1094">
        <v>2</v>
      </c>
      <c r="AG22" s="1094">
        <v>1</v>
      </c>
      <c r="AH22" s="1094">
        <v>2</v>
      </c>
      <c r="AI22" s="1094">
        <v>1</v>
      </c>
      <c r="AJ22" s="1094">
        <v>5</v>
      </c>
      <c r="AK22" s="1089">
        <v>3</v>
      </c>
      <c r="AL22" s="1089">
        <v>1.05</v>
      </c>
      <c r="AM22" s="1093">
        <v>1.2092902742898253</v>
      </c>
      <c r="AN22" s="1093">
        <v>1.2167665867084276</v>
      </c>
      <c r="AO22" s="1093" t="s">
        <v>2873</v>
      </c>
      <c r="AP22" s="1095">
        <v>1.05</v>
      </c>
      <c r="AQ22" s="1095">
        <v>1.02</v>
      </c>
      <c r="AR22" s="1095">
        <v>1</v>
      </c>
      <c r="AS22" s="1095">
        <v>1.01</v>
      </c>
      <c r="AT22" s="1095">
        <v>1</v>
      </c>
      <c r="AU22" s="1095">
        <v>1.2</v>
      </c>
    </row>
    <row r="23" spans="1:47" ht="24">
      <c r="A23" s="1045" t="s">
        <v>1014</v>
      </c>
      <c r="B23" s="1059"/>
      <c r="C23" s="1060" t="s">
        <v>469</v>
      </c>
      <c r="D23" s="1071" t="s">
        <v>470</v>
      </c>
      <c r="E23" s="1072" t="s">
        <v>352</v>
      </c>
      <c r="F23" s="1073" t="s">
        <v>1829</v>
      </c>
      <c r="G23" s="1074" t="s">
        <v>1830</v>
      </c>
      <c r="H23" s="1075" t="s">
        <v>352</v>
      </c>
      <c r="I23" s="1075" t="s">
        <v>352</v>
      </c>
      <c r="J23" s="1076">
        <v>0</v>
      </c>
      <c r="K23" s="1074" t="s">
        <v>605</v>
      </c>
      <c r="L23" s="1077">
        <v>0</v>
      </c>
      <c r="M23" s="1078">
        <v>1</v>
      </c>
      <c r="N23" s="1079">
        <v>1.2167665867084276</v>
      </c>
      <c r="O23" s="1073" t="s">
        <v>2872</v>
      </c>
      <c r="P23" s="1077">
        <v>0</v>
      </c>
      <c r="Q23" s="1078">
        <v>1</v>
      </c>
      <c r="R23" s="1079">
        <v>1.2167665867084276</v>
      </c>
      <c r="S23" s="1073" t="s">
        <v>2872</v>
      </c>
      <c r="T23" s="1077">
        <v>0</v>
      </c>
      <c r="U23" s="1078">
        <v>1</v>
      </c>
      <c r="V23" s="1079">
        <v>1.2167665867084276</v>
      </c>
      <c r="W23" s="1073" t="s">
        <v>2872</v>
      </c>
      <c r="X23" s="1077">
        <v>7</v>
      </c>
      <c r="Y23" s="1078">
        <v>1</v>
      </c>
      <c r="Z23" s="1079">
        <v>1.2167665867084276</v>
      </c>
      <c r="AA23" s="1073" t="s">
        <v>2872</v>
      </c>
      <c r="AB23" s="1103"/>
      <c r="AC23" s="1206">
        <v>15.5</v>
      </c>
      <c r="AD23" s="1102" t="s">
        <v>2709</v>
      </c>
      <c r="AE23" s="1094">
        <v>2</v>
      </c>
      <c r="AF23" s="1094">
        <v>2</v>
      </c>
      <c r="AG23" s="1094">
        <v>1</v>
      </c>
      <c r="AH23" s="1094">
        <v>2</v>
      </c>
      <c r="AI23" s="1094">
        <v>1</v>
      </c>
      <c r="AJ23" s="1094">
        <v>5</v>
      </c>
      <c r="AK23" s="1089">
        <v>2</v>
      </c>
      <c r="AL23" s="1089">
        <v>1.05</v>
      </c>
      <c r="AM23" s="1093">
        <v>1.2092902742898253</v>
      </c>
      <c r="AN23" s="1093">
        <v>1.2167665867084276</v>
      </c>
      <c r="AO23" s="1093" t="s">
        <v>2873</v>
      </c>
      <c r="AP23" s="1095">
        <v>1.05</v>
      </c>
      <c r="AQ23" s="1095">
        <v>1.02</v>
      </c>
      <c r="AR23" s="1095">
        <v>1</v>
      </c>
      <c r="AS23" s="1095">
        <v>1.01</v>
      </c>
      <c r="AT23" s="1095">
        <v>1</v>
      </c>
      <c r="AU23" s="1095">
        <v>1.2</v>
      </c>
    </row>
    <row r="24" spans="1:47" ht="36">
      <c r="A24" s="1045" t="s">
        <v>2062</v>
      </c>
      <c r="B24" s="1059" t="s">
        <v>674</v>
      </c>
      <c r="C24" s="1060" t="s">
        <v>469</v>
      </c>
      <c r="D24" s="1071" t="s">
        <v>471</v>
      </c>
      <c r="E24" s="1072" t="s">
        <v>352</v>
      </c>
      <c r="F24" s="1073" t="s">
        <v>2875</v>
      </c>
      <c r="G24" s="1074" t="s">
        <v>352</v>
      </c>
      <c r="H24" s="1075" t="s">
        <v>197</v>
      </c>
      <c r="I24" s="1075" t="s">
        <v>1263</v>
      </c>
      <c r="J24" s="1076" t="s">
        <v>352</v>
      </c>
      <c r="K24" s="1074" t="s">
        <v>364</v>
      </c>
      <c r="L24" s="1077">
        <v>0.94299999999999995</v>
      </c>
      <c r="M24" s="1078">
        <v>1</v>
      </c>
      <c r="N24" s="1079">
        <v>1.5960462102848654</v>
      </c>
      <c r="O24" s="1073" t="s">
        <v>2901</v>
      </c>
      <c r="P24" s="1077">
        <v>0</v>
      </c>
      <c r="Q24" s="1078">
        <v>1</v>
      </c>
      <c r="R24" s="1079">
        <v>1.5960462102848654</v>
      </c>
      <c r="S24" s="1073" t="s">
        <v>2901</v>
      </c>
      <c r="T24" s="1077">
        <v>0</v>
      </c>
      <c r="U24" s="1078">
        <v>1</v>
      </c>
      <c r="V24" s="1079">
        <v>1.5960462102848654</v>
      </c>
      <c r="W24" s="1073" t="s">
        <v>2901</v>
      </c>
      <c r="X24" s="1077">
        <v>0</v>
      </c>
      <c r="Y24" s="1078">
        <v>1</v>
      </c>
      <c r="Z24" s="1079">
        <v>1.5960462102848654</v>
      </c>
      <c r="AA24" s="1073" t="s">
        <v>2901</v>
      </c>
      <c r="AB24" s="1101"/>
      <c r="AC24" s="1206"/>
      <c r="AD24" s="1041" t="s">
        <v>1340</v>
      </c>
      <c r="AE24" s="1094">
        <v>3</v>
      </c>
      <c r="AF24" s="1094">
        <v>4</v>
      </c>
      <c r="AG24" s="1094">
        <v>5</v>
      </c>
      <c r="AH24" s="1094">
        <v>3</v>
      </c>
      <c r="AI24" s="1094">
        <v>1</v>
      </c>
      <c r="AJ24" s="1094">
        <v>5</v>
      </c>
      <c r="AK24" s="1089">
        <v>12</v>
      </c>
      <c r="AL24" s="1089">
        <v>1.05</v>
      </c>
      <c r="AM24" s="1093">
        <v>1.5919770563893134</v>
      </c>
      <c r="AN24" s="1093">
        <v>1.5960462102848654</v>
      </c>
      <c r="AO24" s="1093" t="s">
        <v>2811</v>
      </c>
      <c r="AP24" s="1095">
        <v>1.1000000000000001</v>
      </c>
      <c r="AQ24" s="1095">
        <v>1.1000000000000001</v>
      </c>
      <c r="AR24" s="1095">
        <v>1.5</v>
      </c>
      <c r="AS24" s="1095">
        <v>1.02</v>
      </c>
      <c r="AT24" s="1095">
        <v>1</v>
      </c>
      <c r="AU24" s="1095">
        <v>1.2</v>
      </c>
    </row>
    <row r="25" spans="1:47" ht="36">
      <c r="A25" s="1045" t="s">
        <v>2063</v>
      </c>
      <c r="B25" s="1059"/>
      <c r="C25" s="1060" t="s">
        <v>469</v>
      </c>
      <c r="D25" s="1071" t="s">
        <v>471</v>
      </c>
      <c r="E25" s="1072" t="s">
        <v>352</v>
      </c>
      <c r="F25" s="1073" t="s">
        <v>2876</v>
      </c>
      <c r="G25" s="1074" t="s">
        <v>352</v>
      </c>
      <c r="H25" s="1075" t="s">
        <v>197</v>
      </c>
      <c r="I25" s="1075" t="s">
        <v>1263</v>
      </c>
      <c r="J25" s="1076" t="s">
        <v>352</v>
      </c>
      <c r="K25" s="1074" t="s">
        <v>364</v>
      </c>
      <c r="L25" s="1077">
        <v>0</v>
      </c>
      <c r="M25" s="1078">
        <v>1</v>
      </c>
      <c r="N25" s="1079">
        <v>1.3440316373092398</v>
      </c>
      <c r="O25" s="1073" t="s">
        <v>2902</v>
      </c>
      <c r="P25" s="1077">
        <v>0.94299999999999995</v>
      </c>
      <c r="Q25" s="1078">
        <v>1</v>
      </c>
      <c r="R25" s="1079">
        <v>1.3440316373092398</v>
      </c>
      <c r="S25" s="1073" t="s">
        <v>2902</v>
      </c>
      <c r="T25" s="1077">
        <v>0</v>
      </c>
      <c r="U25" s="1078">
        <v>1</v>
      </c>
      <c r="V25" s="1079">
        <v>1.3440316373092398</v>
      </c>
      <c r="W25" s="1073" t="s">
        <v>2902</v>
      </c>
      <c r="X25" s="1077">
        <v>0</v>
      </c>
      <c r="Y25" s="1078">
        <v>1</v>
      </c>
      <c r="Z25" s="1079">
        <v>1.3440316373092398</v>
      </c>
      <c r="AA25" s="1073" t="s">
        <v>2902</v>
      </c>
      <c r="AB25" s="1101"/>
      <c r="AC25" s="1206"/>
      <c r="AD25" s="1041" t="s">
        <v>1340</v>
      </c>
      <c r="AE25" s="1094">
        <v>3</v>
      </c>
      <c r="AF25" s="1094">
        <v>4</v>
      </c>
      <c r="AG25" s="1094">
        <v>4</v>
      </c>
      <c r="AH25" s="1094">
        <v>3</v>
      </c>
      <c r="AI25" s="1094">
        <v>1</v>
      </c>
      <c r="AJ25" s="1094">
        <v>5</v>
      </c>
      <c r="AK25" s="1089">
        <v>12</v>
      </c>
      <c r="AL25" s="1089">
        <v>1.05</v>
      </c>
      <c r="AM25" s="1093">
        <v>1.3385948990307144</v>
      </c>
      <c r="AN25" s="1093">
        <v>1.3440316373092398</v>
      </c>
      <c r="AO25" s="1093" t="s">
        <v>2903</v>
      </c>
      <c r="AP25" s="1095">
        <v>1.1000000000000001</v>
      </c>
      <c r="AQ25" s="1095">
        <v>1.1000000000000001</v>
      </c>
      <c r="AR25" s="1095">
        <v>1.2</v>
      </c>
      <c r="AS25" s="1095">
        <v>1.02</v>
      </c>
      <c r="AT25" s="1095">
        <v>1</v>
      </c>
      <c r="AU25" s="1095">
        <v>1.2</v>
      </c>
    </row>
    <row r="26" spans="1:47" ht="36">
      <c r="A26" s="1045" t="s">
        <v>2069</v>
      </c>
      <c r="B26" s="1059"/>
      <c r="C26" s="1060" t="s">
        <v>469</v>
      </c>
      <c r="D26" s="1071" t="s">
        <v>471</v>
      </c>
      <c r="E26" s="1072" t="s">
        <v>352</v>
      </c>
      <c r="F26" s="1073" t="s">
        <v>2877</v>
      </c>
      <c r="G26" s="1074" t="s">
        <v>352</v>
      </c>
      <c r="H26" s="1075" t="s">
        <v>197</v>
      </c>
      <c r="I26" s="1075" t="s">
        <v>1263</v>
      </c>
      <c r="J26" s="1076" t="s">
        <v>352</v>
      </c>
      <c r="K26" s="1074" t="s">
        <v>364</v>
      </c>
      <c r="L26" s="1077">
        <v>0</v>
      </c>
      <c r="M26" s="1078">
        <v>1</v>
      </c>
      <c r="N26" s="1079">
        <v>1.3440316373092398</v>
      </c>
      <c r="O26" s="1073" t="s">
        <v>2902</v>
      </c>
      <c r="P26" s="1077">
        <v>0</v>
      </c>
      <c r="Q26" s="1078">
        <v>1</v>
      </c>
      <c r="R26" s="1079">
        <v>1.3440316373092398</v>
      </c>
      <c r="S26" s="1073" t="s">
        <v>2902</v>
      </c>
      <c r="T26" s="1077">
        <v>0.94299999999999995</v>
      </c>
      <c r="U26" s="1078">
        <v>1</v>
      </c>
      <c r="V26" s="1079">
        <v>1.3440316373092398</v>
      </c>
      <c r="W26" s="1073" t="s">
        <v>2902</v>
      </c>
      <c r="X26" s="1077">
        <v>0</v>
      </c>
      <c r="Y26" s="1078">
        <v>1</v>
      </c>
      <c r="Z26" s="1079">
        <v>1.3440316373092398</v>
      </c>
      <c r="AA26" s="1073" t="s">
        <v>2902</v>
      </c>
      <c r="AB26" s="1101"/>
      <c r="AC26" s="1206"/>
      <c r="AD26" s="1041" t="s">
        <v>1340</v>
      </c>
      <c r="AE26" s="1094">
        <v>3</v>
      </c>
      <c r="AF26" s="1094">
        <v>4</v>
      </c>
      <c r="AG26" s="1094">
        <v>4</v>
      </c>
      <c r="AH26" s="1094">
        <v>3</v>
      </c>
      <c r="AI26" s="1094">
        <v>1</v>
      </c>
      <c r="AJ26" s="1094">
        <v>5</v>
      </c>
      <c r="AK26" s="1089">
        <v>12</v>
      </c>
      <c r="AL26" s="1089">
        <v>1.05</v>
      </c>
      <c r="AM26" s="1093">
        <v>1.3385948990307144</v>
      </c>
      <c r="AN26" s="1093">
        <v>1.3440316373092398</v>
      </c>
      <c r="AO26" s="1093" t="s">
        <v>2903</v>
      </c>
      <c r="AP26" s="1095">
        <v>1.1000000000000001</v>
      </c>
      <c r="AQ26" s="1095">
        <v>1.1000000000000001</v>
      </c>
      <c r="AR26" s="1095">
        <v>1.2</v>
      </c>
      <c r="AS26" s="1095">
        <v>1.02</v>
      </c>
      <c r="AT26" s="1095">
        <v>1</v>
      </c>
      <c r="AU26" s="1095">
        <v>1.2</v>
      </c>
    </row>
    <row r="27" spans="1:47" ht="36">
      <c r="A27" s="1045" t="s">
        <v>2064</v>
      </c>
      <c r="B27" s="1059"/>
      <c r="C27" s="1060" t="s">
        <v>469</v>
      </c>
      <c r="D27" s="1071" t="s">
        <v>471</v>
      </c>
      <c r="E27" s="1072" t="s">
        <v>352</v>
      </c>
      <c r="F27" s="1073" t="s">
        <v>2878</v>
      </c>
      <c r="G27" s="1074" t="s">
        <v>352</v>
      </c>
      <c r="H27" s="1075" t="s">
        <v>197</v>
      </c>
      <c r="I27" s="1075" t="s">
        <v>1263</v>
      </c>
      <c r="J27" s="1076" t="s">
        <v>352</v>
      </c>
      <c r="K27" s="1074" t="s">
        <v>364</v>
      </c>
      <c r="L27" s="1077">
        <v>0</v>
      </c>
      <c r="M27" s="1078">
        <v>1</v>
      </c>
      <c r="N27" s="1079">
        <v>1.3440316373092398</v>
      </c>
      <c r="O27" s="1073" t="s">
        <v>2902</v>
      </c>
      <c r="P27" s="1077">
        <v>0</v>
      </c>
      <c r="Q27" s="1078">
        <v>1</v>
      </c>
      <c r="R27" s="1079">
        <v>1.3440316373092398</v>
      </c>
      <c r="S27" s="1073" t="s">
        <v>2902</v>
      </c>
      <c r="T27" s="1077">
        <v>0</v>
      </c>
      <c r="U27" s="1078">
        <v>1</v>
      </c>
      <c r="V27" s="1079">
        <v>1.3440316373092398</v>
      </c>
      <c r="W27" s="1073" t="s">
        <v>2902</v>
      </c>
      <c r="X27" s="1077">
        <v>0.94299999999999995</v>
      </c>
      <c r="Y27" s="1078">
        <v>1</v>
      </c>
      <c r="Z27" s="1079">
        <v>1.3440316373092398</v>
      </c>
      <c r="AA27" s="1073" t="s">
        <v>2902</v>
      </c>
      <c r="AB27" s="1101"/>
      <c r="AC27" s="1206">
        <v>0.94299999999999995</v>
      </c>
      <c r="AD27" s="1041" t="s">
        <v>1340</v>
      </c>
      <c r="AE27" s="1094">
        <v>3</v>
      </c>
      <c r="AF27" s="1094">
        <v>4</v>
      </c>
      <c r="AG27" s="1094">
        <v>4</v>
      </c>
      <c r="AH27" s="1094">
        <v>3</v>
      </c>
      <c r="AI27" s="1094">
        <v>1</v>
      </c>
      <c r="AJ27" s="1094">
        <v>5</v>
      </c>
      <c r="AK27" s="1089">
        <v>12</v>
      </c>
      <c r="AL27" s="1089">
        <v>1.05</v>
      </c>
      <c r="AM27" s="1093">
        <v>1.3385948990307144</v>
      </c>
      <c r="AN27" s="1093">
        <v>1.3440316373092398</v>
      </c>
      <c r="AO27" s="1093" t="s">
        <v>2903</v>
      </c>
      <c r="AP27" s="1095">
        <v>1.1000000000000001</v>
      </c>
      <c r="AQ27" s="1095">
        <v>1.1000000000000001</v>
      </c>
      <c r="AR27" s="1095">
        <v>1.2</v>
      </c>
      <c r="AS27" s="1095">
        <v>1.02</v>
      </c>
      <c r="AT27" s="1095">
        <v>1</v>
      </c>
      <c r="AU27" s="1095">
        <v>1.2</v>
      </c>
    </row>
    <row r="28" spans="1:47" ht="24">
      <c r="A28" s="1045" t="s">
        <v>1856</v>
      </c>
      <c r="B28" s="1059" t="s">
        <v>90</v>
      </c>
      <c r="C28" s="1060" t="s">
        <v>469</v>
      </c>
      <c r="D28" s="1071" t="s">
        <v>470</v>
      </c>
      <c r="E28" s="1072" t="s">
        <v>352</v>
      </c>
      <c r="F28" s="1073" t="s">
        <v>1858</v>
      </c>
      <c r="G28" s="1074" t="s">
        <v>465</v>
      </c>
      <c r="H28" s="1075" t="s">
        <v>352</v>
      </c>
      <c r="I28" s="1075" t="s">
        <v>352</v>
      </c>
      <c r="J28" s="1076">
        <v>0</v>
      </c>
      <c r="K28" s="1074" t="s">
        <v>341</v>
      </c>
      <c r="L28" s="1077">
        <v>1.05014776</v>
      </c>
      <c r="M28" s="1078">
        <v>1</v>
      </c>
      <c r="N28" s="1079">
        <v>2.0949941301068096</v>
      </c>
      <c r="O28" s="1073" t="s">
        <v>2879</v>
      </c>
      <c r="P28" s="1077">
        <v>1.05014776</v>
      </c>
      <c r="Q28" s="1078">
        <v>1</v>
      </c>
      <c r="R28" s="1079">
        <v>2.0949941301068096</v>
      </c>
      <c r="S28" s="1073" t="s">
        <v>2879</v>
      </c>
      <c r="T28" s="1077">
        <v>1.05014776</v>
      </c>
      <c r="U28" s="1078">
        <v>1</v>
      </c>
      <c r="V28" s="1079">
        <v>2.0949941301068096</v>
      </c>
      <c r="W28" s="1073" t="s">
        <v>2879</v>
      </c>
      <c r="X28" s="1077">
        <v>1.05014776</v>
      </c>
      <c r="Y28" s="1078">
        <v>1</v>
      </c>
      <c r="Z28" s="1079">
        <v>2.0949941301068096</v>
      </c>
      <c r="AA28" s="1073" t="s">
        <v>2879</v>
      </c>
      <c r="AB28" s="1103"/>
      <c r="AC28" s="1206">
        <v>0.72499999999999998</v>
      </c>
      <c r="AD28" s="1041" t="s">
        <v>2072</v>
      </c>
      <c r="AE28" s="1094">
        <v>4</v>
      </c>
      <c r="AF28" s="1094">
        <v>5</v>
      </c>
      <c r="AG28" s="1094" t="s">
        <v>194</v>
      </c>
      <c r="AH28" s="1094" t="s">
        <v>194</v>
      </c>
      <c r="AI28" s="1094" t="s">
        <v>194</v>
      </c>
      <c r="AJ28" s="1094" t="s">
        <v>194</v>
      </c>
      <c r="AK28" s="1089">
        <v>5</v>
      </c>
      <c r="AL28" s="1089">
        <v>2</v>
      </c>
      <c r="AM28" s="1093">
        <v>1.2941338353151037</v>
      </c>
      <c r="AN28" s="1093">
        <v>2.0949941301068096</v>
      </c>
      <c r="AO28" s="1093" t="s">
        <v>52</v>
      </c>
      <c r="AP28" s="1095">
        <v>1.2</v>
      </c>
      <c r="AQ28" s="1095">
        <v>1.2</v>
      </c>
      <c r="AR28" s="1095">
        <v>1</v>
      </c>
      <c r="AS28" s="1095">
        <v>1</v>
      </c>
      <c r="AT28" s="1095">
        <v>1</v>
      </c>
      <c r="AU28" s="1095">
        <v>1</v>
      </c>
    </row>
    <row r="29" spans="1:47">
      <c r="A29" s="1045">
        <v>1841</v>
      </c>
      <c r="B29" s="1059" t="s">
        <v>469</v>
      </c>
      <c r="C29" s="1060" t="s">
        <v>469</v>
      </c>
      <c r="D29" s="1071" t="s">
        <v>470</v>
      </c>
      <c r="E29" s="1072" t="s">
        <v>352</v>
      </c>
      <c r="F29" s="1073" t="s">
        <v>53</v>
      </c>
      <c r="G29" s="1074" t="s">
        <v>465</v>
      </c>
      <c r="H29" s="1075" t="s">
        <v>352</v>
      </c>
      <c r="I29" s="1075" t="s">
        <v>352</v>
      </c>
      <c r="J29" s="1076">
        <v>0</v>
      </c>
      <c r="K29" s="1074" t="s">
        <v>341</v>
      </c>
      <c r="L29" s="1077">
        <v>0.20014776000000001</v>
      </c>
      <c r="M29" s="1078">
        <v>1</v>
      </c>
      <c r="N29" s="1079">
        <v>2.0949941301068096</v>
      </c>
      <c r="O29" s="1073" t="s">
        <v>2904</v>
      </c>
      <c r="P29" s="1077">
        <v>0.20014776000000001</v>
      </c>
      <c r="Q29" s="1078">
        <v>1</v>
      </c>
      <c r="R29" s="1079">
        <v>2.0949941301068096</v>
      </c>
      <c r="S29" s="1073" t="s">
        <v>2904</v>
      </c>
      <c r="T29" s="1077">
        <v>0.20014776000000001</v>
      </c>
      <c r="U29" s="1078">
        <v>1</v>
      </c>
      <c r="V29" s="1079">
        <v>2.0949941301068096</v>
      </c>
      <c r="W29" s="1073" t="s">
        <v>2904</v>
      </c>
      <c r="X29" s="1077">
        <v>0.20014776000000001</v>
      </c>
      <c r="Y29" s="1078">
        <v>1</v>
      </c>
      <c r="Z29" s="1079">
        <v>2.0949941301068096</v>
      </c>
      <c r="AA29" s="1073" t="s">
        <v>2904</v>
      </c>
      <c r="AB29" s="1103"/>
      <c r="AC29" s="1206">
        <v>0.15</v>
      </c>
      <c r="AD29" s="1041" t="s">
        <v>512</v>
      </c>
      <c r="AE29" s="1094">
        <v>4</v>
      </c>
      <c r="AF29" s="1094">
        <v>5</v>
      </c>
      <c r="AG29" s="1094" t="s">
        <v>194</v>
      </c>
      <c r="AH29" s="1094" t="s">
        <v>194</v>
      </c>
      <c r="AI29" s="1094" t="s">
        <v>194</v>
      </c>
      <c r="AJ29" s="1094" t="s">
        <v>194</v>
      </c>
      <c r="AK29" s="1089">
        <v>5</v>
      </c>
      <c r="AL29" s="1089">
        <v>2</v>
      </c>
      <c r="AM29" s="1093">
        <v>1.2941338353151037</v>
      </c>
      <c r="AN29" s="1093">
        <v>2.0949941301068096</v>
      </c>
      <c r="AO29" s="1093" t="s">
        <v>52</v>
      </c>
      <c r="AP29" s="1095">
        <v>1.2</v>
      </c>
      <c r="AQ29" s="1095">
        <v>1.2</v>
      </c>
      <c r="AR29" s="1095">
        <v>1</v>
      </c>
      <c r="AS29" s="1095">
        <v>1</v>
      </c>
      <c r="AT29" s="1095">
        <v>1</v>
      </c>
      <c r="AU29" s="1095">
        <v>1</v>
      </c>
    </row>
    <row r="30" spans="1:47">
      <c r="A30" s="1045">
        <v>3820</v>
      </c>
      <c r="B30" s="1059" t="s">
        <v>92</v>
      </c>
      <c r="C30" s="1060" t="s">
        <v>469</v>
      </c>
      <c r="D30" s="1071" t="s">
        <v>470</v>
      </c>
      <c r="E30" s="1072" t="s">
        <v>352</v>
      </c>
      <c r="F30" s="1073" t="s">
        <v>1836</v>
      </c>
      <c r="G30" s="1074" t="s">
        <v>465</v>
      </c>
      <c r="H30" s="1075" t="s">
        <v>352</v>
      </c>
      <c r="I30" s="1075" t="s">
        <v>352</v>
      </c>
      <c r="J30" s="1076">
        <v>1</v>
      </c>
      <c r="K30" s="1074" t="s">
        <v>466</v>
      </c>
      <c r="L30" s="1077">
        <v>1.0000000000000001E-11</v>
      </c>
      <c r="M30" s="1078">
        <v>1</v>
      </c>
      <c r="N30" s="1079">
        <v>3.0947030070339712</v>
      </c>
      <c r="O30" s="1073" t="s">
        <v>2813</v>
      </c>
      <c r="P30" s="1077">
        <v>1.0000000000000001E-11</v>
      </c>
      <c r="Q30" s="1078">
        <v>1</v>
      </c>
      <c r="R30" s="1079">
        <v>3.0947030070339712</v>
      </c>
      <c r="S30" s="1073" t="s">
        <v>2813</v>
      </c>
      <c r="T30" s="1077">
        <v>1.0000000000000001E-11</v>
      </c>
      <c r="U30" s="1078">
        <v>1</v>
      </c>
      <c r="V30" s="1079">
        <v>3.0947030070339712</v>
      </c>
      <c r="W30" s="1073" t="s">
        <v>2813</v>
      </c>
      <c r="X30" s="1077">
        <v>1.0000000000000001E-11</v>
      </c>
      <c r="Y30" s="1078">
        <v>1</v>
      </c>
      <c r="Z30" s="1079">
        <v>3.0947030070339712</v>
      </c>
      <c r="AA30" s="1073" t="s">
        <v>2813</v>
      </c>
      <c r="AB30" s="1103"/>
      <c r="AC30" s="1206">
        <v>9.9999999999999994E-12</v>
      </c>
      <c r="AD30" s="1041" t="s">
        <v>348</v>
      </c>
      <c r="AE30" s="1094">
        <v>1</v>
      </c>
      <c r="AF30" s="1094">
        <v>2</v>
      </c>
      <c r="AG30" s="1094">
        <v>4</v>
      </c>
      <c r="AH30" s="1094">
        <v>1</v>
      </c>
      <c r="AI30" s="1094">
        <v>3</v>
      </c>
      <c r="AJ30" s="1094">
        <v>3</v>
      </c>
      <c r="AK30" s="1089">
        <v>9</v>
      </c>
      <c r="AL30" s="1089">
        <v>3</v>
      </c>
      <c r="AM30" s="1093">
        <v>1.3010391658590073</v>
      </c>
      <c r="AN30" s="1093">
        <v>3.0947030070339712</v>
      </c>
      <c r="AO30" s="1093" t="s">
        <v>2814</v>
      </c>
      <c r="AP30" s="1095">
        <v>1</v>
      </c>
      <c r="AQ30" s="1095">
        <v>1.02</v>
      </c>
      <c r="AR30" s="1095">
        <v>1.2</v>
      </c>
      <c r="AS30" s="1095">
        <v>1</v>
      </c>
      <c r="AT30" s="1095">
        <v>1.2</v>
      </c>
      <c r="AU30" s="1095">
        <v>1.05</v>
      </c>
    </row>
    <row r="31" spans="1:47" ht="24">
      <c r="A31" s="1045">
        <v>1739</v>
      </c>
      <c r="B31" s="1059" t="s">
        <v>91</v>
      </c>
      <c r="C31" s="1060" t="s">
        <v>469</v>
      </c>
      <c r="D31" s="1071" t="s">
        <v>470</v>
      </c>
      <c r="E31" s="1072" t="s">
        <v>352</v>
      </c>
      <c r="F31" s="1073" t="s">
        <v>2882</v>
      </c>
      <c r="G31" s="1074" t="s">
        <v>336</v>
      </c>
      <c r="H31" s="1075" t="s">
        <v>352</v>
      </c>
      <c r="I31" s="1075" t="s">
        <v>352</v>
      </c>
      <c r="J31" s="1076">
        <v>0</v>
      </c>
      <c r="K31" s="1074" t="s">
        <v>364</v>
      </c>
      <c r="L31" s="1077">
        <v>0.89584999999999992</v>
      </c>
      <c r="M31" s="1078">
        <v>1</v>
      </c>
      <c r="N31" s="1079">
        <v>1.6255346238806905</v>
      </c>
      <c r="O31" s="1073" t="s">
        <v>2883</v>
      </c>
      <c r="P31" s="1077">
        <v>0.89584999999999992</v>
      </c>
      <c r="Q31" s="1078">
        <v>1</v>
      </c>
      <c r="R31" s="1079">
        <v>1.6255346238806905</v>
      </c>
      <c r="S31" s="1073" t="s">
        <v>2883</v>
      </c>
      <c r="T31" s="1077">
        <v>0.89584999999999992</v>
      </c>
      <c r="U31" s="1078">
        <v>1</v>
      </c>
      <c r="V31" s="1079">
        <v>1.6255346238806905</v>
      </c>
      <c r="W31" s="1073" t="s">
        <v>2883</v>
      </c>
      <c r="X31" s="1077">
        <v>0.89584999999999992</v>
      </c>
      <c r="Y31" s="1078">
        <v>1</v>
      </c>
      <c r="Z31" s="1079">
        <v>1.6255346238806905</v>
      </c>
      <c r="AA31" s="1073" t="s">
        <v>2883</v>
      </c>
      <c r="AB31" s="1103"/>
      <c r="AC31" s="1206">
        <v>9.9999999999999994E-12</v>
      </c>
      <c r="AD31" s="1041" t="s">
        <v>2701</v>
      </c>
      <c r="AE31" s="1094">
        <v>4</v>
      </c>
      <c r="AF31" s="1094">
        <v>3</v>
      </c>
      <c r="AG31" s="1094">
        <v>5</v>
      </c>
      <c r="AH31" s="1094">
        <v>3</v>
      </c>
      <c r="AI31" s="1094">
        <v>1</v>
      </c>
      <c r="AJ31" s="1094">
        <v>5</v>
      </c>
      <c r="AK31" s="1089">
        <v>6</v>
      </c>
      <c r="AL31" s="1089">
        <v>1.05</v>
      </c>
      <c r="AM31" s="1093">
        <v>1.6215470720469769</v>
      </c>
      <c r="AN31" s="1093">
        <v>1.6255346238806905</v>
      </c>
      <c r="AO31" s="1093" t="s">
        <v>2884</v>
      </c>
      <c r="AP31" s="1095">
        <v>1.2</v>
      </c>
      <c r="AQ31" s="1095">
        <v>1.05</v>
      </c>
      <c r="AR31" s="1095">
        <v>1.5</v>
      </c>
      <c r="AS31" s="1095">
        <v>1.02</v>
      </c>
      <c r="AT31" s="1095">
        <v>1</v>
      </c>
      <c r="AU31" s="1095">
        <v>1.2</v>
      </c>
    </row>
    <row r="32" spans="1:47">
      <c r="A32" s="1045">
        <v>490</v>
      </c>
      <c r="B32" s="1059" t="s">
        <v>620</v>
      </c>
      <c r="C32" s="1060" t="s">
        <v>469</v>
      </c>
      <c r="D32" s="1071" t="s">
        <v>352</v>
      </c>
      <c r="E32" s="1072" t="s">
        <v>471</v>
      </c>
      <c r="F32" s="1073" t="s">
        <v>245</v>
      </c>
      <c r="G32" s="1074" t="s">
        <v>352</v>
      </c>
      <c r="H32" s="1075" t="s">
        <v>246</v>
      </c>
      <c r="I32" s="1075" t="s">
        <v>618</v>
      </c>
      <c r="J32" s="1076" t="s">
        <v>352</v>
      </c>
      <c r="K32" s="1074" t="s">
        <v>604</v>
      </c>
      <c r="L32" s="1077">
        <v>25.2</v>
      </c>
      <c r="M32" s="1078">
        <v>1</v>
      </c>
      <c r="N32" s="1079">
        <v>1.5845564191340322</v>
      </c>
      <c r="O32" s="1073" t="s">
        <v>2905</v>
      </c>
      <c r="P32" s="1077">
        <v>25.2</v>
      </c>
      <c r="Q32" s="1078">
        <v>1</v>
      </c>
      <c r="R32" s="1079">
        <v>1.5845564191340322</v>
      </c>
      <c r="S32" s="1073" t="s">
        <v>2905</v>
      </c>
      <c r="T32" s="1077">
        <v>25.2</v>
      </c>
      <c r="U32" s="1078">
        <v>1</v>
      </c>
      <c r="V32" s="1079">
        <v>1.5845564191340322</v>
      </c>
      <c r="W32" s="1073" t="s">
        <v>2905</v>
      </c>
      <c r="X32" s="1077">
        <v>25.2</v>
      </c>
      <c r="Y32" s="1078">
        <v>1</v>
      </c>
      <c r="Z32" s="1079">
        <v>1.5845564191340322</v>
      </c>
      <c r="AA32" s="1073" t="s">
        <v>2905</v>
      </c>
      <c r="AB32" s="1103"/>
      <c r="AC32" s="1206">
        <v>55.7</v>
      </c>
      <c r="AD32" s="1041" t="s">
        <v>351</v>
      </c>
      <c r="AE32" s="1094">
        <v>3</v>
      </c>
      <c r="AF32" s="1094">
        <v>3</v>
      </c>
      <c r="AG32" s="1094">
        <v>5</v>
      </c>
      <c r="AH32" s="1094">
        <v>3</v>
      </c>
      <c r="AI32" s="1094">
        <v>1</v>
      </c>
      <c r="AJ32" s="1094">
        <v>5</v>
      </c>
      <c r="AK32" s="1089">
        <v>13</v>
      </c>
      <c r="AL32" s="1089">
        <v>1.05</v>
      </c>
      <c r="AM32" s="1093">
        <v>1.5804528752110836</v>
      </c>
      <c r="AN32" s="1093">
        <v>1.5845564191340322</v>
      </c>
      <c r="AO32" s="1093" t="s">
        <v>2886</v>
      </c>
      <c r="AP32" s="1095">
        <v>1.1000000000000001</v>
      </c>
      <c r="AQ32" s="1095">
        <v>1.05</v>
      </c>
      <c r="AR32" s="1095">
        <v>1.5</v>
      </c>
      <c r="AS32" s="1095">
        <v>1.02</v>
      </c>
      <c r="AT32" s="1095">
        <v>1</v>
      </c>
      <c r="AU32" s="1095">
        <v>1.2</v>
      </c>
    </row>
    <row r="33" spans="1:47" ht="36">
      <c r="A33" s="1045" t="s">
        <v>1146</v>
      </c>
      <c r="B33" s="1059"/>
      <c r="C33" s="1060" t="s">
        <v>469</v>
      </c>
      <c r="D33" s="1071" t="s">
        <v>352</v>
      </c>
      <c r="E33" s="1072" t="s">
        <v>471</v>
      </c>
      <c r="F33" s="1073" t="s">
        <v>2887</v>
      </c>
      <c r="G33" s="1074" t="s">
        <v>352</v>
      </c>
      <c r="H33" s="1075" t="s">
        <v>246</v>
      </c>
      <c r="I33" s="1075" t="s">
        <v>619</v>
      </c>
      <c r="J33" s="1076" t="s">
        <v>352</v>
      </c>
      <c r="K33" s="1074" t="s">
        <v>339</v>
      </c>
      <c r="L33" s="1077">
        <v>47.15</v>
      </c>
      <c r="M33" s="1078">
        <v>1</v>
      </c>
      <c r="N33" s="1079">
        <v>1.879336967306972</v>
      </c>
      <c r="O33" s="1073" t="s">
        <v>2906</v>
      </c>
      <c r="P33" s="1077">
        <v>0</v>
      </c>
      <c r="Q33" s="1078">
        <v>1</v>
      </c>
      <c r="R33" s="1079">
        <v>1.879336967306972</v>
      </c>
      <c r="S33" s="1073" t="s">
        <v>2906</v>
      </c>
      <c r="T33" s="1077">
        <v>0</v>
      </c>
      <c r="U33" s="1078">
        <v>1</v>
      </c>
      <c r="V33" s="1079">
        <v>1.879336967306972</v>
      </c>
      <c r="W33" s="1073" t="s">
        <v>2906</v>
      </c>
      <c r="X33" s="1077">
        <v>0</v>
      </c>
      <c r="Y33" s="1078">
        <v>1</v>
      </c>
      <c r="Z33" s="1079">
        <v>1.879336967306972</v>
      </c>
      <c r="AA33" s="1073" t="s">
        <v>2906</v>
      </c>
      <c r="AB33" s="1103"/>
      <c r="AC33" s="1206"/>
      <c r="AD33" s="1041" t="s">
        <v>2080</v>
      </c>
      <c r="AE33" s="1094">
        <v>4</v>
      </c>
      <c r="AF33" s="1094">
        <v>3</v>
      </c>
      <c r="AG33" s="1094">
        <v>5</v>
      </c>
      <c r="AH33" s="1094">
        <v>3</v>
      </c>
      <c r="AI33" s="1094">
        <v>1</v>
      </c>
      <c r="AJ33" s="1094">
        <v>5</v>
      </c>
      <c r="AK33" s="1089">
        <v>31</v>
      </c>
      <c r="AL33" s="1089">
        <v>1.5</v>
      </c>
      <c r="AM33" s="1093">
        <v>1.6215470720469769</v>
      </c>
      <c r="AN33" s="1093">
        <v>1.879336967306972</v>
      </c>
      <c r="AO33" s="1093" t="s">
        <v>2884</v>
      </c>
      <c r="AP33" s="1095">
        <v>1.2</v>
      </c>
      <c r="AQ33" s="1095">
        <v>1.05</v>
      </c>
      <c r="AR33" s="1095">
        <v>1.5</v>
      </c>
      <c r="AS33" s="1095">
        <v>1.02</v>
      </c>
      <c r="AT33" s="1095">
        <v>1</v>
      </c>
      <c r="AU33" s="1095">
        <v>1.2</v>
      </c>
    </row>
    <row r="34" spans="1:47" ht="36">
      <c r="A34" s="1045" t="s">
        <v>1913</v>
      </c>
      <c r="B34" s="1059"/>
      <c r="C34" s="1060" t="s">
        <v>469</v>
      </c>
      <c r="D34" s="1071" t="s">
        <v>352</v>
      </c>
      <c r="E34" s="1072" t="s">
        <v>471</v>
      </c>
      <c r="F34" s="1073" t="s">
        <v>2889</v>
      </c>
      <c r="G34" s="1074" t="s">
        <v>352</v>
      </c>
      <c r="H34" s="1075" t="s">
        <v>246</v>
      </c>
      <c r="I34" s="1075" t="s">
        <v>619</v>
      </c>
      <c r="J34" s="1076" t="s">
        <v>352</v>
      </c>
      <c r="K34" s="1074" t="s">
        <v>339</v>
      </c>
      <c r="L34" s="1077">
        <v>0</v>
      </c>
      <c r="M34" s="1078">
        <v>1</v>
      </c>
      <c r="N34" s="1079">
        <v>1.879336967306972</v>
      </c>
      <c r="O34" s="1073" t="s">
        <v>2906</v>
      </c>
      <c r="P34" s="1077">
        <v>47.15</v>
      </c>
      <c r="Q34" s="1078">
        <v>1</v>
      </c>
      <c r="R34" s="1079">
        <v>1.879336967306972</v>
      </c>
      <c r="S34" s="1073" t="s">
        <v>2906</v>
      </c>
      <c r="T34" s="1077">
        <v>0</v>
      </c>
      <c r="U34" s="1078">
        <v>1</v>
      </c>
      <c r="V34" s="1079">
        <v>1.879336967306972</v>
      </c>
      <c r="W34" s="1073" t="s">
        <v>2906</v>
      </c>
      <c r="X34" s="1077">
        <v>0</v>
      </c>
      <c r="Y34" s="1078">
        <v>1</v>
      </c>
      <c r="Z34" s="1079">
        <v>1.879336967306972</v>
      </c>
      <c r="AA34" s="1073" t="s">
        <v>2906</v>
      </c>
      <c r="AB34" s="1103"/>
      <c r="AC34" s="1206"/>
      <c r="AD34" s="1041" t="s">
        <v>2080</v>
      </c>
      <c r="AE34" s="1094">
        <v>4</v>
      </c>
      <c r="AF34" s="1094">
        <v>3</v>
      </c>
      <c r="AG34" s="1094">
        <v>5</v>
      </c>
      <c r="AH34" s="1094">
        <v>3</v>
      </c>
      <c r="AI34" s="1094">
        <v>1</v>
      </c>
      <c r="AJ34" s="1094">
        <v>5</v>
      </c>
      <c r="AK34" s="1089">
        <v>31</v>
      </c>
      <c r="AL34" s="1089">
        <v>1.5</v>
      </c>
      <c r="AM34" s="1093">
        <v>1.6215470720469769</v>
      </c>
      <c r="AN34" s="1093">
        <v>1.879336967306972</v>
      </c>
      <c r="AO34" s="1093" t="s">
        <v>2884</v>
      </c>
      <c r="AP34" s="1095">
        <v>1.2</v>
      </c>
      <c r="AQ34" s="1095">
        <v>1.05</v>
      </c>
      <c r="AR34" s="1095">
        <v>1.5</v>
      </c>
      <c r="AS34" s="1095">
        <v>1.02</v>
      </c>
      <c r="AT34" s="1095">
        <v>1</v>
      </c>
      <c r="AU34" s="1095">
        <v>1.2</v>
      </c>
    </row>
    <row r="35" spans="1:47" ht="36">
      <c r="A35" s="1045" t="s">
        <v>1928</v>
      </c>
      <c r="B35" s="1059"/>
      <c r="C35" s="1060" t="s">
        <v>469</v>
      </c>
      <c r="D35" s="1071" t="s">
        <v>352</v>
      </c>
      <c r="E35" s="1072" t="s">
        <v>471</v>
      </c>
      <c r="F35" s="1073" t="s">
        <v>2890</v>
      </c>
      <c r="G35" s="1074" t="s">
        <v>352</v>
      </c>
      <c r="H35" s="1075" t="s">
        <v>246</v>
      </c>
      <c r="I35" s="1075" t="s">
        <v>619</v>
      </c>
      <c r="J35" s="1076" t="s">
        <v>352</v>
      </c>
      <c r="K35" s="1074" t="s">
        <v>339</v>
      </c>
      <c r="L35" s="1077">
        <v>0</v>
      </c>
      <c r="M35" s="1078">
        <v>1</v>
      </c>
      <c r="N35" s="1079">
        <v>1.879336967306972</v>
      </c>
      <c r="O35" s="1073" t="s">
        <v>2906</v>
      </c>
      <c r="P35" s="1077">
        <v>0</v>
      </c>
      <c r="Q35" s="1078">
        <v>1</v>
      </c>
      <c r="R35" s="1079">
        <v>1.879336967306972</v>
      </c>
      <c r="S35" s="1073" t="s">
        <v>2906</v>
      </c>
      <c r="T35" s="1077">
        <v>47.15</v>
      </c>
      <c r="U35" s="1078">
        <v>1</v>
      </c>
      <c r="V35" s="1079">
        <v>1.879336967306972</v>
      </c>
      <c r="W35" s="1073" t="s">
        <v>2906</v>
      </c>
      <c r="X35" s="1077">
        <v>0</v>
      </c>
      <c r="Y35" s="1078">
        <v>1</v>
      </c>
      <c r="Z35" s="1079">
        <v>1.879336967306972</v>
      </c>
      <c r="AA35" s="1073" t="s">
        <v>2906</v>
      </c>
      <c r="AB35" s="1103"/>
      <c r="AC35" s="1206"/>
      <c r="AD35" s="1041" t="s">
        <v>2080</v>
      </c>
      <c r="AE35" s="1094">
        <v>4</v>
      </c>
      <c r="AF35" s="1094">
        <v>3</v>
      </c>
      <c r="AG35" s="1094">
        <v>5</v>
      </c>
      <c r="AH35" s="1094">
        <v>3</v>
      </c>
      <c r="AI35" s="1094">
        <v>1</v>
      </c>
      <c r="AJ35" s="1094">
        <v>5</v>
      </c>
      <c r="AK35" s="1089">
        <v>31</v>
      </c>
      <c r="AL35" s="1089">
        <v>1.5</v>
      </c>
      <c r="AM35" s="1093">
        <v>1.6215470720469769</v>
      </c>
      <c r="AN35" s="1093">
        <v>1.879336967306972</v>
      </c>
      <c r="AO35" s="1093" t="s">
        <v>2884</v>
      </c>
      <c r="AP35" s="1095">
        <v>1.2</v>
      </c>
      <c r="AQ35" s="1095">
        <v>1.05</v>
      </c>
      <c r="AR35" s="1095">
        <v>1.5</v>
      </c>
      <c r="AS35" s="1095">
        <v>1.02</v>
      </c>
      <c r="AT35" s="1095">
        <v>1</v>
      </c>
      <c r="AU35" s="1095">
        <v>1.2</v>
      </c>
    </row>
    <row r="36" spans="1:47" ht="36">
      <c r="A36" s="1045" t="s">
        <v>2070</v>
      </c>
      <c r="B36" s="1059"/>
      <c r="C36" s="1060" t="s">
        <v>469</v>
      </c>
      <c r="D36" s="1071" t="s">
        <v>352</v>
      </c>
      <c r="E36" s="1072" t="s">
        <v>471</v>
      </c>
      <c r="F36" s="1073" t="s">
        <v>2891</v>
      </c>
      <c r="G36" s="1074" t="s">
        <v>352</v>
      </c>
      <c r="H36" s="1075" t="s">
        <v>246</v>
      </c>
      <c r="I36" s="1075" t="s">
        <v>619</v>
      </c>
      <c r="J36" s="1076" t="s">
        <v>352</v>
      </c>
      <c r="K36" s="1074" t="s">
        <v>339</v>
      </c>
      <c r="L36" s="1077">
        <v>0</v>
      </c>
      <c r="M36" s="1078">
        <v>1</v>
      </c>
      <c r="N36" s="1079">
        <v>1.879336967306972</v>
      </c>
      <c r="O36" s="1073" t="s">
        <v>2906</v>
      </c>
      <c r="P36" s="1077">
        <v>0</v>
      </c>
      <c r="Q36" s="1078">
        <v>1</v>
      </c>
      <c r="R36" s="1079">
        <v>1.879336967306972</v>
      </c>
      <c r="S36" s="1073" t="s">
        <v>2906</v>
      </c>
      <c r="T36" s="1077">
        <v>0</v>
      </c>
      <c r="U36" s="1078">
        <v>1</v>
      </c>
      <c r="V36" s="1079">
        <v>1.879336967306972</v>
      </c>
      <c r="W36" s="1073" t="s">
        <v>2906</v>
      </c>
      <c r="X36" s="1077">
        <v>47.15</v>
      </c>
      <c r="Y36" s="1078">
        <v>1</v>
      </c>
      <c r="Z36" s="1079">
        <v>1.879336967306972</v>
      </c>
      <c r="AA36" s="1073" t="s">
        <v>2906</v>
      </c>
      <c r="AB36" s="1103"/>
      <c r="AC36" s="1206"/>
      <c r="AD36" s="1041" t="s">
        <v>2080</v>
      </c>
      <c r="AE36" s="1094">
        <v>4</v>
      </c>
      <c r="AF36" s="1094">
        <v>3</v>
      </c>
      <c r="AG36" s="1094">
        <v>5</v>
      </c>
      <c r="AH36" s="1094">
        <v>3</v>
      </c>
      <c r="AI36" s="1094">
        <v>1</v>
      </c>
      <c r="AJ36" s="1094">
        <v>5</v>
      </c>
      <c r="AK36" s="1089">
        <v>31</v>
      </c>
      <c r="AL36" s="1089">
        <v>1.5</v>
      </c>
      <c r="AM36" s="1093">
        <v>1.6215470720469769</v>
      </c>
      <c r="AN36" s="1093">
        <v>1.879336967306972</v>
      </c>
      <c r="AO36" s="1093" t="s">
        <v>2884</v>
      </c>
      <c r="AP36" s="1095">
        <v>1.2</v>
      </c>
      <c r="AQ36" s="1095">
        <v>1.05</v>
      </c>
      <c r="AR36" s="1095">
        <v>1.5</v>
      </c>
      <c r="AS36" s="1095">
        <v>1.02</v>
      </c>
      <c r="AT36" s="1095">
        <v>1</v>
      </c>
      <c r="AU36" s="1095">
        <v>1.2</v>
      </c>
    </row>
    <row r="37" spans="1:47">
      <c r="B37" s="1125"/>
      <c r="C37" s="1142"/>
      <c r="D37" s="1143"/>
      <c r="E37" s="1144"/>
      <c r="F37" s="1145"/>
      <c r="G37" s="1146"/>
      <c r="H37" s="1147"/>
      <c r="I37" s="1147"/>
      <c r="J37" s="1148"/>
      <c r="K37" s="1146"/>
      <c r="L37" s="1149"/>
      <c r="P37" s="1149"/>
      <c r="T37" s="1149"/>
      <c r="X37" s="1149"/>
      <c r="AB37" s="1103"/>
      <c r="AC37" s="1202"/>
    </row>
    <row r="38" spans="1:47">
      <c r="B38" s="1120"/>
      <c r="C38" s="1120"/>
      <c r="F38" s="1120"/>
      <c r="M38" s="1120"/>
      <c r="N38" s="1120"/>
      <c r="O38" s="1120"/>
      <c r="Q38" s="1120"/>
      <c r="R38" s="1120"/>
      <c r="S38" s="1120"/>
      <c r="U38" s="1120"/>
      <c r="V38" s="1120"/>
      <c r="W38" s="1120"/>
      <c r="Y38" s="1120"/>
      <c r="Z38" s="1120"/>
      <c r="AA38" s="1125"/>
      <c r="AB38" s="1103"/>
    </row>
    <row r="39" spans="1:47">
      <c r="B39" s="1120"/>
      <c r="C39" s="1120"/>
      <c r="F39" s="1125" t="s">
        <v>2092</v>
      </c>
      <c r="K39" s="1209" t="s">
        <v>2107</v>
      </c>
      <c r="W39" s="1096"/>
      <c r="X39" s="1212">
        <v>7</v>
      </c>
      <c r="AB39" s="1103"/>
      <c r="AD39" s="1111" t="s">
        <v>2710</v>
      </c>
      <c r="AE39" s="1111"/>
    </row>
    <row r="40" spans="1:47">
      <c r="B40" s="1120"/>
      <c r="C40" s="1120"/>
      <c r="F40" s="1120"/>
      <c r="M40" s="1120"/>
      <c r="N40" s="1120"/>
      <c r="O40" s="1120"/>
      <c r="Q40" s="1120"/>
      <c r="R40" s="1120"/>
      <c r="S40" s="1120"/>
      <c r="U40" s="1120"/>
      <c r="V40" s="1120"/>
      <c r="W40" s="1120"/>
      <c r="Y40" s="1120"/>
      <c r="Z40" s="1120"/>
      <c r="AA40" s="1125"/>
      <c r="AB40" s="1103"/>
    </row>
    <row r="41" spans="1:47">
      <c r="B41" s="1120"/>
      <c r="C41" s="1120"/>
      <c r="F41" s="1120"/>
      <c r="M41" s="1120"/>
      <c r="N41" s="1120"/>
      <c r="O41" s="1120"/>
      <c r="Q41" s="1120"/>
      <c r="R41" s="1120"/>
      <c r="S41" s="1120"/>
      <c r="U41" s="1120"/>
      <c r="V41" s="1120"/>
      <c r="W41" s="1120"/>
      <c r="Y41" s="1120"/>
      <c r="Z41" s="1120"/>
      <c r="AA41" s="1125"/>
      <c r="AB41" s="1103"/>
    </row>
    <row r="42" spans="1:47">
      <c r="B42" s="1120"/>
      <c r="C42" s="1120"/>
      <c r="F42" s="1120"/>
      <c r="M42" s="1120"/>
      <c r="N42" s="1120"/>
      <c r="O42" s="1120"/>
      <c r="Q42" s="1120"/>
      <c r="R42" s="1120"/>
      <c r="S42" s="1120"/>
      <c r="U42" s="1120"/>
      <c r="V42" s="1120"/>
      <c r="W42" s="1120"/>
      <c r="Y42" s="1120"/>
      <c r="Z42" s="1120"/>
      <c r="AA42" s="1125"/>
      <c r="AB42" s="1103"/>
    </row>
    <row r="43" spans="1:47">
      <c r="B43" s="1120"/>
      <c r="C43" s="1120"/>
      <c r="F43" s="1120"/>
      <c r="M43" s="1120"/>
      <c r="N43" s="1120"/>
      <c r="O43" s="1120"/>
      <c r="Q43" s="1120"/>
      <c r="R43" s="1120"/>
      <c r="S43" s="1120"/>
      <c r="U43" s="1120"/>
      <c r="V43" s="1120"/>
      <c r="W43" s="1120"/>
      <c r="Y43" s="1120"/>
      <c r="Z43" s="1120"/>
      <c r="AA43" s="1125"/>
      <c r="AB43" s="1103"/>
    </row>
    <row r="44" spans="1:47">
      <c r="B44" s="1120"/>
      <c r="C44" s="1120"/>
      <c r="F44" s="1120"/>
      <c r="M44" s="1120"/>
      <c r="N44" s="1120"/>
      <c r="O44" s="1120"/>
      <c r="Q44" s="1120"/>
      <c r="R44" s="1120"/>
      <c r="S44" s="1120"/>
      <c r="U44" s="1120"/>
      <c r="V44" s="1120"/>
      <c r="W44" s="1120"/>
      <c r="Y44" s="1120"/>
      <c r="Z44" s="1120"/>
      <c r="AA44" s="1125"/>
      <c r="AB44" s="1103"/>
    </row>
    <row r="45" spans="1:47">
      <c r="B45" s="1120"/>
      <c r="C45" s="1120"/>
      <c r="F45" s="1120"/>
      <c r="M45" s="1120"/>
      <c r="N45" s="1120"/>
      <c r="O45" s="1120"/>
      <c r="Q45" s="1120"/>
      <c r="R45" s="1120"/>
      <c r="S45" s="1120"/>
      <c r="U45" s="1120"/>
      <c r="V45" s="1120"/>
      <c r="W45" s="1120"/>
      <c r="Y45" s="1120"/>
      <c r="Z45" s="1120"/>
      <c r="AA45" s="1125"/>
      <c r="AB45" s="1103"/>
    </row>
    <row r="46" spans="1:47">
      <c r="B46" s="1120"/>
      <c r="C46" s="1120"/>
      <c r="F46" s="1120"/>
      <c r="M46" s="1120"/>
      <c r="N46" s="1120"/>
      <c r="O46" s="1120"/>
      <c r="Q46" s="1120"/>
      <c r="R46" s="1120"/>
      <c r="S46" s="1120"/>
      <c r="U46" s="1120"/>
      <c r="V46" s="1120"/>
      <c r="W46" s="1120"/>
      <c r="Y46" s="1120"/>
      <c r="Z46" s="1120"/>
      <c r="AA46" s="1125"/>
      <c r="AB46" s="1103"/>
    </row>
    <row r="47" spans="1:47">
      <c r="B47" s="1120"/>
      <c r="C47" s="1120"/>
      <c r="F47" s="1120"/>
      <c r="M47" s="1120"/>
      <c r="N47" s="1120"/>
      <c r="O47" s="1120"/>
      <c r="Q47" s="1120"/>
      <c r="R47" s="1120"/>
      <c r="S47" s="1120"/>
      <c r="U47" s="1120"/>
      <c r="V47" s="1120"/>
      <c r="W47" s="1120"/>
      <c r="Y47" s="1120"/>
      <c r="Z47" s="1120"/>
      <c r="AA47" s="1125"/>
      <c r="AB47" s="1103"/>
    </row>
    <row r="48" spans="1:47">
      <c r="B48" s="1120"/>
      <c r="C48" s="1120"/>
      <c r="F48" s="1120"/>
      <c r="M48" s="1120"/>
      <c r="N48" s="1120"/>
      <c r="O48" s="1120"/>
      <c r="Q48" s="1120"/>
      <c r="R48" s="1120"/>
      <c r="S48" s="1120"/>
      <c r="U48" s="1120"/>
      <c r="V48" s="1120"/>
      <c r="W48" s="1120"/>
      <c r="Y48" s="1120"/>
      <c r="Z48" s="1120"/>
      <c r="AA48" s="1125"/>
      <c r="AB48" s="1103"/>
    </row>
    <row r="49" spans="2:28">
      <c r="B49" s="1120"/>
      <c r="C49" s="1120"/>
      <c r="F49" s="1120"/>
      <c r="M49" s="1120"/>
      <c r="N49" s="1120"/>
      <c r="O49" s="1120"/>
      <c r="Q49" s="1120"/>
      <c r="R49" s="1120"/>
      <c r="S49" s="1120"/>
      <c r="U49" s="1120"/>
      <c r="V49" s="1120"/>
      <c r="W49" s="1120"/>
      <c r="Y49" s="1120"/>
      <c r="Z49" s="1120"/>
      <c r="AA49" s="1125"/>
      <c r="AB49" s="1103"/>
    </row>
    <row r="50" spans="2:28">
      <c r="B50" s="1120"/>
      <c r="C50" s="1120"/>
      <c r="F50" s="1120"/>
      <c r="M50" s="1120"/>
      <c r="N50" s="1120"/>
      <c r="O50" s="1120"/>
      <c r="Q50" s="1120"/>
      <c r="R50" s="1120"/>
      <c r="S50" s="1120"/>
      <c r="U50" s="1120"/>
      <c r="V50" s="1120"/>
      <c r="W50" s="1120"/>
      <c r="Y50" s="1120"/>
      <c r="Z50" s="1120"/>
      <c r="AA50" s="1125"/>
      <c r="AB50" s="1103"/>
    </row>
    <row r="51" spans="2:28">
      <c r="B51" s="1120"/>
      <c r="C51" s="1120"/>
      <c r="F51" s="1120"/>
      <c r="M51" s="1120"/>
      <c r="N51" s="1120"/>
      <c r="O51" s="1120"/>
      <c r="Q51" s="1120"/>
      <c r="R51" s="1120"/>
      <c r="S51" s="1120"/>
      <c r="U51" s="1120"/>
      <c r="V51" s="1120"/>
      <c r="W51" s="1120"/>
      <c r="Y51" s="1120"/>
      <c r="Z51" s="1120"/>
      <c r="AA51" s="1125"/>
      <c r="AB51" s="1103"/>
    </row>
    <row r="52" spans="2:28">
      <c r="B52" s="1120"/>
      <c r="C52" s="1120"/>
      <c r="F52" s="1120"/>
      <c r="M52" s="1120"/>
      <c r="N52" s="1120"/>
      <c r="O52" s="1120"/>
      <c r="Q52" s="1120"/>
      <c r="R52" s="1120"/>
      <c r="S52" s="1120"/>
      <c r="U52" s="1120"/>
      <c r="V52" s="1120"/>
      <c r="W52" s="1120"/>
      <c r="Y52" s="1120"/>
      <c r="Z52" s="1120"/>
      <c r="AA52" s="1125"/>
      <c r="AB52" s="1103"/>
    </row>
    <row r="53" spans="2:28">
      <c r="B53" s="1120"/>
      <c r="C53" s="1120"/>
      <c r="F53" s="1120"/>
      <c r="M53" s="1120"/>
      <c r="N53" s="1120"/>
      <c r="O53" s="1120"/>
      <c r="Q53" s="1120"/>
      <c r="R53" s="1120"/>
      <c r="S53" s="1120"/>
      <c r="U53" s="1120"/>
      <c r="V53" s="1120"/>
      <c r="W53" s="1120"/>
      <c r="Y53" s="1120"/>
      <c r="Z53" s="1120"/>
      <c r="AA53" s="1125"/>
      <c r="AB53" s="1103"/>
    </row>
    <row r="54" spans="2:28">
      <c r="B54" s="1120"/>
      <c r="C54" s="1120"/>
      <c r="F54" s="1120"/>
      <c r="M54" s="1120"/>
      <c r="N54" s="1120"/>
      <c r="O54" s="1120"/>
      <c r="Q54" s="1120"/>
      <c r="R54" s="1120"/>
      <c r="S54" s="1120"/>
      <c r="U54" s="1120"/>
      <c r="V54" s="1120"/>
      <c r="W54" s="1120"/>
      <c r="Y54" s="1120"/>
      <c r="Z54" s="1120"/>
      <c r="AA54" s="1125"/>
      <c r="AB54" s="1103"/>
    </row>
    <row r="55" spans="2:28">
      <c r="B55" s="1120"/>
      <c r="C55" s="1120"/>
      <c r="F55" s="1120"/>
      <c r="M55" s="1120"/>
      <c r="N55" s="1120"/>
      <c r="O55" s="1120"/>
      <c r="Q55" s="1120"/>
      <c r="R55" s="1120"/>
      <c r="S55" s="1120"/>
      <c r="U55" s="1120"/>
      <c r="V55" s="1120"/>
      <c r="W55" s="1120"/>
      <c r="Y55" s="1120"/>
      <c r="Z55" s="1120"/>
      <c r="AA55" s="1125"/>
      <c r="AB55" s="1103"/>
    </row>
    <row r="56" spans="2:28">
      <c r="B56" s="1120"/>
      <c r="C56" s="1120"/>
      <c r="F56" s="1120"/>
      <c r="M56" s="1120"/>
      <c r="N56" s="1120"/>
      <c r="O56" s="1120"/>
      <c r="Q56" s="1120"/>
      <c r="R56" s="1120"/>
      <c r="S56" s="1120"/>
      <c r="U56" s="1120"/>
      <c r="V56" s="1120"/>
      <c r="W56" s="1120"/>
      <c r="Y56" s="1120"/>
      <c r="Z56" s="1120"/>
      <c r="AA56" s="1125"/>
      <c r="AB56" s="1103"/>
    </row>
    <row r="57" spans="2:28">
      <c r="B57" s="1120"/>
      <c r="C57" s="1120"/>
      <c r="F57" s="1120"/>
      <c r="M57" s="1120"/>
      <c r="N57" s="1120"/>
      <c r="O57" s="1120"/>
      <c r="Q57" s="1120"/>
      <c r="R57" s="1120"/>
      <c r="S57" s="1120"/>
      <c r="U57" s="1120"/>
      <c r="V57" s="1120"/>
      <c r="W57" s="1120"/>
      <c r="Y57" s="1120"/>
      <c r="Z57" s="1120"/>
      <c r="AA57" s="1125"/>
      <c r="AB57" s="1103"/>
    </row>
    <row r="58" spans="2:28">
      <c r="B58" s="1120"/>
      <c r="C58" s="1120"/>
      <c r="F58" s="1120"/>
      <c r="M58" s="1120"/>
      <c r="N58" s="1120"/>
      <c r="O58" s="1120"/>
      <c r="Q58" s="1120"/>
      <c r="R58" s="1120"/>
      <c r="S58" s="1120"/>
      <c r="U58" s="1120"/>
      <c r="V58" s="1120"/>
      <c r="W58" s="1120"/>
      <c r="Y58" s="1120"/>
      <c r="Z58" s="1120"/>
      <c r="AA58" s="1125"/>
      <c r="AB58" s="1103"/>
    </row>
    <row r="59" spans="2:28">
      <c r="B59" s="1120"/>
      <c r="C59" s="1120"/>
      <c r="F59" s="1120"/>
      <c r="M59" s="1120"/>
      <c r="N59" s="1120"/>
      <c r="O59" s="1120"/>
      <c r="Q59" s="1120"/>
      <c r="R59" s="1120"/>
      <c r="S59" s="1120"/>
      <c r="U59" s="1120"/>
      <c r="V59" s="1120"/>
      <c r="W59" s="1120"/>
      <c r="Y59" s="1120"/>
      <c r="Z59" s="1120"/>
      <c r="AA59" s="1125"/>
      <c r="AB59" s="1103"/>
    </row>
    <row r="60" spans="2:28">
      <c r="B60" s="1120"/>
      <c r="C60" s="1120"/>
      <c r="F60" s="1120"/>
      <c r="M60" s="1120"/>
      <c r="N60" s="1120"/>
      <c r="O60" s="1120"/>
      <c r="Q60" s="1120"/>
      <c r="R60" s="1120"/>
      <c r="S60" s="1120"/>
      <c r="U60" s="1120"/>
      <c r="V60" s="1120"/>
      <c r="W60" s="1120"/>
      <c r="Y60" s="1120"/>
      <c r="Z60" s="1120"/>
      <c r="AA60" s="1125"/>
      <c r="AB60" s="1103"/>
    </row>
    <row r="61" spans="2:28">
      <c r="B61" s="1120"/>
      <c r="C61" s="1120"/>
      <c r="F61" s="1120"/>
      <c r="M61" s="1120"/>
      <c r="N61" s="1120"/>
      <c r="O61" s="1120"/>
      <c r="Q61" s="1120"/>
      <c r="R61" s="1120"/>
      <c r="S61" s="1120"/>
      <c r="U61" s="1120"/>
      <c r="V61" s="1120"/>
      <c r="W61" s="1120"/>
      <c r="Y61" s="1120"/>
      <c r="Z61" s="1120"/>
      <c r="AA61" s="1125"/>
      <c r="AB61" s="1103"/>
    </row>
    <row r="62" spans="2:28">
      <c r="B62" s="1120"/>
      <c r="C62" s="1120"/>
      <c r="F62" s="1120"/>
      <c r="M62" s="1120"/>
      <c r="N62" s="1120"/>
      <c r="O62" s="1120"/>
      <c r="Q62" s="1120"/>
      <c r="R62" s="1120"/>
      <c r="S62" s="1120"/>
      <c r="U62" s="1120"/>
      <c r="V62" s="1120"/>
      <c r="W62" s="1120"/>
      <c r="Y62" s="1120"/>
      <c r="Z62" s="1120"/>
      <c r="AA62" s="1125"/>
      <c r="AB62" s="1103"/>
    </row>
    <row r="63" spans="2:28">
      <c r="B63" s="1120"/>
      <c r="C63" s="1120"/>
      <c r="F63" s="1120"/>
      <c r="M63" s="1120"/>
      <c r="N63" s="1120"/>
      <c r="O63" s="1120"/>
      <c r="Q63" s="1120"/>
      <c r="R63" s="1120"/>
      <c r="S63" s="1120"/>
      <c r="U63" s="1120"/>
      <c r="V63" s="1120"/>
      <c r="W63" s="1120"/>
      <c r="Y63" s="1120"/>
      <c r="Z63" s="1120"/>
      <c r="AA63" s="1125"/>
      <c r="AB63" s="1103"/>
    </row>
    <row r="64" spans="2:28">
      <c r="B64" s="1120"/>
      <c r="C64" s="1120"/>
      <c r="F64" s="1120"/>
      <c r="M64" s="1120"/>
      <c r="N64" s="1120"/>
      <c r="O64" s="1120"/>
      <c r="Q64" s="1120"/>
      <c r="R64" s="1120"/>
      <c r="S64" s="1120"/>
      <c r="U64" s="1120"/>
      <c r="V64" s="1120"/>
      <c r="W64" s="1120"/>
      <c r="Y64" s="1120"/>
      <c r="Z64" s="1120"/>
      <c r="AA64" s="1125"/>
      <c r="AB64" s="1103"/>
    </row>
    <row r="65" spans="2:28">
      <c r="B65" s="1120"/>
      <c r="C65" s="1120"/>
      <c r="F65" s="1120"/>
      <c r="M65" s="1120"/>
      <c r="N65" s="1120"/>
      <c r="O65" s="1120"/>
      <c r="Q65" s="1120"/>
      <c r="R65" s="1120"/>
      <c r="S65" s="1120"/>
      <c r="U65" s="1120"/>
      <c r="V65" s="1120"/>
      <c r="W65" s="1120"/>
      <c r="Y65" s="1120"/>
      <c r="Z65" s="1120"/>
      <c r="AA65" s="1125"/>
      <c r="AB65" s="1103"/>
    </row>
    <row r="66" spans="2:28">
      <c r="B66" s="1120"/>
      <c r="C66" s="1120"/>
      <c r="F66" s="1120"/>
      <c r="M66" s="1120"/>
      <c r="N66" s="1120"/>
      <c r="O66" s="1120"/>
      <c r="Q66" s="1120"/>
      <c r="R66" s="1120"/>
      <c r="S66" s="1120"/>
      <c r="U66" s="1120"/>
      <c r="V66" s="1120"/>
      <c r="W66" s="1120"/>
      <c r="Y66" s="1120"/>
      <c r="Z66" s="1120"/>
      <c r="AA66" s="1125"/>
      <c r="AB66" s="1103"/>
    </row>
    <row r="67" spans="2:28">
      <c r="AB67" s="1103"/>
    </row>
    <row r="68" spans="2:28">
      <c r="B68" s="1120"/>
      <c r="C68" s="1120"/>
      <c r="F68" s="1120"/>
      <c r="M68" s="1120"/>
      <c r="N68" s="1120"/>
      <c r="O68" s="1120"/>
      <c r="Q68" s="1120"/>
      <c r="R68" s="1120"/>
      <c r="S68" s="1120"/>
      <c r="U68" s="1120"/>
      <c r="V68" s="1120"/>
      <c r="W68" s="1120"/>
      <c r="Y68" s="1120"/>
      <c r="Z68" s="1120"/>
      <c r="AA68" s="1125"/>
      <c r="AB68" s="1103"/>
    </row>
    <row r="69" spans="2:28">
      <c r="AB69" s="1103"/>
    </row>
    <row r="70" spans="2:28">
      <c r="AB70" s="1103"/>
    </row>
    <row r="71" spans="2:28">
      <c r="AB71" s="1103"/>
    </row>
    <row r="72" spans="2:28">
      <c r="AB72" s="1103"/>
    </row>
    <row r="73" spans="2:28">
      <c r="B73" s="1120"/>
      <c r="C73" s="1120"/>
      <c r="F73" s="1120"/>
      <c r="M73" s="1120"/>
      <c r="N73" s="1120"/>
      <c r="O73" s="1120"/>
      <c r="Q73" s="1120"/>
      <c r="R73" s="1120"/>
      <c r="S73" s="1120"/>
      <c r="U73" s="1120"/>
      <c r="V73" s="1120"/>
      <c r="W73" s="1120"/>
      <c r="Y73" s="1120"/>
      <c r="Z73" s="1120"/>
      <c r="AA73" s="1125"/>
    </row>
  </sheetData>
  <mergeCells count="1">
    <mergeCell ref="AE1:AJ1"/>
  </mergeCells>
  <phoneticPr fontId="0" type="noConversion"/>
  <conditionalFormatting sqref="D11:AA24 AE28:AJ28 AC29:AJ30 AC11:AD14 AC28 AC15:AJ19 AC33:AD36 D29:AA30 D28:P28 T28 X28:AA28 AC24:AJ27 AC20:AC23 D32:AA32 AC32:AJ32">
    <cfRule type="expression" dxfId="1628" priority="27">
      <formula>MOD(ROW(),2)=0</formula>
    </cfRule>
  </conditionalFormatting>
  <conditionalFormatting sqref="AK11:AU24 AK28:AU30 AK32:AU32">
    <cfRule type="expression" dxfId="1627" priority="20">
      <formula>MOD(ROW(),2)=0</formula>
    </cfRule>
  </conditionalFormatting>
  <conditionalFormatting sqref="D27:W27 D25:O25 Q25:AA25 D26:S26 U26:AA26 Y27:AA27">
    <cfRule type="expression" dxfId="1626" priority="17">
      <formula>MOD(ROW(),2)=0</formula>
    </cfRule>
  </conditionalFormatting>
  <conditionalFormatting sqref="AK25:AU27">
    <cfRule type="expression" dxfId="1625" priority="16">
      <formula>MOD(ROW(),2)=0</formula>
    </cfRule>
  </conditionalFormatting>
  <conditionalFormatting sqref="P25">
    <cfRule type="expression" dxfId="1624" priority="15">
      <formula>MOD(ROW(),2)=0</formula>
    </cfRule>
  </conditionalFormatting>
  <conditionalFormatting sqref="T26">
    <cfRule type="expression" dxfId="1623" priority="14">
      <formula>MOD(ROW(),2)=0</formula>
    </cfRule>
  </conditionalFormatting>
  <conditionalFormatting sqref="X27">
    <cfRule type="expression" dxfId="1622" priority="13">
      <formula>MOD(ROW(),2)=0</formula>
    </cfRule>
  </conditionalFormatting>
  <conditionalFormatting sqref="D33:AA36">
    <cfRule type="expression" dxfId="1621" priority="12">
      <formula>MOD(ROW(),2)=0</formula>
    </cfRule>
  </conditionalFormatting>
  <conditionalFormatting sqref="AK33:AU36">
    <cfRule type="expression" dxfId="1620" priority="11">
      <formula>MOD(ROW(),2)=0</formula>
    </cfRule>
  </conditionalFormatting>
  <conditionalFormatting sqref="AE33:AJ36">
    <cfRule type="expression" dxfId="1619" priority="10">
      <formula>MOD(ROW(),2)=0</formula>
    </cfRule>
  </conditionalFormatting>
  <conditionalFormatting sqref="AE11:AJ14">
    <cfRule type="expression" dxfId="1618" priority="9">
      <formula>MOD(ROW(),2)=0</formula>
    </cfRule>
  </conditionalFormatting>
  <conditionalFormatting sqref="AD28">
    <cfRule type="expression" dxfId="1617" priority="8">
      <formula>MOD(ROW(),2)=0</formula>
    </cfRule>
  </conditionalFormatting>
  <conditionalFormatting sqref="Q28:S28">
    <cfRule type="expression" dxfId="1616" priority="7">
      <formula>MOD(ROW(),2)=0</formula>
    </cfRule>
  </conditionalFormatting>
  <conditionalFormatting sqref="U28:W28">
    <cfRule type="expression" dxfId="1615" priority="6">
      <formula>MOD(ROW(),2)=0</formula>
    </cfRule>
  </conditionalFormatting>
  <conditionalFormatting sqref="AD20:AD23">
    <cfRule type="expression" dxfId="1614" priority="5">
      <formula>MOD(ROW(),2)=0</formula>
    </cfRule>
  </conditionalFormatting>
  <conditionalFormatting sqref="AE20:AJ23">
    <cfRule type="expression" dxfId="1613" priority="4">
      <formula>MOD(ROW(),2)=0</formula>
    </cfRule>
  </conditionalFormatting>
  <conditionalFormatting sqref="AC31 D31:AA31 AE31:AJ31">
    <cfRule type="expression" dxfId="1612" priority="3">
      <formula>MOD(ROW(),2)=0</formula>
    </cfRule>
  </conditionalFormatting>
  <conditionalFormatting sqref="AK31:AU31">
    <cfRule type="expression" dxfId="1611" priority="2">
      <formula>MOD(ROW(),2)=0</formula>
    </cfRule>
  </conditionalFormatting>
  <conditionalFormatting sqref="AD31">
    <cfRule type="expression" dxfId="1610" priority="1">
      <formula>MOD(ROW(),2)=0</formula>
    </cfRule>
  </conditionalFormatting>
  <dataValidations count="10">
    <dataValidation allowBlank="1" showInputMessage="1" showErrorMessage="1" prompt="always 1" sqref="X7:X19 T7:T19 P7:P19 L7:L19" xr:uid="{00000000-0002-0000-1100-000000000000}"/>
    <dataValidation allowBlank="1" showInputMessage="1" showErrorMessage="1" promptTitle="Do not change" prompt="This field is automatically updated from the names-list" sqref="AK11:AK36" xr:uid="{00000000-0002-0000-1100-000001000000}"/>
    <dataValidation allowBlank="1" showInputMessage="1" showErrorMessage="1" promptTitle="Remarks" prompt="A general comment (data source, calculation procedure, ...) can be made about each individual exchange. The remarks are added to the GeneralComment-field." sqref="AD3" xr:uid="{4D68D70B-198A-4191-94D5-60F880202BD2}"/>
    <dataValidation allowBlank="1" showInputMessage="1" showErrorMessage="1" prompt="Do not change." sqref="AK3:AU4" xr:uid="{75C7A07C-07F8-4113-89A5-9007CD14BC2C}"/>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F3" xr:uid="{54A1BBB4-0FE6-4BB1-AC57-070DAE09E8A3}"/>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G3" xr:uid="{05090F6E-E49A-4135-924F-891B4AED4C56}"/>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H3" xr:uid="{9271523A-6F5F-43BA-97F5-683092D7433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I3" xr:uid="{F93A80FC-32C0-48E2-AC9C-3868AC32CC66}"/>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J3" xr:uid="{2120BB27-0AA4-4C9F-B58B-8BEF2B4B8C5F}"/>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E3" xr:uid="{E9FD806E-9DA6-41C5-9654-B83D10498FEE}"/>
  </dataValidations>
  <pageMargins left="0.78740157499999996" right="0.78740157499999996" top="0.984251969" bottom="0.984251969" header="0.4921259845" footer="0.4921259845"/>
  <pageSetup paperSize="9" scale="34"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tabColor theme="4" tint="0.39997558519241921"/>
    <pageSetUpPr fitToPage="1"/>
  </sheetPr>
  <dimension ref="A1:BL72"/>
  <sheetViews>
    <sheetView zoomScale="85" zoomScaleNormal="85" workbookViewId="0">
      <pane xSplit="11" ySplit="6" topLeftCell="AB50" activePane="bottomRight" state="frozen"/>
      <selection pane="topRight"/>
      <selection pane="bottomLeft"/>
      <selection pane="bottomRight"/>
    </sheetView>
  </sheetViews>
  <sheetFormatPr baseColWidth="10" defaultColWidth="11.42578125" defaultRowHeight="12" outlineLevelCol="2"/>
  <cols>
    <col min="1" max="1" width="12.7109375" style="1120" customWidth="1"/>
    <col min="2" max="2" width="12.7109375" style="1142"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hidden="1" customWidth="1" outlineLevel="1"/>
    <col min="13" max="14" width="5.7109375" style="1096" hidden="1" customWidth="1" outlineLevel="2"/>
    <col min="15" max="15" width="40.7109375" style="1096" hidden="1" customWidth="1" outlineLevel="2"/>
    <col min="16" max="16" width="15.7109375" style="1120" hidden="1" customWidth="1" outlineLevel="1" collapsed="1"/>
    <col min="17" max="18" width="5.7109375" style="1096" hidden="1" customWidth="1" outlineLevel="2"/>
    <col min="19" max="19" width="40.7109375" style="1096" hidden="1" customWidth="1" outlineLevel="2"/>
    <col min="20" max="20" width="15.7109375" style="1120" hidden="1" customWidth="1" outlineLevel="1" collapsed="1"/>
    <col min="21" max="22" width="5.7109375" style="1096" hidden="1" customWidth="1" outlineLevel="2"/>
    <col min="23" max="23" width="40.7109375" style="1096" hidden="1" customWidth="1" outlineLevel="2"/>
    <col min="24" max="24" width="15.7109375" style="1120" hidden="1" customWidth="1" outlineLevel="1" collapsed="1"/>
    <col min="25" max="26" width="5.7109375" style="1096" hidden="1" customWidth="1" outlineLevel="1"/>
    <col min="27" max="27" width="63.42578125" style="1497" hidden="1" customWidth="1" outlineLevel="1"/>
    <col min="28" max="28" width="15.7109375" style="1120" customWidth="1" collapsed="1"/>
    <col min="29" max="30" width="5.7109375" style="1096" hidden="1" customWidth="1" outlineLevel="1"/>
    <col min="31" max="31" width="40.7109375" style="1096" hidden="1" customWidth="1" outlineLevel="1"/>
    <col min="32" max="32" width="15.7109375" style="1120" customWidth="1" collapsed="1"/>
    <col min="33" max="34" width="5.7109375" style="1096" hidden="1" customWidth="1" outlineLevel="1"/>
    <col min="35" max="35" width="40.7109375" style="1096" hidden="1" customWidth="1" outlineLevel="1"/>
    <col min="36" max="36" width="15.7109375" style="1120" customWidth="1" collapsed="1"/>
    <col min="37" max="38" width="5.7109375" style="1096" hidden="1" customWidth="1" outlineLevel="1"/>
    <col min="39" max="39" width="10.7109375" style="1096" hidden="1" customWidth="1" outlineLevel="1"/>
    <col min="40" max="40" width="15.7109375" style="1120" customWidth="1" collapsed="1"/>
    <col min="41" max="42" width="5.7109375" style="1096" customWidth="1" outlineLevel="1"/>
    <col min="43" max="43" width="61.5703125" style="1497" customWidth="1" outlineLevel="1"/>
    <col min="44" max="44" width="4.140625" style="1096" customWidth="1"/>
    <col min="45" max="46" width="15.7109375" style="1120" hidden="1" customWidth="1" outlineLevel="1"/>
    <col min="47" max="47" width="40.7109375" style="1128" customWidth="1" collapsed="1"/>
    <col min="48" max="48" width="4.7109375" style="1129" customWidth="1"/>
    <col min="49" max="57" width="4.7109375" style="1130" customWidth="1"/>
    <col min="58" max="58" width="12.7109375" style="1130" customWidth="1"/>
    <col min="59" max="64" width="4.7109375" style="1120" customWidth="1"/>
    <col min="65" max="16384" width="11.42578125" style="1203"/>
  </cols>
  <sheetData>
    <row r="1" spans="1:64">
      <c r="A1" s="1041"/>
      <c r="B1" s="1042"/>
      <c r="C1" s="1043"/>
      <c r="D1" s="1041"/>
      <c r="E1" s="1041"/>
      <c r="F1" s="1044" t="s">
        <v>456</v>
      </c>
      <c r="G1" s="1041"/>
      <c r="H1" s="1041"/>
      <c r="I1" s="1041"/>
      <c r="J1" s="1041"/>
      <c r="K1" s="1041"/>
      <c r="L1" s="1045" t="s">
        <v>740</v>
      </c>
      <c r="M1" s="1046"/>
      <c r="N1" s="1046"/>
      <c r="O1" s="1046"/>
      <c r="P1" s="1045" t="s">
        <v>739</v>
      </c>
      <c r="Q1" s="1046"/>
      <c r="R1" s="1046"/>
      <c r="S1" s="1046"/>
      <c r="T1" s="1045" t="s">
        <v>851</v>
      </c>
      <c r="U1" s="1046"/>
      <c r="V1" s="1046"/>
      <c r="W1" s="1046"/>
      <c r="X1" s="1045" t="s">
        <v>850</v>
      </c>
      <c r="Y1" s="1046"/>
      <c r="Z1" s="1046"/>
      <c r="AA1" s="1495"/>
      <c r="AB1" s="1045" t="s">
        <v>853</v>
      </c>
      <c r="AC1" s="1046"/>
      <c r="AD1" s="1046"/>
      <c r="AE1" s="1046"/>
      <c r="AF1" s="1045" t="s">
        <v>852</v>
      </c>
      <c r="AG1" s="1046"/>
      <c r="AH1" s="1046"/>
      <c r="AI1" s="1046"/>
      <c r="AJ1" s="1045">
        <v>1619</v>
      </c>
      <c r="AK1" s="1046"/>
      <c r="AL1" s="1046"/>
      <c r="AM1" s="1046"/>
      <c r="AN1" s="1045">
        <v>1626</v>
      </c>
      <c r="AO1" s="1046"/>
      <c r="AP1" s="1046"/>
      <c r="AQ1" s="1495"/>
      <c r="AS1" s="1045"/>
      <c r="AT1" s="1045"/>
      <c r="AU1" s="1080"/>
      <c r="AV1" s="1523"/>
      <c r="AW1" s="1523"/>
      <c r="AX1" s="1523"/>
      <c r="AY1" s="1523"/>
      <c r="AZ1" s="1523"/>
      <c r="BA1" s="1523"/>
      <c r="BB1" s="1081"/>
      <c r="BC1" s="1081"/>
      <c r="BD1" s="1081"/>
      <c r="BE1" s="1081"/>
      <c r="BF1" s="1081"/>
      <c r="BG1" s="1080"/>
      <c r="BH1" s="1080"/>
      <c r="BI1" s="1080"/>
      <c r="BJ1" s="1080"/>
      <c r="BK1" s="1080"/>
      <c r="BL1" s="1080"/>
    </row>
    <row r="2" spans="1:64">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98"/>
      <c r="AS2" s="1043" t="s">
        <v>1341</v>
      </c>
      <c r="AT2" s="1043" t="s">
        <v>1341</v>
      </c>
      <c r="AU2" s="1081"/>
      <c r="AV2" s="1081"/>
      <c r="AW2" s="1081"/>
      <c r="AX2" s="1081"/>
      <c r="AY2" s="1081"/>
      <c r="AZ2" s="1081"/>
      <c r="BA2" s="1081"/>
      <c r="BB2" s="1081"/>
      <c r="BC2" s="1080"/>
      <c r="BD2" s="1080"/>
      <c r="BE2" s="1080"/>
      <c r="BF2" s="1080"/>
      <c r="BG2" s="1080"/>
      <c r="BH2" s="1080"/>
      <c r="BI2" s="1080"/>
      <c r="BJ2" s="1080"/>
      <c r="BK2" s="1080"/>
      <c r="BL2" s="1080"/>
    </row>
    <row r="3" spans="1:64" ht="100.5">
      <c r="A3" s="1050" t="s">
        <v>344</v>
      </c>
      <c r="B3" s="1051"/>
      <c r="C3" s="1043">
        <v>401</v>
      </c>
      <c r="D3" s="1052" t="s">
        <v>458</v>
      </c>
      <c r="E3" s="1052" t="s">
        <v>459</v>
      </c>
      <c r="F3" s="1053" t="s">
        <v>460</v>
      </c>
      <c r="G3" s="1052" t="s">
        <v>461</v>
      </c>
      <c r="H3" s="1052" t="s">
        <v>462</v>
      </c>
      <c r="I3" s="1052" t="s">
        <v>463</v>
      </c>
      <c r="J3" s="1052" t="s">
        <v>464</v>
      </c>
      <c r="K3" s="1052" t="s">
        <v>337</v>
      </c>
      <c r="L3" s="1054" t="s">
        <v>1342</v>
      </c>
      <c r="M3" s="1055" t="s">
        <v>187</v>
      </c>
      <c r="N3" s="1055" t="s">
        <v>188</v>
      </c>
      <c r="O3" s="1056" t="s">
        <v>492</v>
      </c>
      <c r="P3" s="1054" t="s">
        <v>1343</v>
      </c>
      <c r="Q3" s="1055" t="s">
        <v>187</v>
      </c>
      <c r="R3" s="1055" t="s">
        <v>188</v>
      </c>
      <c r="S3" s="1056" t="s">
        <v>492</v>
      </c>
      <c r="T3" s="1054" t="s">
        <v>1342</v>
      </c>
      <c r="U3" s="1055" t="s">
        <v>187</v>
      </c>
      <c r="V3" s="1055" t="s">
        <v>188</v>
      </c>
      <c r="W3" s="1056" t="s">
        <v>492</v>
      </c>
      <c r="X3" s="1054" t="s">
        <v>1343</v>
      </c>
      <c r="Y3" s="1055" t="s">
        <v>187</v>
      </c>
      <c r="Z3" s="1055" t="s">
        <v>188</v>
      </c>
      <c r="AA3" s="1056" t="s">
        <v>492</v>
      </c>
      <c r="AB3" s="1054" t="s">
        <v>1342</v>
      </c>
      <c r="AC3" s="1055" t="s">
        <v>187</v>
      </c>
      <c r="AD3" s="1055" t="s">
        <v>188</v>
      </c>
      <c r="AE3" s="1056" t="s">
        <v>492</v>
      </c>
      <c r="AF3" s="1054" t="s">
        <v>1343</v>
      </c>
      <c r="AG3" s="1055" t="s">
        <v>187</v>
      </c>
      <c r="AH3" s="1055" t="s">
        <v>188</v>
      </c>
      <c r="AI3" s="1056" t="s">
        <v>492</v>
      </c>
      <c r="AJ3" s="1054" t="s">
        <v>1342</v>
      </c>
      <c r="AK3" s="1055" t="s">
        <v>187</v>
      </c>
      <c r="AL3" s="1055" t="s">
        <v>188</v>
      </c>
      <c r="AM3" s="1056" t="s">
        <v>492</v>
      </c>
      <c r="AN3" s="1054" t="s">
        <v>1343</v>
      </c>
      <c r="AO3" s="1055" t="s">
        <v>187</v>
      </c>
      <c r="AP3" s="1055" t="s">
        <v>188</v>
      </c>
      <c r="AQ3" s="1056" t="s">
        <v>492</v>
      </c>
      <c r="AR3" s="1100"/>
      <c r="AS3" s="1054" t="s">
        <v>1342</v>
      </c>
      <c r="AT3" s="1054" t="s">
        <v>1343</v>
      </c>
      <c r="AU3" s="1082" t="s">
        <v>1953</v>
      </c>
      <c r="AV3" s="1083" t="s">
        <v>1954</v>
      </c>
      <c r="AW3" s="1083" t="s">
        <v>1955</v>
      </c>
      <c r="AX3" s="1083" t="s">
        <v>1956</v>
      </c>
      <c r="AY3" s="1083" t="s">
        <v>1957</v>
      </c>
      <c r="AZ3" s="1083" t="s">
        <v>1958</v>
      </c>
      <c r="BA3" s="1083" t="s">
        <v>1959</v>
      </c>
      <c r="BB3" s="1084" t="s">
        <v>180</v>
      </c>
      <c r="BC3" s="1084" t="s">
        <v>1960</v>
      </c>
      <c r="BD3" s="1084" t="s">
        <v>182</v>
      </c>
      <c r="BE3" s="1084" t="s">
        <v>332</v>
      </c>
      <c r="BF3" s="1084" t="s">
        <v>1961</v>
      </c>
      <c r="BG3" s="1085" t="s">
        <v>1954</v>
      </c>
      <c r="BH3" s="1085" t="s">
        <v>1955</v>
      </c>
      <c r="BI3" s="1085" t="s">
        <v>1956</v>
      </c>
      <c r="BJ3" s="1085" t="s">
        <v>1957</v>
      </c>
      <c r="BK3" s="1085" t="s">
        <v>1958</v>
      </c>
      <c r="BL3" s="1085" t="s">
        <v>1959</v>
      </c>
    </row>
    <row r="4" spans="1:64" ht="24">
      <c r="A4" s="1041"/>
      <c r="B4" s="1051"/>
      <c r="C4" s="1043">
        <v>662</v>
      </c>
      <c r="D4" s="1053"/>
      <c r="E4" s="1053"/>
      <c r="F4" s="1053" t="s">
        <v>461</v>
      </c>
      <c r="G4" s="1053"/>
      <c r="H4" s="1053"/>
      <c r="I4" s="1053"/>
      <c r="J4" s="1053"/>
      <c r="K4" s="1053"/>
      <c r="L4" s="1054" t="s">
        <v>1099</v>
      </c>
      <c r="M4" s="1057"/>
      <c r="N4" s="1057"/>
      <c r="O4" s="1058"/>
      <c r="P4" s="1054" t="s">
        <v>1099</v>
      </c>
      <c r="Q4" s="1057"/>
      <c r="R4" s="1057"/>
      <c r="S4" s="1058"/>
      <c r="T4" s="1054" t="s">
        <v>403</v>
      </c>
      <c r="U4" s="1057"/>
      <c r="V4" s="1057"/>
      <c r="W4" s="1058"/>
      <c r="X4" s="1054" t="s">
        <v>403</v>
      </c>
      <c r="Y4" s="1057"/>
      <c r="Z4" s="1057"/>
      <c r="AA4" s="1496"/>
      <c r="AB4" s="1054" t="s">
        <v>2179</v>
      </c>
      <c r="AC4" s="1057"/>
      <c r="AD4" s="1057"/>
      <c r="AE4" s="1058"/>
      <c r="AF4" s="1054" t="s">
        <v>2179</v>
      </c>
      <c r="AG4" s="1057"/>
      <c r="AH4" s="1057"/>
      <c r="AI4" s="1058"/>
      <c r="AJ4" s="1054" t="s">
        <v>465</v>
      </c>
      <c r="AK4" s="1057">
        <v>0</v>
      </c>
      <c r="AL4" s="1057">
        <v>0</v>
      </c>
      <c r="AM4" s="1058">
        <v>0</v>
      </c>
      <c r="AN4" s="1054" t="s">
        <v>465</v>
      </c>
      <c r="AO4" s="1057"/>
      <c r="AP4" s="1057"/>
      <c r="AQ4" s="1496"/>
      <c r="AR4" s="1101"/>
      <c r="AS4" s="1054" t="s">
        <v>465</v>
      </c>
      <c r="AT4" s="1054" t="s">
        <v>465</v>
      </c>
      <c r="AU4" s="1086"/>
      <c r="AV4" s="1087" t="s">
        <v>192</v>
      </c>
      <c r="AW4" s="1082"/>
      <c r="AX4" s="1082"/>
      <c r="AY4" s="1082"/>
      <c r="AZ4" s="1082"/>
      <c r="BA4" s="1082"/>
      <c r="BB4" s="1088"/>
      <c r="BC4" s="1088"/>
      <c r="BD4" s="1088" t="s">
        <v>190</v>
      </c>
      <c r="BE4" s="1088" t="s">
        <v>190</v>
      </c>
      <c r="BF4" s="1089"/>
      <c r="BG4" s="1090"/>
      <c r="BH4" s="1090"/>
      <c r="BI4" s="1090"/>
      <c r="BJ4" s="1090"/>
      <c r="BK4" s="1090"/>
      <c r="BL4" s="1090"/>
    </row>
    <row r="5" spans="1:64">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496"/>
      <c r="AB5" s="1054">
        <v>0</v>
      </c>
      <c r="AC5" s="1057"/>
      <c r="AD5" s="1057"/>
      <c r="AE5" s="1058"/>
      <c r="AF5" s="1054">
        <v>0</v>
      </c>
      <c r="AG5" s="1057"/>
      <c r="AH5" s="1057"/>
      <c r="AI5" s="1058"/>
      <c r="AJ5" s="1054">
        <v>0</v>
      </c>
      <c r="AK5" s="1057">
        <v>0</v>
      </c>
      <c r="AL5" s="1057">
        <v>0</v>
      </c>
      <c r="AM5" s="1058">
        <v>0</v>
      </c>
      <c r="AN5" s="1054">
        <v>0</v>
      </c>
      <c r="AO5" s="1057"/>
      <c r="AP5" s="1057"/>
      <c r="AQ5" s="1496"/>
      <c r="AR5" s="1101"/>
      <c r="AS5" s="1054">
        <v>0</v>
      </c>
      <c r="AT5" s="1054">
        <v>0</v>
      </c>
      <c r="AU5" s="1086"/>
      <c r="AV5" s="1082"/>
      <c r="AW5" s="1082"/>
      <c r="AX5" s="1082"/>
      <c r="AY5" s="1082"/>
      <c r="AZ5" s="1082"/>
      <c r="BA5" s="1082"/>
      <c r="BB5" s="1089"/>
      <c r="BC5" s="1089"/>
      <c r="BD5" s="1089"/>
      <c r="BE5" s="1089"/>
      <c r="BF5" s="1089"/>
      <c r="BG5" s="1090"/>
      <c r="BH5" s="1090"/>
      <c r="BI5" s="1090"/>
      <c r="BJ5" s="1090"/>
      <c r="BK5" s="1090"/>
      <c r="BL5" s="1090"/>
    </row>
    <row r="6" spans="1:64">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496"/>
      <c r="AB6" s="1054" t="s">
        <v>340</v>
      </c>
      <c r="AC6" s="1057"/>
      <c r="AD6" s="1057"/>
      <c r="AE6" s="1058"/>
      <c r="AF6" s="1054" t="s">
        <v>340</v>
      </c>
      <c r="AG6" s="1057"/>
      <c r="AH6" s="1057"/>
      <c r="AI6" s="1058"/>
      <c r="AJ6" s="1054" t="s">
        <v>340</v>
      </c>
      <c r="AK6" s="1057">
        <v>0</v>
      </c>
      <c r="AL6" s="1057">
        <v>0</v>
      </c>
      <c r="AM6" s="1058">
        <v>0</v>
      </c>
      <c r="AN6" s="1054" t="s">
        <v>340</v>
      </c>
      <c r="AO6" s="1057"/>
      <c r="AP6" s="1057"/>
      <c r="AQ6" s="1496"/>
      <c r="AR6" s="1101"/>
      <c r="AS6" s="1054" t="s">
        <v>340</v>
      </c>
      <c r="AT6" s="1054" t="s">
        <v>340</v>
      </c>
      <c r="AU6" s="1086"/>
      <c r="AV6" s="1091"/>
      <c r="AW6" s="1091"/>
      <c r="AX6" s="1091"/>
      <c r="AY6" s="1091"/>
      <c r="AZ6" s="1091"/>
      <c r="BA6" s="1091"/>
      <c r="BB6" s="1089"/>
      <c r="BC6" s="1089"/>
      <c r="BD6" s="1092"/>
      <c r="BE6" s="1092"/>
      <c r="BF6" s="1093"/>
      <c r="BG6" s="1090"/>
      <c r="BH6" s="1090"/>
      <c r="BI6" s="1090"/>
      <c r="BJ6" s="1090"/>
      <c r="BK6" s="1090"/>
      <c r="BL6" s="1090"/>
    </row>
    <row r="7" spans="1:64">
      <c r="A7" s="1045" t="s">
        <v>740</v>
      </c>
      <c r="B7" s="1059" t="s">
        <v>467</v>
      </c>
      <c r="C7" s="1060"/>
      <c r="D7" s="1061" t="s">
        <v>352</v>
      </c>
      <c r="E7" s="1062">
        <v>0</v>
      </c>
      <c r="F7" s="1063" t="s">
        <v>1342</v>
      </c>
      <c r="G7" s="1064" t="s">
        <v>1099</v>
      </c>
      <c r="H7" s="1065" t="s">
        <v>352</v>
      </c>
      <c r="I7" s="1065" t="s">
        <v>352</v>
      </c>
      <c r="J7" s="1066">
        <v>0</v>
      </c>
      <c r="K7" s="1064" t="s">
        <v>340</v>
      </c>
      <c r="L7" s="1067">
        <v>1</v>
      </c>
      <c r="M7" s="1068"/>
      <c r="N7" s="1069"/>
      <c r="O7" s="1070"/>
      <c r="P7" s="1067">
        <v>0</v>
      </c>
      <c r="Q7" s="1068"/>
      <c r="R7" s="1069"/>
      <c r="S7" s="1070"/>
      <c r="T7" s="1067">
        <v>0</v>
      </c>
      <c r="U7" s="1068"/>
      <c r="V7" s="1069"/>
      <c r="W7" s="1070"/>
      <c r="X7" s="1067">
        <v>0</v>
      </c>
      <c r="Y7" s="1068"/>
      <c r="Z7" s="1069"/>
      <c r="AA7" s="1338"/>
      <c r="AB7" s="1067">
        <v>0</v>
      </c>
      <c r="AC7" s="1068"/>
      <c r="AD7" s="1069"/>
      <c r="AE7" s="1070"/>
      <c r="AF7" s="1067">
        <v>0</v>
      </c>
      <c r="AG7" s="1068"/>
      <c r="AH7" s="1069"/>
      <c r="AI7" s="1070"/>
      <c r="AJ7" s="1067">
        <v>0</v>
      </c>
      <c r="AK7" s="1068"/>
      <c r="AL7" s="1069"/>
      <c r="AM7" s="1070"/>
      <c r="AN7" s="1067">
        <v>0</v>
      </c>
      <c r="AO7" s="1068"/>
      <c r="AP7" s="1069"/>
      <c r="AQ7" s="1338"/>
      <c r="AR7" s="1101"/>
      <c r="AS7" s="1067"/>
      <c r="AT7" s="1067"/>
      <c r="AU7" s="1086"/>
      <c r="AV7" s="1082"/>
      <c r="AW7" s="1082"/>
      <c r="AX7" s="1082"/>
      <c r="AY7" s="1082"/>
      <c r="AZ7" s="1082"/>
      <c r="BA7" s="1082"/>
      <c r="BB7" s="1089"/>
      <c r="BC7" s="1089"/>
      <c r="BD7" s="1089"/>
      <c r="BE7" s="1089"/>
      <c r="BF7" s="1089"/>
      <c r="BG7" s="1089"/>
      <c r="BH7" s="1089"/>
      <c r="BI7" s="1089"/>
      <c r="BJ7" s="1089"/>
      <c r="BK7" s="1089"/>
      <c r="BL7" s="1089"/>
    </row>
    <row r="8" spans="1:64">
      <c r="A8" s="1045" t="s">
        <v>739</v>
      </c>
      <c r="B8" s="1059"/>
      <c r="C8" s="1060"/>
      <c r="D8" s="1061" t="s">
        <v>352</v>
      </c>
      <c r="E8" s="1062">
        <v>0</v>
      </c>
      <c r="F8" s="1063" t="s">
        <v>1343</v>
      </c>
      <c r="G8" s="1064" t="s">
        <v>1099</v>
      </c>
      <c r="H8" s="1065" t="s">
        <v>352</v>
      </c>
      <c r="I8" s="1065" t="s">
        <v>352</v>
      </c>
      <c r="J8" s="1066">
        <v>0</v>
      </c>
      <c r="K8" s="1064" t="s">
        <v>340</v>
      </c>
      <c r="L8" s="1067">
        <v>0</v>
      </c>
      <c r="M8" s="1068"/>
      <c r="N8" s="1069"/>
      <c r="O8" s="1070"/>
      <c r="P8" s="1067">
        <v>1</v>
      </c>
      <c r="Q8" s="1068"/>
      <c r="R8" s="1069"/>
      <c r="S8" s="1070"/>
      <c r="T8" s="1067">
        <v>0</v>
      </c>
      <c r="U8" s="1068"/>
      <c r="V8" s="1069"/>
      <c r="W8" s="1070"/>
      <c r="X8" s="1067">
        <v>0</v>
      </c>
      <c r="Y8" s="1068"/>
      <c r="Z8" s="1069"/>
      <c r="AA8" s="1338"/>
      <c r="AB8" s="1067">
        <v>0</v>
      </c>
      <c r="AC8" s="1068"/>
      <c r="AD8" s="1069"/>
      <c r="AE8" s="1070"/>
      <c r="AF8" s="1067">
        <v>0</v>
      </c>
      <c r="AG8" s="1068"/>
      <c r="AH8" s="1069"/>
      <c r="AI8" s="1070"/>
      <c r="AJ8" s="1067">
        <v>0</v>
      </c>
      <c r="AK8" s="1068"/>
      <c r="AL8" s="1069"/>
      <c r="AM8" s="1070"/>
      <c r="AN8" s="1067">
        <v>0</v>
      </c>
      <c r="AO8" s="1068"/>
      <c r="AP8" s="1069"/>
      <c r="AQ8" s="1338"/>
      <c r="AR8" s="1101"/>
      <c r="AS8" s="1067"/>
      <c r="AT8" s="1067"/>
      <c r="AU8" s="1086"/>
      <c r="AV8" s="1082"/>
      <c r="AW8" s="1082"/>
      <c r="AX8" s="1082"/>
      <c r="AY8" s="1082"/>
      <c r="AZ8" s="1082"/>
      <c r="BA8" s="1082"/>
      <c r="BB8" s="1089"/>
      <c r="BC8" s="1089"/>
      <c r="BD8" s="1089"/>
      <c r="BE8" s="1089"/>
      <c r="BF8" s="1089"/>
      <c r="BG8" s="1089"/>
      <c r="BH8" s="1089"/>
      <c r="BI8" s="1089"/>
      <c r="BJ8" s="1089"/>
      <c r="BK8" s="1089"/>
      <c r="BL8" s="1089"/>
    </row>
    <row r="9" spans="1:64">
      <c r="A9" s="1045" t="s">
        <v>851</v>
      </c>
      <c r="B9" s="1059"/>
      <c r="C9" s="1060"/>
      <c r="D9" s="1061" t="s">
        <v>352</v>
      </c>
      <c r="E9" s="1062">
        <v>0</v>
      </c>
      <c r="F9" s="1063" t="s">
        <v>1342</v>
      </c>
      <c r="G9" s="1064" t="s">
        <v>403</v>
      </c>
      <c r="H9" s="1065" t="s">
        <v>352</v>
      </c>
      <c r="I9" s="1065" t="s">
        <v>352</v>
      </c>
      <c r="J9" s="1066">
        <v>0</v>
      </c>
      <c r="K9" s="1064" t="s">
        <v>340</v>
      </c>
      <c r="L9" s="1067">
        <v>0</v>
      </c>
      <c r="M9" s="1068"/>
      <c r="N9" s="1069"/>
      <c r="O9" s="1070"/>
      <c r="P9" s="1067">
        <v>0</v>
      </c>
      <c r="Q9" s="1068"/>
      <c r="R9" s="1069"/>
      <c r="S9" s="1070"/>
      <c r="T9" s="1067">
        <v>1</v>
      </c>
      <c r="U9" s="1068"/>
      <c r="V9" s="1069"/>
      <c r="W9" s="1070"/>
      <c r="X9" s="1067">
        <v>0</v>
      </c>
      <c r="Y9" s="1068"/>
      <c r="Z9" s="1069"/>
      <c r="AA9" s="1338"/>
      <c r="AB9" s="1067">
        <v>0</v>
      </c>
      <c r="AC9" s="1068"/>
      <c r="AD9" s="1069"/>
      <c r="AE9" s="1070"/>
      <c r="AF9" s="1067">
        <v>0</v>
      </c>
      <c r="AG9" s="1068"/>
      <c r="AH9" s="1069"/>
      <c r="AI9" s="1070"/>
      <c r="AJ9" s="1067">
        <v>0</v>
      </c>
      <c r="AK9" s="1068"/>
      <c r="AL9" s="1069"/>
      <c r="AM9" s="1070"/>
      <c r="AN9" s="1067">
        <v>0</v>
      </c>
      <c r="AO9" s="1068"/>
      <c r="AP9" s="1069"/>
      <c r="AQ9" s="1338"/>
      <c r="AR9" s="1101"/>
      <c r="AS9" s="1067"/>
      <c r="AT9" s="1067"/>
      <c r="AU9" s="1086"/>
      <c r="AV9" s="1082"/>
      <c r="AW9" s="1082"/>
      <c r="AX9" s="1082"/>
      <c r="AY9" s="1082"/>
      <c r="AZ9" s="1082"/>
      <c r="BA9" s="1082"/>
      <c r="BB9" s="1089"/>
      <c r="BC9" s="1089"/>
      <c r="BD9" s="1089"/>
      <c r="BE9" s="1089"/>
      <c r="BF9" s="1089"/>
      <c r="BG9" s="1089"/>
      <c r="BH9" s="1089"/>
      <c r="BI9" s="1089"/>
      <c r="BJ9" s="1089"/>
      <c r="BK9" s="1089"/>
      <c r="BL9" s="1089"/>
    </row>
    <row r="10" spans="1:64">
      <c r="A10" s="1045" t="s">
        <v>850</v>
      </c>
      <c r="B10" s="1059"/>
      <c r="C10" s="1060"/>
      <c r="D10" s="1061" t="s">
        <v>352</v>
      </c>
      <c r="E10" s="1062">
        <v>0</v>
      </c>
      <c r="F10" s="1063" t="s">
        <v>1343</v>
      </c>
      <c r="G10" s="1064" t="s">
        <v>403</v>
      </c>
      <c r="H10" s="1065" t="s">
        <v>352</v>
      </c>
      <c r="I10" s="1065" t="s">
        <v>352</v>
      </c>
      <c r="J10" s="1066">
        <v>0</v>
      </c>
      <c r="K10" s="1064" t="s">
        <v>340</v>
      </c>
      <c r="L10" s="1067">
        <v>0</v>
      </c>
      <c r="M10" s="1068"/>
      <c r="N10" s="1069"/>
      <c r="O10" s="1070"/>
      <c r="P10" s="1067">
        <v>0</v>
      </c>
      <c r="Q10" s="1068"/>
      <c r="R10" s="1069"/>
      <c r="S10" s="1070"/>
      <c r="T10" s="1067">
        <v>0</v>
      </c>
      <c r="U10" s="1068"/>
      <c r="V10" s="1069"/>
      <c r="W10" s="1070"/>
      <c r="X10" s="1067">
        <v>1</v>
      </c>
      <c r="Y10" s="1068"/>
      <c r="Z10" s="1069"/>
      <c r="AA10" s="1338"/>
      <c r="AB10" s="1067">
        <v>0</v>
      </c>
      <c r="AC10" s="1068"/>
      <c r="AD10" s="1069"/>
      <c r="AE10" s="1070"/>
      <c r="AF10" s="1067">
        <v>0</v>
      </c>
      <c r="AG10" s="1068"/>
      <c r="AH10" s="1069"/>
      <c r="AI10" s="1070"/>
      <c r="AJ10" s="1067">
        <v>0</v>
      </c>
      <c r="AK10" s="1068"/>
      <c r="AL10" s="1069"/>
      <c r="AM10" s="1070"/>
      <c r="AN10" s="1067">
        <v>0</v>
      </c>
      <c r="AO10" s="1068"/>
      <c r="AP10" s="1069"/>
      <c r="AQ10" s="1338"/>
      <c r="AR10" s="1101"/>
      <c r="AS10" s="1067"/>
      <c r="AT10" s="1067"/>
      <c r="AU10" s="1086"/>
      <c r="AV10" s="1082"/>
      <c r="AW10" s="1082"/>
      <c r="AX10" s="1082"/>
      <c r="AY10" s="1082"/>
      <c r="AZ10" s="1082"/>
      <c r="BA10" s="1082"/>
      <c r="BB10" s="1089"/>
      <c r="BC10" s="1089"/>
      <c r="BD10" s="1089"/>
      <c r="BE10" s="1089"/>
      <c r="BF10" s="1089"/>
      <c r="BG10" s="1089"/>
      <c r="BH10" s="1089"/>
      <c r="BI10" s="1089"/>
      <c r="BJ10" s="1089"/>
      <c r="BK10" s="1089"/>
      <c r="BL10" s="1089"/>
    </row>
    <row r="11" spans="1:64">
      <c r="A11" s="1045" t="s">
        <v>853</v>
      </c>
      <c r="B11" s="1059"/>
      <c r="C11" s="1060"/>
      <c r="D11" s="1061" t="s">
        <v>352</v>
      </c>
      <c r="E11" s="1062">
        <v>0</v>
      </c>
      <c r="F11" s="1063" t="s">
        <v>1342</v>
      </c>
      <c r="G11" s="1064" t="s">
        <v>2179</v>
      </c>
      <c r="H11" s="1065" t="s">
        <v>352</v>
      </c>
      <c r="I11" s="1065" t="s">
        <v>352</v>
      </c>
      <c r="J11" s="1066">
        <v>0</v>
      </c>
      <c r="K11" s="1064" t="s">
        <v>340</v>
      </c>
      <c r="L11" s="1067">
        <v>0</v>
      </c>
      <c r="M11" s="1068"/>
      <c r="N11" s="1069"/>
      <c r="O11" s="1070"/>
      <c r="P11" s="1067">
        <v>0</v>
      </c>
      <c r="Q11" s="1068"/>
      <c r="R11" s="1069"/>
      <c r="S11" s="1070"/>
      <c r="T11" s="1067">
        <v>0</v>
      </c>
      <c r="U11" s="1068"/>
      <c r="V11" s="1069"/>
      <c r="W11" s="1070"/>
      <c r="X11" s="1067">
        <v>0</v>
      </c>
      <c r="Y11" s="1068"/>
      <c r="Z11" s="1069"/>
      <c r="AA11" s="1338"/>
      <c r="AB11" s="1067">
        <v>1</v>
      </c>
      <c r="AC11" s="1068"/>
      <c r="AD11" s="1069"/>
      <c r="AE11" s="1070"/>
      <c r="AF11" s="1067">
        <v>0</v>
      </c>
      <c r="AG11" s="1068"/>
      <c r="AH11" s="1069"/>
      <c r="AI11" s="1070"/>
      <c r="AJ11" s="1067">
        <v>0</v>
      </c>
      <c r="AK11" s="1068"/>
      <c r="AL11" s="1069"/>
      <c r="AM11" s="1070"/>
      <c r="AN11" s="1067">
        <v>0</v>
      </c>
      <c r="AO11" s="1068"/>
      <c r="AP11" s="1069"/>
      <c r="AQ11" s="1338"/>
      <c r="AR11" s="1101"/>
      <c r="AS11" s="1067"/>
      <c r="AT11" s="1067"/>
      <c r="AU11" s="1086"/>
      <c r="AV11" s="1082"/>
      <c r="AW11" s="1082"/>
      <c r="AX11" s="1082"/>
      <c r="AY11" s="1082"/>
      <c r="AZ11" s="1082"/>
      <c r="BA11" s="1082"/>
      <c r="BB11" s="1089"/>
      <c r="BC11" s="1089"/>
      <c r="BD11" s="1089"/>
      <c r="BE11" s="1089"/>
      <c r="BF11" s="1089"/>
      <c r="BG11" s="1089"/>
      <c r="BH11" s="1089"/>
      <c r="BI11" s="1089"/>
      <c r="BJ11" s="1089"/>
      <c r="BK11" s="1089"/>
      <c r="BL11" s="1089"/>
    </row>
    <row r="12" spans="1:64">
      <c r="A12" s="1045" t="s">
        <v>852</v>
      </c>
      <c r="B12" s="1059"/>
      <c r="C12" s="1060"/>
      <c r="D12" s="1061" t="s">
        <v>352</v>
      </c>
      <c r="E12" s="1062">
        <v>0</v>
      </c>
      <c r="F12" s="1063" t="s">
        <v>1343</v>
      </c>
      <c r="G12" s="1064" t="s">
        <v>2179</v>
      </c>
      <c r="H12" s="1065" t="s">
        <v>352</v>
      </c>
      <c r="I12" s="1065" t="s">
        <v>352</v>
      </c>
      <c r="J12" s="1066">
        <v>0</v>
      </c>
      <c r="K12" s="1064" t="s">
        <v>340</v>
      </c>
      <c r="L12" s="1067">
        <v>0</v>
      </c>
      <c r="M12" s="1068"/>
      <c r="N12" s="1069"/>
      <c r="O12" s="1070"/>
      <c r="P12" s="1067">
        <v>0</v>
      </c>
      <c r="Q12" s="1068"/>
      <c r="R12" s="1069"/>
      <c r="S12" s="1070"/>
      <c r="T12" s="1067">
        <v>0</v>
      </c>
      <c r="U12" s="1068"/>
      <c r="V12" s="1069"/>
      <c r="W12" s="1070"/>
      <c r="X12" s="1067">
        <v>0</v>
      </c>
      <c r="Y12" s="1068"/>
      <c r="Z12" s="1069"/>
      <c r="AA12" s="1338"/>
      <c r="AB12" s="1067">
        <v>0</v>
      </c>
      <c r="AC12" s="1068"/>
      <c r="AD12" s="1069"/>
      <c r="AE12" s="1070"/>
      <c r="AF12" s="1067">
        <v>1</v>
      </c>
      <c r="AG12" s="1068"/>
      <c r="AH12" s="1069"/>
      <c r="AI12" s="1070"/>
      <c r="AJ12" s="1067">
        <v>0</v>
      </c>
      <c r="AK12" s="1068"/>
      <c r="AL12" s="1069"/>
      <c r="AM12" s="1070"/>
      <c r="AN12" s="1067">
        <v>0</v>
      </c>
      <c r="AO12" s="1068"/>
      <c r="AP12" s="1069"/>
      <c r="AQ12" s="1338"/>
      <c r="AR12" s="1101"/>
      <c r="AS12" s="1067"/>
      <c r="AT12" s="1067"/>
      <c r="AU12" s="1086"/>
      <c r="AV12" s="1082"/>
      <c r="AW12" s="1082"/>
      <c r="AX12" s="1082"/>
      <c r="AY12" s="1082"/>
      <c r="AZ12" s="1082"/>
      <c r="BA12" s="1082"/>
      <c r="BB12" s="1089"/>
      <c r="BC12" s="1089"/>
      <c r="BD12" s="1089"/>
      <c r="BE12" s="1089"/>
      <c r="BF12" s="1089"/>
      <c r="BG12" s="1089"/>
      <c r="BH12" s="1089"/>
      <c r="BI12" s="1089"/>
      <c r="BJ12" s="1089"/>
      <c r="BK12" s="1089"/>
      <c r="BL12" s="1089"/>
    </row>
    <row r="13" spans="1:64">
      <c r="A13" s="1045">
        <v>1619</v>
      </c>
      <c r="B13" s="1059"/>
      <c r="C13" s="1060"/>
      <c r="D13" s="1061" t="s">
        <v>352</v>
      </c>
      <c r="E13" s="1062">
        <v>0</v>
      </c>
      <c r="F13" s="1063" t="s">
        <v>1342</v>
      </c>
      <c r="G13" s="1064" t="s">
        <v>465</v>
      </c>
      <c r="H13" s="1065" t="s">
        <v>352</v>
      </c>
      <c r="I13" s="1065" t="s">
        <v>352</v>
      </c>
      <c r="J13" s="1066">
        <v>0</v>
      </c>
      <c r="K13" s="1064" t="s">
        <v>340</v>
      </c>
      <c r="L13" s="1067">
        <v>0</v>
      </c>
      <c r="M13" s="1068"/>
      <c r="N13" s="1069"/>
      <c r="O13" s="1070"/>
      <c r="P13" s="1067">
        <v>0</v>
      </c>
      <c r="Q13" s="1068"/>
      <c r="R13" s="1069"/>
      <c r="S13" s="1070"/>
      <c r="T13" s="1067">
        <v>0</v>
      </c>
      <c r="U13" s="1068"/>
      <c r="V13" s="1069"/>
      <c r="W13" s="1070"/>
      <c r="X13" s="1067">
        <v>0</v>
      </c>
      <c r="Y13" s="1068"/>
      <c r="Z13" s="1069"/>
      <c r="AA13" s="1338"/>
      <c r="AB13" s="1067">
        <v>0</v>
      </c>
      <c r="AC13" s="1068"/>
      <c r="AD13" s="1069"/>
      <c r="AE13" s="1070"/>
      <c r="AF13" s="1067">
        <v>0</v>
      </c>
      <c r="AG13" s="1068"/>
      <c r="AH13" s="1069"/>
      <c r="AI13" s="1070"/>
      <c r="AJ13" s="1067">
        <v>1</v>
      </c>
      <c r="AK13" s="1068"/>
      <c r="AL13" s="1069"/>
      <c r="AM13" s="1070"/>
      <c r="AN13" s="1067">
        <v>0</v>
      </c>
      <c r="AO13" s="1068"/>
      <c r="AP13" s="1069"/>
      <c r="AQ13" s="1338"/>
      <c r="AR13" s="1103"/>
      <c r="AS13" s="1067"/>
      <c r="AT13" s="1067"/>
      <c r="AU13" s="1086"/>
      <c r="AV13" s="1082"/>
      <c r="AW13" s="1082"/>
      <c r="AX13" s="1082"/>
      <c r="AY13" s="1082"/>
      <c r="AZ13" s="1082"/>
      <c r="BA13" s="1082"/>
      <c r="BB13" s="1089"/>
      <c r="BC13" s="1089"/>
      <c r="BD13" s="1089"/>
      <c r="BE13" s="1089"/>
      <c r="BF13" s="1089"/>
      <c r="BG13" s="1089"/>
      <c r="BH13" s="1089"/>
      <c r="BI13" s="1089"/>
      <c r="BJ13" s="1089"/>
      <c r="BK13" s="1089"/>
      <c r="BL13" s="1089"/>
    </row>
    <row r="14" spans="1:64">
      <c r="A14" s="1045">
        <v>1626</v>
      </c>
      <c r="B14" s="1059"/>
      <c r="C14" s="1060"/>
      <c r="D14" s="1061" t="s">
        <v>352</v>
      </c>
      <c r="E14" s="1062">
        <v>0</v>
      </c>
      <c r="F14" s="1063" t="s">
        <v>1343</v>
      </c>
      <c r="G14" s="1064" t="s">
        <v>465</v>
      </c>
      <c r="H14" s="1065" t="s">
        <v>352</v>
      </c>
      <c r="I14" s="1065" t="s">
        <v>352</v>
      </c>
      <c r="J14" s="1066">
        <v>0</v>
      </c>
      <c r="K14" s="1064" t="s">
        <v>340</v>
      </c>
      <c r="L14" s="1067">
        <v>0</v>
      </c>
      <c r="M14" s="1068"/>
      <c r="N14" s="1069"/>
      <c r="O14" s="1070"/>
      <c r="P14" s="1067">
        <v>0</v>
      </c>
      <c r="Q14" s="1068"/>
      <c r="R14" s="1069"/>
      <c r="S14" s="1070"/>
      <c r="T14" s="1067">
        <v>0</v>
      </c>
      <c r="U14" s="1068"/>
      <c r="V14" s="1069"/>
      <c r="W14" s="1070"/>
      <c r="X14" s="1067">
        <v>0</v>
      </c>
      <c r="Y14" s="1068"/>
      <c r="Z14" s="1069"/>
      <c r="AA14" s="1338"/>
      <c r="AB14" s="1067">
        <v>0</v>
      </c>
      <c r="AC14" s="1068"/>
      <c r="AD14" s="1069"/>
      <c r="AE14" s="1070"/>
      <c r="AF14" s="1067">
        <v>0</v>
      </c>
      <c r="AG14" s="1068"/>
      <c r="AH14" s="1069"/>
      <c r="AI14" s="1070"/>
      <c r="AJ14" s="1067">
        <v>0</v>
      </c>
      <c r="AK14" s="1068"/>
      <c r="AL14" s="1069"/>
      <c r="AM14" s="1070"/>
      <c r="AN14" s="1067">
        <v>1</v>
      </c>
      <c r="AO14" s="1068"/>
      <c r="AP14" s="1069"/>
      <c r="AQ14" s="1338"/>
      <c r="AR14" s="1103"/>
      <c r="AS14" s="1067"/>
      <c r="AT14" s="1067"/>
      <c r="AU14" s="1086"/>
      <c r="AV14" s="1082"/>
      <c r="AW14" s="1082"/>
      <c r="AX14" s="1082"/>
      <c r="AY14" s="1082"/>
      <c r="AZ14" s="1082"/>
      <c r="BA14" s="1082"/>
      <c r="BB14" s="1089"/>
      <c r="BC14" s="1089"/>
      <c r="BD14" s="1089"/>
      <c r="BE14" s="1089"/>
      <c r="BF14" s="1089"/>
      <c r="BG14" s="1089"/>
      <c r="BH14" s="1089"/>
      <c r="BI14" s="1089"/>
      <c r="BJ14" s="1089"/>
      <c r="BK14" s="1089"/>
      <c r="BL14" s="1089"/>
    </row>
    <row r="15" spans="1:64" ht="36">
      <c r="A15" s="1045" t="s">
        <v>738</v>
      </c>
      <c r="B15" s="1059" t="s">
        <v>468</v>
      </c>
      <c r="C15" s="1060"/>
      <c r="D15" s="1071" t="s">
        <v>470</v>
      </c>
      <c r="E15" s="1072" t="s">
        <v>352</v>
      </c>
      <c r="F15" s="1073" t="s">
        <v>830</v>
      </c>
      <c r="G15" s="1074" t="s">
        <v>1099</v>
      </c>
      <c r="H15" s="1075" t="s">
        <v>352</v>
      </c>
      <c r="I15" s="1075" t="s">
        <v>352</v>
      </c>
      <c r="J15" s="1076">
        <v>0</v>
      </c>
      <c r="K15" s="1074" t="s">
        <v>339</v>
      </c>
      <c r="L15" s="1077">
        <v>0.59523809523809523</v>
      </c>
      <c r="M15" s="1078">
        <v>1</v>
      </c>
      <c r="N15" s="1079">
        <v>1.2167665867084276</v>
      </c>
      <c r="O15" s="1208" t="s">
        <v>2907</v>
      </c>
      <c r="P15" s="1077">
        <v>0</v>
      </c>
      <c r="Q15" s="1078">
        <v>1</v>
      </c>
      <c r="R15" s="1079">
        <v>1.2167665867084276</v>
      </c>
      <c r="S15" s="1208" t="s">
        <v>2907</v>
      </c>
      <c r="T15" s="1077">
        <v>0</v>
      </c>
      <c r="U15" s="1078">
        <v>1</v>
      </c>
      <c r="V15" s="1079">
        <v>1.2167665867084276</v>
      </c>
      <c r="W15" s="1208" t="s">
        <v>2907</v>
      </c>
      <c r="X15" s="1077">
        <v>0</v>
      </c>
      <c r="Y15" s="1078">
        <v>1</v>
      </c>
      <c r="Z15" s="1079">
        <v>1.2167665867084276</v>
      </c>
      <c r="AA15" s="1073" t="s">
        <v>2907</v>
      </c>
      <c r="AB15" s="1077">
        <v>0</v>
      </c>
      <c r="AC15" s="1078">
        <v>1</v>
      </c>
      <c r="AD15" s="1079">
        <v>1.2167665867084276</v>
      </c>
      <c r="AE15" s="1208" t="s">
        <v>2907</v>
      </c>
      <c r="AF15" s="1077">
        <v>0</v>
      </c>
      <c r="AG15" s="1078">
        <v>1</v>
      </c>
      <c r="AH15" s="1079">
        <v>1.2167665867084276</v>
      </c>
      <c r="AI15" s="1208" t="s">
        <v>2907</v>
      </c>
      <c r="AJ15" s="1077">
        <v>0</v>
      </c>
      <c r="AK15" s="1078">
        <v>1</v>
      </c>
      <c r="AL15" s="1079">
        <v>1.2167665867084276</v>
      </c>
      <c r="AM15" s="1208" t="s">
        <v>2907</v>
      </c>
      <c r="AN15" s="1077">
        <v>0</v>
      </c>
      <c r="AO15" s="1078">
        <v>1</v>
      </c>
      <c r="AP15" s="1079">
        <v>1.2167665867084276</v>
      </c>
      <c r="AQ15" s="1073" t="s">
        <v>2907</v>
      </c>
      <c r="AR15" s="1103"/>
      <c r="AS15" s="1077" t="s">
        <v>1339</v>
      </c>
      <c r="AT15" s="1077" t="s">
        <v>1339</v>
      </c>
      <c r="AU15" s="1041" t="s">
        <v>2721</v>
      </c>
      <c r="AV15" s="1094">
        <v>2</v>
      </c>
      <c r="AW15" s="1094">
        <v>2</v>
      </c>
      <c r="AX15" s="1094">
        <v>1</v>
      </c>
      <c r="AY15" s="1094">
        <v>2</v>
      </c>
      <c r="AZ15" s="1094">
        <v>1</v>
      </c>
      <c r="BA15" s="1094">
        <v>5</v>
      </c>
      <c r="BB15" s="1089">
        <v>3</v>
      </c>
      <c r="BC15" s="1089">
        <v>1.05</v>
      </c>
      <c r="BD15" s="1093">
        <v>1.2092902742898253</v>
      </c>
      <c r="BE15" s="1093">
        <v>1.2167665867084276</v>
      </c>
      <c r="BF15" s="1093" t="s">
        <v>2873</v>
      </c>
      <c r="BG15" s="1095">
        <v>1.05</v>
      </c>
      <c r="BH15" s="1095">
        <v>1.02</v>
      </c>
      <c r="BI15" s="1095">
        <v>1</v>
      </c>
      <c r="BJ15" s="1095">
        <v>1.01</v>
      </c>
      <c r="BK15" s="1095">
        <v>1</v>
      </c>
      <c r="BL15" s="1095">
        <v>1.2</v>
      </c>
    </row>
    <row r="16" spans="1:64" ht="36">
      <c r="A16" s="1045" t="s">
        <v>737</v>
      </c>
      <c r="B16" s="1059" t="s">
        <v>469</v>
      </c>
      <c r="C16" s="1060"/>
      <c r="D16" s="1071" t="s">
        <v>470</v>
      </c>
      <c r="E16" s="1072" t="s">
        <v>352</v>
      </c>
      <c r="F16" s="1073" t="s">
        <v>831</v>
      </c>
      <c r="G16" s="1074" t="s">
        <v>1099</v>
      </c>
      <c r="H16" s="1075" t="s">
        <v>352</v>
      </c>
      <c r="I16" s="1075" t="s">
        <v>352</v>
      </c>
      <c r="J16" s="1076">
        <v>0</v>
      </c>
      <c r="K16" s="1074" t="s">
        <v>339</v>
      </c>
      <c r="L16" s="1077">
        <v>0</v>
      </c>
      <c r="M16" s="1078">
        <v>1</v>
      </c>
      <c r="N16" s="1079">
        <v>1.2167665867084276</v>
      </c>
      <c r="O16" s="1208" t="s">
        <v>2908</v>
      </c>
      <c r="P16" s="1077">
        <v>0.634920634920635</v>
      </c>
      <c r="Q16" s="1078">
        <v>1</v>
      </c>
      <c r="R16" s="1079">
        <v>1.2167665867084276</v>
      </c>
      <c r="S16" s="1208" t="s">
        <v>2908</v>
      </c>
      <c r="T16" s="1077">
        <v>0</v>
      </c>
      <c r="U16" s="1078">
        <v>1</v>
      </c>
      <c r="V16" s="1079">
        <v>1.2167665867084276</v>
      </c>
      <c r="W16" s="1208" t="s">
        <v>2908</v>
      </c>
      <c r="X16" s="1077">
        <v>0</v>
      </c>
      <c r="Y16" s="1078">
        <v>1</v>
      </c>
      <c r="Z16" s="1079">
        <v>1.2167665867084276</v>
      </c>
      <c r="AA16" s="1073" t="s">
        <v>2908</v>
      </c>
      <c r="AB16" s="1077">
        <v>0</v>
      </c>
      <c r="AC16" s="1078">
        <v>1</v>
      </c>
      <c r="AD16" s="1079">
        <v>1.2167665867084276</v>
      </c>
      <c r="AE16" s="1208" t="s">
        <v>2908</v>
      </c>
      <c r="AF16" s="1077">
        <v>0</v>
      </c>
      <c r="AG16" s="1078">
        <v>1</v>
      </c>
      <c r="AH16" s="1079">
        <v>1.2167665867084276</v>
      </c>
      <c r="AI16" s="1208" t="s">
        <v>2908</v>
      </c>
      <c r="AJ16" s="1077">
        <v>0</v>
      </c>
      <c r="AK16" s="1078">
        <v>1</v>
      </c>
      <c r="AL16" s="1079">
        <v>1.2167665867084276</v>
      </c>
      <c r="AM16" s="1208" t="s">
        <v>2908</v>
      </c>
      <c r="AN16" s="1077">
        <v>0</v>
      </c>
      <c r="AO16" s="1078">
        <v>1</v>
      </c>
      <c r="AP16" s="1079">
        <v>1.2167665867084276</v>
      </c>
      <c r="AQ16" s="1073" t="s">
        <v>2908</v>
      </c>
      <c r="AR16" s="1103"/>
      <c r="AS16" s="1077" t="s">
        <v>1339</v>
      </c>
      <c r="AT16" s="1077" t="s">
        <v>1339</v>
      </c>
      <c r="AU16" s="1041" t="s">
        <v>2722</v>
      </c>
      <c r="AV16" s="1094">
        <v>2</v>
      </c>
      <c r="AW16" s="1094">
        <v>2</v>
      </c>
      <c r="AX16" s="1094">
        <v>1</v>
      </c>
      <c r="AY16" s="1094">
        <v>2</v>
      </c>
      <c r="AZ16" s="1094">
        <v>1</v>
      </c>
      <c r="BA16" s="1094">
        <v>5</v>
      </c>
      <c r="BB16" s="1089">
        <v>3</v>
      </c>
      <c r="BC16" s="1089">
        <v>1.05</v>
      </c>
      <c r="BD16" s="1093">
        <v>1.2092902742898253</v>
      </c>
      <c r="BE16" s="1093">
        <v>1.2167665867084276</v>
      </c>
      <c r="BF16" s="1093" t="s">
        <v>2873</v>
      </c>
      <c r="BG16" s="1095">
        <v>1.05</v>
      </c>
      <c r="BH16" s="1095">
        <v>1.02</v>
      </c>
      <c r="BI16" s="1095">
        <v>1</v>
      </c>
      <c r="BJ16" s="1095">
        <v>1.01</v>
      </c>
      <c r="BK16" s="1095">
        <v>1</v>
      </c>
      <c r="BL16" s="1095">
        <v>1.2</v>
      </c>
    </row>
    <row r="17" spans="1:64" ht="36">
      <c r="A17" s="1045" t="s">
        <v>847</v>
      </c>
      <c r="B17" s="1059" t="s">
        <v>469</v>
      </c>
      <c r="C17" s="1060"/>
      <c r="D17" s="1071" t="s">
        <v>470</v>
      </c>
      <c r="E17" s="1072" t="s">
        <v>352</v>
      </c>
      <c r="F17" s="1073" t="s">
        <v>830</v>
      </c>
      <c r="G17" s="1074" t="s">
        <v>403</v>
      </c>
      <c r="H17" s="1075" t="s">
        <v>352</v>
      </c>
      <c r="I17" s="1075" t="s">
        <v>352</v>
      </c>
      <c r="J17" s="1076">
        <v>0</v>
      </c>
      <c r="K17" s="1074" t="s">
        <v>339</v>
      </c>
      <c r="L17" s="1077">
        <v>0</v>
      </c>
      <c r="M17" s="1078">
        <v>1</v>
      </c>
      <c r="N17" s="1079">
        <v>1.2167665867084276</v>
      </c>
      <c r="O17" s="1208" t="s">
        <v>2907</v>
      </c>
      <c r="P17" s="1077">
        <v>0</v>
      </c>
      <c r="Q17" s="1078">
        <v>1</v>
      </c>
      <c r="R17" s="1079">
        <v>1.2167665867084276</v>
      </c>
      <c r="S17" s="1208" t="s">
        <v>2907</v>
      </c>
      <c r="T17" s="1077">
        <v>0.59523809523809523</v>
      </c>
      <c r="U17" s="1078">
        <v>1</v>
      </c>
      <c r="V17" s="1079">
        <v>1.2167665867084276</v>
      </c>
      <c r="W17" s="1208" t="s">
        <v>2907</v>
      </c>
      <c r="X17" s="1077">
        <v>0</v>
      </c>
      <c r="Y17" s="1078">
        <v>1</v>
      </c>
      <c r="Z17" s="1079">
        <v>1.2167665867084276</v>
      </c>
      <c r="AA17" s="1073" t="s">
        <v>2907</v>
      </c>
      <c r="AB17" s="1077">
        <v>0</v>
      </c>
      <c r="AC17" s="1078">
        <v>1</v>
      </c>
      <c r="AD17" s="1079">
        <v>1.2167665867084276</v>
      </c>
      <c r="AE17" s="1208" t="s">
        <v>2907</v>
      </c>
      <c r="AF17" s="1077">
        <v>0</v>
      </c>
      <c r="AG17" s="1078">
        <v>1</v>
      </c>
      <c r="AH17" s="1079">
        <v>1.2167665867084276</v>
      </c>
      <c r="AI17" s="1208" t="s">
        <v>2907</v>
      </c>
      <c r="AJ17" s="1077">
        <v>0</v>
      </c>
      <c r="AK17" s="1078">
        <v>1</v>
      </c>
      <c r="AL17" s="1079">
        <v>1.2167665867084276</v>
      </c>
      <c r="AM17" s="1208" t="s">
        <v>2907</v>
      </c>
      <c r="AN17" s="1077">
        <v>0</v>
      </c>
      <c r="AO17" s="1078">
        <v>1</v>
      </c>
      <c r="AP17" s="1079">
        <v>1.2167665867084276</v>
      </c>
      <c r="AQ17" s="1073" t="s">
        <v>2907</v>
      </c>
      <c r="AR17" s="1103"/>
      <c r="AS17" s="1077" t="s">
        <v>1339</v>
      </c>
      <c r="AT17" s="1077" t="s">
        <v>1339</v>
      </c>
      <c r="AU17" s="1041" t="s">
        <v>2721</v>
      </c>
      <c r="AV17" s="1094">
        <v>2</v>
      </c>
      <c r="AW17" s="1094">
        <v>2</v>
      </c>
      <c r="AX17" s="1094">
        <v>1</v>
      </c>
      <c r="AY17" s="1094">
        <v>2</v>
      </c>
      <c r="AZ17" s="1094">
        <v>1</v>
      </c>
      <c r="BA17" s="1094">
        <v>5</v>
      </c>
      <c r="BB17" s="1089">
        <v>3</v>
      </c>
      <c r="BC17" s="1089">
        <v>1.05</v>
      </c>
      <c r="BD17" s="1093">
        <v>1.2092902742898253</v>
      </c>
      <c r="BE17" s="1093">
        <v>1.2167665867084276</v>
      </c>
      <c r="BF17" s="1093" t="s">
        <v>2873</v>
      </c>
      <c r="BG17" s="1095">
        <v>1.05</v>
      </c>
      <c r="BH17" s="1095">
        <v>1.02</v>
      </c>
      <c r="BI17" s="1095">
        <v>1</v>
      </c>
      <c r="BJ17" s="1095">
        <v>1.01</v>
      </c>
      <c r="BK17" s="1095">
        <v>1</v>
      </c>
      <c r="BL17" s="1095">
        <v>1.2</v>
      </c>
    </row>
    <row r="18" spans="1:64" ht="36">
      <c r="A18" s="1045" t="s">
        <v>848</v>
      </c>
      <c r="B18" s="1059" t="s">
        <v>469</v>
      </c>
      <c r="C18" s="1060"/>
      <c r="D18" s="1071" t="s">
        <v>470</v>
      </c>
      <c r="E18" s="1072" t="s">
        <v>352</v>
      </c>
      <c r="F18" s="1073" t="s">
        <v>831</v>
      </c>
      <c r="G18" s="1074" t="s">
        <v>403</v>
      </c>
      <c r="H18" s="1075" t="s">
        <v>352</v>
      </c>
      <c r="I18" s="1075" t="s">
        <v>352</v>
      </c>
      <c r="J18" s="1076">
        <v>0</v>
      </c>
      <c r="K18" s="1074" t="s">
        <v>339</v>
      </c>
      <c r="L18" s="1077">
        <v>0</v>
      </c>
      <c r="M18" s="1078">
        <v>1</v>
      </c>
      <c r="N18" s="1079">
        <v>1.2167665867084276</v>
      </c>
      <c r="O18" s="1208" t="s">
        <v>2908</v>
      </c>
      <c r="P18" s="1077">
        <v>0</v>
      </c>
      <c r="Q18" s="1078">
        <v>1</v>
      </c>
      <c r="R18" s="1079">
        <v>1.2167665867084276</v>
      </c>
      <c r="S18" s="1208" t="s">
        <v>2908</v>
      </c>
      <c r="T18" s="1077">
        <v>0</v>
      </c>
      <c r="U18" s="1078">
        <v>1</v>
      </c>
      <c r="V18" s="1079">
        <v>1.2167665867084276</v>
      </c>
      <c r="W18" s="1208" t="s">
        <v>2908</v>
      </c>
      <c r="X18" s="1077">
        <v>0.634920634920635</v>
      </c>
      <c r="Y18" s="1078">
        <v>1</v>
      </c>
      <c r="Z18" s="1079">
        <v>1.2167665867084276</v>
      </c>
      <c r="AA18" s="1073" t="s">
        <v>2908</v>
      </c>
      <c r="AB18" s="1077">
        <v>0</v>
      </c>
      <c r="AC18" s="1078">
        <v>1</v>
      </c>
      <c r="AD18" s="1079">
        <v>1.2167665867084276</v>
      </c>
      <c r="AE18" s="1208" t="s">
        <v>2908</v>
      </c>
      <c r="AF18" s="1077">
        <v>0</v>
      </c>
      <c r="AG18" s="1078">
        <v>1</v>
      </c>
      <c r="AH18" s="1079">
        <v>1.2167665867084276</v>
      </c>
      <c r="AI18" s="1208" t="s">
        <v>2908</v>
      </c>
      <c r="AJ18" s="1077">
        <v>0</v>
      </c>
      <c r="AK18" s="1078">
        <v>1</v>
      </c>
      <c r="AL18" s="1079">
        <v>1.2167665867084276</v>
      </c>
      <c r="AM18" s="1208" t="s">
        <v>2908</v>
      </c>
      <c r="AN18" s="1077">
        <v>0</v>
      </c>
      <c r="AO18" s="1078">
        <v>1</v>
      </c>
      <c r="AP18" s="1079">
        <v>1.2167665867084276</v>
      </c>
      <c r="AQ18" s="1073" t="s">
        <v>2908</v>
      </c>
      <c r="AR18" s="1103"/>
      <c r="AS18" s="1077" t="s">
        <v>1339</v>
      </c>
      <c r="AT18" s="1077" t="s">
        <v>1339</v>
      </c>
      <c r="AU18" s="1041" t="s">
        <v>2722</v>
      </c>
      <c r="AV18" s="1094">
        <v>2</v>
      </c>
      <c r="AW18" s="1094">
        <v>2</v>
      </c>
      <c r="AX18" s="1094">
        <v>1</v>
      </c>
      <c r="AY18" s="1094">
        <v>2</v>
      </c>
      <c r="AZ18" s="1094">
        <v>1</v>
      </c>
      <c r="BA18" s="1094">
        <v>5</v>
      </c>
      <c r="BB18" s="1089">
        <v>3</v>
      </c>
      <c r="BC18" s="1089">
        <v>1.05</v>
      </c>
      <c r="BD18" s="1093">
        <v>1.2092902742898253</v>
      </c>
      <c r="BE18" s="1093">
        <v>1.2167665867084276</v>
      </c>
      <c r="BF18" s="1093" t="s">
        <v>2873</v>
      </c>
      <c r="BG18" s="1095">
        <v>1.05</v>
      </c>
      <c r="BH18" s="1095">
        <v>1.02</v>
      </c>
      <c r="BI18" s="1095">
        <v>1</v>
      </c>
      <c r="BJ18" s="1095">
        <v>1.01</v>
      </c>
      <c r="BK18" s="1095">
        <v>1</v>
      </c>
      <c r="BL18" s="1095">
        <v>1.2</v>
      </c>
    </row>
    <row r="19" spans="1:64" ht="36">
      <c r="A19" s="1045" t="s">
        <v>846</v>
      </c>
      <c r="B19" s="1059" t="s">
        <v>469</v>
      </c>
      <c r="C19" s="1060"/>
      <c r="D19" s="1071" t="s">
        <v>470</v>
      </c>
      <c r="E19" s="1072" t="s">
        <v>352</v>
      </c>
      <c r="F19" s="1073" t="s">
        <v>830</v>
      </c>
      <c r="G19" s="1074" t="s">
        <v>2179</v>
      </c>
      <c r="H19" s="1075" t="s">
        <v>352</v>
      </c>
      <c r="I19" s="1075" t="s">
        <v>352</v>
      </c>
      <c r="J19" s="1076">
        <v>0</v>
      </c>
      <c r="K19" s="1074" t="s">
        <v>339</v>
      </c>
      <c r="L19" s="1077">
        <v>0</v>
      </c>
      <c r="M19" s="1078">
        <v>1</v>
      </c>
      <c r="N19" s="1079">
        <v>1.2167665867084276</v>
      </c>
      <c r="O19" s="1208" t="s">
        <v>2907</v>
      </c>
      <c r="P19" s="1077">
        <v>0</v>
      </c>
      <c r="Q19" s="1078">
        <v>1</v>
      </c>
      <c r="R19" s="1079">
        <v>1.2167665867084276</v>
      </c>
      <c r="S19" s="1208" t="s">
        <v>2907</v>
      </c>
      <c r="T19" s="1077">
        <v>0</v>
      </c>
      <c r="U19" s="1078">
        <v>1</v>
      </c>
      <c r="V19" s="1079">
        <v>1.2167665867084276</v>
      </c>
      <c r="W19" s="1208" t="s">
        <v>2907</v>
      </c>
      <c r="X19" s="1077">
        <v>0</v>
      </c>
      <c r="Y19" s="1078">
        <v>1</v>
      </c>
      <c r="Z19" s="1079">
        <v>1.2167665867084276</v>
      </c>
      <c r="AA19" s="1073" t="s">
        <v>2907</v>
      </c>
      <c r="AB19" s="1077">
        <v>0.59523809523809523</v>
      </c>
      <c r="AC19" s="1078">
        <v>1</v>
      </c>
      <c r="AD19" s="1079">
        <v>1.2167665867084276</v>
      </c>
      <c r="AE19" s="1208" t="s">
        <v>2907</v>
      </c>
      <c r="AF19" s="1077">
        <v>0</v>
      </c>
      <c r="AG19" s="1078">
        <v>1</v>
      </c>
      <c r="AH19" s="1079">
        <v>1.2167665867084276</v>
      </c>
      <c r="AI19" s="1208" t="s">
        <v>2907</v>
      </c>
      <c r="AJ19" s="1077">
        <v>0</v>
      </c>
      <c r="AK19" s="1078">
        <v>1</v>
      </c>
      <c r="AL19" s="1079">
        <v>1.2167665867084276</v>
      </c>
      <c r="AM19" s="1208" t="s">
        <v>2907</v>
      </c>
      <c r="AN19" s="1077">
        <v>0</v>
      </c>
      <c r="AO19" s="1078">
        <v>1</v>
      </c>
      <c r="AP19" s="1079">
        <v>1.2167665867084276</v>
      </c>
      <c r="AQ19" s="1073" t="s">
        <v>2907</v>
      </c>
      <c r="AR19" s="1103"/>
      <c r="AS19" s="1077" t="s">
        <v>1339</v>
      </c>
      <c r="AT19" s="1077" t="s">
        <v>1339</v>
      </c>
      <c r="AU19" s="1041" t="s">
        <v>2721</v>
      </c>
      <c r="AV19" s="1094">
        <v>2</v>
      </c>
      <c r="AW19" s="1094">
        <v>2</v>
      </c>
      <c r="AX19" s="1094">
        <v>1</v>
      </c>
      <c r="AY19" s="1094">
        <v>2</v>
      </c>
      <c r="AZ19" s="1094">
        <v>1</v>
      </c>
      <c r="BA19" s="1094">
        <v>5</v>
      </c>
      <c r="BB19" s="1089">
        <v>3</v>
      </c>
      <c r="BC19" s="1089">
        <v>1.05</v>
      </c>
      <c r="BD19" s="1093">
        <v>1.2092902742898253</v>
      </c>
      <c r="BE19" s="1093">
        <v>1.2167665867084276</v>
      </c>
      <c r="BF19" s="1093" t="s">
        <v>2873</v>
      </c>
      <c r="BG19" s="1095">
        <v>1.05</v>
      </c>
      <c r="BH19" s="1095">
        <v>1.02</v>
      </c>
      <c r="BI19" s="1095">
        <v>1</v>
      </c>
      <c r="BJ19" s="1095">
        <v>1.01</v>
      </c>
      <c r="BK19" s="1095">
        <v>1</v>
      </c>
      <c r="BL19" s="1095">
        <v>1.2</v>
      </c>
    </row>
    <row r="20" spans="1:64" ht="36">
      <c r="A20" s="1045" t="s">
        <v>849</v>
      </c>
      <c r="B20" s="1059" t="s">
        <v>469</v>
      </c>
      <c r="C20" s="1060"/>
      <c r="D20" s="1071" t="s">
        <v>470</v>
      </c>
      <c r="E20" s="1072" t="s">
        <v>352</v>
      </c>
      <c r="F20" s="1073" t="s">
        <v>831</v>
      </c>
      <c r="G20" s="1074" t="s">
        <v>2179</v>
      </c>
      <c r="H20" s="1075" t="s">
        <v>352</v>
      </c>
      <c r="I20" s="1075" t="s">
        <v>352</v>
      </c>
      <c r="J20" s="1076">
        <v>0</v>
      </c>
      <c r="K20" s="1074" t="s">
        <v>339</v>
      </c>
      <c r="L20" s="1077">
        <v>0</v>
      </c>
      <c r="M20" s="1078">
        <v>1</v>
      </c>
      <c r="N20" s="1079">
        <v>1.2167665867084276</v>
      </c>
      <c r="O20" s="1208" t="s">
        <v>2908</v>
      </c>
      <c r="P20" s="1077">
        <v>0</v>
      </c>
      <c r="Q20" s="1078">
        <v>1</v>
      </c>
      <c r="R20" s="1079">
        <v>1.2167665867084276</v>
      </c>
      <c r="S20" s="1208" t="s">
        <v>2908</v>
      </c>
      <c r="T20" s="1077">
        <v>0</v>
      </c>
      <c r="U20" s="1078">
        <v>1</v>
      </c>
      <c r="V20" s="1079">
        <v>1.2167665867084276</v>
      </c>
      <c r="W20" s="1208" t="s">
        <v>2908</v>
      </c>
      <c r="X20" s="1077">
        <v>0</v>
      </c>
      <c r="Y20" s="1078">
        <v>1</v>
      </c>
      <c r="Z20" s="1079">
        <v>1.2167665867084276</v>
      </c>
      <c r="AA20" s="1073" t="s">
        <v>2908</v>
      </c>
      <c r="AB20" s="1077">
        <v>0</v>
      </c>
      <c r="AC20" s="1078">
        <v>1</v>
      </c>
      <c r="AD20" s="1079">
        <v>1.2167665867084276</v>
      </c>
      <c r="AE20" s="1208" t="s">
        <v>2908</v>
      </c>
      <c r="AF20" s="1077">
        <v>0.634920634920635</v>
      </c>
      <c r="AG20" s="1078">
        <v>1</v>
      </c>
      <c r="AH20" s="1079">
        <v>1.2167665867084276</v>
      </c>
      <c r="AI20" s="1208" t="s">
        <v>2908</v>
      </c>
      <c r="AJ20" s="1077">
        <v>0</v>
      </c>
      <c r="AK20" s="1078">
        <v>1</v>
      </c>
      <c r="AL20" s="1079">
        <v>1.2167665867084276</v>
      </c>
      <c r="AM20" s="1208" t="s">
        <v>2908</v>
      </c>
      <c r="AN20" s="1077">
        <v>0</v>
      </c>
      <c r="AO20" s="1078">
        <v>1</v>
      </c>
      <c r="AP20" s="1079">
        <v>1.2167665867084276</v>
      </c>
      <c r="AQ20" s="1073" t="s">
        <v>2908</v>
      </c>
      <c r="AR20" s="1103"/>
      <c r="AS20" s="1077" t="s">
        <v>1339</v>
      </c>
      <c r="AT20" s="1077" t="s">
        <v>1339</v>
      </c>
      <c r="AU20" s="1041" t="s">
        <v>2722</v>
      </c>
      <c r="AV20" s="1094">
        <v>2</v>
      </c>
      <c r="AW20" s="1094">
        <v>2</v>
      </c>
      <c r="AX20" s="1094">
        <v>1</v>
      </c>
      <c r="AY20" s="1094">
        <v>2</v>
      </c>
      <c r="AZ20" s="1094">
        <v>1</v>
      </c>
      <c r="BA20" s="1094">
        <v>5</v>
      </c>
      <c r="BB20" s="1089">
        <v>3</v>
      </c>
      <c r="BC20" s="1089">
        <v>1.05</v>
      </c>
      <c r="BD20" s="1093">
        <v>1.2092902742898253</v>
      </c>
      <c r="BE20" s="1093">
        <v>1.2167665867084276</v>
      </c>
      <c r="BF20" s="1093" t="s">
        <v>2873</v>
      </c>
      <c r="BG20" s="1095">
        <v>1.05</v>
      </c>
      <c r="BH20" s="1095">
        <v>1.02</v>
      </c>
      <c r="BI20" s="1095">
        <v>1</v>
      </c>
      <c r="BJ20" s="1095">
        <v>1.01</v>
      </c>
      <c r="BK20" s="1095">
        <v>1</v>
      </c>
      <c r="BL20" s="1095">
        <v>1.2</v>
      </c>
    </row>
    <row r="21" spans="1:64" ht="36">
      <c r="A21" s="1045">
        <v>4843</v>
      </c>
      <c r="B21" s="1059" t="s">
        <v>469</v>
      </c>
      <c r="C21" s="1060"/>
      <c r="D21" s="1071" t="s">
        <v>470</v>
      </c>
      <c r="E21" s="1072" t="s">
        <v>352</v>
      </c>
      <c r="F21" s="1073" t="s">
        <v>830</v>
      </c>
      <c r="G21" s="1074" t="s">
        <v>465</v>
      </c>
      <c r="H21" s="1075" t="s">
        <v>352</v>
      </c>
      <c r="I21" s="1075" t="s">
        <v>352</v>
      </c>
      <c r="J21" s="1076">
        <v>0</v>
      </c>
      <c r="K21" s="1074" t="s">
        <v>339</v>
      </c>
      <c r="L21" s="1077">
        <v>0</v>
      </c>
      <c r="M21" s="1078">
        <v>1</v>
      </c>
      <c r="N21" s="1079">
        <v>1.2167665867084276</v>
      </c>
      <c r="O21" s="1208" t="s">
        <v>2907</v>
      </c>
      <c r="P21" s="1077">
        <v>0</v>
      </c>
      <c r="Q21" s="1078">
        <v>1</v>
      </c>
      <c r="R21" s="1079">
        <v>1.2167665867084276</v>
      </c>
      <c r="S21" s="1208" t="s">
        <v>2907</v>
      </c>
      <c r="T21" s="1077">
        <v>0</v>
      </c>
      <c r="U21" s="1078">
        <v>1</v>
      </c>
      <c r="V21" s="1079">
        <v>1.2167665867084276</v>
      </c>
      <c r="W21" s="1208" t="s">
        <v>2907</v>
      </c>
      <c r="X21" s="1077">
        <v>0</v>
      </c>
      <c r="Y21" s="1078">
        <v>1</v>
      </c>
      <c r="Z21" s="1079">
        <v>1.2167665867084276</v>
      </c>
      <c r="AA21" s="1073" t="s">
        <v>2907</v>
      </c>
      <c r="AB21" s="1077">
        <v>0</v>
      </c>
      <c r="AC21" s="1078">
        <v>1</v>
      </c>
      <c r="AD21" s="1079">
        <v>1.2167665867084276</v>
      </c>
      <c r="AE21" s="1208" t="s">
        <v>2907</v>
      </c>
      <c r="AF21" s="1077">
        <v>0</v>
      </c>
      <c r="AG21" s="1078">
        <v>1</v>
      </c>
      <c r="AH21" s="1079">
        <v>1.2167665867084276</v>
      </c>
      <c r="AI21" s="1208" t="s">
        <v>2907</v>
      </c>
      <c r="AJ21" s="1077">
        <v>0.59523809523809523</v>
      </c>
      <c r="AK21" s="1078">
        <v>1</v>
      </c>
      <c r="AL21" s="1079">
        <v>1.2167665867084276</v>
      </c>
      <c r="AM21" s="1208" t="s">
        <v>2907</v>
      </c>
      <c r="AN21" s="1077">
        <v>0</v>
      </c>
      <c r="AO21" s="1078">
        <v>1</v>
      </c>
      <c r="AP21" s="1079">
        <v>1.2167665867084276</v>
      </c>
      <c r="AQ21" s="1073" t="s">
        <v>2907</v>
      </c>
      <c r="AR21" s="1103"/>
      <c r="AS21" s="1077">
        <v>1.5820184089414859</v>
      </c>
      <c r="AT21" s="1077" t="s">
        <v>1339</v>
      </c>
      <c r="AU21" s="1041" t="s">
        <v>2721</v>
      </c>
      <c r="AV21" s="1094">
        <v>2</v>
      </c>
      <c r="AW21" s="1094">
        <v>2</v>
      </c>
      <c r="AX21" s="1094">
        <v>1</v>
      </c>
      <c r="AY21" s="1094">
        <v>2</v>
      </c>
      <c r="AZ21" s="1094">
        <v>1</v>
      </c>
      <c r="BA21" s="1094">
        <v>5</v>
      </c>
      <c r="BB21" s="1089">
        <v>3</v>
      </c>
      <c r="BC21" s="1089">
        <v>1.05</v>
      </c>
      <c r="BD21" s="1093">
        <v>1.2092902742898253</v>
      </c>
      <c r="BE21" s="1093">
        <v>1.2167665867084276</v>
      </c>
      <c r="BF21" s="1093" t="s">
        <v>2873</v>
      </c>
      <c r="BG21" s="1095">
        <v>1.05</v>
      </c>
      <c r="BH21" s="1095">
        <v>1.02</v>
      </c>
      <c r="BI21" s="1095">
        <v>1</v>
      </c>
      <c r="BJ21" s="1095">
        <v>1.01</v>
      </c>
      <c r="BK21" s="1095">
        <v>1</v>
      </c>
      <c r="BL21" s="1095">
        <v>1.2</v>
      </c>
    </row>
    <row r="22" spans="1:64" ht="36">
      <c r="A22" s="1045">
        <v>4841</v>
      </c>
      <c r="B22" s="1059"/>
      <c r="C22" s="1060"/>
      <c r="D22" s="1071" t="s">
        <v>470</v>
      </c>
      <c r="E22" s="1072" t="s">
        <v>352</v>
      </c>
      <c r="F22" s="1073" t="s">
        <v>831</v>
      </c>
      <c r="G22" s="1074" t="s">
        <v>465</v>
      </c>
      <c r="H22" s="1075" t="s">
        <v>352</v>
      </c>
      <c r="I22" s="1075" t="s">
        <v>352</v>
      </c>
      <c r="J22" s="1076">
        <v>0</v>
      </c>
      <c r="K22" s="1074" t="s">
        <v>339</v>
      </c>
      <c r="L22" s="1077">
        <v>0</v>
      </c>
      <c r="M22" s="1078">
        <v>1</v>
      </c>
      <c r="N22" s="1079">
        <v>1.2167665867084276</v>
      </c>
      <c r="O22" s="1208" t="s">
        <v>2908</v>
      </c>
      <c r="P22" s="1077">
        <v>0</v>
      </c>
      <c r="Q22" s="1078">
        <v>1</v>
      </c>
      <c r="R22" s="1079">
        <v>1.2167665867084276</v>
      </c>
      <c r="S22" s="1208" t="s">
        <v>2908</v>
      </c>
      <c r="T22" s="1077">
        <v>0</v>
      </c>
      <c r="U22" s="1078">
        <v>1</v>
      </c>
      <c r="V22" s="1079">
        <v>1.2167665867084276</v>
      </c>
      <c r="W22" s="1208" t="s">
        <v>2908</v>
      </c>
      <c r="X22" s="1077">
        <v>0</v>
      </c>
      <c r="Y22" s="1078">
        <v>1</v>
      </c>
      <c r="Z22" s="1079">
        <v>1.2167665867084276</v>
      </c>
      <c r="AA22" s="1073" t="s">
        <v>2908</v>
      </c>
      <c r="AB22" s="1077">
        <v>0</v>
      </c>
      <c r="AC22" s="1078">
        <v>1</v>
      </c>
      <c r="AD22" s="1079">
        <v>1.2167665867084276</v>
      </c>
      <c r="AE22" s="1208" t="s">
        <v>2908</v>
      </c>
      <c r="AF22" s="1077">
        <v>0</v>
      </c>
      <c r="AG22" s="1078">
        <v>1</v>
      </c>
      <c r="AH22" s="1079">
        <v>1.2167665867084276</v>
      </c>
      <c r="AI22" s="1208" t="s">
        <v>2908</v>
      </c>
      <c r="AJ22" s="1077">
        <v>0</v>
      </c>
      <c r="AK22" s="1078">
        <v>1</v>
      </c>
      <c r="AL22" s="1079">
        <v>1.2167665867084276</v>
      </c>
      <c r="AM22" s="1208" t="s">
        <v>2908</v>
      </c>
      <c r="AN22" s="1077">
        <v>0.634920634920635</v>
      </c>
      <c r="AO22" s="1078">
        <v>1</v>
      </c>
      <c r="AP22" s="1079">
        <v>1.2167665867084276</v>
      </c>
      <c r="AQ22" s="1073" t="s">
        <v>2908</v>
      </c>
      <c r="AR22" s="1103"/>
      <c r="AS22" s="1077" t="s">
        <v>1339</v>
      </c>
      <c r="AT22" s="1077">
        <v>1.0190664036817882</v>
      </c>
      <c r="AU22" s="1041" t="s">
        <v>2722</v>
      </c>
      <c r="AV22" s="1094">
        <v>2</v>
      </c>
      <c r="AW22" s="1094">
        <v>2</v>
      </c>
      <c r="AX22" s="1094">
        <v>1</v>
      </c>
      <c r="AY22" s="1094">
        <v>2</v>
      </c>
      <c r="AZ22" s="1094">
        <v>1</v>
      </c>
      <c r="BA22" s="1094">
        <v>5</v>
      </c>
      <c r="BB22" s="1089">
        <v>3</v>
      </c>
      <c r="BC22" s="1089">
        <v>1.05</v>
      </c>
      <c r="BD22" s="1093">
        <v>1.2092902742898253</v>
      </c>
      <c r="BE22" s="1093">
        <v>1.2167665867084276</v>
      </c>
      <c r="BF22" s="1093" t="s">
        <v>2873</v>
      </c>
      <c r="BG22" s="1095">
        <v>1.05</v>
      </c>
      <c r="BH22" s="1095">
        <v>1.02</v>
      </c>
      <c r="BI22" s="1095">
        <v>1</v>
      </c>
      <c r="BJ22" s="1095">
        <v>1.01</v>
      </c>
      <c r="BK22" s="1095">
        <v>1</v>
      </c>
      <c r="BL22" s="1095">
        <v>1.2</v>
      </c>
    </row>
    <row r="23" spans="1:64" s="1204" customFormat="1" ht="24">
      <c r="A23" s="1045">
        <v>1014</v>
      </c>
      <c r="B23" s="1059"/>
      <c r="C23" s="1060"/>
      <c r="D23" s="1071" t="s">
        <v>470</v>
      </c>
      <c r="E23" s="1072" t="s">
        <v>352</v>
      </c>
      <c r="F23" s="1073" t="s">
        <v>1025</v>
      </c>
      <c r="G23" s="1074" t="s">
        <v>465</v>
      </c>
      <c r="H23" s="1075" t="s">
        <v>352</v>
      </c>
      <c r="I23" s="1075" t="s">
        <v>352</v>
      </c>
      <c r="J23" s="1076">
        <v>0</v>
      </c>
      <c r="K23" s="1074" t="s">
        <v>339</v>
      </c>
      <c r="L23" s="1077">
        <v>9.9852071005917167E-3</v>
      </c>
      <c r="M23" s="1078">
        <v>1</v>
      </c>
      <c r="N23" s="1079">
        <v>1.2644524816734823</v>
      </c>
      <c r="O23" s="1208" t="s">
        <v>2909</v>
      </c>
      <c r="P23" s="1077">
        <v>4.0844838921762001E-2</v>
      </c>
      <c r="Q23" s="1078">
        <v>1</v>
      </c>
      <c r="R23" s="1079">
        <v>1.2644524816734823</v>
      </c>
      <c r="S23" s="1208" t="s">
        <v>2909</v>
      </c>
      <c r="T23" s="1077">
        <v>9.9852071005917167E-3</v>
      </c>
      <c r="U23" s="1078">
        <v>1</v>
      </c>
      <c r="V23" s="1079">
        <v>1.2644524816734823</v>
      </c>
      <c r="W23" s="1208" t="s">
        <v>2909</v>
      </c>
      <c r="X23" s="1077">
        <v>4.0844838921762001E-2</v>
      </c>
      <c r="Y23" s="1078">
        <v>1</v>
      </c>
      <c r="Z23" s="1079">
        <v>1.2644524816734823</v>
      </c>
      <c r="AA23" s="1073" t="s">
        <v>2909</v>
      </c>
      <c r="AB23" s="1077">
        <v>9.9852071005917167E-3</v>
      </c>
      <c r="AC23" s="1078">
        <v>1</v>
      </c>
      <c r="AD23" s="1079">
        <v>1.2644524816734823</v>
      </c>
      <c r="AE23" s="1208" t="s">
        <v>2909</v>
      </c>
      <c r="AF23" s="1077">
        <v>4.0844838921762001E-2</v>
      </c>
      <c r="AG23" s="1078">
        <v>1</v>
      </c>
      <c r="AH23" s="1079">
        <v>1.2644524816734823</v>
      </c>
      <c r="AI23" s="1208" t="s">
        <v>2909</v>
      </c>
      <c r="AJ23" s="1077">
        <v>9.9852071005917167E-3</v>
      </c>
      <c r="AK23" s="1078">
        <v>1</v>
      </c>
      <c r="AL23" s="1079">
        <v>1.2644524816734823</v>
      </c>
      <c r="AM23" s="1208" t="s">
        <v>2909</v>
      </c>
      <c r="AN23" s="1077">
        <v>4.0844838921762001E-2</v>
      </c>
      <c r="AO23" s="1078">
        <v>1</v>
      </c>
      <c r="AP23" s="1079">
        <v>1.2644524816734823</v>
      </c>
      <c r="AQ23" s="1073" t="s">
        <v>2909</v>
      </c>
      <c r="AR23" s="1104"/>
      <c r="AS23" s="1077">
        <v>9.9852071005917167E-3</v>
      </c>
      <c r="AT23" s="1077">
        <v>4.0844838921762001E-2</v>
      </c>
      <c r="AU23" s="1041" t="s">
        <v>1341</v>
      </c>
      <c r="AV23" s="1094">
        <v>3</v>
      </c>
      <c r="AW23" s="1094">
        <v>4</v>
      </c>
      <c r="AX23" s="1094">
        <v>2</v>
      </c>
      <c r="AY23" s="1094">
        <v>3</v>
      </c>
      <c r="AZ23" s="1094">
        <v>1</v>
      </c>
      <c r="BA23" s="1094">
        <v>5</v>
      </c>
      <c r="BB23" s="1089">
        <v>3</v>
      </c>
      <c r="BC23" s="1089">
        <v>1.05</v>
      </c>
      <c r="BD23" s="1093">
        <v>1.2579840980428667</v>
      </c>
      <c r="BE23" s="1093">
        <v>1.2644524816734823</v>
      </c>
      <c r="BF23" s="1093" t="s">
        <v>2910</v>
      </c>
      <c r="BG23" s="1095">
        <v>1.1000000000000001</v>
      </c>
      <c r="BH23" s="1095">
        <v>1.1000000000000001</v>
      </c>
      <c r="BI23" s="1095">
        <v>1.03</v>
      </c>
      <c r="BJ23" s="1095">
        <v>1.02</v>
      </c>
      <c r="BK23" s="1095">
        <v>1</v>
      </c>
      <c r="BL23" s="1095">
        <v>1.2</v>
      </c>
    </row>
    <row r="24" spans="1:64" ht="24">
      <c r="A24" s="1045">
        <v>1280</v>
      </c>
      <c r="B24" s="1059" t="s">
        <v>469</v>
      </c>
      <c r="C24" s="1060"/>
      <c r="D24" s="1071" t="s">
        <v>470</v>
      </c>
      <c r="E24" s="1072" t="s">
        <v>352</v>
      </c>
      <c r="F24" s="1073" t="s">
        <v>1424</v>
      </c>
      <c r="G24" s="1074" t="s">
        <v>465</v>
      </c>
      <c r="H24" s="1075" t="s">
        <v>352</v>
      </c>
      <c r="I24" s="1075" t="s">
        <v>352</v>
      </c>
      <c r="J24" s="1076">
        <v>0</v>
      </c>
      <c r="K24" s="1074" t="s">
        <v>339</v>
      </c>
      <c r="L24" s="1077">
        <v>1.499835634451019E-2</v>
      </c>
      <c r="M24" s="1078">
        <v>1</v>
      </c>
      <c r="N24" s="1079">
        <v>1.2164594125584303</v>
      </c>
      <c r="O24" s="1208" t="s">
        <v>2911</v>
      </c>
      <c r="P24" s="1077">
        <v>1.499835634451019E-2</v>
      </c>
      <c r="Q24" s="1078">
        <v>1</v>
      </c>
      <c r="R24" s="1079">
        <v>1.2164594125584303</v>
      </c>
      <c r="S24" s="1208" t="s">
        <v>2911</v>
      </c>
      <c r="T24" s="1077">
        <v>1.499835634451019E-2</v>
      </c>
      <c r="U24" s="1078">
        <v>1</v>
      </c>
      <c r="V24" s="1079">
        <v>1.2164594125584303</v>
      </c>
      <c r="W24" s="1208" t="s">
        <v>2911</v>
      </c>
      <c r="X24" s="1077">
        <v>1.499835634451019E-2</v>
      </c>
      <c r="Y24" s="1078">
        <v>1</v>
      </c>
      <c r="Z24" s="1079">
        <v>1.2164594125584303</v>
      </c>
      <c r="AA24" s="1073" t="s">
        <v>2911</v>
      </c>
      <c r="AB24" s="1077">
        <v>1.499835634451019E-2</v>
      </c>
      <c r="AC24" s="1078">
        <v>1</v>
      </c>
      <c r="AD24" s="1079">
        <v>1.2164594125584303</v>
      </c>
      <c r="AE24" s="1208" t="s">
        <v>2911</v>
      </c>
      <c r="AF24" s="1077">
        <v>1.499835634451019E-2</v>
      </c>
      <c r="AG24" s="1078">
        <v>1</v>
      </c>
      <c r="AH24" s="1079">
        <v>1.2164594125584303</v>
      </c>
      <c r="AI24" s="1208" t="s">
        <v>2911</v>
      </c>
      <c r="AJ24" s="1077">
        <v>1.499835634451019E-2</v>
      </c>
      <c r="AK24" s="1078">
        <v>1</v>
      </c>
      <c r="AL24" s="1079">
        <v>1.2164594125584303</v>
      </c>
      <c r="AM24" s="1208" t="s">
        <v>2911</v>
      </c>
      <c r="AN24" s="1077">
        <v>1.499835634451019E-2</v>
      </c>
      <c r="AO24" s="1078">
        <v>1</v>
      </c>
      <c r="AP24" s="1079">
        <v>1.2164594125584303</v>
      </c>
      <c r="AQ24" s="1073" t="s">
        <v>2911</v>
      </c>
      <c r="AR24" s="1103"/>
      <c r="AS24" s="1077">
        <v>1.499835634451019E-2</v>
      </c>
      <c r="AT24" s="1077">
        <v>1.499835634451019E-2</v>
      </c>
      <c r="AU24" s="1041" t="s">
        <v>1341</v>
      </c>
      <c r="AV24" s="1094">
        <v>1</v>
      </c>
      <c r="AW24" s="1094">
        <v>2</v>
      </c>
      <c r="AX24" s="1094">
        <v>4</v>
      </c>
      <c r="AY24" s="1094">
        <v>1</v>
      </c>
      <c r="AZ24" s="1094">
        <v>1</v>
      </c>
      <c r="BA24" s="1094">
        <v>3</v>
      </c>
      <c r="BB24" s="1089">
        <v>3</v>
      </c>
      <c r="BC24" s="1089">
        <v>1.05</v>
      </c>
      <c r="BD24" s="1093">
        <v>1.2089750740786649</v>
      </c>
      <c r="BE24" s="1093">
        <v>1.2164594125584303</v>
      </c>
      <c r="BF24" s="1093" t="s">
        <v>2898</v>
      </c>
      <c r="BG24" s="1095">
        <v>1</v>
      </c>
      <c r="BH24" s="1095">
        <v>1.02</v>
      </c>
      <c r="BI24" s="1095">
        <v>1.2</v>
      </c>
      <c r="BJ24" s="1095">
        <v>1</v>
      </c>
      <c r="BK24" s="1095">
        <v>1</v>
      </c>
      <c r="BL24" s="1095">
        <v>1.05</v>
      </c>
    </row>
    <row r="25" spans="1:64" ht="24">
      <c r="A25" s="1045">
        <v>1216</v>
      </c>
      <c r="B25" s="1059" t="s">
        <v>469</v>
      </c>
      <c r="C25" s="1060"/>
      <c r="D25" s="1071" t="s">
        <v>470</v>
      </c>
      <c r="E25" s="1072" t="s">
        <v>352</v>
      </c>
      <c r="F25" s="1073" t="s">
        <v>1437</v>
      </c>
      <c r="G25" s="1074" t="s">
        <v>465</v>
      </c>
      <c r="H25" s="1075" t="s">
        <v>352</v>
      </c>
      <c r="I25" s="1075" t="s">
        <v>352</v>
      </c>
      <c r="J25" s="1076">
        <v>0</v>
      </c>
      <c r="K25" s="1074" t="s">
        <v>339</v>
      </c>
      <c r="L25" s="1077">
        <v>2.6997041420118344E-3</v>
      </c>
      <c r="M25" s="1078">
        <v>1</v>
      </c>
      <c r="N25" s="1079">
        <v>1.2164594125584303</v>
      </c>
      <c r="O25" s="1208" t="s">
        <v>2911</v>
      </c>
      <c r="P25" s="1077">
        <v>2.6997041420118344E-3</v>
      </c>
      <c r="Q25" s="1078">
        <v>1</v>
      </c>
      <c r="R25" s="1079">
        <v>1.2164594125584303</v>
      </c>
      <c r="S25" s="1208" t="s">
        <v>2911</v>
      </c>
      <c r="T25" s="1077">
        <v>2.6997041420118344E-3</v>
      </c>
      <c r="U25" s="1078">
        <v>1</v>
      </c>
      <c r="V25" s="1079">
        <v>1.2164594125584303</v>
      </c>
      <c r="W25" s="1208" t="s">
        <v>2911</v>
      </c>
      <c r="X25" s="1077">
        <v>2.6997041420118344E-3</v>
      </c>
      <c r="Y25" s="1078">
        <v>1</v>
      </c>
      <c r="Z25" s="1079">
        <v>1.2164594125584303</v>
      </c>
      <c r="AA25" s="1073" t="s">
        <v>2911</v>
      </c>
      <c r="AB25" s="1077">
        <v>2.6997041420118344E-3</v>
      </c>
      <c r="AC25" s="1078">
        <v>1</v>
      </c>
      <c r="AD25" s="1079">
        <v>1.2164594125584303</v>
      </c>
      <c r="AE25" s="1208" t="s">
        <v>2911</v>
      </c>
      <c r="AF25" s="1077">
        <v>2.6997041420118344E-3</v>
      </c>
      <c r="AG25" s="1078">
        <v>1</v>
      </c>
      <c r="AH25" s="1079">
        <v>1.2164594125584303</v>
      </c>
      <c r="AI25" s="1208" t="s">
        <v>2911</v>
      </c>
      <c r="AJ25" s="1077">
        <v>2.6997041420118344E-3</v>
      </c>
      <c r="AK25" s="1078">
        <v>1</v>
      </c>
      <c r="AL25" s="1079">
        <v>1.2164594125584303</v>
      </c>
      <c r="AM25" s="1208" t="s">
        <v>2911</v>
      </c>
      <c r="AN25" s="1077">
        <v>2.6997041420118344E-3</v>
      </c>
      <c r="AO25" s="1078">
        <v>1</v>
      </c>
      <c r="AP25" s="1079">
        <v>1.2164594125584303</v>
      </c>
      <c r="AQ25" s="1073" t="s">
        <v>2911</v>
      </c>
      <c r="AR25" s="1103"/>
      <c r="AS25" s="1077">
        <v>2.6997041420118344E-3</v>
      </c>
      <c r="AT25" s="1077">
        <v>2.6997041420118344E-3</v>
      </c>
      <c r="AU25" s="1041" t="s">
        <v>1341</v>
      </c>
      <c r="AV25" s="1094">
        <v>1</v>
      </c>
      <c r="AW25" s="1094">
        <v>2</v>
      </c>
      <c r="AX25" s="1094">
        <v>4</v>
      </c>
      <c r="AY25" s="1094">
        <v>1</v>
      </c>
      <c r="AZ25" s="1094">
        <v>1</v>
      </c>
      <c r="BA25" s="1094">
        <v>3</v>
      </c>
      <c r="BB25" s="1089">
        <v>3</v>
      </c>
      <c r="BC25" s="1089">
        <v>1.05</v>
      </c>
      <c r="BD25" s="1093">
        <v>1.2089750740786649</v>
      </c>
      <c r="BE25" s="1093">
        <v>1.2164594125584303</v>
      </c>
      <c r="BF25" s="1093" t="s">
        <v>2898</v>
      </c>
      <c r="BG25" s="1095">
        <v>1</v>
      </c>
      <c r="BH25" s="1095">
        <v>1.02</v>
      </c>
      <c r="BI25" s="1095">
        <v>1.2</v>
      </c>
      <c r="BJ25" s="1095">
        <v>1</v>
      </c>
      <c r="BK25" s="1095">
        <v>1</v>
      </c>
      <c r="BL25" s="1095">
        <v>1.05</v>
      </c>
    </row>
    <row r="26" spans="1:64" ht="24">
      <c r="A26" s="1045">
        <v>2757</v>
      </c>
      <c r="B26" s="1059" t="s">
        <v>469</v>
      </c>
      <c r="C26" s="1060"/>
      <c r="D26" s="1071" t="s">
        <v>470</v>
      </c>
      <c r="E26" s="1072" t="s">
        <v>352</v>
      </c>
      <c r="F26" s="1073" t="s">
        <v>2762</v>
      </c>
      <c r="G26" s="1074" t="s">
        <v>465</v>
      </c>
      <c r="H26" s="1075" t="s">
        <v>352</v>
      </c>
      <c r="I26" s="1075" t="s">
        <v>352</v>
      </c>
      <c r="J26" s="1076">
        <v>0</v>
      </c>
      <c r="K26" s="1074" t="s">
        <v>339</v>
      </c>
      <c r="L26" s="1077">
        <v>3.8995726495726496E-2</v>
      </c>
      <c r="M26" s="1078">
        <v>1</v>
      </c>
      <c r="N26" s="1079">
        <v>1.2164594125584303</v>
      </c>
      <c r="O26" s="1208" t="s">
        <v>2911</v>
      </c>
      <c r="P26" s="1077">
        <v>3.8995726495726496E-2</v>
      </c>
      <c r="Q26" s="1078">
        <v>1</v>
      </c>
      <c r="R26" s="1079">
        <v>1.2164594125584303</v>
      </c>
      <c r="S26" s="1208" t="s">
        <v>2911</v>
      </c>
      <c r="T26" s="1077">
        <v>3.8995726495726496E-2</v>
      </c>
      <c r="U26" s="1078">
        <v>1</v>
      </c>
      <c r="V26" s="1079">
        <v>1.2164594125584303</v>
      </c>
      <c r="W26" s="1208" t="s">
        <v>2911</v>
      </c>
      <c r="X26" s="1077">
        <v>3.8995726495726496E-2</v>
      </c>
      <c r="Y26" s="1078">
        <v>1</v>
      </c>
      <c r="Z26" s="1079">
        <v>1.2164594125584303</v>
      </c>
      <c r="AA26" s="1073" t="s">
        <v>2911</v>
      </c>
      <c r="AB26" s="1077">
        <v>3.8995726495726496E-2</v>
      </c>
      <c r="AC26" s="1078">
        <v>1</v>
      </c>
      <c r="AD26" s="1079">
        <v>1.2164594125584303</v>
      </c>
      <c r="AE26" s="1208" t="s">
        <v>2911</v>
      </c>
      <c r="AF26" s="1077">
        <v>3.8995726495726496E-2</v>
      </c>
      <c r="AG26" s="1078">
        <v>1</v>
      </c>
      <c r="AH26" s="1079">
        <v>1.2164594125584303</v>
      </c>
      <c r="AI26" s="1208" t="s">
        <v>2911</v>
      </c>
      <c r="AJ26" s="1077">
        <v>3.8995726495726496E-2</v>
      </c>
      <c r="AK26" s="1078">
        <v>1</v>
      </c>
      <c r="AL26" s="1079">
        <v>1.2164594125584303</v>
      </c>
      <c r="AM26" s="1208" t="s">
        <v>2911</v>
      </c>
      <c r="AN26" s="1077">
        <v>3.8995726495726496E-2</v>
      </c>
      <c r="AO26" s="1078">
        <v>1</v>
      </c>
      <c r="AP26" s="1079">
        <v>1.2164594125584303</v>
      </c>
      <c r="AQ26" s="1073" t="s">
        <v>2911</v>
      </c>
      <c r="AR26" s="1103"/>
      <c r="AS26" s="1077">
        <v>3.8995726495726496E-2</v>
      </c>
      <c r="AT26" s="1077">
        <v>3.8995726495726496E-2</v>
      </c>
      <c r="AU26" s="1041" t="s">
        <v>1341</v>
      </c>
      <c r="AV26" s="1094">
        <v>1</v>
      </c>
      <c r="AW26" s="1094">
        <v>2</v>
      </c>
      <c r="AX26" s="1094">
        <v>4</v>
      </c>
      <c r="AY26" s="1094">
        <v>1</v>
      </c>
      <c r="AZ26" s="1094">
        <v>1</v>
      </c>
      <c r="BA26" s="1094">
        <v>3</v>
      </c>
      <c r="BB26" s="1089">
        <v>3</v>
      </c>
      <c r="BC26" s="1089">
        <v>1.05</v>
      </c>
      <c r="BD26" s="1093">
        <v>1.2089750740786649</v>
      </c>
      <c r="BE26" s="1093">
        <v>1.2164594125584303</v>
      </c>
      <c r="BF26" s="1093" t="s">
        <v>2898</v>
      </c>
      <c r="BG26" s="1095">
        <v>1</v>
      </c>
      <c r="BH26" s="1095">
        <v>1.02</v>
      </c>
      <c r="BI26" s="1095">
        <v>1.2</v>
      </c>
      <c r="BJ26" s="1095">
        <v>1</v>
      </c>
      <c r="BK26" s="1095">
        <v>1</v>
      </c>
      <c r="BL26" s="1095">
        <v>1.05</v>
      </c>
    </row>
    <row r="27" spans="1:64" ht="24">
      <c r="A27" s="1045">
        <v>33079</v>
      </c>
      <c r="B27" s="1059" t="s">
        <v>469</v>
      </c>
      <c r="C27" s="1060" t="s">
        <v>469</v>
      </c>
      <c r="D27" s="1071" t="s">
        <v>470</v>
      </c>
      <c r="E27" s="1072" t="s">
        <v>352</v>
      </c>
      <c r="F27" s="1073" t="s">
        <v>2912</v>
      </c>
      <c r="G27" s="1074" t="s">
        <v>465</v>
      </c>
      <c r="H27" s="1075" t="s">
        <v>352</v>
      </c>
      <c r="I27" s="1075" t="s">
        <v>352</v>
      </c>
      <c r="J27" s="1076">
        <v>0</v>
      </c>
      <c r="K27" s="1074" t="s">
        <v>339</v>
      </c>
      <c r="L27" s="1077">
        <v>0.29996712689020383</v>
      </c>
      <c r="M27" s="1078">
        <v>1</v>
      </c>
      <c r="N27" s="1079">
        <v>1.2164594125584303</v>
      </c>
      <c r="O27" s="1208" t="s">
        <v>2911</v>
      </c>
      <c r="P27" s="1077">
        <v>0.29996712689020383</v>
      </c>
      <c r="Q27" s="1078">
        <v>1</v>
      </c>
      <c r="R27" s="1079">
        <v>1.2164594125584303</v>
      </c>
      <c r="S27" s="1208" t="s">
        <v>2911</v>
      </c>
      <c r="T27" s="1077">
        <v>0.29996712689020383</v>
      </c>
      <c r="U27" s="1078">
        <v>1</v>
      </c>
      <c r="V27" s="1079">
        <v>1.2164594125584303</v>
      </c>
      <c r="W27" s="1208" t="s">
        <v>2911</v>
      </c>
      <c r="X27" s="1077">
        <v>0.29996712689020383</v>
      </c>
      <c r="Y27" s="1078">
        <v>1</v>
      </c>
      <c r="Z27" s="1079">
        <v>1.2164594125584303</v>
      </c>
      <c r="AA27" s="1073" t="s">
        <v>2911</v>
      </c>
      <c r="AB27" s="1077">
        <v>0.29996712689020383</v>
      </c>
      <c r="AC27" s="1078">
        <v>1</v>
      </c>
      <c r="AD27" s="1079">
        <v>1.2164594125584303</v>
      </c>
      <c r="AE27" s="1208" t="s">
        <v>2911</v>
      </c>
      <c r="AF27" s="1077">
        <v>0.29996712689020383</v>
      </c>
      <c r="AG27" s="1078">
        <v>1</v>
      </c>
      <c r="AH27" s="1079">
        <v>1.2164594125584303</v>
      </c>
      <c r="AI27" s="1208" t="s">
        <v>2911</v>
      </c>
      <c r="AJ27" s="1077">
        <v>0.29996712689020383</v>
      </c>
      <c r="AK27" s="1078">
        <v>1</v>
      </c>
      <c r="AL27" s="1079">
        <v>1.2164594125584303</v>
      </c>
      <c r="AM27" s="1208" t="s">
        <v>2911</v>
      </c>
      <c r="AN27" s="1077">
        <v>0.29996712689020383</v>
      </c>
      <c r="AO27" s="1078">
        <v>1</v>
      </c>
      <c r="AP27" s="1079">
        <v>1.2164594125584303</v>
      </c>
      <c r="AQ27" s="1073" t="s">
        <v>2911</v>
      </c>
      <c r="AR27" s="1103"/>
      <c r="AS27" s="1077">
        <v>0.29996712689020383</v>
      </c>
      <c r="AT27" s="1077">
        <v>0.29996712689020383</v>
      </c>
      <c r="AU27" s="1041" t="s">
        <v>1341</v>
      </c>
      <c r="AV27" s="1094">
        <v>1</v>
      </c>
      <c r="AW27" s="1094">
        <v>2</v>
      </c>
      <c r="AX27" s="1094">
        <v>4</v>
      </c>
      <c r="AY27" s="1094">
        <v>1</v>
      </c>
      <c r="AZ27" s="1094">
        <v>1</v>
      </c>
      <c r="BA27" s="1094">
        <v>3</v>
      </c>
      <c r="BB27" s="1089">
        <v>3</v>
      </c>
      <c r="BC27" s="1089">
        <v>1.05</v>
      </c>
      <c r="BD27" s="1093">
        <v>1.2089750740786649</v>
      </c>
      <c r="BE27" s="1093">
        <v>1.2164594125584303</v>
      </c>
      <c r="BF27" s="1093" t="s">
        <v>2898</v>
      </c>
      <c r="BG27" s="1095">
        <v>1</v>
      </c>
      <c r="BH27" s="1095">
        <v>1.02</v>
      </c>
      <c r="BI27" s="1095">
        <v>1.2</v>
      </c>
      <c r="BJ27" s="1095">
        <v>1</v>
      </c>
      <c r="BK27" s="1095">
        <v>1</v>
      </c>
      <c r="BL27" s="1095">
        <v>1.05</v>
      </c>
    </row>
    <row r="28" spans="1:64" ht="24">
      <c r="A28" s="1045">
        <v>1224</v>
      </c>
      <c r="B28" s="1059" t="s">
        <v>469</v>
      </c>
      <c r="C28" s="1060" t="s">
        <v>469</v>
      </c>
      <c r="D28" s="1071" t="s">
        <v>470</v>
      </c>
      <c r="E28" s="1072" t="s">
        <v>352</v>
      </c>
      <c r="F28" s="1073" t="s">
        <v>2913</v>
      </c>
      <c r="G28" s="1074" t="s">
        <v>465</v>
      </c>
      <c r="H28" s="1075" t="s">
        <v>352</v>
      </c>
      <c r="I28" s="1075" t="s">
        <v>352</v>
      </c>
      <c r="J28" s="1076">
        <v>0</v>
      </c>
      <c r="K28" s="1074" t="s">
        <v>339</v>
      </c>
      <c r="L28" s="1077">
        <v>0.23997370151216305</v>
      </c>
      <c r="M28" s="1078">
        <v>1</v>
      </c>
      <c r="N28" s="1079">
        <v>1.2164594125584303</v>
      </c>
      <c r="O28" s="1208" t="s">
        <v>2911</v>
      </c>
      <c r="P28" s="1077">
        <v>0.23997370151216305</v>
      </c>
      <c r="Q28" s="1078">
        <v>1</v>
      </c>
      <c r="R28" s="1079">
        <v>1.2164594125584303</v>
      </c>
      <c r="S28" s="1208" t="s">
        <v>2911</v>
      </c>
      <c r="T28" s="1077">
        <v>0.23997370151216305</v>
      </c>
      <c r="U28" s="1078">
        <v>1</v>
      </c>
      <c r="V28" s="1079">
        <v>1.2164594125584303</v>
      </c>
      <c r="W28" s="1208" t="s">
        <v>2911</v>
      </c>
      <c r="X28" s="1077">
        <v>0.23997370151216305</v>
      </c>
      <c r="Y28" s="1078">
        <v>1</v>
      </c>
      <c r="Z28" s="1079">
        <v>1.2164594125584303</v>
      </c>
      <c r="AA28" s="1073" t="s">
        <v>2911</v>
      </c>
      <c r="AB28" s="1077">
        <v>0.23997370151216305</v>
      </c>
      <c r="AC28" s="1078">
        <v>1</v>
      </c>
      <c r="AD28" s="1079">
        <v>1.2164594125584303</v>
      </c>
      <c r="AE28" s="1208" t="s">
        <v>2911</v>
      </c>
      <c r="AF28" s="1077">
        <v>0.23997370151216305</v>
      </c>
      <c r="AG28" s="1078">
        <v>1</v>
      </c>
      <c r="AH28" s="1079">
        <v>1.2164594125584303</v>
      </c>
      <c r="AI28" s="1208" t="s">
        <v>2911</v>
      </c>
      <c r="AJ28" s="1077">
        <v>0.23997370151216305</v>
      </c>
      <c r="AK28" s="1078">
        <v>1</v>
      </c>
      <c r="AL28" s="1079">
        <v>1.2164594125584303</v>
      </c>
      <c r="AM28" s="1208" t="s">
        <v>2911</v>
      </c>
      <c r="AN28" s="1077">
        <v>0.23997370151216305</v>
      </c>
      <c r="AO28" s="1078">
        <v>1</v>
      </c>
      <c r="AP28" s="1079">
        <v>1.2164594125584303</v>
      </c>
      <c r="AQ28" s="1073" t="s">
        <v>2911</v>
      </c>
      <c r="AR28" s="1103"/>
      <c r="AS28" s="1077">
        <v>0.23997370151216305</v>
      </c>
      <c r="AT28" s="1077">
        <v>0.23997370151216305</v>
      </c>
      <c r="AU28" s="1041" t="s">
        <v>1341</v>
      </c>
      <c r="AV28" s="1094">
        <v>1</v>
      </c>
      <c r="AW28" s="1094">
        <v>2</v>
      </c>
      <c r="AX28" s="1094">
        <v>4</v>
      </c>
      <c r="AY28" s="1094">
        <v>1</v>
      </c>
      <c r="AZ28" s="1094">
        <v>1</v>
      </c>
      <c r="BA28" s="1094">
        <v>3</v>
      </c>
      <c r="BB28" s="1089">
        <v>3</v>
      </c>
      <c r="BC28" s="1089">
        <v>1.05</v>
      </c>
      <c r="BD28" s="1093">
        <v>1.2089750740786649</v>
      </c>
      <c r="BE28" s="1093">
        <v>1.2164594125584303</v>
      </c>
      <c r="BF28" s="1093" t="s">
        <v>2898</v>
      </c>
      <c r="BG28" s="1095">
        <v>1</v>
      </c>
      <c r="BH28" s="1095">
        <v>1.02</v>
      </c>
      <c r="BI28" s="1095">
        <v>1.2</v>
      </c>
      <c r="BJ28" s="1095">
        <v>1</v>
      </c>
      <c r="BK28" s="1095">
        <v>1</v>
      </c>
      <c r="BL28" s="1095">
        <v>1.05</v>
      </c>
    </row>
    <row r="29" spans="1:64" ht="24">
      <c r="A29" s="1045">
        <v>20</v>
      </c>
      <c r="B29" s="1059" t="s">
        <v>469</v>
      </c>
      <c r="C29" s="1060" t="s">
        <v>469</v>
      </c>
      <c r="D29" s="1071" t="s">
        <v>470</v>
      </c>
      <c r="E29" s="1072" t="s">
        <v>352</v>
      </c>
      <c r="F29" s="1073" t="s">
        <v>2914</v>
      </c>
      <c r="G29" s="1074" t="s">
        <v>465</v>
      </c>
      <c r="H29" s="1075" t="s">
        <v>352</v>
      </c>
      <c r="I29" s="1075" t="s">
        <v>352</v>
      </c>
      <c r="J29" s="1076">
        <v>0</v>
      </c>
      <c r="K29" s="1074" t="s">
        <v>339</v>
      </c>
      <c r="L29" s="1077">
        <v>2.0011505588428667E-3</v>
      </c>
      <c r="M29" s="1078">
        <v>1</v>
      </c>
      <c r="N29" s="1079">
        <v>1.2164594125584303</v>
      </c>
      <c r="O29" s="1208" t="s">
        <v>2911</v>
      </c>
      <c r="P29" s="1077">
        <v>3.8543721236028931E-3</v>
      </c>
      <c r="Q29" s="1078">
        <v>1</v>
      </c>
      <c r="R29" s="1079">
        <v>1.2164594125584303</v>
      </c>
      <c r="S29" s="1208" t="s">
        <v>2911</v>
      </c>
      <c r="T29" s="1077">
        <v>2.0011505588428667E-3</v>
      </c>
      <c r="U29" s="1078">
        <v>1</v>
      </c>
      <c r="V29" s="1079">
        <v>1.2164594125584303</v>
      </c>
      <c r="W29" s="1208" t="s">
        <v>2911</v>
      </c>
      <c r="X29" s="1077">
        <v>3.8543721236028931E-3</v>
      </c>
      <c r="Y29" s="1078">
        <v>1</v>
      </c>
      <c r="Z29" s="1079">
        <v>1.2164594125584303</v>
      </c>
      <c r="AA29" s="1073" t="s">
        <v>2911</v>
      </c>
      <c r="AB29" s="1077">
        <v>3.8543721236028931E-3</v>
      </c>
      <c r="AC29" s="1078">
        <v>1</v>
      </c>
      <c r="AD29" s="1079">
        <v>1.2164594125584303</v>
      </c>
      <c r="AE29" s="1208" t="s">
        <v>2911</v>
      </c>
      <c r="AF29" s="1077">
        <v>3.8543721236028931E-3</v>
      </c>
      <c r="AG29" s="1078">
        <v>1</v>
      </c>
      <c r="AH29" s="1079">
        <v>1.2164594125584303</v>
      </c>
      <c r="AI29" s="1208" t="s">
        <v>2911</v>
      </c>
      <c r="AJ29" s="1077">
        <v>2.0011505588428667E-3</v>
      </c>
      <c r="AK29" s="1078">
        <v>1</v>
      </c>
      <c r="AL29" s="1079">
        <v>1.2164594125584303</v>
      </c>
      <c r="AM29" s="1208" t="s">
        <v>2911</v>
      </c>
      <c r="AN29" s="1077">
        <v>3.8543721236028931E-3</v>
      </c>
      <c r="AO29" s="1078">
        <v>1</v>
      </c>
      <c r="AP29" s="1079">
        <v>1.2164594125584303</v>
      </c>
      <c r="AQ29" s="1073" t="s">
        <v>2911</v>
      </c>
      <c r="AR29" s="1103"/>
      <c r="AS29" s="1077">
        <v>2.0011505588428667E-3</v>
      </c>
      <c r="AT29" s="1077">
        <v>3.8543721236028931E-3</v>
      </c>
      <c r="AU29" s="1041" t="s">
        <v>1341</v>
      </c>
      <c r="AV29" s="1094">
        <v>1</v>
      </c>
      <c r="AW29" s="1094">
        <v>2</v>
      </c>
      <c r="AX29" s="1094">
        <v>4</v>
      </c>
      <c r="AY29" s="1094">
        <v>1</v>
      </c>
      <c r="AZ29" s="1094">
        <v>1</v>
      </c>
      <c r="BA29" s="1094">
        <v>3</v>
      </c>
      <c r="BB29" s="1089">
        <v>3</v>
      </c>
      <c r="BC29" s="1089">
        <v>1.05</v>
      </c>
      <c r="BD29" s="1093">
        <v>1.2089750740786649</v>
      </c>
      <c r="BE29" s="1093">
        <v>1.2164594125584303</v>
      </c>
      <c r="BF29" s="1093" t="s">
        <v>2898</v>
      </c>
      <c r="BG29" s="1095">
        <v>1</v>
      </c>
      <c r="BH29" s="1095">
        <v>1.02</v>
      </c>
      <c r="BI29" s="1095">
        <v>1.2</v>
      </c>
      <c r="BJ29" s="1095">
        <v>1</v>
      </c>
      <c r="BK29" s="1095">
        <v>1</v>
      </c>
      <c r="BL29" s="1095">
        <v>1.05</v>
      </c>
    </row>
    <row r="30" spans="1:64" ht="24">
      <c r="A30" s="1045">
        <v>956</v>
      </c>
      <c r="B30" s="1059" t="s">
        <v>469</v>
      </c>
      <c r="C30" s="1060" t="s">
        <v>469</v>
      </c>
      <c r="D30" s="1071" t="s">
        <v>470</v>
      </c>
      <c r="E30" s="1072" t="s">
        <v>352</v>
      </c>
      <c r="F30" s="1073" t="s">
        <v>2915</v>
      </c>
      <c r="G30" s="1074" t="s">
        <v>336</v>
      </c>
      <c r="H30" s="1075" t="s">
        <v>352</v>
      </c>
      <c r="I30" s="1075" t="s">
        <v>352</v>
      </c>
      <c r="J30" s="1076">
        <v>0</v>
      </c>
      <c r="K30" s="1074" t="s">
        <v>339</v>
      </c>
      <c r="L30" s="1077">
        <v>7.4375410913872456E-3</v>
      </c>
      <c r="M30" s="1078">
        <v>1</v>
      </c>
      <c r="N30" s="1079">
        <v>1.2164594125584303</v>
      </c>
      <c r="O30" s="1208" t="s">
        <v>2911</v>
      </c>
      <c r="P30" s="1077">
        <v>7.4375410913872456E-3</v>
      </c>
      <c r="Q30" s="1078">
        <v>1</v>
      </c>
      <c r="R30" s="1079">
        <v>1.2164594125584303</v>
      </c>
      <c r="S30" s="1208" t="s">
        <v>2911</v>
      </c>
      <c r="T30" s="1077">
        <v>7.4375410913872456E-3</v>
      </c>
      <c r="U30" s="1078">
        <v>1</v>
      </c>
      <c r="V30" s="1079">
        <v>1.2164594125584303</v>
      </c>
      <c r="W30" s="1208" t="s">
        <v>2911</v>
      </c>
      <c r="X30" s="1077">
        <v>7.4375410913872456E-3</v>
      </c>
      <c r="Y30" s="1078">
        <v>1</v>
      </c>
      <c r="Z30" s="1079">
        <v>1.2164594125584303</v>
      </c>
      <c r="AA30" s="1073" t="s">
        <v>2911</v>
      </c>
      <c r="AB30" s="1077">
        <v>7.4375410913872456E-3</v>
      </c>
      <c r="AC30" s="1078">
        <v>1</v>
      </c>
      <c r="AD30" s="1079">
        <v>1.2164594125584303</v>
      </c>
      <c r="AE30" s="1208" t="s">
        <v>2911</v>
      </c>
      <c r="AF30" s="1077">
        <v>7.4375410913872456E-3</v>
      </c>
      <c r="AG30" s="1078">
        <v>1</v>
      </c>
      <c r="AH30" s="1079">
        <v>1.2164594125584303</v>
      </c>
      <c r="AI30" s="1208" t="s">
        <v>2911</v>
      </c>
      <c r="AJ30" s="1077">
        <v>7.4375410913872456E-3</v>
      </c>
      <c r="AK30" s="1078">
        <v>1</v>
      </c>
      <c r="AL30" s="1079">
        <v>1.2164594125584303</v>
      </c>
      <c r="AM30" s="1208" t="s">
        <v>2911</v>
      </c>
      <c r="AN30" s="1077">
        <v>7.4375410913872456E-3</v>
      </c>
      <c r="AO30" s="1078">
        <v>1</v>
      </c>
      <c r="AP30" s="1079">
        <v>1.2164594125584303</v>
      </c>
      <c r="AQ30" s="1073" t="s">
        <v>2911</v>
      </c>
      <c r="AR30" s="1103"/>
      <c r="AS30" s="1077">
        <v>7.4375410913872456E-3</v>
      </c>
      <c r="AT30" s="1077">
        <v>7.4375410913872456E-3</v>
      </c>
      <c r="AU30" s="1041" t="s">
        <v>1341</v>
      </c>
      <c r="AV30" s="1094">
        <v>1</v>
      </c>
      <c r="AW30" s="1094">
        <v>2</v>
      </c>
      <c r="AX30" s="1094">
        <v>4</v>
      </c>
      <c r="AY30" s="1094">
        <v>1</v>
      </c>
      <c r="AZ30" s="1094">
        <v>1</v>
      </c>
      <c r="BA30" s="1094">
        <v>3</v>
      </c>
      <c r="BB30" s="1089">
        <v>3</v>
      </c>
      <c r="BC30" s="1089">
        <v>1.05</v>
      </c>
      <c r="BD30" s="1093">
        <v>1.2089750740786649</v>
      </c>
      <c r="BE30" s="1093">
        <v>1.2164594125584303</v>
      </c>
      <c r="BF30" s="1093" t="s">
        <v>2898</v>
      </c>
      <c r="BG30" s="1095">
        <v>1</v>
      </c>
      <c r="BH30" s="1095">
        <v>1.02</v>
      </c>
      <c r="BI30" s="1095">
        <v>1.2</v>
      </c>
      <c r="BJ30" s="1095">
        <v>1</v>
      </c>
      <c r="BK30" s="1095">
        <v>1</v>
      </c>
      <c r="BL30" s="1095">
        <v>1.05</v>
      </c>
    </row>
    <row r="31" spans="1:64" ht="24">
      <c r="A31" s="1045">
        <v>968</v>
      </c>
      <c r="B31" s="1059" t="s">
        <v>469</v>
      </c>
      <c r="C31" s="1060" t="s">
        <v>469</v>
      </c>
      <c r="D31" s="1071" t="s">
        <v>470</v>
      </c>
      <c r="E31" s="1072" t="s">
        <v>352</v>
      </c>
      <c r="F31" s="1073" t="s">
        <v>2170</v>
      </c>
      <c r="G31" s="1074" t="s">
        <v>465</v>
      </c>
      <c r="H31" s="1075" t="s">
        <v>352</v>
      </c>
      <c r="I31" s="1075" t="s">
        <v>352</v>
      </c>
      <c r="J31" s="1076">
        <v>0</v>
      </c>
      <c r="K31" s="1074" t="s">
        <v>339</v>
      </c>
      <c r="L31" s="1077">
        <v>1.510490916333472E-3</v>
      </c>
      <c r="M31" s="1078">
        <v>1</v>
      </c>
      <c r="N31" s="1079">
        <v>1.3229855584076429</v>
      </c>
      <c r="O31" s="1208" t="s">
        <v>2916</v>
      </c>
      <c r="P31" s="1077">
        <v>1.510490916333472E-3</v>
      </c>
      <c r="Q31" s="1078">
        <v>1</v>
      </c>
      <c r="R31" s="1079">
        <v>1.3229855584076429</v>
      </c>
      <c r="S31" s="1208" t="s">
        <v>2916</v>
      </c>
      <c r="T31" s="1077">
        <v>1.510490916333472E-3</v>
      </c>
      <c r="U31" s="1078">
        <v>1</v>
      </c>
      <c r="V31" s="1079">
        <v>1.3229855584076429</v>
      </c>
      <c r="W31" s="1208" t="s">
        <v>2916</v>
      </c>
      <c r="X31" s="1077">
        <v>1.510490916333472E-3</v>
      </c>
      <c r="Y31" s="1078">
        <v>1</v>
      </c>
      <c r="Z31" s="1079">
        <v>1.3229855584076429</v>
      </c>
      <c r="AA31" s="1073" t="s">
        <v>2916</v>
      </c>
      <c r="AB31" s="1077">
        <v>1.510490916333472E-3</v>
      </c>
      <c r="AC31" s="1078">
        <v>1</v>
      </c>
      <c r="AD31" s="1079">
        <v>1.3229855584076429</v>
      </c>
      <c r="AE31" s="1208" t="s">
        <v>2916</v>
      </c>
      <c r="AF31" s="1077">
        <v>1.510490916333472E-3</v>
      </c>
      <c r="AG31" s="1078">
        <v>1</v>
      </c>
      <c r="AH31" s="1079">
        <v>1.3229855584076429</v>
      </c>
      <c r="AI31" s="1208" t="s">
        <v>2916</v>
      </c>
      <c r="AJ31" s="1077">
        <v>1.510490916333472E-3</v>
      </c>
      <c r="AK31" s="1078">
        <v>1</v>
      </c>
      <c r="AL31" s="1079">
        <v>1.3229855584076429</v>
      </c>
      <c r="AM31" s="1208" t="s">
        <v>2916</v>
      </c>
      <c r="AN31" s="1077">
        <v>1.510490916333472E-3</v>
      </c>
      <c r="AO31" s="1078">
        <v>1</v>
      </c>
      <c r="AP31" s="1079">
        <v>1.3229855584076429</v>
      </c>
      <c r="AQ31" s="1073" t="s">
        <v>2916</v>
      </c>
      <c r="AR31" s="1103"/>
      <c r="AS31" s="1077">
        <v>0.79717291255752798</v>
      </c>
      <c r="AT31" s="1077">
        <v>0.79717291255752798</v>
      </c>
      <c r="AU31" s="1041" t="s">
        <v>2109</v>
      </c>
      <c r="AV31" s="1094">
        <v>3</v>
      </c>
      <c r="AW31" s="1094">
        <v>2</v>
      </c>
      <c r="AX31" s="1094">
        <v>1</v>
      </c>
      <c r="AY31" s="1094">
        <v>1</v>
      </c>
      <c r="AZ31" s="1094">
        <v>3</v>
      </c>
      <c r="BA31" s="1094">
        <v>5</v>
      </c>
      <c r="BB31" s="1089">
        <v>3</v>
      </c>
      <c r="BC31" s="1089">
        <v>1.05</v>
      </c>
      <c r="BD31" s="1093">
        <v>1.3173282737856964</v>
      </c>
      <c r="BE31" s="1093">
        <v>1.3229855584076429</v>
      </c>
      <c r="BF31" s="1093" t="s">
        <v>2917</v>
      </c>
      <c r="BG31" s="1095">
        <v>1.1000000000000001</v>
      </c>
      <c r="BH31" s="1095">
        <v>1.02</v>
      </c>
      <c r="BI31" s="1095">
        <v>1</v>
      </c>
      <c r="BJ31" s="1095">
        <v>1</v>
      </c>
      <c r="BK31" s="1095">
        <v>1.2</v>
      </c>
      <c r="BL31" s="1095">
        <v>1.2</v>
      </c>
    </row>
    <row r="32" spans="1:64" ht="24">
      <c r="A32" s="1045">
        <v>1154</v>
      </c>
      <c r="B32" s="1059" t="s">
        <v>469</v>
      </c>
      <c r="C32" s="1060" t="s">
        <v>469</v>
      </c>
      <c r="D32" s="1071" t="s">
        <v>470</v>
      </c>
      <c r="E32" s="1072" t="s">
        <v>352</v>
      </c>
      <c r="F32" s="1073" t="s">
        <v>2918</v>
      </c>
      <c r="G32" s="1074" t="s">
        <v>465</v>
      </c>
      <c r="H32" s="1075" t="s">
        <v>352</v>
      </c>
      <c r="I32" s="1075" t="s">
        <v>352</v>
      </c>
      <c r="J32" s="1076">
        <v>0</v>
      </c>
      <c r="K32" s="1074" t="s">
        <v>339</v>
      </c>
      <c r="L32" s="1077">
        <v>8.948032007720718E-3</v>
      </c>
      <c r="M32" s="1078">
        <v>1</v>
      </c>
      <c r="N32" s="1079">
        <v>1.3229855584076429</v>
      </c>
      <c r="O32" s="1208" t="s">
        <v>2919</v>
      </c>
      <c r="P32" s="1077">
        <v>8.948032007720718E-3</v>
      </c>
      <c r="Q32" s="1078">
        <v>1</v>
      </c>
      <c r="R32" s="1079">
        <v>1.3229855584076429</v>
      </c>
      <c r="S32" s="1208" t="s">
        <v>2919</v>
      </c>
      <c r="T32" s="1077">
        <v>8.948032007720718E-3</v>
      </c>
      <c r="U32" s="1078">
        <v>1</v>
      </c>
      <c r="V32" s="1079">
        <v>1.3229855584076429</v>
      </c>
      <c r="W32" s="1208" t="s">
        <v>2919</v>
      </c>
      <c r="X32" s="1077">
        <v>8.948032007720718E-3</v>
      </c>
      <c r="Y32" s="1078">
        <v>1</v>
      </c>
      <c r="Z32" s="1079">
        <v>1.3229855584076429</v>
      </c>
      <c r="AA32" s="1073" t="s">
        <v>2919</v>
      </c>
      <c r="AB32" s="1077">
        <v>8.948032007720718E-3</v>
      </c>
      <c r="AC32" s="1078">
        <v>1</v>
      </c>
      <c r="AD32" s="1079">
        <v>1.3229855584076429</v>
      </c>
      <c r="AE32" s="1208" t="s">
        <v>2919</v>
      </c>
      <c r="AF32" s="1077">
        <v>8.948032007720718E-3</v>
      </c>
      <c r="AG32" s="1078">
        <v>1</v>
      </c>
      <c r="AH32" s="1079">
        <v>1.3229855584076429</v>
      </c>
      <c r="AI32" s="1208" t="s">
        <v>2919</v>
      </c>
      <c r="AJ32" s="1077">
        <v>8.948032007720718E-3</v>
      </c>
      <c r="AK32" s="1078">
        <v>1</v>
      </c>
      <c r="AL32" s="1079">
        <v>1.3229855584076429</v>
      </c>
      <c r="AM32" s="1208" t="s">
        <v>2919</v>
      </c>
      <c r="AN32" s="1077">
        <v>8.948032007720718E-3</v>
      </c>
      <c r="AO32" s="1078">
        <v>1</v>
      </c>
      <c r="AP32" s="1079">
        <v>1.3229855584076429</v>
      </c>
      <c r="AQ32" s="1073" t="s">
        <v>2919</v>
      </c>
      <c r="AR32" s="1103"/>
      <c r="AS32" s="1077">
        <v>0.79717291255752798</v>
      </c>
      <c r="AT32" s="1077">
        <v>0.79717291255752798</v>
      </c>
      <c r="AU32" s="1041" t="s">
        <v>1341</v>
      </c>
      <c r="AV32" s="1094">
        <v>3</v>
      </c>
      <c r="AW32" s="1094">
        <v>2</v>
      </c>
      <c r="AX32" s="1094">
        <v>1</v>
      </c>
      <c r="AY32" s="1094">
        <v>1</v>
      </c>
      <c r="AZ32" s="1094">
        <v>3</v>
      </c>
      <c r="BA32" s="1094">
        <v>5</v>
      </c>
      <c r="BB32" s="1089">
        <v>3</v>
      </c>
      <c r="BC32" s="1089">
        <v>1.05</v>
      </c>
      <c r="BD32" s="1093">
        <v>1.3173282737856964</v>
      </c>
      <c r="BE32" s="1093">
        <v>1.3229855584076429</v>
      </c>
      <c r="BF32" s="1093" t="s">
        <v>2917</v>
      </c>
      <c r="BG32" s="1095">
        <v>1.1000000000000001</v>
      </c>
      <c r="BH32" s="1095">
        <v>1.02</v>
      </c>
      <c r="BI32" s="1095">
        <v>1</v>
      </c>
      <c r="BJ32" s="1095">
        <v>1</v>
      </c>
      <c r="BK32" s="1095">
        <v>1.2</v>
      </c>
      <c r="BL32" s="1095">
        <v>1.2</v>
      </c>
    </row>
    <row r="33" spans="1:64">
      <c r="A33" s="1045">
        <v>32004</v>
      </c>
      <c r="B33" s="1059"/>
      <c r="C33" s="1060"/>
      <c r="D33" s="1071" t="s">
        <v>470</v>
      </c>
      <c r="E33" s="1072" t="s">
        <v>352</v>
      </c>
      <c r="F33" s="1073" t="s">
        <v>2187</v>
      </c>
      <c r="G33" s="1074" t="s">
        <v>1099</v>
      </c>
      <c r="H33" s="1075" t="s">
        <v>352</v>
      </c>
      <c r="I33" s="1075" t="s">
        <v>352</v>
      </c>
      <c r="J33" s="1076">
        <v>0</v>
      </c>
      <c r="K33" s="1074" t="s">
        <v>605</v>
      </c>
      <c r="L33" s="1077">
        <v>4.7619047619047619</v>
      </c>
      <c r="M33" s="1078">
        <v>1</v>
      </c>
      <c r="N33" s="1079">
        <v>2.0518157224252533</v>
      </c>
      <c r="O33" s="1208" t="s">
        <v>2920</v>
      </c>
      <c r="P33" s="1077">
        <v>5.5555555555555545</v>
      </c>
      <c r="Q33" s="1078">
        <v>1</v>
      </c>
      <c r="R33" s="1079">
        <v>2.0518157224252533</v>
      </c>
      <c r="S33" s="1208" t="s">
        <v>2920</v>
      </c>
      <c r="T33" s="1077">
        <v>0</v>
      </c>
      <c r="U33" s="1078">
        <v>1</v>
      </c>
      <c r="V33" s="1079">
        <v>2.0518157224252533</v>
      </c>
      <c r="W33" s="1208" t="s">
        <v>2920</v>
      </c>
      <c r="X33" s="1077">
        <v>0</v>
      </c>
      <c r="Y33" s="1078">
        <v>1</v>
      </c>
      <c r="Z33" s="1079">
        <v>2.0518157224252533</v>
      </c>
      <c r="AA33" s="1073" t="s">
        <v>2920</v>
      </c>
      <c r="AB33" s="1077">
        <v>0</v>
      </c>
      <c r="AC33" s="1078">
        <v>1</v>
      </c>
      <c r="AD33" s="1079">
        <v>2.0518157224252533</v>
      </c>
      <c r="AE33" s="1208" t="s">
        <v>2920</v>
      </c>
      <c r="AF33" s="1077">
        <v>0</v>
      </c>
      <c r="AG33" s="1078">
        <v>1</v>
      </c>
      <c r="AH33" s="1079">
        <v>2.0518157224252533</v>
      </c>
      <c r="AI33" s="1208" t="s">
        <v>2920</v>
      </c>
      <c r="AJ33" s="1077">
        <v>0</v>
      </c>
      <c r="AK33" s="1078">
        <v>1</v>
      </c>
      <c r="AL33" s="1079">
        <v>2.0518157224252533</v>
      </c>
      <c r="AM33" s="1208" t="s">
        <v>2920</v>
      </c>
      <c r="AN33" s="1077">
        <v>0</v>
      </c>
      <c r="AO33" s="1078">
        <v>1</v>
      </c>
      <c r="AP33" s="1079">
        <v>2.0518157224252533</v>
      </c>
      <c r="AQ33" s="1073" t="s">
        <v>2920</v>
      </c>
      <c r="AR33" s="1103"/>
      <c r="AS33" s="1077" t="s">
        <v>1339</v>
      </c>
      <c r="AT33" s="1077"/>
      <c r="AU33" s="1041" t="s">
        <v>2071</v>
      </c>
      <c r="AV33" s="1094">
        <v>2</v>
      </c>
      <c r="AW33" s="1094">
        <v>2</v>
      </c>
      <c r="AX33" s="1094">
        <v>1</v>
      </c>
      <c r="AY33" s="1094">
        <v>2</v>
      </c>
      <c r="AZ33" s="1094">
        <v>1</v>
      </c>
      <c r="BA33" s="1094">
        <v>5</v>
      </c>
      <c r="BB33" s="1089">
        <v>2</v>
      </c>
      <c r="BC33" s="1089">
        <v>2</v>
      </c>
      <c r="BD33" s="1093">
        <v>1.2092902742898253</v>
      </c>
      <c r="BE33" s="1093">
        <v>2.0518157224252533</v>
      </c>
      <c r="BF33" s="1093" t="s">
        <v>2873</v>
      </c>
      <c r="BG33" s="1095">
        <v>1.05</v>
      </c>
      <c r="BH33" s="1095">
        <v>1.02</v>
      </c>
      <c r="BI33" s="1095">
        <v>1</v>
      </c>
      <c r="BJ33" s="1095">
        <v>1.01</v>
      </c>
      <c r="BK33" s="1095">
        <v>1</v>
      </c>
      <c r="BL33" s="1095">
        <v>1.2</v>
      </c>
    </row>
    <row r="34" spans="1:64">
      <c r="A34" s="1045" t="s">
        <v>835</v>
      </c>
      <c r="B34" s="1059"/>
      <c r="C34" s="1060"/>
      <c r="D34" s="1071" t="s">
        <v>470</v>
      </c>
      <c r="E34" s="1072" t="s">
        <v>352</v>
      </c>
      <c r="F34" s="1073" t="s">
        <v>2187</v>
      </c>
      <c r="G34" s="1074" t="s">
        <v>403</v>
      </c>
      <c r="H34" s="1075" t="s">
        <v>352</v>
      </c>
      <c r="I34" s="1075" t="s">
        <v>352</v>
      </c>
      <c r="J34" s="1076">
        <v>0</v>
      </c>
      <c r="K34" s="1074" t="s">
        <v>605</v>
      </c>
      <c r="L34" s="1077">
        <v>0</v>
      </c>
      <c r="M34" s="1078">
        <v>1</v>
      </c>
      <c r="N34" s="1079">
        <v>2.0518157224252533</v>
      </c>
      <c r="O34" s="1208" t="s">
        <v>2920</v>
      </c>
      <c r="P34" s="1077">
        <v>0</v>
      </c>
      <c r="Q34" s="1078">
        <v>1</v>
      </c>
      <c r="R34" s="1079">
        <v>2.0518157224252533</v>
      </c>
      <c r="S34" s="1208" t="s">
        <v>2920</v>
      </c>
      <c r="T34" s="1077">
        <v>4.7619047619047619</v>
      </c>
      <c r="U34" s="1078">
        <v>1</v>
      </c>
      <c r="V34" s="1079">
        <v>2.0518157224252533</v>
      </c>
      <c r="W34" s="1208" t="s">
        <v>2920</v>
      </c>
      <c r="X34" s="1077">
        <v>5.5555555555555545</v>
      </c>
      <c r="Y34" s="1078">
        <v>1</v>
      </c>
      <c r="Z34" s="1079">
        <v>2.0518157224252533</v>
      </c>
      <c r="AA34" s="1073" t="s">
        <v>2920</v>
      </c>
      <c r="AB34" s="1077">
        <v>0</v>
      </c>
      <c r="AC34" s="1078">
        <v>1</v>
      </c>
      <c r="AD34" s="1079">
        <v>2.0518157224252533</v>
      </c>
      <c r="AE34" s="1208" t="s">
        <v>2920</v>
      </c>
      <c r="AF34" s="1077">
        <v>0</v>
      </c>
      <c r="AG34" s="1078">
        <v>1</v>
      </c>
      <c r="AH34" s="1079">
        <v>2.0518157224252533</v>
      </c>
      <c r="AI34" s="1208" t="s">
        <v>2920</v>
      </c>
      <c r="AJ34" s="1077">
        <v>0</v>
      </c>
      <c r="AK34" s="1078">
        <v>1</v>
      </c>
      <c r="AL34" s="1079">
        <v>2.0518157224252533</v>
      </c>
      <c r="AM34" s="1208" t="s">
        <v>2920</v>
      </c>
      <c r="AN34" s="1077">
        <v>0</v>
      </c>
      <c r="AO34" s="1078">
        <v>1</v>
      </c>
      <c r="AP34" s="1079">
        <v>2.0518157224252533</v>
      </c>
      <c r="AQ34" s="1073" t="s">
        <v>2920</v>
      </c>
      <c r="AR34" s="1103"/>
      <c r="AS34" s="1077" t="s">
        <v>1339</v>
      </c>
      <c r="AT34" s="1077"/>
      <c r="AU34" s="1041" t="s">
        <v>2071</v>
      </c>
      <c r="AV34" s="1094">
        <v>2</v>
      </c>
      <c r="AW34" s="1094">
        <v>2</v>
      </c>
      <c r="AX34" s="1094">
        <v>1</v>
      </c>
      <c r="AY34" s="1094">
        <v>2</v>
      </c>
      <c r="AZ34" s="1094">
        <v>1</v>
      </c>
      <c r="BA34" s="1094">
        <v>5</v>
      </c>
      <c r="BB34" s="1089">
        <v>3</v>
      </c>
      <c r="BC34" s="1089">
        <v>2</v>
      </c>
      <c r="BD34" s="1093">
        <v>1.2092902742898253</v>
      </c>
      <c r="BE34" s="1093">
        <v>2.0518157224252533</v>
      </c>
      <c r="BF34" s="1093" t="s">
        <v>2873</v>
      </c>
      <c r="BG34" s="1095">
        <v>1.05</v>
      </c>
      <c r="BH34" s="1095">
        <v>1.02</v>
      </c>
      <c r="BI34" s="1095">
        <v>1</v>
      </c>
      <c r="BJ34" s="1095">
        <v>1.01</v>
      </c>
      <c r="BK34" s="1095">
        <v>1</v>
      </c>
      <c r="BL34" s="1095">
        <v>1.2</v>
      </c>
    </row>
    <row r="35" spans="1:64">
      <c r="A35" s="1045" t="s">
        <v>836</v>
      </c>
      <c r="B35" s="1059"/>
      <c r="C35" s="1060"/>
      <c r="D35" s="1071" t="s">
        <v>470</v>
      </c>
      <c r="E35" s="1072" t="s">
        <v>352</v>
      </c>
      <c r="F35" s="1073" t="s">
        <v>2187</v>
      </c>
      <c r="G35" s="1074" t="s">
        <v>438</v>
      </c>
      <c r="H35" s="1075" t="s">
        <v>352</v>
      </c>
      <c r="I35" s="1075" t="s">
        <v>352</v>
      </c>
      <c r="J35" s="1076">
        <v>0</v>
      </c>
      <c r="K35" s="1074" t="s">
        <v>605</v>
      </c>
      <c r="L35" s="1077">
        <v>0</v>
      </c>
      <c r="M35" s="1078">
        <v>1</v>
      </c>
      <c r="N35" s="1079">
        <v>2.0518157224252533</v>
      </c>
      <c r="O35" s="1208" t="s">
        <v>2920</v>
      </c>
      <c r="P35" s="1077">
        <v>0</v>
      </c>
      <c r="Q35" s="1078">
        <v>1</v>
      </c>
      <c r="R35" s="1079">
        <v>2.0518157224252533</v>
      </c>
      <c r="S35" s="1208" t="s">
        <v>2920</v>
      </c>
      <c r="T35" s="1077">
        <v>0</v>
      </c>
      <c r="U35" s="1078">
        <v>1</v>
      </c>
      <c r="V35" s="1079">
        <v>2.0518157224252533</v>
      </c>
      <c r="W35" s="1208" t="s">
        <v>2920</v>
      </c>
      <c r="X35" s="1077">
        <v>0</v>
      </c>
      <c r="Y35" s="1078">
        <v>1</v>
      </c>
      <c r="Z35" s="1079">
        <v>2.0518157224252533</v>
      </c>
      <c r="AA35" s="1073" t="s">
        <v>2920</v>
      </c>
      <c r="AB35" s="1077">
        <v>4.7619047619047619</v>
      </c>
      <c r="AC35" s="1078">
        <v>1</v>
      </c>
      <c r="AD35" s="1079">
        <v>2.0518157224252533</v>
      </c>
      <c r="AE35" s="1208" t="s">
        <v>2920</v>
      </c>
      <c r="AF35" s="1077">
        <v>5.5555555555555545</v>
      </c>
      <c r="AG35" s="1078">
        <v>1</v>
      </c>
      <c r="AH35" s="1079">
        <v>2.0518157224252533</v>
      </c>
      <c r="AI35" s="1208" t="s">
        <v>2920</v>
      </c>
      <c r="AJ35" s="1077">
        <v>0</v>
      </c>
      <c r="AK35" s="1078">
        <v>1</v>
      </c>
      <c r="AL35" s="1079">
        <v>2.0518157224252533</v>
      </c>
      <c r="AM35" s="1208" t="s">
        <v>2920</v>
      </c>
      <c r="AN35" s="1077">
        <v>0</v>
      </c>
      <c r="AO35" s="1078">
        <v>1</v>
      </c>
      <c r="AP35" s="1079">
        <v>2.0518157224252533</v>
      </c>
      <c r="AQ35" s="1073" t="s">
        <v>2920</v>
      </c>
      <c r="AR35" s="1103"/>
      <c r="AS35" s="1077" t="s">
        <v>1339</v>
      </c>
      <c r="AT35" s="1077"/>
      <c r="AU35" s="1041" t="s">
        <v>2071</v>
      </c>
      <c r="AV35" s="1094">
        <v>2</v>
      </c>
      <c r="AW35" s="1094">
        <v>2</v>
      </c>
      <c r="AX35" s="1094">
        <v>1</v>
      </c>
      <c r="AY35" s="1094">
        <v>2</v>
      </c>
      <c r="AZ35" s="1094">
        <v>1</v>
      </c>
      <c r="BA35" s="1094">
        <v>5</v>
      </c>
      <c r="BB35" s="1089">
        <v>3</v>
      </c>
      <c r="BC35" s="1089">
        <v>2</v>
      </c>
      <c r="BD35" s="1093">
        <v>1.2092902742898253</v>
      </c>
      <c r="BE35" s="1093">
        <v>2.0518157224252533</v>
      </c>
      <c r="BF35" s="1093" t="s">
        <v>2873</v>
      </c>
      <c r="BG35" s="1095">
        <v>1.05</v>
      </c>
      <c r="BH35" s="1095">
        <v>1.02</v>
      </c>
      <c r="BI35" s="1095">
        <v>1</v>
      </c>
      <c r="BJ35" s="1095">
        <v>1.01</v>
      </c>
      <c r="BK35" s="1095">
        <v>1</v>
      </c>
      <c r="BL35" s="1095">
        <v>1.2</v>
      </c>
    </row>
    <row r="36" spans="1:64" ht="24">
      <c r="A36" s="1045" t="s">
        <v>1014</v>
      </c>
      <c r="B36" s="1059"/>
      <c r="C36" s="1060"/>
      <c r="D36" s="1071" t="s">
        <v>470</v>
      </c>
      <c r="E36" s="1072" t="s">
        <v>352</v>
      </c>
      <c r="F36" s="1073" t="s">
        <v>1829</v>
      </c>
      <c r="G36" s="1074" t="s">
        <v>1830</v>
      </c>
      <c r="H36" s="1075" t="s">
        <v>352</v>
      </c>
      <c r="I36" s="1075" t="s">
        <v>352</v>
      </c>
      <c r="J36" s="1076">
        <v>0</v>
      </c>
      <c r="K36" s="1074" t="s">
        <v>605</v>
      </c>
      <c r="L36" s="1077">
        <v>0</v>
      </c>
      <c r="M36" s="1078">
        <v>1</v>
      </c>
      <c r="N36" s="1079">
        <v>2.0518157224252533</v>
      </c>
      <c r="O36" s="1208" t="s">
        <v>2920</v>
      </c>
      <c r="P36" s="1077">
        <v>0</v>
      </c>
      <c r="Q36" s="1078">
        <v>1</v>
      </c>
      <c r="R36" s="1079">
        <v>2.0518157224252533</v>
      </c>
      <c r="S36" s="1208" t="s">
        <v>2920</v>
      </c>
      <c r="T36" s="1077">
        <v>0</v>
      </c>
      <c r="U36" s="1078">
        <v>1</v>
      </c>
      <c r="V36" s="1079">
        <v>2.0518157224252533</v>
      </c>
      <c r="W36" s="1208" t="s">
        <v>2920</v>
      </c>
      <c r="X36" s="1077">
        <v>0</v>
      </c>
      <c r="Y36" s="1078">
        <v>1</v>
      </c>
      <c r="Z36" s="1079">
        <v>2.0518157224252533</v>
      </c>
      <c r="AA36" s="1073" t="s">
        <v>2920</v>
      </c>
      <c r="AB36" s="1077">
        <v>0</v>
      </c>
      <c r="AC36" s="1078">
        <v>1</v>
      </c>
      <c r="AD36" s="1079">
        <v>2.0518157224252533</v>
      </c>
      <c r="AE36" s="1208" t="s">
        <v>2920</v>
      </c>
      <c r="AF36" s="1077">
        <v>0</v>
      </c>
      <c r="AG36" s="1078">
        <v>1</v>
      </c>
      <c r="AH36" s="1079">
        <v>2.0518157224252533</v>
      </c>
      <c r="AI36" s="1208" t="s">
        <v>2920</v>
      </c>
      <c r="AJ36" s="1077">
        <v>4.7619047619047619</v>
      </c>
      <c r="AK36" s="1078">
        <v>1</v>
      </c>
      <c r="AL36" s="1079">
        <v>2.0518157224252533</v>
      </c>
      <c r="AM36" s="1208" t="s">
        <v>2920</v>
      </c>
      <c r="AN36" s="1077">
        <v>5.5555555555555545</v>
      </c>
      <c r="AO36" s="1078">
        <v>1</v>
      </c>
      <c r="AP36" s="1079">
        <v>2.0518157224252533</v>
      </c>
      <c r="AQ36" s="1073" t="s">
        <v>2920</v>
      </c>
      <c r="AR36" s="1103"/>
      <c r="AS36" s="1077">
        <v>25.682117028270874</v>
      </c>
      <c r="AT36" s="1077">
        <v>20.792241946088101</v>
      </c>
      <c r="AU36" s="1041" t="s">
        <v>2071</v>
      </c>
      <c r="AV36" s="1094">
        <v>2</v>
      </c>
      <c r="AW36" s="1094">
        <v>2</v>
      </c>
      <c r="AX36" s="1094">
        <v>1</v>
      </c>
      <c r="AY36" s="1094">
        <v>2</v>
      </c>
      <c r="AZ36" s="1094">
        <v>1</v>
      </c>
      <c r="BA36" s="1094">
        <v>5</v>
      </c>
      <c r="BB36" s="1089">
        <v>2</v>
      </c>
      <c r="BC36" s="1089">
        <v>2</v>
      </c>
      <c r="BD36" s="1093">
        <v>1.2092902742898253</v>
      </c>
      <c r="BE36" s="1093">
        <v>2.0518157224252533</v>
      </c>
      <c r="BF36" s="1093" t="s">
        <v>2873</v>
      </c>
      <c r="BG36" s="1095">
        <v>1.05</v>
      </c>
      <c r="BH36" s="1095">
        <v>1.02</v>
      </c>
      <c r="BI36" s="1095">
        <v>1</v>
      </c>
      <c r="BJ36" s="1095">
        <v>1.01</v>
      </c>
      <c r="BK36" s="1095">
        <v>1</v>
      </c>
      <c r="BL36" s="1095">
        <v>1.2</v>
      </c>
    </row>
    <row r="37" spans="1:64" ht="24">
      <c r="A37" s="1045">
        <v>2561</v>
      </c>
      <c r="B37" s="1059"/>
      <c r="C37" s="1060"/>
      <c r="D37" s="1071" t="s">
        <v>470</v>
      </c>
      <c r="E37" s="1072" t="s">
        <v>352</v>
      </c>
      <c r="F37" s="1073" t="s">
        <v>1726</v>
      </c>
      <c r="G37" s="1074" t="s">
        <v>465</v>
      </c>
      <c r="H37" s="1075" t="s">
        <v>352</v>
      </c>
      <c r="I37" s="1075" t="s">
        <v>352</v>
      </c>
      <c r="J37" s="1076">
        <v>0</v>
      </c>
      <c r="K37" s="1074" t="s">
        <v>604</v>
      </c>
      <c r="L37" s="1077">
        <v>3.9981919789612097</v>
      </c>
      <c r="M37" s="1078">
        <v>1</v>
      </c>
      <c r="N37" s="1079">
        <v>1.2164594125584303</v>
      </c>
      <c r="O37" s="1208" t="s">
        <v>2911</v>
      </c>
      <c r="P37" s="1077">
        <v>3.9981919789612097</v>
      </c>
      <c r="Q37" s="1078">
        <v>1</v>
      </c>
      <c r="R37" s="1079">
        <v>1.2164594125584303</v>
      </c>
      <c r="S37" s="1208" t="s">
        <v>2911</v>
      </c>
      <c r="T37" s="1077">
        <v>3.9981919789612097</v>
      </c>
      <c r="U37" s="1078">
        <v>1</v>
      </c>
      <c r="V37" s="1079">
        <v>1.2164594125584303</v>
      </c>
      <c r="W37" s="1208" t="s">
        <v>2911</v>
      </c>
      <c r="X37" s="1077">
        <v>3.9981919789612097</v>
      </c>
      <c r="Y37" s="1078">
        <v>1</v>
      </c>
      <c r="Z37" s="1079">
        <v>1.2164594125584303</v>
      </c>
      <c r="AA37" s="1073" t="s">
        <v>2911</v>
      </c>
      <c r="AB37" s="1077">
        <v>3.9981919789612097</v>
      </c>
      <c r="AC37" s="1078">
        <v>1</v>
      </c>
      <c r="AD37" s="1079">
        <v>1.2164594125584303</v>
      </c>
      <c r="AE37" s="1208" t="s">
        <v>2911</v>
      </c>
      <c r="AF37" s="1077">
        <v>3.9981919789612097</v>
      </c>
      <c r="AG37" s="1078">
        <v>1</v>
      </c>
      <c r="AH37" s="1079">
        <v>1.2164594125584303</v>
      </c>
      <c r="AI37" s="1208" t="s">
        <v>2911</v>
      </c>
      <c r="AJ37" s="1077">
        <v>3.9981919789612097</v>
      </c>
      <c r="AK37" s="1078">
        <v>1</v>
      </c>
      <c r="AL37" s="1079">
        <v>1.2164594125584303</v>
      </c>
      <c r="AM37" s="1208" t="s">
        <v>2911</v>
      </c>
      <c r="AN37" s="1077">
        <v>3.9981919789612097</v>
      </c>
      <c r="AO37" s="1078">
        <v>1</v>
      </c>
      <c r="AP37" s="1079">
        <v>1.2164594125584303</v>
      </c>
      <c r="AQ37" s="1073" t="s">
        <v>2911</v>
      </c>
      <c r="AR37" s="1103"/>
      <c r="AS37" s="1077">
        <v>3.9981919789612097</v>
      </c>
      <c r="AT37" s="1077">
        <v>3.9981919789612097</v>
      </c>
      <c r="AU37" s="1041" t="s">
        <v>1341</v>
      </c>
      <c r="AV37" s="1094">
        <v>1</v>
      </c>
      <c r="AW37" s="1094">
        <v>2</v>
      </c>
      <c r="AX37" s="1094">
        <v>4</v>
      </c>
      <c r="AY37" s="1094">
        <v>1</v>
      </c>
      <c r="AZ37" s="1094">
        <v>1</v>
      </c>
      <c r="BA37" s="1094">
        <v>3</v>
      </c>
      <c r="BB37" s="1089">
        <v>1</v>
      </c>
      <c r="BC37" s="1089">
        <v>1.05</v>
      </c>
      <c r="BD37" s="1093">
        <v>1.2089750740786649</v>
      </c>
      <c r="BE37" s="1093">
        <v>1.2164594125584303</v>
      </c>
      <c r="BF37" s="1093" t="s">
        <v>2898</v>
      </c>
      <c r="BG37" s="1095">
        <v>1</v>
      </c>
      <c r="BH37" s="1095">
        <v>1.02</v>
      </c>
      <c r="BI37" s="1095">
        <v>1.2</v>
      </c>
      <c r="BJ37" s="1095">
        <v>1</v>
      </c>
      <c r="BK37" s="1095">
        <v>1</v>
      </c>
      <c r="BL37" s="1095">
        <v>1.05</v>
      </c>
    </row>
    <row r="38" spans="1:64" s="1204" customFormat="1" ht="24">
      <c r="A38" s="1045" t="s">
        <v>2065</v>
      </c>
      <c r="B38" s="1059" t="s">
        <v>134</v>
      </c>
      <c r="C38" s="1060"/>
      <c r="D38" s="1071" t="s">
        <v>470</v>
      </c>
      <c r="E38" s="1072" t="s">
        <v>352</v>
      </c>
      <c r="F38" s="1073" t="s">
        <v>2874</v>
      </c>
      <c r="G38" s="1074" t="s">
        <v>1099</v>
      </c>
      <c r="H38" s="1075" t="s">
        <v>352</v>
      </c>
      <c r="I38" s="1075" t="s">
        <v>352</v>
      </c>
      <c r="J38" s="1076">
        <v>0</v>
      </c>
      <c r="K38" s="1074" t="s">
        <v>339</v>
      </c>
      <c r="L38" s="1077">
        <v>55.555555555555557</v>
      </c>
      <c r="M38" s="1078">
        <v>1</v>
      </c>
      <c r="N38" s="1079">
        <v>1.2644524816734823</v>
      </c>
      <c r="O38" s="1208" t="s">
        <v>2909</v>
      </c>
      <c r="P38" s="1077">
        <v>55.555555555555557</v>
      </c>
      <c r="Q38" s="1078">
        <v>1</v>
      </c>
      <c r="R38" s="1079">
        <v>1.2644524816734823</v>
      </c>
      <c r="S38" s="1208" t="s">
        <v>2909</v>
      </c>
      <c r="T38" s="1077">
        <v>0</v>
      </c>
      <c r="U38" s="1078">
        <v>1</v>
      </c>
      <c r="V38" s="1079">
        <v>1.2644524816734823</v>
      </c>
      <c r="W38" s="1208" t="s">
        <v>2909</v>
      </c>
      <c r="X38" s="1077">
        <v>0</v>
      </c>
      <c r="Y38" s="1078">
        <v>1</v>
      </c>
      <c r="Z38" s="1079">
        <v>1.2644524816734823</v>
      </c>
      <c r="AA38" s="1073" t="s">
        <v>2909</v>
      </c>
      <c r="AB38" s="1077">
        <v>0</v>
      </c>
      <c r="AC38" s="1078">
        <v>1</v>
      </c>
      <c r="AD38" s="1079">
        <v>1.2644524816734823</v>
      </c>
      <c r="AE38" s="1208" t="s">
        <v>2909</v>
      </c>
      <c r="AF38" s="1077">
        <v>0</v>
      </c>
      <c r="AG38" s="1078">
        <v>1</v>
      </c>
      <c r="AH38" s="1079">
        <v>1.2644524816734823</v>
      </c>
      <c r="AI38" s="1208" t="s">
        <v>2909</v>
      </c>
      <c r="AJ38" s="1077">
        <v>0</v>
      </c>
      <c r="AK38" s="1078">
        <v>1</v>
      </c>
      <c r="AL38" s="1079">
        <v>1.2644524816734823</v>
      </c>
      <c r="AM38" s="1208" t="s">
        <v>2909</v>
      </c>
      <c r="AN38" s="1077">
        <v>0</v>
      </c>
      <c r="AO38" s="1078">
        <v>1</v>
      </c>
      <c r="AP38" s="1079">
        <v>1.2644524816734823</v>
      </c>
      <c r="AQ38" s="1073" t="s">
        <v>2909</v>
      </c>
      <c r="AR38" s="1104"/>
      <c r="AS38" s="1077">
        <v>17.99802761341223</v>
      </c>
      <c r="AT38" s="1077" t="s">
        <v>1339</v>
      </c>
      <c r="AU38" s="1041" t="s">
        <v>1341</v>
      </c>
      <c r="AV38" s="1094">
        <v>3</v>
      </c>
      <c r="AW38" s="1094">
        <v>4</v>
      </c>
      <c r="AX38" s="1094">
        <v>2</v>
      </c>
      <c r="AY38" s="1094">
        <v>3</v>
      </c>
      <c r="AZ38" s="1094">
        <v>1</v>
      </c>
      <c r="BA38" s="1094">
        <v>5</v>
      </c>
      <c r="BB38" s="1089">
        <v>3</v>
      </c>
      <c r="BC38" s="1089">
        <v>1.05</v>
      </c>
      <c r="BD38" s="1093">
        <v>1.2579840980428667</v>
      </c>
      <c r="BE38" s="1093">
        <v>1.2644524816734823</v>
      </c>
      <c r="BF38" s="1093" t="s">
        <v>2910</v>
      </c>
      <c r="BG38" s="1095">
        <v>1.1000000000000001</v>
      </c>
      <c r="BH38" s="1095">
        <v>1.1000000000000001</v>
      </c>
      <c r="BI38" s="1095">
        <v>1.03</v>
      </c>
      <c r="BJ38" s="1095">
        <v>1.02</v>
      </c>
      <c r="BK38" s="1095">
        <v>1</v>
      </c>
      <c r="BL38" s="1095">
        <v>1.2</v>
      </c>
    </row>
    <row r="39" spans="1:64" s="1204" customFormat="1" ht="24">
      <c r="A39" s="1045" t="s">
        <v>2066</v>
      </c>
      <c r="B39" s="1059"/>
      <c r="C39" s="1060"/>
      <c r="D39" s="1071" t="s">
        <v>470</v>
      </c>
      <c r="E39" s="1072" t="s">
        <v>352</v>
      </c>
      <c r="F39" s="1073" t="s">
        <v>2874</v>
      </c>
      <c r="G39" s="1074" t="s">
        <v>403</v>
      </c>
      <c r="H39" s="1075" t="s">
        <v>352</v>
      </c>
      <c r="I39" s="1075" t="s">
        <v>352</v>
      </c>
      <c r="J39" s="1076">
        <v>0</v>
      </c>
      <c r="K39" s="1074" t="s">
        <v>339</v>
      </c>
      <c r="L39" s="1077">
        <v>0</v>
      </c>
      <c r="M39" s="1078">
        <v>1</v>
      </c>
      <c r="N39" s="1079">
        <v>1.2644524816734823</v>
      </c>
      <c r="O39" s="1208" t="s">
        <v>2909</v>
      </c>
      <c r="P39" s="1077">
        <v>0</v>
      </c>
      <c r="Q39" s="1078">
        <v>1</v>
      </c>
      <c r="R39" s="1079">
        <v>1.2644524816734823</v>
      </c>
      <c r="S39" s="1208" t="s">
        <v>2909</v>
      </c>
      <c r="T39" s="1077">
        <v>55.555555555555557</v>
      </c>
      <c r="U39" s="1078">
        <v>1</v>
      </c>
      <c r="V39" s="1079">
        <v>1.2644524816734823</v>
      </c>
      <c r="W39" s="1208" t="s">
        <v>2909</v>
      </c>
      <c r="X39" s="1077">
        <v>55.555555555555557</v>
      </c>
      <c r="Y39" s="1078">
        <v>1</v>
      </c>
      <c r="Z39" s="1079">
        <v>1.2644524816734823</v>
      </c>
      <c r="AA39" s="1073" t="s">
        <v>2909</v>
      </c>
      <c r="AB39" s="1077">
        <v>0</v>
      </c>
      <c r="AC39" s="1078">
        <v>1</v>
      </c>
      <c r="AD39" s="1079">
        <v>1.2644524816734823</v>
      </c>
      <c r="AE39" s="1208" t="s">
        <v>2909</v>
      </c>
      <c r="AF39" s="1077">
        <v>0</v>
      </c>
      <c r="AG39" s="1078">
        <v>1</v>
      </c>
      <c r="AH39" s="1079">
        <v>1.2644524816734823</v>
      </c>
      <c r="AI39" s="1208" t="s">
        <v>2909</v>
      </c>
      <c r="AJ39" s="1077">
        <v>0</v>
      </c>
      <c r="AK39" s="1078">
        <v>1</v>
      </c>
      <c r="AL39" s="1079">
        <v>1.2644524816734823</v>
      </c>
      <c r="AM39" s="1208" t="s">
        <v>2909</v>
      </c>
      <c r="AN39" s="1077">
        <v>0</v>
      </c>
      <c r="AO39" s="1078">
        <v>1</v>
      </c>
      <c r="AP39" s="1079">
        <v>1.2644524816734823</v>
      </c>
      <c r="AQ39" s="1073" t="s">
        <v>2909</v>
      </c>
      <c r="AR39" s="1104"/>
      <c r="AS39" s="1077">
        <v>17.99802761341223</v>
      </c>
      <c r="AT39" s="1077" t="s">
        <v>1339</v>
      </c>
      <c r="AU39" s="1041" t="s">
        <v>1341</v>
      </c>
      <c r="AV39" s="1094">
        <v>3</v>
      </c>
      <c r="AW39" s="1094">
        <v>4</v>
      </c>
      <c r="AX39" s="1094">
        <v>2</v>
      </c>
      <c r="AY39" s="1094">
        <v>3</v>
      </c>
      <c r="AZ39" s="1094">
        <v>1</v>
      </c>
      <c r="BA39" s="1094">
        <v>5</v>
      </c>
      <c r="BB39" s="1089">
        <v>3</v>
      </c>
      <c r="BC39" s="1089">
        <v>1.05</v>
      </c>
      <c r="BD39" s="1093">
        <v>1.2579840980428667</v>
      </c>
      <c r="BE39" s="1093">
        <v>1.2644524816734823</v>
      </c>
      <c r="BF39" s="1093" t="s">
        <v>2910</v>
      </c>
      <c r="BG39" s="1095">
        <v>1.1000000000000001</v>
      </c>
      <c r="BH39" s="1095">
        <v>1.1000000000000001</v>
      </c>
      <c r="BI39" s="1095">
        <v>1.03</v>
      </c>
      <c r="BJ39" s="1095">
        <v>1.02</v>
      </c>
      <c r="BK39" s="1095">
        <v>1</v>
      </c>
      <c r="BL39" s="1095">
        <v>1.2</v>
      </c>
    </row>
    <row r="40" spans="1:64" s="1204" customFormat="1" ht="24">
      <c r="A40" s="1207" t="s">
        <v>2068</v>
      </c>
      <c r="B40" s="1059"/>
      <c r="C40" s="1060"/>
      <c r="D40" s="1071" t="s">
        <v>470</v>
      </c>
      <c r="E40" s="1072" t="s">
        <v>352</v>
      </c>
      <c r="F40" s="1073" t="s">
        <v>2874</v>
      </c>
      <c r="G40" s="1074" t="s">
        <v>438</v>
      </c>
      <c r="H40" s="1075" t="s">
        <v>352</v>
      </c>
      <c r="I40" s="1075" t="s">
        <v>352</v>
      </c>
      <c r="J40" s="1076">
        <v>0</v>
      </c>
      <c r="K40" s="1074" t="s">
        <v>339</v>
      </c>
      <c r="L40" s="1077">
        <v>0</v>
      </c>
      <c r="M40" s="1078">
        <v>1</v>
      </c>
      <c r="N40" s="1079">
        <v>1.2644524816734823</v>
      </c>
      <c r="O40" s="1208" t="s">
        <v>2909</v>
      </c>
      <c r="P40" s="1077">
        <v>0</v>
      </c>
      <c r="Q40" s="1078">
        <v>1</v>
      </c>
      <c r="R40" s="1079">
        <v>1.2644524816734823</v>
      </c>
      <c r="S40" s="1208" t="s">
        <v>2909</v>
      </c>
      <c r="T40" s="1077">
        <v>0</v>
      </c>
      <c r="U40" s="1078">
        <v>1</v>
      </c>
      <c r="V40" s="1079">
        <v>1.2644524816734823</v>
      </c>
      <c r="W40" s="1208" t="s">
        <v>2909</v>
      </c>
      <c r="X40" s="1077">
        <v>0</v>
      </c>
      <c r="Y40" s="1078">
        <v>1</v>
      </c>
      <c r="Z40" s="1079">
        <v>1.2644524816734823</v>
      </c>
      <c r="AA40" s="1073" t="s">
        <v>2909</v>
      </c>
      <c r="AB40" s="1077">
        <v>55.555555555555557</v>
      </c>
      <c r="AC40" s="1078">
        <v>1</v>
      </c>
      <c r="AD40" s="1079">
        <v>1.2644524816734823</v>
      </c>
      <c r="AE40" s="1208" t="s">
        <v>2909</v>
      </c>
      <c r="AF40" s="1077">
        <v>55.555555555555557</v>
      </c>
      <c r="AG40" s="1078">
        <v>1</v>
      </c>
      <c r="AH40" s="1079">
        <v>1.2644524816734823</v>
      </c>
      <c r="AI40" s="1208" t="s">
        <v>2909</v>
      </c>
      <c r="AJ40" s="1077">
        <v>0</v>
      </c>
      <c r="AK40" s="1078">
        <v>1</v>
      </c>
      <c r="AL40" s="1079">
        <v>1.2644524816734823</v>
      </c>
      <c r="AM40" s="1208" t="s">
        <v>2909</v>
      </c>
      <c r="AN40" s="1077">
        <v>0</v>
      </c>
      <c r="AO40" s="1078">
        <v>1</v>
      </c>
      <c r="AP40" s="1079">
        <v>1.2644524816734823</v>
      </c>
      <c r="AQ40" s="1073" t="s">
        <v>2909</v>
      </c>
      <c r="AR40" s="1104"/>
      <c r="AS40" s="1077">
        <v>17.99802761341223</v>
      </c>
      <c r="AT40" s="1077" t="s">
        <v>1339</v>
      </c>
      <c r="AU40" s="1041" t="s">
        <v>1341</v>
      </c>
      <c r="AV40" s="1094">
        <v>3</v>
      </c>
      <c r="AW40" s="1094">
        <v>4</v>
      </c>
      <c r="AX40" s="1094">
        <v>2</v>
      </c>
      <c r="AY40" s="1094">
        <v>3</v>
      </c>
      <c r="AZ40" s="1094">
        <v>1</v>
      </c>
      <c r="BA40" s="1094">
        <v>5</v>
      </c>
      <c r="BB40" s="1089">
        <v>3</v>
      </c>
      <c r="BC40" s="1089">
        <v>1.05</v>
      </c>
      <c r="BD40" s="1093">
        <v>1.2579840980428667</v>
      </c>
      <c r="BE40" s="1093">
        <v>1.2644524816734823</v>
      </c>
      <c r="BF40" s="1093" t="s">
        <v>2910</v>
      </c>
      <c r="BG40" s="1095">
        <v>1.1000000000000001</v>
      </c>
      <c r="BH40" s="1095">
        <v>1.1000000000000001</v>
      </c>
      <c r="BI40" s="1095">
        <v>1.03</v>
      </c>
      <c r="BJ40" s="1095">
        <v>1.02</v>
      </c>
      <c r="BK40" s="1095">
        <v>1</v>
      </c>
      <c r="BL40" s="1095">
        <v>1.2</v>
      </c>
    </row>
    <row r="41" spans="1:64" s="1204" customFormat="1" ht="24">
      <c r="A41" s="1045" t="s">
        <v>2067</v>
      </c>
      <c r="B41" s="1059"/>
      <c r="C41" s="1060"/>
      <c r="D41" s="1071" t="s">
        <v>470</v>
      </c>
      <c r="E41" s="1072" t="s">
        <v>352</v>
      </c>
      <c r="F41" s="1073" t="s">
        <v>2874</v>
      </c>
      <c r="G41" s="1074" t="s">
        <v>465</v>
      </c>
      <c r="H41" s="1075" t="s">
        <v>352</v>
      </c>
      <c r="I41" s="1075" t="s">
        <v>352</v>
      </c>
      <c r="J41" s="1076">
        <v>0</v>
      </c>
      <c r="K41" s="1074" t="s">
        <v>339</v>
      </c>
      <c r="L41" s="1077">
        <v>0</v>
      </c>
      <c r="M41" s="1078">
        <v>1</v>
      </c>
      <c r="N41" s="1079">
        <v>1.2644524816734823</v>
      </c>
      <c r="O41" s="1208" t="s">
        <v>2921</v>
      </c>
      <c r="P41" s="1077">
        <v>0</v>
      </c>
      <c r="Q41" s="1078">
        <v>1</v>
      </c>
      <c r="R41" s="1079">
        <v>1.2644524816734823</v>
      </c>
      <c r="S41" s="1208" t="s">
        <v>2921</v>
      </c>
      <c r="T41" s="1077">
        <v>0</v>
      </c>
      <c r="U41" s="1078">
        <v>1</v>
      </c>
      <c r="V41" s="1079">
        <v>1.2644524816734823</v>
      </c>
      <c r="W41" s="1208" t="s">
        <v>2921</v>
      </c>
      <c r="X41" s="1077">
        <v>0</v>
      </c>
      <c r="Y41" s="1078">
        <v>1</v>
      </c>
      <c r="Z41" s="1079">
        <v>1.2644524816734823</v>
      </c>
      <c r="AA41" s="1073" t="s">
        <v>2921</v>
      </c>
      <c r="AB41" s="1077">
        <v>0</v>
      </c>
      <c r="AC41" s="1078">
        <v>1</v>
      </c>
      <c r="AD41" s="1079">
        <v>1.2644524816734823</v>
      </c>
      <c r="AE41" s="1208" t="s">
        <v>2921</v>
      </c>
      <c r="AF41" s="1077">
        <v>0</v>
      </c>
      <c r="AG41" s="1078">
        <v>1</v>
      </c>
      <c r="AH41" s="1079">
        <v>1.2644524816734823</v>
      </c>
      <c r="AI41" s="1208" t="s">
        <v>2921</v>
      </c>
      <c r="AJ41" s="1077">
        <v>55.555555555555557</v>
      </c>
      <c r="AK41" s="1078">
        <v>1</v>
      </c>
      <c r="AL41" s="1079">
        <v>1.2644524816734823</v>
      </c>
      <c r="AM41" s="1208" t="s">
        <v>2921</v>
      </c>
      <c r="AN41" s="1077">
        <v>55.555555555555557</v>
      </c>
      <c r="AO41" s="1078">
        <v>1</v>
      </c>
      <c r="AP41" s="1079">
        <v>1.2644524816734823</v>
      </c>
      <c r="AQ41" s="1073" t="s">
        <v>2921</v>
      </c>
      <c r="AR41" s="1104"/>
      <c r="AS41" s="1077">
        <v>17.99802761341223</v>
      </c>
      <c r="AT41" s="1077" t="s">
        <v>1339</v>
      </c>
      <c r="AU41" s="1041" t="s">
        <v>2111</v>
      </c>
      <c r="AV41" s="1094">
        <v>3</v>
      </c>
      <c r="AW41" s="1094">
        <v>4</v>
      </c>
      <c r="AX41" s="1094">
        <v>2</v>
      </c>
      <c r="AY41" s="1094">
        <v>3</v>
      </c>
      <c r="AZ41" s="1094">
        <v>1</v>
      </c>
      <c r="BA41" s="1094">
        <v>5</v>
      </c>
      <c r="BB41" s="1089">
        <v>3</v>
      </c>
      <c r="BC41" s="1089">
        <v>1.05</v>
      </c>
      <c r="BD41" s="1093">
        <v>1.2579840980428667</v>
      </c>
      <c r="BE41" s="1093">
        <v>1.2644524816734823</v>
      </c>
      <c r="BF41" s="1093" t="s">
        <v>2910</v>
      </c>
      <c r="BG41" s="1095">
        <v>1.1000000000000001</v>
      </c>
      <c r="BH41" s="1095">
        <v>1.1000000000000001</v>
      </c>
      <c r="BI41" s="1095">
        <v>1.03</v>
      </c>
      <c r="BJ41" s="1095">
        <v>1.02</v>
      </c>
      <c r="BK41" s="1095">
        <v>1</v>
      </c>
      <c r="BL41" s="1095">
        <v>1.2</v>
      </c>
    </row>
    <row r="42" spans="1:64" ht="24">
      <c r="A42" s="1045">
        <v>1408</v>
      </c>
      <c r="B42" s="1059" t="s">
        <v>91</v>
      </c>
      <c r="C42" s="1060" t="s">
        <v>469</v>
      </c>
      <c r="D42" s="1071" t="s">
        <v>470</v>
      </c>
      <c r="E42" s="1072" t="s">
        <v>352</v>
      </c>
      <c r="F42" s="1073" t="s">
        <v>2922</v>
      </c>
      <c r="G42" s="1074" t="s">
        <v>191</v>
      </c>
      <c r="H42" s="1075" t="s">
        <v>352</v>
      </c>
      <c r="I42" s="1075" t="s">
        <v>352</v>
      </c>
      <c r="J42" s="1076">
        <v>0</v>
      </c>
      <c r="K42" s="1074" t="s">
        <v>339</v>
      </c>
      <c r="L42" s="1077">
        <v>0.11012491781722551</v>
      </c>
      <c r="M42" s="1078">
        <v>1</v>
      </c>
      <c r="N42" s="1079">
        <v>1.2164594125584303</v>
      </c>
      <c r="O42" s="1208" t="s">
        <v>2911</v>
      </c>
      <c r="P42" s="1077">
        <v>0.17011834319526625</v>
      </c>
      <c r="Q42" s="1078">
        <v>1</v>
      </c>
      <c r="R42" s="1079">
        <v>1.2164594125584303</v>
      </c>
      <c r="S42" s="1208" t="s">
        <v>2911</v>
      </c>
      <c r="T42" s="1077">
        <v>0.11012491781722551</v>
      </c>
      <c r="U42" s="1078">
        <v>1</v>
      </c>
      <c r="V42" s="1079">
        <v>1.2164594125584303</v>
      </c>
      <c r="W42" s="1208" t="s">
        <v>2911</v>
      </c>
      <c r="X42" s="1077">
        <v>0.17011834319526625</v>
      </c>
      <c r="Y42" s="1078">
        <v>1</v>
      </c>
      <c r="Z42" s="1079">
        <v>1.2164594125584303</v>
      </c>
      <c r="AA42" s="1073" t="s">
        <v>2911</v>
      </c>
      <c r="AB42" s="1077">
        <v>0.17011834319526625</v>
      </c>
      <c r="AC42" s="1078">
        <v>1</v>
      </c>
      <c r="AD42" s="1079">
        <v>1.2164594125584303</v>
      </c>
      <c r="AE42" s="1208" t="s">
        <v>2911</v>
      </c>
      <c r="AF42" s="1077">
        <v>0.17011834319526625</v>
      </c>
      <c r="AG42" s="1078">
        <v>1</v>
      </c>
      <c r="AH42" s="1079">
        <v>1.2164594125584303</v>
      </c>
      <c r="AI42" s="1208" t="s">
        <v>2911</v>
      </c>
      <c r="AJ42" s="1077">
        <v>0.11012491781722551</v>
      </c>
      <c r="AK42" s="1078">
        <v>1</v>
      </c>
      <c r="AL42" s="1079">
        <v>1.2164594125584303</v>
      </c>
      <c r="AM42" s="1208" t="s">
        <v>2911</v>
      </c>
      <c r="AN42" s="1077">
        <v>0.17011834319526625</v>
      </c>
      <c r="AO42" s="1078">
        <v>1</v>
      </c>
      <c r="AP42" s="1079">
        <v>1.2164594125584303</v>
      </c>
      <c r="AQ42" s="1073" t="s">
        <v>2911</v>
      </c>
      <c r="AR42" s="1103"/>
      <c r="AS42" s="1077">
        <v>0.11012491781722551</v>
      </c>
      <c r="AT42" s="1077">
        <v>0.17011834319526625</v>
      </c>
      <c r="AU42" s="1041" t="s">
        <v>1341</v>
      </c>
      <c r="AV42" s="1094">
        <v>1</v>
      </c>
      <c r="AW42" s="1094">
        <v>2</v>
      </c>
      <c r="AX42" s="1094">
        <v>4</v>
      </c>
      <c r="AY42" s="1094">
        <v>1</v>
      </c>
      <c r="AZ42" s="1094">
        <v>1</v>
      </c>
      <c r="BA42" s="1094">
        <v>3</v>
      </c>
      <c r="BB42" s="1089">
        <v>6</v>
      </c>
      <c r="BC42" s="1089">
        <v>1.05</v>
      </c>
      <c r="BD42" s="1093">
        <v>1.2089750740786649</v>
      </c>
      <c r="BE42" s="1093">
        <v>1.2164594125584303</v>
      </c>
      <c r="BF42" s="1093" t="s">
        <v>2898</v>
      </c>
      <c r="BG42" s="1095">
        <v>1</v>
      </c>
      <c r="BH42" s="1095">
        <v>1.02</v>
      </c>
      <c r="BI42" s="1095">
        <v>1.2</v>
      </c>
      <c r="BJ42" s="1095">
        <v>1</v>
      </c>
      <c r="BK42" s="1095">
        <v>1</v>
      </c>
      <c r="BL42" s="1095">
        <v>1.05</v>
      </c>
    </row>
    <row r="43" spans="1:64" ht="24">
      <c r="A43" s="1045">
        <v>1739</v>
      </c>
      <c r="B43" s="1059"/>
      <c r="C43" s="1060" t="s">
        <v>469</v>
      </c>
      <c r="D43" s="1071" t="s">
        <v>470</v>
      </c>
      <c r="E43" s="1072" t="s">
        <v>352</v>
      </c>
      <c r="F43" s="1073" t="s">
        <v>2882</v>
      </c>
      <c r="G43" s="1074" t="s">
        <v>336</v>
      </c>
      <c r="H43" s="1075" t="s">
        <v>352</v>
      </c>
      <c r="I43" s="1075" t="s">
        <v>352</v>
      </c>
      <c r="J43" s="1076">
        <v>0</v>
      </c>
      <c r="K43" s="1074" t="s">
        <v>364</v>
      </c>
      <c r="L43" s="1077">
        <v>0.05</v>
      </c>
      <c r="M43" s="1078">
        <v>1</v>
      </c>
      <c r="N43" s="1079">
        <v>1.2644524816734823</v>
      </c>
      <c r="O43" s="1208" t="s">
        <v>2923</v>
      </c>
      <c r="P43" s="1077">
        <v>0.05</v>
      </c>
      <c r="Q43" s="1078">
        <v>1</v>
      </c>
      <c r="R43" s="1079">
        <v>1.2644524816734823</v>
      </c>
      <c r="S43" s="1208" t="s">
        <v>2923</v>
      </c>
      <c r="T43" s="1077">
        <v>0.05</v>
      </c>
      <c r="U43" s="1078">
        <v>1</v>
      </c>
      <c r="V43" s="1079">
        <v>1.2644524816734823</v>
      </c>
      <c r="W43" s="1208" t="s">
        <v>2923</v>
      </c>
      <c r="X43" s="1077">
        <v>0.05</v>
      </c>
      <c r="Y43" s="1078">
        <v>1</v>
      </c>
      <c r="Z43" s="1079">
        <v>1.2644524816734823</v>
      </c>
      <c r="AA43" s="1073" t="s">
        <v>2923</v>
      </c>
      <c r="AB43" s="1077">
        <v>0.05</v>
      </c>
      <c r="AC43" s="1078">
        <v>1</v>
      </c>
      <c r="AD43" s="1079">
        <v>1.2644524816734823</v>
      </c>
      <c r="AE43" s="1208" t="s">
        <v>2923</v>
      </c>
      <c r="AF43" s="1077">
        <v>0.05</v>
      </c>
      <c r="AG43" s="1078">
        <v>1</v>
      </c>
      <c r="AH43" s="1079">
        <v>1.2644524816734823</v>
      </c>
      <c r="AI43" s="1208" t="s">
        <v>2923</v>
      </c>
      <c r="AJ43" s="1077">
        <v>0.05</v>
      </c>
      <c r="AK43" s="1078">
        <v>1</v>
      </c>
      <c r="AL43" s="1079">
        <v>1.2644524816734823</v>
      </c>
      <c r="AM43" s="1208" t="s">
        <v>2923</v>
      </c>
      <c r="AN43" s="1077">
        <v>0.05</v>
      </c>
      <c r="AO43" s="1078">
        <v>1</v>
      </c>
      <c r="AP43" s="1079">
        <v>1.2644524816734823</v>
      </c>
      <c r="AQ43" s="1073" t="s">
        <v>2923</v>
      </c>
      <c r="AR43" s="1103"/>
      <c r="AS43" s="1077">
        <v>0.11012491781722551</v>
      </c>
      <c r="AT43" s="1077">
        <v>0.17011834319526625</v>
      </c>
      <c r="AU43" s="1041" t="s">
        <v>2701</v>
      </c>
      <c r="AV43" s="1094">
        <v>3</v>
      </c>
      <c r="AW43" s="1094">
        <v>4</v>
      </c>
      <c r="AX43" s="1094">
        <v>2</v>
      </c>
      <c r="AY43" s="1094">
        <v>3</v>
      </c>
      <c r="AZ43" s="1094">
        <v>1</v>
      </c>
      <c r="BA43" s="1094">
        <v>5</v>
      </c>
      <c r="BB43" s="1089">
        <v>6</v>
      </c>
      <c r="BC43" s="1089">
        <v>1.05</v>
      </c>
      <c r="BD43" s="1093">
        <v>1.2579840980428667</v>
      </c>
      <c r="BE43" s="1093">
        <v>1.2644524816734823</v>
      </c>
      <c r="BF43" s="1093" t="s">
        <v>2910</v>
      </c>
      <c r="BG43" s="1095">
        <v>1.1000000000000001</v>
      </c>
      <c r="BH43" s="1095">
        <v>1.1000000000000001</v>
      </c>
      <c r="BI43" s="1095">
        <v>1.03</v>
      </c>
      <c r="BJ43" s="1095">
        <v>1.02</v>
      </c>
      <c r="BK43" s="1095">
        <v>1</v>
      </c>
      <c r="BL43" s="1095">
        <v>1.2</v>
      </c>
    </row>
    <row r="44" spans="1:64">
      <c r="A44" s="1045" t="s">
        <v>1856</v>
      </c>
      <c r="B44" s="1059" t="s">
        <v>90</v>
      </c>
      <c r="C44" s="1060" t="s">
        <v>469</v>
      </c>
      <c r="D44" s="1071" t="s">
        <v>470</v>
      </c>
      <c r="E44" s="1072" t="s">
        <v>352</v>
      </c>
      <c r="F44" s="1073" t="s">
        <v>1858</v>
      </c>
      <c r="G44" s="1074" t="s">
        <v>465</v>
      </c>
      <c r="H44" s="1075" t="s">
        <v>352</v>
      </c>
      <c r="I44" s="1075" t="s">
        <v>352</v>
      </c>
      <c r="J44" s="1076">
        <v>0</v>
      </c>
      <c r="K44" s="1074" t="s">
        <v>341</v>
      </c>
      <c r="L44" s="1077">
        <v>0.23586697846140886</v>
      </c>
      <c r="M44" s="1078">
        <v>1</v>
      </c>
      <c r="N44" s="1079">
        <v>2.0949941301068096</v>
      </c>
      <c r="O44" s="1208" t="s">
        <v>2924</v>
      </c>
      <c r="P44" s="1077">
        <v>0.2770714844255302</v>
      </c>
      <c r="Q44" s="1078">
        <v>1</v>
      </c>
      <c r="R44" s="1079">
        <v>2.0949941301068096</v>
      </c>
      <c r="S44" s="1208" t="s">
        <v>2924</v>
      </c>
      <c r="T44" s="1077">
        <v>0.23586697846140886</v>
      </c>
      <c r="U44" s="1078">
        <v>1</v>
      </c>
      <c r="V44" s="1079">
        <v>2.0949941301068096</v>
      </c>
      <c r="W44" s="1208" t="s">
        <v>2924</v>
      </c>
      <c r="X44" s="1077">
        <v>0.2770714844255302</v>
      </c>
      <c r="Y44" s="1078">
        <v>1</v>
      </c>
      <c r="Z44" s="1079">
        <v>2.0949941301068096</v>
      </c>
      <c r="AA44" s="1073" t="s">
        <v>2924</v>
      </c>
      <c r="AB44" s="1077">
        <v>0.23586697846140886</v>
      </c>
      <c r="AC44" s="1078">
        <v>1</v>
      </c>
      <c r="AD44" s="1079">
        <v>2.0949941301068096</v>
      </c>
      <c r="AE44" s="1208" t="s">
        <v>2924</v>
      </c>
      <c r="AF44" s="1077">
        <v>0.2770714844255302</v>
      </c>
      <c r="AG44" s="1078">
        <v>1</v>
      </c>
      <c r="AH44" s="1079">
        <v>2.0949941301068096</v>
      </c>
      <c r="AI44" s="1208" t="s">
        <v>2924</v>
      </c>
      <c r="AJ44" s="1077">
        <v>0.23586697846140886</v>
      </c>
      <c r="AK44" s="1078">
        <v>1</v>
      </c>
      <c r="AL44" s="1079">
        <v>2.0949941301068096</v>
      </c>
      <c r="AM44" s="1208" t="s">
        <v>2924</v>
      </c>
      <c r="AN44" s="1077">
        <v>0.2770714844255302</v>
      </c>
      <c r="AO44" s="1078">
        <v>1</v>
      </c>
      <c r="AP44" s="1079">
        <v>2.0949941301068096</v>
      </c>
      <c r="AQ44" s="1073" t="s">
        <v>2924</v>
      </c>
      <c r="AR44" s="1103"/>
      <c r="AS44" s="1077">
        <v>0.64102564102564097</v>
      </c>
      <c r="AT44" s="1077">
        <v>0.64513477975016431</v>
      </c>
      <c r="AU44" s="1041" t="s">
        <v>2112</v>
      </c>
      <c r="AV44" s="1094">
        <v>4</v>
      </c>
      <c r="AW44" s="1094">
        <v>5</v>
      </c>
      <c r="AX44" s="1094" t="s">
        <v>194</v>
      </c>
      <c r="AY44" s="1094" t="s">
        <v>194</v>
      </c>
      <c r="AZ44" s="1094" t="s">
        <v>194</v>
      </c>
      <c r="BA44" s="1094" t="s">
        <v>194</v>
      </c>
      <c r="BB44" s="1089">
        <v>5</v>
      </c>
      <c r="BC44" s="1089">
        <v>2</v>
      </c>
      <c r="BD44" s="1093">
        <v>1.2941338353151037</v>
      </c>
      <c r="BE44" s="1093">
        <v>2.0949941301068096</v>
      </c>
      <c r="BF44" s="1093" t="s">
        <v>52</v>
      </c>
      <c r="BG44" s="1095">
        <v>1.2</v>
      </c>
      <c r="BH44" s="1095">
        <v>1.2</v>
      </c>
      <c r="BI44" s="1095">
        <v>1</v>
      </c>
      <c r="BJ44" s="1095">
        <v>1</v>
      </c>
      <c r="BK44" s="1095">
        <v>1</v>
      </c>
      <c r="BL44" s="1095">
        <v>1</v>
      </c>
    </row>
    <row r="45" spans="1:64">
      <c r="A45" s="1045">
        <v>1841</v>
      </c>
      <c r="B45" s="1059" t="s">
        <v>469</v>
      </c>
      <c r="C45" s="1060" t="s">
        <v>469</v>
      </c>
      <c r="D45" s="1071" t="s">
        <v>470</v>
      </c>
      <c r="E45" s="1072" t="s">
        <v>352</v>
      </c>
      <c r="F45" s="1073" t="s">
        <v>53</v>
      </c>
      <c r="G45" s="1074" t="s">
        <v>465</v>
      </c>
      <c r="H45" s="1075" t="s">
        <v>352</v>
      </c>
      <c r="I45" s="1075" t="s">
        <v>352</v>
      </c>
      <c r="J45" s="1076">
        <v>0</v>
      </c>
      <c r="K45" s="1074" t="s">
        <v>341</v>
      </c>
      <c r="L45" s="1077">
        <v>1.2465042909300648</v>
      </c>
      <c r="M45" s="1078">
        <v>1</v>
      </c>
      <c r="N45" s="1079">
        <v>2.0949941301068096</v>
      </c>
      <c r="O45" s="1208" t="s">
        <v>2925</v>
      </c>
      <c r="P45" s="1077">
        <v>1.2661320029616228</v>
      </c>
      <c r="Q45" s="1078">
        <v>1</v>
      </c>
      <c r="R45" s="1079">
        <v>2.0949941301068096</v>
      </c>
      <c r="S45" s="1208" t="s">
        <v>2925</v>
      </c>
      <c r="T45" s="1077">
        <v>1.2465042909300648</v>
      </c>
      <c r="U45" s="1078">
        <v>1</v>
      </c>
      <c r="V45" s="1079">
        <v>2.0949941301068096</v>
      </c>
      <c r="W45" s="1208" t="s">
        <v>2925</v>
      </c>
      <c r="X45" s="1077">
        <v>1.2661320029616228</v>
      </c>
      <c r="Y45" s="1078">
        <v>1</v>
      </c>
      <c r="Z45" s="1079">
        <v>2.0949941301068096</v>
      </c>
      <c r="AA45" s="1073" t="s">
        <v>2925</v>
      </c>
      <c r="AB45" s="1077">
        <v>1.2465042909300648</v>
      </c>
      <c r="AC45" s="1078">
        <v>1</v>
      </c>
      <c r="AD45" s="1079">
        <v>2.0949941301068096</v>
      </c>
      <c r="AE45" s="1208" t="s">
        <v>2925</v>
      </c>
      <c r="AF45" s="1077">
        <v>1.2661320029616228</v>
      </c>
      <c r="AG45" s="1078">
        <v>1</v>
      </c>
      <c r="AH45" s="1079">
        <v>2.0949941301068096</v>
      </c>
      <c r="AI45" s="1208" t="s">
        <v>2925</v>
      </c>
      <c r="AJ45" s="1077">
        <v>1.2465042909300648</v>
      </c>
      <c r="AK45" s="1078">
        <v>1</v>
      </c>
      <c r="AL45" s="1079">
        <v>2.0949941301068096</v>
      </c>
      <c r="AM45" s="1208" t="s">
        <v>2925</v>
      </c>
      <c r="AN45" s="1077">
        <v>1.2661320029616228</v>
      </c>
      <c r="AO45" s="1078">
        <v>1</v>
      </c>
      <c r="AP45" s="1079">
        <v>2.0949941301068096</v>
      </c>
      <c r="AQ45" s="1073" t="s">
        <v>2925</v>
      </c>
      <c r="AR45" s="1103"/>
      <c r="AS45" s="1077">
        <v>3.8420447074293227</v>
      </c>
      <c r="AT45" s="1077">
        <v>3.8625904010519396</v>
      </c>
      <c r="AU45" s="1041" t="s">
        <v>2113</v>
      </c>
      <c r="AV45" s="1094">
        <v>4</v>
      </c>
      <c r="AW45" s="1094">
        <v>5</v>
      </c>
      <c r="AX45" s="1094" t="s">
        <v>194</v>
      </c>
      <c r="AY45" s="1094" t="s">
        <v>194</v>
      </c>
      <c r="AZ45" s="1094" t="s">
        <v>194</v>
      </c>
      <c r="BA45" s="1094" t="s">
        <v>194</v>
      </c>
      <c r="BB45" s="1089">
        <v>5</v>
      </c>
      <c r="BC45" s="1089">
        <v>2</v>
      </c>
      <c r="BD45" s="1093">
        <v>1.2941338353151037</v>
      </c>
      <c r="BE45" s="1093">
        <v>2.0949941301068096</v>
      </c>
      <c r="BF45" s="1093" t="s">
        <v>52</v>
      </c>
      <c r="BG45" s="1095">
        <v>1.2</v>
      </c>
      <c r="BH45" s="1095">
        <v>1.2</v>
      </c>
      <c r="BI45" s="1095">
        <v>1</v>
      </c>
      <c r="BJ45" s="1095">
        <v>1</v>
      </c>
      <c r="BK45" s="1095">
        <v>1</v>
      </c>
      <c r="BL45" s="1095">
        <v>1</v>
      </c>
    </row>
    <row r="46" spans="1:64" ht="24">
      <c r="A46" s="1045">
        <v>4839</v>
      </c>
      <c r="B46" s="1059" t="s">
        <v>92</v>
      </c>
      <c r="C46" s="1060" t="s">
        <v>469</v>
      </c>
      <c r="D46" s="1071" t="s">
        <v>470</v>
      </c>
      <c r="E46" s="1072" t="s">
        <v>352</v>
      </c>
      <c r="F46" s="1073" t="s">
        <v>2926</v>
      </c>
      <c r="G46" s="1074" t="s">
        <v>191</v>
      </c>
      <c r="H46" s="1075" t="s">
        <v>352</v>
      </c>
      <c r="I46" s="1075" t="s">
        <v>352</v>
      </c>
      <c r="J46" s="1076">
        <v>1</v>
      </c>
      <c r="K46" s="1074" t="s">
        <v>466</v>
      </c>
      <c r="L46" s="1077">
        <v>3.99819197896121E-6</v>
      </c>
      <c r="M46" s="1078">
        <v>1</v>
      </c>
      <c r="N46" s="1079">
        <v>3.0492095289625252</v>
      </c>
      <c r="O46" s="1208" t="s">
        <v>2911</v>
      </c>
      <c r="P46" s="1077">
        <v>3.99819197896121E-6</v>
      </c>
      <c r="Q46" s="1078">
        <v>1</v>
      </c>
      <c r="R46" s="1079">
        <v>3.0492095289625252</v>
      </c>
      <c r="S46" s="1208" t="s">
        <v>2911</v>
      </c>
      <c r="T46" s="1077">
        <v>3.99819197896121E-6</v>
      </c>
      <c r="U46" s="1078">
        <v>1</v>
      </c>
      <c r="V46" s="1079">
        <v>3.0492095289625252</v>
      </c>
      <c r="W46" s="1208" t="s">
        <v>2911</v>
      </c>
      <c r="X46" s="1077">
        <v>3.99819197896121E-6</v>
      </c>
      <c r="Y46" s="1078">
        <v>1</v>
      </c>
      <c r="Z46" s="1079">
        <v>3.0492095289625252</v>
      </c>
      <c r="AA46" s="1073" t="s">
        <v>2911</v>
      </c>
      <c r="AB46" s="1077">
        <v>3.99819197896121E-6</v>
      </c>
      <c r="AC46" s="1078">
        <v>1</v>
      </c>
      <c r="AD46" s="1079">
        <v>3.0492095289625252</v>
      </c>
      <c r="AE46" s="1208" t="s">
        <v>2911</v>
      </c>
      <c r="AF46" s="1077">
        <v>3.99819197896121E-6</v>
      </c>
      <c r="AG46" s="1078">
        <v>1</v>
      </c>
      <c r="AH46" s="1079">
        <v>3.0492095289625252</v>
      </c>
      <c r="AI46" s="1208" t="s">
        <v>2911</v>
      </c>
      <c r="AJ46" s="1077">
        <v>3.99819197896121E-6</v>
      </c>
      <c r="AK46" s="1078">
        <v>1</v>
      </c>
      <c r="AL46" s="1079">
        <v>3.0492095289625252</v>
      </c>
      <c r="AM46" s="1208" t="s">
        <v>2911</v>
      </c>
      <c r="AN46" s="1077">
        <v>3.99819197896121E-6</v>
      </c>
      <c r="AO46" s="1078">
        <v>1</v>
      </c>
      <c r="AP46" s="1079">
        <v>3.0492095289625252</v>
      </c>
      <c r="AQ46" s="1073" t="s">
        <v>2911</v>
      </c>
      <c r="AR46" s="1103"/>
      <c r="AS46" s="1077">
        <v>3.99819197896121E-6</v>
      </c>
      <c r="AT46" s="1077">
        <v>3.99819197896121E-6</v>
      </c>
      <c r="AU46" s="1041" t="s">
        <v>1341</v>
      </c>
      <c r="AV46" s="1094">
        <v>1</v>
      </c>
      <c r="AW46" s="1094">
        <v>2</v>
      </c>
      <c r="AX46" s="1094">
        <v>4</v>
      </c>
      <c r="AY46" s="1094">
        <v>1</v>
      </c>
      <c r="AZ46" s="1094">
        <v>1</v>
      </c>
      <c r="BA46" s="1094">
        <v>3</v>
      </c>
      <c r="BB46" s="1089">
        <v>9</v>
      </c>
      <c r="BC46" s="1089">
        <v>3</v>
      </c>
      <c r="BD46" s="1093">
        <v>1.2089750740786649</v>
      </c>
      <c r="BE46" s="1093">
        <v>3.0492095289625252</v>
      </c>
      <c r="BF46" s="1093" t="s">
        <v>2898</v>
      </c>
      <c r="BG46" s="1095">
        <v>1</v>
      </c>
      <c r="BH46" s="1095">
        <v>1.02</v>
      </c>
      <c r="BI46" s="1095">
        <v>1.2</v>
      </c>
      <c r="BJ46" s="1095">
        <v>1</v>
      </c>
      <c r="BK46" s="1095">
        <v>1</v>
      </c>
      <c r="BL46" s="1095">
        <v>1.05</v>
      </c>
    </row>
    <row r="47" spans="1:64" ht="24">
      <c r="A47" s="1045">
        <v>490</v>
      </c>
      <c r="B47" s="1059" t="s">
        <v>620</v>
      </c>
      <c r="C47" s="1060" t="s">
        <v>469</v>
      </c>
      <c r="D47" s="1071" t="s">
        <v>352</v>
      </c>
      <c r="E47" s="1072" t="s">
        <v>471</v>
      </c>
      <c r="F47" s="1073" t="s">
        <v>245</v>
      </c>
      <c r="G47" s="1074" t="s">
        <v>352</v>
      </c>
      <c r="H47" s="1075" t="s">
        <v>246</v>
      </c>
      <c r="I47" s="1075" t="s">
        <v>618</v>
      </c>
      <c r="J47" s="1076" t="s">
        <v>352</v>
      </c>
      <c r="K47" s="1074" t="s">
        <v>604</v>
      </c>
      <c r="L47" s="1077">
        <v>17.142857142857142</v>
      </c>
      <c r="M47" s="1078">
        <v>1</v>
      </c>
      <c r="N47" s="1079">
        <v>1.3440316373092398</v>
      </c>
      <c r="O47" s="1208" t="s">
        <v>2927</v>
      </c>
      <c r="P47" s="1077">
        <v>19.999999999999996</v>
      </c>
      <c r="Q47" s="1078">
        <v>1</v>
      </c>
      <c r="R47" s="1079">
        <v>1.3440316373092398</v>
      </c>
      <c r="S47" s="1208" t="s">
        <v>2927</v>
      </c>
      <c r="T47" s="1077">
        <v>17.142857142857142</v>
      </c>
      <c r="U47" s="1078">
        <v>1</v>
      </c>
      <c r="V47" s="1079">
        <v>1.3440316373092398</v>
      </c>
      <c r="W47" s="1208" t="s">
        <v>2927</v>
      </c>
      <c r="X47" s="1077">
        <v>19.999999999999996</v>
      </c>
      <c r="Y47" s="1078">
        <v>1</v>
      </c>
      <c r="Z47" s="1079">
        <v>1.3440316373092398</v>
      </c>
      <c r="AA47" s="1073" t="s">
        <v>2927</v>
      </c>
      <c r="AB47" s="1077">
        <v>17.142857142857142</v>
      </c>
      <c r="AC47" s="1078">
        <v>1</v>
      </c>
      <c r="AD47" s="1079">
        <v>1.3440316373092398</v>
      </c>
      <c r="AE47" s="1208" t="s">
        <v>2927</v>
      </c>
      <c r="AF47" s="1077">
        <v>19.999999999999996</v>
      </c>
      <c r="AG47" s="1078">
        <v>1</v>
      </c>
      <c r="AH47" s="1079">
        <v>1.3440316373092398</v>
      </c>
      <c r="AI47" s="1208" t="s">
        <v>2927</v>
      </c>
      <c r="AJ47" s="1077">
        <v>17.142857142857142</v>
      </c>
      <c r="AK47" s="1078">
        <v>1</v>
      </c>
      <c r="AL47" s="1079">
        <v>1.3440316373092398</v>
      </c>
      <c r="AM47" s="1208" t="s">
        <v>2927</v>
      </c>
      <c r="AN47" s="1077">
        <v>19.999999999999996</v>
      </c>
      <c r="AO47" s="1078">
        <v>1</v>
      </c>
      <c r="AP47" s="1079">
        <v>1.3440316373092398</v>
      </c>
      <c r="AQ47" s="1073" t="s">
        <v>2927</v>
      </c>
      <c r="AR47" s="1103"/>
      <c r="AS47" s="1077">
        <v>92.455621301775153</v>
      </c>
      <c r="AT47" s="1077">
        <v>74.786324786324784</v>
      </c>
      <c r="AU47" s="1041" t="s">
        <v>1341</v>
      </c>
      <c r="AV47" s="1094">
        <v>3</v>
      </c>
      <c r="AW47" s="1094">
        <v>4</v>
      </c>
      <c r="AX47" s="1094">
        <v>4</v>
      </c>
      <c r="AY47" s="1094">
        <v>3</v>
      </c>
      <c r="AZ47" s="1094">
        <v>1</v>
      </c>
      <c r="BA47" s="1094">
        <v>5</v>
      </c>
      <c r="BB47" s="1089">
        <v>13</v>
      </c>
      <c r="BC47" s="1089">
        <v>1.05</v>
      </c>
      <c r="BD47" s="1093">
        <v>1.3385948990307144</v>
      </c>
      <c r="BE47" s="1093">
        <v>1.3440316373092398</v>
      </c>
      <c r="BF47" s="1093" t="s">
        <v>2903</v>
      </c>
      <c r="BG47" s="1095">
        <v>1.1000000000000001</v>
      </c>
      <c r="BH47" s="1095">
        <v>1.1000000000000001</v>
      </c>
      <c r="BI47" s="1095">
        <v>1.2</v>
      </c>
      <c r="BJ47" s="1095">
        <v>1.02</v>
      </c>
      <c r="BK47" s="1095">
        <v>1</v>
      </c>
      <c r="BL47" s="1095">
        <v>1.2</v>
      </c>
    </row>
    <row r="48" spans="1:64" ht="24">
      <c r="A48" s="1045" t="s">
        <v>1146</v>
      </c>
      <c r="B48" s="1059"/>
      <c r="C48" s="1060" t="s">
        <v>469</v>
      </c>
      <c r="D48" s="1071" t="s">
        <v>352</v>
      </c>
      <c r="E48" s="1072" t="s">
        <v>471</v>
      </c>
      <c r="F48" s="1073" t="s">
        <v>2887</v>
      </c>
      <c r="G48" s="1074" t="s">
        <v>352</v>
      </c>
      <c r="H48" s="1075" t="s">
        <v>246</v>
      </c>
      <c r="I48" s="1075" t="s">
        <v>619</v>
      </c>
      <c r="J48" s="1076" t="s">
        <v>352</v>
      </c>
      <c r="K48" s="1074" t="s">
        <v>339</v>
      </c>
      <c r="L48" s="1077">
        <v>5.5555555555555562</v>
      </c>
      <c r="M48" s="1078">
        <v>1</v>
      </c>
      <c r="N48" s="1079">
        <v>1.6478050834123084</v>
      </c>
      <c r="O48" s="1208" t="s">
        <v>2927</v>
      </c>
      <c r="P48" s="1077">
        <v>5.5555555555555562</v>
      </c>
      <c r="Q48" s="1078">
        <v>1</v>
      </c>
      <c r="R48" s="1079">
        <v>1.6478050834123084</v>
      </c>
      <c r="S48" s="1208" t="s">
        <v>2927</v>
      </c>
      <c r="T48" s="1077">
        <v>0</v>
      </c>
      <c r="U48" s="1078">
        <v>1</v>
      </c>
      <c r="V48" s="1079">
        <v>1.6478050834123084</v>
      </c>
      <c r="W48" s="1208" t="s">
        <v>2927</v>
      </c>
      <c r="X48" s="1077">
        <v>0</v>
      </c>
      <c r="Y48" s="1078">
        <v>1</v>
      </c>
      <c r="Z48" s="1079">
        <v>1.6478050834123084</v>
      </c>
      <c r="AA48" s="1073" t="s">
        <v>2927</v>
      </c>
      <c r="AB48" s="1077">
        <v>0</v>
      </c>
      <c r="AC48" s="1078">
        <v>1</v>
      </c>
      <c r="AD48" s="1079">
        <v>1.6478050834123084</v>
      </c>
      <c r="AE48" s="1208" t="s">
        <v>2927</v>
      </c>
      <c r="AF48" s="1077">
        <v>0</v>
      </c>
      <c r="AG48" s="1078">
        <v>1</v>
      </c>
      <c r="AH48" s="1079">
        <v>1.6478050834123084</v>
      </c>
      <c r="AI48" s="1208" t="s">
        <v>2927</v>
      </c>
      <c r="AJ48" s="1077">
        <v>0</v>
      </c>
      <c r="AK48" s="1078">
        <v>1</v>
      </c>
      <c r="AL48" s="1079">
        <v>1.6478050834123084</v>
      </c>
      <c r="AM48" s="1208" t="s">
        <v>2927</v>
      </c>
      <c r="AN48" s="1077">
        <v>0</v>
      </c>
      <c r="AO48" s="1078">
        <v>1</v>
      </c>
      <c r="AP48" s="1079">
        <v>1.6478050834123084</v>
      </c>
      <c r="AQ48" s="1073" t="s">
        <v>2927</v>
      </c>
      <c r="AR48" s="1103"/>
      <c r="AS48" s="1077">
        <v>92.455621301775153</v>
      </c>
      <c r="AT48" s="1077">
        <v>74.786324786324784</v>
      </c>
      <c r="AU48" s="1041" t="s">
        <v>1341</v>
      </c>
      <c r="AV48" s="1094">
        <v>3</v>
      </c>
      <c r="AW48" s="1094">
        <v>4</v>
      </c>
      <c r="AX48" s="1094">
        <v>4</v>
      </c>
      <c r="AY48" s="1094">
        <v>3</v>
      </c>
      <c r="AZ48" s="1094">
        <v>1</v>
      </c>
      <c r="BA48" s="1094">
        <v>5</v>
      </c>
      <c r="BB48" s="1089">
        <v>31</v>
      </c>
      <c r="BC48" s="1089">
        <v>1.5</v>
      </c>
      <c r="BD48" s="1093">
        <v>1.3385948990307144</v>
      </c>
      <c r="BE48" s="1093">
        <v>1.6478050834123084</v>
      </c>
      <c r="BF48" s="1093" t="s">
        <v>2903</v>
      </c>
      <c r="BG48" s="1095">
        <v>1.1000000000000001</v>
      </c>
      <c r="BH48" s="1095">
        <v>1.1000000000000001</v>
      </c>
      <c r="BI48" s="1095">
        <v>1.2</v>
      </c>
      <c r="BJ48" s="1095">
        <v>1.02</v>
      </c>
      <c r="BK48" s="1095">
        <v>1</v>
      </c>
      <c r="BL48" s="1095">
        <v>1.2</v>
      </c>
    </row>
    <row r="49" spans="1:64" ht="24">
      <c r="A49" s="1045" t="s">
        <v>1913</v>
      </c>
      <c r="B49" s="1059"/>
      <c r="C49" s="1060" t="s">
        <v>469</v>
      </c>
      <c r="D49" s="1071" t="s">
        <v>352</v>
      </c>
      <c r="E49" s="1072" t="s">
        <v>471</v>
      </c>
      <c r="F49" s="1073" t="s">
        <v>2889</v>
      </c>
      <c r="G49" s="1074" t="s">
        <v>352</v>
      </c>
      <c r="H49" s="1075" t="s">
        <v>246</v>
      </c>
      <c r="I49" s="1075" t="s">
        <v>619</v>
      </c>
      <c r="J49" s="1076" t="s">
        <v>352</v>
      </c>
      <c r="K49" s="1074" t="s">
        <v>339</v>
      </c>
      <c r="L49" s="1077">
        <v>0</v>
      </c>
      <c r="M49" s="1078">
        <v>1</v>
      </c>
      <c r="N49" s="1079">
        <v>1.6478050834123084</v>
      </c>
      <c r="O49" s="1208" t="s">
        <v>2927</v>
      </c>
      <c r="P49" s="1077">
        <v>0</v>
      </c>
      <c r="Q49" s="1078">
        <v>1</v>
      </c>
      <c r="R49" s="1079">
        <v>1.6478050834123084</v>
      </c>
      <c r="S49" s="1208" t="s">
        <v>2927</v>
      </c>
      <c r="T49" s="1077">
        <v>5.5555555555555562</v>
      </c>
      <c r="U49" s="1078">
        <v>1</v>
      </c>
      <c r="V49" s="1079">
        <v>1.6478050834123084</v>
      </c>
      <c r="W49" s="1208" t="s">
        <v>2927</v>
      </c>
      <c r="X49" s="1077">
        <v>5.5555555555555562</v>
      </c>
      <c r="Y49" s="1078">
        <v>1</v>
      </c>
      <c r="Z49" s="1079">
        <v>1.6478050834123084</v>
      </c>
      <c r="AA49" s="1073" t="s">
        <v>2927</v>
      </c>
      <c r="AB49" s="1077">
        <v>0</v>
      </c>
      <c r="AC49" s="1078">
        <v>1</v>
      </c>
      <c r="AD49" s="1079">
        <v>1.6478050834123084</v>
      </c>
      <c r="AE49" s="1208" t="s">
        <v>2927</v>
      </c>
      <c r="AF49" s="1077">
        <v>0</v>
      </c>
      <c r="AG49" s="1078">
        <v>1</v>
      </c>
      <c r="AH49" s="1079">
        <v>1.6478050834123084</v>
      </c>
      <c r="AI49" s="1208" t="s">
        <v>2927</v>
      </c>
      <c r="AJ49" s="1077">
        <v>0</v>
      </c>
      <c r="AK49" s="1078">
        <v>1</v>
      </c>
      <c r="AL49" s="1079">
        <v>1.6478050834123084</v>
      </c>
      <c r="AM49" s="1208" t="s">
        <v>2927</v>
      </c>
      <c r="AN49" s="1077">
        <v>0</v>
      </c>
      <c r="AO49" s="1078">
        <v>1</v>
      </c>
      <c r="AP49" s="1079">
        <v>1.6478050834123084</v>
      </c>
      <c r="AQ49" s="1073" t="s">
        <v>2927</v>
      </c>
      <c r="AR49" s="1103"/>
      <c r="AS49" s="1077">
        <v>92.455621301775153</v>
      </c>
      <c r="AT49" s="1077">
        <v>74.786324786324784</v>
      </c>
      <c r="AU49" s="1041" t="s">
        <v>1341</v>
      </c>
      <c r="AV49" s="1094">
        <v>3</v>
      </c>
      <c r="AW49" s="1094">
        <v>4</v>
      </c>
      <c r="AX49" s="1094">
        <v>4</v>
      </c>
      <c r="AY49" s="1094">
        <v>3</v>
      </c>
      <c r="AZ49" s="1094">
        <v>1</v>
      </c>
      <c r="BA49" s="1094">
        <v>5</v>
      </c>
      <c r="BB49" s="1089">
        <v>31</v>
      </c>
      <c r="BC49" s="1089">
        <v>1.5</v>
      </c>
      <c r="BD49" s="1093">
        <v>1.3385948990307144</v>
      </c>
      <c r="BE49" s="1093">
        <v>1.6478050834123084</v>
      </c>
      <c r="BF49" s="1093" t="s">
        <v>2903</v>
      </c>
      <c r="BG49" s="1095">
        <v>1.1000000000000001</v>
      </c>
      <c r="BH49" s="1095">
        <v>1.1000000000000001</v>
      </c>
      <c r="BI49" s="1095">
        <v>1.2</v>
      </c>
      <c r="BJ49" s="1095">
        <v>1.02</v>
      </c>
      <c r="BK49" s="1095">
        <v>1</v>
      </c>
      <c r="BL49" s="1095">
        <v>1.2</v>
      </c>
    </row>
    <row r="50" spans="1:64" ht="24">
      <c r="A50" s="1045" t="s">
        <v>1928</v>
      </c>
      <c r="B50" s="1059"/>
      <c r="C50" s="1060" t="s">
        <v>469</v>
      </c>
      <c r="D50" s="1071" t="s">
        <v>352</v>
      </c>
      <c r="E50" s="1072" t="s">
        <v>471</v>
      </c>
      <c r="F50" s="1073" t="s">
        <v>2890</v>
      </c>
      <c r="G50" s="1074" t="s">
        <v>352</v>
      </c>
      <c r="H50" s="1075" t="s">
        <v>246</v>
      </c>
      <c r="I50" s="1075" t="s">
        <v>619</v>
      </c>
      <c r="J50" s="1076" t="s">
        <v>352</v>
      </c>
      <c r="K50" s="1074" t="s">
        <v>339</v>
      </c>
      <c r="L50" s="1077">
        <v>0</v>
      </c>
      <c r="M50" s="1078">
        <v>1</v>
      </c>
      <c r="N50" s="1079">
        <v>1.6478050834123084</v>
      </c>
      <c r="O50" s="1208" t="s">
        <v>2927</v>
      </c>
      <c r="P50" s="1077">
        <v>0</v>
      </c>
      <c r="Q50" s="1078">
        <v>1</v>
      </c>
      <c r="R50" s="1079">
        <v>1.6478050834123084</v>
      </c>
      <c r="S50" s="1208" t="s">
        <v>2927</v>
      </c>
      <c r="T50" s="1077">
        <v>0</v>
      </c>
      <c r="U50" s="1078">
        <v>1</v>
      </c>
      <c r="V50" s="1079">
        <v>1.6478050834123084</v>
      </c>
      <c r="W50" s="1208" t="s">
        <v>2927</v>
      </c>
      <c r="X50" s="1077">
        <v>0</v>
      </c>
      <c r="Y50" s="1078">
        <v>1</v>
      </c>
      <c r="Z50" s="1079">
        <v>1.6478050834123084</v>
      </c>
      <c r="AA50" s="1073" t="s">
        <v>2927</v>
      </c>
      <c r="AB50" s="1077">
        <v>5.5555555555555562</v>
      </c>
      <c r="AC50" s="1078">
        <v>1</v>
      </c>
      <c r="AD50" s="1079">
        <v>1.6478050834123084</v>
      </c>
      <c r="AE50" s="1208" t="s">
        <v>2927</v>
      </c>
      <c r="AF50" s="1077">
        <v>5.5555555555555562</v>
      </c>
      <c r="AG50" s="1078">
        <v>1</v>
      </c>
      <c r="AH50" s="1079">
        <v>1.6478050834123084</v>
      </c>
      <c r="AI50" s="1208" t="s">
        <v>2927</v>
      </c>
      <c r="AJ50" s="1077">
        <v>0</v>
      </c>
      <c r="AK50" s="1078">
        <v>1</v>
      </c>
      <c r="AL50" s="1079">
        <v>1.6478050834123084</v>
      </c>
      <c r="AM50" s="1208" t="s">
        <v>2927</v>
      </c>
      <c r="AN50" s="1077">
        <v>0</v>
      </c>
      <c r="AO50" s="1078">
        <v>1</v>
      </c>
      <c r="AP50" s="1079">
        <v>1.6478050834123084</v>
      </c>
      <c r="AQ50" s="1073" t="s">
        <v>2927</v>
      </c>
      <c r="AR50" s="1103"/>
      <c r="AS50" s="1077">
        <v>92.455621301775153</v>
      </c>
      <c r="AT50" s="1077">
        <v>74.786324786324784</v>
      </c>
      <c r="AU50" s="1041" t="s">
        <v>1341</v>
      </c>
      <c r="AV50" s="1094">
        <v>3</v>
      </c>
      <c r="AW50" s="1094">
        <v>4</v>
      </c>
      <c r="AX50" s="1094">
        <v>4</v>
      </c>
      <c r="AY50" s="1094">
        <v>3</v>
      </c>
      <c r="AZ50" s="1094">
        <v>1</v>
      </c>
      <c r="BA50" s="1094">
        <v>5</v>
      </c>
      <c r="BB50" s="1089">
        <v>31</v>
      </c>
      <c r="BC50" s="1089">
        <v>1.5</v>
      </c>
      <c r="BD50" s="1093">
        <v>1.3385948990307144</v>
      </c>
      <c r="BE50" s="1093">
        <v>1.6478050834123084</v>
      </c>
      <c r="BF50" s="1093" t="s">
        <v>2903</v>
      </c>
      <c r="BG50" s="1095">
        <v>1.1000000000000001</v>
      </c>
      <c r="BH50" s="1095">
        <v>1.1000000000000001</v>
      </c>
      <c r="BI50" s="1095">
        <v>1.2</v>
      </c>
      <c r="BJ50" s="1095">
        <v>1.02</v>
      </c>
      <c r="BK50" s="1095">
        <v>1</v>
      </c>
      <c r="BL50" s="1095">
        <v>1.2</v>
      </c>
    </row>
    <row r="51" spans="1:64" ht="24">
      <c r="A51" s="1045" t="s">
        <v>2070</v>
      </c>
      <c r="B51" s="1059"/>
      <c r="C51" s="1060" t="s">
        <v>469</v>
      </c>
      <c r="D51" s="1071" t="s">
        <v>352</v>
      </c>
      <c r="E51" s="1072" t="s">
        <v>471</v>
      </c>
      <c r="F51" s="1073" t="s">
        <v>2891</v>
      </c>
      <c r="G51" s="1074" t="s">
        <v>352</v>
      </c>
      <c r="H51" s="1075" t="s">
        <v>246</v>
      </c>
      <c r="I51" s="1075" t="s">
        <v>619</v>
      </c>
      <c r="J51" s="1076" t="s">
        <v>352</v>
      </c>
      <c r="K51" s="1074" t="s">
        <v>339</v>
      </c>
      <c r="L51" s="1077">
        <v>0</v>
      </c>
      <c r="M51" s="1078">
        <v>1</v>
      </c>
      <c r="N51" s="1079">
        <v>1.6478050834123084</v>
      </c>
      <c r="O51" s="1208" t="s">
        <v>2927</v>
      </c>
      <c r="P51" s="1077">
        <v>0</v>
      </c>
      <c r="Q51" s="1078">
        <v>1</v>
      </c>
      <c r="R51" s="1079">
        <v>1.6478050834123084</v>
      </c>
      <c r="S51" s="1208" t="s">
        <v>2927</v>
      </c>
      <c r="T51" s="1077">
        <v>0</v>
      </c>
      <c r="U51" s="1078">
        <v>1</v>
      </c>
      <c r="V51" s="1079">
        <v>1.6478050834123084</v>
      </c>
      <c r="W51" s="1208" t="s">
        <v>2927</v>
      </c>
      <c r="X51" s="1077">
        <v>0</v>
      </c>
      <c r="Y51" s="1078">
        <v>1</v>
      </c>
      <c r="Z51" s="1079">
        <v>1.6478050834123084</v>
      </c>
      <c r="AA51" s="1073" t="s">
        <v>2927</v>
      </c>
      <c r="AB51" s="1077">
        <v>0</v>
      </c>
      <c r="AC51" s="1078">
        <v>1</v>
      </c>
      <c r="AD51" s="1079">
        <v>1.6478050834123084</v>
      </c>
      <c r="AE51" s="1208" t="s">
        <v>2927</v>
      </c>
      <c r="AF51" s="1077">
        <v>0</v>
      </c>
      <c r="AG51" s="1078">
        <v>1</v>
      </c>
      <c r="AH51" s="1079">
        <v>1.6478050834123084</v>
      </c>
      <c r="AI51" s="1208" t="s">
        <v>2927</v>
      </c>
      <c r="AJ51" s="1077">
        <v>5.5555555555555562</v>
      </c>
      <c r="AK51" s="1078">
        <v>1</v>
      </c>
      <c r="AL51" s="1079">
        <v>1.6478050834123084</v>
      </c>
      <c r="AM51" s="1208" t="s">
        <v>2927</v>
      </c>
      <c r="AN51" s="1077">
        <v>5.5555555555555562</v>
      </c>
      <c r="AO51" s="1078">
        <v>1</v>
      </c>
      <c r="AP51" s="1079">
        <v>1.6478050834123084</v>
      </c>
      <c r="AQ51" s="1073" t="s">
        <v>2927</v>
      </c>
      <c r="AR51" s="1103"/>
      <c r="AS51" s="1077">
        <v>92.455621301775153</v>
      </c>
      <c r="AT51" s="1077">
        <v>74.786324786324784</v>
      </c>
      <c r="AU51" s="1041" t="s">
        <v>1341</v>
      </c>
      <c r="AV51" s="1094">
        <v>3</v>
      </c>
      <c r="AW51" s="1094">
        <v>4</v>
      </c>
      <c r="AX51" s="1094">
        <v>4</v>
      </c>
      <c r="AY51" s="1094">
        <v>3</v>
      </c>
      <c r="AZ51" s="1094">
        <v>1</v>
      </c>
      <c r="BA51" s="1094">
        <v>5</v>
      </c>
      <c r="BB51" s="1089">
        <v>31</v>
      </c>
      <c r="BC51" s="1089">
        <v>1.5</v>
      </c>
      <c r="BD51" s="1093">
        <v>1.3385948990307144</v>
      </c>
      <c r="BE51" s="1093">
        <v>1.6478050834123084</v>
      </c>
      <c r="BF51" s="1093" t="s">
        <v>2903</v>
      </c>
      <c r="BG51" s="1095">
        <v>1.1000000000000001</v>
      </c>
      <c r="BH51" s="1095">
        <v>1.1000000000000001</v>
      </c>
      <c r="BI51" s="1095">
        <v>1.2</v>
      </c>
      <c r="BJ51" s="1095">
        <v>1.02</v>
      </c>
      <c r="BK51" s="1095">
        <v>1</v>
      </c>
      <c r="BL51" s="1095">
        <v>1.2</v>
      </c>
    </row>
    <row r="52" spans="1:64" ht="24">
      <c r="A52" s="1045">
        <v>2083</v>
      </c>
      <c r="B52" s="1059" t="s">
        <v>346</v>
      </c>
      <c r="C52" s="1060" t="s">
        <v>469</v>
      </c>
      <c r="D52" s="1071" t="s">
        <v>352</v>
      </c>
      <c r="E52" s="1072" t="s">
        <v>471</v>
      </c>
      <c r="F52" s="1073" t="s">
        <v>136</v>
      </c>
      <c r="G52" s="1074" t="s">
        <v>352</v>
      </c>
      <c r="H52" s="1075" t="s">
        <v>134</v>
      </c>
      <c r="I52" s="1075" t="s">
        <v>135</v>
      </c>
      <c r="J52" s="1076" t="s">
        <v>352</v>
      </c>
      <c r="K52" s="1074" t="s">
        <v>339</v>
      </c>
      <c r="L52" s="1077">
        <v>2.9544707429322813E-2</v>
      </c>
      <c r="M52" s="1078">
        <v>1</v>
      </c>
      <c r="N52" s="1079">
        <v>1.6367088634771867</v>
      </c>
      <c r="O52" s="1208" t="s">
        <v>2928</v>
      </c>
      <c r="P52" s="1077">
        <v>2.9544707429322813E-2</v>
      </c>
      <c r="Q52" s="1078">
        <v>1</v>
      </c>
      <c r="R52" s="1079">
        <v>1.6367088634771867</v>
      </c>
      <c r="S52" s="1208" t="s">
        <v>2928</v>
      </c>
      <c r="T52" s="1077">
        <v>2.9544707429322813E-2</v>
      </c>
      <c r="U52" s="1078">
        <v>1</v>
      </c>
      <c r="V52" s="1079">
        <v>1.6367088634771867</v>
      </c>
      <c r="W52" s="1208" t="s">
        <v>2928</v>
      </c>
      <c r="X52" s="1077">
        <v>2.9544707429322813E-2</v>
      </c>
      <c r="Y52" s="1078">
        <v>1</v>
      </c>
      <c r="Z52" s="1079">
        <v>1.6367088634771867</v>
      </c>
      <c r="AA52" s="1073" t="s">
        <v>2928</v>
      </c>
      <c r="AB52" s="1077">
        <v>2.9544707429322813E-2</v>
      </c>
      <c r="AC52" s="1078">
        <v>1</v>
      </c>
      <c r="AD52" s="1079">
        <v>1.6367088634771867</v>
      </c>
      <c r="AE52" s="1208" t="s">
        <v>2928</v>
      </c>
      <c r="AF52" s="1077">
        <v>2.9544707429322813E-2</v>
      </c>
      <c r="AG52" s="1078">
        <v>1</v>
      </c>
      <c r="AH52" s="1079">
        <v>1.6367088634771867</v>
      </c>
      <c r="AI52" s="1208" t="s">
        <v>2928</v>
      </c>
      <c r="AJ52" s="1077">
        <v>2.9544707429322813E-2</v>
      </c>
      <c r="AK52" s="1078">
        <v>1</v>
      </c>
      <c r="AL52" s="1079">
        <v>1.6367088634771867</v>
      </c>
      <c r="AM52" s="1208" t="s">
        <v>2928</v>
      </c>
      <c r="AN52" s="1077">
        <v>2.9544707429322813E-2</v>
      </c>
      <c r="AO52" s="1078">
        <v>1</v>
      </c>
      <c r="AP52" s="1079">
        <v>1.6367088634771867</v>
      </c>
      <c r="AQ52" s="1073" t="s">
        <v>2928</v>
      </c>
      <c r="AR52" s="1103"/>
      <c r="AS52" s="1077">
        <v>2.9544707429322813E-2</v>
      </c>
      <c r="AT52" s="1077">
        <v>2.9544707429322813E-2</v>
      </c>
      <c r="AU52" s="1041" t="s">
        <v>1341</v>
      </c>
      <c r="AV52" s="1094">
        <v>2</v>
      </c>
      <c r="AW52" s="1094">
        <v>4</v>
      </c>
      <c r="AX52" s="1094">
        <v>4</v>
      </c>
      <c r="AY52" s="1094">
        <v>3</v>
      </c>
      <c r="AZ52" s="1094">
        <v>1</v>
      </c>
      <c r="BA52" s="1094">
        <v>5</v>
      </c>
      <c r="BB52" s="1089">
        <v>32</v>
      </c>
      <c r="BC52" s="1089">
        <v>1.5</v>
      </c>
      <c r="BD52" s="1093">
        <v>1.3229855584076429</v>
      </c>
      <c r="BE52" s="1093">
        <v>1.6367088634771867</v>
      </c>
      <c r="BF52" s="1093" t="s">
        <v>2929</v>
      </c>
      <c r="BG52" s="1095">
        <v>1.05</v>
      </c>
      <c r="BH52" s="1095">
        <v>1.1000000000000001</v>
      </c>
      <c r="BI52" s="1095">
        <v>1.2</v>
      </c>
      <c r="BJ52" s="1095">
        <v>1.02</v>
      </c>
      <c r="BK52" s="1095">
        <v>1</v>
      </c>
      <c r="BL52" s="1095">
        <v>1.2</v>
      </c>
    </row>
    <row r="53" spans="1:64" ht="24">
      <c r="A53" s="1045">
        <v>1876</v>
      </c>
      <c r="B53" s="1059" t="s">
        <v>469</v>
      </c>
      <c r="C53" s="1060" t="s">
        <v>469</v>
      </c>
      <c r="D53" s="1071" t="s">
        <v>352</v>
      </c>
      <c r="E53" s="1072" t="s">
        <v>471</v>
      </c>
      <c r="F53" s="1073" t="s">
        <v>615</v>
      </c>
      <c r="G53" s="1074" t="s">
        <v>352</v>
      </c>
      <c r="H53" s="1075" t="s">
        <v>134</v>
      </c>
      <c r="I53" s="1075" t="s">
        <v>135</v>
      </c>
      <c r="J53" s="1076" t="s">
        <v>352</v>
      </c>
      <c r="K53" s="1074" t="s">
        <v>339</v>
      </c>
      <c r="L53" s="1077">
        <v>2.9544707429322813E-2</v>
      </c>
      <c r="M53" s="1078">
        <v>1</v>
      </c>
      <c r="N53" s="1079">
        <v>1.8532338457509625</v>
      </c>
      <c r="O53" s="1208" t="s">
        <v>2930</v>
      </c>
      <c r="P53" s="1077">
        <v>2.9544707429322813E-2</v>
      </c>
      <c r="Q53" s="1078">
        <v>1</v>
      </c>
      <c r="R53" s="1079">
        <v>1.8532338457509625</v>
      </c>
      <c r="S53" s="1208" t="s">
        <v>2930</v>
      </c>
      <c r="T53" s="1077">
        <v>2.9544707429322813E-2</v>
      </c>
      <c r="U53" s="1078">
        <v>1</v>
      </c>
      <c r="V53" s="1079">
        <v>1.8532338457509625</v>
      </c>
      <c r="W53" s="1208" t="s">
        <v>2930</v>
      </c>
      <c r="X53" s="1077">
        <v>2.9544707429322813E-2</v>
      </c>
      <c r="Y53" s="1078">
        <v>1</v>
      </c>
      <c r="Z53" s="1079">
        <v>1.8532338457509625</v>
      </c>
      <c r="AA53" s="1073" t="s">
        <v>2930</v>
      </c>
      <c r="AB53" s="1077">
        <v>2.9544707429322813E-2</v>
      </c>
      <c r="AC53" s="1078">
        <v>1</v>
      </c>
      <c r="AD53" s="1079">
        <v>1.8532338457509625</v>
      </c>
      <c r="AE53" s="1208" t="s">
        <v>2930</v>
      </c>
      <c r="AF53" s="1077">
        <v>2.9544707429322813E-2</v>
      </c>
      <c r="AG53" s="1078">
        <v>1</v>
      </c>
      <c r="AH53" s="1079">
        <v>1.8532338457509625</v>
      </c>
      <c r="AI53" s="1208" t="s">
        <v>2930</v>
      </c>
      <c r="AJ53" s="1077">
        <v>2.9544707429322813E-2</v>
      </c>
      <c r="AK53" s="1078">
        <v>1</v>
      </c>
      <c r="AL53" s="1079">
        <v>1.8532338457509625</v>
      </c>
      <c r="AM53" s="1208" t="s">
        <v>2930</v>
      </c>
      <c r="AN53" s="1077">
        <v>2.9544707429322813E-2</v>
      </c>
      <c r="AO53" s="1078">
        <v>1</v>
      </c>
      <c r="AP53" s="1079">
        <v>1.8532338457509625</v>
      </c>
      <c r="AQ53" s="1073" t="s">
        <v>2930</v>
      </c>
      <c r="AR53" s="1103"/>
      <c r="AS53" s="1077">
        <v>2.9544707429322813E-2</v>
      </c>
      <c r="AT53" s="1077">
        <v>2.9544707429322813E-2</v>
      </c>
      <c r="AU53" s="1041" t="s">
        <v>1341</v>
      </c>
      <c r="AV53" s="1094">
        <v>3</v>
      </c>
      <c r="AW53" s="1094">
        <v>4</v>
      </c>
      <c r="AX53" s="1094">
        <v>5</v>
      </c>
      <c r="AY53" s="1094">
        <v>3</v>
      </c>
      <c r="AZ53" s="1094">
        <v>1</v>
      </c>
      <c r="BA53" s="1094">
        <v>5</v>
      </c>
      <c r="BB53" s="1089">
        <v>32</v>
      </c>
      <c r="BC53" s="1089">
        <v>1.5</v>
      </c>
      <c r="BD53" s="1093">
        <v>1.5919770563893134</v>
      </c>
      <c r="BE53" s="1093">
        <v>1.8532338457509625</v>
      </c>
      <c r="BF53" s="1093" t="s">
        <v>2811</v>
      </c>
      <c r="BG53" s="1095">
        <v>1.1000000000000001</v>
      </c>
      <c r="BH53" s="1095">
        <v>1.1000000000000001</v>
      </c>
      <c r="BI53" s="1095">
        <v>1.5</v>
      </c>
      <c r="BJ53" s="1095">
        <v>1.02</v>
      </c>
      <c r="BK53" s="1095">
        <v>1</v>
      </c>
      <c r="BL53" s="1095">
        <v>1.2</v>
      </c>
    </row>
    <row r="54" spans="1:64" ht="24">
      <c r="A54" s="1045">
        <v>2083</v>
      </c>
      <c r="B54" s="1059" t="s">
        <v>469</v>
      </c>
      <c r="C54" s="1060" t="s">
        <v>469</v>
      </c>
      <c r="D54" s="1071" t="s">
        <v>352</v>
      </c>
      <c r="E54" s="1072" t="s">
        <v>471</v>
      </c>
      <c r="F54" s="1073" t="s">
        <v>136</v>
      </c>
      <c r="G54" s="1074" t="s">
        <v>352</v>
      </c>
      <c r="H54" s="1075" t="s">
        <v>134</v>
      </c>
      <c r="I54" s="1075" t="s">
        <v>135</v>
      </c>
      <c r="J54" s="1076" t="s">
        <v>352</v>
      </c>
      <c r="K54" s="1074" t="s">
        <v>339</v>
      </c>
      <c r="L54" s="1077">
        <v>1.1094674556213017E-2</v>
      </c>
      <c r="M54" s="1078">
        <v>1</v>
      </c>
      <c r="N54" s="1079">
        <v>1.8532338457509625</v>
      </c>
      <c r="O54" s="1208" t="s">
        <v>2930</v>
      </c>
      <c r="P54" s="1077">
        <v>1.1094674556213017E-2</v>
      </c>
      <c r="Q54" s="1078">
        <v>1</v>
      </c>
      <c r="R54" s="1079">
        <v>1.8532338457509625</v>
      </c>
      <c r="S54" s="1208" t="s">
        <v>2930</v>
      </c>
      <c r="T54" s="1077">
        <v>1.1094674556213017E-2</v>
      </c>
      <c r="U54" s="1078">
        <v>1</v>
      </c>
      <c r="V54" s="1079">
        <v>1.8532338457509625</v>
      </c>
      <c r="W54" s="1208" t="s">
        <v>2930</v>
      </c>
      <c r="X54" s="1077">
        <v>1.1094674556213017E-2</v>
      </c>
      <c r="Y54" s="1078">
        <v>1</v>
      </c>
      <c r="Z54" s="1079">
        <v>1.8532338457509625</v>
      </c>
      <c r="AA54" s="1073" t="s">
        <v>2930</v>
      </c>
      <c r="AB54" s="1077">
        <v>1.1094674556213017E-2</v>
      </c>
      <c r="AC54" s="1078">
        <v>1</v>
      </c>
      <c r="AD54" s="1079">
        <v>1.8532338457509625</v>
      </c>
      <c r="AE54" s="1208" t="s">
        <v>2930</v>
      </c>
      <c r="AF54" s="1077">
        <v>1.1094674556213017E-2</v>
      </c>
      <c r="AG54" s="1078">
        <v>1</v>
      </c>
      <c r="AH54" s="1079">
        <v>1.8532338457509625</v>
      </c>
      <c r="AI54" s="1208" t="s">
        <v>2930</v>
      </c>
      <c r="AJ54" s="1077">
        <v>1.1094674556213017E-2</v>
      </c>
      <c r="AK54" s="1078">
        <v>1</v>
      </c>
      <c r="AL54" s="1079">
        <v>1.8532338457509625</v>
      </c>
      <c r="AM54" s="1208" t="s">
        <v>2930</v>
      </c>
      <c r="AN54" s="1077">
        <v>1.1094674556213017E-2</v>
      </c>
      <c r="AO54" s="1078">
        <v>1</v>
      </c>
      <c r="AP54" s="1079">
        <v>1.8532338457509625</v>
      </c>
      <c r="AQ54" s="1073" t="s">
        <v>2930</v>
      </c>
      <c r="AR54" s="1103"/>
      <c r="AS54" s="1077">
        <v>1.1094674556213017E-2</v>
      </c>
      <c r="AT54" s="1077">
        <v>1.1094674556213017E-2</v>
      </c>
      <c r="AU54" s="1041" t="s">
        <v>1341</v>
      </c>
      <c r="AV54" s="1094">
        <v>3</v>
      </c>
      <c r="AW54" s="1094">
        <v>4</v>
      </c>
      <c r="AX54" s="1094">
        <v>5</v>
      </c>
      <c r="AY54" s="1094">
        <v>3</v>
      </c>
      <c r="AZ54" s="1094">
        <v>1</v>
      </c>
      <c r="BA54" s="1094">
        <v>5</v>
      </c>
      <c r="BB54" s="1089">
        <v>32</v>
      </c>
      <c r="BC54" s="1089">
        <v>1.5</v>
      </c>
      <c r="BD54" s="1093">
        <v>1.5919770563893134</v>
      </c>
      <c r="BE54" s="1093">
        <v>1.8532338457509625</v>
      </c>
      <c r="BF54" s="1093" t="s">
        <v>2811</v>
      </c>
      <c r="BG54" s="1095">
        <v>1.1000000000000001</v>
      </c>
      <c r="BH54" s="1095">
        <v>1.1000000000000001</v>
      </c>
      <c r="BI54" s="1095">
        <v>1.5</v>
      </c>
      <c r="BJ54" s="1095">
        <v>1.02</v>
      </c>
      <c r="BK54" s="1095">
        <v>1</v>
      </c>
      <c r="BL54" s="1095">
        <v>1.2</v>
      </c>
    </row>
    <row r="55" spans="1:64" ht="24">
      <c r="A55" s="1045">
        <v>3064</v>
      </c>
      <c r="B55" s="1059" t="s">
        <v>469</v>
      </c>
      <c r="C55" s="1060" t="s">
        <v>469</v>
      </c>
      <c r="D55" s="1071" t="s">
        <v>352</v>
      </c>
      <c r="E55" s="1072" t="s">
        <v>471</v>
      </c>
      <c r="F55" s="1073" t="s">
        <v>137</v>
      </c>
      <c r="G55" s="1074" t="s">
        <v>352</v>
      </c>
      <c r="H55" s="1075" t="s">
        <v>134</v>
      </c>
      <c r="I55" s="1075" t="s">
        <v>135</v>
      </c>
      <c r="J55" s="1076" t="s">
        <v>352</v>
      </c>
      <c r="K55" s="1074" t="s">
        <v>339</v>
      </c>
      <c r="L55" s="1077">
        <v>1.1094674556213017E-2</v>
      </c>
      <c r="M55" s="1078">
        <v>1</v>
      </c>
      <c r="N55" s="1079">
        <v>1.8532338457509625</v>
      </c>
      <c r="O55" s="1208" t="s">
        <v>2930</v>
      </c>
      <c r="P55" s="1077">
        <v>1.1094674556213017E-2</v>
      </c>
      <c r="Q55" s="1078">
        <v>1</v>
      </c>
      <c r="R55" s="1079">
        <v>1.8532338457509625</v>
      </c>
      <c r="S55" s="1208" t="s">
        <v>2930</v>
      </c>
      <c r="T55" s="1077">
        <v>1.1094674556213017E-2</v>
      </c>
      <c r="U55" s="1078">
        <v>1</v>
      </c>
      <c r="V55" s="1079">
        <v>1.8532338457509625</v>
      </c>
      <c r="W55" s="1208" t="s">
        <v>2930</v>
      </c>
      <c r="X55" s="1077">
        <v>1.1094674556213017E-2</v>
      </c>
      <c r="Y55" s="1078">
        <v>1</v>
      </c>
      <c r="Z55" s="1079">
        <v>1.8532338457509625</v>
      </c>
      <c r="AA55" s="1073" t="s">
        <v>2930</v>
      </c>
      <c r="AB55" s="1077">
        <v>1.1094674556213017E-2</v>
      </c>
      <c r="AC55" s="1078">
        <v>1</v>
      </c>
      <c r="AD55" s="1079">
        <v>1.8532338457509625</v>
      </c>
      <c r="AE55" s="1208" t="s">
        <v>2930</v>
      </c>
      <c r="AF55" s="1077">
        <v>1.1094674556213017E-2</v>
      </c>
      <c r="AG55" s="1078">
        <v>1</v>
      </c>
      <c r="AH55" s="1079">
        <v>1.8532338457509625</v>
      </c>
      <c r="AI55" s="1208" t="s">
        <v>2930</v>
      </c>
      <c r="AJ55" s="1077">
        <v>1.1094674556213017E-2</v>
      </c>
      <c r="AK55" s="1078">
        <v>1</v>
      </c>
      <c r="AL55" s="1079">
        <v>1.8532338457509625</v>
      </c>
      <c r="AM55" s="1208" t="s">
        <v>2930</v>
      </c>
      <c r="AN55" s="1077">
        <v>1.1094674556213017E-2</v>
      </c>
      <c r="AO55" s="1078">
        <v>1</v>
      </c>
      <c r="AP55" s="1079">
        <v>1.8532338457509625</v>
      </c>
      <c r="AQ55" s="1073" t="s">
        <v>2930</v>
      </c>
      <c r="AR55" s="1103"/>
      <c r="AS55" s="1077">
        <v>1.1094674556213017E-2</v>
      </c>
      <c r="AT55" s="1077">
        <v>1.1094674556213017E-2</v>
      </c>
      <c r="AU55" s="1041" t="s">
        <v>1341</v>
      </c>
      <c r="AV55" s="1094">
        <v>3</v>
      </c>
      <c r="AW55" s="1094">
        <v>4</v>
      </c>
      <c r="AX55" s="1094">
        <v>5</v>
      </c>
      <c r="AY55" s="1094">
        <v>3</v>
      </c>
      <c r="AZ55" s="1094">
        <v>1</v>
      </c>
      <c r="BA55" s="1094">
        <v>5</v>
      </c>
      <c r="BB55" s="1089">
        <v>32</v>
      </c>
      <c r="BC55" s="1089">
        <v>1.5</v>
      </c>
      <c r="BD55" s="1093">
        <v>1.5919770563893134</v>
      </c>
      <c r="BE55" s="1093">
        <v>1.8532338457509625</v>
      </c>
      <c r="BF55" s="1093" t="s">
        <v>2811</v>
      </c>
      <c r="BG55" s="1095">
        <v>1.1000000000000001</v>
      </c>
      <c r="BH55" s="1095">
        <v>1.1000000000000001</v>
      </c>
      <c r="BI55" s="1095">
        <v>1.5</v>
      </c>
      <c r="BJ55" s="1095">
        <v>1.02</v>
      </c>
      <c r="BK55" s="1095">
        <v>1</v>
      </c>
      <c r="BL55" s="1095">
        <v>1.2</v>
      </c>
    </row>
    <row r="57" spans="1:64">
      <c r="F57" s="1125" t="s">
        <v>2711</v>
      </c>
      <c r="K57" s="1120" t="s">
        <v>2712</v>
      </c>
      <c r="AJ57" s="1120">
        <v>15</v>
      </c>
      <c r="AN57" s="1120">
        <v>16</v>
      </c>
      <c r="AU57" s="1111" t="s">
        <v>2717</v>
      </c>
    </row>
    <row r="58" spans="1:64" ht="24">
      <c r="F58" s="1125" t="s">
        <v>2101</v>
      </c>
      <c r="K58" s="1120" t="s">
        <v>2119</v>
      </c>
      <c r="AJ58" s="1120">
        <v>2.33</v>
      </c>
      <c r="AU58" s="1111" t="s">
        <v>2102</v>
      </c>
    </row>
    <row r="59" spans="1:64">
      <c r="F59" s="1125" t="s">
        <v>2084</v>
      </c>
      <c r="K59" s="1209" t="s">
        <v>2094</v>
      </c>
      <c r="AJ59" s="1120">
        <v>158.75</v>
      </c>
      <c r="AN59" s="1120">
        <v>158.75</v>
      </c>
      <c r="AU59" s="1111" t="s">
        <v>2716</v>
      </c>
    </row>
    <row r="60" spans="1:64">
      <c r="F60" s="1125" t="s">
        <v>2085</v>
      </c>
      <c r="K60" s="1209" t="s">
        <v>2094</v>
      </c>
      <c r="AJ60" s="1120">
        <v>158.75</v>
      </c>
      <c r="AN60" s="1120">
        <v>158.75</v>
      </c>
      <c r="AU60" s="1111" t="s">
        <v>2716</v>
      </c>
    </row>
    <row r="61" spans="1:64" ht="24">
      <c r="F61" s="1125" t="s">
        <v>2086</v>
      </c>
      <c r="K61" s="1209" t="s">
        <v>2095</v>
      </c>
      <c r="AF61" s="1210"/>
      <c r="AJ61" s="1120">
        <v>252</v>
      </c>
      <c r="AN61" s="1120">
        <v>252</v>
      </c>
      <c r="AU61" s="1111" t="s">
        <v>2071</v>
      </c>
    </row>
    <row r="62" spans="1:64" ht="14.25">
      <c r="F62" s="1125" t="s">
        <v>2714</v>
      </c>
      <c r="K62" s="1209" t="s">
        <v>2096</v>
      </c>
      <c r="AF62" s="1210"/>
      <c r="AJ62" s="1518">
        <v>255.46699366441854</v>
      </c>
      <c r="AK62" s="1518" t="e">
        <v>#DIV/0!</v>
      </c>
      <c r="AL62" s="1518" t="e">
        <v>#DIV/0!</v>
      </c>
      <c r="AM62" s="1518" t="e">
        <v>#DIV/0!</v>
      </c>
      <c r="AN62" s="1518">
        <v>272.49812657537979</v>
      </c>
      <c r="AU62" s="1111" t="s">
        <v>2715</v>
      </c>
    </row>
    <row r="63" spans="1:64" ht="36">
      <c r="F63" s="1125" t="s">
        <v>2713</v>
      </c>
      <c r="K63" s="1209" t="s">
        <v>2096</v>
      </c>
      <c r="AF63" s="1210"/>
      <c r="AJ63" s="1120">
        <v>170</v>
      </c>
      <c r="AN63" s="1120">
        <v>180</v>
      </c>
      <c r="AU63" s="1111" t="s">
        <v>2105</v>
      </c>
    </row>
    <row r="64" spans="1:64" ht="24">
      <c r="F64" s="1125" t="s">
        <v>2087</v>
      </c>
      <c r="K64" s="1209" t="s">
        <v>2096</v>
      </c>
      <c r="AF64" s="1210"/>
      <c r="AJ64" s="1135">
        <v>65</v>
      </c>
      <c r="AN64" s="1135">
        <v>65</v>
      </c>
      <c r="AU64" s="1111" t="s">
        <v>2718</v>
      </c>
    </row>
    <row r="65" spans="6:47" ht="14.25">
      <c r="F65" s="1125" t="s">
        <v>2088</v>
      </c>
      <c r="K65" s="1209" t="s">
        <v>2096</v>
      </c>
      <c r="AF65" s="1210"/>
      <c r="AJ65" s="1212">
        <v>20.466993664418538</v>
      </c>
      <c r="AK65" s="1247"/>
      <c r="AL65" s="1247"/>
      <c r="AM65" s="1247"/>
      <c r="AN65" s="1212">
        <v>27.498126575379786</v>
      </c>
      <c r="AU65" s="1111" t="s">
        <v>2719</v>
      </c>
    </row>
    <row r="66" spans="6:47" ht="16.5">
      <c r="F66" s="1125" t="s">
        <v>2089</v>
      </c>
      <c r="K66" s="1209" t="s">
        <v>2097</v>
      </c>
      <c r="AF66" s="1210"/>
      <c r="AJ66" s="1212">
        <v>396.1</v>
      </c>
      <c r="AK66" s="1247"/>
      <c r="AL66" s="1247"/>
      <c r="AM66" s="1247"/>
      <c r="AN66" s="1212">
        <v>419.40000000000003</v>
      </c>
      <c r="AU66" s="1111" t="s">
        <v>351</v>
      </c>
    </row>
    <row r="67" spans="6:47" ht="16.5">
      <c r="F67" s="1125" t="s">
        <v>2090</v>
      </c>
      <c r="K67" s="1209" t="s">
        <v>2097</v>
      </c>
      <c r="AF67" s="1210"/>
      <c r="AJ67" s="1212">
        <v>199.13809523809519</v>
      </c>
      <c r="AK67" s="1247"/>
      <c r="AL67" s="1247"/>
      <c r="AM67" s="1247"/>
      <c r="AN67" s="1212">
        <v>215.5206349206349</v>
      </c>
      <c r="AU67" s="1111" t="s">
        <v>351</v>
      </c>
    </row>
    <row r="68" spans="6:47" ht="16.5">
      <c r="F68" s="1125" t="s">
        <v>2091</v>
      </c>
      <c r="K68" s="1209" t="s">
        <v>2097</v>
      </c>
      <c r="AF68" s="1210"/>
      <c r="AJ68" s="1212">
        <v>595.23809523809518</v>
      </c>
      <c r="AK68" s="1247"/>
      <c r="AL68" s="1247"/>
      <c r="AM68" s="1247"/>
      <c r="AN68" s="1212">
        <v>634.92063492063494</v>
      </c>
      <c r="AU68" s="1111" t="s">
        <v>351</v>
      </c>
    </row>
    <row r="69" spans="6:47" ht="36">
      <c r="F69" s="1125" t="s">
        <v>2092</v>
      </c>
      <c r="K69" s="1209" t="s">
        <v>2098</v>
      </c>
      <c r="AJ69" s="1212">
        <v>4.7619047619047619</v>
      </c>
      <c r="AN69" s="1212">
        <v>5.5555555555555545</v>
      </c>
      <c r="AU69" s="1111" t="s">
        <v>2106</v>
      </c>
    </row>
    <row r="70" spans="6:47" ht="24">
      <c r="F70" s="1125" t="s">
        <v>2093</v>
      </c>
      <c r="K70" s="1209" t="s">
        <v>2099</v>
      </c>
      <c r="AJ70" s="1212">
        <v>50.973145153433052</v>
      </c>
      <c r="AN70" s="1212">
        <v>50.973145153433052</v>
      </c>
      <c r="AU70" s="1111" t="s">
        <v>2104</v>
      </c>
    </row>
    <row r="71" spans="6:47" ht="24">
      <c r="F71" s="1125" t="s">
        <v>2093</v>
      </c>
      <c r="K71" s="1209" t="s">
        <v>2100</v>
      </c>
      <c r="AJ71" s="1211">
        <v>1.510490916333472E-3</v>
      </c>
      <c r="AN71" s="1211">
        <v>1.510490916333472E-3</v>
      </c>
      <c r="AU71" s="1111" t="s">
        <v>2103</v>
      </c>
    </row>
    <row r="72" spans="6:47" ht="24">
      <c r="F72" s="1125" t="s">
        <v>2110</v>
      </c>
      <c r="AJ72" s="1135">
        <v>55.555555555555557</v>
      </c>
      <c r="AN72" s="1135">
        <v>55.555555555555557</v>
      </c>
      <c r="AU72" s="1111" t="s">
        <v>2111</v>
      </c>
    </row>
  </sheetData>
  <mergeCells count="1">
    <mergeCell ref="AV1:BA1"/>
  </mergeCells>
  <phoneticPr fontId="0" type="noConversion"/>
  <conditionalFormatting sqref="D34:L37 D42:L42 D45:L45 D47:L47 D53:L53 D55:L55 P34:P37 P42 P45 P47 P53 P55 T34:T37 T42 T45 T47 T53 T55 X34:X37 X42 X45 X47 X53 X55 AB34:AB37 AB42 AB45 AB47 AB53 AB55 AF34:AF37 AF42 AF45 AF47 AF53 AF55 AJ34:AJ36 AJ42 AJ45 AJ47 AJ53 AJ55 AN34:AN36 AN42 AN45 AN47 AN53 AN55 AU52:BA55 L40:X41 D38:K38 AO38:AQ38 D16:AQ33 AU37:BA38 AU33:AU36 Q38:AA38 L39:S39 AU46:BA47 AV44:BA45 AS18:BA21 AS15:AT38 AS39:BA42 AS44:AT55 AU15:BA35">
    <cfRule type="expression" dxfId="1609" priority="45">
      <formula>MOD(ROW(),2)=0</formula>
    </cfRule>
  </conditionalFormatting>
  <conditionalFormatting sqref="M34:O37 M42:O42 M45:O45 M47:O47 M53:O53 M55:O55 Q34:S37 Q42:S42 Q45:S45 Q47:S47 Q53:S53 Q55:S55 U34:W37 U42:W42 U45:W45 U47:W47 U53:W53 U55:W55 Y34:AA37 Y42:AA42 Y45:AA45 Y47:AA47 Y53:AA53 Y55:AA55 AC34:AE37 AC42:AE42 AC45:AE45 AC47:AE47 AC53:AE53 AC55:AE55 AG34:AI37 AG42:AI42 AG45:AI45 AG47:AI47 AG53:AI53 AG55:AI55 AK34:AM36 AK42:AM42 AK45:AM45 AK47:AM47 AK53:AM53 AK55:AM55 AO34:AP37 AO42:AP42 AO45:AP45 AO47:AP47 AO53:AP53 AO55:AP55">
    <cfRule type="expression" dxfId="1608" priority="44">
      <formula>MOD(ROW(),2)=0</formula>
    </cfRule>
  </conditionalFormatting>
  <conditionalFormatting sqref="D35:L35 D15:L15 D25:L25 D28:L28 D30:L30 D32:L32 D44:L44 D46:L46 D52:L52 D54:L54 P35 P15 P25 P28 P30 P32 P44 P46 P52 P54 T35 T15 T25 T28 T30 T32 T44 T46 T52 T54 X35 X15 X25 X28 X30 X32 X44 X46 X52 X54 AB35 AB15 AB25 AB28 AB30 AB32 AB44 AB46 AB52 AB54 AF35 AF15 AF25 AF28 AF30 AF32 AF44 AF46 AF52 AF54 AJ35 AJ15 AJ25 AJ28 AJ30 AJ32 AJ52 AJ54 AN35 AN15 AN25 AN28 AN30 AN32 AN44 AN52 AN54 F52:K55 AJ44">
    <cfRule type="expression" dxfId="1607" priority="43">
      <formula>MOD(ROW(),2)=0</formula>
    </cfRule>
  </conditionalFormatting>
  <conditionalFormatting sqref="M35:O35 M15:O15 M25:O25 M28:O28 M30:O30 M32:O32 M44:O44 M46:O46 M52:O52 M54:O54 Q35:S35 Q15:S15 Q25:S25 Q28:S28 Q30:S30 Q32:S32 Q44:S44 Q46:S46 Q52:S52 Q54:S54 U35:W35 U15:W15 U25:W25 U28:W28 U30:W30 U32:W32 U44:W44 U46:W46 U52:W52 U54:W54 Y35:AA35 Y15:AA15 Y25:AA25 Y28:AA28 Y30:AA30 Y32:AA32 Y44:AA44 Y46:AA46 Y52:AA52 Y54:AA54 AC35:AE35 AC15:AE15 AC25:AE25 AC28:AE28 AC30:AE30 AC32:AE32 AC44:AE44 AC46:AE46 AC52:AE52 AC54:AE54 AG35:AI35 AG15:AI15 AG25:AI25 AG28:AI28 AG30:AI30 AG32:AI32 AG44:AI44 AG46:AI46 AG52:AI52 AG54:AI54 AK35:AM35 AK15:AM15 AK25:AM25 AK28:AM28 AK30:AM30 AK32:AM32 AK44:AM44 AK52:AM52 AK54:AM54 AO35:AP35 AO15:AP15 AO25:AP25 AO28:AP28 AO30:AP30 AO32:AP32 AO44:AP44 AO46:AP46 AO52:AP52 AO54:AP54">
    <cfRule type="expression" dxfId="1606" priority="42">
      <formula>MOD(ROW(),2)=0</formula>
    </cfRule>
  </conditionalFormatting>
  <conditionalFormatting sqref="AQ34:AQ37 AQ42 AQ45 AQ47 AQ53 AQ55">
    <cfRule type="expression" dxfId="1605" priority="41">
      <formula>MOD(ROW(),2)=0</formula>
    </cfRule>
  </conditionalFormatting>
  <conditionalFormatting sqref="AQ35 AQ15 AQ25 AQ28 AQ30 AQ32 AQ44 AQ46 AQ52 AQ54">
    <cfRule type="expression" dxfId="1604" priority="40">
      <formula>MOD(ROW(),2)=0</formula>
    </cfRule>
  </conditionalFormatting>
  <conditionalFormatting sqref="BB52:BL55 BB42:BL42 BB15:BL38 BB44:BL47">
    <cfRule type="expression" dxfId="1603" priority="35">
      <formula>MOD(ROW(),2)=0</formula>
    </cfRule>
  </conditionalFormatting>
  <conditionalFormatting sqref="AU48:BA51 D48:L51 P48:P51 T48:T51 X48:X51">
    <cfRule type="expression" dxfId="1602" priority="33">
      <formula>MOD(ROW(),2)=0</formula>
    </cfRule>
  </conditionalFormatting>
  <conditionalFormatting sqref="Y48:AA51 AO48:AP51 M48:O51 Q48:S51 U48:W51">
    <cfRule type="expression" dxfId="1601" priority="32">
      <formula>MOD(ROW(),2)=0</formula>
    </cfRule>
  </conditionalFormatting>
  <conditionalFormatting sqref="AQ48:AQ51">
    <cfRule type="expression" dxfId="1600" priority="31">
      <formula>MOD(ROW(),2)=0</formula>
    </cfRule>
  </conditionalFormatting>
  <conditionalFormatting sqref="BB48:BL51">
    <cfRule type="expression" dxfId="1599" priority="29">
      <formula>MOD(ROW(),2)=0</formula>
    </cfRule>
  </conditionalFormatting>
  <conditionalFormatting sqref="AB48:AB49 AF48:AF49 AJ48:AJ50 AN48:AN50 AB51 AF51">
    <cfRule type="expression" dxfId="1598" priority="26">
      <formula>MOD(ROW(),2)=0</formula>
    </cfRule>
  </conditionalFormatting>
  <conditionalFormatting sqref="AC48:AE51 AG48:AI51 AK48:AM51">
    <cfRule type="expression" dxfId="1597" priority="25">
      <formula>MOD(ROW(),2)=0</formula>
    </cfRule>
  </conditionalFormatting>
  <conditionalFormatting sqref="AB38:AN41">
    <cfRule type="expression" dxfId="1596" priority="22">
      <formula>MOD(ROW(),2)=0</formula>
    </cfRule>
  </conditionalFormatting>
  <conditionalFormatting sqref="AB39:AN41">
    <cfRule type="expression" dxfId="1595" priority="21">
      <formula>MOD(ROW(),2)=0</formula>
    </cfRule>
  </conditionalFormatting>
  <conditionalFormatting sqref="D40:AA41 AO39:AQ41 D39:S39 Y39:AA39">
    <cfRule type="expression" dxfId="1594" priority="24">
      <formula>MOD(ROW(),2)=0</formula>
    </cfRule>
  </conditionalFormatting>
  <conditionalFormatting sqref="BB39:BL41">
    <cfRule type="expression" dxfId="1593" priority="23">
      <formula>MOD(ROW(),2)=0</formula>
    </cfRule>
  </conditionalFormatting>
  <conditionalFormatting sqref="AB50">
    <cfRule type="expression" dxfId="1592" priority="20">
      <formula>MOD(ROW(),2)=0</formula>
    </cfRule>
  </conditionalFormatting>
  <conditionalFormatting sqref="AF50">
    <cfRule type="expression" dxfId="1591" priority="19">
      <formula>MOD(ROW(),2)=0</formula>
    </cfRule>
  </conditionalFormatting>
  <conditionalFormatting sqref="AJ51">
    <cfRule type="expression" dxfId="1590" priority="18">
      <formula>MOD(ROW(),2)=0</formula>
    </cfRule>
  </conditionalFormatting>
  <conditionalFormatting sqref="AN51">
    <cfRule type="expression" dxfId="1589" priority="17">
      <formula>MOD(ROW(),2)=0</formula>
    </cfRule>
  </conditionalFormatting>
  <conditionalFormatting sqref="AV33:BA36">
    <cfRule type="expression" dxfId="1588" priority="16">
      <formula>MOD(ROW(),2)=0</formula>
    </cfRule>
  </conditionalFormatting>
  <conditionalFormatting sqref="L38:P38">
    <cfRule type="expression" dxfId="1587" priority="15">
      <formula>MOD(ROW(),2)=0</formula>
    </cfRule>
  </conditionalFormatting>
  <conditionalFormatting sqref="L38:P38">
    <cfRule type="expression" dxfId="1586" priority="14">
      <formula>MOD(ROW(),2)=0</formula>
    </cfRule>
  </conditionalFormatting>
  <conditionalFormatting sqref="T39:X39">
    <cfRule type="expression" dxfId="1585" priority="13">
      <formula>MOD(ROW(),2)=0</formula>
    </cfRule>
  </conditionalFormatting>
  <conditionalFormatting sqref="T39:X39">
    <cfRule type="expression" dxfId="1584" priority="12">
      <formula>MOD(ROW(),2)=0</formula>
    </cfRule>
  </conditionalFormatting>
  <conditionalFormatting sqref="AU44">
    <cfRule type="expression" dxfId="1583" priority="11">
      <formula>MOD(ROW(),2)=0</formula>
    </cfRule>
  </conditionalFormatting>
  <conditionalFormatting sqref="AU45">
    <cfRule type="expression" dxfId="1582" priority="10">
      <formula>MOD(ROW(),2)=0</formula>
    </cfRule>
  </conditionalFormatting>
  <conditionalFormatting sqref="AJ46 AN46">
    <cfRule type="expression" dxfId="1581" priority="9">
      <formula>MOD(ROW(),2)=0</formula>
    </cfRule>
  </conditionalFormatting>
  <conditionalFormatting sqref="AK46:AM46">
    <cfRule type="expression" dxfId="1580" priority="8">
      <formula>MOD(ROW(),2)=0</formula>
    </cfRule>
  </conditionalFormatting>
  <conditionalFormatting sqref="AJ37 AN37">
    <cfRule type="expression" dxfId="1579" priority="7">
      <formula>MOD(ROW(),2)=0</formula>
    </cfRule>
  </conditionalFormatting>
  <conditionalFormatting sqref="AK37:AM37">
    <cfRule type="expression" dxfId="1578" priority="6">
      <formula>MOD(ROW(),2)=0</formula>
    </cfRule>
  </conditionalFormatting>
  <conditionalFormatting sqref="D43:L43 AS43:AT43 P43 T43 X43 AB43 AF43 AJ43 AN43 AV43:BA43">
    <cfRule type="expression" dxfId="1577" priority="5">
      <formula>MOD(ROW(),2)=0</formula>
    </cfRule>
  </conditionalFormatting>
  <conditionalFormatting sqref="M43:O43 Q43:S43 U43:W43 Y43:AA43 AC43:AE43 AG43:AI43 AK43:AM43 AO43:AP43">
    <cfRule type="expression" dxfId="1576" priority="4">
      <formula>MOD(ROW(),2)=0</formula>
    </cfRule>
  </conditionalFormatting>
  <conditionalFormatting sqref="AQ43">
    <cfRule type="expression" dxfId="1575" priority="3">
      <formula>MOD(ROW(),2)=0</formula>
    </cfRule>
  </conditionalFormatting>
  <conditionalFormatting sqref="BB43:BL43">
    <cfRule type="expression" dxfId="1574" priority="2">
      <formula>MOD(ROW(),2)=0</formula>
    </cfRule>
  </conditionalFormatting>
  <conditionalFormatting sqref="AU43">
    <cfRule type="expression" dxfId="1573" priority="1">
      <formula>MOD(ROW(),2)=0</formula>
    </cfRule>
  </conditionalFormatting>
  <dataValidations xWindow="643" yWindow="376" count="10">
    <dataValidation allowBlank="1" showInputMessage="1" showErrorMessage="1" promptTitle="Do not change" prompt="This field is automatically updated from the names-list" sqref="BB15:BB55" xr:uid="{00000000-0002-0000-1200-000000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V3" xr:uid="{DE0D9042-9E74-4D62-9637-1D382C7C7FBA}"/>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BA3" xr:uid="{9E42760B-99DC-465B-B729-8E535D082756}"/>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Z3" xr:uid="{A8BB131E-8FAD-4022-A39A-78264FE04957}"/>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Y3" xr:uid="{457C8CF6-D4AC-4870-9A16-A1CFD4BFFF33}"/>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X3" xr:uid="{507B0534-51AA-4089-8DD7-CD62EAB73652}"/>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W3" xr:uid="{DEBEBE37-FFAF-4A6E-BD44-0E2D049AC199}"/>
    <dataValidation allowBlank="1" showInputMessage="1" showErrorMessage="1" prompt="Do not change." sqref="BB3:BL4" xr:uid="{773B17F3-5645-4EF0-8FDF-C625E47BA596}"/>
    <dataValidation allowBlank="1" showInputMessage="1" showErrorMessage="1" promptTitle="Remarks" prompt="A general comment (data source, calculation procedure, ...) can be made about each individual exchange. The remarks are added to the GeneralComment-field." sqref="AU3" xr:uid="{F53963BD-AC9C-47C2-8C71-4898699B7A1D}"/>
    <dataValidation allowBlank="1" showInputMessage="1" showErrorMessage="1" prompt="always 1" sqref="L7:L35 X7:X35 T7:T35 AF7:AF35 AB7:AB35 AJ7:AJ35 P7:P35 AN7:AN35" xr:uid="{00000000-0002-0000-1200-000001000000}"/>
  </dataValidations>
  <pageMargins left="0.78740157480314965" right="0.78740157480314965" top="0.98425196850393704" bottom="0.98425196850393704" header="0.51181102362204722" footer="0.51181102362204722"/>
  <pageSetup paperSize="9" scale="23" orientation="portrait" r:id="rId1"/>
  <headerFooter alignWithMargins="0">
    <oddHeader>&amp;A</oddHeader>
    <oddFooter>&amp;L&amp;"Arial,Fett"&amp;F&amp;C&amp;D&amp;RSeite &amp;P</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381B-61E0-4535-90C9-0BC29BEAD4FB}">
  <sheetPr codeName="Tabelle6">
    <tabColor theme="4" tint="0.39997558519241921"/>
    <pageSetUpPr fitToPage="1"/>
  </sheetPr>
  <dimension ref="A1:BF7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096" hidden="1" customWidth="1" outlineLevel="1"/>
    <col min="15" max="15" width="40.7109375" style="1096" hidden="1" customWidth="1" outlineLevel="1"/>
    <col min="16" max="16" width="15.7109375" style="1120" customWidth="1" collapsed="1"/>
    <col min="17" max="18" width="5.7109375" style="1096" hidden="1" customWidth="1" outlineLevel="1"/>
    <col min="19" max="19" width="40.7109375" style="1096" hidden="1" customWidth="1" outlineLevel="1"/>
    <col min="20" max="20" width="15.7109375" style="1120" customWidth="1" collapsed="1"/>
    <col min="21" max="22" width="5.7109375" style="1096" hidden="1" customWidth="1" outlineLevel="1"/>
    <col min="23" max="23" width="40.7109375" style="1096" hidden="1" customWidth="1" outlineLevel="1"/>
    <col min="24" max="24" width="15.7109375" style="1120" customWidth="1" collapsed="1"/>
    <col min="25" max="26" width="5.7109375" style="1096" hidden="1" customWidth="1" outlineLevel="1"/>
    <col min="27" max="27" width="40.7109375" style="1096" hidden="1" customWidth="1" outlineLevel="1"/>
    <col min="28" max="28" width="15.7109375" style="1120" customWidth="1" collapsed="1"/>
    <col min="29" max="30" width="5.7109375" style="1096" hidden="1" customWidth="1" outlineLevel="1"/>
    <col min="31" max="31" width="40.7109375" style="1096" hidden="1" customWidth="1" outlineLevel="1"/>
    <col min="32" max="32" width="15.7109375" style="1120" customWidth="1" collapsed="1"/>
    <col min="33" max="34" width="5.7109375" style="1096" customWidth="1" outlineLevel="1"/>
    <col min="35" max="35" width="40.7109375" style="1096" customWidth="1" outlineLevel="1"/>
    <col min="36" max="36" width="4.140625" style="1096" customWidth="1"/>
    <col min="37" max="37" width="40.7109375" style="1128" customWidth="1"/>
    <col min="38" max="38" width="4.7109375" style="1129" customWidth="1"/>
    <col min="39" max="47" width="4.7109375" style="1130" customWidth="1"/>
    <col min="48" max="48" width="12.7109375" style="1130" customWidth="1"/>
    <col min="49" max="54" width="4.7109375" style="1120" customWidth="1"/>
    <col min="55" max="56" width="11.42578125" style="1120"/>
    <col min="57" max="58" width="11.42578125" style="1134"/>
    <col min="59" max="16384" width="11.42578125" style="1120"/>
  </cols>
  <sheetData>
    <row r="1" spans="1:54" ht="12.75" customHeight="1">
      <c r="A1" s="1041"/>
      <c r="B1" s="1042"/>
      <c r="C1" s="1043"/>
      <c r="D1" s="1041"/>
      <c r="E1" s="1041"/>
      <c r="F1" s="1044" t="s">
        <v>456</v>
      </c>
      <c r="G1" s="1041"/>
      <c r="H1" s="1041"/>
      <c r="I1" s="1041"/>
      <c r="J1" s="1041"/>
      <c r="K1" s="1041"/>
      <c r="L1" s="1045" t="s">
        <v>910</v>
      </c>
      <c r="M1" s="1046"/>
      <c r="N1" s="1046"/>
      <c r="O1" s="1046"/>
      <c r="P1" s="1045" t="s">
        <v>911</v>
      </c>
      <c r="Q1" s="1046"/>
      <c r="R1" s="1046"/>
      <c r="S1" s="1046"/>
      <c r="T1" s="1045" t="s">
        <v>872</v>
      </c>
      <c r="U1" s="1046"/>
      <c r="V1" s="1046"/>
      <c r="W1" s="1046"/>
      <c r="X1" s="1045" t="s">
        <v>873</v>
      </c>
      <c r="Y1" s="1046"/>
      <c r="Z1" s="1046"/>
      <c r="AA1" s="1046"/>
      <c r="AB1" s="1045" t="s">
        <v>874</v>
      </c>
      <c r="AC1" s="1046"/>
      <c r="AD1" s="1046"/>
      <c r="AE1" s="1046"/>
      <c r="AF1" s="1045" t="s">
        <v>875</v>
      </c>
      <c r="AG1" s="1046"/>
      <c r="AH1" s="1046"/>
      <c r="AI1" s="1046"/>
      <c r="AK1" s="1080"/>
      <c r="AL1" s="1523"/>
      <c r="AM1" s="1523"/>
      <c r="AN1" s="1523"/>
      <c r="AO1" s="1523"/>
      <c r="AP1" s="1523"/>
      <c r="AQ1" s="1523"/>
      <c r="AR1" s="1081"/>
      <c r="AS1" s="1081"/>
      <c r="AT1" s="1081"/>
      <c r="AU1" s="1081"/>
      <c r="AV1" s="1081"/>
      <c r="AW1" s="1080"/>
      <c r="AX1" s="1080"/>
      <c r="AY1" s="1080"/>
      <c r="AZ1" s="1080"/>
      <c r="BA1" s="1080"/>
      <c r="BB1" s="1080"/>
    </row>
    <row r="2" spans="1:54"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98"/>
      <c r="AK2" s="1081"/>
      <c r="AL2" s="1081"/>
      <c r="AM2" s="1081"/>
      <c r="AN2" s="1081"/>
      <c r="AO2" s="1081"/>
      <c r="AP2" s="1081"/>
      <c r="AQ2" s="1081"/>
      <c r="AR2" s="1081"/>
      <c r="AS2" s="1080"/>
      <c r="AT2" s="1080"/>
      <c r="AU2" s="1080"/>
      <c r="AV2" s="1080"/>
      <c r="AW2" s="1080"/>
      <c r="AX2" s="1080"/>
      <c r="AY2" s="1080"/>
      <c r="AZ2" s="1080"/>
      <c r="BA2" s="1080"/>
      <c r="BB2" s="1080"/>
    </row>
    <row r="3" spans="1:54" ht="105" customHeight="1">
      <c r="A3" s="1050" t="s">
        <v>344</v>
      </c>
      <c r="B3" s="1051"/>
      <c r="C3" s="1043">
        <v>401</v>
      </c>
      <c r="D3" s="1052" t="s">
        <v>458</v>
      </c>
      <c r="E3" s="1052" t="s">
        <v>459</v>
      </c>
      <c r="F3" s="1053" t="s">
        <v>460</v>
      </c>
      <c r="G3" s="1052" t="s">
        <v>461</v>
      </c>
      <c r="H3" s="1052" t="s">
        <v>462</v>
      </c>
      <c r="I3" s="1052" t="s">
        <v>463</v>
      </c>
      <c r="J3" s="1052" t="s">
        <v>464</v>
      </c>
      <c r="K3" s="1052" t="s">
        <v>337</v>
      </c>
      <c r="L3" s="1054" t="s">
        <v>2931</v>
      </c>
      <c r="M3" s="1055" t="s">
        <v>187</v>
      </c>
      <c r="N3" s="1055" t="s">
        <v>188</v>
      </c>
      <c r="O3" s="1056" t="s">
        <v>492</v>
      </c>
      <c r="P3" s="1054" t="s">
        <v>2932</v>
      </c>
      <c r="Q3" s="1055" t="s">
        <v>187</v>
      </c>
      <c r="R3" s="1055" t="s">
        <v>188</v>
      </c>
      <c r="S3" s="1056" t="s">
        <v>492</v>
      </c>
      <c r="T3" s="1054" t="s">
        <v>2931</v>
      </c>
      <c r="U3" s="1055" t="s">
        <v>187</v>
      </c>
      <c r="V3" s="1055" t="s">
        <v>188</v>
      </c>
      <c r="W3" s="1056" t="s">
        <v>492</v>
      </c>
      <c r="X3" s="1054" t="s">
        <v>2932</v>
      </c>
      <c r="Y3" s="1055" t="s">
        <v>187</v>
      </c>
      <c r="Z3" s="1055" t="s">
        <v>188</v>
      </c>
      <c r="AA3" s="1056" t="s">
        <v>492</v>
      </c>
      <c r="AB3" s="1054" t="s">
        <v>2931</v>
      </c>
      <c r="AC3" s="1055" t="s">
        <v>187</v>
      </c>
      <c r="AD3" s="1055" t="s">
        <v>188</v>
      </c>
      <c r="AE3" s="1056" t="s">
        <v>492</v>
      </c>
      <c r="AF3" s="1054" t="s">
        <v>2932</v>
      </c>
      <c r="AG3" s="1055" t="s">
        <v>187</v>
      </c>
      <c r="AH3" s="1055" t="s">
        <v>188</v>
      </c>
      <c r="AI3" s="1056" t="s">
        <v>492</v>
      </c>
      <c r="AJ3" s="1100"/>
      <c r="AK3" s="1082" t="s">
        <v>1953</v>
      </c>
      <c r="AL3" s="1083" t="s">
        <v>1954</v>
      </c>
      <c r="AM3" s="1083" t="s">
        <v>1955</v>
      </c>
      <c r="AN3" s="1083" t="s">
        <v>1956</v>
      </c>
      <c r="AO3" s="1083" t="s">
        <v>1957</v>
      </c>
      <c r="AP3" s="1083" t="s">
        <v>1958</v>
      </c>
      <c r="AQ3" s="1083" t="s">
        <v>1959</v>
      </c>
      <c r="AR3" s="1084" t="s">
        <v>180</v>
      </c>
      <c r="AS3" s="1084" t="s">
        <v>1960</v>
      </c>
      <c r="AT3" s="1084" t="s">
        <v>182</v>
      </c>
      <c r="AU3" s="1084" t="s">
        <v>332</v>
      </c>
      <c r="AV3" s="1084" t="s">
        <v>1961</v>
      </c>
      <c r="AW3" s="1085" t="s">
        <v>1954</v>
      </c>
      <c r="AX3" s="1085" t="s">
        <v>1955</v>
      </c>
      <c r="AY3" s="1085" t="s">
        <v>1956</v>
      </c>
      <c r="AZ3" s="1085" t="s">
        <v>1957</v>
      </c>
      <c r="BA3" s="1085" t="s">
        <v>1958</v>
      </c>
      <c r="BB3" s="1085" t="s">
        <v>1959</v>
      </c>
    </row>
    <row r="4" spans="1:54" ht="12.7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403</v>
      </c>
      <c r="U4" s="1057"/>
      <c r="V4" s="1057"/>
      <c r="W4" s="1058"/>
      <c r="X4" s="1054" t="s">
        <v>403</v>
      </c>
      <c r="Y4" s="1057"/>
      <c r="Z4" s="1057"/>
      <c r="AA4" s="1058"/>
      <c r="AB4" s="1054" t="s">
        <v>2179</v>
      </c>
      <c r="AC4" s="1057"/>
      <c r="AD4" s="1057"/>
      <c r="AE4" s="1058"/>
      <c r="AF4" s="1054" t="s">
        <v>2179</v>
      </c>
      <c r="AG4" s="1057"/>
      <c r="AH4" s="1057"/>
      <c r="AI4" s="1058"/>
      <c r="AJ4" s="1101"/>
      <c r="AK4" s="1086"/>
      <c r="AL4" s="1087" t="s">
        <v>192</v>
      </c>
      <c r="AM4" s="1082"/>
      <c r="AN4" s="1082"/>
      <c r="AO4" s="1082"/>
      <c r="AP4" s="1082"/>
      <c r="AQ4" s="1082"/>
      <c r="AR4" s="1088"/>
      <c r="AS4" s="1088"/>
      <c r="AT4" s="1088" t="s">
        <v>190</v>
      </c>
      <c r="AU4" s="1088" t="s">
        <v>190</v>
      </c>
      <c r="AV4" s="1089"/>
      <c r="AW4" s="1090"/>
      <c r="AX4" s="1090"/>
      <c r="AY4" s="1090"/>
      <c r="AZ4" s="1090"/>
      <c r="BA4" s="1090"/>
      <c r="BB4" s="1090"/>
    </row>
    <row r="5" spans="1:54" ht="12.75"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54">
        <v>0</v>
      </c>
      <c r="AC5" s="1057"/>
      <c r="AD5" s="1057"/>
      <c r="AE5" s="1058"/>
      <c r="AF5" s="1054">
        <v>0</v>
      </c>
      <c r="AG5" s="1057"/>
      <c r="AH5" s="1057"/>
      <c r="AI5" s="1058"/>
      <c r="AJ5" s="1101"/>
      <c r="AK5" s="1086"/>
      <c r="AL5" s="1082"/>
      <c r="AM5" s="1082"/>
      <c r="AN5" s="1082"/>
      <c r="AO5" s="1082"/>
      <c r="AP5" s="1082"/>
      <c r="AQ5" s="1082"/>
      <c r="AR5" s="1089"/>
      <c r="AS5" s="1089"/>
      <c r="AT5" s="1089"/>
      <c r="AU5" s="1089"/>
      <c r="AV5" s="1089"/>
      <c r="AW5" s="1090"/>
      <c r="AX5" s="1090"/>
      <c r="AY5" s="1090"/>
      <c r="AZ5" s="1090"/>
      <c r="BA5" s="1090"/>
      <c r="BB5" s="1090"/>
    </row>
    <row r="6" spans="1:54" ht="12.75" customHeigh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054" t="s">
        <v>340</v>
      </c>
      <c r="AC6" s="1057"/>
      <c r="AD6" s="1057"/>
      <c r="AE6" s="1058"/>
      <c r="AF6" s="1054" t="s">
        <v>340</v>
      </c>
      <c r="AG6" s="1057"/>
      <c r="AH6" s="1057"/>
      <c r="AI6" s="1058"/>
      <c r="AJ6" s="1101"/>
      <c r="AK6" s="1086"/>
      <c r="AL6" s="1091"/>
      <c r="AM6" s="1091"/>
      <c r="AN6" s="1091"/>
      <c r="AO6" s="1091"/>
      <c r="AP6" s="1091"/>
      <c r="AQ6" s="1091"/>
      <c r="AR6" s="1089"/>
      <c r="AS6" s="1089"/>
      <c r="AT6" s="1092"/>
      <c r="AU6" s="1092"/>
      <c r="AV6" s="1093"/>
      <c r="AW6" s="1090"/>
      <c r="AX6" s="1090"/>
      <c r="AY6" s="1090"/>
      <c r="AZ6" s="1090"/>
      <c r="BA6" s="1090"/>
      <c r="BB6" s="1090"/>
    </row>
    <row r="7" spans="1:54">
      <c r="A7" s="1045" t="s">
        <v>910</v>
      </c>
      <c r="B7" s="1059" t="s">
        <v>467</v>
      </c>
      <c r="C7" s="1060"/>
      <c r="D7" s="1061" t="s">
        <v>352</v>
      </c>
      <c r="E7" s="1062">
        <v>0</v>
      </c>
      <c r="F7" s="1063" t="s">
        <v>2931</v>
      </c>
      <c r="G7" s="1064" t="s">
        <v>465</v>
      </c>
      <c r="H7" s="1065" t="s">
        <v>352</v>
      </c>
      <c r="I7" s="1065" t="s">
        <v>352</v>
      </c>
      <c r="J7" s="1066">
        <v>0</v>
      </c>
      <c r="K7" s="1064" t="s">
        <v>340</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J7" s="1101"/>
      <c r="AK7" s="1086"/>
      <c r="AL7" s="1082"/>
      <c r="AM7" s="1082"/>
      <c r="AN7" s="1082"/>
      <c r="AO7" s="1082"/>
      <c r="AP7" s="1082"/>
      <c r="AQ7" s="1082"/>
      <c r="AR7" s="1089"/>
      <c r="AS7" s="1089"/>
      <c r="AT7" s="1089"/>
      <c r="AU7" s="1089"/>
      <c r="AV7" s="1089"/>
      <c r="AW7" s="1089"/>
      <c r="AX7" s="1089"/>
      <c r="AY7" s="1089"/>
      <c r="AZ7" s="1089"/>
      <c r="BA7" s="1089"/>
      <c r="BB7" s="1089"/>
    </row>
    <row r="8" spans="1:54">
      <c r="A8" s="1045" t="s">
        <v>911</v>
      </c>
      <c r="B8" s="1059"/>
      <c r="C8" s="1060"/>
      <c r="D8" s="1061" t="s">
        <v>352</v>
      </c>
      <c r="E8" s="1062">
        <v>0</v>
      </c>
      <c r="F8" s="1063" t="s">
        <v>2932</v>
      </c>
      <c r="G8" s="1064" t="s">
        <v>465</v>
      </c>
      <c r="H8" s="1065" t="s">
        <v>352</v>
      </c>
      <c r="I8" s="1065" t="s">
        <v>352</v>
      </c>
      <c r="J8" s="1066">
        <v>0</v>
      </c>
      <c r="K8" s="1064" t="s">
        <v>340</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J8" s="1101"/>
      <c r="AK8" s="1086"/>
      <c r="AL8" s="1082"/>
      <c r="AM8" s="1082"/>
      <c r="AN8" s="1082"/>
      <c r="AO8" s="1082"/>
      <c r="AP8" s="1082"/>
      <c r="AQ8" s="1082"/>
      <c r="AR8" s="1089"/>
      <c r="AS8" s="1089"/>
      <c r="AT8" s="1089"/>
      <c r="AU8" s="1089"/>
      <c r="AV8" s="1089"/>
      <c r="AW8" s="1089"/>
      <c r="AX8" s="1089"/>
      <c r="AY8" s="1089"/>
      <c r="AZ8" s="1089"/>
      <c r="BA8" s="1089"/>
      <c r="BB8" s="1089"/>
    </row>
    <row r="9" spans="1:54">
      <c r="A9" s="1045" t="s">
        <v>872</v>
      </c>
      <c r="B9" s="1059"/>
      <c r="C9" s="1060"/>
      <c r="D9" s="1061" t="s">
        <v>352</v>
      </c>
      <c r="E9" s="1062">
        <v>0</v>
      </c>
      <c r="F9" s="1063" t="s">
        <v>2931</v>
      </c>
      <c r="G9" s="1064" t="s">
        <v>403</v>
      </c>
      <c r="H9" s="1065" t="s">
        <v>352</v>
      </c>
      <c r="I9" s="1065" t="s">
        <v>352</v>
      </c>
      <c r="J9" s="1066">
        <v>0</v>
      </c>
      <c r="K9" s="1064" t="s">
        <v>340</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J9" s="1101"/>
      <c r="AK9" s="1086"/>
      <c r="AL9" s="1082"/>
      <c r="AM9" s="1082"/>
      <c r="AN9" s="1082"/>
      <c r="AO9" s="1082"/>
      <c r="AP9" s="1082"/>
      <c r="AQ9" s="1082"/>
      <c r="AR9" s="1089"/>
      <c r="AS9" s="1089"/>
      <c r="AT9" s="1089"/>
      <c r="AU9" s="1089"/>
      <c r="AV9" s="1089"/>
      <c r="AW9" s="1089"/>
      <c r="AX9" s="1089"/>
      <c r="AY9" s="1089"/>
      <c r="AZ9" s="1089"/>
      <c r="BA9" s="1089"/>
      <c r="BB9" s="1089"/>
    </row>
    <row r="10" spans="1:54">
      <c r="A10" s="1045" t="s">
        <v>873</v>
      </c>
      <c r="B10" s="1059"/>
      <c r="C10" s="1060"/>
      <c r="D10" s="1061" t="s">
        <v>352</v>
      </c>
      <c r="E10" s="1062">
        <v>0</v>
      </c>
      <c r="F10" s="1063" t="s">
        <v>2932</v>
      </c>
      <c r="G10" s="1064" t="s">
        <v>403</v>
      </c>
      <c r="H10" s="1065" t="s">
        <v>352</v>
      </c>
      <c r="I10" s="1065" t="s">
        <v>352</v>
      </c>
      <c r="J10" s="1066">
        <v>0</v>
      </c>
      <c r="K10" s="1064" t="s">
        <v>340</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J10" s="1101"/>
      <c r="AK10" s="1086"/>
      <c r="AL10" s="1082"/>
      <c r="AM10" s="1082"/>
      <c r="AN10" s="1082"/>
      <c r="AO10" s="1082"/>
      <c r="AP10" s="1082"/>
      <c r="AQ10" s="1082"/>
      <c r="AR10" s="1089"/>
      <c r="AS10" s="1089"/>
      <c r="AT10" s="1089"/>
      <c r="AU10" s="1089"/>
      <c r="AV10" s="1089"/>
      <c r="AW10" s="1089"/>
      <c r="AX10" s="1089"/>
      <c r="AY10" s="1089"/>
      <c r="AZ10" s="1089"/>
      <c r="BA10" s="1089"/>
      <c r="BB10" s="1089"/>
    </row>
    <row r="11" spans="1:54">
      <c r="A11" s="1045" t="s">
        <v>874</v>
      </c>
      <c r="B11" s="1059"/>
      <c r="C11" s="1060"/>
      <c r="D11" s="1061" t="s">
        <v>352</v>
      </c>
      <c r="E11" s="1062">
        <v>0</v>
      </c>
      <c r="F11" s="1063" t="s">
        <v>2931</v>
      </c>
      <c r="G11" s="1064" t="s">
        <v>2179</v>
      </c>
      <c r="H11" s="1065" t="s">
        <v>352</v>
      </c>
      <c r="I11" s="1065" t="s">
        <v>352</v>
      </c>
      <c r="J11" s="1066">
        <v>0</v>
      </c>
      <c r="K11" s="1064" t="s">
        <v>340</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J11" s="1101"/>
      <c r="AK11" s="1086"/>
      <c r="AL11" s="1082"/>
      <c r="AM11" s="1082"/>
      <c r="AN11" s="1082"/>
      <c r="AO11" s="1082"/>
      <c r="AP11" s="1082"/>
      <c r="AQ11" s="1082"/>
      <c r="AR11" s="1089"/>
      <c r="AS11" s="1089"/>
      <c r="AT11" s="1089"/>
      <c r="AU11" s="1089"/>
      <c r="AV11" s="1089"/>
      <c r="AW11" s="1089"/>
      <c r="AX11" s="1089"/>
      <c r="AY11" s="1089"/>
      <c r="AZ11" s="1089"/>
      <c r="BA11" s="1089"/>
      <c r="BB11" s="1089"/>
    </row>
    <row r="12" spans="1:54">
      <c r="A12" s="1045" t="s">
        <v>875</v>
      </c>
      <c r="B12" s="1059"/>
      <c r="C12" s="1060"/>
      <c r="D12" s="1061" t="s">
        <v>352</v>
      </c>
      <c r="E12" s="1062">
        <v>0</v>
      </c>
      <c r="F12" s="1063" t="s">
        <v>2932</v>
      </c>
      <c r="G12" s="1064" t="s">
        <v>2179</v>
      </c>
      <c r="H12" s="1065" t="s">
        <v>352</v>
      </c>
      <c r="I12" s="1065" t="s">
        <v>352</v>
      </c>
      <c r="J12" s="1066">
        <v>0</v>
      </c>
      <c r="K12" s="1064" t="s">
        <v>340</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J12" s="1101"/>
      <c r="AK12" s="1086"/>
      <c r="AL12" s="1082"/>
      <c r="AM12" s="1082"/>
      <c r="AN12" s="1082"/>
      <c r="AO12" s="1082"/>
      <c r="AP12" s="1082"/>
      <c r="AQ12" s="1082"/>
      <c r="AR12" s="1089"/>
      <c r="AS12" s="1089"/>
      <c r="AT12" s="1089"/>
      <c r="AU12" s="1089"/>
      <c r="AV12" s="1089"/>
      <c r="AW12" s="1089"/>
      <c r="AX12" s="1089"/>
      <c r="AY12" s="1089"/>
      <c r="AZ12" s="1089"/>
      <c r="BA12" s="1089"/>
      <c r="BB12" s="1089"/>
    </row>
    <row r="13" spans="1:54">
      <c r="A13" s="1045">
        <v>1626</v>
      </c>
      <c r="B13" s="1059" t="s">
        <v>7</v>
      </c>
      <c r="C13" s="1060" t="s">
        <v>469</v>
      </c>
      <c r="D13" s="1071" t="s">
        <v>470</v>
      </c>
      <c r="E13" s="1072" t="s">
        <v>352</v>
      </c>
      <c r="F13" s="1073" t="s">
        <v>1343</v>
      </c>
      <c r="G13" s="1074" t="s">
        <v>465</v>
      </c>
      <c r="H13" s="1075" t="s">
        <v>352</v>
      </c>
      <c r="I13" s="1075" t="s">
        <v>352</v>
      </c>
      <c r="J13" s="1076">
        <v>0</v>
      </c>
      <c r="K13" s="1074" t="s">
        <v>340</v>
      </c>
      <c r="L13" s="1077">
        <v>0.79801705236493403</v>
      </c>
      <c r="M13" s="1078">
        <v>1</v>
      </c>
      <c r="N13" s="1079">
        <v>1.5639895531526171</v>
      </c>
      <c r="O13" s="1073" t="s">
        <v>2933</v>
      </c>
      <c r="P13" s="1077">
        <v>0</v>
      </c>
      <c r="Q13" s="1078">
        <v>1</v>
      </c>
      <c r="R13" s="1079">
        <v>1.5639895531526171</v>
      </c>
      <c r="S13" s="1073" t="s">
        <v>2933</v>
      </c>
      <c r="T13" s="1077">
        <v>0</v>
      </c>
      <c r="U13" s="1078">
        <v>1</v>
      </c>
      <c r="V13" s="1079">
        <v>1.5639895531526171</v>
      </c>
      <c r="W13" s="1073" t="s">
        <v>2933</v>
      </c>
      <c r="X13" s="1077">
        <v>0</v>
      </c>
      <c r="Y13" s="1078">
        <v>1</v>
      </c>
      <c r="Z13" s="1079">
        <v>1.5639895531526171</v>
      </c>
      <c r="AA13" s="1073" t="s">
        <v>2933</v>
      </c>
      <c r="AB13" s="1077">
        <v>0</v>
      </c>
      <c r="AC13" s="1078">
        <v>1</v>
      </c>
      <c r="AD13" s="1079">
        <v>1.5639895531526171</v>
      </c>
      <c r="AE13" s="1073" t="s">
        <v>2933</v>
      </c>
      <c r="AF13" s="1077">
        <v>0</v>
      </c>
      <c r="AG13" s="1078">
        <v>1</v>
      </c>
      <c r="AH13" s="1079">
        <v>1.5639895531526171</v>
      </c>
      <c r="AI13" s="1073" t="s">
        <v>2933</v>
      </c>
      <c r="AJ13" s="1103"/>
      <c r="AK13" s="1041" t="s">
        <v>1963</v>
      </c>
      <c r="AL13" s="1094">
        <v>5</v>
      </c>
      <c r="AM13" s="1094">
        <v>1</v>
      </c>
      <c r="AN13" s="1094">
        <v>1</v>
      </c>
      <c r="AO13" s="1094">
        <v>1</v>
      </c>
      <c r="AP13" s="1094">
        <v>1</v>
      </c>
      <c r="AQ13" s="1094">
        <v>5</v>
      </c>
      <c r="AR13" s="1089">
        <v>3</v>
      </c>
      <c r="AS13" s="1089">
        <v>1.05</v>
      </c>
      <c r="AT13" s="1093">
        <v>1.5598204153209623</v>
      </c>
      <c r="AU13" s="1093">
        <v>1.5639895531526171</v>
      </c>
      <c r="AV13" s="1093" t="s">
        <v>2934</v>
      </c>
      <c r="AW13" s="1095">
        <v>1.5</v>
      </c>
      <c r="AX13" s="1095">
        <v>1</v>
      </c>
      <c r="AY13" s="1095">
        <v>1</v>
      </c>
      <c r="AZ13" s="1095">
        <v>1</v>
      </c>
      <c r="BA13" s="1095">
        <v>1</v>
      </c>
      <c r="BB13" s="1095">
        <v>1.2</v>
      </c>
    </row>
    <row r="14" spans="1:54">
      <c r="A14" s="1045">
        <v>1619</v>
      </c>
      <c r="B14" s="1059"/>
      <c r="C14" s="1060" t="s">
        <v>469</v>
      </c>
      <c r="D14" s="1071" t="s">
        <v>470</v>
      </c>
      <c r="E14" s="1072" t="s">
        <v>352</v>
      </c>
      <c r="F14" s="1073" t="s">
        <v>1342</v>
      </c>
      <c r="G14" s="1074" t="s">
        <v>465</v>
      </c>
      <c r="H14" s="1075" t="s">
        <v>352</v>
      </c>
      <c r="I14" s="1075" t="s">
        <v>352</v>
      </c>
      <c r="J14" s="1076">
        <v>0</v>
      </c>
      <c r="K14" s="1074" t="s">
        <v>340</v>
      </c>
      <c r="L14" s="1077">
        <v>0</v>
      </c>
      <c r="M14" s="1078">
        <v>1</v>
      </c>
      <c r="N14" s="1079">
        <v>1.5639895531526171</v>
      </c>
      <c r="O14" s="1073" t="s">
        <v>2933</v>
      </c>
      <c r="P14" s="1077">
        <v>0.79801705236493403</v>
      </c>
      <c r="Q14" s="1078">
        <v>1</v>
      </c>
      <c r="R14" s="1079">
        <v>1.5639895531526171</v>
      </c>
      <c r="S14" s="1073" t="s">
        <v>2933</v>
      </c>
      <c r="T14" s="1077">
        <v>0</v>
      </c>
      <c r="U14" s="1078">
        <v>1</v>
      </c>
      <c r="V14" s="1079">
        <v>1.5639895531526171</v>
      </c>
      <c r="W14" s="1073" t="s">
        <v>2933</v>
      </c>
      <c r="X14" s="1077">
        <v>0</v>
      </c>
      <c r="Y14" s="1078">
        <v>1</v>
      </c>
      <c r="Z14" s="1079">
        <v>1.5639895531526171</v>
      </c>
      <c r="AA14" s="1073" t="s">
        <v>2933</v>
      </c>
      <c r="AB14" s="1077">
        <v>0</v>
      </c>
      <c r="AC14" s="1078">
        <v>1</v>
      </c>
      <c r="AD14" s="1079">
        <v>1.5639895531526171</v>
      </c>
      <c r="AE14" s="1073" t="s">
        <v>2933</v>
      </c>
      <c r="AF14" s="1077">
        <v>0</v>
      </c>
      <c r="AG14" s="1078">
        <v>1</v>
      </c>
      <c r="AH14" s="1079">
        <v>1.5639895531526171</v>
      </c>
      <c r="AI14" s="1073" t="s">
        <v>2933</v>
      </c>
      <c r="AJ14" s="1103"/>
      <c r="AK14" s="1041" t="s">
        <v>1963</v>
      </c>
      <c r="AL14" s="1094">
        <v>5</v>
      </c>
      <c r="AM14" s="1094">
        <v>1</v>
      </c>
      <c r="AN14" s="1094">
        <v>1</v>
      </c>
      <c r="AO14" s="1094">
        <v>1</v>
      </c>
      <c r="AP14" s="1094">
        <v>1</v>
      </c>
      <c r="AQ14" s="1094">
        <v>5</v>
      </c>
      <c r="AR14" s="1089">
        <v>3</v>
      </c>
      <c r="AS14" s="1089">
        <v>1.05</v>
      </c>
      <c r="AT14" s="1093">
        <v>1.5598204153209623</v>
      </c>
      <c r="AU14" s="1093">
        <v>1.5639895531526171</v>
      </c>
      <c r="AV14" s="1093" t="s">
        <v>2934</v>
      </c>
      <c r="AW14" s="1095">
        <v>1.5</v>
      </c>
      <c r="AX14" s="1095">
        <v>1</v>
      </c>
      <c r="AY14" s="1095">
        <v>1</v>
      </c>
      <c r="AZ14" s="1095">
        <v>1</v>
      </c>
      <c r="BA14" s="1095">
        <v>1</v>
      </c>
      <c r="BB14" s="1095">
        <v>1.2</v>
      </c>
    </row>
    <row r="15" spans="1:54">
      <c r="A15" s="1045" t="s">
        <v>739</v>
      </c>
      <c r="B15" s="1059"/>
      <c r="C15" s="1060" t="s">
        <v>469</v>
      </c>
      <c r="D15" s="1071" t="s">
        <v>470</v>
      </c>
      <c r="E15" s="1072" t="s">
        <v>352</v>
      </c>
      <c r="F15" s="1073" t="s">
        <v>1343</v>
      </c>
      <c r="G15" s="1074" t="s">
        <v>1099</v>
      </c>
      <c r="H15" s="1075" t="s">
        <v>352</v>
      </c>
      <c r="I15" s="1075" t="s">
        <v>352</v>
      </c>
      <c r="J15" s="1076">
        <v>0</v>
      </c>
      <c r="K15" s="1074" t="s">
        <v>340</v>
      </c>
      <c r="L15" s="1077">
        <v>0.20198294763506597</v>
      </c>
      <c r="M15" s="1078">
        <v>1</v>
      </c>
      <c r="N15" s="1079">
        <v>1.5639895531526171</v>
      </c>
      <c r="O15" s="1073" t="s">
        <v>2935</v>
      </c>
      <c r="P15" s="1077">
        <v>0</v>
      </c>
      <c r="Q15" s="1078">
        <v>1</v>
      </c>
      <c r="R15" s="1079">
        <v>1.5639895531526171</v>
      </c>
      <c r="S15" s="1073" t="s">
        <v>2935</v>
      </c>
      <c r="T15" s="1077">
        <v>1</v>
      </c>
      <c r="U15" s="1078">
        <v>1</v>
      </c>
      <c r="V15" s="1079">
        <v>1.5639895531526171</v>
      </c>
      <c r="W15" s="1073" t="s">
        <v>2935</v>
      </c>
      <c r="X15" s="1077">
        <v>0</v>
      </c>
      <c r="Y15" s="1078">
        <v>1</v>
      </c>
      <c r="Z15" s="1079">
        <v>1.5639895531526171</v>
      </c>
      <c r="AA15" s="1073" t="s">
        <v>2935</v>
      </c>
      <c r="AB15" s="1077">
        <v>0.86723171641005425</v>
      </c>
      <c r="AC15" s="1078">
        <v>1</v>
      </c>
      <c r="AD15" s="1079">
        <v>1.5639895531526171</v>
      </c>
      <c r="AE15" s="1073" t="s">
        <v>2935</v>
      </c>
      <c r="AF15" s="1077">
        <v>0</v>
      </c>
      <c r="AG15" s="1078">
        <v>1</v>
      </c>
      <c r="AH15" s="1079">
        <v>1.5639895531526171</v>
      </c>
      <c r="AI15" s="1073" t="s">
        <v>2935</v>
      </c>
      <c r="AJ15" s="1103"/>
      <c r="AK15" s="1041" t="s">
        <v>1964</v>
      </c>
      <c r="AL15" s="1094">
        <v>5</v>
      </c>
      <c r="AM15" s="1094">
        <v>1</v>
      </c>
      <c r="AN15" s="1094">
        <v>1</v>
      </c>
      <c r="AO15" s="1094">
        <v>1</v>
      </c>
      <c r="AP15" s="1094">
        <v>1</v>
      </c>
      <c r="AQ15" s="1094">
        <v>5</v>
      </c>
      <c r="AR15" s="1089">
        <v>3</v>
      </c>
      <c r="AS15" s="1089">
        <v>1.05</v>
      </c>
      <c r="AT15" s="1093">
        <v>1.5598204153209623</v>
      </c>
      <c r="AU15" s="1093">
        <v>1.5639895531526171</v>
      </c>
      <c r="AV15" s="1093" t="s">
        <v>2934</v>
      </c>
      <c r="AW15" s="1095">
        <v>1.5</v>
      </c>
      <c r="AX15" s="1095">
        <v>1</v>
      </c>
      <c r="AY15" s="1095">
        <v>1</v>
      </c>
      <c r="AZ15" s="1095">
        <v>1</v>
      </c>
      <c r="BA15" s="1095">
        <v>1</v>
      </c>
      <c r="BB15" s="1095">
        <v>1.2</v>
      </c>
    </row>
    <row r="16" spans="1:54">
      <c r="A16" s="1045" t="s">
        <v>740</v>
      </c>
      <c r="B16" s="1059"/>
      <c r="C16" s="1060" t="s">
        <v>469</v>
      </c>
      <c r="D16" s="1071" t="s">
        <v>470</v>
      </c>
      <c r="E16" s="1072" t="s">
        <v>352</v>
      </c>
      <c r="F16" s="1073" t="s">
        <v>1342</v>
      </c>
      <c r="G16" s="1074" t="s">
        <v>1099</v>
      </c>
      <c r="H16" s="1075" t="s">
        <v>352</v>
      </c>
      <c r="I16" s="1075" t="s">
        <v>352</v>
      </c>
      <c r="J16" s="1076">
        <v>0</v>
      </c>
      <c r="K16" s="1074" t="s">
        <v>340</v>
      </c>
      <c r="L16" s="1077">
        <v>0</v>
      </c>
      <c r="M16" s="1078">
        <v>1</v>
      </c>
      <c r="N16" s="1079">
        <v>1.5639895531526171</v>
      </c>
      <c r="O16" s="1073" t="s">
        <v>2935</v>
      </c>
      <c r="P16" s="1077">
        <v>0.20198294763506597</v>
      </c>
      <c r="Q16" s="1078">
        <v>1</v>
      </c>
      <c r="R16" s="1079">
        <v>1.5639895531526171</v>
      </c>
      <c r="S16" s="1073" t="s">
        <v>2935</v>
      </c>
      <c r="T16" s="1077">
        <v>0</v>
      </c>
      <c r="U16" s="1078">
        <v>1</v>
      </c>
      <c r="V16" s="1079">
        <v>1.5639895531526171</v>
      </c>
      <c r="W16" s="1073" t="s">
        <v>2935</v>
      </c>
      <c r="X16" s="1077">
        <v>1</v>
      </c>
      <c r="Y16" s="1078">
        <v>1</v>
      </c>
      <c r="Z16" s="1079">
        <v>1.5639895531526171</v>
      </c>
      <c r="AA16" s="1073" t="s">
        <v>2935</v>
      </c>
      <c r="AB16" s="1077">
        <v>0</v>
      </c>
      <c r="AC16" s="1078">
        <v>1</v>
      </c>
      <c r="AD16" s="1079">
        <v>1.5639895531526171</v>
      </c>
      <c r="AE16" s="1073" t="s">
        <v>2935</v>
      </c>
      <c r="AF16" s="1077">
        <v>0.86723171641005425</v>
      </c>
      <c r="AG16" s="1078">
        <v>1</v>
      </c>
      <c r="AH16" s="1079">
        <v>1.5639895531526171</v>
      </c>
      <c r="AI16" s="1073" t="s">
        <v>2935</v>
      </c>
      <c r="AJ16" s="1103"/>
      <c r="AK16" s="1041" t="s">
        <v>1964</v>
      </c>
      <c r="AL16" s="1094">
        <v>5</v>
      </c>
      <c r="AM16" s="1094">
        <v>1</v>
      </c>
      <c r="AN16" s="1094">
        <v>1</v>
      </c>
      <c r="AO16" s="1094">
        <v>1</v>
      </c>
      <c r="AP16" s="1094">
        <v>1</v>
      </c>
      <c r="AQ16" s="1094">
        <v>5</v>
      </c>
      <c r="AR16" s="1089">
        <v>3</v>
      </c>
      <c r="AS16" s="1089">
        <v>1.05</v>
      </c>
      <c r="AT16" s="1093">
        <v>1.5598204153209623</v>
      </c>
      <c r="AU16" s="1093">
        <v>1.5639895531526171</v>
      </c>
      <c r="AV16" s="1093" t="s">
        <v>2934</v>
      </c>
      <c r="AW16" s="1095">
        <v>1.5</v>
      </c>
      <c r="AX16" s="1095">
        <v>1</v>
      </c>
      <c r="AY16" s="1095">
        <v>1</v>
      </c>
      <c r="AZ16" s="1095">
        <v>1</v>
      </c>
      <c r="BA16" s="1095">
        <v>1</v>
      </c>
      <c r="BB16" s="1095">
        <v>1.2</v>
      </c>
    </row>
    <row r="17" spans="1:58">
      <c r="A17" s="1045" t="s">
        <v>850</v>
      </c>
      <c r="B17" s="1059"/>
      <c r="C17" s="1060" t="s">
        <v>469</v>
      </c>
      <c r="D17" s="1071" t="s">
        <v>470</v>
      </c>
      <c r="E17" s="1072" t="s">
        <v>352</v>
      </c>
      <c r="F17" s="1073" t="s">
        <v>1343</v>
      </c>
      <c r="G17" s="1074" t="s">
        <v>403</v>
      </c>
      <c r="H17" s="1075" t="s">
        <v>352</v>
      </c>
      <c r="I17" s="1075" t="s">
        <v>352</v>
      </c>
      <c r="J17" s="1076">
        <v>0</v>
      </c>
      <c r="K17" s="1074" t="s">
        <v>340</v>
      </c>
      <c r="L17" s="1077">
        <v>0</v>
      </c>
      <c r="M17" s="1078">
        <v>1</v>
      </c>
      <c r="N17" s="1079">
        <v>1.5639895531526171</v>
      </c>
      <c r="O17" s="1073" t="s">
        <v>2936</v>
      </c>
      <c r="P17" s="1077">
        <v>0</v>
      </c>
      <c r="Q17" s="1078">
        <v>1</v>
      </c>
      <c r="R17" s="1079">
        <v>1.5639895531526171</v>
      </c>
      <c r="S17" s="1073" t="s">
        <v>2936</v>
      </c>
      <c r="T17" s="1077">
        <v>0</v>
      </c>
      <c r="U17" s="1078">
        <v>1</v>
      </c>
      <c r="V17" s="1079">
        <v>1.5639895531526171</v>
      </c>
      <c r="W17" s="1073" t="s">
        <v>2936</v>
      </c>
      <c r="X17" s="1077">
        <v>0</v>
      </c>
      <c r="Y17" s="1078">
        <v>1</v>
      </c>
      <c r="Z17" s="1079">
        <v>1.5639895531526171</v>
      </c>
      <c r="AA17" s="1073" t="s">
        <v>2936</v>
      </c>
      <c r="AB17" s="1077">
        <v>0</v>
      </c>
      <c r="AC17" s="1078">
        <v>1</v>
      </c>
      <c r="AD17" s="1079">
        <v>1.5639895531526171</v>
      </c>
      <c r="AE17" s="1073" t="s">
        <v>2936</v>
      </c>
      <c r="AF17" s="1077">
        <v>0</v>
      </c>
      <c r="AG17" s="1078">
        <v>1</v>
      </c>
      <c r="AH17" s="1079">
        <v>1.5639895531526171</v>
      </c>
      <c r="AI17" s="1073" t="s">
        <v>2936</v>
      </c>
      <c r="AJ17" s="1103"/>
      <c r="AK17" s="1041" t="s">
        <v>1965</v>
      </c>
      <c r="AL17" s="1094">
        <v>5</v>
      </c>
      <c r="AM17" s="1094">
        <v>1</v>
      </c>
      <c r="AN17" s="1094">
        <v>1</v>
      </c>
      <c r="AO17" s="1094">
        <v>1</v>
      </c>
      <c r="AP17" s="1094">
        <v>1</v>
      </c>
      <c r="AQ17" s="1094">
        <v>5</v>
      </c>
      <c r="AR17" s="1089">
        <v>3</v>
      </c>
      <c r="AS17" s="1089">
        <v>1.05</v>
      </c>
      <c r="AT17" s="1093">
        <v>1.5598204153209623</v>
      </c>
      <c r="AU17" s="1093">
        <v>1.5639895531526171</v>
      </c>
      <c r="AV17" s="1093" t="s">
        <v>2934</v>
      </c>
      <c r="AW17" s="1095">
        <v>1.5</v>
      </c>
      <c r="AX17" s="1095">
        <v>1</v>
      </c>
      <c r="AY17" s="1095">
        <v>1</v>
      </c>
      <c r="AZ17" s="1095">
        <v>1</v>
      </c>
      <c r="BA17" s="1095">
        <v>1</v>
      </c>
      <c r="BB17" s="1095">
        <v>1.2</v>
      </c>
    </row>
    <row r="18" spans="1:58">
      <c r="A18" s="1045" t="s">
        <v>851</v>
      </c>
      <c r="B18" s="1059"/>
      <c r="C18" s="1060" t="s">
        <v>469</v>
      </c>
      <c r="D18" s="1071" t="s">
        <v>470</v>
      </c>
      <c r="E18" s="1072" t="s">
        <v>352</v>
      </c>
      <c r="F18" s="1073" t="s">
        <v>1342</v>
      </c>
      <c r="G18" s="1074" t="s">
        <v>403</v>
      </c>
      <c r="H18" s="1075" t="s">
        <v>352</v>
      </c>
      <c r="I18" s="1075" t="s">
        <v>352</v>
      </c>
      <c r="J18" s="1076">
        <v>0</v>
      </c>
      <c r="K18" s="1074" t="s">
        <v>340</v>
      </c>
      <c r="L18" s="1077">
        <v>0</v>
      </c>
      <c r="M18" s="1078">
        <v>1</v>
      </c>
      <c r="N18" s="1079">
        <v>1.5639895531526171</v>
      </c>
      <c r="O18" s="1073" t="s">
        <v>2936</v>
      </c>
      <c r="P18" s="1077">
        <v>0</v>
      </c>
      <c r="Q18" s="1078">
        <v>1</v>
      </c>
      <c r="R18" s="1079">
        <v>1.5639895531526171</v>
      </c>
      <c r="S18" s="1073" t="s">
        <v>2936</v>
      </c>
      <c r="T18" s="1077">
        <v>0</v>
      </c>
      <c r="U18" s="1078">
        <v>1</v>
      </c>
      <c r="V18" s="1079">
        <v>1.5639895531526171</v>
      </c>
      <c r="W18" s="1073" t="s">
        <v>2936</v>
      </c>
      <c r="X18" s="1077">
        <v>0</v>
      </c>
      <c r="Y18" s="1078">
        <v>1</v>
      </c>
      <c r="Z18" s="1079">
        <v>1.5639895531526171</v>
      </c>
      <c r="AA18" s="1073" t="s">
        <v>2936</v>
      </c>
      <c r="AB18" s="1077">
        <v>0</v>
      </c>
      <c r="AC18" s="1078">
        <v>1</v>
      </c>
      <c r="AD18" s="1079">
        <v>1.5639895531526171</v>
      </c>
      <c r="AE18" s="1073" t="s">
        <v>2936</v>
      </c>
      <c r="AF18" s="1077">
        <v>0</v>
      </c>
      <c r="AG18" s="1078">
        <v>1</v>
      </c>
      <c r="AH18" s="1079">
        <v>1.5639895531526171</v>
      </c>
      <c r="AI18" s="1073" t="s">
        <v>2936</v>
      </c>
      <c r="AJ18" s="1103"/>
      <c r="AK18" s="1041" t="s">
        <v>1965</v>
      </c>
      <c r="AL18" s="1094">
        <v>5</v>
      </c>
      <c r="AM18" s="1094">
        <v>1</v>
      </c>
      <c r="AN18" s="1094">
        <v>1</v>
      </c>
      <c r="AO18" s="1094">
        <v>1</v>
      </c>
      <c r="AP18" s="1094">
        <v>1</v>
      </c>
      <c r="AQ18" s="1094">
        <v>5</v>
      </c>
      <c r="AR18" s="1089">
        <v>3</v>
      </c>
      <c r="AS18" s="1089">
        <v>1.05</v>
      </c>
      <c r="AT18" s="1093">
        <v>1.5598204153209623</v>
      </c>
      <c r="AU18" s="1093">
        <v>1.5639895531526171</v>
      </c>
      <c r="AV18" s="1093" t="s">
        <v>2934</v>
      </c>
      <c r="AW18" s="1095">
        <v>1.5</v>
      </c>
      <c r="AX18" s="1095">
        <v>1</v>
      </c>
      <c r="AY18" s="1095">
        <v>1</v>
      </c>
      <c r="AZ18" s="1095">
        <v>1</v>
      </c>
      <c r="BA18" s="1095">
        <v>1</v>
      </c>
      <c r="BB18" s="1095">
        <v>1.2</v>
      </c>
    </row>
    <row r="19" spans="1:58">
      <c r="A19" s="1045" t="s">
        <v>852</v>
      </c>
      <c r="B19" s="1059"/>
      <c r="C19" s="1060" t="s">
        <v>469</v>
      </c>
      <c r="D19" s="1071" t="s">
        <v>470</v>
      </c>
      <c r="E19" s="1072" t="s">
        <v>352</v>
      </c>
      <c r="F19" s="1073" t="s">
        <v>1343</v>
      </c>
      <c r="G19" s="1074" t="s">
        <v>2179</v>
      </c>
      <c r="H19" s="1075" t="s">
        <v>352</v>
      </c>
      <c r="I19" s="1075" t="s">
        <v>352</v>
      </c>
      <c r="J19" s="1076">
        <v>0</v>
      </c>
      <c r="K19" s="1074" t="s">
        <v>340</v>
      </c>
      <c r="L19" s="1077">
        <v>0</v>
      </c>
      <c r="M19" s="1078">
        <v>1</v>
      </c>
      <c r="N19" s="1079">
        <v>1.5639895531526171</v>
      </c>
      <c r="O19" s="1073" t="s">
        <v>2937</v>
      </c>
      <c r="P19" s="1077">
        <v>0</v>
      </c>
      <c r="Q19" s="1078">
        <v>1</v>
      </c>
      <c r="R19" s="1079">
        <v>1.5639895531526171</v>
      </c>
      <c r="S19" s="1073" t="s">
        <v>2937</v>
      </c>
      <c r="T19" s="1077">
        <v>0</v>
      </c>
      <c r="U19" s="1078">
        <v>1</v>
      </c>
      <c r="V19" s="1079">
        <v>1.5639895531526171</v>
      </c>
      <c r="W19" s="1073" t="s">
        <v>2937</v>
      </c>
      <c r="X19" s="1077">
        <v>0</v>
      </c>
      <c r="Y19" s="1078">
        <v>1</v>
      </c>
      <c r="Z19" s="1079">
        <v>1.5639895531526171</v>
      </c>
      <c r="AA19" s="1073" t="s">
        <v>2937</v>
      </c>
      <c r="AB19" s="1077">
        <v>0.13276828358994575</v>
      </c>
      <c r="AC19" s="1078">
        <v>1</v>
      </c>
      <c r="AD19" s="1079">
        <v>1.5639895531526171</v>
      </c>
      <c r="AE19" s="1073" t="s">
        <v>2937</v>
      </c>
      <c r="AF19" s="1077">
        <v>0</v>
      </c>
      <c r="AG19" s="1078">
        <v>1</v>
      </c>
      <c r="AH19" s="1079">
        <v>1.5639895531526171</v>
      </c>
      <c r="AI19" s="1073" t="s">
        <v>2937</v>
      </c>
      <c r="AJ19" s="1103"/>
      <c r="AK19" s="1041" t="s">
        <v>1966</v>
      </c>
      <c r="AL19" s="1094">
        <v>5</v>
      </c>
      <c r="AM19" s="1094">
        <v>1</v>
      </c>
      <c r="AN19" s="1094">
        <v>1</v>
      </c>
      <c r="AO19" s="1094">
        <v>1</v>
      </c>
      <c r="AP19" s="1094">
        <v>1</v>
      </c>
      <c r="AQ19" s="1094">
        <v>5</v>
      </c>
      <c r="AR19" s="1089">
        <v>3</v>
      </c>
      <c r="AS19" s="1089">
        <v>1.05</v>
      </c>
      <c r="AT19" s="1093">
        <v>1.5598204153209623</v>
      </c>
      <c r="AU19" s="1093">
        <v>1.5639895531526171</v>
      </c>
      <c r="AV19" s="1093" t="s">
        <v>2934</v>
      </c>
      <c r="AW19" s="1095">
        <v>1.5</v>
      </c>
      <c r="AX19" s="1095">
        <v>1</v>
      </c>
      <c r="AY19" s="1095">
        <v>1</v>
      </c>
      <c r="AZ19" s="1095">
        <v>1</v>
      </c>
      <c r="BA19" s="1095">
        <v>1</v>
      </c>
      <c r="BB19" s="1095">
        <v>1.2</v>
      </c>
    </row>
    <row r="20" spans="1:58">
      <c r="A20" s="1045" t="s">
        <v>853</v>
      </c>
      <c r="B20" s="1059"/>
      <c r="C20" s="1060" t="s">
        <v>469</v>
      </c>
      <c r="D20" s="1071" t="s">
        <v>470</v>
      </c>
      <c r="E20" s="1072" t="s">
        <v>352</v>
      </c>
      <c r="F20" s="1073" t="s">
        <v>1342</v>
      </c>
      <c r="G20" s="1074" t="s">
        <v>2179</v>
      </c>
      <c r="H20" s="1075" t="s">
        <v>352</v>
      </c>
      <c r="I20" s="1075" t="s">
        <v>352</v>
      </c>
      <c r="J20" s="1076">
        <v>0</v>
      </c>
      <c r="K20" s="1074" t="s">
        <v>340</v>
      </c>
      <c r="L20" s="1077">
        <v>0</v>
      </c>
      <c r="M20" s="1078">
        <v>1</v>
      </c>
      <c r="N20" s="1079">
        <v>1.5639895531526171</v>
      </c>
      <c r="O20" s="1073" t="s">
        <v>2937</v>
      </c>
      <c r="P20" s="1077">
        <v>0</v>
      </c>
      <c r="Q20" s="1078">
        <v>1</v>
      </c>
      <c r="R20" s="1079">
        <v>1.5639895531526171</v>
      </c>
      <c r="S20" s="1073" t="s">
        <v>2937</v>
      </c>
      <c r="T20" s="1077">
        <v>0</v>
      </c>
      <c r="U20" s="1078">
        <v>1</v>
      </c>
      <c r="V20" s="1079">
        <v>1.5639895531526171</v>
      </c>
      <c r="W20" s="1073" t="s">
        <v>2937</v>
      </c>
      <c r="X20" s="1077">
        <v>0</v>
      </c>
      <c r="Y20" s="1078">
        <v>1</v>
      </c>
      <c r="Z20" s="1079">
        <v>1.5639895531526171</v>
      </c>
      <c r="AA20" s="1073" t="s">
        <v>2937</v>
      </c>
      <c r="AB20" s="1077">
        <v>0</v>
      </c>
      <c r="AC20" s="1078">
        <v>1</v>
      </c>
      <c r="AD20" s="1079">
        <v>1.5639895531526171</v>
      </c>
      <c r="AE20" s="1073" t="s">
        <v>2937</v>
      </c>
      <c r="AF20" s="1077">
        <v>0.13276828358994575</v>
      </c>
      <c r="AG20" s="1078">
        <v>1</v>
      </c>
      <c r="AH20" s="1079">
        <v>1.5639895531526171</v>
      </c>
      <c r="AI20" s="1073" t="s">
        <v>2937</v>
      </c>
      <c r="AJ20" s="1103"/>
      <c r="AK20" s="1041" t="s">
        <v>1966</v>
      </c>
      <c r="AL20" s="1094">
        <v>5</v>
      </c>
      <c r="AM20" s="1094">
        <v>1</v>
      </c>
      <c r="AN20" s="1094">
        <v>1</v>
      </c>
      <c r="AO20" s="1094">
        <v>1</v>
      </c>
      <c r="AP20" s="1094">
        <v>1</v>
      </c>
      <c r="AQ20" s="1094">
        <v>5</v>
      </c>
      <c r="AR20" s="1089">
        <v>3</v>
      </c>
      <c r="AS20" s="1089">
        <v>1.05</v>
      </c>
      <c r="AT20" s="1093">
        <v>1.5598204153209623</v>
      </c>
      <c r="AU20" s="1093">
        <v>1.5639895531526171</v>
      </c>
      <c r="AV20" s="1093" t="s">
        <v>2934</v>
      </c>
      <c r="AW20" s="1095">
        <v>1.5</v>
      </c>
      <c r="AX20" s="1095">
        <v>1</v>
      </c>
      <c r="AY20" s="1095">
        <v>1</v>
      </c>
      <c r="AZ20" s="1095">
        <v>1</v>
      </c>
      <c r="BA20" s="1095">
        <v>1</v>
      </c>
      <c r="BB20" s="1095">
        <v>1.2</v>
      </c>
    </row>
    <row r="21" spans="1:58" ht="39.75" customHeight="1">
      <c r="A21" s="1045">
        <v>1824</v>
      </c>
      <c r="B21" s="1059" t="s">
        <v>90</v>
      </c>
      <c r="C21" s="1060" t="s">
        <v>469</v>
      </c>
      <c r="D21" s="1071" t="s">
        <v>470</v>
      </c>
      <c r="E21" s="1072" t="s">
        <v>352</v>
      </c>
      <c r="F21" s="1073" t="s">
        <v>2189</v>
      </c>
      <c r="G21" s="1074" t="s">
        <v>2190</v>
      </c>
      <c r="H21" s="1075" t="s">
        <v>352</v>
      </c>
      <c r="I21" s="1075" t="s">
        <v>352</v>
      </c>
      <c r="J21" s="1076">
        <v>0</v>
      </c>
      <c r="K21" s="1074" t="s">
        <v>341</v>
      </c>
      <c r="L21" s="1077">
        <v>1.6937409595099668</v>
      </c>
      <c r="M21" s="1078">
        <v>1</v>
      </c>
      <c r="N21" s="1079">
        <v>2.0949941301068096</v>
      </c>
      <c r="O21" s="1073" t="s">
        <v>2845</v>
      </c>
      <c r="P21" s="1077">
        <v>1.5996442395371908</v>
      </c>
      <c r="Q21" s="1078">
        <v>1</v>
      </c>
      <c r="R21" s="1079">
        <v>2.0949941301068096</v>
      </c>
      <c r="S21" s="1073" t="s">
        <v>2845</v>
      </c>
      <c r="T21" s="1077">
        <v>8.704799661600001</v>
      </c>
      <c r="U21" s="1078">
        <v>1</v>
      </c>
      <c r="V21" s="1079">
        <v>2.0949941301068096</v>
      </c>
      <c r="W21" s="1073" t="s">
        <v>2845</v>
      </c>
      <c r="X21" s="1077">
        <v>8.2211996804000016</v>
      </c>
      <c r="Y21" s="1078">
        <v>1</v>
      </c>
      <c r="Z21" s="1079">
        <v>2.0949941301068096</v>
      </c>
      <c r="AA21" s="1073" t="s">
        <v>2845</v>
      </c>
      <c r="AB21" s="1077">
        <v>1.6671695297625764</v>
      </c>
      <c r="AC21" s="1078">
        <v>1</v>
      </c>
      <c r="AD21" s="1079">
        <v>2.0949941301068096</v>
      </c>
      <c r="AE21" s="1073" t="s">
        <v>2845</v>
      </c>
      <c r="AF21" s="1077">
        <v>1.5745490003313221</v>
      </c>
      <c r="AG21" s="1078">
        <v>1</v>
      </c>
      <c r="AH21" s="1079">
        <v>2.0949941301068096</v>
      </c>
      <c r="AI21" s="1073" t="s">
        <v>2845</v>
      </c>
      <c r="AJ21" s="1103"/>
      <c r="AK21" s="1041" t="s">
        <v>1962</v>
      </c>
      <c r="AL21" s="1094">
        <v>4</v>
      </c>
      <c r="AM21" s="1094">
        <v>5</v>
      </c>
      <c r="AN21" s="1094" t="s">
        <v>194</v>
      </c>
      <c r="AO21" s="1094" t="s">
        <v>194</v>
      </c>
      <c r="AP21" s="1094" t="s">
        <v>194</v>
      </c>
      <c r="AQ21" s="1094" t="s">
        <v>194</v>
      </c>
      <c r="AR21" s="1089">
        <v>5</v>
      </c>
      <c r="AS21" s="1089">
        <v>2</v>
      </c>
      <c r="AT21" s="1093">
        <v>1.2941338353151037</v>
      </c>
      <c r="AU21" s="1093">
        <v>2.0949941301068096</v>
      </c>
      <c r="AV21" s="1093" t="s">
        <v>52</v>
      </c>
      <c r="AW21" s="1095">
        <v>1.2</v>
      </c>
      <c r="AX21" s="1095">
        <v>1.2</v>
      </c>
      <c r="AY21" s="1095">
        <v>1</v>
      </c>
      <c r="AZ21" s="1095">
        <v>1</v>
      </c>
      <c r="BA21" s="1095">
        <v>1</v>
      </c>
      <c r="BB21" s="1095">
        <v>1</v>
      </c>
    </row>
    <row r="22" spans="1:58">
      <c r="A22" s="1045">
        <v>1841</v>
      </c>
      <c r="B22" s="1059"/>
      <c r="C22" s="1060" t="s">
        <v>469</v>
      </c>
      <c r="D22" s="1071" t="s">
        <v>470</v>
      </c>
      <c r="E22" s="1072" t="s">
        <v>352</v>
      </c>
      <c r="F22" s="1073" t="s">
        <v>53</v>
      </c>
      <c r="G22" s="1074" t="s">
        <v>465</v>
      </c>
      <c r="H22" s="1075" t="s">
        <v>352</v>
      </c>
      <c r="I22" s="1075" t="s">
        <v>352</v>
      </c>
      <c r="J22" s="1076">
        <v>0</v>
      </c>
      <c r="K22" s="1074" t="s">
        <v>341</v>
      </c>
      <c r="L22" s="1077">
        <v>8.388000000000001E-2</v>
      </c>
      <c r="M22" s="1078">
        <v>1</v>
      </c>
      <c r="N22" s="1079">
        <v>2.0949941301068096</v>
      </c>
      <c r="O22" s="1073" t="s">
        <v>2846</v>
      </c>
      <c r="P22" s="1077">
        <v>7.9219999999999999E-2</v>
      </c>
      <c r="Q22" s="1078">
        <v>1</v>
      </c>
      <c r="R22" s="1079">
        <v>2.0949941301068096</v>
      </c>
      <c r="S22" s="1073" t="s">
        <v>2846</v>
      </c>
      <c r="T22" s="1077">
        <v>8.388000000000001E-2</v>
      </c>
      <c r="U22" s="1078">
        <v>1</v>
      </c>
      <c r="V22" s="1079">
        <v>2.0949941301068096</v>
      </c>
      <c r="W22" s="1073" t="s">
        <v>2846</v>
      </c>
      <c r="X22" s="1077">
        <v>7.9219999999999999E-2</v>
      </c>
      <c r="Y22" s="1078">
        <v>1</v>
      </c>
      <c r="Z22" s="1079">
        <v>2.0949941301068096</v>
      </c>
      <c r="AA22" s="1073" t="s">
        <v>2846</v>
      </c>
      <c r="AB22" s="1077">
        <v>8.388000000000001E-2</v>
      </c>
      <c r="AC22" s="1078">
        <v>1</v>
      </c>
      <c r="AD22" s="1079">
        <v>2.0949941301068096</v>
      </c>
      <c r="AE22" s="1073" t="s">
        <v>2846</v>
      </c>
      <c r="AF22" s="1077">
        <v>7.9219999999999999E-2</v>
      </c>
      <c r="AG22" s="1078">
        <v>1</v>
      </c>
      <c r="AH22" s="1079">
        <v>2.0949941301068096</v>
      </c>
      <c r="AI22" s="1073" t="s">
        <v>2846</v>
      </c>
      <c r="AJ22" s="1104"/>
      <c r="AK22" s="1041" t="s">
        <v>493</v>
      </c>
      <c r="AL22" s="1094">
        <v>4</v>
      </c>
      <c r="AM22" s="1094">
        <v>5</v>
      </c>
      <c r="AN22" s="1094" t="s">
        <v>194</v>
      </c>
      <c r="AO22" s="1094" t="s">
        <v>194</v>
      </c>
      <c r="AP22" s="1094" t="s">
        <v>194</v>
      </c>
      <c r="AQ22" s="1094" t="s">
        <v>194</v>
      </c>
      <c r="AR22" s="1089">
        <v>5</v>
      </c>
      <c r="AS22" s="1089">
        <v>2</v>
      </c>
      <c r="AT22" s="1093">
        <v>1.2941338353151037</v>
      </c>
      <c r="AU22" s="1093">
        <v>2.0949941301068096</v>
      </c>
      <c r="AV22" s="1093" t="s">
        <v>52</v>
      </c>
      <c r="AW22" s="1095">
        <v>1.2</v>
      </c>
      <c r="AX22" s="1095">
        <v>1.2</v>
      </c>
      <c r="AY22" s="1095">
        <v>1</v>
      </c>
      <c r="AZ22" s="1095">
        <v>1</v>
      </c>
      <c r="BA22" s="1095">
        <v>1</v>
      </c>
      <c r="BB22" s="1095">
        <v>1</v>
      </c>
    </row>
    <row r="23" spans="1:58">
      <c r="A23" s="1045" t="s">
        <v>1856</v>
      </c>
      <c r="B23" s="1059"/>
      <c r="C23" s="1060" t="s">
        <v>469</v>
      </c>
      <c r="D23" s="1071" t="s">
        <v>470</v>
      </c>
      <c r="E23" s="1072" t="s">
        <v>352</v>
      </c>
      <c r="F23" s="1073" t="s">
        <v>1858</v>
      </c>
      <c r="G23" s="1074" t="s">
        <v>465</v>
      </c>
      <c r="H23" s="1075" t="s">
        <v>352</v>
      </c>
      <c r="I23" s="1075" t="s">
        <v>352</v>
      </c>
      <c r="J23" s="1076">
        <v>0</v>
      </c>
      <c r="K23" s="1074" t="s">
        <v>341</v>
      </c>
      <c r="L23" s="1077">
        <v>2.0970000000000003E-2</v>
      </c>
      <c r="M23" s="1078">
        <v>1</v>
      </c>
      <c r="N23" s="1079">
        <v>2.0949941301068096</v>
      </c>
      <c r="O23" s="1073" t="s">
        <v>2847</v>
      </c>
      <c r="P23" s="1077">
        <v>1.9805E-2</v>
      </c>
      <c r="Q23" s="1078">
        <v>1</v>
      </c>
      <c r="R23" s="1079">
        <v>2.0949941301068096</v>
      </c>
      <c r="S23" s="1073" t="s">
        <v>2847</v>
      </c>
      <c r="T23" s="1077">
        <v>2.0970000000000003E-2</v>
      </c>
      <c r="U23" s="1078">
        <v>1</v>
      </c>
      <c r="V23" s="1079">
        <v>2.0949941301068096</v>
      </c>
      <c r="W23" s="1073" t="s">
        <v>2847</v>
      </c>
      <c r="X23" s="1077">
        <v>1.9805E-2</v>
      </c>
      <c r="Y23" s="1078">
        <v>1</v>
      </c>
      <c r="Z23" s="1079">
        <v>2.0949941301068096</v>
      </c>
      <c r="AA23" s="1073" t="s">
        <v>2847</v>
      </c>
      <c r="AB23" s="1077">
        <v>2.0970000000000003E-2</v>
      </c>
      <c r="AC23" s="1078">
        <v>1</v>
      </c>
      <c r="AD23" s="1079">
        <v>2.0949941301068096</v>
      </c>
      <c r="AE23" s="1073" t="s">
        <v>2847</v>
      </c>
      <c r="AF23" s="1077">
        <v>1.9805E-2</v>
      </c>
      <c r="AG23" s="1078">
        <v>1</v>
      </c>
      <c r="AH23" s="1079">
        <v>2.0949941301068096</v>
      </c>
      <c r="AI23" s="1073" t="s">
        <v>2847</v>
      </c>
      <c r="AJ23" s="1103"/>
      <c r="AK23" s="1041" t="s">
        <v>356</v>
      </c>
      <c r="AL23" s="1094">
        <v>4</v>
      </c>
      <c r="AM23" s="1094">
        <v>5</v>
      </c>
      <c r="AN23" s="1094" t="s">
        <v>194</v>
      </c>
      <c r="AO23" s="1094" t="s">
        <v>194</v>
      </c>
      <c r="AP23" s="1094" t="s">
        <v>194</v>
      </c>
      <c r="AQ23" s="1094" t="s">
        <v>194</v>
      </c>
      <c r="AR23" s="1089">
        <v>5</v>
      </c>
      <c r="AS23" s="1089">
        <v>2</v>
      </c>
      <c r="AT23" s="1093">
        <v>1.2941338353151037</v>
      </c>
      <c r="AU23" s="1093">
        <v>2.0949941301068096</v>
      </c>
      <c r="AV23" s="1093" t="s">
        <v>52</v>
      </c>
      <c r="AW23" s="1095">
        <v>1.2</v>
      </c>
      <c r="AX23" s="1095">
        <v>1.2</v>
      </c>
      <c r="AY23" s="1095">
        <v>1</v>
      </c>
      <c r="AZ23" s="1095">
        <v>1</v>
      </c>
      <c r="BA23" s="1095">
        <v>1</v>
      </c>
      <c r="BB23" s="1095">
        <v>1</v>
      </c>
    </row>
    <row r="24" spans="1:58">
      <c r="AJ24" s="1103"/>
    </row>
    <row r="25" spans="1:58">
      <c r="F25" s="1125" t="s">
        <v>1967</v>
      </c>
      <c r="K25" s="1120" t="s">
        <v>241</v>
      </c>
      <c r="L25" s="1137">
        <v>0.41940000000000005</v>
      </c>
      <c r="M25" s="1127"/>
      <c r="N25" s="1127"/>
      <c r="O25" s="1136" t="s">
        <v>756</v>
      </c>
      <c r="P25" s="1137">
        <v>0.39610000000000001</v>
      </c>
      <c r="Q25" s="1127"/>
      <c r="R25" s="1127"/>
      <c r="S25" s="1136" t="s">
        <v>756</v>
      </c>
      <c r="T25" s="1137">
        <v>0.41940000000000005</v>
      </c>
      <c r="U25" s="1127"/>
      <c r="V25" s="1127"/>
      <c r="W25" s="1136" t="s">
        <v>756</v>
      </c>
      <c r="X25" s="1137">
        <v>0.39610000000000001</v>
      </c>
      <c r="Y25" s="1127"/>
      <c r="Z25" s="1127"/>
      <c r="AA25" s="1136"/>
      <c r="AB25" s="1137">
        <v>0.41940000000000005</v>
      </c>
      <c r="AC25" s="1127"/>
      <c r="AD25" s="1127"/>
      <c r="AE25" s="1136"/>
      <c r="AF25" s="1137">
        <v>0.39610000000000001</v>
      </c>
      <c r="AG25" s="1127"/>
      <c r="AH25" s="1127"/>
      <c r="AI25" s="1136"/>
      <c r="AJ25" s="1103"/>
    </row>
    <row r="26" spans="1:58">
      <c r="L26" s="1137"/>
      <c r="O26" s="1138" t="s">
        <v>757</v>
      </c>
      <c r="S26" s="1138" t="s">
        <v>757</v>
      </c>
      <c r="W26" s="1138" t="s">
        <v>757</v>
      </c>
      <c r="AA26" s="1138"/>
      <c r="AE26" s="1138"/>
      <c r="AI26" s="1138"/>
      <c r="AJ26" s="1103"/>
    </row>
    <row r="27" spans="1:58">
      <c r="F27" s="1125" t="s">
        <v>870</v>
      </c>
      <c r="L27" s="1131">
        <v>1</v>
      </c>
      <c r="M27" s="1131">
        <v>8</v>
      </c>
      <c r="N27" s="1131">
        <v>12.511916425220935</v>
      </c>
      <c r="O27" s="1131">
        <v>0</v>
      </c>
      <c r="P27" s="1131">
        <v>1</v>
      </c>
      <c r="Q27" s="1131">
        <v>8</v>
      </c>
      <c r="R27" s="1131">
        <v>12.511916425220935</v>
      </c>
      <c r="S27" s="1131">
        <v>0</v>
      </c>
      <c r="T27" s="1131">
        <v>1</v>
      </c>
      <c r="U27" s="1131">
        <v>8</v>
      </c>
      <c r="V27" s="1131">
        <v>12.511916425220935</v>
      </c>
      <c r="W27" s="1131">
        <v>0</v>
      </c>
      <c r="X27" s="1131">
        <v>1</v>
      </c>
      <c r="Y27" s="1131">
        <v>8</v>
      </c>
      <c r="Z27" s="1131">
        <v>12.511916425220935</v>
      </c>
      <c r="AA27" s="1131">
        <v>0</v>
      </c>
      <c r="AB27" s="1131">
        <v>1</v>
      </c>
      <c r="AC27" s="1131">
        <v>8</v>
      </c>
      <c r="AD27" s="1131">
        <v>12.511916425220935</v>
      </c>
      <c r="AE27" s="1131">
        <v>0</v>
      </c>
      <c r="AF27" s="1131">
        <v>1</v>
      </c>
      <c r="AG27" s="1131"/>
      <c r="AH27" s="1131"/>
      <c r="AI27" s="1131"/>
      <c r="AJ27" s="1103"/>
    </row>
    <row r="28" spans="1:58">
      <c r="AJ28" s="1103"/>
    </row>
    <row r="29" spans="1:58">
      <c r="AJ29" s="1103"/>
    </row>
    <row r="30" spans="1:58">
      <c r="AJ30" s="1103"/>
    </row>
    <row r="31" spans="1:58" s="1128" customFormat="1">
      <c r="A31" s="1120"/>
      <c r="B31" s="1123"/>
      <c r="C31" s="1124"/>
      <c r="D31" s="1120"/>
      <c r="E31" s="1120"/>
      <c r="F31" s="1125" t="s">
        <v>912</v>
      </c>
      <c r="G31" s="1120" t="s">
        <v>762</v>
      </c>
      <c r="H31" s="1132">
        <v>19994.192000000003</v>
      </c>
      <c r="I31" s="1120"/>
      <c r="J31" s="1120"/>
      <c r="K31" s="1120" t="s">
        <v>762</v>
      </c>
      <c r="L31" s="1133">
        <v>19994.192000000003</v>
      </c>
      <c r="M31" s="1139"/>
      <c r="N31" s="1139"/>
      <c r="O31" s="1139"/>
      <c r="P31" s="1133">
        <v>19994.192000000003</v>
      </c>
      <c r="Q31" s="1139"/>
      <c r="R31" s="1139"/>
      <c r="S31" s="1139"/>
      <c r="T31" s="1140"/>
      <c r="U31" s="1140"/>
      <c r="V31" s="1140"/>
      <c r="W31" s="1140"/>
      <c r="X31" s="1140"/>
      <c r="Y31" s="1139"/>
      <c r="Z31" s="1139"/>
      <c r="AA31" s="1139"/>
      <c r="AB31" s="1140"/>
      <c r="AC31" s="1140"/>
      <c r="AD31" s="1140"/>
      <c r="AE31" s="1140"/>
      <c r="AF31" s="1140"/>
      <c r="AG31" s="1096"/>
      <c r="AH31" s="1096"/>
      <c r="AI31" s="1096"/>
      <c r="AJ31" s="1103"/>
      <c r="AL31" s="1129"/>
      <c r="AM31" s="1130"/>
      <c r="AN31" s="1130"/>
      <c r="AO31" s="1130"/>
      <c r="AP31" s="1130"/>
      <c r="AQ31" s="1130"/>
      <c r="AR31" s="1130"/>
      <c r="AS31" s="1130"/>
      <c r="AT31" s="1130"/>
      <c r="AU31" s="1130"/>
      <c r="AV31" s="1130"/>
      <c r="AW31" s="1120"/>
      <c r="AX31" s="1120"/>
      <c r="AY31" s="1120"/>
      <c r="AZ31" s="1120"/>
      <c r="BA31" s="1120"/>
      <c r="BB31" s="1120"/>
      <c r="BC31" s="1120"/>
      <c r="BD31" s="1120"/>
      <c r="BE31" s="1134"/>
      <c r="BF31" s="1134"/>
    </row>
    <row r="32" spans="1:58" s="1128" customFormat="1">
      <c r="A32" s="1120"/>
      <c r="B32" s="1123"/>
      <c r="C32" s="1124"/>
      <c r="D32" s="1120"/>
      <c r="E32" s="1120"/>
      <c r="F32" s="1125" t="s">
        <v>871</v>
      </c>
      <c r="G32" s="1120" t="s">
        <v>762</v>
      </c>
      <c r="H32" s="1132">
        <v>20755.364000000001</v>
      </c>
      <c r="I32" s="1120"/>
      <c r="J32" s="1120"/>
      <c r="K32" s="1120" t="s">
        <v>762</v>
      </c>
      <c r="L32" s="1135"/>
      <c r="M32" s="1139"/>
      <c r="N32" s="1139"/>
      <c r="O32" s="1139"/>
      <c r="P32" s="1135"/>
      <c r="Q32" s="1139"/>
      <c r="R32" s="1139"/>
      <c r="S32" s="1139"/>
      <c r="T32" s="1133">
        <v>20755.364000000001</v>
      </c>
      <c r="U32" s="1139"/>
      <c r="V32" s="1139"/>
      <c r="W32" s="1139"/>
      <c r="X32" s="1133">
        <v>20755.364000000001</v>
      </c>
      <c r="Y32" s="1139"/>
      <c r="Z32" s="1139"/>
      <c r="AA32" s="1139"/>
      <c r="AB32" s="1133"/>
      <c r="AC32" s="1139"/>
      <c r="AD32" s="1139"/>
      <c r="AE32" s="1139"/>
      <c r="AF32" s="1133"/>
      <c r="AG32" s="1096"/>
      <c r="AH32" s="1096"/>
      <c r="AI32" s="1096"/>
      <c r="AJ32" s="1103"/>
      <c r="AL32" s="1129"/>
      <c r="AM32" s="1130"/>
      <c r="AN32" s="1130"/>
      <c r="AO32" s="1130"/>
      <c r="AP32" s="1130"/>
      <c r="AQ32" s="1130"/>
      <c r="AR32" s="1130"/>
      <c r="AS32" s="1130"/>
      <c r="AT32" s="1130"/>
      <c r="AU32" s="1130"/>
      <c r="AV32" s="1130"/>
      <c r="AW32" s="1120"/>
      <c r="AX32" s="1120"/>
      <c r="AY32" s="1120"/>
      <c r="AZ32" s="1120"/>
      <c r="BA32" s="1120"/>
      <c r="BB32" s="1120"/>
      <c r="BC32" s="1120"/>
      <c r="BD32" s="1120"/>
      <c r="BE32" s="1134"/>
      <c r="BF32" s="1134"/>
    </row>
    <row r="33" spans="1:58" s="1128" customFormat="1">
      <c r="A33" s="1120"/>
      <c r="B33" s="1123"/>
      <c r="C33" s="1124"/>
      <c r="D33" s="1120"/>
      <c r="E33" s="1120"/>
      <c r="F33" s="1125" t="s">
        <v>913</v>
      </c>
      <c r="G33" s="1120" t="s">
        <v>762</v>
      </c>
      <c r="H33" s="1132">
        <v>4583.7</v>
      </c>
      <c r="I33" s="1120"/>
      <c r="J33" s="1120"/>
      <c r="K33" s="1120" t="s">
        <v>762</v>
      </c>
      <c r="L33" s="1135"/>
      <c r="M33" s="1139"/>
      <c r="N33" s="1139"/>
      <c r="O33" s="1139"/>
      <c r="P33" s="1135"/>
      <c r="Q33" s="1139"/>
      <c r="R33" s="1139"/>
      <c r="S33" s="1139"/>
      <c r="T33" s="1135"/>
      <c r="U33" s="1139"/>
      <c r="V33" s="1139"/>
      <c r="W33" s="1139"/>
      <c r="X33" s="1135"/>
      <c r="Y33" s="1139"/>
      <c r="Z33" s="1139"/>
      <c r="AA33" s="1139"/>
      <c r="AB33" s="1135">
        <v>4583.7</v>
      </c>
      <c r="AC33" s="1139"/>
      <c r="AD33" s="1139"/>
      <c r="AE33" s="1139"/>
      <c r="AF33" s="1135">
        <v>4583.7</v>
      </c>
      <c r="AG33" s="1096"/>
      <c r="AH33" s="1096"/>
      <c r="AI33" s="1096"/>
      <c r="AJ33" s="1103"/>
      <c r="AL33" s="1129"/>
      <c r="AM33" s="1130"/>
      <c r="AN33" s="1130"/>
      <c r="AO33" s="1130"/>
      <c r="AP33" s="1130"/>
      <c r="AQ33" s="1130"/>
      <c r="AR33" s="1130"/>
      <c r="AS33" s="1130"/>
      <c r="AT33" s="1130"/>
      <c r="AU33" s="1130"/>
      <c r="AV33" s="1130"/>
      <c r="AW33" s="1120"/>
      <c r="AX33" s="1120"/>
      <c r="AY33" s="1120"/>
      <c r="AZ33" s="1120"/>
      <c r="BA33" s="1120"/>
      <c r="BB33" s="1120"/>
      <c r="BC33" s="1120"/>
      <c r="BD33" s="1120"/>
      <c r="BE33" s="1134"/>
      <c r="BF33" s="1134"/>
    </row>
    <row r="34" spans="1:58">
      <c r="AJ34" s="1103"/>
    </row>
    <row r="35" spans="1:58">
      <c r="AJ35" s="1104"/>
    </row>
    <row r="36" spans="1:58">
      <c r="AJ36" s="1103"/>
    </row>
    <row r="37" spans="1:58">
      <c r="AJ37" s="1103"/>
    </row>
    <row r="38" spans="1:58">
      <c r="AJ38" s="1103"/>
    </row>
    <row r="39" spans="1:58">
      <c r="AJ39" s="1103"/>
    </row>
    <row r="40" spans="1:58">
      <c r="AJ40" s="1103"/>
    </row>
    <row r="41" spans="1:58">
      <c r="AJ41" s="1103"/>
    </row>
    <row r="42" spans="1:58">
      <c r="AJ42" s="1103"/>
    </row>
    <row r="43" spans="1:58">
      <c r="AJ43" s="1103"/>
    </row>
    <row r="44" spans="1:58">
      <c r="AJ44" s="1103"/>
    </row>
    <row r="45" spans="1:58">
      <c r="AJ45" s="1103"/>
    </row>
    <row r="46" spans="1:58">
      <c r="AJ46" s="1103"/>
    </row>
    <row r="47" spans="1:58">
      <c r="AJ47" s="1103"/>
    </row>
    <row r="48" spans="1:58">
      <c r="AJ48" s="1103"/>
    </row>
    <row r="49" spans="36:36">
      <c r="AJ49" s="1103"/>
    </row>
    <row r="50" spans="36:36">
      <c r="AJ50" s="1103"/>
    </row>
    <row r="51" spans="36:36">
      <c r="AJ51" s="1103"/>
    </row>
    <row r="52" spans="36:36">
      <c r="AJ52" s="1103"/>
    </row>
    <row r="53" spans="36:36">
      <c r="AJ53" s="1103"/>
    </row>
    <row r="54" spans="36:36">
      <c r="AJ54" s="1103"/>
    </row>
    <row r="55" spans="36:36">
      <c r="AJ55" s="1103"/>
    </row>
    <row r="56" spans="36:36">
      <c r="AJ56" s="1103"/>
    </row>
    <row r="57" spans="36:36">
      <c r="AJ57" s="1103"/>
    </row>
    <row r="58" spans="36:36">
      <c r="AJ58" s="1103"/>
    </row>
    <row r="59" spans="36:36">
      <c r="AJ59" s="1103"/>
    </row>
    <row r="60" spans="36:36">
      <c r="AJ60" s="1103"/>
    </row>
    <row r="61" spans="36:36">
      <c r="AJ61" s="1103"/>
    </row>
    <row r="62" spans="36:36">
      <c r="AJ62" s="1103"/>
    </row>
    <row r="63" spans="36:36">
      <c r="AJ63" s="1103"/>
    </row>
    <row r="64" spans="36:36">
      <c r="AJ64" s="1103"/>
    </row>
    <row r="65" spans="36:36">
      <c r="AJ65" s="1103"/>
    </row>
    <row r="66" spans="36:36">
      <c r="AJ66" s="1103"/>
    </row>
    <row r="67" spans="36:36">
      <c r="AJ67" s="1103"/>
    </row>
    <row r="68" spans="36:36">
      <c r="AJ68" s="1103"/>
    </row>
    <row r="69" spans="36:36">
      <c r="AJ69" s="1103"/>
    </row>
    <row r="70" spans="36:36">
      <c r="AJ70" s="1103"/>
    </row>
    <row r="71" spans="36:36">
      <c r="AJ71" s="1103"/>
    </row>
    <row r="72" spans="36:36">
      <c r="AJ72" s="1103"/>
    </row>
    <row r="73" spans="36:36">
      <c r="AJ73" s="1103"/>
    </row>
  </sheetData>
  <mergeCells count="1">
    <mergeCell ref="AL1:AQ1"/>
  </mergeCells>
  <conditionalFormatting sqref="D13:L23 T13:T23 X13:X23 P13:P23">
    <cfRule type="expression" dxfId="1572" priority="12">
      <formula>MOD(ROW(),2)=0</formula>
    </cfRule>
  </conditionalFormatting>
  <conditionalFormatting sqref="M13:O23 Q13:S23 U13:W23 Y13:AA23">
    <cfRule type="expression" dxfId="1571" priority="11">
      <formula>MOD(ROW(),2)=0</formula>
    </cfRule>
  </conditionalFormatting>
  <conditionalFormatting sqref="P13:P23 T13:T23 X13:X23">
    <cfRule type="expression" dxfId="1570" priority="10">
      <formula>MOD(ROW(),2)=0</formula>
    </cfRule>
  </conditionalFormatting>
  <conditionalFormatting sqref="Q13:S23 U13:W23 Y13:AA23">
    <cfRule type="expression" dxfId="1569" priority="9">
      <formula>MOD(ROW(),2)=0</formula>
    </cfRule>
  </conditionalFormatting>
  <conditionalFormatting sqref="AB13:AB23 AF13:AF23">
    <cfRule type="expression" dxfId="1568" priority="8">
      <formula>MOD(ROW(),2)=0</formula>
    </cfRule>
  </conditionalFormatting>
  <conditionalFormatting sqref="AC13:AE23 AG13:AI23">
    <cfRule type="expression" dxfId="1567" priority="7">
      <formula>MOD(ROW(),2)=0</formula>
    </cfRule>
  </conditionalFormatting>
  <conditionalFormatting sqref="AB13:AB23 AF13:AF23">
    <cfRule type="expression" dxfId="1566" priority="6">
      <formula>MOD(ROW(),2)=0</formula>
    </cfRule>
  </conditionalFormatting>
  <conditionalFormatting sqref="AC13:AE23 AG13:AI23">
    <cfRule type="expression" dxfId="1565" priority="5">
      <formula>MOD(ROW(),2)=0</formula>
    </cfRule>
  </conditionalFormatting>
  <conditionalFormatting sqref="AK13:AK23">
    <cfRule type="expression" dxfId="1564" priority="4">
      <formula>MOD(ROW(),2)=0</formula>
    </cfRule>
  </conditionalFormatting>
  <conditionalFormatting sqref="AL13:AQ23">
    <cfRule type="expression" dxfId="1563" priority="3">
      <formula>MOD(ROW(),2)=0</formula>
    </cfRule>
  </conditionalFormatting>
  <conditionalFormatting sqref="AR13:BA23">
    <cfRule type="expression" dxfId="1562" priority="2">
      <formula>MOD(ROW(),2)=0</formula>
    </cfRule>
  </conditionalFormatting>
  <conditionalFormatting sqref="BB13:BB23">
    <cfRule type="expression" dxfId="1561" priority="1">
      <formula>MOD(ROW(),2)=0</formula>
    </cfRule>
  </conditionalFormatting>
  <dataValidations count="10">
    <dataValidation allowBlank="1" showInputMessage="1" showErrorMessage="1" promptTitle="Remarks" prompt="A general comment (data source, calculation procedure, ...) can be made about each individual exchange. The remarks are added to the GeneralComment-field." sqref="AK3" xr:uid="{CC236433-657E-4973-B26C-2C80F2DF0D1A}"/>
    <dataValidation allowBlank="1" showInputMessage="1" showErrorMessage="1" prompt="Do not change." sqref="AR3:BB4" xr:uid="{4DF8CF1C-9C89-455B-A318-31D6E4972F85}"/>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M3" xr:uid="{5482FD74-5B1F-4013-8E71-D0527FB7AAC1}"/>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N3" xr:uid="{3AED9329-B3CC-4EAB-88F0-EC2B1631D08A}"/>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O3" xr:uid="{112070D8-0266-401C-9CC5-747BE3623132}"/>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P3" xr:uid="{265EC474-7E88-4643-8A5F-22375C082495}"/>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Q3" xr:uid="{85DC7BF5-F508-4B0E-8BA1-44D7B8B7C56E}"/>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L3" xr:uid="{6C98FB89-A180-4150-A6B0-FF1DE6AA284D}"/>
    <dataValidation allowBlank="1" showInputMessage="1" showErrorMessage="1" promptTitle="Do not change" prompt="This field is automatically updated from the names-list" sqref="AR13:AR23" xr:uid="{F775342F-45FA-455E-9566-ED52FBC0A7C2}"/>
    <dataValidation allowBlank="1" showInputMessage="1" showErrorMessage="1" prompt="always 1" sqref="L7:L12 P7:P12 T7:T12 X7:X12 AB7:AB12 AF7:AF12" xr:uid="{AEE167C6-104F-472E-856C-26D8AA17AD51}"/>
  </dataValidations>
  <pageMargins left="0.78740157499999996" right="0.78740157499999996" top="0.984251969" bottom="0.984251969" header="0.4921259845" footer="0.4921259845"/>
  <pageSetup paperSize="9" scale="1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8">
    <tabColor theme="4" tint="0.39997558519241921"/>
  </sheetPr>
  <dimension ref="A1:AI43"/>
  <sheetViews>
    <sheetView zoomScaleNormal="100" workbookViewId="0">
      <pane xSplit="12" ySplit="6" topLeftCell="M7" activePane="bottomRight" state="frozen"/>
      <selection pane="topRight"/>
      <selection pane="bottomLeft"/>
      <selection pane="bottomRight"/>
    </sheetView>
  </sheetViews>
  <sheetFormatPr baseColWidth="10" defaultColWidth="11.42578125" defaultRowHeight="12.75" outlineLevelCol="1"/>
  <cols>
    <col min="1" max="1" width="6.5703125" style="238" hidden="1" customWidth="1" outlineLevel="1"/>
    <col min="2" max="2" width="12.28515625" style="206" customWidth="1" collapsed="1"/>
    <col min="3" max="3" width="5.85546875" style="207" hidden="1" customWidth="1" outlineLevel="1"/>
    <col min="4" max="4" width="2.5703125" style="118" hidden="1" customWidth="1" outlineLevel="1"/>
    <col min="5" max="5" width="2.85546875" style="118" hidden="1" customWidth="1" outlineLevel="1"/>
    <col min="6" max="6" width="37.42578125" style="118" bestFit="1" customWidth="1" collapsed="1"/>
    <col min="7" max="7" width="5.28515625" style="118" customWidth="1"/>
    <col min="8" max="9" width="5.28515625" style="118" hidden="1" customWidth="1"/>
    <col min="10" max="10" width="2.28515625" style="118" customWidth="1"/>
    <col min="11" max="11" width="5.140625" style="118" customWidth="1"/>
    <col min="12" max="12" width="11.42578125" style="118" bestFit="1"/>
    <col min="13" max="13" width="2.85546875" style="184" customWidth="1"/>
    <col min="14" max="14" width="5" style="184" customWidth="1"/>
    <col min="15" max="15" width="51.140625" style="185" customWidth="1"/>
    <col min="16" max="16" width="11.5703125" style="238" customWidth="1"/>
    <col min="17" max="17" width="9.42578125" style="238" customWidth="1"/>
    <col min="18" max="18" width="4" style="212" bestFit="1" customWidth="1"/>
    <col min="19" max="19" width="6.28515625" style="212" bestFit="1" customWidth="1"/>
    <col min="20" max="20" width="5.85546875" style="212" bestFit="1" customWidth="1"/>
    <col min="21" max="21" width="4.7109375" style="212" bestFit="1" customWidth="1"/>
    <col min="22" max="22" width="5.28515625" style="212" bestFit="1" customWidth="1"/>
    <col min="23" max="23" width="5.85546875" style="212" bestFit="1" customWidth="1"/>
    <col min="24" max="25" width="6.85546875" style="212" bestFit="1" customWidth="1"/>
    <col min="26" max="26" width="8.28515625" style="212" bestFit="1" customWidth="1"/>
    <col min="27" max="27" width="9.140625" style="212" bestFit="1" customWidth="1"/>
    <col min="28" max="28" width="12.140625" style="212" customWidth="1"/>
    <col min="29" max="29" width="40.28515625" style="101" customWidth="1"/>
    <col min="30" max="32" width="5.42578125" style="213" customWidth="1"/>
    <col min="33" max="33" width="5.85546875" style="213" customWidth="1"/>
    <col min="34" max="34" width="5.42578125" style="213" customWidth="1"/>
    <col min="35" max="35" width="5.28515625" style="213" customWidth="1"/>
    <col min="36" max="16384" width="11.42578125" style="213"/>
  </cols>
  <sheetData>
    <row r="1" spans="1:35">
      <c r="A1" s="209"/>
      <c r="B1" s="97"/>
      <c r="C1" s="98"/>
      <c r="D1" s="99"/>
      <c r="E1" s="99"/>
      <c r="F1" s="100" t="s">
        <v>456</v>
      </c>
      <c r="G1" s="99"/>
      <c r="H1" s="99"/>
      <c r="I1" s="99"/>
      <c r="J1" s="99"/>
      <c r="K1" s="99"/>
      <c r="L1" s="96">
        <v>4839</v>
      </c>
      <c r="M1" s="210"/>
      <c r="N1" s="210"/>
      <c r="O1" s="210"/>
      <c r="P1" s="211"/>
      <c r="Q1" s="211"/>
      <c r="R1" s="1524" t="s">
        <v>173</v>
      </c>
      <c r="S1" s="1524"/>
      <c r="T1" s="1524"/>
      <c r="U1" s="1524"/>
      <c r="V1" s="1524"/>
      <c r="W1" s="1524"/>
    </row>
    <row r="2" spans="1:35" ht="38.25">
      <c r="A2" s="209"/>
      <c r="B2" s="190"/>
      <c r="C2" s="98" t="s">
        <v>457</v>
      </c>
      <c r="D2" s="191">
        <v>3503</v>
      </c>
      <c r="E2" s="191">
        <v>3504</v>
      </c>
      <c r="F2" s="191">
        <v>3702</v>
      </c>
      <c r="G2" s="191">
        <v>3703</v>
      </c>
      <c r="H2" s="191">
        <v>3506</v>
      </c>
      <c r="I2" s="191">
        <v>3507</v>
      </c>
      <c r="J2" s="191">
        <v>3508</v>
      </c>
      <c r="K2" s="191">
        <v>3706</v>
      </c>
      <c r="L2" s="191">
        <v>3707</v>
      </c>
      <c r="M2" s="102">
        <v>3708</v>
      </c>
      <c r="N2" s="102">
        <v>3709</v>
      </c>
      <c r="O2" s="103">
        <v>3792</v>
      </c>
      <c r="P2" s="133"/>
      <c r="Q2" s="133"/>
      <c r="R2" s="199" t="s">
        <v>174</v>
      </c>
      <c r="S2" s="199" t="s">
        <v>175</v>
      </c>
      <c r="T2" s="199" t="s">
        <v>176</v>
      </c>
      <c r="U2" s="199" t="s">
        <v>177</v>
      </c>
      <c r="V2" s="199" t="s">
        <v>178</v>
      </c>
      <c r="W2" s="199" t="s">
        <v>179</v>
      </c>
      <c r="X2" s="104" t="s">
        <v>180</v>
      </c>
      <c r="Y2" s="104" t="s">
        <v>181</v>
      </c>
      <c r="Z2" s="105" t="s">
        <v>182</v>
      </c>
      <c r="AA2" s="105" t="s">
        <v>332</v>
      </c>
      <c r="AB2" s="214" t="s">
        <v>185</v>
      </c>
      <c r="AC2" s="215" t="s">
        <v>186</v>
      </c>
      <c r="AD2" s="211" t="s">
        <v>174</v>
      </c>
      <c r="AE2" s="211" t="s">
        <v>175</v>
      </c>
      <c r="AF2" s="211" t="s">
        <v>176</v>
      </c>
      <c r="AG2" s="211" t="s">
        <v>177</v>
      </c>
      <c r="AH2" s="211" t="s">
        <v>178</v>
      </c>
      <c r="AI2" s="211" t="s">
        <v>179</v>
      </c>
    </row>
    <row r="3" spans="1:35" ht="24.75" customHeight="1">
      <c r="A3" s="209"/>
      <c r="B3" s="192"/>
      <c r="C3" s="98">
        <v>401</v>
      </c>
      <c r="D3" s="193" t="s">
        <v>458</v>
      </c>
      <c r="E3" s="193" t="s">
        <v>459</v>
      </c>
      <c r="F3" s="216" t="s">
        <v>460</v>
      </c>
      <c r="G3" s="53" t="s">
        <v>461</v>
      </c>
      <c r="H3" s="53" t="s">
        <v>462</v>
      </c>
      <c r="I3" s="53" t="s">
        <v>463</v>
      </c>
      <c r="J3" s="53" t="s">
        <v>464</v>
      </c>
      <c r="K3" s="53" t="s">
        <v>337</v>
      </c>
      <c r="L3" s="187" t="s">
        <v>2926</v>
      </c>
      <c r="M3" s="217" t="s">
        <v>187</v>
      </c>
      <c r="N3" s="217" t="s">
        <v>188</v>
      </c>
      <c r="O3" s="218" t="s">
        <v>492</v>
      </c>
      <c r="P3" s="194" t="s">
        <v>507</v>
      </c>
      <c r="Q3" s="194" t="s">
        <v>575</v>
      </c>
      <c r="R3" s="219" t="s">
        <v>189</v>
      </c>
      <c r="S3" s="199"/>
      <c r="T3" s="199"/>
      <c r="U3" s="199"/>
      <c r="V3" s="199"/>
      <c r="W3" s="199"/>
      <c r="X3" s="220"/>
      <c r="Y3" s="220"/>
      <c r="Z3" s="105" t="s">
        <v>190</v>
      </c>
      <c r="AA3" s="105" t="s">
        <v>190</v>
      </c>
      <c r="AB3" s="221"/>
      <c r="AC3" s="222"/>
    </row>
    <row r="4" spans="1:35">
      <c r="A4" s="209"/>
      <c r="B4" s="192"/>
      <c r="C4" s="98">
        <v>662</v>
      </c>
      <c r="D4" s="216"/>
      <c r="E4" s="216"/>
      <c r="F4" s="216" t="s">
        <v>461</v>
      </c>
      <c r="G4" s="216"/>
      <c r="H4" s="216"/>
      <c r="I4" s="216"/>
      <c r="J4" s="216"/>
      <c r="K4" s="216"/>
      <c r="L4" s="187" t="s">
        <v>191</v>
      </c>
      <c r="M4" s="223"/>
      <c r="N4" s="223"/>
      <c r="O4" s="224"/>
      <c r="P4" s="194" t="s">
        <v>191</v>
      </c>
      <c r="Q4" s="194" t="s">
        <v>465</v>
      </c>
      <c r="R4" s="225" t="s">
        <v>192</v>
      </c>
      <c r="Z4" s="226"/>
      <c r="AA4" s="226"/>
      <c r="AB4" s="227"/>
      <c r="AC4" s="106"/>
    </row>
    <row r="5" spans="1:35">
      <c r="A5" s="209"/>
      <c r="B5" s="192"/>
      <c r="C5" s="98">
        <v>493</v>
      </c>
      <c r="D5" s="216"/>
      <c r="E5" s="216"/>
      <c r="F5" s="216" t="s">
        <v>464</v>
      </c>
      <c r="G5" s="216"/>
      <c r="H5" s="216"/>
      <c r="I5" s="216"/>
      <c r="J5" s="216"/>
      <c r="K5" s="216"/>
      <c r="L5" s="187">
        <v>1</v>
      </c>
      <c r="M5" s="223"/>
      <c r="N5" s="223"/>
      <c r="O5" s="224"/>
      <c r="P5" s="194">
        <v>0</v>
      </c>
      <c r="Q5" s="194"/>
    </row>
    <row r="6" spans="1:35" ht="13.5">
      <c r="A6" s="209"/>
      <c r="B6" s="192"/>
      <c r="C6" s="98">
        <v>403</v>
      </c>
      <c r="D6" s="216"/>
      <c r="E6" s="216"/>
      <c r="F6" s="216" t="s">
        <v>337</v>
      </c>
      <c r="G6" s="216"/>
      <c r="H6" s="216"/>
      <c r="I6" s="216"/>
      <c r="J6" s="216"/>
      <c r="K6" s="216"/>
      <c r="L6" s="187" t="s">
        <v>466</v>
      </c>
      <c r="M6" s="223"/>
      <c r="N6" s="223"/>
      <c r="O6" s="224"/>
      <c r="P6" s="194" t="s">
        <v>472</v>
      </c>
      <c r="Q6" s="194" t="s">
        <v>472</v>
      </c>
      <c r="R6" s="107"/>
      <c r="S6" s="107"/>
      <c r="T6" s="107"/>
      <c r="U6" s="107"/>
      <c r="V6" s="107"/>
      <c r="W6" s="107"/>
      <c r="Z6" s="228"/>
      <c r="AA6" s="228"/>
      <c r="AB6" s="229"/>
    </row>
    <row r="7" spans="1:35">
      <c r="A7" s="209"/>
      <c r="B7" s="230" t="s">
        <v>467</v>
      </c>
      <c r="C7" s="108"/>
      <c r="D7" s="195" t="s">
        <v>352</v>
      </c>
      <c r="E7" s="196">
        <v>0</v>
      </c>
      <c r="F7" s="197" t="s">
        <v>2926</v>
      </c>
      <c r="G7" s="110" t="s">
        <v>191</v>
      </c>
      <c r="H7" s="231" t="s">
        <v>352</v>
      </c>
      <c r="I7" s="231" t="s">
        <v>352</v>
      </c>
      <c r="J7" s="109">
        <v>1</v>
      </c>
      <c r="K7" s="110" t="s">
        <v>466</v>
      </c>
      <c r="L7" s="110">
        <v>1</v>
      </c>
      <c r="M7" s="232"/>
      <c r="N7" s="236"/>
      <c r="O7" s="233"/>
      <c r="P7" s="198"/>
      <c r="Q7" s="198"/>
      <c r="R7" s="200">
        <v>1</v>
      </c>
      <c r="S7" s="200">
        <v>1</v>
      </c>
      <c r="T7" s="200">
        <v>1</v>
      </c>
      <c r="U7" s="200">
        <v>1</v>
      </c>
      <c r="V7" s="200">
        <v>1</v>
      </c>
      <c r="W7" s="200">
        <v>1</v>
      </c>
      <c r="X7" s="200">
        <v>45</v>
      </c>
      <c r="Y7" s="63">
        <v>1</v>
      </c>
      <c r="Z7" s="111">
        <v>1</v>
      </c>
      <c r="AA7" s="111">
        <v>1</v>
      </c>
      <c r="AB7" s="112" t="s">
        <v>2747</v>
      </c>
      <c r="AC7" s="202"/>
      <c r="AD7" s="234">
        <v>1</v>
      </c>
      <c r="AE7" s="234">
        <v>1</v>
      </c>
      <c r="AF7" s="234">
        <v>1</v>
      </c>
      <c r="AG7" s="234">
        <v>1</v>
      </c>
      <c r="AH7" s="234">
        <v>1</v>
      </c>
      <c r="AI7" s="234">
        <v>1</v>
      </c>
    </row>
    <row r="8" spans="1:35">
      <c r="A8" s="2">
        <v>3126</v>
      </c>
      <c r="B8" s="235" t="s">
        <v>468</v>
      </c>
      <c r="C8" s="108" t="s">
        <v>469</v>
      </c>
      <c r="D8" s="150" t="s">
        <v>470</v>
      </c>
      <c r="E8" s="149" t="s">
        <v>352</v>
      </c>
      <c r="F8" s="135" t="s">
        <v>2938</v>
      </c>
      <c r="G8" s="115" t="s">
        <v>336</v>
      </c>
      <c r="H8" s="113" t="s">
        <v>352</v>
      </c>
      <c r="I8" s="113" t="s">
        <v>352</v>
      </c>
      <c r="J8" s="114">
        <v>1</v>
      </c>
      <c r="K8" s="115" t="s">
        <v>340</v>
      </c>
      <c r="L8" s="115">
        <v>109.73936899862825</v>
      </c>
      <c r="M8" s="232">
        <v>1</v>
      </c>
      <c r="N8" s="236">
        <v>3.0037858420674688</v>
      </c>
      <c r="O8" s="233" t="s">
        <v>2939</v>
      </c>
      <c r="P8" s="208">
        <v>10000</v>
      </c>
      <c r="Q8" s="208">
        <v>2400</v>
      </c>
      <c r="R8" s="200">
        <v>1</v>
      </c>
      <c r="S8" s="200">
        <v>2</v>
      </c>
      <c r="T8" s="200">
        <v>1</v>
      </c>
      <c r="U8" s="200">
        <v>1</v>
      </c>
      <c r="V8" s="200">
        <v>1</v>
      </c>
      <c r="W8" s="200">
        <v>3</v>
      </c>
      <c r="X8" s="62">
        <v>9</v>
      </c>
      <c r="Y8" s="63">
        <v>3</v>
      </c>
      <c r="Z8" s="111">
        <v>1.0540666817458317</v>
      </c>
      <c r="AA8" s="111">
        <v>3.0037858420674688</v>
      </c>
      <c r="AB8" s="112" t="s">
        <v>2940</v>
      </c>
      <c r="AC8" s="202" t="s">
        <v>193</v>
      </c>
      <c r="AD8" s="234">
        <v>1</v>
      </c>
      <c r="AE8" s="234">
        <v>1.02</v>
      </c>
      <c r="AF8" s="234">
        <v>1</v>
      </c>
      <c r="AG8" s="234">
        <v>1</v>
      </c>
      <c r="AH8" s="234">
        <v>1</v>
      </c>
      <c r="AI8" s="234">
        <v>1.05</v>
      </c>
    </row>
    <row r="9" spans="1:35">
      <c r="A9" s="282">
        <v>4882</v>
      </c>
      <c r="B9" s="230" t="s">
        <v>469</v>
      </c>
      <c r="C9" s="203" t="s">
        <v>469</v>
      </c>
      <c r="D9" s="199" t="s">
        <v>470</v>
      </c>
      <c r="E9" s="200" t="s">
        <v>352</v>
      </c>
      <c r="F9" s="135" t="s">
        <v>2941</v>
      </c>
      <c r="G9" s="115" t="s">
        <v>336</v>
      </c>
      <c r="H9" s="170" t="s">
        <v>352</v>
      </c>
      <c r="I9" s="113" t="s">
        <v>352</v>
      </c>
      <c r="J9" s="114">
        <v>1</v>
      </c>
      <c r="K9" s="115" t="s">
        <v>762</v>
      </c>
      <c r="L9" s="115">
        <v>2.194787379972565E-2</v>
      </c>
      <c r="M9" s="232">
        <v>1</v>
      </c>
      <c r="N9" s="236">
        <v>3.0037858420674688</v>
      </c>
      <c r="O9" s="233" t="s">
        <v>2942</v>
      </c>
      <c r="P9" s="208">
        <v>2</v>
      </c>
      <c r="Q9" s="208"/>
      <c r="R9" s="200">
        <v>1</v>
      </c>
      <c r="S9" s="200">
        <v>2</v>
      </c>
      <c r="T9" s="200">
        <v>1</v>
      </c>
      <c r="U9" s="200">
        <v>1</v>
      </c>
      <c r="V9" s="200">
        <v>1</v>
      </c>
      <c r="W9" s="200">
        <v>3</v>
      </c>
      <c r="X9" s="62">
        <v>9</v>
      </c>
      <c r="Y9" s="63">
        <v>3</v>
      </c>
      <c r="Z9" s="111">
        <v>1.0540666817458317</v>
      </c>
      <c r="AA9" s="111">
        <v>3.0037858420674688</v>
      </c>
      <c r="AB9" s="112" t="s">
        <v>2940</v>
      </c>
      <c r="AC9" s="202" t="s">
        <v>612</v>
      </c>
      <c r="AD9" s="234">
        <v>1</v>
      </c>
      <c r="AE9" s="234">
        <v>1.02</v>
      </c>
      <c r="AF9" s="234">
        <v>1</v>
      </c>
      <c r="AG9" s="234">
        <v>1</v>
      </c>
      <c r="AH9" s="234">
        <v>1</v>
      </c>
      <c r="AI9" s="234">
        <v>1.05</v>
      </c>
    </row>
    <row r="10" spans="1:35">
      <c r="A10" s="94">
        <v>32501</v>
      </c>
      <c r="B10" s="230" t="s">
        <v>469</v>
      </c>
      <c r="C10" s="203" t="s">
        <v>469</v>
      </c>
      <c r="D10" s="199" t="s">
        <v>470</v>
      </c>
      <c r="E10" s="200" t="s">
        <v>352</v>
      </c>
      <c r="F10" s="135" t="s">
        <v>2943</v>
      </c>
      <c r="G10" s="115" t="s">
        <v>465</v>
      </c>
      <c r="H10" s="170" t="s">
        <v>352</v>
      </c>
      <c r="I10" s="113" t="s">
        <v>352</v>
      </c>
      <c r="J10" s="114">
        <v>1</v>
      </c>
      <c r="K10" s="115" t="s">
        <v>339</v>
      </c>
      <c r="L10" s="115">
        <v>10000</v>
      </c>
      <c r="M10" s="232">
        <v>1</v>
      </c>
      <c r="N10" s="236">
        <v>3.9061733614955405</v>
      </c>
      <c r="O10" s="233" t="s">
        <v>2944</v>
      </c>
      <c r="P10" s="208"/>
      <c r="Q10" s="208"/>
      <c r="R10" s="200">
        <v>5</v>
      </c>
      <c r="S10" s="200">
        <v>3</v>
      </c>
      <c r="T10" s="200">
        <v>1</v>
      </c>
      <c r="U10" s="200">
        <v>1</v>
      </c>
      <c r="V10" s="200">
        <v>5</v>
      </c>
      <c r="W10" s="200">
        <v>3</v>
      </c>
      <c r="X10" s="62">
        <v>9</v>
      </c>
      <c r="Y10" s="63">
        <v>3</v>
      </c>
      <c r="Z10" s="111">
        <v>2.2389064357252164</v>
      </c>
      <c r="AA10" s="111">
        <v>3.9061733614955405</v>
      </c>
      <c r="AB10" s="112" t="s">
        <v>2945</v>
      </c>
      <c r="AC10" s="202" t="s">
        <v>104</v>
      </c>
      <c r="AD10" s="234">
        <v>1.5</v>
      </c>
      <c r="AE10" s="234">
        <v>1.05</v>
      </c>
      <c r="AF10" s="234">
        <v>1</v>
      </c>
      <c r="AG10" s="234">
        <v>1</v>
      </c>
      <c r="AH10" s="234">
        <v>2</v>
      </c>
      <c r="AI10" s="234">
        <v>1.05</v>
      </c>
    </row>
    <row r="11" spans="1:35">
      <c r="A11" s="209"/>
      <c r="B11" s="235" t="s">
        <v>198</v>
      </c>
      <c r="C11" s="108" t="s">
        <v>469</v>
      </c>
      <c r="D11" s="204" t="s">
        <v>471</v>
      </c>
      <c r="E11" s="205" t="s">
        <v>352</v>
      </c>
      <c r="F11" s="116" t="s">
        <v>506</v>
      </c>
      <c r="G11" s="115" t="s">
        <v>352</v>
      </c>
      <c r="H11" s="113" t="s">
        <v>197</v>
      </c>
      <c r="I11" s="116" t="s">
        <v>199</v>
      </c>
      <c r="J11" s="114" t="s">
        <v>352</v>
      </c>
      <c r="K11" s="115" t="s">
        <v>338</v>
      </c>
      <c r="L11" s="115">
        <v>2743.4842249657063</v>
      </c>
      <c r="M11" s="232">
        <v>1</v>
      </c>
      <c r="N11" s="236">
        <v>2.0039982880591132</v>
      </c>
      <c r="O11" s="233" t="s">
        <v>1475</v>
      </c>
      <c r="P11" s="208"/>
      <c r="Q11" s="208"/>
      <c r="R11" s="200">
        <v>1</v>
      </c>
      <c r="S11" s="200">
        <v>2</v>
      </c>
      <c r="T11" s="200">
        <v>1</v>
      </c>
      <c r="U11" s="200">
        <v>1</v>
      </c>
      <c r="V11" s="200">
        <v>1</v>
      </c>
      <c r="W11" s="200">
        <v>3</v>
      </c>
      <c r="X11" s="62">
        <v>5</v>
      </c>
      <c r="Y11" s="63">
        <v>2</v>
      </c>
      <c r="Z11" s="111">
        <v>1.0540666817458317</v>
      </c>
      <c r="AA11" s="111">
        <v>2.0039982880591132</v>
      </c>
      <c r="AB11" s="112" t="s">
        <v>2940</v>
      </c>
      <c r="AC11" s="202" t="s">
        <v>579</v>
      </c>
      <c r="AD11" s="234">
        <v>1</v>
      </c>
      <c r="AE11" s="234">
        <v>1.02</v>
      </c>
      <c r="AF11" s="234">
        <v>1</v>
      </c>
      <c r="AG11" s="234">
        <v>1</v>
      </c>
      <c r="AH11" s="234">
        <v>1</v>
      </c>
      <c r="AI11" s="234">
        <v>1.05</v>
      </c>
    </row>
    <row r="12" spans="1:35">
      <c r="A12" s="209"/>
      <c r="B12" s="235"/>
      <c r="C12" s="108" t="s">
        <v>469</v>
      </c>
      <c r="D12" s="204" t="s">
        <v>471</v>
      </c>
      <c r="E12" s="205" t="s">
        <v>352</v>
      </c>
      <c r="F12" s="116" t="s">
        <v>200</v>
      </c>
      <c r="G12" s="115" t="s">
        <v>352</v>
      </c>
      <c r="H12" s="113" t="s">
        <v>197</v>
      </c>
      <c r="I12" s="116" t="s">
        <v>199</v>
      </c>
      <c r="J12" s="114" t="s">
        <v>352</v>
      </c>
      <c r="K12" s="115" t="s">
        <v>340</v>
      </c>
      <c r="L12" s="115">
        <v>768.17558299039774</v>
      </c>
      <c r="M12" s="232">
        <v>1</v>
      </c>
      <c r="N12" s="236">
        <v>2.0039982880591132</v>
      </c>
      <c r="O12" s="233" t="s">
        <v>2939</v>
      </c>
      <c r="P12" s="208">
        <v>70000</v>
      </c>
      <c r="Q12" s="208">
        <v>2400</v>
      </c>
      <c r="R12" s="200">
        <v>1</v>
      </c>
      <c r="S12" s="200">
        <v>2</v>
      </c>
      <c r="T12" s="200">
        <v>1</v>
      </c>
      <c r="U12" s="200">
        <v>1</v>
      </c>
      <c r="V12" s="200">
        <v>1</v>
      </c>
      <c r="W12" s="200">
        <v>3</v>
      </c>
      <c r="X12" s="62">
        <v>8</v>
      </c>
      <c r="Y12" s="63">
        <v>2</v>
      </c>
      <c r="Z12" s="111">
        <v>1.0540666817458317</v>
      </c>
      <c r="AA12" s="111">
        <v>2.0039982880591132</v>
      </c>
      <c r="AB12" s="112" t="s">
        <v>2940</v>
      </c>
      <c r="AC12" s="202" t="s">
        <v>193</v>
      </c>
      <c r="AD12" s="234">
        <v>1</v>
      </c>
      <c r="AE12" s="234">
        <v>1.02</v>
      </c>
      <c r="AF12" s="234">
        <v>1</v>
      </c>
      <c r="AG12" s="234">
        <v>1</v>
      </c>
      <c r="AH12" s="234">
        <v>1</v>
      </c>
      <c r="AI12" s="234">
        <v>1.05</v>
      </c>
    </row>
    <row r="13" spans="1:35">
      <c r="A13" s="117">
        <v>1422</v>
      </c>
      <c r="B13" s="230"/>
      <c r="C13" s="203" t="s">
        <v>469</v>
      </c>
      <c r="D13" s="199" t="s">
        <v>471</v>
      </c>
      <c r="E13" s="200" t="s">
        <v>352</v>
      </c>
      <c r="F13" s="135" t="s">
        <v>539</v>
      </c>
      <c r="G13" s="115" t="s">
        <v>352</v>
      </c>
      <c r="H13" s="170" t="s">
        <v>197</v>
      </c>
      <c r="I13" s="113" t="s">
        <v>199</v>
      </c>
      <c r="J13" s="114" t="s">
        <v>352</v>
      </c>
      <c r="K13" s="115" t="s">
        <v>340</v>
      </c>
      <c r="L13" s="115">
        <v>109.73936899862825</v>
      </c>
      <c r="M13" s="232">
        <v>1</v>
      </c>
      <c r="N13" s="236">
        <v>2.0039982880591132</v>
      </c>
      <c r="O13" s="233" t="s">
        <v>2939</v>
      </c>
      <c r="P13" s="208">
        <v>10000</v>
      </c>
      <c r="Q13" s="208">
        <v>2400</v>
      </c>
      <c r="R13" s="200">
        <v>1</v>
      </c>
      <c r="S13" s="200">
        <v>2</v>
      </c>
      <c r="T13" s="200">
        <v>1</v>
      </c>
      <c r="U13" s="200">
        <v>1</v>
      </c>
      <c r="V13" s="200">
        <v>1</v>
      </c>
      <c r="W13" s="200">
        <v>3</v>
      </c>
      <c r="X13" s="62">
        <v>8</v>
      </c>
      <c r="Y13" s="63">
        <v>2</v>
      </c>
      <c r="Z13" s="111">
        <v>1.0540666817458317</v>
      </c>
      <c r="AA13" s="111">
        <v>2.0039982880591132</v>
      </c>
      <c r="AB13" s="112" t="s">
        <v>2940</v>
      </c>
      <c r="AC13" s="202" t="s">
        <v>193</v>
      </c>
      <c r="AD13" s="234">
        <v>1</v>
      </c>
      <c r="AE13" s="234">
        <v>1.02</v>
      </c>
      <c r="AF13" s="234">
        <v>1</v>
      </c>
      <c r="AG13" s="234">
        <v>1</v>
      </c>
      <c r="AH13" s="234">
        <v>1</v>
      </c>
      <c r="AI13" s="234">
        <v>1.05</v>
      </c>
    </row>
    <row r="14" spans="1:35">
      <c r="A14" s="117">
        <v>1423</v>
      </c>
      <c r="B14" s="230"/>
      <c r="C14" s="203" t="s">
        <v>469</v>
      </c>
      <c r="D14" s="199" t="s">
        <v>471</v>
      </c>
      <c r="E14" s="200" t="s">
        <v>352</v>
      </c>
      <c r="F14" s="135" t="s">
        <v>538</v>
      </c>
      <c r="G14" s="115" t="s">
        <v>352</v>
      </c>
      <c r="H14" s="170" t="s">
        <v>197</v>
      </c>
      <c r="I14" s="113" t="s">
        <v>199</v>
      </c>
      <c r="J14" s="114" t="s">
        <v>352</v>
      </c>
      <c r="K14" s="115" t="s">
        <v>340</v>
      </c>
      <c r="L14" s="115">
        <v>329.21810699588474</v>
      </c>
      <c r="M14" s="232">
        <v>1</v>
      </c>
      <c r="N14" s="236">
        <v>2.0039982880591132</v>
      </c>
      <c r="O14" s="233" t="s">
        <v>2946</v>
      </c>
      <c r="P14" s="208">
        <v>30000</v>
      </c>
      <c r="Q14" s="208"/>
      <c r="R14" s="200">
        <v>1</v>
      </c>
      <c r="S14" s="200">
        <v>2</v>
      </c>
      <c r="T14" s="200">
        <v>1</v>
      </c>
      <c r="U14" s="200">
        <v>1</v>
      </c>
      <c r="V14" s="200">
        <v>1</v>
      </c>
      <c r="W14" s="200">
        <v>3</v>
      </c>
      <c r="X14" s="62">
        <v>8</v>
      </c>
      <c r="Y14" s="63">
        <v>2</v>
      </c>
      <c r="Z14" s="111">
        <v>1.0540666817458317</v>
      </c>
      <c r="AA14" s="111">
        <v>2.0039982880591132</v>
      </c>
      <c r="AB14" s="112" t="s">
        <v>2940</v>
      </c>
      <c r="AC14" s="202" t="s">
        <v>38</v>
      </c>
      <c r="AD14" s="234">
        <v>1</v>
      </c>
      <c r="AE14" s="234">
        <v>1.02</v>
      </c>
      <c r="AF14" s="234">
        <v>1</v>
      </c>
      <c r="AG14" s="234">
        <v>1</v>
      </c>
      <c r="AH14" s="234">
        <v>1</v>
      </c>
      <c r="AI14" s="234">
        <v>1.05</v>
      </c>
    </row>
    <row r="15" spans="1:35">
      <c r="A15" s="237">
        <v>1439</v>
      </c>
      <c r="B15" s="230"/>
      <c r="C15" s="203" t="s">
        <v>469</v>
      </c>
      <c r="D15" s="199" t="s">
        <v>471</v>
      </c>
      <c r="E15" s="200" t="s">
        <v>352</v>
      </c>
      <c r="F15" s="135" t="s">
        <v>947</v>
      </c>
      <c r="G15" s="115" t="s">
        <v>352</v>
      </c>
      <c r="H15" s="170" t="s">
        <v>197</v>
      </c>
      <c r="I15" s="113" t="s">
        <v>199</v>
      </c>
      <c r="J15" s="114" t="s">
        <v>352</v>
      </c>
      <c r="K15" s="115" t="s">
        <v>340</v>
      </c>
      <c r="L15" s="115">
        <v>329.21810699588474</v>
      </c>
      <c r="M15" s="232">
        <v>1</v>
      </c>
      <c r="N15" s="236">
        <v>2.0039982880591132</v>
      </c>
      <c r="O15" s="233" t="s">
        <v>2946</v>
      </c>
      <c r="P15" s="208">
        <v>30000</v>
      </c>
      <c r="Q15" s="208"/>
      <c r="R15" s="200">
        <v>1</v>
      </c>
      <c r="S15" s="200">
        <v>2</v>
      </c>
      <c r="T15" s="200">
        <v>1</v>
      </c>
      <c r="U15" s="200">
        <v>1</v>
      </c>
      <c r="V15" s="200">
        <v>1</v>
      </c>
      <c r="W15" s="200">
        <v>3</v>
      </c>
      <c r="X15" s="62">
        <v>8</v>
      </c>
      <c r="Y15" s="63">
        <v>2</v>
      </c>
      <c r="Z15" s="111">
        <v>1.0540666817458317</v>
      </c>
      <c r="AA15" s="111">
        <v>2.0039982880591132</v>
      </c>
      <c r="AB15" s="112" t="s">
        <v>2940</v>
      </c>
      <c r="AC15" s="202" t="s">
        <v>38</v>
      </c>
      <c r="AD15" s="234">
        <v>1</v>
      </c>
      <c r="AE15" s="234">
        <v>1.02</v>
      </c>
      <c r="AF15" s="234">
        <v>1</v>
      </c>
      <c r="AG15" s="234">
        <v>1</v>
      </c>
      <c r="AH15" s="234">
        <v>1</v>
      </c>
      <c r="AI15" s="234">
        <v>1.05</v>
      </c>
    </row>
    <row r="16" spans="1:35">
      <c r="P16" s="208"/>
      <c r="Q16" s="208"/>
    </row>
    <row r="17" spans="1:35">
      <c r="A17" s="237"/>
      <c r="B17" s="230" t="s">
        <v>508</v>
      </c>
      <c r="C17" s="203"/>
      <c r="D17" s="199"/>
      <c r="E17" s="200"/>
      <c r="F17" s="135" t="s">
        <v>645</v>
      </c>
      <c r="G17" s="115"/>
      <c r="H17" s="113"/>
      <c r="I17" s="113"/>
      <c r="J17" s="114"/>
      <c r="K17" s="115" t="s">
        <v>644</v>
      </c>
      <c r="L17" s="115">
        <v>1000000</v>
      </c>
      <c r="M17" s="232"/>
      <c r="N17" s="236"/>
      <c r="O17" s="233"/>
      <c r="P17" s="208">
        <v>2000000</v>
      </c>
      <c r="Q17" s="208">
        <v>21870000</v>
      </c>
      <c r="R17" s="200"/>
      <c r="S17" s="200"/>
      <c r="T17" s="200"/>
      <c r="U17" s="200"/>
      <c r="V17" s="200"/>
      <c r="W17" s="200"/>
      <c r="X17" s="200"/>
      <c r="Y17" s="239"/>
      <c r="Z17" s="111"/>
      <c r="AA17" s="111"/>
      <c r="AB17" s="112"/>
      <c r="AC17" s="202"/>
      <c r="AD17" s="234"/>
      <c r="AE17" s="234"/>
      <c r="AF17" s="234"/>
      <c r="AG17" s="234"/>
      <c r="AH17" s="234"/>
      <c r="AI17" s="234"/>
    </row>
    <row r="18" spans="1:35" ht="24">
      <c r="B18" s="230" t="s">
        <v>146</v>
      </c>
      <c r="C18" s="203"/>
      <c r="D18" s="199"/>
      <c r="E18" s="200"/>
      <c r="F18" s="135"/>
      <c r="G18" s="115"/>
      <c r="H18" s="113"/>
      <c r="I18" s="113"/>
      <c r="J18" s="114"/>
      <c r="K18" s="115" t="s">
        <v>472</v>
      </c>
      <c r="L18" s="274">
        <v>25</v>
      </c>
      <c r="O18" s="185" t="s">
        <v>646</v>
      </c>
      <c r="P18" s="208"/>
    </row>
    <row r="19" spans="1:35">
      <c r="Q19" s="208">
        <v>9000000</v>
      </c>
    </row>
    <row r="20" spans="1:35">
      <c r="L20" s="337">
        <v>3.9999999999999998E-6</v>
      </c>
      <c r="P20" s="208" t="s">
        <v>509</v>
      </c>
      <c r="Q20" s="208"/>
    </row>
    <row r="21" spans="1:35">
      <c r="P21" s="208"/>
      <c r="Q21" s="208"/>
    </row>
    <row r="22" spans="1:35">
      <c r="L22" s="262">
        <v>4.3895747599451303E-4</v>
      </c>
      <c r="P22" s="208"/>
      <c r="Q22" s="262">
        <v>4.3895747599451303E-4</v>
      </c>
    </row>
    <row r="23" spans="1:35">
      <c r="P23" s="208"/>
      <c r="Q23" s="208"/>
    </row>
    <row r="24" spans="1:35">
      <c r="P24" s="208"/>
      <c r="Q24" s="208"/>
    </row>
    <row r="25" spans="1:35">
      <c r="P25" s="208"/>
      <c r="Q25" s="208"/>
    </row>
    <row r="26" spans="1:35">
      <c r="P26" s="208"/>
      <c r="Q26" s="208"/>
    </row>
    <row r="27" spans="1:35">
      <c r="P27" s="208"/>
      <c r="Q27" s="208"/>
    </row>
    <row r="28" spans="1:35">
      <c r="P28" s="208"/>
      <c r="Q28" s="208"/>
    </row>
    <row r="29" spans="1:35">
      <c r="P29" s="208"/>
      <c r="Q29" s="208"/>
    </row>
    <row r="30" spans="1:35">
      <c r="P30" s="208"/>
      <c r="Q30" s="208"/>
    </row>
    <row r="31" spans="1:35">
      <c r="P31" s="208"/>
      <c r="Q31" s="208"/>
    </row>
    <row r="32" spans="1:35">
      <c r="P32" s="208"/>
      <c r="Q32" s="208"/>
    </row>
    <row r="33" spans="16:17">
      <c r="P33" s="208"/>
      <c r="Q33" s="208"/>
    </row>
    <row r="34" spans="16:17">
      <c r="P34" s="208"/>
      <c r="Q34" s="208"/>
    </row>
    <row r="35" spans="16:17">
      <c r="P35" s="208"/>
      <c r="Q35" s="208"/>
    </row>
    <row r="36" spans="16:17">
      <c r="P36" s="208"/>
      <c r="Q36" s="208"/>
    </row>
    <row r="37" spans="16:17">
      <c r="P37" s="208"/>
      <c r="Q37" s="208"/>
    </row>
    <row r="38" spans="16:17">
      <c r="P38" s="208"/>
      <c r="Q38" s="208"/>
    </row>
    <row r="39" spans="16:17">
      <c r="P39" s="208"/>
      <c r="Q39" s="208"/>
    </row>
    <row r="40" spans="16:17">
      <c r="P40" s="208"/>
      <c r="Q40" s="208"/>
    </row>
    <row r="41" spans="16:17">
      <c r="P41" s="208"/>
      <c r="Q41" s="208"/>
    </row>
    <row r="42" spans="16:17">
      <c r="P42" s="208"/>
      <c r="Q42" s="208"/>
    </row>
    <row r="43" spans="16:17">
      <c r="P43" s="208"/>
      <c r="Q43" s="208"/>
    </row>
  </sheetData>
  <mergeCells count="1">
    <mergeCell ref="R1:W1"/>
  </mergeCells>
  <phoneticPr fontId="23" type="noConversion"/>
  <conditionalFormatting sqref="B11:B12 B7:B8">
    <cfRule type="cellIs" dxfId="1560" priority="1" stopIfTrue="1" operator="notEqual">
      <formula>""</formula>
    </cfRule>
  </conditionalFormatting>
  <conditionalFormatting sqref="R17:W17 R7:W15">
    <cfRule type="cellIs" dxfId="1559" priority="2" stopIfTrue="1" operator="notBetween">
      <formula>1</formula>
      <formula>5</formula>
    </cfRule>
  </conditionalFormatting>
  <conditionalFormatting sqref="AD17:AI17 AD7:AI15">
    <cfRule type="cellIs" dxfId="1558" priority="3" stopIfTrue="1" operator="equal">
      <formula>0</formula>
    </cfRule>
  </conditionalFormatting>
  <conditionalFormatting sqref="A9">
    <cfRule type="cellIs" dxfId="1557" priority="4" stopIfTrue="1" operator="equal">
      <formula>$F17</formula>
    </cfRule>
  </conditionalFormatting>
  <dataValidations xWindow="855" yWindow="560" count="1">
    <dataValidation allowBlank="1" showInputMessage="1" showErrorMessage="1" promptTitle="Do not change" prompt="This field is automatically updated from the names-list" sqref="X8:X15" xr:uid="{00000000-0002-0000-1400-000000000000}"/>
  </dataValidations>
  <pageMargins left="0.78740157499999996" right="0.78740157499999996" top="0.984251969" bottom="0.984251969" header="0.4921259845" footer="0.492125984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tabColor theme="4" tint="0.39997558519241921"/>
    <pageSetUpPr fitToPage="1"/>
  </sheetPr>
  <dimension ref="A1:AQ25"/>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8.7109375" style="4" customWidth="1"/>
    <col min="2" max="2" width="13.28515625" style="157" customWidth="1"/>
    <col min="3" max="3" width="3.7109375" style="158" hidden="1" customWidth="1"/>
    <col min="4" max="4" width="3.140625" style="4" hidden="1" customWidth="1"/>
    <col min="5" max="5" width="2.7109375" style="4" hidden="1" customWidth="1"/>
    <col min="6" max="6" width="44.42578125" style="5" customWidth="1"/>
    <col min="7" max="7" width="6" style="4" customWidth="1"/>
    <col min="8" max="8" width="5.7109375" style="4" hidden="1" customWidth="1" outlineLevel="1"/>
    <col min="9" max="9" width="19.42578125" style="4" hidden="1" customWidth="1" outlineLevel="1"/>
    <col min="10" max="10" width="3.28515625" style="4" customWidth="1" collapsed="1"/>
    <col min="11" max="11" width="5.140625" style="4" customWidth="1"/>
    <col min="12" max="12" width="11.42578125" style="4"/>
    <col min="13" max="13" width="2.42578125" style="132" hidden="1" customWidth="1" outlineLevel="1"/>
    <col min="14" max="14" width="4.28515625" style="132" hidden="1" customWidth="1" outlineLevel="1"/>
    <col min="15" max="15" width="30.85546875" style="132" hidden="1" customWidth="1" outlineLevel="1"/>
    <col min="16" max="16" width="12" style="4" customWidth="1" collapsed="1"/>
    <col min="17" max="17" width="2.42578125" style="132" hidden="1" customWidth="1" outlineLevel="1"/>
    <col min="18" max="18" width="4.28515625" style="132" hidden="1" customWidth="1" outlineLevel="1"/>
    <col min="19" max="19" width="30.85546875" style="132" hidden="1" customWidth="1" outlineLevel="1"/>
    <col min="20" max="20" width="14.42578125" style="4" customWidth="1" collapsed="1"/>
    <col min="21" max="21" width="2.42578125" style="44" hidden="1" customWidth="1" outlineLevel="1"/>
    <col min="22" max="22" width="4.28515625" style="44" hidden="1" customWidth="1" outlineLevel="1"/>
    <col min="23" max="23" width="38.85546875" style="45" hidden="1" customWidth="1" outlineLevel="1"/>
    <col min="24" max="24" width="23.140625" style="72" customWidth="1" collapsed="1"/>
    <col min="25" max="25" width="4" style="59" bestFit="1" customWidth="1"/>
    <col min="26" max="26" width="6.28515625" style="51" bestFit="1" customWidth="1"/>
    <col min="27" max="27" width="5.85546875" style="51" bestFit="1" customWidth="1"/>
    <col min="28" max="28" width="4.7109375" style="51" bestFit="1" customWidth="1"/>
    <col min="29" max="29" width="5.28515625" style="51" bestFit="1" customWidth="1"/>
    <col min="30" max="30" width="5.85546875" style="51" bestFit="1" customWidth="1"/>
    <col min="31" max="32" width="6.85546875" style="51" bestFit="1" customWidth="1"/>
    <col min="33" max="33" width="8.28515625" style="51" bestFit="1" customWidth="1"/>
    <col min="34" max="34" width="9.140625" style="51" bestFit="1" customWidth="1"/>
    <col min="35" max="35" width="12.140625" style="51" customWidth="1"/>
    <col min="36" max="38" width="5.42578125" style="4" customWidth="1"/>
    <col min="39" max="39" width="5.85546875" style="4" customWidth="1"/>
    <col min="40" max="40" width="5.42578125" style="4" customWidth="1"/>
    <col min="41" max="41" width="5.28515625" style="4" customWidth="1"/>
    <col min="42" max="16384" width="11.42578125" style="4"/>
  </cols>
  <sheetData>
    <row r="1" spans="1:43">
      <c r="A1" s="48"/>
      <c r="B1" s="46"/>
      <c r="C1" s="47"/>
      <c r="D1" s="48"/>
      <c r="E1" s="48"/>
      <c r="F1" s="49" t="s">
        <v>456</v>
      </c>
      <c r="G1" s="48"/>
      <c r="H1" s="48"/>
      <c r="I1" s="48"/>
      <c r="J1" s="48"/>
      <c r="K1" s="48"/>
      <c r="L1" s="137">
        <v>32071</v>
      </c>
      <c r="M1" s="22"/>
      <c r="N1" s="22"/>
      <c r="O1" s="22"/>
      <c r="P1" s="96">
        <v>32070</v>
      </c>
      <c r="Q1" s="22"/>
      <c r="R1" s="22"/>
      <c r="S1" s="22"/>
      <c r="T1" s="137">
        <v>32123</v>
      </c>
      <c r="U1" s="22"/>
      <c r="V1" s="22"/>
      <c r="W1" s="22"/>
      <c r="Y1" s="73"/>
      <c r="Z1" s="74"/>
      <c r="AA1" s="74"/>
      <c r="AB1" s="74"/>
      <c r="AC1" s="74"/>
      <c r="AD1" s="74"/>
    </row>
    <row r="2" spans="1:43" ht="36">
      <c r="A2" s="48"/>
      <c r="B2" s="138"/>
      <c r="C2" s="47" t="s">
        <v>457</v>
      </c>
      <c r="D2" s="138">
        <v>3503</v>
      </c>
      <c r="E2" s="138">
        <v>3504</v>
      </c>
      <c r="F2" s="138">
        <v>3702</v>
      </c>
      <c r="G2" s="138">
        <v>3703</v>
      </c>
      <c r="H2" s="138">
        <v>3506</v>
      </c>
      <c r="I2" s="138">
        <v>3507</v>
      </c>
      <c r="J2" s="138">
        <v>3508</v>
      </c>
      <c r="K2" s="138">
        <v>3706</v>
      </c>
      <c r="L2" s="138">
        <v>3707</v>
      </c>
      <c r="M2" s="125" t="s">
        <v>178</v>
      </c>
      <c r="N2" s="125" t="s">
        <v>179</v>
      </c>
      <c r="O2" s="126" t="s">
        <v>180</v>
      </c>
      <c r="P2" s="138">
        <v>3707</v>
      </c>
      <c r="Q2" s="125" t="s">
        <v>174</v>
      </c>
      <c r="R2" s="125" t="s">
        <v>175</v>
      </c>
      <c r="S2" s="126" t="s">
        <v>176</v>
      </c>
      <c r="T2" s="138">
        <v>3707</v>
      </c>
      <c r="U2" s="125" t="s">
        <v>178</v>
      </c>
      <c r="V2" s="125" t="s">
        <v>179</v>
      </c>
      <c r="W2" s="126" t="s">
        <v>180</v>
      </c>
      <c r="X2" s="87" t="s">
        <v>186</v>
      </c>
      <c r="Y2" s="7" t="s">
        <v>174</v>
      </c>
      <c r="Z2" s="7" t="s">
        <v>175</v>
      </c>
      <c r="AA2" s="7" t="s">
        <v>176</v>
      </c>
      <c r="AB2" s="7" t="s">
        <v>177</v>
      </c>
      <c r="AC2" s="7" t="s">
        <v>178</v>
      </c>
      <c r="AD2" s="7" t="s">
        <v>179</v>
      </c>
      <c r="AE2" s="75" t="s">
        <v>180</v>
      </c>
      <c r="AF2" s="75" t="s">
        <v>181</v>
      </c>
      <c r="AG2" s="8" t="s">
        <v>182</v>
      </c>
      <c r="AH2" s="9" t="s">
        <v>332</v>
      </c>
      <c r="AI2" s="55" t="s">
        <v>185</v>
      </c>
      <c r="AJ2" s="52" t="s">
        <v>174</v>
      </c>
      <c r="AK2" s="52" t="s">
        <v>175</v>
      </c>
      <c r="AL2" s="52" t="s">
        <v>176</v>
      </c>
      <c r="AM2" s="52" t="s">
        <v>177</v>
      </c>
      <c r="AN2" s="52" t="s">
        <v>178</v>
      </c>
      <c r="AO2" s="52" t="s">
        <v>179</v>
      </c>
    </row>
    <row r="3" spans="1:43" ht="56.25" customHeight="1">
      <c r="A3" s="48" t="s">
        <v>344</v>
      </c>
      <c r="B3" s="172"/>
      <c r="C3" s="47">
        <v>401</v>
      </c>
      <c r="D3" s="173" t="s">
        <v>458</v>
      </c>
      <c r="E3" s="173" t="s">
        <v>459</v>
      </c>
      <c r="F3" s="124" t="s">
        <v>460</v>
      </c>
      <c r="G3" s="53" t="s">
        <v>461</v>
      </c>
      <c r="H3" s="53" t="s">
        <v>462</v>
      </c>
      <c r="I3" s="53" t="s">
        <v>463</v>
      </c>
      <c r="J3" s="53" t="s">
        <v>464</v>
      </c>
      <c r="K3" s="53" t="s">
        <v>337</v>
      </c>
      <c r="L3" s="186" t="s">
        <v>2947</v>
      </c>
      <c r="M3" s="127">
        <v>0</v>
      </c>
      <c r="N3" s="127">
        <v>0</v>
      </c>
      <c r="O3" s="128">
        <v>0</v>
      </c>
      <c r="P3" s="186" t="s">
        <v>2948</v>
      </c>
      <c r="Q3" s="127">
        <v>0</v>
      </c>
      <c r="R3" s="127">
        <v>0</v>
      </c>
      <c r="S3" s="128">
        <v>0</v>
      </c>
      <c r="T3" s="186" t="s">
        <v>2949</v>
      </c>
      <c r="U3" s="127">
        <v>0</v>
      </c>
      <c r="V3" s="127">
        <v>0</v>
      </c>
      <c r="W3" s="128">
        <v>0</v>
      </c>
      <c r="X3" s="88"/>
      <c r="Y3" s="54"/>
      <c r="Z3" s="7"/>
      <c r="AA3" s="7"/>
      <c r="AB3" s="7"/>
      <c r="AC3" s="7"/>
      <c r="AD3" s="7"/>
      <c r="AE3" s="6"/>
      <c r="AF3" s="6"/>
      <c r="AG3" s="8" t="s">
        <v>190</v>
      </c>
      <c r="AH3" s="9" t="s">
        <v>190</v>
      </c>
      <c r="AI3" s="76"/>
    </row>
    <row r="4" spans="1:43" ht="12" customHeight="1">
      <c r="A4" s="48"/>
      <c r="B4" s="172"/>
      <c r="C4" s="47">
        <v>662</v>
      </c>
      <c r="D4" s="10"/>
      <c r="E4" s="10"/>
      <c r="F4" s="124" t="s">
        <v>461</v>
      </c>
      <c r="G4" s="124"/>
      <c r="H4" s="124"/>
      <c r="I4" s="124"/>
      <c r="J4" s="124"/>
      <c r="K4" s="124"/>
      <c r="L4" s="186" t="s">
        <v>465</v>
      </c>
      <c r="M4" s="129">
        <v>0</v>
      </c>
      <c r="N4" s="129">
        <v>0</v>
      </c>
      <c r="O4" s="130">
        <v>0</v>
      </c>
      <c r="P4" s="186" t="s">
        <v>465</v>
      </c>
      <c r="Q4" s="129" t="s">
        <v>192</v>
      </c>
      <c r="R4" s="129">
        <v>0</v>
      </c>
      <c r="S4" s="130">
        <v>0</v>
      </c>
      <c r="T4" s="186" t="s">
        <v>465</v>
      </c>
      <c r="U4" s="129">
        <v>0</v>
      </c>
      <c r="V4" s="129">
        <v>0</v>
      </c>
      <c r="W4" s="130">
        <v>0</v>
      </c>
      <c r="X4" s="89"/>
      <c r="Y4" s="56" t="s">
        <v>192</v>
      </c>
      <c r="AG4" s="57"/>
      <c r="AH4" s="57"/>
      <c r="AI4" s="58"/>
    </row>
    <row r="5" spans="1:43">
      <c r="A5" s="48"/>
      <c r="B5" s="172"/>
      <c r="C5" s="47">
        <v>493</v>
      </c>
      <c r="D5" s="10"/>
      <c r="E5" s="10"/>
      <c r="F5" s="124" t="s">
        <v>464</v>
      </c>
      <c r="G5" s="124"/>
      <c r="H5" s="124"/>
      <c r="I5" s="124"/>
      <c r="J5" s="124"/>
      <c r="K5" s="124"/>
      <c r="L5" s="186">
        <v>0</v>
      </c>
      <c r="M5" s="129">
        <v>0</v>
      </c>
      <c r="N5" s="129">
        <v>0</v>
      </c>
      <c r="O5" s="130">
        <v>0</v>
      </c>
      <c r="P5" s="186">
        <v>0</v>
      </c>
      <c r="Q5" s="129">
        <v>0</v>
      </c>
      <c r="R5" s="129">
        <v>0</v>
      </c>
      <c r="S5" s="130">
        <v>0</v>
      </c>
      <c r="T5" s="186">
        <v>0</v>
      </c>
      <c r="U5" s="129">
        <v>0</v>
      </c>
      <c r="V5" s="129">
        <v>0</v>
      </c>
      <c r="W5" s="130">
        <v>0</v>
      </c>
    </row>
    <row r="6" spans="1:43">
      <c r="A6" s="48"/>
      <c r="B6" s="172"/>
      <c r="C6" s="47">
        <v>403</v>
      </c>
      <c r="D6" s="10"/>
      <c r="E6" s="10"/>
      <c r="F6" s="124" t="s">
        <v>337</v>
      </c>
      <c r="G6" s="348"/>
      <c r="H6" s="124"/>
      <c r="I6" s="124"/>
      <c r="J6" s="124"/>
      <c r="K6" s="124"/>
      <c r="L6" s="186" t="s">
        <v>339</v>
      </c>
      <c r="M6" s="129">
        <v>0</v>
      </c>
      <c r="N6" s="129">
        <v>0</v>
      </c>
      <c r="O6" s="130">
        <v>0</v>
      </c>
      <c r="P6" s="186" t="s">
        <v>339</v>
      </c>
      <c r="Q6" s="129">
        <v>0</v>
      </c>
      <c r="R6" s="129">
        <v>0</v>
      </c>
      <c r="S6" s="130">
        <v>0</v>
      </c>
      <c r="T6" s="186" t="s">
        <v>339</v>
      </c>
      <c r="U6" s="129">
        <v>0</v>
      </c>
      <c r="V6" s="129">
        <v>0</v>
      </c>
      <c r="W6" s="130">
        <v>0</v>
      </c>
      <c r="Y6" s="60"/>
      <c r="Z6" s="60"/>
      <c r="AA6" s="60"/>
      <c r="AB6" s="60"/>
      <c r="AC6" s="60"/>
      <c r="AD6" s="60"/>
      <c r="AG6" s="61"/>
      <c r="AH6" s="61"/>
      <c r="AI6" s="78"/>
    </row>
    <row r="7" spans="1:43">
      <c r="A7" s="94">
        <v>32071</v>
      </c>
      <c r="B7" s="174" t="s">
        <v>467</v>
      </c>
      <c r="C7" s="175"/>
      <c r="D7" s="8" t="s">
        <v>352</v>
      </c>
      <c r="E7" s="176">
        <v>0</v>
      </c>
      <c r="F7" s="136" t="s">
        <v>2947</v>
      </c>
      <c r="G7" s="13" t="s">
        <v>465</v>
      </c>
      <c r="H7" s="11" t="s">
        <v>352</v>
      </c>
      <c r="I7" s="11" t="s">
        <v>352</v>
      </c>
      <c r="J7" s="12">
        <v>0</v>
      </c>
      <c r="K7" s="13" t="s">
        <v>339</v>
      </c>
      <c r="L7" s="146">
        <v>1</v>
      </c>
      <c r="M7" s="39"/>
      <c r="N7" s="39"/>
      <c r="O7" s="131"/>
      <c r="P7" s="146">
        <v>0</v>
      </c>
      <c r="Q7" s="39"/>
      <c r="R7" s="39"/>
      <c r="S7" s="131"/>
      <c r="T7" s="146">
        <v>0</v>
      </c>
      <c r="U7" s="39"/>
      <c r="V7" s="1"/>
      <c r="W7" s="41"/>
      <c r="X7" s="90"/>
      <c r="Y7" s="7">
        <v>1</v>
      </c>
      <c r="Z7" s="62">
        <v>1</v>
      </c>
      <c r="AA7" s="62">
        <v>1</v>
      </c>
      <c r="AB7" s="62">
        <v>1</v>
      </c>
      <c r="AC7" s="62">
        <v>1</v>
      </c>
      <c r="AD7" s="62">
        <v>1</v>
      </c>
      <c r="AE7" s="62">
        <v>45</v>
      </c>
      <c r="AF7" s="63">
        <v>1</v>
      </c>
      <c r="AG7" s="80">
        <v>1</v>
      </c>
      <c r="AH7" s="81">
        <v>1</v>
      </c>
      <c r="AI7" s="82" t="s">
        <v>2747</v>
      </c>
      <c r="AJ7" s="64">
        <v>1</v>
      </c>
      <c r="AK7" s="64">
        <v>1</v>
      </c>
      <c r="AL7" s="64">
        <v>1</v>
      </c>
      <c r="AM7" s="64">
        <v>1</v>
      </c>
      <c r="AN7" s="64">
        <v>1</v>
      </c>
      <c r="AO7" s="64">
        <v>1</v>
      </c>
    </row>
    <row r="8" spans="1:43">
      <c r="A8" s="94">
        <v>32070</v>
      </c>
      <c r="B8" s="137"/>
      <c r="C8" s="175"/>
      <c r="D8" s="8" t="s">
        <v>352</v>
      </c>
      <c r="E8" s="176">
        <v>0</v>
      </c>
      <c r="F8" s="136" t="s">
        <v>2948</v>
      </c>
      <c r="G8" s="13" t="s">
        <v>465</v>
      </c>
      <c r="H8" s="11" t="s">
        <v>352</v>
      </c>
      <c r="I8" s="11" t="s">
        <v>352</v>
      </c>
      <c r="J8" s="12">
        <v>0</v>
      </c>
      <c r="K8" s="13" t="s">
        <v>339</v>
      </c>
      <c r="L8" s="146">
        <v>0</v>
      </c>
      <c r="M8" s="39"/>
      <c r="N8" s="39"/>
      <c r="O8" s="131"/>
      <c r="P8" s="146">
        <v>1</v>
      </c>
      <c r="Q8" s="39"/>
      <c r="R8" s="39"/>
      <c r="S8" s="131"/>
      <c r="T8" s="146">
        <v>0</v>
      </c>
      <c r="U8" s="39"/>
      <c r="V8" s="1"/>
      <c r="W8" s="41"/>
      <c r="X8" s="90"/>
      <c r="Y8" s="7">
        <v>1</v>
      </c>
      <c r="Z8" s="62">
        <v>1</v>
      </c>
      <c r="AA8" s="62">
        <v>1</v>
      </c>
      <c r="AB8" s="62">
        <v>1</v>
      </c>
      <c r="AC8" s="62">
        <v>1</v>
      </c>
      <c r="AD8" s="62">
        <v>1</v>
      </c>
      <c r="AE8" s="62">
        <v>45</v>
      </c>
      <c r="AF8" s="63">
        <v>1</v>
      </c>
      <c r="AG8" s="80">
        <v>1</v>
      </c>
      <c r="AH8" s="81">
        <v>1</v>
      </c>
      <c r="AI8" s="82" t="s">
        <v>2747</v>
      </c>
      <c r="AJ8" s="64">
        <v>1</v>
      </c>
      <c r="AK8" s="64">
        <v>1</v>
      </c>
      <c r="AL8" s="64">
        <v>1</v>
      </c>
      <c r="AM8" s="64">
        <v>1</v>
      </c>
      <c r="AN8" s="64">
        <v>1</v>
      </c>
      <c r="AO8" s="64">
        <v>1</v>
      </c>
    </row>
    <row r="9" spans="1:43">
      <c r="A9" s="94">
        <v>32123</v>
      </c>
      <c r="B9" s="137"/>
      <c r="C9" s="175"/>
      <c r="D9" s="8" t="s">
        <v>352</v>
      </c>
      <c r="E9" s="176">
        <v>0</v>
      </c>
      <c r="F9" s="136" t="s">
        <v>2949</v>
      </c>
      <c r="G9" s="13" t="s">
        <v>465</v>
      </c>
      <c r="H9" s="11" t="s">
        <v>352</v>
      </c>
      <c r="I9" s="11" t="s">
        <v>352</v>
      </c>
      <c r="J9" s="12">
        <v>0</v>
      </c>
      <c r="K9" s="13" t="s">
        <v>339</v>
      </c>
      <c r="L9" s="146">
        <v>0</v>
      </c>
      <c r="M9" s="39"/>
      <c r="N9" s="39"/>
      <c r="O9" s="131"/>
      <c r="P9" s="146">
        <v>0</v>
      </c>
      <c r="Q9" s="39"/>
      <c r="R9" s="39"/>
      <c r="S9" s="131"/>
      <c r="T9" s="146">
        <v>1</v>
      </c>
      <c r="U9" s="39"/>
      <c r="V9" s="1"/>
      <c r="W9" s="41"/>
      <c r="X9" s="90"/>
      <c r="Y9" s="7">
        <v>1</v>
      </c>
      <c r="Z9" s="62">
        <v>1</v>
      </c>
      <c r="AA9" s="62">
        <v>1</v>
      </c>
      <c r="AB9" s="62">
        <v>1</v>
      </c>
      <c r="AC9" s="62">
        <v>1</v>
      </c>
      <c r="AD9" s="62">
        <v>1</v>
      </c>
      <c r="AE9" s="62">
        <v>45</v>
      </c>
      <c r="AF9" s="63">
        <v>1</v>
      </c>
      <c r="AG9" s="80">
        <v>1</v>
      </c>
      <c r="AH9" s="81">
        <v>1</v>
      </c>
      <c r="AI9" s="82" t="s">
        <v>2747</v>
      </c>
      <c r="AJ9" s="64">
        <v>1</v>
      </c>
      <c r="AK9" s="64">
        <v>1</v>
      </c>
      <c r="AL9" s="64">
        <v>1</v>
      </c>
      <c r="AM9" s="64">
        <v>1</v>
      </c>
      <c r="AN9" s="64">
        <v>1</v>
      </c>
      <c r="AO9" s="64">
        <v>1</v>
      </c>
    </row>
    <row r="10" spans="1:43" ht="24">
      <c r="A10" s="379">
        <v>31134</v>
      </c>
      <c r="B10" s="174" t="s">
        <v>468</v>
      </c>
      <c r="C10" s="148" t="s">
        <v>469</v>
      </c>
      <c r="D10" s="149" t="s">
        <v>470</v>
      </c>
      <c r="E10" s="150" t="s">
        <v>352</v>
      </c>
      <c r="F10" s="135" t="s">
        <v>1017</v>
      </c>
      <c r="G10" s="115" t="s">
        <v>465</v>
      </c>
      <c r="H10" s="151" t="s">
        <v>352</v>
      </c>
      <c r="I10" s="113" t="s">
        <v>352</v>
      </c>
      <c r="J10" s="114">
        <v>0</v>
      </c>
      <c r="K10" s="115" t="s">
        <v>339</v>
      </c>
      <c r="L10" s="152">
        <v>0.83829999999999993</v>
      </c>
      <c r="M10" s="39">
        <v>1</v>
      </c>
      <c r="N10" s="1">
        <v>1.1267298112245603</v>
      </c>
      <c r="O10" s="131" t="s">
        <v>2950</v>
      </c>
      <c r="P10" s="152">
        <v>0.67670000000000008</v>
      </c>
      <c r="Q10" s="39">
        <v>1</v>
      </c>
      <c r="R10" s="1">
        <v>1.1267298112245603</v>
      </c>
      <c r="S10" s="131" t="s">
        <v>2950</v>
      </c>
      <c r="T10" s="152">
        <v>0</v>
      </c>
      <c r="U10" s="39">
        <v>1</v>
      </c>
      <c r="V10" s="1">
        <v>1.1267298112245603</v>
      </c>
      <c r="W10" s="41" t="s">
        <v>2950</v>
      </c>
      <c r="X10" s="90" t="s">
        <v>307</v>
      </c>
      <c r="Y10" s="2">
        <v>3</v>
      </c>
      <c r="Z10" s="2">
        <v>2</v>
      </c>
      <c r="AA10" s="2">
        <v>1</v>
      </c>
      <c r="AB10" s="2">
        <v>1</v>
      </c>
      <c r="AC10" s="2">
        <v>1</v>
      </c>
      <c r="AD10" s="2">
        <v>3</v>
      </c>
      <c r="AE10" s="62">
        <v>3</v>
      </c>
      <c r="AF10" s="63">
        <v>1.05</v>
      </c>
      <c r="AG10" s="80">
        <v>1.1150377561073679</v>
      </c>
      <c r="AH10" s="81">
        <v>1.1267298112245603</v>
      </c>
      <c r="AI10" s="82" t="s">
        <v>2951</v>
      </c>
      <c r="AJ10" s="64">
        <v>1.1000000000000001</v>
      </c>
      <c r="AK10" s="64">
        <v>1.02</v>
      </c>
      <c r="AL10" s="64">
        <v>1</v>
      </c>
      <c r="AM10" s="64">
        <v>1</v>
      </c>
      <c r="AN10" s="64">
        <v>1</v>
      </c>
      <c r="AO10" s="64">
        <v>1.05</v>
      </c>
    </row>
    <row r="11" spans="1:43" ht="24">
      <c r="A11" s="94">
        <v>1035</v>
      </c>
      <c r="B11" s="174"/>
      <c r="C11" s="148" t="s">
        <v>469</v>
      </c>
      <c r="D11" s="149" t="s">
        <v>470</v>
      </c>
      <c r="E11" s="150" t="s">
        <v>352</v>
      </c>
      <c r="F11" s="135" t="s">
        <v>1018</v>
      </c>
      <c r="G11" s="115" t="s">
        <v>465</v>
      </c>
      <c r="H11" s="151" t="s">
        <v>352</v>
      </c>
      <c r="I11" s="113" t="s">
        <v>352</v>
      </c>
      <c r="J11" s="114">
        <v>0</v>
      </c>
      <c r="K11" s="115" t="s">
        <v>339</v>
      </c>
      <c r="L11" s="152">
        <v>5.0500000000000003E-2</v>
      </c>
      <c r="M11" s="39">
        <v>1</v>
      </c>
      <c r="N11" s="1">
        <v>1.1267298112245603</v>
      </c>
      <c r="O11" s="131" t="s">
        <v>2952</v>
      </c>
      <c r="P11" s="152">
        <v>8.0799999999999997E-2</v>
      </c>
      <c r="Q11" s="39">
        <v>1</v>
      </c>
      <c r="R11" s="1">
        <v>1.1267298112245603</v>
      </c>
      <c r="S11" s="131" t="s">
        <v>2952</v>
      </c>
      <c r="T11" s="152">
        <v>0</v>
      </c>
      <c r="U11" s="39">
        <v>1</v>
      </c>
      <c r="V11" s="1">
        <v>1.1267298112245603</v>
      </c>
      <c r="W11" s="41" t="s">
        <v>2952</v>
      </c>
      <c r="X11" s="90" t="s">
        <v>719</v>
      </c>
      <c r="Y11" s="62">
        <v>3</v>
      </c>
      <c r="Z11" s="62">
        <v>2</v>
      </c>
      <c r="AA11" s="62">
        <v>1</v>
      </c>
      <c r="AB11" s="62">
        <v>1</v>
      </c>
      <c r="AC11" s="62">
        <v>1</v>
      </c>
      <c r="AD11" s="62">
        <v>3</v>
      </c>
      <c r="AE11" s="62">
        <v>3</v>
      </c>
      <c r="AF11" s="63">
        <v>1.05</v>
      </c>
      <c r="AG11" s="80">
        <v>1.1150377561073679</v>
      </c>
      <c r="AH11" s="81">
        <v>1.1267298112245603</v>
      </c>
      <c r="AI11" s="82" t="s">
        <v>2951</v>
      </c>
      <c r="AJ11" s="64">
        <v>1.1000000000000001</v>
      </c>
      <c r="AK11" s="64">
        <v>1.02</v>
      </c>
      <c r="AL11" s="64">
        <v>1</v>
      </c>
      <c r="AM11" s="64">
        <v>1</v>
      </c>
      <c r="AN11" s="64">
        <v>1</v>
      </c>
      <c r="AO11" s="64">
        <v>1.05</v>
      </c>
    </row>
    <row r="12" spans="1:43" ht="24">
      <c r="A12" s="280">
        <v>934</v>
      </c>
      <c r="B12" s="174" t="s">
        <v>469</v>
      </c>
      <c r="C12" s="148" t="s">
        <v>469</v>
      </c>
      <c r="D12" s="149" t="s">
        <v>470</v>
      </c>
      <c r="E12" s="150" t="s">
        <v>352</v>
      </c>
      <c r="F12" s="135" t="s">
        <v>1019</v>
      </c>
      <c r="G12" s="115" t="s">
        <v>465</v>
      </c>
      <c r="H12" s="151" t="s">
        <v>352</v>
      </c>
      <c r="I12" s="113" t="s">
        <v>352</v>
      </c>
      <c r="J12" s="114">
        <v>0</v>
      </c>
      <c r="K12" s="115" t="s">
        <v>339</v>
      </c>
      <c r="L12" s="152">
        <v>0</v>
      </c>
      <c r="M12" s="39">
        <v>1</v>
      </c>
      <c r="N12" s="1">
        <v>1.1267298112245603</v>
      </c>
      <c r="O12" s="131" t="s">
        <v>2950</v>
      </c>
      <c r="P12" s="152">
        <v>0</v>
      </c>
      <c r="Q12" s="39">
        <v>1</v>
      </c>
      <c r="R12" s="1">
        <v>1.1267298112245603</v>
      </c>
      <c r="S12" s="131" t="s">
        <v>2950</v>
      </c>
      <c r="T12" s="152">
        <v>0.80800000000000005</v>
      </c>
      <c r="U12" s="39">
        <v>1</v>
      </c>
      <c r="V12" s="1">
        <v>1.1267298112245603</v>
      </c>
      <c r="W12" s="41" t="s">
        <v>2950</v>
      </c>
      <c r="X12" s="90" t="s">
        <v>307</v>
      </c>
      <c r="Y12" s="62">
        <v>3</v>
      </c>
      <c r="Z12" s="62">
        <v>2</v>
      </c>
      <c r="AA12" s="62">
        <v>1</v>
      </c>
      <c r="AB12" s="62">
        <v>1</v>
      </c>
      <c r="AC12" s="62">
        <v>1</v>
      </c>
      <c r="AD12" s="62">
        <v>3</v>
      </c>
      <c r="AE12" s="62">
        <v>3</v>
      </c>
      <c r="AF12" s="63">
        <v>1.05</v>
      </c>
      <c r="AG12" s="80">
        <v>1.1150377561073679</v>
      </c>
      <c r="AH12" s="81">
        <v>1.1267298112245603</v>
      </c>
      <c r="AI12" s="82" t="s">
        <v>2951</v>
      </c>
      <c r="AJ12" s="64">
        <v>1.1000000000000001</v>
      </c>
      <c r="AK12" s="64">
        <v>1.02</v>
      </c>
      <c r="AL12" s="64">
        <v>1</v>
      </c>
      <c r="AM12" s="64">
        <v>1</v>
      </c>
      <c r="AN12" s="64">
        <v>1</v>
      </c>
      <c r="AO12" s="64">
        <v>1.05</v>
      </c>
      <c r="AP12" s="201">
        <v>251921.99999999997</v>
      </c>
    </row>
    <row r="13" spans="1:43" ht="24">
      <c r="A13" s="94">
        <v>1103</v>
      </c>
      <c r="B13" s="49"/>
      <c r="C13" s="148" t="s">
        <v>469</v>
      </c>
      <c r="D13" s="149" t="s">
        <v>470</v>
      </c>
      <c r="E13" s="150" t="s">
        <v>352</v>
      </c>
      <c r="F13" s="135" t="s">
        <v>1020</v>
      </c>
      <c r="G13" s="115" t="s">
        <v>191</v>
      </c>
      <c r="H13" s="151" t="s">
        <v>352</v>
      </c>
      <c r="I13" s="113" t="s">
        <v>352</v>
      </c>
      <c r="J13" s="114">
        <v>0</v>
      </c>
      <c r="K13" s="115" t="s">
        <v>339</v>
      </c>
      <c r="L13" s="119">
        <v>0</v>
      </c>
      <c r="M13" s="39">
        <v>1</v>
      </c>
      <c r="N13" s="1">
        <v>1.1267298112245603</v>
      </c>
      <c r="O13" s="131" t="s">
        <v>2950</v>
      </c>
      <c r="P13" s="152">
        <v>0</v>
      </c>
      <c r="Q13" s="39">
        <v>1</v>
      </c>
      <c r="R13" s="1">
        <v>1.1267298112245603</v>
      </c>
      <c r="S13" s="131" t="s">
        <v>2950</v>
      </c>
      <c r="T13" s="152">
        <v>3.0300000000000001E-2</v>
      </c>
      <c r="U13" s="39">
        <v>1</v>
      </c>
      <c r="V13" s="1">
        <v>1.1267298112245603</v>
      </c>
      <c r="W13" s="41" t="s">
        <v>2950</v>
      </c>
      <c r="X13" s="90" t="s">
        <v>307</v>
      </c>
      <c r="Y13" s="62">
        <v>3</v>
      </c>
      <c r="Z13" s="62">
        <v>2</v>
      </c>
      <c r="AA13" s="62">
        <v>1</v>
      </c>
      <c r="AB13" s="62">
        <v>1</v>
      </c>
      <c r="AC13" s="62">
        <v>1</v>
      </c>
      <c r="AD13" s="62">
        <v>3</v>
      </c>
      <c r="AE13" s="62">
        <v>3</v>
      </c>
      <c r="AF13" s="63">
        <v>1.05</v>
      </c>
      <c r="AG13" s="80">
        <v>1.1150377561073679</v>
      </c>
      <c r="AH13" s="81">
        <v>1.1267298112245603</v>
      </c>
      <c r="AI13" s="82" t="s">
        <v>2951</v>
      </c>
      <c r="AJ13" s="64">
        <v>1.1000000000000001</v>
      </c>
      <c r="AK13" s="64">
        <v>1.02</v>
      </c>
      <c r="AL13" s="64">
        <v>1</v>
      </c>
      <c r="AM13" s="64">
        <v>1</v>
      </c>
      <c r="AN13" s="64">
        <v>1</v>
      </c>
      <c r="AO13" s="64">
        <v>1.05</v>
      </c>
    </row>
    <row r="14" spans="1:43" ht="24">
      <c r="A14" s="314">
        <v>782</v>
      </c>
      <c r="B14" s="174"/>
      <c r="C14" s="148" t="s">
        <v>469</v>
      </c>
      <c r="D14" s="149" t="s">
        <v>470</v>
      </c>
      <c r="E14" s="150" t="s">
        <v>352</v>
      </c>
      <c r="F14" s="135" t="s">
        <v>2782</v>
      </c>
      <c r="G14" s="115" t="s">
        <v>44</v>
      </c>
      <c r="H14" s="151" t="s">
        <v>352</v>
      </c>
      <c r="I14" s="113" t="s">
        <v>352</v>
      </c>
      <c r="J14" s="114">
        <v>0</v>
      </c>
      <c r="K14" s="115" t="s">
        <v>339</v>
      </c>
      <c r="L14" s="152">
        <v>0.1212</v>
      </c>
      <c r="M14" s="39">
        <v>1</v>
      </c>
      <c r="N14" s="1">
        <v>1.1267298112245603</v>
      </c>
      <c r="O14" s="131" t="s">
        <v>2950</v>
      </c>
      <c r="P14" s="152">
        <v>0.2525</v>
      </c>
      <c r="Q14" s="39">
        <v>1</v>
      </c>
      <c r="R14" s="1">
        <v>1.1267298112245603</v>
      </c>
      <c r="S14" s="131" t="s">
        <v>2950</v>
      </c>
      <c r="T14" s="152">
        <v>0.17170000000000002</v>
      </c>
      <c r="U14" s="39">
        <v>1</v>
      </c>
      <c r="V14" s="1">
        <v>1.1267298112245603</v>
      </c>
      <c r="W14" s="41" t="s">
        <v>2950</v>
      </c>
      <c r="X14" s="90" t="s">
        <v>307</v>
      </c>
      <c r="Y14" s="62">
        <v>3</v>
      </c>
      <c r="Z14" s="62">
        <v>2</v>
      </c>
      <c r="AA14" s="62">
        <v>1</v>
      </c>
      <c r="AB14" s="62">
        <v>1</v>
      </c>
      <c r="AC14" s="62">
        <v>1</v>
      </c>
      <c r="AD14" s="62">
        <v>3</v>
      </c>
      <c r="AE14" s="62">
        <v>3</v>
      </c>
      <c r="AF14" s="63">
        <v>1.05</v>
      </c>
      <c r="AG14" s="80">
        <v>1.1150377561073679</v>
      </c>
      <c r="AH14" s="81">
        <v>1.1267298112245603</v>
      </c>
      <c r="AI14" s="82" t="s">
        <v>2951</v>
      </c>
      <c r="AJ14" s="64">
        <v>1.1000000000000001</v>
      </c>
      <c r="AK14" s="64">
        <v>1.02</v>
      </c>
      <c r="AL14" s="64">
        <v>1</v>
      </c>
      <c r="AM14" s="64">
        <v>1</v>
      </c>
      <c r="AN14" s="64">
        <v>1</v>
      </c>
      <c r="AO14" s="64">
        <v>1.05</v>
      </c>
    </row>
    <row r="15" spans="1:43" ht="24">
      <c r="A15" s="486" t="s">
        <v>1014</v>
      </c>
      <c r="B15" s="49" t="s">
        <v>708</v>
      </c>
      <c r="C15" s="148" t="s">
        <v>469</v>
      </c>
      <c r="D15" s="149" t="s">
        <v>470</v>
      </c>
      <c r="E15" s="150" t="s">
        <v>352</v>
      </c>
      <c r="F15" s="135" t="s">
        <v>1829</v>
      </c>
      <c r="G15" s="115" t="s">
        <v>1830</v>
      </c>
      <c r="H15" s="151" t="s">
        <v>352</v>
      </c>
      <c r="I15" s="113" t="s">
        <v>352</v>
      </c>
      <c r="J15" s="114">
        <v>0</v>
      </c>
      <c r="K15" s="115" t="s">
        <v>605</v>
      </c>
      <c r="L15" s="289">
        <v>0.25</v>
      </c>
      <c r="M15" s="39">
        <v>1</v>
      </c>
      <c r="N15" s="1">
        <v>1.5225777546409482</v>
      </c>
      <c r="O15" s="131" t="s">
        <v>2953</v>
      </c>
      <c r="P15" s="152">
        <v>0.25</v>
      </c>
      <c r="Q15" s="39">
        <v>1</v>
      </c>
      <c r="R15" s="1">
        <v>1.5225777546409482</v>
      </c>
      <c r="S15" s="131" t="s">
        <v>2953</v>
      </c>
      <c r="T15" s="152">
        <v>0.25</v>
      </c>
      <c r="U15" s="39">
        <v>1</v>
      </c>
      <c r="V15" s="1">
        <v>1.5225777546409482</v>
      </c>
      <c r="W15" s="41" t="s">
        <v>2953</v>
      </c>
      <c r="X15" s="90" t="s">
        <v>374</v>
      </c>
      <c r="Y15" s="62">
        <v>3</v>
      </c>
      <c r="Z15" s="62" t="s">
        <v>194</v>
      </c>
      <c r="AA15" s="62">
        <v>2</v>
      </c>
      <c r="AB15" s="62">
        <v>1</v>
      </c>
      <c r="AC15" s="62">
        <v>4</v>
      </c>
      <c r="AD15" s="62" t="s">
        <v>194</v>
      </c>
      <c r="AE15" s="62">
        <v>2</v>
      </c>
      <c r="AF15" s="63">
        <v>1.05</v>
      </c>
      <c r="AG15" s="80">
        <v>1.5182585929014503</v>
      </c>
      <c r="AH15" s="81">
        <v>1.5225777546409482</v>
      </c>
      <c r="AI15" s="82" t="s">
        <v>2954</v>
      </c>
      <c r="AJ15" s="64">
        <v>1.1000000000000001</v>
      </c>
      <c r="AK15" s="64">
        <v>1</v>
      </c>
      <c r="AL15" s="64">
        <v>1.03</v>
      </c>
      <c r="AM15" s="64">
        <v>1</v>
      </c>
      <c r="AN15" s="64">
        <v>1.5</v>
      </c>
      <c r="AO15" s="64">
        <v>1</v>
      </c>
    </row>
    <row r="16" spans="1:43" ht="24">
      <c r="A16" s="3">
        <v>2561</v>
      </c>
      <c r="B16" s="49" t="s">
        <v>469</v>
      </c>
      <c r="C16" s="148" t="s">
        <v>469</v>
      </c>
      <c r="D16" s="149" t="s">
        <v>470</v>
      </c>
      <c r="E16" s="150" t="s">
        <v>352</v>
      </c>
      <c r="F16" s="135" t="s">
        <v>1726</v>
      </c>
      <c r="G16" s="115" t="s">
        <v>465</v>
      </c>
      <c r="H16" s="151" t="s">
        <v>352</v>
      </c>
      <c r="I16" s="113" t="s">
        <v>352</v>
      </c>
      <c r="J16" s="114">
        <v>0</v>
      </c>
      <c r="K16" s="115" t="s">
        <v>604</v>
      </c>
      <c r="L16" s="289">
        <v>0.82799999999999996</v>
      </c>
      <c r="M16" s="39">
        <v>1</v>
      </c>
      <c r="N16" s="1">
        <v>1.5225777546409482</v>
      </c>
      <c r="O16" s="131" t="s">
        <v>2953</v>
      </c>
      <c r="P16" s="152">
        <v>0.82799999999999996</v>
      </c>
      <c r="Q16" s="39">
        <v>1</v>
      </c>
      <c r="R16" s="1">
        <v>1.5225777546409482</v>
      </c>
      <c r="S16" s="131" t="s">
        <v>2953</v>
      </c>
      <c r="T16" s="152">
        <v>0.82799999999999996</v>
      </c>
      <c r="U16" s="39">
        <v>1</v>
      </c>
      <c r="V16" s="1">
        <v>1.5225777546409482</v>
      </c>
      <c r="W16" s="41" t="s">
        <v>2953</v>
      </c>
      <c r="X16" s="90" t="s">
        <v>374</v>
      </c>
      <c r="Y16" s="62">
        <v>3</v>
      </c>
      <c r="Z16" s="62" t="s">
        <v>194</v>
      </c>
      <c r="AA16" s="62">
        <v>2</v>
      </c>
      <c r="AB16" s="62">
        <v>1</v>
      </c>
      <c r="AC16" s="62">
        <v>4</v>
      </c>
      <c r="AD16" s="62" t="s">
        <v>194</v>
      </c>
      <c r="AE16" s="62">
        <v>1</v>
      </c>
      <c r="AF16" s="63">
        <v>1.05</v>
      </c>
      <c r="AG16" s="80">
        <v>1.5182585929014503</v>
      </c>
      <c r="AH16" s="81">
        <v>1.5225777546409482</v>
      </c>
      <c r="AI16" s="82" t="s">
        <v>2954</v>
      </c>
      <c r="AJ16" s="64">
        <v>1.1000000000000001</v>
      </c>
      <c r="AK16" s="64">
        <v>1</v>
      </c>
      <c r="AL16" s="64">
        <v>1.03</v>
      </c>
      <c r="AM16" s="64">
        <v>1</v>
      </c>
      <c r="AN16" s="64">
        <v>1.5</v>
      </c>
      <c r="AO16" s="64">
        <v>1</v>
      </c>
      <c r="AQ16" s="4">
        <v>0</v>
      </c>
    </row>
    <row r="17" spans="1:43" ht="12.75">
      <c r="A17" s="1028" t="s">
        <v>1856</v>
      </c>
      <c r="B17" s="49" t="s">
        <v>90</v>
      </c>
      <c r="C17" s="148" t="s">
        <v>469</v>
      </c>
      <c r="D17" s="149" t="s">
        <v>470</v>
      </c>
      <c r="E17" s="150" t="s">
        <v>352</v>
      </c>
      <c r="F17" s="135" t="s">
        <v>1858</v>
      </c>
      <c r="G17" s="115" t="s">
        <v>465</v>
      </c>
      <c r="H17" s="151" t="s">
        <v>352</v>
      </c>
      <c r="I17" s="113" t="s">
        <v>352</v>
      </c>
      <c r="J17" s="114">
        <v>0</v>
      </c>
      <c r="K17" s="115" t="s">
        <v>341</v>
      </c>
      <c r="L17" s="152">
        <v>0.10100000000000001</v>
      </c>
      <c r="M17" s="39">
        <v>1</v>
      </c>
      <c r="N17" s="1">
        <v>2.0949941301068096</v>
      </c>
      <c r="O17" s="131" t="s">
        <v>2817</v>
      </c>
      <c r="P17" s="152">
        <v>0.10100000000000001</v>
      </c>
      <c r="Q17" s="39">
        <v>1</v>
      </c>
      <c r="R17" s="1">
        <v>2.0949941301068096</v>
      </c>
      <c r="S17" s="131" t="s">
        <v>2817</v>
      </c>
      <c r="T17" s="152">
        <v>0.10100000000000001</v>
      </c>
      <c r="U17" s="39">
        <v>1</v>
      </c>
      <c r="V17" s="1">
        <v>2.0949941301068096</v>
      </c>
      <c r="W17" s="41" t="s">
        <v>2817</v>
      </c>
      <c r="X17" s="90" t="s">
        <v>354</v>
      </c>
      <c r="Y17" s="7">
        <v>4</v>
      </c>
      <c r="Z17" s="62">
        <v>5</v>
      </c>
      <c r="AA17" s="62" t="s">
        <v>194</v>
      </c>
      <c r="AB17" s="62" t="s">
        <v>194</v>
      </c>
      <c r="AC17" s="62" t="s">
        <v>194</v>
      </c>
      <c r="AD17" s="62" t="s">
        <v>194</v>
      </c>
      <c r="AE17" s="62">
        <v>5</v>
      </c>
      <c r="AF17" s="63">
        <v>2</v>
      </c>
      <c r="AG17" s="80">
        <v>1.2941338353151037</v>
      </c>
      <c r="AH17" s="81">
        <v>2.0949941301068096</v>
      </c>
      <c r="AI17" s="82" t="s">
        <v>52</v>
      </c>
      <c r="AJ17" s="64">
        <v>1.2</v>
      </c>
      <c r="AK17" s="64">
        <v>1.2</v>
      </c>
      <c r="AL17" s="64">
        <v>1</v>
      </c>
      <c r="AM17" s="64">
        <v>1</v>
      </c>
      <c r="AN17" s="64">
        <v>1</v>
      </c>
      <c r="AO17" s="64">
        <v>1</v>
      </c>
    </row>
    <row r="18" spans="1:43" ht="12.75">
      <c r="A18" s="156">
        <v>1841</v>
      </c>
      <c r="B18" s="174" t="s">
        <v>469</v>
      </c>
      <c r="C18" s="148" t="s">
        <v>469</v>
      </c>
      <c r="D18" s="149" t="s">
        <v>470</v>
      </c>
      <c r="E18" s="150" t="s">
        <v>352</v>
      </c>
      <c r="F18" s="135" t="s">
        <v>53</v>
      </c>
      <c r="G18" s="115" t="s">
        <v>465</v>
      </c>
      <c r="H18" s="151" t="s">
        <v>352</v>
      </c>
      <c r="I18" s="113" t="s">
        <v>352</v>
      </c>
      <c r="J18" s="114">
        <v>0</v>
      </c>
      <c r="K18" s="115" t="s">
        <v>341</v>
      </c>
      <c r="L18" s="152">
        <v>0.60599999999999998</v>
      </c>
      <c r="M18" s="39">
        <v>1</v>
      </c>
      <c r="N18" s="1">
        <v>2.0949941301068096</v>
      </c>
      <c r="O18" s="131" t="s">
        <v>2955</v>
      </c>
      <c r="P18" s="152">
        <v>0.60599999999999998</v>
      </c>
      <c r="Q18" s="39">
        <v>1</v>
      </c>
      <c r="R18" s="1">
        <v>2.0949941301068096</v>
      </c>
      <c r="S18" s="131" t="s">
        <v>2955</v>
      </c>
      <c r="T18" s="152">
        <v>0.60599999999999998</v>
      </c>
      <c r="U18" s="39">
        <v>1</v>
      </c>
      <c r="V18" s="1">
        <v>2.0949941301068096</v>
      </c>
      <c r="W18" s="41" t="s">
        <v>2955</v>
      </c>
      <c r="X18" s="90" t="s">
        <v>355</v>
      </c>
      <c r="Y18" s="7">
        <v>4</v>
      </c>
      <c r="Z18" s="62">
        <v>5</v>
      </c>
      <c r="AA18" s="62" t="s">
        <v>194</v>
      </c>
      <c r="AB18" s="62" t="s">
        <v>194</v>
      </c>
      <c r="AC18" s="62" t="s">
        <v>194</v>
      </c>
      <c r="AD18" s="62" t="s">
        <v>194</v>
      </c>
      <c r="AE18" s="62">
        <v>5</v>
      </c>
      <c r="AF18" s="63">
        <v>2</v>
      </c>
      <c r="AG18" s="80">
        <v>1.2941338353151037</v>
      </c>
      <c r="AH18" s="81">
        <v>2.0949941301068096</v>
      </c>
      <c r="AI18" s="82" t="s">
        <v>52</v>
      </c>
      <c r="AJ18" s="64">
        <v>1.2</v>
      </c>
      <c r="AK18" s="64">
        <v>1.2</v>
      </c>
      <c r="AL18" s="64">
        <v>1</v>
      </c>
      <c r="AM18" s="64">
        <v>1</v>
      </c>
      <c r="AN18" s="64">
        <v>1</v>
      </c>
      <c r="AO18" s="64">
        <v>1</v>
      </c>
    </row>
    <row r="19" spans="1:43" ht="12.75">
      <c r="A19" s="86">
        <v>4824</v>
      </c>
      <c r="B19" s="49" t="s">
        <v>469</v>
      </c>
      <c r="C19" s="148" t="s">
        <v>469</v>
      </c>
      <c r="D19" s="149" t="s">
        <v>470</v>
      </c>
      <c r="E19" s="150" t="s">
        <v>352</v>
      </c>
      <c r="F19" s="135" t="s">
        <v>2956</v>
      </c>
      <c r="G19" s="115" t="s">
        <v>465</v>
      </c>
      <c r="H19" s="151" t="s">
        <v>352</v>
      </c>
      <c r="I19" s="113" t="s">
        <v>352</v>
      </c>
      <c r="J19" s="114">
        <v>1</v>
      </c>
      <c r="K19" s="115" t="s">
        <v>466</v>
      </c>
      <c r="L19" s="152">
        <v>2.0000000000000001E-10</v>
      </c>
      <c r="M19" s="39">
        <v>1</v>
      </c>
      <c r="N19" s="1">
        <v>3.0909055800049732</v>
      </c>
      <c r="O19" s="131" t="s">
        <v>2957</v>
      </c>
      <c r="P19" s="152">
        <v>2.0000000000000001E-10</v>
      </c>
      <c r="Q19" s="39">
        <v>1</v>
      </c>
      <c r="R19" s="1">
        <v>3.0909055800049732</v>
      </c>
      <c r="S19" s="131" t="s">
        <v>2957</v>
      </c>
      <c r="T19" s="152">
        <v>2.0000000000000001E-10</v>
      </c>
      <c r="U19" s="39">
        <v>1</v>
      </c>
      <c r="V19" s="1">
        <v>3.0909055800049732</v>
      </c>
      <c r="W19" s="41" t="s">
        <v>2957</v>
      </c>
      <c r="X19" s="90" t="s">
        <v>373</v>
      </c>
      <c r="Y19" s="62">
        <v>4</v>
      </c>
      <c r="Z19" s="62">
        <v>5</v>
      </c>
      <c r="AA19" s="62" t="s">
        <v>194</v>
      </c>
      <c r="AB19" s="62" t="s">
        <v>194</v>
      </c>
      <c r="AC19" s="62" t="s">
        <v>194</v>
      </c>
      <c r="AD19" s="62" t="s">
        <v>194</v>
      </c>
      <c r="AE19" s="62">
        <v>9</v>
      </c>
      <c r="AF19" s="63">
        <v>3</v>
      </c>
      <c r="AG19" s="80">
        <v>1.2941338353151037</v>
      </c>
      <c r="AH19" s="81">
        <v>3.0909055800049732</v>
      </c>
      <c r="AI19" s="82" t="s">
        <v>52</v>
      </c>
      <c r="AJ19" s="64">
        <v>1.2</v>
      </c>
      <c r="AK19" s="64">
        <v>1.2</v>
      </c>
      <c r="AL19" s="64">
        <v>1</v>
      </c>
      <c r="AM19" s="64">
        <v>1</v>
      </c>
      <c r="AN19" s="64">
        <v>1</v>
      </c>
      <c r="AO19" s="64">
        <v>1</v>
      </c>
      <c r="AQ19" s="4">
        <v>0</v>
      </c>
    </row>
    <row r="20" spans="1:43" ht="12.75">
      <c r="A20" s="272">
        <v>490</v>
      </c>
      <c r="B20" s="174" t="s">
        <v>620</v>
      </c>
      <c r="C20" s="175" t="s">
        <v>469</v>
      </c>
      <c r="D20" s="62" t="s">
        <v>352</v>
      </c>
      <c r="E20" s="7" t="s">
        <v>471</v>
      </c>
      <c r="F20" s="135" t="s">
        <v>245</v>
      </c>
      <c r="G20" s="115" t="s">
        <v>352</v>
      </c>
      <c r="H20" s="151" t="s">
        <v>246</v>
      </c>
      <c r="I20" s="113" t="s">
        <v>618</v>
      </c>
      <c r="J20" s="114" t="s">
        <v>352</v>
      </c>
      <c r="K20" s="115" t="s">
        <v>604</v>
      </c>
      <c r="L20" s="152">
        <v>0.9</v>
      </c>
      <c r="M20" s="39">
        <v>1</v>
      </c>
      <c r="N20" s="1">
        <v>1.2859877072397368</v>
      </c>
      <c r="O20" s="131" t="s">
        <v>2958</v>
      </c>
      <c r="P20" s="152">
        <v>0.9</v>
      </c>
      <c r="Q20" s="39">
        <v>1</v>
      </c>
      <c r="R20" s="1">
        <v>1.2859877072397368</v>
      </c>
      <c r="S20" s="131" t="s">
        <v>2958</v>
      </c>
      <c r="T20" s="152">
        <v>0.9</v>
      </c>
      <c r="U20" s="39">
        <v>1</v>
      </c>
      <c r="V20" s="1">
        <v>1.2859877072397368</v>
      </c>
      <c r="W20" s="41" t="s">
        <v>2958</v>
      </c>
      <c r="X20" s="261" t="s">
        <v>351</v>
      </c>
      <c r="Y20" s="7">
        <v>3</v>
      </c>
      <c r="Z20" s="62">
        <v>4</v>
      </c>
      <c r="AA20" s="62">
        <v>3</v>
      </c>
      <c r="AB20" s="62">
        <v>3</v>
      </c>
      <c r="AC20" s="62">
        <v>1</v>
      </c>
      <c r="AD20" s="62">
        <v>5</v>
      </c>
      <c r="AE20" s="62">
        <v>13</v>
      </c>
      <c r="AF20" s="63">
        <v>1.05</v>
      </c>
      <c r="AG20" s="80">
        <v>1.2798586482969265</v>
      </c>
      <c r="AH20" s="81">
        <v>1.2859877072397368</v>
      </c>
      <c r="AI20" s="82" t="s">
        <v>2959</v>
      </c>
      <c r="AJ20" s="64">
        <v>1.1000000000000001</v>
      </c>
      <c r="AK20" s="64">
        <v>1.1000000000000001</v>
      </c>
      <c r="AL20" s="64">
        <v>1.1000000000000001</v>
      </c>
      <c r="AM20" s="64">
        <v>1.02</v>
      </c>
      <c r="AN20" s="64">
        <v>1</v>
      </c>
      <c r="AO20" s="64">
        <v>1.2</v>
      </c>
    </row>
    <row r="21" spans="1:43">
      <c r="Y21" s="72"/>
      <c r="Z21" s="72"/>
      <c r="AA21" s="72"/>
      <c r="AB21" s="72"/>
      <c r="AC21" s="72"/>
      <c r="AD21" s="72"/>
      <c r="AE21" s="72"/>
      <c r="AF21" s="72"/>
      <c r="AG21" s="72"/>
      <c r="AH21" s="72"/>
      <c r="AI21" s="72"/>
      <c r="AJ21" s="72"/>
      <c r="AK21" s="72"/>
      <c r="AL21" s="72"/>
      <c r="AM21" s="72"/>
      <c r="AN21" s="72"/>
      <c r="AO21" s="72"/>
    </row>
    <row r="22" spans="1:43">
      <c r="B22" s="174"/>
      <c r="C22" s="175"/>
      <c r="D22" s="62"/>
      <c r="E22" s="7"/>
      <c r="F22" s="179" t="s">
        <v>76</v>
      </c>
      <c r="G22" s="16"/>
      <c r="H22" s="14"/>
      <c r="I22" s="65"/>
      <c r="J22" s="15"/>
      <c r="K22" s="16" t="s">
        <v>339</v>
      </c>
      <c r="L22" s="319">
        <v>1.01</v>
      </c>
      <c r="M22" s="319">
        <v>5</v>
      </c>
      <c r="N22" s="319">
        <v>5.6336490561228016</v>
      </c>
      <c r="O22" s="319">
        <v>0</v>
      </c>
      <c r="P22" s="319">
        <v>1.01</v>
      </c>
      <c r="Q22" s="319">
        <v>5</v>
      </c>
      <c r="R22" s="319">
        <v>5.6336490561228016</v>
      </c>
      <c r="S22" s="319">
        <v>0</v>
      </c>
      <c r="T22" s="319">
        <v>1.01</v>
      </c>
      <c r="Y22" s="72"/>
      <c r="Z22" s="72"/>
      <c r="AA22" s="72"/>
      <c r="AB22" s="72"/>
      <c r="AC22" s="72"/>
      <c r="AD22" s="72"/>
      <c r="AE22" s="72"/>
      <c r="AF22" s="72"/>
      <c r="AG22" s="72"/>
      <c r="AH22" s="72"/>
      <c r="AI22" s="72"/>
      <c r="AJ22" s="72"/>
      <c r="AK22" s="72"/>
      <c r="AL22" s="72"/>
      <c r="AM22" s="72"/>
      <c r="AN22" s="72"/>
      <c r="AO22" s="72"/>
    </row>
    <row r="23" spans="1:43">
      <c r="F23" s="5" t="s">
        <v>375</v>
      </c>
      <c r="L23" s="315">
        <v>0.01</v>
      </c>
      <c r="P23" s="315">
        <v>0.01</v>
      </c>
      <c r="T23" s="315">
        <v>0.01</v>
      </c>
      <c r="Y23" s="72"/>
      <c r="Z23" s="72"/>
      <c r="AA23" s="72"/>
      <c r="AB23" s="72"/>
      <c r="AC23" s="72"/>
      <c r="AD23" s="72"/>
      <c r="AE23" s="72"/>
      <c r="AF23" s="72"/>
      <c r="AG23" s="72"/>
      <c r="AH23" s="72"/>
      <c r="AI23" s="72"/>
      <c r="AJ23" s="72"/>
      <c r="AK23" s="72"/>
      <c r="AL23" s="72"/>
      <c r="AM23" s="72"/>
      <c r="AN23" s="72"/>
      <c r="AO23" s="72"/>
    </row>
    <row r="24" spans="1:43">
      <c r="Y24" s="72"/>
      <c r="Z24" s="72"/>
      <c r="AA24" s="72"/>
      <c r="AB24" s="72"/>
      <c r="AC24" s="72"/>
      <c r="AD24" s="72"/>
      <c r="AE24" s="72"/>
      <c r="AF24" s="72"/>
      <c r="AG24" s="72"/>
      <c r="AH24" s="72"/>
      <c r="AI24" s="72"/>
      <c r="AJ24" s="72"/>
      <c r="AK24" s="72"/>
      <c r="AL24" s="72"/>
      <c r="AM24" s="72"/>
      <c r="AN24" s="72"/>
      <c r="AO24" s="72"/>
    </row>
    <row r="25" spans="1:43">
      <c r="Y25" s="72"/>
      <c r="Z25" s="72"/>
      <c r="AA25" s="72"/>
      <c r="AB25" s="72"/>
      <c r="AC25" s="72"/>
      <c r="AD25" s="72"/>
      <c r="AE25" s="72"/>
      <c r="AF25" s="72"/>
      <c r="AG25" s="72"/>
      <c r="AH25" s="72"/>
      <c r="AI25" s="72"/>
      <c r="AJ25" s="72"/>
      <c r="AK25" s="72"/>
      <c r="AL25" s="72"/>
      <c r="AM25" s="72"/>
      <c r="AN25" s="72"/>
      <c r="AO25" s="72"/>
    </row>
  </sheetData>
  <phoneticPr fontId="0" type="noConversion"/>
  <conditionalFormatting sqref="Y19:AD20 Y7:AD16">
    <cfRule type="cellIs" dxfId="1556" priority="1" stopIfTrue="1" operator="notBetween">
      <formula>1</formula>
      <formula>5</formula>
    </cfRule>
  </conditionalFormatting>
  <conditionalFormatting sqref="AJ7:AO20">
    <cfRule type="cellIs" dxfId="1555" priority="2" stopIfTrue="1" operator="equal">
      <formula>0</formula>
    </cfRule>
  </conditionalFormatting>
  <dataValidations count="7">
    <dataValidation allowBlank="1" showInputMessage="1" showErrorMessage="1" promptTitle="Do not change" prompt="This field is automatically updated from the names-list" sqref="AE19 AE10:AE16" xr:uid="{00000000-0002-0000-1B00-000000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Z10" xr:uid="{00000000-0002-0000-1B00-000001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A10" xr:uid="{00000000-0002-0000-1B00-000002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B10" xr:uid="{00000000-0002-0000-1B00-000003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C10" xr:uid="{00000000-0002-0000-1B00-000004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D10" xr:uid="{00000000-0002-0000-1B00-000005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Y10" xr:uid="{00000000-0002-0000-1B00-000006000000}"/>
  </dataValidations>
  <pageMargins left="0.78740157499999996" right="0.78740157499999996" top="0.984251969" bottom="0.984251969" header="0.4921259845" footer="0.4921259845"/>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5"/>
  <dimension ref="A1:O61"/>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75" outlineLevelCol="1"/>
  <cols>
    <col min="1" max="1" width="8.28515625" style="973" customWidth="1"/>
    <col min="2" max="2" width="20.85546875" style="974" bestFit="1" customWidth="1"/>
    <col min="3" max="3" width="4.140625" style="975" hidden="1" customWidth="1" outlineLevel="1"/>
    <col min="4" max="5" width="5.140625" style="973" hidden="1" customWidth="1" outlineLevel="1"/>
    <col min="6" max="6" width="60" style="973" bestFit="1" customWidth="1" collapsed="1"/>
    <col min="7" max="7" width="5.140625" style="973" bestFit="1" customWidth="1"/>
    <col min="8" max="8" width="5.42578125" style="973" hidden="1" customWidth="1" outlineLevel="1"/>
    <col min="9" max="9" width="19.5703125" style="973" hidden="1" customWidth="1" outlineLevel="1"/>
    <col min="10" max="10" width="5.7109375" style="973" bestFit="1" customWidth="1" collapsed="1"/>
    <col min="11" max="11" width="5.140625" style="973" customWidth="1"/>
    <col min="12" max="12" width="14" style="973" customWidth="1"/>
    <col min="13" max="13" width="3.5703125" style="335" customWidth="1" outlineLevel="1"/>
    <col min="14" max="14" width="6.5703125" style="335" customWidth="1" outlineLevel="1"/>
    <col min="15" max="15" width="92.85546875" style="335" customWidth="1" outlineLevel="1"/>
    <col min="16" max="16384" width="11.42578125" style="965"/>
  </cols>
  <sheetData>
    <row r="1" spans="1:15" s="330" customFormat="1">
      <c r="A1" s="939"/>
      <c r="B1" s="940"/>
      <c r="C1" s="941"/>
      <c r="D1" s="939"/>
      <c r="E1" s="939"/>
      <c r="F1" s="942"/>
      <c r="G1" s="939"/>
      <c r="H1" s="939"/>
      <c r="I1" s="939"/>
      <c r="J1" s="939"/>
      <c r="K1" s="939"/>
      <c r="L1" s="1180" t="s">
        <v>1680</v>
      </c>
      <c r="M1" s="210"/>
      <c r="N1" s="210"/>
      <c r="O1" s="210"/>
    </row>
    <row r="2" spans="1:15" s="331" customFormat="1">
      <c r="A2" s="939"/>
      <c r="B2" s="943"/>
      <c r="C2" s="941" t="s">
        <v>457</v>
      </c>
      <c r="D2" s="943">
        <v>3503</v>
      </c>
      <c r="E2" s="943">
        <v>3504</v>
      </c>
      <c r="F2" s="943">
        <v>3702</v>
      </c>
      <c r="G2" s="943">
        <v>3703</v>
      </c>
      <c r="H2" s="943">
        <v>3506</v>
      </c>
      <c r="I2" s="943">
        <v>3507</v>
      </c>
      <c r="J2" s="943">
        <v>3508</v>
      </c>
      <c r="K2" s="943">
        <v>3706</v>
      </c>
      <c r="L2" s="943">
        <v>3707</v>
      </c>
      <c r="M2" s="944">
        <v>3708</v>
      </c>
      <c r="N2" s="944">
        <v>3709</v>
      </c>
      <c r="O2" s="945">
        <v>3792</v>
      </c>
    </row>
    <row r="3" spans="1:15" s="332" customFormat="1" ht="79.5" customHeight="1">
      <c r="A3" s="939"/>
      <c r="B3" s="946" t="s">
        <v>569</v>
      </c>
      <c r="C3" s="941">
        <v>401</v>
      </c>
      <c r="D3" s="947" t="s">
        <v>570</v>
      </c>
      <c r="E3" s="947" t="s">
        <v>571</v>
      </c>
      <c r="F3" s="948" t="s">
        <v>460</v>
      </c>
      <c r="G3" s="949" t="s">
        <v>461</v>
      </c>
      <c r="H3" s="949" t="s">
        <v>462</v>
      </c>
      <c r="I3" s="949" t="s">
        <v>572</v>
      </c>
      <c r="J3" s="949" t="s">
        <v>573</v>
      </c>
      <c r="K3" s="949" t="s">
        <v>337</v>
      </c>
      <c r="L3" s="950" t="s">
        <v>1713</v>
      </c>
      <c r="M3" s="951" t="s">
        <v>574</v>
      </c>
      <c r="N3" s="951" t="s">
        <v>188</v>
      </c>
      <c r="O3" s="952" t="s">
        <v>492</v>
      </c>
    </row>
    <row r="4" spans="1:15" s="332" customFormat="1">
      <c r="A4" s="939"/>
      <c r="B4" s="946"/>
      <c r="C4" s="941">
        <v>662</v>
      </c>
      <c r="D4" s="953"/>
      <c r="E4" s="953"/>
      <c r="F4" s="948" t="s">
        <v>461</v>
      </c>
      <c r="G4" s="948"/>
      <c r="H4" s="948"/>
      <c r="I4" s="948"/>
      <c r="J4" s="948"/>
      <c r="K4" s="948"/>
      <c r="L4" s="950" t="s">
        <v>336</v>
      </c>
      <c r="M4" s="954"/>
      <c r="N4" s="954"/>
      <c r="O4" s="955"/>
    </row>
    <row r="5" spans="1:15" s="333" customFormat="1">
      <c r="A5" s="939"/>
      <c r="B5" s="946"/>
      <c r="C5" s="941">
        <v>493</v>
      </c>
      <c r="D5" s="953"/>
      <c r="E5" s="953"/>
      <c r="F5" s="948" t="s">
        <v>464</v>
      </c>
      <c r="G5" s="948"/>
      <c r="H5" s="948"/>
      <c r="I5" s="948"/>
      <c r="J5" s="948"/>
      <c r="K5" s="948"/>
      <c r="L5" s="950">
        <v>0</v>
      </c>
      <c r="M5" s="954"/>
      <c r="N5" s="954"/>
      <c r="O5" s="955"/>
    </row>
    <row r="6" spans="1:15" s="334" customFormat="1">
      <c r="A6" s="939"/>
      <c r="B6" s="946"/>
      <c r="C6" s="941">
        <v>403</v>
      </c>
      <c r="D6" s="953"/>
      <c r="E6" s="953"/>
      <c r="F6" s="948" t="s">
        <v>337</v>
      </c>
      <c r="G6" s="948"/>
      <c r="H6" s="948"/>
      <c r="I6" s="948"/>
      <c r="J6" s="948"/>
      <c r="K6" s="948"/>
      <c r="L6" s="950" t="s">
        <v>364</v>
      </c>
      <c r="M6" s="954"/>
      <c r="N6" s="954"/>
      <c r="O6" s="955"/>
    </row>
    <row r="7" spans="1:15">
      <c r="A7" s="1180" t="s">
        <v>1680</v>
      </c>
      <c r="B7" s="956" t="s">
        <v>810</v>
      </c>
      <c r="C7" s="957"/>
      <c r="D7" s="958"/>
      <c r="E7" s="958">
        <v>0</v>
      </c>
      <c r="F7" s="1023" t="s">
        <v>1713</v>
      </c>
      <c r="G7" s="960" t="s">
        <v>336</v>
      </c>
      <c r="H7" s="961"/>
      <c r="I7" s="961"/>
      <c r="J7" s="962">
        <v>0</v>
      </c>
      <c r="K7" s="960" t="s">
        <v>364</v>
      </c>
      <c r="L7" s="963">
        <v>1</v>
      </c>
      <c r="M7" s="548"/>
      <c r="N7" s="549"/>
      <c r="O7" s="469"/>
    </row>
    <row r="8" spans="1:15" ht="21.75" customHeight="1">
      <c r="A8" s="966"/>
      <c r="B8" s="967" t="s">
        <v>1714</v>
      </c>
      <c r="C8" s="968"/>
      <c r="D8" s="969">
        <v>5</v>
      </c>
      <c r="E8" s="970"/>
      <c r="F8" s="1019" t="s">
        <v>1715</v>
      </c>
      <c r="G8" s="1020" t="s">
        <v>336</v>
      </c>
      <c r="H8" s="1021"/>
      <c r="I8" s="1021"/>
      <c r="J8" s="1022">
        <v>1</v>
      </c>
      <c r="K8" s="1020" t="s">
        <v>952</v>
      </c>
      <c r="L8" s="964">
        <v>8.3291999999999995E-10</v>
      </c>
      <c r="M8" s="548">
        <v>1</v>
      </c>
      <c r="N8" s="549">
        <v>1.2078</v>
      </c>
      <c r="O8" s="469" t="s">
        <v>1716</v>
      </c>
    </row>
    <row r="9" spans="1:15" ht="21.75" customHeight="1">
      <c r="A9" s="971"/>
      <c r="B9" s="967"/>
      <c r="C9" s="968"/>
      <c r="D9" s="969">
        <v>5</v>
      </c>
      <c r="E9" s="970"/>
      <c r="F9" s="1019" t="s">
        <v>1717</v>
      </c>
      <c r="G9" s="1020" t="s">
        <v>336</v>
      </c>
      <c r="H9" s="1021"/>
      <c r="I9" s="1021"/>
      <c r="J9" s="1022">
        <v>1</v>
      </c>
      <c r="K9" s="1020" t="s">
        <v>952</v>
      </c>
      <c r="L9" s="964">
        <v>1.5613E-9</v>
      </c>
      <c r="M9" s="548">
        <v>1</v>
      </c>
      <c r="N9" s="549">
        <v>1.4438</v>
      </c>
      <c r="O9" s="469" t="s">
        <v>1716</v>
      </c>
    </row>
    <row r="10" spans="1:15" ht="21.75" customHeight="1">
      <c r="A10" s="971"/>
      <c r="B10" s="967"/>
      <c r="C10" s="968"/>
      <c r="D10" s="969">
        <v>5</v>
      </c>
      <c r="E10" s="970"/>
      <c r="F10" s="1019" t="s">
        <v>1718</v>
      </c>
      <c r="G10" s="1020" t="s">
        <v>336</v>
      </c>
      <c r="H10" s="1021"/>
      <c r="I10" s="1021"/>
      <c r="J10" s="1022">
        <v>1</v>
      </c>
      <c r="K10" s="1020" t="s">
        <v>952</v>
      </c>
      <c r="L10" s="964">
        <v>2.9312000000000002E-10</v>
      </c>
      <c r="M10" s="548">
        <v>1</v>
      </c>
      <c r="N10" s="549">
        <v>1.4495</v>
      </c>
      <c r="O10" s="469" t="s">
        <v>1716</v>
      </c>
    </row>
    <row r="11" spans="1:15" ht="21.75" customHeight="1">
      <c r="A11" s="971"/>
      <c r="B11" s="967"/>
      <c r="C11" s="968"/>
      <c r="D11" s="969">
        <v>5</v>
      </c>
      <c r="E11" s="970"/>
      <c r="F11" s="1019" t="s">
        <v>1719</v>
      </c>
      <c r="G11" s="1020" t="s">
        <v>336</v>
      </c>
      <c r="H11" s="1021"/>
      <c r="I11" s="1021"/>
      <c r="J11" s="1022">
        <v>0</v>
      </c>
      <c r="K11" s="1020" t="s">
        <v>605</v>
      </c>
      <c r="L11" s="964">
        <v>0.47899000000000003</v>
      </c>
      <c r="M11" s="548">
        <v>1</v>
      </c>
      <c r="N11" s="549">
        <v>3.8308</v>
      </c>
      <c r="O11" s="469" t="s">
        <v>1716</v>
      </c>
    </row>
    <row r="12" spans="1:15" ht="21.75" customHeight="1">
      <c r="A12" s="971"/>
      <c r="B12" s="967"/>
      <c r="C12" s="968"/>
      <c r="D12" s="969">
        <v>5</v>
      </c>
      <c r="E12" s="970"/>
      <c r="F12" s="1019" t="s">
        <v>1720</v>
      </c>
      <c r="G12" s="1020" t="s">
        <v>336</v>
      </c>
      <c r="H12" s="1021"/>
      <c r="I12" s="1021"/>
      <c r="J12" s="1022">
        <v>0</v>
      </c>
      <c r="K12" s="1020" t="s">
        <v>604</v>
      </c>
      <c r="L12" s="964">
        <v>2.7942</v>
      </c>
      <c r="M12" s="548">
        <v>1</v>
      </c>
      <c r="N12" s="549">
        <v>1.2153</v>
      </c>
      <c r="O12" s="469" t="s">
        <v>1716</v>
      </c>
    </row>
    <row r="13" spans="1:15" ht="21.75" customHeight="1">
      <c r="A13" s="971"/>
      <c r="B13" s="967"/>
      <c r="C13" s="968"/>
      <c r="D13" s="969">
        <v>5</v>
      </c>
      <c r="E13" s="970"/>
      <c r="F13" s="1019" t="s">
        <v>1424</v>
      </c>
      <c r="G13" s="1020" t="s">
        <v>465</v>
      </c>
      <c r="H13" s="1021"/>
      <c r="I13" s="1021"/>
      <c r="J13" s="1022">
        <v>0</v>
      </c>
      <c r="K13" s="1020" t="s">
        <v>339</v>
      </c>
      <c r="L13" s="964">
        <v>8.3127999999999996E-7</v>
      </c>
      <c r="M13" s="548">
        <v>1</v>
      </c>
      <c r="N13" s="549">
        <v>1.8849</v>
      </c>
      <c r="O13" s="469" t="s">
        <v>1716</v>
      </c>
    </row>
    <row r="14" spans="1:15" ht="21.75" customHeight="1">
      <c r="A14" s="971"/>
      <c r="B14" s="967"/>
      <c r="C14" s="968"/>
      <c r="D14" s="969">
        <v>5</v>
      </c>
      <c r="E14" s="970"/>
      <c r="F14" s="1019" t="s">
        <v>1721</v>
      </c>
      <c r="G14" s="1020" t="s">
        <v>336</v>
      </c>
      <c r="H14" s="1021"/>
      <c r="I14" s="1021"/>
      <c r="J14" s="1022">
        <v>0</v>
      </c>
      <c r="K14" s="1020" t="s">
        <v>339</v>
      </c>
      <c r="L14" s="964">
        <v>1.5071E-7</v>
      </c>
      <c r="M14" s="548">
        <v>1</v>
      </c>
      <c r="N14" s="549">
        <v>1.9048</v>
      </c>
      <c r="O14" s="469" t="s">
        <v>1716</v>
      </c>
    </row>
    <row r="15" spans="1:15" ht="21.75" customHeight="1">
      <c r="A15" s="971"/>
      <c r="B15" s="967"/>
      <c r="C15" s="968"/>
      <c r="D15" s="972">
        <v>5</v>
      </c>
      <c r="E15" s="970"/>
      <c r="F15" s="1019" t="s">
        <v>1437</v>
      </c>
      <c r="G15" s="1020" t="s">
        <v>465</v>
      </c>
      <c r="H15" s="1021"/>
      <c r="I15" s="1021"/>
      <c r="J15" s="1022">
        <v>0</v>
      </c>
      <c r="K15" s="1020" t="s">
        <v>339</v>
      </c>
      <c r="L15" s="964">
        <v>6.3192000000000003E-10</v>
      </c>
      <c r="M15" s="548">
        <v>1</v>
      </c>
      <c r="N15" s="549">
        <v>1.8873</v>
      </c>
      <c r="O15" s="469" t="s">
        <v>1716</v>
      </c>
    </row>
    <row r="16" spans="1:15" ht="21.75" customHeight="1">
      <c r="A16" s="971"/>
      <c r="B16" s="967"/>
      <c r="C16" s="968"/>
      <c r="D16" s="972">
        <v>5</v>
      </c>
      <c r="E16" s="970"/>
      <c r="F16" s="1019" t="s">
        <v>1722</v>
      </c>
      <c r="G16" s="1020" t="s">
        <v>44</v>
      </c>
      <c r="H16" s="1021"/>
      <c r="I16" s="1021"/>
      <c r="J16" s="1022">
        <v>0</v>
      </c>
      <c r="K16" s="1020" t="s">
        <v>339</v>
      </c>
      <c r="L16" s="964">
        <v>1.0532E-9</v>
      </c>
      <c r="M16" s="548">
        <v>1</v>
      </c>
      <c r="N16" s="549">
        <v>1.8873</v>
      </c>
      <c r="O16" s="469" t="s">
        <v>1716</v>
      </c>
    </row>
    <row r="17" spans="1:15" ht="21.75" customHeight="1">
      <c r="A17" s="971"/>
      <c r="B17" s="967"/>
      <c r="C17" s="968"/>
      <c r="D17" s="972">
        <v>5</v>
      </c>
      <c r="E17" s="972"/>
      <c r="F17" s="1019" t="s">
        <v>1723</v>
      </c>
      <c r="G17" s="1020" t="s">
        <v>336</v>
      </c>
      <c r="H17" s="1021"/>
      <c r="I17" s="1021"/>
      <c r="J17" s="1022">
        <v>0</v>
      </c>
      <c r="K17" s="1020" t="s">
        <v>339</v>
      </c>
      <c r="L17" s="964">
        <v>5.6279999999999997E-2</v>
      </c>
      <c r="M17" s="548">
        <v>1</v>
      </c>
      <c r="N17" s="549">
        <v>1.5179</v>
      </c>
      <c r="O17" s="469" t="s">
        <v>1716</v>
      </c>
    </row>
    <row r="18" spans="1:15" ht="21.75" customHeight="1">
      <c r="A18" s="971"/>
      <c r="B18" s="967"/>
      <c r="C18" s="968"/>
      <c r="D18" s="972">
        <v>5</v>
      </c>
      <c r="E18" s="972"/>
      <c r="F18" s="1019" t="s">
        <v>53</v>
      </c>
      <c r="G18" s="1020" t="s">
        <v>465</v>
      </c>
      <c r="H18" s="1021"/>
      <c r="I18" s="1021"/>
      <c r="J18" s="1022">
        <v>0</v>
      </c>
      <c r="K18" s="1020" t="s">
        <v>341</v>
      </c>
      <c r="L18" s="964">
        <v>5.6699000000000003E-3</v>
      </c>
      <c r="M18" s="548">
        <v>1</v>
      </c>
      <c r="N18" s="549">
        <v>1.5129999999999999</v>
      </c>
      <c r="O18" s="469" t="s">
        <v>1724</v>
      </c>
    </row>
    <row r="19" spans="1:15" ht="21.75" customHeight="1">
      <c r="A19" s="971"/>
      <c r="B19" s="967"/>
      <c r="C19" s="968"/>
      <c r="D19" s="972">
        <v>5</v>
      </c>
      <c r="E19" s="972"/>
      <c r="F19" s="1026" t="s">
        <v>1857</v>
      </c>
      <c r="G19" s="1020" t="s">
        <v>336</v>
      </c>
      <c r="H19" s="1021"/>
      <c r="I19" s="1021"/>
      <c r="J19" s="1022">
        <v>0</v>
      </c>
      <c r="K19" s="1020" t="s">
        <v>341</v>
      </c>
      <c r="L19" s="964">
        <v>0.27706999999999998</v>
      </c>
      <c r="M19" s="548">
        <v>1</v>
      </c>
      <c r="N19" s="549">
        <v>1.0777000000000001</v>
      </c>
      <c r="O19" s="469" t="s">
        <v>1724</v>
      </c>
    </row>
    <row r="20" spans="1:15" ht="21.75" customHeight="1">
      <c r="A20" s="971"/>
      <c r="B20" s="967"/>
      <c r="C20" s="968"/>
      <c r="D20" s="972">
        <v>5</v>
      </c>
      <c r="E20" s="972"/>
      <c r="F20" s="1019" t="s">
        <v>1725</v>
      </c>
      <c r="G20" s="1020" t="s">
        <v>336</v>
      </c>
      <c r="H20" s="1021"/>
      <c r="I20" s="1021"/>
      <c r="J20" s="1022">
        <v>0</v>
      </c>
      <c r="K20" s="1020" t="s">
        <v>339</v>
      </c>
      <c r="L20" s="964">
        <v>1.6728999999999999E-5</v>
      </c>
      <c r="M20" s="548">
        <v>1</v>
      </c>
      <c r="N20" s="549">
        <v>2.5097999999999998</v>
      </c>
      <c r="O20" s="469" t="s">
        <v>1716</v>
      </c>
    </row>
    <row r="21" spans="1:15" ht="21.75" customHeight="1">
      <c r="A21" s="971"/>
      <c r="B21" s="967"/>
      <c r="C21" s="968"/>
      <c r="D21" s="972">
        <v>5</v>
      </c>
      <c r="E21" s="972"/>
      <c r="F21" s="1019" t="s">
        <v>1726</v>
      </c>
      <c r="G21" s="1020" t="s">
        <v>465</v>
      </c>
      <c r="H21" s="1021"/>
      <c r="I21" s="1021"/>
      <c r="J21" s="1022">
        <v>0</v>
      </c>
      <c r="K21" s="1020" t="s">
        <v>604</v>
      </c>
      <c r="L21" s="964">
        <v>1.6314000000000001E-3</v>
      </c>
      <c r="M21" s="548">
        <v>1</v>
      </c>
      <c r="N21" s="549">
        <v>2.5097999999999998</v>
      </c>
      <c r="O21" s="469" t="s">
        <v>1716</v>
      </c>
    </row>
    <row r="22" spans="1:15" ht="21.75" customHeight="1">
      <c r="A22" s="971"/>
      <c r="B22" s="967"/>
      <c r="C22" s="968"/>
      <c r="D22" s="972">
        <v>5</v>
      </c>
      <c r="E22" s="972"/>
      <c r="F22" s="1019" t="s">
        <v>1727</v>
      </c>
      <c r="G22" s="1020" t="s">
        <v>465</v>
      </c>
      <c r="H22" s="1021"/>
      <c r="I22" s="1021"/>
      <c r="J22" s="1022">
        <v>0</v>
      </c>
      <c r="K22" s="1020" t="s">
        <v>339</v>
      </c>
      <c r="L22" s="964">
        <v>4.7886000000000004E-7</v>
      </c>
      <c r="M22" s="548">
        <v>1</v>
      </c>
      <c r="N22" s="549">
        <v>4.3174000000000001</v>
      </c>
      <c r="O22" s="469" t="s">
        <v>1716</v>
      </c>
    </row>
    <row r="23" spans="1:15" ht="21.75" customHeight="1">
      <c r="A23" s="971"/>
      <c r="B23" s="967"/>
      <c r="C23" s="968"/>
      <c r="D23" s="972">
        <v>5</v>
      </c>
      <c r="E23" s="972"/>
      <c r="F23" s="1019" t="s">
        <v>1728</v>
      </c>
      <c r="G23" s="1020" t="s">
        <v>465</v>
      </c>
      <c r="H23" s="1021"/>
      <c r="I23" s="1021"/>
      <c r="J23" s="1022">
        <v>0</v>
      </c>
      <c r="K23" s="1020" t="s">
        <v>339</v>
      </c>
      <c r="L23" s="964">
        <v>9.7726999999999996E-9</v>
      </c>
      <c r="M23" s="548">
        <v>1</v>
      </c>
      <c r="N23" s="549">
        <v>4.3174000000000001</v>
      </c>
      <c r="O23" s="469" t="s">
        <v>1716</v>
      </c>
    </row>
    <row r="24" spans="1:15" ht="21.75" customHeight="1">
      <c r="A24" s="971"/>
      <c r="B24" s="967"/>
      <c r="C24" s="968"/>
      <c r="D24" s="972">
        <v>5</v>
      </c>
      <c r="E24" s="972"/>
      <c r="F24" s="1019" t="s">
        <v>56</v>
      </c>
      <c r="G24" s="1020" t="s">
        <v>336</v>
      </c>
      <c r="H24" s="1021"/>
      <c r="I24" s="1021"/>
      <c r="J24" s="1022">
        <v>0</v>
      </c>
      <c r="K24" s="1020" t="s">
        <v>605</v>
      </c>
      <c r="L24" s="964">
        <v>0.70138999999999996</v>
      </c>
      <c r="M24" s="548">
        <v>1</v>
      </c>
      <c r="N24" s="549">
        <v>1.5343</v>
      </c>
      <c r="O24" s="469" t="s">
        <v>1729</v>
      </c>
    </row>
    <row r="25" spans="1:15" ht="21.75" customHeight="1">
      <c r="A25" s="971"/>
      <c r="B25" s="967"/>
      <c r="C25" s="968"/>
      <c r="D25" s="972">
        <v>5</v>
      </c>
      <c r="E25" s="972"/>
      <c r="F25" s="1019" t="s">
        <v>1730</v>
      </c>
      <c r="G25" s="1020" t="s">
        <v>336</v>
      </c>
      <c r="H25" s="1021"/>
      <c r="I25" s="1021"/>
      <c r="J25" s="1022">
        <v>0</v>
      </c>
      <c r="K25" s="1020" t="s">
        <v>604</v>
      </c>
      <c r="L25" s="964">
        <v>1.3965000000000001</v>
      </c>
      <c r="M25" s="548">
        <v>1</v>
      </c>
      <c r="N25" s="549">
        <v>1.609</v>
      </c>
      <c r="O25" s="469" t="s">
        <v>1729</v>
      </c>
    </row>
    <row r="26" spans="1:15" ht="21.75" customHeight="1">
      <c r="A26" s="971"/>
      <c r="B26" s="967"/>
      <c r="C26" s="968"/>
      <c r="D26" s="972">
        <v>5</v>
      </c>
      <c r="E26" s="972"/>
      <c r="F26" s="1019" t="s">
        <v>1731</v>
      </c>
      <c r="G26" s="1020" t="s">
        <v>465</v>
      </c>
      <c r="H26" s="1021"/>
      <c r="I26" s="1021"/>
      <c r="J26" s="1022">
        <v>0</v>
      </c>
      <c r="K26" s="1020" t="s">
        <v>604</v>
      </c>
      <c r="L26" s="964">
        <v>1.8845000000000001</v>
      </c>
      <c r="M26" s="548">
        <v>1</v>
      </c>
      <c r="N26" s="549">
        <v>1.609</v>
      </c>
      <c r="O26" s="469" t="s">
        <v>1729</v>
      </c>
    </row>
    <row r="27" spans="1:15" ht="21.75" customHeight="1">
      <c r="A27" s="971"/>
      <c r="B27" s="967"/>
      <c r="C27" s="968"/>
      <c r="D27" s="972">
        <v>5</v>
      </c>
      <c r="E27" s="972"/>
      <c r="F27" s="1019" t="s">
        <v>1732</v>
      </c>
      <c r="G27" s="1020" t="s">
        <v>336</v>
      </c>
      <c r="H27" s="1021"/>
      <c r="I27" s="1021"/>
      <c r="J27" s="1022">
        <v>0</v>
      </c>
      <c r="K27" s="1020" t="s">
        <v>364</v>
      </c>
      <c r="L27" s="964">
        <v>9.4024E-3</v>
      </c>
      <c r="M27" s="548">
        <v>1</v>
      </c>
      <c r="N27" s="549">
        <v>1.0802</v>
      </c>
      <c r="O27" s="469" t="s">
        <v>1733</v>
      </c>
    </row>
    <row r="28" spans="1:15" ht="21.75" customHeight="1">
      <c r="A28" s="971"/>
      <c r="B28" s="967"/>
      <c r="C28" s="968"/>
      <c r="D28" s="972">
        <v>5</v>
      </c>
      <c r="E28" s="972"/>
      <c r="F28" s="1019" t="s">
        <v>1734</v>
      </c>
      <c r="G28" s="1020" t="s">
        <v>336</v>
      </c>
      <c r="H28" s="1021"/>
      <c r="I28" s="1021"/>
      <c r="J28" s="1022">
        <v>1</v>
      </c>
      <c r="K28" s="1020" t="s">
        <v>762</v>
      </c>
      <c r="L28" s="964">
        <v>2.1782E-7</v>
      </c>
      <c r="M28" s="548">
        <v>1</v>
      </c>
      <c r="N28" s="549">
        <v>1</v>
      </c>
      <c r="O28" s="469" t="s">
        <v>1735</v>
      </c>
    </row>
    <row r="29" spans="1:15" ht="21.75" customHeight="1">
      <c r="A29" s="971"/>
      <c r="B29" s="967"/>
      <c r="C29" s="968"/>
      <c r="D29" s="972">
        <v>5</v>
      </c>
      <c r="E29" s="972"/>
      <c r="F29" s="1019" t="s">
        <v>1736</v>
      </c>
      <c r="G29" s="1020" t="s">
        <v>336</v>
      </c>
      <c r="H29" s="1021"/>
      <c r="I29" s="1021"/>
      <c r="J29" s="1022">
        <v>1</v>
      </c>
      <c r="K29" s="1020" t="s">
        <v>952</v>
      </c>
      <c r="L29" s="964">
        <v>5.6882000000000003E-9</v>
      </c>
      <c r="M29" s="548">
        <v>1</v>
      </c>
      <c r="N29" s="549">
        <v>1</v>
      </c>
      <c r="O29" s="469" t="s">
        <v>1735</v>
      </c>
    </row>
    <row r="30" spans="1:15" ht="21.75" customHeight="1">
      <c r="A30" s="971"/>
      <c r="B30" s="967"/>
      <c r="C30" s="968"/>
      <c r="D30" s="972">
        <v>5</v>
      </c>
      <c r="E30" s="972"/>
      <c r="F30" s="1019" t="s">
        <v>1737</v>
      </c>
      <c r="G30" s="1020" t="s">
        <v>336</v>
      </c>
      <c r="H30" s="1021"/>
      <c r="I30" s="1021"/>
      <c r="J30" s="1022">
        <v>0</v>
      </c>
      <c r="K30" s="1020" t="s">
        <v>339</v>
      </c>
      <c r="L30" s="964">
        <v>3.3317000000000001</v>
      </c>
      <c r="M30" s="548">
        <v>1</v>
      </c>
      <c r="N30" s="549">
        <v>1.2078</v>
      </c>
      <c r="O30" s="469" t="s">
        <v>1716</v>
      </c>
    </row>
    <row r="31" spans="1:15" ht="21.75" customHeight="1">
      <c r="A31" s="971"/>
      <c r="B31" s="967"/>
      <c r="C31" s="968"/>
      <c r="D31" s="972">
        <v>5</v>
      </c>
      <c r="E31" s="972"/>
      <c r="F31" s="1019" t="s">
        <v>1738</v>
      </c>
      <c r="G31" s="1020" t="s">
        <v>336</v>
      </c>
      <c r="H31" s="1021"/>
      <c r="I31" s="1021"/>
      <c r="J31" s="1022">
        <v>0</v>
      </c>
      <c r="K31" s="1020" t="s">
        <v>339</v>
      </c>
      <c r="L31" s="964">
        <v>0.87822</v>
      </c>
      <c r="M31" s="548">
        <v>1</v>
      </c>
      <c r="N31" s="549">
        <v>1.4438</v>
      </c>
      <c r="O31" s="469" t="s">
        <v>1716</v>
      </c>
    </row>
    <row r="32" spans="1:15" ht="21.75" customHeight="1">
      <c r="A32" s="971"/>
      <c r="B32" s="967"/>
      <c r="C32" s="968"/>
      <c r="D32" s="972">
        <v>5</v>
      </c>
      <c r="E32" s="972"/>
      <c r="F32" s="1019" t="s">
        <v>1739</v>
      </c>
      <c r="G32" s="1020" t="s">
        <v>336</v>
      </c>
      <c r="H32" s="1021"/>
      <c r="I32" s="1021"/>
      <c r="J32" s="1022">
        <v>0</v>
      </c>
      <c r="K32" s="1020" t="s">
        <v>339</v>
      </c>
      <c r="L32" s="964">
        <v>0.14069999999999999</v>
      </c>
      <c r="M32" s="548">
        <v>1</v>
      </c>
      <c r="N32" s="549">
        <v>1.4495</v>
      </c>
      <c r="O32" s="469" t="s">
        <v>1716</v>
      </c>
    </row>
    <row r="33" spans="1:15" ht="21.75" customHeight="1">
      <c r="A33" s="971"/>
      <c r="B33" s="967"/>
      <c r="C33" s="968"/>
      <c r="D33" s="972">
        <v>5</v>
      </c>
      <c r="E33" s="972"/>
      <c r="F33" s="1019" t="s">
        <v>1740</v>
      </c>
      <c r="G33" s="1020" t="s">
        <v>336</v>
      </c>
      <c r="H33" s="1021"/>
      <c r="I33" s="1021"/>
      <c r="J33" s="1022">
        <v>0</v>
      </c>
      <c r="K33" s="1020" t="s">
        <v>339</v>
      </c>
      <c r="L33" s="964">
        <v>0.14069999999999999</v>
      </c>
      <c r="M33" s="548">
        <v>1</v>
      </c>
      <c r="N33" s="549">
        <v>1.5179</v>
      </c>
      <c r="O33" s="469" t="s">
        <v>1716</v>
      </c>
    </row>
    <row r="34" spans="1:15" ht="21.75" customHeight="1">
      <c r="A34" s="971"/>
      <c r="B34" s="967"/>
      <c r="C34" s="968"/>
      <c r="D34" s="972">
        <v>5</v>
      </c>
      <c r="E34" s="972"/>
      <c r="F34" s="1019" t="s">
        <v>1741</v>
      </c>
      <c r="G34" s="1020" t="s">
        <v>336</v>
      </c>
      <c r="H34" s="1021"/>
      <c r="I34" s="1021"/>
      <c r="J34" s="1022">
        <v>0</v>
      </c>
      <c r="K34" s="1020" t="s">
        <v>339</v>
      </c>
      <c r="L34" s="964">
        <v>1.55E-2</v>
      </c>
      <c r="M34" s="548">
        <v>1</v>
      </c>
      <c r="N34" s="549">
        <v>1.07</v>
      </c>
      <c r="O34" s="469" t="s">
        <v>1729</v>
      </c>
    </row>
    <row r="35" spans="1:15" ht="21.75" customHeight="1">
      <c r="A35" s="971"/>
      <c r="B35" s="967"/>
      <c r="C35" s="968"/>
      <c r="D35" s="972">
        <v>5</v>
      </c>
      <c r="E35" s="972"/>
      <c r="F35" s="1019" t="s">
        <v>1742</v>
      </c>
      <c r="G35" s="1020" t="s">
        <v>336</v>
      </c>
      <c r="H35" s="1021"/>
      <c r="I35" s="1021"/>
      <c r="J35" s="1022">
        <v>0</v>
      </c>
      <c r="K35" s="1020" t="s">
        <v>339</v>
      </c>
      <c r="L35" s="964">
        <v>1.55E-2</v>
      </c>
      <c r="M35" s="548">
        <v>1</v>
      </c>
      <c r="N35" s="549">
        <v>1.07</v>
      </c>
      <c r="O35" s="469" t="s">
        <v>1729</v>
      </c>
    </row>
    <row r="36" spans="1:15" ht="21.75" customHeight="1">
      <c r="A36" s="971"/>
      <c r="B36" s="967" t="s">
        <v>1743</v>
      </c>
      <c r="C36" s="968"/>
      <c r="D36" s="972"/>
      <c r="E36" s="972">
        <v>4</v>
      </c>
      <c r="F36" s="1019" t="s">
        <v>926</v>
      </c>
      <c r="G36" s="1020"/>
      <c r="H36" s="1021" t="s">
        <v>246</v>
      </c>
      <c r="I36" s="1021" t="s">
        <v>618</v>
      </c>
      <c r="J36" s="1022"/>
      <c r="K36" s="1020" t="s">
        <v>339</v>
      </c>
      <c r="L36" s="964">
        <v>4.6544000000000002E-4</v>
      </c>
      <c r="M36" s="548">
        <v>1</v>
      </c>
      <c r="N36" s="549">
        <v>5.0655000000000001</v>
      </c>
      <c r="O36" s="469" t="s">
        <v>1744</v>
      </c>
    </row>
    <row r="37" spans="1:15" ht="21.75" customHeight="1">
      <c r="A37" s="971"/>
      <c r="B37" s="967"/>
      <c r="C37" s="968"/>
      <c r="D37" s="972"/>
      <c r="E37" s="972">
        <v>4</v>
      </c>
      <c r="F37" s="1019" t="s">
        <v>936</v>
      </c>
      <c r="G37" s="1020"/>
      <c r="H37" s="1021" t="s">
        <v>246</v>
      </c>
      <c r="I37" s="1021" t="s">
        <v>618</v>
      </c>
      <c r="J37" s="1022"/>
      <c r="K37" s="1020" t="s">
        <v>339</v>
      </c>
      <c r="L37" s="964">
        <v>1.3327E-5</v>
      </c>
      <c r="M37" s="548">
        <v>1</v>
      </c>
      <c r="N37" s="549">
        <v>1.6307</v>
      </c>
      <c r="O37" s="469" t="s">
        <v>1744</v>
      </c>
    </row>
    <row r="38" spans="1:15" ht="21.75" customHeight="1">
      <c r="A38" s="971"/>
      <c r="B38" s="967"/>
      <c r="C38" s="968"/>
      <c r="D38" s="972"/>
      <c r="E38" s="972">
        <v>4</v>
      </c>
      <c r="F38" s="1019" t="s">
        <v>940</v>
      </c>
      <c r="G38" s="1020"/>
      <c r="H38" s="1021" t="s">
        <v>246</v>
      </c>
      <c r="I38" s="1021" t="s">
        <v>618</v>
      </c>
      <c r="J38" s="1022"/>
      <c r="K38" s="1020" t="s">
        <v>339</v>
      </c>
      <c r="L38" s="964">
        <v>1.8589E-4</v>
      </c>
      <c r="M38" s="548">
        <v>1</v>
      </c>
      <c r="N38" s="549">
        <v>1.7327999999999999</v>
      </c>
      <c r="O38" s="469" t="s">
        <v>1745</v>
      </c>
    </row>
    <row r="39" spans="1:15" ht="21.75" customHeight="1">
      <c r="A39" s="971"/>
      <c r="B39" s="967"/>
      <c r="C39" s="968"/>
      <c r="D39" s="972"/>
      <c r="E39" s="972">
        <v>4</v>
      </c>
      <c r="F39" s="1019" t="s">
        <v>918</v>
      </c>
      <c r="G39" s="1020"/>
      <c r="H39" s="1021" t="s">
        <v>246</v>
      </c>
      <c r="I39" s="1021" t="s">
        <v>618</v>
      </c>
      <c r="J39" s="1022"/>
      <c r="K39" s="1020" t="s">
        <v>339</v>
      </c>
      <c r="L39" s="964">
        <v>1.1136E-4</v>
      </c>
      <c r="M39" s="548">
        <v>1</v>
      </c>
      <c r="N39" s="549">
        <v>2.8666</v>
      </c>
      <c r="O39" s="469" t="s">
        <v>1746</v>
      </c>
    </row>
    <row r="40" spans="1:15" ht="21.75" customHeight="1">
      <c r="A40" s="971"/>
      <c r="B40" s="967"/>
      <c r="C40" s="968"/>
      <c r="D40" s="972"/>
      <c r="E40" s="972">
        <v>4</v>
      </c>
      <c r="F40" s="1019" t="s">
        <v>930</v>
      </c>
      <c r="G40" s="1020"/>
      <c r="H40" s="1021" t="s">
        <v>246</v>
      </c>
      <c r="I40" s="1021" t="s">
        <v>618</v>
      </c>
      <c r="J40" s="1022"/>
      <c r="K40" s="1020" t="s">
        <v>339</v>
      </c>
      <c r="L40" s="964">
        <v>4.5840999999999997E-5</v>
      </c>
      <c r="M40" s="548">
        <v>1</v>
      </c>
      <c r="N40" s="549">
        <v>1.5502</v>
      </c>
      <c r="O40" s="469" t="s">
        <v>1747</v>
      </c>
    </row>
    <row r="41" spans="1:15" ht="21.75" customHeight="1">
      <c r="A41" s="971"/>
      <c r="B41" s="967"/>
      <c r="C41" s="968"/>
      <c r="D41" s="972"/>
      <c r="E41" s="972">
        <v>4</v>
      </c>
      <c r="F41" s="1019" t="s">
        <v>929</v>
      </c>
      <c r="G41" s="1020"/>
      <c r="H41" s="1021" t="s">
        <v>246</v>
      </c>
      <c r="I41" s="1021" t="s">
        <v>618</v>
      </c>
      <c r="J41" s="1022"/>
      <c r="K41" s="1020" t="s">
        <v>339</v>
      </c>
      <c r="L41" s="964">
        <v>2.9843000000000001E-7</v>
      </c>
      <c r="M41" s="548">
        <v>1</v>
      </c>
      <c r="N41" s="549">
        <v>2.6320999999999999</v>
      </c>
      <c r="O41" s="469" t="s">
        <v>1744</v>
      </c>
    </row>
    <row r="42" spans="1:15" ht="21.75" customHeight="1">
      <c r="A42" s="971"/>
      <c r="B42" s="967"/>
      <c r="C42" s="968"/>
      <c r="D42" s="972"/>
      <c r="E42" s="972">
        <v>4</v>
      </c>
      <c r="F42" s="1019" t="s">
        <v>922</v>
      </c>
      <c r="G42" s="1020"/>
      <c r="H42" s="1021" t="s">
        <v>246</v>
      </c>
      <c r="I42" s="1021" t="s">
        <v>618</v>
      </c>
      <c r="J42" s="1022"/>
      <c r="K42" s="1020" t="s">
        <v>339</v>
      </c>
      <c r="L42" s="964">
        <v>1.2263E-3</v>
      </c>
      <c r="M42" s="548">
        <v>1</v>
      </c>
      <c r="N42" s="549">
        <v>1.7349000000000001</v>
      </c>
      <c r="O42" s="469" t="s">
        <v>1745</v>
      </c>
    </row>
    <row r="43" spans="1:15" ht="21.75" customHeight="1">
      <c r="A43" s="971"/>
      <c r="B43" s="967"/>
      <c r="C43" s="968"/>
      <c r="D43" s="972"/>
      <c r="E43" s="972">
        <v>4</v>
      </c>
      <c r="F43" s="1019" t="s">
        <v>245</v>
      </c>
      <c r="G43" s="1020"/>
      <c r="H43" s="1021" t="s">
        <v>246</v>
      </c>
      <c r="I43" s="1021" t="s">
        <v>618</v>
      </c>
      <c r="J43" s="1022"/>
      <c r="K43" s="1020" t="s">
        <v>604</v>
      </c>
      <c r="L43" s="964">
        <v>2.5253000000000001</v>
      </c>
      <c r="M43" s="548">
        <v>1</v>
      </c>
      <c r="N43" s="549">
        <v>1.5342</v>
      </c>
      <c r="O43" s="469" t="s">
        <v>1748</v>
      </c>
    </row>
    <row r="44" spans="1:15" ht="21.75" customHeight="1">
      <c r="A44" s="971"/>
      <c r="B44" s="967" t="s">
        <v>1433</v>
      </c>
      <c r="C44" s="968"/>
      <c r="D44" s="972"/>
      <c r="E44" s="972">
        <v>4</v>
      </c>
      <c r="F44" s="1019" t="s">
        <v>2</v>
      </c>
      <c r="G44" s="1020"/>
      <c r="H44" s="1021" t="s">
        <v>134</v>
      </c>
      <c r="I44" s="1021" t="s">
        <v>135</v>
      </c>
      <c r="J44" s="1022"/>
      <c r="K44" s="1020" t="s">
        <v>339</v>
      </c>
      <c r="L44" s="964">
        <v>4.2808999999999998E-3</v>
      </c>
      <c r="M44" s="548">
        <v>1</v>
      </c>
      <c r="N44" s="549">
        <v>1.5105999999999999</v>
      </c>
      <c r="O44" s="469" t="s">
        <v>1749</v>
      </c>
    </row>
    <row r="45" spans="1:15" ht="21.75" customHeight="1">
      <c r="A45" s="971"/>
      <c r="B45" s="967"/>
      <c r="C45" s="968"/>
      <c r="D45" s="972"/>
      <c r="E45" s="972">
        <v>4</v>
      </c>
      <c r="F45" s="1019" t="s">
        <v>259</v>
      </c>
      <c r="G45" s="1020"/>
      <c r="H45" s="1021" t="s">
        <v>134</v>
      </c>
      <c r="I45" s="1021" t="s">
        <v>135</v>
      </c>
      <c r="J45" s="1022"/>
      <c r="K45" s="1020" t="s">
        <v>339</v>
      </c>
      <c r="L45" s="964">
        <v>2.9386000000000001E-4</v>
      </c>
      <c r="M45" s="548">
        <v>1</v>
      </c>
      <c r="N45" s="549">
        <v>1.595</v>
      </c>
      <c r="O45" s="469" t="s">
        <v>1749</v>
      </c>
    </row>
    <row r="46" spans="1:15" ht="21.75" customHeight="1">
      <c r="A46" s="971"/>
      <c r="B46" s="967"/>
      <c r="C46" s="968"/>
      <c r="D46" s="972"/>
      <c r="E46" s="972">
        <v>4</v>
      </c>
      <c r="F46" s="1019" t="s">
        <v>6</v>
      </c>
      <c r="G46" s="1020"/>
      <c r="H46" s="1021" t="s">
        <v>134</v>
      </c>
      <c r="I46" s="1021" t="s">
        <v>135</v>
      </c>
      <c r="J46" s="1022"/>
      <c r="K46" s="1020" t="s">
        <v>339</v>
      </c>
      <c r="L46" s="964">
        <v>1.9434E-2</v>
      </c>
      <c r="M46" s="548">
        <v>1</v>
      </c>
      <c r="N46" s="549">
        <v>1.506</v>
      </c>
      <c r="O46" s="469" t="s">
        <v>1750</v>
      </c>
    </row>
    <row r="47" spans="1:15" ht="21.75" customHeight="1">
      <c r="A47" s="971"/>
      <c r="B47" s="967"/>
      <c r="C47" s="968"/>
      <c r="D47" s="972"/>
      <c r="E47" s="972">
        <v>4</v>
      </c>
      <c r="F47" s="1019" t="s">
        <v>4</v>
      </c>
      <c r="G47" s="1020"/>
      <c r="H47" s="1021" t="s">
        <v>134</v>
      </c>
      <c r="I47" s="1021" t="s">
        <v>135</v>
      </c>
      <c r="J47" s="1022"/>
      <c r="K47" s="1020" t="s">
        <v>339</v>
      </c>
      <c r="L47" s="964">
        <v>3.52</v>
      </c>
      <c r="M47" s="548">
        <v>1</v>
      </c>
      <c r="N47" s="549">
        <v>1.4882</v>
      </c>
      <c r="O47" s="469" t="s">
        <v>1750</v>
      </c>
    </row>
    <row r="48" spans="1:15" ht="21.75" customHeight="1">
      <c r="A48" s="971"/>
      <c r="B48" s="967"/>
      <c r="C48" s="968"/>
      <c r="D48" s="972"/>
      <c r="E48" s="972">
        <v>4</v>
      </c>
      <c r="F48" s="1019" t="s">
        <v>922</v>
      </c>
      <c r="G48" s="1020"/>
      <c r="H48" s="1021" t="s">
        <v>134</v>
      </c>
      <c r="I48" s="1021" t="s">
        <v>135</v>
      </c>
      <c r="J48" s="1022"/>
      <c r="K48" s="1020" t="s">
        <v>339</v>
      </c>
      <c r="L48" s="964">
        <v>12.728999999999999</v>
      </c>
      <c r="M48" s="548">
        <v>1</v>
      </c>
      <c r="N48" s="549">
        <v>1.4878</v>
      </c>
      <c r="O48" s="469" t="s">
        <v>1750</v>
      </c>
    </row>
    <row r="49" spans="1:15" ht="21.75" customHeight="1">
      <c r="A49" s="971"/>
      <c r="B49" s="967" t="s">
        <v>1751</v>
      </c>
      <c r="C49" s="968"/>
      <c r="D49" s="972"/>
      <c r="E49" s="972">
        <v>4</v>
      </c>
      <c r="F49" s="1019" t="s">
        <v>6</v>
      </c>
      <c r="G49" s="1020"/>
      <c r="H49" s="1021" t="s">
        <v>134</v>
      </c>
      <c r="I49" s="1021" t="s">
        <v>1752</v>
      </c>
      <c r="J49" s="1022"/>
      <c r="K49" s="1020" t="s">
        <v>339</v>
      </c>
      <c r="L49" s="964">
        <v>1.1912E-5</v>
      </c>
      <c r="M49" s="548">
        <v>1</v>
      </c>
      <c r="N49" s="549">
        <v>1.7556</v>
      </c>
      <c r="O49" s="469" t="s">
        <v>1744</v>
      </c>
    </row>
    <row r="50" spans="1:15" ht="21.75" customHeight="1">
      <c r="A50" s="971"/>
      <c r="B50" s="967"/>
      <c r="C50" s="968"/>
      <c r="D50" s="972"/>
      <c r="E50" s="972">
        <v>4</v>
      </c>
      <c r="F50" s="1019" t="s">
        <v>922</v>
      </c>
      <c r="G50" s="1020"/>
      <c r="H50" s="1021" t="s">
        <v>134</v>
      </c>
      <c r="I50" s="1021" t="s">
        <v>1752</v>
      </c>
      <c r="J50" s="1022"/>
      <c r="K50" s="1020" t="s">
        <v>339</v>
      </c>
      <c r="L50" s="964">
        <v>0.64015999999999995</v>
      </c>
      <c r="M50" s="548">
        <v>1</v>
      </c>
      <c r="N50" s="549">
        <v>1.6416999999999999</v>
      </c>
      <c r="O50" s="469" t="s">
        <v>1744</v>
      </c>
    </row>
    <row r="51" spans="1:15" ht="21.75" customHeight="1">
      <c r="A51" s="971"/>
      <c r="B51" s="967" t="s">
        <v>1753</v>
      </c>
      <c r="C51" s="968"/>
      <c r="D51" s="972"/>
      <c r="E51" s="972">
        <v>4</v>
      </c>
      <c r="F51" s="1019" t="s">
        <v>922</v>
      </c>
      <c r="G51" s="1020"/>
      <c r="H51" s="1021" t="s">
        <v>1754</v>
      </c>
      <c r="I51" s="1021" t="s">
        <v>1755</v>
      </c>
      <c r="J51" s="1022"/>
      <c r="K51" s="1020" t="s">
        <v>339</v>
      </c>
      <c r="L51" s="964">
        <v>0.64856999999999998</v>
      </c>
      <c r="M51" s="548">
        <v>1</v>
      </c>
      <c r="N51" s="549">
        <v>1.6264000000000001</v>
      </c>
      <c r="O51" s="469" t="s">
        <v>1756</v>
      </c>
    </row>
    <row r="55" spans="1:15" ht="12.75" customHeight="1">
      <c r="F55" s="1522" t="s">
        <v>1757</v>
      </c>
      <c r="G55" s="1522"/>
      <c r="H55" s="1522"/>
      <c r="I55" s="1522"/>
      <c r="J55" s="1522"/>
    </row>
    <row r="56" spans="1:15">
      <c r="F56" s="1522"/>
      <c r="G56" s="1522"/>
      <c r="H56" s="1522"/>
      <c r="I56" s="1522"/>
      <c r="J56" s="1522"/>
    </row>
    <row r="57" spans="1:15">
      <c r="F57" s="1522"/>
      <c r="G57" s="1522"/>
      <c r="H57" s="1522"/>
      <c r="I57" s="1522"/>
      <c r="J57" s="1522"/>
    </row>
    <row r="58" spans="1:15">
      <c r="F58" s="1522"/>
      <c r="G58" s="1522"/>
      <c r="H58" s="1522"/>
      <c r="I58" s="1522"/>
      <c r="J58" s="1522"/>
    </row>
    <row r="59" spans="1:15">
      <c r="F59" s="1522"/>
      <c r="G59" s="1522"/>
      <c r="H59" s="1522"/>
      <c r="I59" s="1522"/>
      <c r="J59" s="1522"/>
    </row>
    <row r="60" spans="1:15">
      <c r="F60" s="1522"/>
      <c r="G60" s="1522"/>
      <c r="H60" s="1522"/>
      <c r="I60" s="1522"/>
      <c r="J60" s="1522"/>
    </row>
    <row r="61" spans="1:15">
      <c r="F61" s="1522"/>
      <c r="G61" s="1522"/>
      <c r="H61" s="1522"/>
      <c r="I61" s="1522"/>
      <c r="J61" s="1522"/>
    </row>
  </sheetData>
  <dataConsolidate/>
  <mergeCells count="1">
    <mergeCell ref="F55:J61"/>
  </mergeCells>
  <conditionalFormatting sqref="B7:B51">
    <cfRule type="cellIs" dxfId="1751" priority="4" stopIfTrue="1" operator="notEqual">
      <formula>""</formula>
    </cfRule>
  </conditionalFormatting>
  <conditionalFormatting sqref="A7">
    <cfRule type="cellIs" dxfId="1750" priority="2" stopIfTrue="1" operator="equal">
      <formula>#REF!</formula>
    </cfRule>
  </conditionalFormatting>
  <conditionalFormatting sqref="L1">
    <cfRule type="cellIs" dxfId="1749" priority="1" stopIfTrue="1" operator="equal">
      <formula>#REF!</formula>
    </cfRule>
  </conditionalFormatting>
  <dataValidations count="1">
    <dataValidation allowBlank="1" showInputMessage="1" showErrorMessage="1" promptTitle="IndexNumber" prompt="Index Number from the names list (sheet &quot;names&quot;). _x000a__x000a_For every newly defined process a description is needed. You can copy/paste the columns to duplicate the template and change the Indexnumber and description (no empty columns are allowed in between)._x000a_" sqref="A7 L1" xr:uid="{233A057E-B785-4DA0-9AAB-5413877EEA9E}"/>
  </dataValidations>
  <printOptions headings="1"/>
  <pageMargins left="0" right="0" top="0.59055118110236227" bottom="0.59055118110236227" header="0.51181102362204722" footer="0.51181102362204722"/>
  <pageSetup paperSize="9" scale="71" orientation="landscape" r:id="rId1"/>
  <headerFooter alignWithMargins="0">
    <oddFooter>Seite &amp;P&amp;R&amp;F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tabColor theme="4" tint="0.39997558519241921"/>
    <pageSetUpPr fitToPage="1"/>
  </sheetPr>
  <dimension ref="A1:BL98"/>
  <sheetViews>
    <sheetView zoomScale="85" zoomScaleNormal="85" workbookViewId="0">
      <pane xSplit="11" ySplit="6" topLeftCell="L79" activePane="bottomRight" state="frozen"/>
      <selection pane="topRight"/>
      <selection pane="bottomLeft"/>
      <selection pane="bottomRight"/>
    </sheetView>
  </sheetViews>
  <sheetFormatPr baseColWidth="10" defaultColWidth="11.42578125" defaultRowHeight="12" outlineLevelCol="2"/>
  <cols>
    <col min="1" max="1" width="12.7109375" style="1120" customWidth="1"/>
    <col min="2" max="2" width="12.7109375" style="1142"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hidden="1" customWidth="1" outlineLevel="1"/>
    <col min="13" max="14" width="5.7109375" style="1096" hidden="1" customWidth="1" outlineLevel="2"/>
    <col min="15" max="15" width="40.7109375" style="1096" hidden="1" customWidth="1" outlineLevel="2"/>
    <col min="16" max="16" width="15.7109375" style="1120" hidden="1" customWidth="1" outlineLevel="1"/>
    <col min="17" max="18" width="5.7109375" style="1096" hidden="1" customWidth="1" outlineLevel="2"/>
    <col min="19" max="19" width="40.7109375" style="1096" hidden="1" customWidth="1" outlineLevel="2"/>
    <col min="20" max="20" width="15.7109375" style="1120" hidden="1" customWidth="1" outlineLevel="1"/>
    <col min="21" max="22" width="5.7109375" style="1096" hidden="1" customWidth="1" outlineLevel="2"/>
    <col min="23" max="23" width="40.7109375" style="1096" hidden="1" customWidth="1" outlineLevel="2"/>
    <col min="24" max="24" width="15.7109375" style="1120" hidden="1" customWidth="1" outlineLevel="1"/>
    <col min="25" max="26" width="5.7109375" style="1096" hidden="1" customWidth="1" outlineLevel="1"/>
    <col min="27" max="27" width="101.42578125" style="1497" hidden="1" customWidth="1" outlineLevel="1"/>
    <col min="28" max="28" width="15.7109375" style="1120" customWidth="1" collapsed="1"/>
    <col min="29" max="30" width="5.7109375" style="1096" hidden="1" customWidth="1" outlineLevel="1"/>
    <col min="31" max="31" width="40.7109375" style="1096" hidden="1" customWidth="1" outlineLevel="1"/>
    <col min="32" max="32" width="15.7109375" style="1120" customWidth="1" collapsed="1"/>
    <col min="33" max="34" width="5.7109375" style="1096" hidden="1" customWidth="1" outlineLevel="1"/>
    <col min="35" max="35" width="40.7109375" style="1096" hidden="1" customWidth="1" outlineLevel="1"/>
    <col min="36" max="36" width="15.7109375" style="1120" customWidth="1" collapsed="1"/>
    <col min="37" max="38" width="5.7109375" style="1096" hidden="1" customWidth="1" outlineLevel="1"/>
    <col min="39" max="39" width="40.7109375" style="1096" hidden="1" customWidth="1" outlineLevel="1"/>
    <col min="40" max="40" width="15.7109375" style="1120" customWidth="1" collapsed="1"/>
    <col min="41" max="42" width="5.7109375" style="1096" hidden="1" customWidth="1" outlineLevel="1"/>
    <col min="43" max="43" width="105.28515625" style="1096" hidden="1" customWidth="1" outlineLevel="1"/>
    <col min="44" max="44" width="4.140625" style="1096" customWidth="1" collapsed="1"/>
    <col min="45" max="46" width="15.7109375" style="1120" hidden="1" customWidth="1" outlineLevel="1"/>
    <col min="47" max="47" width="40.7109375" style="1128" customWidth="1" collapsed="1"/>
    <col min="48" max="48" width="4.7109375" style="1129" customWidth="1"/>
    <col min="49" max="57" width="4.7109375" style="1130" customWidth="1"/>
    <col min="58" max="58" width="12.7109375" style="1130" customWidth="1"/>
    <col min="59" max="64" width="4.7109375" style="1120" customWidth="1"/>
    <col min="65" max="16384" width="11.42578125" style="1203"/>
  </cols>
  <sheetData>
    <row r="1" spans="1:64">
      <c r="A1" s="1041"/>
      <c r="B1" s="1042"/>
      <c r="C1" s="1043"/>
      <c r="D1" s="1041"/>
      <c r="E1" s="1041"/>
      <c r="F1" s="1044" t="s">
        <v>456</v>
      </c>
      <c r="G1" s="1041"/>
      <c r="H1" s="1041"/>
      <c r="I1" s="1041"/>
      <c r="J1" s="1041"/>
      <c r="K1" s="1041"/>
      <c r="L1" s="1045" t="s">
        <v>742</v>
      </c>
      <c r="M1" s="1046"/>
      <c r="N1" s="1046"/>
      <c r="O1" s="1046"/>
      <c r="P1" s="1045" t="s">
        <v>741</v>
      </c>
      <c r="Q1" s="1046"/>
      <c r="R1" s="1046"/>
      <c r="S1" s="1046"/>
      <c r="T1" s="1045" t="s">
        <v>855</v>
      </c>
      <c r="U1" s="1046"/>
      <c r="V1" s="1046"/>
      <c r="W1" s="1046"/>
      <c r="X1" s="1045" t="s">
        <v>854</v>
      </c>
      <c r="Y1" s="1046"/>
      <c r="Z1" s="1046"/>
      <c r="AA1" s="1495"/>
      <c r="AB1" s="1045" t="s">
        <v>857</v>
      </c>
      <c r="AC1" s="1046"/>
      <c r="AD1" s="1046"/>
      <c r="AE1" s="1046"/>
      <c r="AF1" s="1045" t="s">
        <v>856</v>
      </c>
      <c r="AG1" s="1046"/>
      <c r="AH1" s="1046"/>
      <c r="AI1" s="1046"/>
      <c r="AJ1" s="1045">
        <v>1618</v>
      </c>
      <c r="AK1" s="1046"/>
      <c r="AL1" s="1046"/>
      <c r="AM1" s="1046"/>
      <c r="AN1" s="1045">
        <v>1625</v>
      </c>
      <c r="AO1" s="1046"/>
      <c r="AP1" s="1046"/>
      <c r="AQ1" s="1046"/>
      <c r="AS1" s="1080"/>
      <c r="AT1" s="1080"/>
      <c r="AU1" s="1080"/>
      <c r="AV1" s="1523"/>
      <c r="AW1" s="1523"/>
      <c r="AX1" s="1523"/>
      <c r="AY1" s="1523"/>
      <c r="AZ1" s="1523"/>
      <c r="BA1" s="1523"/>
      <c r="BB1" s="1081"/>
      <c r="BC1" s="1081"/>
      <c r="BD1" s="1081"/>
      <c r="BE1" s="1081"/>
      <c r="BF1" s="1081"/>
      <c r="BG1" s="1080"/>
      <c r="BH1" s="1080"/>
      <c r="BI1" s="1080"/>
      <c r="BJ1" s="1080"/>
      <c r="BK1" s="1080"/>
      <c r="BL1" s="1080"/>
    </row>
    <row r="2" spans="1:64">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98"/>
      <c r="AS2" s="1081"/>
      <c r="AT2" s="1081"/>
      <c r="AU2" s="1081"/>
      <c r="AV2" s="1081"/>
      <c r="AW2" s="1081"/>
      <c r="AX2" s="1081"/>
      <c r="AY2" s="1081"/>
      <c r="AZ2" s="1081"/>
      <c r="BA2" s="1081"/>
      <c r="BB2" s="1081"/>
      <c r="BC2" s="1080"/>
      <c r="BD2" s="1080"/>
      <c r="BE2" s="1080"/>
      <c r="BF2" s="1080"/>
      <c r="BG2" s="1080"/>
      <c r="BH2" s="1080"/>
      <c r="BI2" s="1080"/>
      <c r="BJ2" s="1080"/>
      <c r="BK2" s="1080"/>
      <c r="BL2" s="1080"/>
    </row>
    <row r="3" spans="1:64" ht="94.5">
      <c r="A3" s="1050" t="s">
        <v>344</v>
      </c>
      <c r="B3" s="1051"/>
      <c r="C3" s="1043">
        <v>401</v>
      </c>
      <c r="D3" s="1052" t="s">
        <v>458</v>
      </c>
      <c r="E3" s="1052" t="s">
        <v>459</v>
      </c>
      <c r="F3" s="1053" t="s">
        <v>460</v>
      </c>
      <c r="G3" s="1052" t="s">
        <v>461</v>
      </c>
      <c r="H3" s="1052" t="s">
        <v>462</v>
      </c>
      <c r="I3" s="1052" t="s">
        <v>463</v>
      </c>
      <c r="J3" s="1052" t="s">
        <v>464</v>
      </c>
      <c r="K3" s="1052" t="s">
        <v>337</v>
      </c>
      <c r="L3" s="1054" t="s">
        <v>1344</v>
      </c>
      <c r="M3" s="1055" t="s">
        <v>187</v>
      </c>
      <c r="N3" s="1055" t="s">
        <v>188</v>
      </c>
      <c r="O3" s="1055" t="s">
        <v>492</v>
      </c>
      <c r="P3" s="1054" t="s">
        <v>1345</v>
      </c>
      <c r="Q3" s="1055" t="s">
        <v>187</v>
      </c>
      <c r="R3" s="1055" t="s">
        <v>188</v>
      </c>
      <c r="S3" s="1055" t="s">
        <v>492</v>
      </c>
      <c r="T3" s="1054" t="s">
        <v>1344</v>
      </c>
      <c r="U3" s="1055" t="s">
        <v>187</v>
      </c>
      <c r="V3" s="1055" t="s">
        <v>188</v>
      </c>
      <c r="W3" s="1055" t="s">
        <v>492</v>
      </c>
      <c r="X3" s="1054" t="s">
        <v>1345</v>
      </c>
      <c r="Y3" s="1055" t="s">
        <v>187</v>
      </c>
      <c r="Z3" s="1055" t="s">
        <v>188</v>
      </c>
      <c r="AA3" s="1055" t="s">
        <v>492</v>
      </c>
      <c r="AB3" s="1054" t="s">
        <v>1344</v>
      </c>
      <c r="AC3" s="1055" t="s">
        <v>187</v>
      </c>
      <c r="AD3" s="1055" t="s">
        <v>188</v>
      </c>
      <c r="AE3" s="1055" t="s">
        <v>492</v>
      </c>
      <c r="AF3" s="1054" t="s">
        <v>1345</v>
      </c>
      <c r="AG3" s="1055" t="s">
        <v>187</v>
      </c>
      <c r="AH3" s="1055" t="s">
        <v>188</v>
      </c>
      <c r="AI3" s="1055" t="s">
        <v>492</v>
      </c>
      <c r="AJ3" s="1054" t="s">
        <v>1344</v>
      </c>
      <c r="AK3" s="1055" t="s">
        <v>187</v>
      </c>
      <c r="AL3" s="1055" t="s">
        <v>188</v>
      </c>
      <c r="AM3" s="1055" t="s">
        <v>492</v>
      </c>
      <c r="AN3" s="1054" t="s">
        <v>1345</v>
      </c>
      <c r="AO3" s="1055" t="s">
        <v>187</v>
      </c>
      <c r="AP3" s="1055" t="s">
        <v>188</v>
      </c>
      <c r="AQ3" s="1055" t="s">
        <v>492</v>
      </c>
      <c r="AR3" s="1100" t="s">
        <v>262</v>
      </c>
      <c r="AS3" s="1054" t="s">
        <v>1344</v>
      </c>
      <c r="AT3" s="1054" t="s">
        <v>1345</v>
      </c>
      <c r="AU3" s="1082" t="s">
        <v>1953</v>
      </c>
      <c r="AV3" s="1083" t="s">
        <v>1954</v>
      </c>
      <c r="AW3" s="1083" t="s">
        <v>1955</v>
      </c>
      <c r="AX3" s="1083" t="s">
        <v>1956</v>
      </c>
      <c r="AY3" s="1083" t="s">
        <v>1957</v>
      </c>
      <c r="AZ3" s="1083" t="s">
        <v>1958</v>
      </c>
      <c r="BA3" s="1083" t="s">
        <v>1959</v>
      </c>
      <c r="BB3" s="1084" t="s">
        <v>180</v>
      </c>
      <c r="BC3" s="1084" t="s">
        <v>1960</v>
      </c>
      <c r="BD3" s="1084" t="s">
        <v>182</v>
      </c>
      <c r="BE3" s="1084" t="s">
        <v>332</v>
      </c>
      <c r="BF3" s="1084" t="s">
        <v>1961</v>
      </c>
      <c r="BG3" s="1085" t="s">
        <v>1954</v>
      </c>
      <c r="BH3" s="1085" t="s">
        <v>1955</v>
      </c>
      <c r="BI3" s="1085" t="s">
        <v>1956</v>
      </c>
      <c r="BJ3" s="1085" t="s">
        <v>1957</v>
      </c>
      <c r="BK3" s="1085" t="s">
        <v>1958</v>
      </c>
      <c r="BL3" s="1085" t="s">
        <v>1959</v>
      </c>
    </row>
    <row r="4" spans="1:64" ht="24">
      <c r="A4" s="1041"/>
      <c r="B4" s="1051"/>
      <c r="C4" s="1043">
        <v>662</v>
      </c>
      <c r="D4" s="1053"/>
      <c r="E4" s="1053"/>
      <c r="F4" s="1053" t="s">
        <v>461</v>
      </c>
      <c r="G4" s="1053"/>
      <c r="H4" s="1053"/>
      <c r="I4" s="1053"/>
      <c r="J4" s="1053"/>
      <c r="K4" s="1053"/>
      <c r="L4" s="1054" t="s">
        <v>1099</v>
      </c>
      <c r="M4" s="1057">
        <v>0</v>
      </c>
      <c r="N4" s="1057">
        <v>0</v>
      </c>
      <c r="O4" s="1058">
        <v>0</v>
      </c>
      <c r="P4" s="1054" t="s">
        <v>1099</v>
      </c>
      <c r="Q4" s="1057"/>
      <c r="R4" s="1057"/>
      <c r="S4" s="1058"/>
      <c r="T4" s="1054" t="s">
        <v>403</v>
      </c>
      <c r="U4" s="1057"/>
      <c r="V4" s="1057"/>
      <c r="W4" s="1058"/>
      <c r="X4" s="1054" t="s">
        <v>403</v>
      </c>
      <c r="Y4" s="1057"/>
      <c r="Z4" s="1057"/>
      <c r="AA4" s="1496"/>
      <c r="AB4" s="1054" t="s">
        <v>2179</v>
      </c>
      <c r="AC4" s="1057"/>
      <c r="AD4" s="1057"/>
      <c r="AE4" s="1058"/>
      <c r="AF4" s="1054" t="s">
        <v>2179</v>
      </c>
      <c r="AG4" s="1057"/>
      <c r="AH4" s="1057"/>
      <c r="AI4" s="1058"/>
      <c r="AJ4" s="1054" t="s">
        <v>465</v>
      </c>
      <c r="AK4" s="1057"/>
      <c r="AL4" s="1057"/>
      <c r="AM4" s="1058"/>
      <c r="AN4" s="1054" t="s">
        <v>465</v>
      </c>
      <c r="AO4" s="1057"/>
      <c r="AP4" s="1057"/>
      <c r="AQ4" s="1058"/>
      <c r="AR4" s="1101"/>
      <c r="AS4" s="1054" t="s">
        <v>465</v>
      </c>
      <c r="AT4" s="1054" t="s">
        <v>465</v>
      </c>
      <c r="AU4" s="1086"/>
      <c r="AV4" s="1087" t="s">
        <v>192</v>
      </c>
      <c r="AW4" s="1082"/>
      <c r="AX4" s="1082"/>
      <c r="AY4" s="1082"/>
      <c r="AZ4" s="1082"/>
      <c r="BA4" s="1082"/>
      <c r="BB4" s="1088"/>
      <c r="BC4" s="1088"/>
      <c r="BD4" s="1088" t="s">
        <v>190</v>
      </c>
      <c r="BE4" s="1088" t="s">
        <v>190</v>
      </c>
      <c r="BF4" s="1089"/>
      <c r="BG4" s="1090"/>
      <c r="BH4" s="1090"/>
      <c r="BI4" s="1090"/>
      <c r="BJ4" s="1090"/>
      <c r="BK4" s="1090"/>
      <c r="BL4" s="1090"/>
    </row>
    <row r="5" spans="1:64">
      <c r="A5" s="1041"/>
      <c r="B5" s="1051"/>
      <c r="C5" s="1043">
        <v>493</v>
      </c>
      <c r="D5" s="1053"/>
      <c r="E5" s="1053"/>
      <c r="F5" s="1053" t="s">
        <v>464</v>
      </c>
      <c r="G5" s="1053"/>
      <c r="H5" s="1053"/>
      <c r="I5" s="1053"/>
      <c r="J5" s="1053"/>
      <c r="K5" s="1053"/>
      <c r="L5" s="1054">
        <v>0</v>
      </c>
      <c r="M5" s="1057">
        <v>0</v>
      </c>
      <c r="N5" s="1057">
        <v>0</v>
      </c>
      <c r="O5" s="1058">
        <v>0</v>
      </c>
      <c r="P5" s="1054">
        <v>0</v>
      </c>
      <c r="Q5" s="1057"/>
      <c r="R5" s="1057"/>
      <c r="S5" s="1058"/>
      <c r="T5" s="1054">
        <v>0</v>
      </c>
      <c r="U5" s="1057"/>
      <c r="V5" s="1057"/>
      <c r="W5" s="1058"/>
      <c r="X5" s="1054">
        <v>0</v>
      </c>
      <c r="Y5" s="1057"/>
      <c r="Z5" s="1057"/>
      <c r="AA5" s="1496"/>
      <c r="AB5" s="1054">
        <v>0</v>
      </c>
      <c r="AC5" s="1057"/>
      <c r="AD5" s="1057"/>
      <c r="AE5" s="1058"/>
      <c r="AF5" s="1054">
        <v>0</v>
      </c>
      <c r="AG5" s="1057"/>
      <c r="AH5" s="1057"/>
      <c r="AI5" s="1058"/>
      <c r="AJ5" s="1054">
        <v>0</v>
      </c>
      <c r="AK5" s="1057"/>
      <c r="AL5" s="1057"/>
      <c r="AM5" s="1058"/>
      <c r="AN5" s="1054">
        <v>0</v>
      </c>
      <c r="AO5" s="1057"/>
      <c r="AP5" s="1057"/>
      <c r="AQ5" s="1058"/>
      <c r="AR5" s="1101"/>
      <c r="AS5" s="1054">
        <v>0</v>
      </c>
      <c r="AT5" s="1054">
        <v>0</v>
      </c>
      <c r="AU5" s="1086"/>
      <c r="AV5" s="1082"/>
      <c r="AW5" s="1082"/>
      <c r="AX5" s="1082"/>
      <c r="AY5" s="1082"/>
      <c r="AZ5" s="1082"/>
      <c r="BA5" s="1082"/>
      <c r="BB5" s="1089"/>
      <c r="BC5" s="1089"/>
      <c r="BD5" s="1089"/>
      <c r="BE5" s="1089"/>
      <c r="BF5" s="1089"/>
      <c r="BG5" s="1090"/>
      <c r="BH5" s="1090"/>
      <c r="BI5" s="1090"/>
      <c r="BJ5" s="1090"/>
      <c r="BK5" s="1090"/>
      <c r="BL5" s="1090"/>
    </row>
    <row r="6" spans="1:64">
      <c r="A6" s="1041"/>
      <c r="B6" s="1051"/>
      <c r="C6" s="1043">
        <v>403</v>
      </c>
      <c r="D6" s="1053"/>
      <c r="E6" s="1053"/>
      <c r="F6" s="1053" t="s">
        <v>337</v>
      </c>
      <c r="G6" s="1053"/>
      <c r="H6" s="1053"/>
      <c r="I6" s="1053"/>
      <c r="J6" s="1053"/>
      <c r="K6" s="1053"/>
      <c r="L6" s="1054" t="s">
        <v>340</v>
      </c>
      <c r="M6" s="1057">
        <v>0</v>
      </c>
      <c r="N6" s="1057">
        <v>0</v>
      </c>
      <c r="O6" s="1058">
        <v>0</v>
      </c>
      <c r="P6" s="1054" t="s">
        <v>340</v>
      </c>
      <c r="Q6" s="1057"/>
      <c r="R6" s="1057"/>
      <c r="S6" s="1058"/>
      <c r="T6" s="1054" t="s">
        <v>340</v>
      </c>
      <c r="U6" s="1057"/>
      <c r="V6" s="1057"/>
      <c r="W6" s="1058"/>
      <c r="X6" s="1054" t="s">
        <v>340</v>
      </c>
      <c r="Y6" s="1057"/>
      <c r="Z6" s="1057"/>
      <c r="AA6" s="1496"/>
      <c r="AB6" s="1054" t="s">
        <v>340</v>
      </c>
      <c r="AC6" s="1057"/>
      <c r="AD6" s="1057"/>
      <c r="AE6" s="1058"/>
      <c r="AF6" s="1054" t="s">
        <v>340</v>
      </c>
      <c r="AG6" s="1057"/>
      <c r="AH6" s="1057"/>
      <c r="AI6" s="1058"/>
      <c r="AJ6" s="1054" t="s">
        <v>340</v>
      </c>
      <c r="AK6" s="1057"/>
      <c r="AL6" s="1057"/>
      <c r="AM6" s="1058"/>
      <c r="AN6" s="1054" t="s">
        <v>340</v>
      </c>
      <c r="AO6" s="1057"/>
      <c r="AP6" s="1057"/>
      <c r="AQ6" s="1058"/>
      <c r="AR6" s="1101"/>
      <c r="AS6" s="1054" t="s">
        <v>340</v>
      </c>
      <c r="AT6" s="1054" t="s">
        <v>340</v>
      </c>
      <c r="AU6" s="1086"/>
      <c r="AV6" s="1091"/>
      <c r="AW6" s="1091"/>
      <c r="AX6" s="1091"/>
      <c r="AY6" s="1091"/>
      <c r="AZ6" s="1091"/>
      <c r="BA6" s="1091"/>
      <c r="BB6" s="1089"/>
      <c r="BC6" s="1089"/>
      <c r="BD6" s="1092"/>
      <c r="BE6" s="1092"/>
      <c r="BF6" s="1093"/>
      <c r="BG6" s="1090"/>
      <c r="BH6" s="1090"/>
      <c r="BI6" s="1090"/>
      <c r="BJ6" s="1090"/>
      <c r="BK6" s="1090"/>
      <c r="BL6" s="1090"/>
    </row>
    <row r="7" spans="1:64">
      <c r="A7" s="1045" t="s">
        <v>742</v>
      </c>
      <c r="B7" s="1059" t="s">
        <v>467</v>
      </c>
      <c r="C7" s="1060"/>
      <c r="D7" s="1061" t="s">
        <v>352</v>
      </c>
      <c r="E7" s="1062">
        <v>0</v>
      </c>
      <c r="F7" s="1063" t="s">
        <v>1344</v>
      </c>
      <c r="G7" s="1064" t="s">
        <v>1099</v>
      </c>
      <c r="H7" s="1065" t="s">
        <v>352</v>
      </c>
      <c r="I7" s="1065" t="s">
        <v>352</v>
      </c>
      <c r="J7" s="1066">
        <v>0</v>
      </c>
      <c r="K7" s="1064" t="s">
        <v>340</v>
      </c>
      <c r="L7" s="1067">
        <v>1</v>
      </c>
      <c r="M7" s="1068"/>
      <c r="N7" s="1069"/>
      <c r="O7" s="1070"/>
      <c r="P7" s="1067">
        <v>0</v>
      </c>
      <c r="Q7" s="1068"/>
      <c r="R7" s="1069"/>
      <c r="S7" s="1070"/>
      <c r="T7" s="1067">
        <v>0</v>
      </c>
      <c r="U7" s="1068"/>
      <c r="V7" s="1069"/>
      <c r="W7" s="1070"/>
      <c r="X7" s="1067">
        <v>0</v>
      </c>
      <c r="Y7" s="1068"/>
      <c r="Z7" s="1069"/>
      <c r="AA7" s="1338"/>
      <c r="AB7" s="1067">
        <v>0</v>
      </c>
      <c r="AC7" s="1068"/>
      <c r="AD7" s="1069"/>
      <c r="AE7" s="1070"/>
      <c r="AF7" s="1067">
        <v>0</v>
      </c>
      <c r="AG7" s="1068"/>
      <c r="AH7" s="1069"/>
      <c r="AI7" s="1070"/>
      <c r="AJ7" s="1067">
        <v>0</v>
      </c>
      <c r="AK7" s="1068"/>
      <c r="AL7" s="1069"/>
      <c r="AM7" s="1070"/>
      <c r="AN7" s="1067">
        <v>0</v>
      </c>
      <c r="AO7" s="1068"/>
      <c r="AP7" s="1069"/>
      <c r="AQ7" s="1070"/>
      <c r="AR7" s="1101"/>
      <c r="AS7" s="1067"/>
      <c r="AT7" s="1067"/>
      <c r="AU7" s="1086"/>
      <c r="AV7" s="1082"/>
      <c r="AW7" s="1082"/>
      <c r="AX7" s="1082"/>
      <c r="AY7" s="1082"/>
      <c r="AZ7" s="1082"/>
      <c r="BA7" s="1082"/>
      <c r="BB7" s="1089"/>
      <c r="BC7" s="1089"/>
      <c r="BD7" s="1089"/>
      <c r="BE7" s="1089"/>
      <c r="BF7" s="1089"/>
      <c r="BG7" s="1089"/>
      <c r="BH7" s="1089"/>
      <c r="BI7" s="1089"/>
      <c r="BJ7" s="1089"/>
      <c r="BK7" s="1089"/>
      <c r="BL7" s="1089"/>
    </row>
    <row r="8" spans="1:64">
      <c r="A8" s="1045" t="s">
        <v>741</v>
      </c>
      <c r="B8" s="1059"/>
      <c r="C8" s="1060"/>
      <c r="D8" s="1061" t="s">
        <v>352</v>
      </c>
      <c r="E8" s="1062">
        <v>0</v>
      </c>
      <c r="F8" s="1063" t="s">
        <v>1345</v>
      </c>
      <c r="G8" s="1064" t="s">
        <v>1099</v>
      </c>
      <c r="H8" s="1065" t="s">
        <v>352</v>
      </c>
      <c r="I8" s="1065" t="s">
        <v>352</v>
      </c>
      <c r="J8" s="1066">
        <v>0</v>
      </c>
      <c r="K8" s="1064" t="s">
        <v>340</v>
      </c>
      <c r="L8" s="1067">
        <v>0</v>
      </c>
      <c r="M8" s="1068"/>
      <c r="N8" s="1069"/>
      <c r="O8" s="1070"/>
      <c r="P8" s="1067">
        <v>1</v>
      </c>
      <c r="Q8" s="1068"/>
      <c r="R8" s="1069"/>
      <c r="S8" s="1070"/>
      <c r="T8" s="1067">
        <v>0</v>
      </c>
      <c r="U8" s="1068"/>
      <c r="V8" s="1069"/>
      <c r="W8" s="1070"/>
      <c r="X8" s="1067">
        <v>0</v>
      </c>
      <c r="Y8" s="1068"/>
      <c r="Z8" s="1069"/>
      <c r="AA8" s="1338"/>
      <c r="AB8" s="1067">
        <v>0</v>
      </c>
      <c r="AC8" s="1068"/>
      <c r="AD8" s="1069"/>
      <c r="AE8" s="1070"/>
      <c r="AF8" s="1067">
        <v>0</v>
      </c>
      <c r="AG8" s="1068"/>
      <c r="AH8" s="1069"/>
      <c r="AI8" s="1070"/>
      <c r="AJ8" s="1067">
        <v>0</v>
      </c>
      <c r="AK8" s="1068"/>
      <c r="AL8" s="1069"/>
      <c r="AM8" s="1070"/>
      <c r="AN8" s="1067">
        <v>0</v>
      </c>
      <c r="AO8" s="1068"/>
      <c r="AP8" s="1069"/>
      <c r="AQ8" s="1070"/>
      <c r="AR8" s="1101"/>
      <c r="AS8" s="1067"/>
      <c r="AT8" s="1067"/>
      <c r="AU8" s="1086"/>
      <c r="AV8" s="1082"/>
      <c r="AW8" s="1082"/>
      <c r="AX8" s="1082"/>
      <c r="AY8" s="1082"/>
      <c r="AZ8" s="1082"/>
      <c r="BA8" s="1082"/>
      <c r="BB8" s="1089"/>
      <c r="BC8" s="1089"/>
      <c r="BD8" s="1089"/>
      <c r="BE8" s="1089"/>
      <c r="BF8" s="1089"/>
      <c r="BG8" s="1089"/>
      <c r="BH8" s="1089"/>
      <c r="BI8" s="1089"/>
      <c r="BJ8" s="1089"/>
      <c r="BK8" s="1089"/>
      <c r="BL8" s="1089"/>
    </row>
    <row r="9" spans="1:64">
      <c r="A9" s="1045" t="s">
        <v>855</v>
      </c>
      <c r="B9" s="1059"/>
      <c r="C9" s="1060"/>
      <c r="D9" s="1061" t="s">
        <v>352</v>
      </c>
      <c r="E9" s="1062">
        <v>0</v>
      </c>
      <c r="F9" s="1063" t="s">
        <v>1344</v>
      </c>
      <c r="G9" s="1064" t="s">
        <v>403</v>
      </c>
      <c r="H9" s="1065" t="s">
        <v>352</v>
      </c>
      <c r="I9" s="1065" t="s">
        <v>352</v>
      </c>
      <c r="J9" s="1066">
        <v>0</v>
      </c>
      <c r="K9" s="1064" t="s">
        <v>340</v>
      </c>
      <c r="L9" s="1067">
        <v>0</v>
      </c>
      <c r="M9" s="1068"/>
      <c r="N9" s="1069"/>
      <c r="O9" s="1070"/>
      <c r="P9" s="1067">
        <v>0</v>
      </c>
      <c r="Q9" s="1068"/>
      <c r="R9" s="1069"/>
      <c r="S9" s="1070"/>
      <c r="T9" s="1067">
        <v>1</v>
      </c>
      <c r="U9" s="1068"/>
      <c r="V9" s="1069"/>
      <c r="W9" s="1070"/>
      <c r="X9" s="1067">
        <v>0</v>
      </c>
      <c r="Y9" s="1068"/>
      <c r="Z9" s="1069"/>
      <c r="AA9" s="1338"/>
      <c r="AB9" s="1067">
        <v>0</v>
      </c>
      <c r="AC9" s="1068"/>
      <c r="AD9" s="1069"/>
      <c r="AE9" s="1070"/>
      <c r="AF9" s="1067">
        <v>0</v>
      </c>
      <c r="AG9" s="1068"/>
      <c r="AH9" s="1069"/>
      <c r="AI9" s="1070"/>
      <c r="AJ9" s="1067">
        <v>0</v>
      </c>
      <c r="AK9" s="1068"/>
      <c r="AL9" s="1069"/>
      <c r="AM9" s="1070"/>
      <c r="AN9" s="1067">
        <v>0</v>
      </c>
      <c r="AO9" s="1068"/>
      <c r="AP9" s="1069"/>
      <c r="AQ9" s="1070"/>
      <c r="AR9" s="1101"/>
      <c r="AS9" s="1067"/>
      <c r="AT9" s="1067"/>
      <c r="AU9" s="1086"/>
      <c r="AV9" s="1082"/>
      <c r="AW9" s="1082"/>
      <c r="AX9" s="1082"/>
      <c r="AY9" s="1082"/>
      <c r="AZ9" s="1082"/>
      <c r="BA9" s="1082"/>
      <c r="BB9" s="1089"/>
      <c r="BC9" s="1089"/>
      <c r="BD9" s="1089"/>
      <c r="BE9" s="1089"/>
      <c r="BF9" s="1089"/>
      <c r="BG9" s="1089"/>
      <c r="BH9" s="1089"/>
      <c r="BI9" s="1089"/>
      <c r="BJ9" s="1089"/>
      <c r="BK9" s="1089"/>
      <c r="BL9" s="1089"/>
    </row>
    <row r="10" spans="1:64">
      <c r="A10" s="1045" t="s">
        <v>854</v>
      </c>
      <c r="B10" s="1059"/>
      <c r="C10" s="1060"/>
      <c r="D10" s="1061" t="s">
        <v>352</v>
      </c>
      <c r="E10" s="1062">
        <v>0</v>
      </c>
      <c r="F10" s="1063" t="s">
        <v>1345</v>
      </c>
      <c r="G10" s="1064" t="s">
        <v>403</v>
      </c>
      <c r="H10" s="1065" t="s">
        <v>352</v>
      </c>
      <c r="I10" s="1065" t="s">
        <v>352</v>
      </c>
      <c r="J10" s="1066">
        <v>0</v>
      </c>
      <c r="K10" s="1064" t="s">
        <v>340</v>
      </c>
      <c r="L10" s="1067">
        <v>0</v>
      </c>
      <c r="M10" s="1068"/>
      <c r="N10" s="1069"/>
      <c r="O10" s="1070"/>
      <c r="P10" s="1067">
        <v>0</v>
      </c>
      <c r="Q10" s="1068"/>
      <c r="R10" s="1069"/>
      <c r="S10" s="1070"/>
      <c r="T10" s="1067">
        <v>0</v>
      </c>
      <c r="U10" s="1068"/>
      <c r="V10" s="1069"/>
      <c r="W10" s="1070"/>
      <c r="X10" s="1067">
        <v>1</v>
      </c>
      <c r="Y10" s="1068"/>
      <c r="Z10" s="1069"/>
      <c r="AA10" s="1338"/>
      <c r="AB10" s="1067">
        <v>0</v>
      </c>
      <c r="AC10" s="1068"/>
      <c r="AD10" s="1069"/>
      <c r="AE10" s="1070"/>
      <c r="AF10" s="1067">
        <v>0</v>
      </c>
      <c r="AG10" s="1068"/>
      <c r="AH10" s="1069"/>
      <c r="AI10" s="1070"/>
      <c r="AJ10" s="1067">
        <v>0</v>
      </c>
      <c r="AK10" s="1068"/>
      <c r="AL10" s="1069"/>
      <c r="AM10" s="1070"/>
      <c r="AN10" s="1067">
        <v>0</v>
      </c>
      <c r="AO10" s="1068"/>
      <c r="AP10" s="1069"/>
      <c r="AQ10" s="1070"/>
      <c r="AR10" s="1101"/>
      <c r="AS10" s="1067"/>
      <c r="AT10" s="1067"/>
      <c r="AU10" s="1086"/>
      <c r="AV10" s="1082"/>
      <c r="AW10" s="1082"/>
      <c r="AX10" s="1082"/>
      <c r="AY10" s="1082"/>
      <c r="AZ10" s="1082"/>
      <c r="BA10" s="1082"/>
      <c r="BB10" s="1089"/>
      <c r="BC10" s="1089"/>
      <c r="BD10" s="1089"/>
      <c r="BE10" s="1089"/>
      <c r="BF10" s="1089"/>
      <c r="BG10" s="1089"/>
      <c r="BH10" s="1089"/>
      <c r="BI10" s="1089"/>
      <c r="BJ10" s="1089"/>
      <c r="BK10" s="1089"/>
      <c r="BL10" s="1089"/>
    </row>
    <row r="11" spans="1:64">
      <c r="A11" s="1045" t="s">
        <v>857</v>
      </c>
      <c r="B11" s="1059"/>
      <c r="C11" s="1060"/>
      <c r="D11" s="1061" t="s">
        <v>352</v>
      </c>
      <c r="E11" s="1062">
        <v>0</v>
      </c>
      <c r="F11" s="1063" t="s">
        <v>1344</v>
      </c>
      <c r="G11" s="1064" t="s">
        <v>2179</v>
      </c>
      <c r="H11" s="1065" t="s">
        <v>352</v>
      </c>
      <c r="I11" s="1065" t="s">
        <v>352</v>
      </c>
      <c r="J11" s="1066">
        <v>0</v>
      </c>
      <c r="K11" s="1064" t="s">
        <v>340</v>
      </c>
      <c r="L11" s="1067">
        <v>0</v>
      </c>
      <c r="M11" s="1068"/>
      <c r="N11" s="1069"/>
      <c r="O11" s="1070"/>
      <c r="P11" s="1067">
        <v>0</v>
      </c>
      <c r="Q11" s="1068"/>
      <c r="R11" s="1069"/>
      <c r="S11" s="1070"/>
      <c r="T11" s="1067">
        <v>0</v>
      </c>
      <c r="U11" s="1068"/>
      <c r="V11" s="1069"/>
      <c r="W11" s="1070"/>
      <c r="X11" s="1067">
        <v>0</v>
      </c>
      <c r="Y11" s="1068"/>
      <c r="Z11" s="1069"/>
      <c r="AA11" s="1338"/>
      <c r="AB11" s="1067">
        <v>1</v>
      </c>
      <c r="AC11" s="1068"/>
      <c r="AD11" s="1069"/>
      <c r="AE11" s="1070"/>
      <c r="AF11" s="1067">
        <v>0</v>
      </c>
      <c r="AG11" s="1068"/>
      <c r="AH11" s="1069"/>
      <c r="AI11" s="1070"/>
      <c r="AJ11" s="1067">
        <v>0</v>
      </c>
      <c r="AK11" s="1068"/>
      <c r="AL11" s="1069"/>
      <c r="AM11" s="1070"/>
      <c r="AN11" s="1067">
        <v>0</v>
      </c>
      <c r="AO11" s="1068"/>
      <c r="AP11" s="1069"/>
      <c r="AQ11" s="1070"/>
      <c r="AR11" s="1101"/>
      <c r="AS11" s="1067"/>
      <c r="AT11" s="1067"/>
      <c r="AU11" s="1086"/>
      <c r="AV11" s="1082"/>
      <c r="AW11" s="1082"/>
      <c r="AX11" s="1082"/>
      <c r="AY11" s="1082"/>
      <c r="AZ11" s="1082"/>
      <c r="BA11" s="1082"/>
      <c r="BB11" s="1089"/>
      <c r="BC11" s="1089"/>
      <c r="BD11" s="1089"/>
      <c r="BE11" s="1089"/>
      <c r="BF11" s="1089"/>
      <c r="BG11" s="1089"/>
      <c r="BH11" s="1089"/>
      <c r="BI11" s="1089"/>
      <c r="BJ11" s="1089"/>
      <c r="BK11" s="1089"/>
      <c r="BL11" s="1089"/>
    </row>
    <row r="12" spans="1:64">
      <c r="A12" s="1045" t="s">
        <v>856</v>
      </c>
      <c r="B12" s="1059"/>
      <c r="C12" s="1060"/>
      <c r="D12" s="1061" t="s">
        <v>352</v>
      </c>
      <c r="E12" s="1062">
        <v>0</v>
      </c>
      <c r="F12" s="1063" t="s">
        <v>1345</v>
      </c>
      <c r="G12" s="1064" t="s">
        <v>2179</v>
      </c>
      <c r="H12" s="1065" t="s">
        <v>352</v>
      </c>
      <c r="I12" s="1065" t="s">
        <v>352</v>
      </c>
      <c r="J12" s="1066">
        <v>0</v>
      </c>
      <c r="K12" s="1064" t="s">
        <v>340</v>
      </c>
      <c r="L12" s="1067">
        <v>0</v>
      </c>
      <c r="M12" s="1068"/>
      <c r="N12" s="1069"/>
      <c r="O12" s="1070"/>
      <c r="P12" s="1067">
        <v>0</v>
      </c>
      <c r="Q12" s="1068"/>
      <c r="R12" s="1069"/>
      <c r="S12" s="1070"/>
      <c r="T12" s="1067">
        <v>0</v>
      </c>
      <c r="U12" s="1068"/>
      <c r="V12" s="1069"/>
      <c r="W12" s="1070"/>
      <c r="X12" s="1067">
        <v>0</v>
      </c>
      <c r="Y12" s="1068"/>
      <c r="Z12" s="1069"/>
      <c r="AA12" s="1338"/>
      <c r="AB12" s="1067">
        <v>0</v>
      </c>
      <c r="AC12" s="1068"/>
      <c r="AD12" s="1069"/>
      <c r="AE12" s="1070"/>
      <c r="AF12" s="1067">
        <v>1</v>
      </c>
      <c r="AG12" s="1068"/>
      <c r="AH12" s="1069"/>
      <c r="AI12" s="1070"/>
      <c r="AJ12" s="1067">
        <v>0</v>
      </c>
      <c r="AK12" s="1068"/>
      <c r="AL12" s="1069"/>
      <c r="AM12" s="1070"/>
      <c r="AN12" s="1067">
        <v>0</v>
      </c>
      <c r="AO12" s="1068"/>
      <c r="AP12" s="1069"/>
      <c r="AQ12" s="1070"/>
      <c r="AR12" s="1101"/>
      <c r="AS12" s="1067"/>
      <c r="AT12" s="1067"/>
      <c r="AU12" s="1086"/>
      <c r="AV12" s="1082"/>
      <c r="AW12" s="1082"/>
      <c r="AX12" s="1082"/>
      <c r="AY12" s="1082"/>
      <c r="AZ12" s="1082"/>
      <c r="BA12" s="1082"/>
      <c r="BB12" s="1089"/>
      <c r="BC12" s="1089"/>
      <c r="BD12" s="1089"/>
      <c r="BE12" s="1089"/>
      <c r="BF12" s="1089"/>
      <c r="BG12" s="1089"/>
      <c r="BH12" s="1089"/>
      <c r="BI12" s="1089"/>
      <c r="BJ12" s="1089"/>
      <c r="BK12" s="1089"/>
      <c r="BL12" s="1089"/>
    </row>
    <row r="13" spans="1:64">
      <c r="A13" s="1045">
        <v>1618</v>
      </c>
      <c r="B13" s="1059"/>
      <c r="C13" s="1060"/>
      <c r="D13" s="1061" t="s">
        <v>352</v>
      </c>
      <c r="E13" s="1062">
        <v>0</v>
      </c>
      <c r="F13" s="1063" t="s">
        <v>1344</v>
      </c>
      <c r="G13" s="1064" t="s">
        <v>465</v>
      </c>
      <c r="H13" s="1065" t="s">
        <v>352</v>
      </c>
      <c r="I13" s="1065" t="s">
        <v>352</v>
      </c>
      <c r="J13" s="1066">
        <v>0</v>
      </c>
      <c r="K13" s="1064" t="s">
        <v>340</v>
      </c>
      <c r="L13" s="1067">
        <v>0</v>
      </c>
      <c r="M13" s="1068"/>
      <c r="N13" s="1069"/>
      <c r="O13" s="1070"/>
      <c r="P13" s="1067">
        <v>0</v>
      </c>
      <c r="Q13" s="1068"/>
      <c r="R13" s="1069"/>
      <c r="S13" s="1070"/>
      <c r="T13" s="1067">
        <v>0</v>
      </c>
      <c r="U13" s="1068"/>
      <c r="V13" s="1069"/>
      <c r="W13" s="1070"/>
      <c r="X13" s="1067">
        <v>0</v>
      </c>
      <c r="Y13" s="1068"/>
      <c r="Z13" s="1069"/>
      <c r="AA13" s="1338"/>
      <c r="AB13" s="1067">
        <v>0</v>
      </c>
      <c r="AC13" s="1068"/>
      <c r="AD13" s="1069"/>
      <c r="AE13" s="1070"/>
      <c r="AF13" s="1067">
        <v>0</v>
      </c>
      <c r="AG13" s="1068"/>
      <c r="AH13" s="1069"/>
      <c r="AI13" s="1070"/>
      <c r="AJ13" s="1067">
        <v>1</v>
      </c>
      <c r="AK13" s="1068"/>
      <c r="AL13" s="1069"/>
      <c r="AM13" s="1070"/>
      <c r="AN13" s="1067">
        <v>0</v>
      </c>
      <c r="AO13" s="1068"/>
      <c r="AP13" s="1069"/>
      <c r="AQ13" s="1070"/>
      <c r="AR13" s="1103"/>
      <c r="AS13" s="1067"/>
      <c r="AT13" s="1067"/>
      <c r="AU13" s="1086"/>
      <c r="AV13" s="1082"/>
      <c r="AW13" s="1082"/>
      <c r="AX13" s="1082"/>
      <c r="AY13" s="1082"/>
      <c r="AZ13" s="1082"/>
      <c r="BA13" s="1082"/>
      <c r="BB13" s="1089"/>
      <c r="BC13" s="1089"/>
      <c r="BD13" s="1089"/>
      <c r="BE13" s="1089"/>
      <c r="BF13" s="1089"/>
      <c r="BG13" s="1089"/>
      <c r="BH13" s="1089"/>
      <c r="BI13" s="1089"/>
      <c r="BJ13" s="1089"/>
      <c r="BK13" s="1089"/>
      <c r="BL13" s="1089"/>
    </row>
    <row r="14" spans="1:64">
      <c r="A14" s="1045">
        <v>1625</v>
      </c>
      <c r="B14" s="1059"/>
      <c r="C14" s="1060"/>
      <c r="D14" s="1061" t="s">
        <v>352</v>
      </c>
      <c r="E14" s="1062">
        <v>0</v>
      </c>
      <c r="F14" s="1063" t="s">
        <v>1345</v>
      </c>
      <c r="G14" s="1064" t="s">
        <v>465</v>
      </c>
      <c r="H14" s="1065" t="s">
        <v>352</v>
      </c>
      <c r="I14" s="1065" t="s">
        <v>352</v>
      </c>
      <c r="J14" s="1066">
        <v>0</v>
      </c>
      <c r="K14" s="1064" t="s">
        <v>340</v>
      </c>
      <c r="L14" s="1067">
        <v>0</v>
      </c>
      <c r="M14" s="1068"/>
      <c r="N14" s="1069"/>
      <c r="O14" s="1070"/>
      <c r="P14" s="1067">
        <v>0</v>
      </c>
      <c r="Q14" s="1068"/>
      <c r="R14" s="1069"/>
      <c r="S14" s="1070"/>
      <c r="T14" s="1067">
        <v>0</v>
      </c>
      <c r="U14" s="1068"/>
      <c r="V14" s="1069"/>
      <c r="W14" s="1070"/>
      <c r="X14" s="1067">
        <v>0</v>
      </c>
      <c r="Y14" s="1068"/>
      <c r="Z14" s="1069"/>
      <c r="AA14" s="1338"/>
      <c r="AB14" s="1067">
        <v>0</v>
      </c>
      <c r="AC14" s="1068"/>
      <c r="AD14" s="1069"/>
      <c r="AE14" s="1070"/>
      <c r="AF14" s="1067">
        <v>0</v>
      </c>
      <c r="AG14" s="1068"/>
      <c r="AH14" s="1069"/>
      <c r="AI14" s="1070"/>
      <c r="AJ14" s="1067">
        <v>0</v>
      </c>
      <c r="AK14" s="1068"/>
      <c r="AL14" s="1069"/>
      <c r="AM14" s="1070"/>
      <c r="AN14" s="1067">
        <v>1</v>
      </c>
      <c r="AO14" s="1068"/>
      <c r="AP14" s="1069"/>
      <c r="AQ14" s="1070"/>
      <c r="AR14" s="1103"/>
      <c r="AS14" s="1067"/>
      <c r="AT14" s="1067"/>
      <c r="AU14" s="1086"/>
      <c r="AV14" s="1082"/>
      <c r="AW14" s="1082"/>
      <c r="AX14" s="1082"/>
      <c r="AY14" s="1082"/>
      <c r="AZ14" s="1082"/>
      <c r="BA14" s="1082"/>
      <c r="BB14" s="1089"/>
      <c r="BC14" s="1089"/>
      <c r="BD14" s="1089"/>
      <c r="BE14" s="1089"/>
      <c r="BF14" s="1089"/>
      <c r="BG14" s="1089"/>
      <c r="BH14" s="1089"/>
      <c r="BI14" s="1089"/>
      <c r="BJ14" s="1089"/>
      <c r="BK14" s="1089"/>
      <c r="BL14" s="1089"/>
    </row>
    <row r="15" spans="1:64" ht="24">
      <c r="A15" s="1045" t="s">
        <v>740</v>
      </c>
      <c r="B15" s="1059" t="s">
        <v>7</v>
      </c>
      <c r="C15" s="1060" t="s">
        <v>469</v>
      </c>
      <c r="D15" s="1071" t="s">
        <v>470</v>
      </c>
      <c r="E15" s="1072" t="s">
        <v>352</v>
      </c>
      <c r="F15" s="1073" t="s">
        <v>1342</v>
      </c>
      <c r="G15" s="1074" t="s">
        <v>1099</v>
      </c>
      <c r="H15" s="1075" t="s">
        <v>352</v>
      </c>
      <c r="I15" s="1075" t="s">
        <v>352</v>
      </c>
      <c r="J15" s="1076">
        <v>0</v>
      </c>
      <c r="K15" s="1074" t="s">
        <v>340</v>
      </c>
      <c r="L15" s="1077">
        <v>1.03</v>
      </c>
      <c r="M15" s="1078">
        <v>1</v>
      </c>
      <c r="N15" s="1079">
        <v>1.0960265024053955</v>
      </c>
      <c r="O15" s="1208" t="s">
        <v>2960</v>
      </c>
      <c r="P15" s="1077">
        <v>0</v>
      </c>
      <c r="Q15" s="1078">
        <v>1</v>
      </c>
      <c r="R15" s="1079">
        <v>1.0960265024053955</v>
      </c>
      <c r="S15" s="1208" t="s">
        <v>2960</v>
      </c>
      <c r="T15" s="1077">
        <v>0</v>
      </c>
      <c r="U15" s="1078">
        <v>1</v>
      </c>
      <c r="V15" s="1079">
        <v>1.0960265024053955</v>
      </c>
      <c r="W15" s="1208" t="s">
        <v>2960</v>
      </c>
      <c r="X15" s="1077">
        <v>0</v>
      </c>
      <c r="Y15" s="1078">
        <v>1</v>
      </c>
      <c r="Z15" s="1079">
        <v>1.0960265024053955</v>
      </c>
      <c r="AA15" s="1073" t="s">
        <v>2960</v>
      </c>
      <c r="AB15" s="1077">
        <v>0</v>
      </c>
      <c r="AC15" s="1078">
        <v>1</v>
      </c>
      <c r="AD15" s="1079">
        <v>1.0960265024053955</v>
      </c>
      <c r="AE15" s="1208" t="s">
        <v>2960</v>
      </c>
      <c r="AF15" s="1077">
        <v>0</v>
      </c>
      <c r="AG15" s="1078">
        <v>1</v>
      </c>
      <c r="AH15" s="1079">
        <v>1.0960265024053955</v>
      </c>
      <c r="AI15" s="1208" t="s">
        <v>2960</v>
      </c>
      <c r="AJ15" s="1077">
        <v>0</v>
      </c>
      <c r="AK15" s="1078">
        <v>1</v>
      </c>
      <c r="AL15" s="1079">
        <v>1.0960265024053955</v>
      </c>
      <c r="AM15" s="1208" t="s">
        <v>2960</v>
      </c>
      <c r="AN15" s="1077">
        <v>0</v>
      </c>
      <c r="AO15" s="1078">
        <v>1</v>
      </c>
      <c r="AP15" s="1079">
        <v>1.0960265024053955</v>
      </c>
      <c r="AQ15" s="1208" t="s">
        <v>2960</v>
      </c>
      <c r="AR15" s="1103"/>
      <c r="AS15" s="1077">
        <v>0</v>
      </c>
      <c r="AT15" s="1077">
        <v>0</v>
      </c>
      <c r="AU15" s="1041" t="s">
        <v>1346</v>
      </c>
      <c r="AV15" s="1094">
        <v>2</v>
      </c>
      <c r="AW15" s="1094">
        <v>2</v>
      </c>
      <c r="AX15" s="1094">
        <v>2</v>
      </c>
      <c r="AY15" s="1094">
        <v>1</v>
      </c>
      <c r="AZ15" s="1094">
        <v>1</v>
      </c>
      <c r="BA15" s="1094">
        <v>3</v>
      </c>
      <c r="BB15" s="1089">
        <v>3</v>
      </c>
      <c r="BC15" s="1089">
        <v>1.05</v>
      </c>
      <c r="BD15" s="1093">
        <v>1.0807255723670659</v>
      </c>
      <c r="BE15" s="1093">
        <v>1.0960265024053955</v>
      </c>
      <c r="BF15" s="1093" t="s">
        <v>2961</v>
      </c>
      <c r="BG15" s="1095">
        <v>1.05</v>
      </c>
      <c r="BH15" s="1095">
        <v>1.02</v>
      </c>
      <c r="BI15" s="1095">
        <v>1.03</v>
      </c>
      <c r="BJ15" s="1095">
        <v>1</v>
      </c>
      <c r="BK15" s="1095">
        <v>1</v>
      </c>
      <c r="BL15" s="1095">
        <v>1.05</v>
      </c>
    </row>
    <row r="16" spans="1:64" ht="24">
      <c r="A16" s="1045" t="s">
        <v>739</v>
      </c>
      <c r="B16" s="1059" t="s">
        <v>469</v>
      </c>
      <c r="C16" s="1060" t="s">
        <v>469</v>
      </c>
      <c r="D16" s="1071" t="s">
        <v>470</v>
      </c>
      <c r="E16" s="1072" t="s">
        <v>352</v>
      </c>
      <c r="F16" s="1073" t="s">
        <v>1343</v>
      </c>
      <c r="G16" s="1074" t="s">
        <v>1099</v>
      </c>
      <c r="H16" s="1075" t="s">
        <v>352</v>
      </c>
      <c r="I16" s="1075" t="s">
        <v>352</v>
      </c>
      <c r="J16" s="1076">
        <v>0</v>
      </c>
      <c r="K16" s="1074" t="s">
        <v>340</v>
      </c>
      <c r="L16" s="1077">
        <v>0</v>
      </c>
      <c r="M16" s="1078">
        <v>1</v>
      </c>
      <c r="N16" s="1079">
        <v>1.0960265024053955</v>
      </c>
      <c r="O16" s="1208" t="s">
        <v>2960</v>
      </c>
      <c r="P16" s="1077">
        <v>1.04</v>
      </c>
      <c r="Q16" s="1078">
        <v>1</v>
      </c>
      <c r="R16" s="1079">
        <v>1.0960265024053955</v>
      </c>
      <c r="S16" s="1208" t="s">
        <v>2960</v>
      </c>
      <c r="T16" s="1077">
        <v>0</v>
      </c>
      <c r="U16" s="1078">
        <v>1</v>
      </c>
      <c r="V16" s="1079">
        <v>1.0960265024053955</v>
      </c>
      <c r="W16" s="1208" t="s">
        <v>2960</v>
      </c>
      <c r="X16" s="1077">
        <v>0</v>
      </c>
      <c r="Y16" s="1078">
        <v>1</v>
      </c>
      <c r="Z16" s="1079">
        <v>1.0960265024053955</v>
      </c>
      <c r="AA16" s="1073" t="s">
        <v>2960</v>
      </c>
      <c r="AB16" s="1077">
        <v>0</v>
      </c>
      <c r="AC16" s="1078">
        <v>1</v>
      </c>
      <c r="AD16" s="1079">
        <v>1.0960265024053955</v>
      </c>
      <c r="AE16" s="1208" t="s">
        <v>2960</v>
      </c>
      <c r="AF16" s="1077">
        <v>0</v>
      </c>
      <c r="AG16" s="1078">
        <v>1</v>
      </c>
      <c r="AH16" s="1079">
        <v>1.0960265024053955</v>
      </c>
      <c r="AI16" s="1208" t="s">
        <v>2960</v>
      </c>
      <c r="AJ16" s="1077">
        <v>0</v>
      </c>
      <c r="AK16" s="1078">
        <v>1</v>
      </c>
      <c r="AL16" s="1079">
        <v>1.0960265024053955</v>
      </c>
      <c r="AM16" s="1208" t="s">
        <v>2960</v>
      </c>
      <c r="AN16" s="1077">
        <v>0</v>
      </c>
      <c r="AO16" s="1078">
        <v>1</v>
      </c>
      <c r="AP16" s="1079">
        <v>1.0960265024053955</v>
      </c>
      <c r="AQ16" s="1208" t="s">
        <v>2960</v>
      </c>
      <c r="AR16" s="1103"/>
      <c r="AS16" s="1077">
        <v>0</v>
      </c>
      <c r="AT16" s="1077">
        <v>0</v>
      </c>
      <c r="AU16" s="1041" t="s">
        <v>1346</v>
      </c>
      <c r="AV16" s="1094">
        <v>2</v>
      </c>
      <c r="AW16" s="1094">
        <v>2</v>
      </c>
      <c r="AX16" s="1094">
        <v>2</v>
      </c>
      <c r="AY16" s="1094">
        <v>1</v>
      </c>
      <c r="AZ16" s="1094">
        <v>1</v>
      </c>
      <c r="BA16" s="1094">
        <v>3</v>
      </c>
      <c r="BB16" s="1089">
        <v>3</v>
      </c>
      <c r="BC16" s="1089">
        <v>1.05</v>
      </c>
      <c r="BD16" s="1093">
        <v>1.0807255723670659</v>
      </c>
      <c r="BE16" s="1093">
        <v>1.0960265024053955</v>
      </c>
      <c r="BF16" s="1093" t="s">
        <v>2961</v>
      </c>
      <c r="BG16" s="1095">
        <v>1.05</v>
      </c>
      <c r="BH16" s="1095">
        <v>1.02</v>
      </c>
      <c r="BI16" s="1095">
        <v>1.03</v>
      </c>
      <c r="BJ16" s="1095">
        <v>1</v>
      </c>
      <c r="BK16" s="1095">
        <v>1</v>
      </c>
      <c r="BL16" s="1095">
        <v>1.05</v>
      </c>
    </row>
    <row r="17" spans="1:64" ht="24">
      <c r="A17" s="1045" t="s">
        <v>873</v>
      </c>
      <c r="B17" s="1059" t="s">
        <v>469</v>
      </c>
      <c r="C17" s="1060" t="s">
        <v>469</v>
      </c>
      <c r="D17" s="1071" t="s">
        <v>470</v>
      </c>
      <c r="E17" s="1072" t="s">
        <v>352</v>
      </c>
      <c r="F17" s="1073" t="s">
        <v>2932</v>
      </c>
      <c r="G17" s="1074" t="s">
        <v>403</v>
      </c>
      <c r="H17" s="1075" t="s">
        <v>352</v>
      </c>
      <c r="I17" s="1075" t="s">
        <v>352</v>
      </c>
      <c r="J17" s="1076">
        <v>0</v>
      </c>
      <c r="K17" s="1074" t="s">
        <v>340</v>
      </c>
      <c r="L17" s="1077">
        <v>0</v>
      </c>
      <c r="M17" s="1078">
        <v>1</v>
      </c>
      <c r="N17" s="1079">
        <v>3.0082298023851561</v>
      </c>
      <c r="O17" s="1208" t="s">
        <v>2960</v>
      </c>
      <c r="P17" s="1077">
        <v>0</v>
      </c>
      <c r="Q17" s="1078">
        <v>1</v>
      </c>
      <c r="R17" s="1079">
        <v>3.0082298023851561</v>
      </c>
      <c r="S17" s="1208" t="s">
        <v>2960</v>
      </c>
      <c r="T17" s="1077">
        <v>1.03</v>
      </c>
      <c r="U17" s="1078">
        <v>1</v>
      </c>
      <c r="V17" s="1079">
        <v>3.0082298023851561</v>
      </c>
      <c r="W17" s="1208" t="s">
        <v>2960</v>
      </c>
      <c r="X17" s="1077">
        <v>0</v>
      </c>
      <c r="Y17" s="1078">
        <v>1</v>
      </c>
      <c r="Z17" s="1079">
        <v>3.0082298023851561</v>
      </c>
      <c r="AA17" s="1073" t="s">
        <v>2960</v>
      </c>
      <c r="AB17" s="1077">
        <v>0</v>
      </c>
      <c r="AC17" s="1078">
        <v>1</v>
      </c>
      <c r="AD17" s="1079">
        <v>3.0082298023851561</v>
      </c>
      <c r="AE17" s="1208" t="s">
        <v>2960</v>
      </c>
      <c r="AF17" s="1077">
        <v>0</v>
      </c>
      <c r="AG17" s="1078">
        <v>1</v>
      </c>
      <c r="AH17" s="1079">
        <v>3.0082298023851561</v>
      </c>
      <c r="AI17" s="1208" t="s">
        <v>2960</v>
      </c>
      <c r="AJ17" s="1077">
        <v>0</v>
      </c>
      <c r="AK17" s="1078">
        <v>1</v>
      </c>
      <c r="AL17" s="1079">
        <v>3.0082298023851561</v>
      </c>
      <c r="AM17" s="1208" t="s">
        <v>2960</v>
      </c>
      <c r="AN17" s="1077">
        <v>0</v>
      </c>
      <c r="AO17" s="1078">
        <v>1</v>
      </c>
      <c r="AP17" s="1079">
        <v>3.0082298023851561</v>
      </c>
      <c r="AQ17" s="1208" t="s">
        <v>2960</v>
      </c>
      <c r="AR17" s="1103"/>
      <c r="AS17" s="1077">
        <v>0</v>
      </c>
      <c r="AT17" s="1077">
        <v>0</v>
      </c>
      <c r="AU17" s="1041" t="s">
        <v>1346</v>
      </c>
      <c r="AV17" s="1094">
        <v>2</v>
      </c>
      <c r="AW17" s="1094">
        <v>2</v>
      </c>
      <c r="AX17" s="1094">
        <v>2</v>
      </c>
      <c r="AY17" s="1094">
        <v>1</v>
      </c>
      <c r="AZ17" s="1094">
        <v>1</v>
      </c>
      <c r="BA17" s="1094">
        <v>3</v>
      </c>
      <c r="BB17" s="1089">
        <v>9</v>
      </c>
      <c r="BC17" s="1089">
        <v>3</v>
      </c>
      <c r="BD17" s="1093">
        <v>1.0807255723670659</v>
      </c>
      <c r="BE17" s="1093">
        <v>3.0082298023851561</v>
      </c>
      <c r="BF17" s="1093" t="s">
        <v>2961</v>
      </c>
      <c r="BG17" s="1095">
        <v>1.05</v>
      </c>
      <c r="BH17" s="1095">
        <v>1.02</v>
      </c>
      <c r="BI17" s="1095">
        <v>1.03</v>
      </c>
      <c r="BJ17" s="1095">
        <v>1</v>
      </c>
      <c r="BK17" s="1095">
        <v>1</v>
      </c>
      <c r="BL17" s="1095">
        <v>1.05</v>
      </c>
    </row>
    <row r="18" spans="1:64" ht="24">
      <c r="A18" s="1045" t="s">
        <v>872</v>
      </c>
      <c r="B18" s="1059" t="s">
        <v>469</v>
      </c>
      <c r="C18" s="1060" t="s">
        <v>469</v>
      </c>
      <c r="D18" s="1071" t="s">
        <v>470</v>
      </c>
      <c r="E18" s="1072" t="s">
        <v>352</v>
      </c>
      <c r="F18" s="1073" t="s">
        <v>2931</v>
      </c>
      <c r="G18" s="1074" t="s">
        <v>403</v>
      </c>
      <c r="H18" s="1075" t="s">
        <v>352</v>
      </c>
      <c r="I18" s="1075" t="s">
        <v>352</v>
      </c>
      <c r="J18" s="1076">
        <v>0</v>
      </c>
      <c r="K18" s="1074" t="s">
        <v>340</v>
      </c>
      <c r="L18" s="1077">
        <v>0</v>
      </c>
      <c r="M18" s="1078">
        <v>1</v>
      </c>
      <c r="N18" s="1079">
        <v>3.0082298023851561</v>
      </c>
      <c r="O18" s="1208" t="s">
        <v>2960</v>
      </c>
      <c r="P18" s="1077">
        <v>0</v>
      </c>
      <c r="Q18" s="1078">
        <v>1</v>
      </c>
      <c r="R18" s="1079">
        <v>3.0082298023851561</v>
      </c>
      <c r="S18" s="1208" t="s">
        <v>2960</v>
      </c>
      <c r="T18" s="1077">
        <v>0</v>
      </c>
      <c r="U18" s="1078">
        <v>1</v>
      </c>
      <c r="V18" s="1079">
        <v>3.0082298023851561</v>
      </c>
      <c r="W18" s="1208" t="s">
        <v>2960</v>
      </c>
      <c r="X18" s="1077">
        <v>1.04</v>
      </c>
      <c r="Y18" s="1078">
        <v>1</v>
      </c>
      <c r="Z18" s="1079">
        <v>3.0082298023851561</v>
      </c>
      <c r="AA18" s="1073" t="s">
        <v>2960</v>
      </c>
      <c r="AB18" s="1077">
        <v>0</v>
      </c>
      <c r="AC18" s="1078">
        <v>1</v>
      </c>
      <c r="AD18" s="1079">
        <v>3.0082298023851561</v>
      </c>
      <c r="AE18" s="1208" t="s">
        <v>2960</v>
      </c>
      <c r="AF18" s="1077">
        <v>0</v>
      </c>
      <c r="AG18" s="1078">
        <v>1</v>
      </c>
      <c r="AH18" s="1079">
        <v>3.0082298023851561</v>
      </c>
      <c r="AI18" s="1208" t="s">
        <v>2960</v>
      </c>
      <c r="AJ18" s="1077">
        <v>0</v>
      </c>
      <c r="AK18" s="1078">
        <v>1</v>
      </c>
      <c r="AL18" s="1079">
        <v>3.0082298023851561</v>
      </c>
      <c r="AM18" s="1208" t="s">
        <v>2960</v>
      </c>
      <c r="AN18" s="1077">
        <v>0</v>
      </c>
      <c r="AO18" s="1078">
        <v>1</v>
      </c>
      <c r="AP18" s="1079">
        <v>3.0082298023851561</v>
      </c>
      <c r="AQ18" s="1208" t="s">
        <v>2960</v>
      </c>
      <c r="AR18" s="1103"/>
      <c r="AS18" s="1077">
        <v>0</v>
      </c>
      <c r="AT18" s="1077">
        <v>0</v>
      </c>
      <c r="AU18" s="1041" t="s">
        <v>1346</v>
      </c>
      <c r="AV18" s="1094">
        <v>2</v>
      </c>
      <c r="AW18" s="1094">
        <v>2</v>
      </c>
      <c r="AX18" s="1094">
        <v>2</v>
      </c>
      <c r="AY18" s="1094">
        <v>1</v>
      </c>
      <c r="AZ18" s="1094">
        <v>1</v>
      </c>
      <c r="BA18" s="1094">
        <v>3</v>
      </c>
      <c r="BB18" s="1089">
        <v>9</v>
      </c>
      <c r="BC18" s="1089">
        <v>3</v>
      </c>
      <c r="BD18" s="1093">
        <v>1.0807255723670659</v>
      </c>
      <c r="BE18" s="1093">
        <v>3.0082298023851561</v>
      </c>
      <c r="BF18" s="1093" t="s">
        <v>2961</v>
      </c>
      <c r="BG18" s="1095">
        <v>1.05</v>
      </c>
      <c r="BH18" s="1095">
        <v>1.02</v>
      </c>
      <c r="BI18" s="1095">
        <v>1.03</v>
      </c>
      <c r="BJ18" s="1095">
        <v>1</v>
      </c>
      <c r="BK18" s="1095">
        <v>1</v>
      </c>
      <c r="BL18" s="1095">
        <v>1.05</v>
      </c>
    </row>
    <row r="19" spans="1:64" ht="24">
      <c r="A19" s="1045" t="s">
        <v>875</v>
      </c>
      <c r="B19" s="1059" t="s">
        <v>469</v>
      </c>
      <c r="C19" s="1060" t="s">
        <v>469</v>
      </c>
      <c r="D19" s="1071" t="s">
        <v>470</v>
      </c>
      <c r="E19" s="1072" t="s">
        <v>352</v>
      </c>
      <c r="F19" s="1073" t="s">
        <v>2932</v>
      </c>
      <c r="G19" s="1074" t="s">
        <v>2179</v>
      </c>
      <c r="H19" s="1075" t="s">
        <v>352</v>
      </c>
      <c r="I19" s="1075" t="s">
        <v>352</v>
      </c>
      <c r="J19" s="1076">
        <v>0</v>
      </c>
      <c r="K19" s="1074" t="s">
        <v>340</v>
      </c>
      <c r="L19" s="1077">
        <v>0</v>
      </c>
      <c r="M19" s="1078">
        <v>1</v>
      </c>
      <c r="N19" s="1079">
        <v>3.0082298023851561</v>
      </c>
      <c r="O19" s="1208" t="s">
        <v>2960</v>
      </c>
      <c r="P19" s="1077">
        <v>0</v>
      </c>
      <c r="Q19" s="1078">
        <v>1</v>
      </c>
      <c r="R19" s="1079">
        <v>3.0082298023851561</v>
      </c>
      <c r="S19" s="1208" t="s">
        <v>2960</v>
      </c>
      <c r="T19" s="1077">
        <v>0</v>
      </c>
      <c r="U19" s="1078">
        <v>1</v>
      </c>
      <c r="V19" s="1079">
        <v>3.0082298023851561</v>
      </c>
      <c r="W19" s="1208" t="s">
        <v>2960</v>
      </c>
      <c r="X19" s="1077">
        <v>0</v>
      </c>
      <c r="Y19" s="1078">
        <v>1</v>
      </c>
      <c r="Z19" s="1079">
        <v>3.0082298023851561</v>
      </c>
      <c r="AA19" s="1073" t="s">
        <v>2960</v>
      </c>
      <c r="AB19" s="1077">
        <v>1.03</v>
      </c>
      <c r="AC19" s="1078">
        <v>1</v>
      </c>
      <c r="AD19" s="1079">
        <v>3.0082298023851561</v>
      </c>
      <c r="AE19" s="1208" t="s">
        <v>2960</v>
      </c>
      <c r="AF19" s="1077">
        <v>0</v>
      </c>
      <c r="AG19" s="1078">
        <v>1</v>
      </c>
      <c r="AH19" s="1079">
        <v>3.0082298023851561</v>
      </c>
      <c r="AI19" s="1208" t="s">
        <v>2960</v>
      </c>
      <c r="AJ19" s="1077">
        <v>0</v>
      </c>
      <c r="AK19" s="1078">
        <v>1</v>
      </c>
      <c r="AL19" s="1079">
        <v>3.0082298023851561</v>
      </c>
      <c r="AM19" s="1208" t="s">
        <v>2960</v>
      </c>
      <c r="AN19" s="1077">
        <v>0</v>
      </c>
      <c r="AO19" s="1078">
        <v>1</v>
      </c>
      <c r="AP19" s="1079">
        <v>3.0082298023851561</v>
      </c>
      <c r="AQ19" s="1208" t="s">
        <v>2960</v>
      </c>
      <c r="AR19" s="1103"/>
      <c r="AS19" s="1077">
        <v>0</v>
      </c>
      <c r="AT19" s="1077">
        <v>0</v>
      </c>
      <c r="AU19" s="1041" t="s">
        <v>1346</v>
      </c>
      <c r="AV19" s="1094">
        <v>2</v>
      </c>
      <c r="AW19" s="1094">
        <v>2</v>
      </c>
      <c r="AX19" s="1094">
        <v>2</v>
      </c>
      <c r="AY19" s="1094">
        <v>1</v>
      </c>
      <c r="AZ19" s="1094">
        <v>1</v>
      </c>
      <c r="BA19" s="1094">
        <v>3</v>
      </c>
      <c r="BB19" s="1089">
        <v>9</v>
      </c>
      <c r="BC19" s="1089">
        <v>3</v>
      </c>
      <c r="BD19" s="1093">
        <v>1.0807255723670659</v>
      </c>
      <c r="BE19" s="1093">
        <v>3.0082298023851561</v>
      </c>
      <c r="BF19" s="1093" t="s">
        <v>2961</v>
      </c>
      <c r="BG19" s="1095">
        <v>1.05</v>
      </c>
      <c r="BH19" s="1095">
        <v>1.02</v>
      </c>
      <c r="BI19" s="1095">
        <v>1.03</v>
      </c>
      <c r="BJ19" s="1095">
        <v>1</v>
      </c>
      <c r="BK19" s="1095">
        <v>1</v>
      </c>
      <c r="BL19" s="1095">
        <v>1.05</v>
      </c>
    </row>
    <row r="20" spans="1:64" ht="24">
      <c r="A20" s="1045" t="s">
        <v>874</v>
      </c>
      <c r="B20" s="1059" t="s">
        <v>469</v>
      </c>
      <c r="C20" s="1060" t="s">
        <v>469</v>
      </c>
      <c r="D20" s="1071" t="s">
        <v>470</v>
      </c>
      <c r="E20" s="1072" t="s">
        <v>352</v>
      </c>
      <c r="F20" s="1073" t="s">
        <v>2931</v>
      </c>
      <c r="G20" s="1074" t="s">
        <v>2179</v>
      </c>
      <c r="H20" s="1075" t="s">
        <v>352</v>
      </c>
      <c r="I20" s="1075" t="s">
        <v>352</v>
      </c>
      <c r="J20" s="1076">
        <v>0</v>
      </c>
      <c r="K20" s="1074" t="s">
        <v>340</v>
      </c>
      <c r="L20" s="1077">
        <v>0</v>
      </c>
      <c r="M20" s="1078">
        <v>1</v>
      </c>
      <c r="N20" s="1079">
        <v>3.0082298023851561</v>
      </c>
      <c r="O20" s="1208" t="s">
        <v>2960</v>
      </c>
      <c r="P20" s="1077">
        <v>0</v>
      </c>
      <c r="Q20" s="1078">
        <v>1</v>
      </c>
      <c r="R20" s="1079">
        <v>3.0082298023851561</v>
      </c>
      <c r="S20" s="1208" t="s">
        <v>2960</v>
      </c>
      <c r="T20" s="1077">
        <v>0</v>
      </c>
      <c r="U20" s="1078">
        <v>1</v>
      </c>
      <c r="V20" s="1079">
        <v>3.0082298023851561</v>
      </c>
      <c r="W20" s="1208" t="s">
        <v>2960</v>
      </c>
      <c r="X20" s="1077">
        <v>0</v>
      </c>
      <c r="Y20" s="1078">
        <v>1</v>
      </c>
      <c r="Z20" s="1079">
        <v>3.0082298023851561</v>
      </c>
      <c r="AA20" s="1073" t="s">
        <v>2960</v>
      </c>
      <c r="AB20" s="1077">
        <v>0</v>
      </c>
      <c r="AC20" s="1078">
        <v>1</v>
      </c>
      <c r="AD20" s="1079">
        <v>3.0082298023851561</v>
      </c>
      <c r="AE20" s="1208" t="s">
        <v>2960</v>
      </c>
      <c r="AF20" s="1077">
        <v>1.04</v>
      </c>
      <c r="AG20" s="1078">
        <v>1</v>
      </c>
      <c r="AH20" s="1079">
        <v>3.0082298023851561</v>
      </c>
      <c r="AI20" s="1208" t="s">
        <v>2960</v>
      </c>
      <c r="AJ20" s="1077">
        <v>0</v>
      </c>
      <c r="AK20" s="1078">
        <v>1</v>
      </c>
      <c r="AL20" s="1079">
        <v>3.0082298023851561</v>
      </c>
      <c r="AM20" s="1208" t="s">
        <v>2960</v>
      </c>
      <c r="AN20" s="1077">
        <v>0</v>
      </c>
      <c r="AO20" s="1078">
        <v>1</v>
      </c>
      <c r="AP20" s="1079">
        <v>3.0082298023851561</v>
      </c>
      <c r="AQ20" s="1208" t="s">
        <v>2960</v>
      </c>
      <c r="AR20" s="1103"/>
      <c r="AS20" s="1077">
        <v>0</v>
      </c>
      <c r="AT20" s="1077">
        <v>0</v>
      </c>
      <c r="AU20" s="1041" t="s">
        <v>1346</v>
      </c>
      <c r="AV20" s="1094">
        <v>2</v>
      </c>
      <c r="AW20" s="1094">
        <v>2</v>
      </c>
      <c r="AX20" s="1094">
        <v>2</v>
      </c>
      <c r="AY20" s="1094">
        <v>1</v>
      </c>
      <c r="AZ20" s="1094">
        <v>1</v>
      </c>
      <c r="BA20" s="1094">
        <v>3</v>
      </c>
      <c r="BB20" s="1089">
        <v>9</v>
      </c>
      <c r="BC20" s="1089">
        <v>3</v>
      </c>
      <c r="BD20" s="1093">
        <v>1.0807255723670659</v>
      </c>
      <c r="BE20" s="1093">
        <v>3.0082298023851561</v>
      </c>
      <c r="BF20" s="1093" t="s">
        <v>2961</v>
      </c>
      <c r="BG20" s="1095">
        <v>1.05</v>
      </c>
      <c r="BH20" s="1095">
        <v>1.02</v>
      </c>
      <c r="BI20" s="1095">
        <v>1.03</v>
      </c>
      <c r="BJ20" s="1095">
        <v>1</v>
      </c>
      <c r="BK20" s="1095">
        <v>1</v>
      </c>
      <c r="BL20" s="1095">
        <v>1.05</v>
      </c>
    </row>
    <row r="21" spans="1:64" ht="24">
      <c r="A21" s="1045" t="s">
        <v>911</v>
      </c>
      <c r="B21" s="1059"/>
      <c r="C21" s="1060" t="s">
        <v>469</v>
      </c>
      <c r="D21" s="1071" t="s">
        <v>470</v>
      </c>
      <c r="E21" s="1072" t="s">
        <v>352</v>
      </c>
      <c r="F21" s="1073" t="s">
        <v>2932</v>
      </c>
      <c r="G21" s="1074" t="s">
        <v>465</v>
      </c>
      <c r="H21" s="1075" t="s">
        <v>352</v>
      </c>
      <c r="I21" s="1075" t="s">
        <v>352</v>
      </c>
      <c r="J21" s="1076">
        <v>0</v>
      </c>
      <c r="K21" s="1074" t="s">
        <v>340</v>
      </c>
      <c r="L21" s="1077">
        <v>0</v>
      </c>
      <c r="M21" s="1078">
        <v>1</v>
      </c>
      <c r="N21" s="1079">
        <v>3.0082298023851561</v>
      </c>
      <c r="O21" s="1208" t="s">
        <v>2960</v>
      </c>
      <c r="P21" s="1077">
        <v>0</v>
      </c>
      <c r="Q21" s="1078">
        <v>1</v>
      </c>
      <c r="R21" s="1079">
        <v>3.0082298023851561</v>
      </c>
      <c r="S21" s="1208" t="s">
        <v>2960</v>
      </c>
      <c r="T21" s="1077">
        <v>0</v>
      </c>
      <c r="U21" s="1078">
        <v>1</v>
      </c>
      <c r="V21" s="1079">
        <v>3.0082298023851561</v>
      </c>
      <c r="W21" s="1208" t="s">
        <v>2960</v>
      </c>
      <c r="X21" s="1077">
        <v>0</v>
      </c>
      <c r="Y21" s="1078">
        <v>1</v>
      </c>
      <c r="Z21" s="1079">
        <v>3.0082298023851561</v>
      </c>
      <c r="AA21" s="1073" t="s">
        <v>2960</v>
      </c>
      <c r="AB21" s="1077">
        <v>0</v>
      </c>
      <c r="AC21" s="1078">
        <v>1</v>
      </c>
      <c r="AD21" s="1079">
        <v>3.0082298023851561</v>
      </c>
      <c r="AE21" s="1208" t="s">
        <v>2960</v>
      </c>
      <c r="AF21" s="1077">
        <v>0</v>
      </c>
      <c r="AG21" s="1078">
        <v>1</v>
      </c>
      <c r="AH21" s="1079">
        <v>3.0082298023851561</v>
      </c>
      <c r="AI21" s="1208" t="s">
        <v>2960</v>
      </c>
      <c r="AJ21" s="1077">
        <v>1.03</v>
      </c>
      <c r="AK21" s="1078">
        <v>1</v>
      </c>
      <c r="AL21" s="1079">
        <v>3.0082298023851561</v>
      </c>
      <c r="AM21" s="1208" t="s">
        <v>2960</v>
      </c>
      <c r="AN21" s="1077">
        <v>0</v>
      </c>
      <c r="AO21" s="1078">
        <v>1</v>
      </c>
      <c r="AP21" s="1079">
        <v>3.0082298023851561</v>
      </c>
      <c r="AQ21" s="1208" t="s">
        <v>2960</v>
      </c>
      <c r="AR21" s="1103"/>
      <c r="AS21" s="1077">
        <v>1.03</v>
      </c>
      <c r="AT21" s="1077">
        <v>0</v>
      </c>
      <c r="AU21" s="1041" t="s">
        <v>1346</v>
      </c>
      <c r="AV21" s="1094">
        <v>2</v>
      </c>
      <c r="AW21" s="1094">
        <v>2</v>
      </c>
      <c r="AX21" s="1094">
        <v>2</v>
      </c>
      <c r="AY21" s="1094">
        <v>1</v>
      </c>
      <c r="AZ21" s="1094">
        <v>1</v>
      </c>
      <c r="BA21" s="1094">
        <v>3</v>
      </c>
      <c r="BB21" s="1089">
        <v>9</v>
      </c>
      <c r="BC21" s="1089">
        <v>3</v>
      </c>
      <c r="BD21" s="1093">
        <v>1.0807255723670659</v>
      </c>
      <c r="BE21" s="1093">
        <v>3.0082298023851561</v>
      </c>
      <c r="BF21" s="1093" t="s">
        <v>2961</v>
      </c>
      <c r="BG21" s="1095">
        <v>1.05</v>
      </c>
      <c r="BH21" s="1095">
        <v>1.02</v>
      </c>
      <c r="BI21" s="1095">
        <v>1.03</v>
      </c>
      <c r="BJ21" s="1095">
        <v>1</v>
      </c>
      <c r="BK21" s="1095">
        <v>1</v>
      </c>
      <c r="BL21" s="1095">
        <v>1.05</v>
      </c>
    </row>
    <row r="22" spans="1:64" ht="24">
      <c r="A22" s="1045" t="s">
        <v>910</v>
      </c>
      <c r="B22" s="1059"/>
      <c r="C22" s="1060" t="s">
        <v>469</v>
      </c>
      <c r="D22" s="1071" t="s">
        <v>470</v>
      </c>
      <c r="E22" s="1072" t="s">
        <v>352</v>
      </c>
      <c r="F22" s="1073" t="s">
        <v>2931</v>
      </c>
      <c r="G22" s="1074" t="s">
        <v>465</v>
      </c>
      <c r="H22" s="1075" t="s">
        <v>352</v>
      </c>
      <c r="I22" s="1075" t="s">
        <v>352</v>
      </c>
      <c r="J22" s="1076">
        <v>0</v>
      </c>
      <c r="K22" s="1074" t="s">
        <v>340</v>
      </c>
      <c r="L22" s="1077">
        <v>0</v>
      </c>
      <c r="M22" s="1078">
        <v>1</v>
      </c>
      <c r="N22" s="1079">
        <v>3.0082298023851561</v>
      </c>
      <c r="O22" s="1208" t="s">
        <v>2960</v>
      </c>
      <c r="P22" s="1077">
        <v>0</v>
      </c>
      <c r="Q22" s="1078">
        <v>1</v>
      </c>
      <c r="R22" s="1079">
        <v>3.0082298023851561</v>
      </c>
      <c r="S22" s="1208" t="s">
        <v>2960</v>
      </c>
      <c r="T22" s="1077">
        <v>0</v>
      </c>
      <c r="U22" s="1078">
        <v>1</v>
      </c>
      <c r="V22" s="1079">
        <v>3.0082298023851561</v>
      </c>
      <c r="W22" s="1208" t="s">
        <v>2960</v>
      </c>
      <c r="X22" s="1077">
        <v>0</v>
      </c>
      <c r="Y22" s="1078">
        <v>1</v>
      </c>
      <c r="Z22" s="1079">
        <v>3.0082298023851561</v>
      </c>
      <c r="AA22" s="1073" t="s">
        <v>2960</v>
      </c>
      <c r="AB22" s="1077">
        <v>0</v>
      </c>
      <c r="AC22" s="1078">
        <v>1</v>
      </c>
      <c r="AD22" s="1079">
        <v>3.0082298023851561</v>
      </c>
      <c r="AE22" s="1208" t="s">
        <v>2960</v>
      </c>
      <c r="AF22" s="1077">
        <v>0</v>
      </c>
      <c r="AG22" s="1078">
        <v>1</v>
      </c>
      <c r="AH22" s="1079">
        <v>3.0082298023851561</v>
      </c>
      <c r="AI22" s="1208" t="s">
        <v>2960</v>
      </c>
      <c r="AJ22" s="1077">
        <v>0</v>
      </c>
      <c r="AK22" s="1078">
        <v>1</v>
      </c>
      <c r="AL22" s="1079">
        <v>3.0082298023851561</v>
      </c>
      <c r="AM22" s="1208" t="s">
        <v>2960</v>
      </c>
      <c r="AN22" s="1077">
        <v>1.04</v>
      </c>
      <c r="AO22" s="1078">
        <v>1</v>
      </c>
      <c r="AP22" s="1079">
        <v>3.0082298023851561</v>
      </c>
      <c r="AQ22" s="1208" t="s">
        <v>2960</v>
      </c>
      <c r="AR22" s="1103"/>
      <c r="AS22" s="1077">
        <v>0</v>
      </c>
      <c r="AT22" s="1077">
        <v>1.04</v>
      </c>
      <c r="AU22" s="1041" t="s">
        <v>1346</v>
      </c>
      <c r="AV22" s="1094">
        <v>2</v>
      </c>
      <c r="AW22" s="1094">
        <v>2</v>
      </c>
      <c r="AX22" s="1094">
        <v>2</v>
      </c>
      <c r="AY22" s="1094">
        <v>1</v>
      </c>
      <c r="AZ22" s="1094">
        <v>1</v>
      </c>
      <c r="BA22" s="1094">
        <v>3</v>
      </c>
      <c r="BB22" s="1089">
        <v>9</v>
      </c>
      <c r="BC22" s="1089">
        <v>3</v>
      </c>
      <c r="BD22" s="1093">
        <v>1.0807255723670659</v>
      </c>
      <c r="BE22" s="1093">
        <v>3.0082298023851561</v>
      </c>
      <c r="BF22" s="1093" t="s">
        <v>2961</v>
      </c>
      <c r="BG22" s="1095">
        <v>1.05</v>
      </c>
      <c r="BH22" s="1095">
        <v>1.02</v>
      </c>
      <c r="BI22" s="1095">
        <v>1.03</v>
      </c>
      <c r="BJ22" s="1095">
        <v>1</v>
      </c>
      <c r="BK22" s="1095">
        <v>1</v>
      </c>
      <c r="BL22" s="1095">
        <v>1.05</v>
      </c>
    </row>
    <row r="23" spans="1:64">
      <c r="A23" s="1045">
        <v>32071</v>
      </c>
      <c r="B23" s="1059" t="s">
        <v>89</v>
      </c>
      <c r="C23" s="1060" t="s">
        <v>469</v>
      </c>
      <c r="D23" s="1071" t="s">
        <v>470</v>
      </c>
      <c r="E23" s="1072" t="s">
        <v>352</v>
      </c>
      <c r="F23" s="1073" t="s">
        <v>2947</v>
      </c>
      <c r="G23" s="1074" t="s">
        <v>465</v>
      </c>
      <c r="H23" s="1075" t="s">
        <v>352</v>
      </c>
      <c r="I23" s="1075" t="s">
        <v>352</v>
      </c>
      <c r="J23" s="1076">
        <v>0</v>
      </c>
      <c r="K23" s="1074" t="s">
        <v>339</v>
      </c>
      <c r="L23" s="1077">
        <v>3.3730158730158736E-3</v>
      </c>
      <c r="M23" s="1078">
        <v>1</v>
      </c>
      <c r="N23" s="1079">
        <v>1.0906744032152329</v>
      </c>
      <c r="O23" s="1208" t="s">
        <v>2962</v>
      </c>
      <c r="P23" s="1077">
        <v>3.3730158730158736E-3</v>
      </c>
      <c r="Q23" s="1078">
        <v>1</v>
      </c>
      <c r="R23" s="1079">
        <v>1.0906744032152329</v>
      </c>
      <c r="S23" s="1208" t="s">
        <v>2962</v>
      </c>
      <c r="T23" s="1077">
        <v>3.3730158730158736E-3</v>
      </c>
      <c r="U23" s="1078">
        <v>1</v>
      </c>
      <c r="V23" s="1079">
        <v>1.0906744032152329</v>
      </c>
      <c r="W23" s="1208" t="s">
        <v>2962</v>
      </c>
      <c r="X23" s="1077">
        <v>3.3730158730158736E-3</v>
      </c>
      <c r="Y23" s="1078">
        <v>1</v>
      </c>
      <c r="Z23" s="1079">
        <v>1.0906744032152329</v>
      </c>
      <c r="AA23" s="1073" t="s">
        <v>2962</v>
      </c>
      <c r="AB23" s="1077">
        <v>3.3730158730158736E-3</v>
      </c>
      <c r="AC23" s="1078">
        <v>1</v>
      </c>
      <c r="AD23" s="1079">
        <v>1.0906744032152329</v>
      </c>
      <c r="AE23" s="1208" t="s">
        <v>2962</v>
      </c>
      <c r="AF23" s="1077">
        <v>3.3730158730158736E-3</v>
      </c>
      <c r="AG23" s="1078">
        <v>1</v>
      </c>
      <c r="AH23" s="1079">
        <v>1.0906744032152329</v>
      </c>
      <c r="AI23" s="1208" t="s">
        <v>2962</v>
      </c>
      <c r="AJ23" s="1077">
        <v>3.3730158730158736E-3</v>
      </c>
      <c r="AK23" s="1078">
        <v>1</v>
      </c>
      <c r="AL23" s="1079">
        <v>1.0906744032152329</v>
      </c>
      <c r="AM23" s="1208" t="s">
        <v>2962</v>
      </c>
      <c r="AN23" s="1077">
        <v>3.3730158730158736E-3</v>
      </c>
      <c r="AO23" s="1078">
        <v>1</v>
      </c>
      <c r="AP23" s="1079">
        <v>1.0906744032152329</v>
      </c>
      <c r="AQ23" s="1208" t="s">
        <v>2962</v>
      </c>
      <c r="AR23" s="1103"/>
      <c r="AS23" s="1077">
        <v>5.7527942143326752E-3</v>
      </c>
      <c r="AT23" s="1077">
        <v>9.1222879684418143E-3</v>
      </c>
      <c r="AU23" s="1041" t="s">
        <v>2071</v>
      </c>
      <c r="AV23" s="1094">
        <v>2</v>
      </c>
      <c r="AW23" s="1094">
        <v>2</v>
      </c>
      <c r="AX23" s="1094">
        <v>1</v>
      </c>
      <c r="AY23" s="1094">
        <v>1</v>
      </c>
      <c r="AZ23" s="1094">
        <v>1</v>
      </c>
      <c r="BA23" s="1094">
        <v>3</v>
      </c>
      <c r="BB23" s="1089">
        <v>3</v>
      </c>
      <c r="BC23" s="1089">
        <v>1.05</v>
      </c>
      <c r="BD23" s="1093">
        <v>1.0744244531716256</v>
      </c>
      <c r="BE23" s="1093">
        <v>1.0906744032152329</v>
      </c>
      <c r="BF23" s="1093" t="s">
        <v>2963</v>
      </c>
      <c r="BG23" s="1095">
        <v>1.05</v>
      </c>
      <c r="BH23" s="1095">
        <v>1.02</v>
      </c>
      <c r="BI23" s="1095">
        <v>1</v>
      </c>
      <c r="BJ23" s="1095">
        <v>1</v>
      </c>
      <c r="BK23" s="1095">
        <v>1</v>
      </c>
      <c r="BL23" s="1095">
        <v>1.05</v>
      </c>
    </row>
    <row r="24" spans="1:64">
      <c r="A24" s="1045">
        <v>32070</v>
      </c>
      <c r="B24" s="1059" t="s">
        <v>469</v>
      </c>
      <c r="C24" s="1060" t="s">
        <v>469</v>
      </c>
      <c r="D24" s="1071" t="s">
        <v>470</v>
      </c>
      <c r="E24" s="1072" t="s">
        <v>352</v>
      </c>
      <c r="F24" s="1073" t="s">
        <v>2948</v>
      </c>
      <c r="G24" s="1074" t="s">
        <v>465</v>
      </c>
      <c r="H24" s="1075" t="s">
        <v>352</v>
      </c>
      <c r="I24" s="1075" t="s">
        <v>352</v>
      </c>
      <c r="J24" s="1076">
        <v>0</v>
      </c>
      <c r="K24" s="1074" t="s">
        <v>339</v>
      </c>
      <c r="L24" s="1077">
        <v>1.1111111111111111E-3</v>
      </c>
      <c r="M24" s="1078">
        <v>1</v>
      </c>
      <c r="N24" s="1079">
        <v>1.0906744032152329</v>
      </c>
      <c r="O24" s="1208" t="s">
        <v>2962</v>
      </c>
      <c r="P24" s="1077">
        <v>1.1111111111111111E-3</v>
      </c>
      <c r="Q24" s="1078">
        <v>1</v>
      </c>
      <c r="R24" s="1079">
        <v>1.0906744032152329</v>
      </c>
      <c r="S24" s="1208" t="s">
        <v>2962</v>
      </c>
      <c r="T24" s="1077">
        <v>1.1111111111111111E-3</v>
      </c>
      <c r="U24" s="1078">
        <v>1</v>
      </c>
      <c r="V24" s="1079">
        <v>1.0906744032152329</v>
      </c>
      <c r="W24" s="1208" t="s">
        <v>2962</v>
      </c>
      <c r="X24" s="1077">
        <v>1.1111111111111111E-3</v>
      </c>
      <c r="Y24" s="1078">
        <v>1</v>
      </c>
      <c r="Z24" s="1079">
        <v>1.0906744032152329</v>
      </c>
      <c r="AA24" s="1073" t="s">
        <v>2962</v>
      </c>
      <c r="AB24" s="1077">
        <v>1.1111111111111111E-3</v>
      </c>
      <c r="AC24" s="1078">
        <v>1</v>
      </c>
      <c r="AD24" s="1079">
        <v>1.0906744032152329</v>
      </c>
      <c r="AE24" s="1208" t="s">
        <v>2962</v>
      </c>
      <c r="AF24" s="1077">
        <v>1.1111111111111111E-3</v>
      </c>
      <c r="AG24" s="1078">
        <v>1</v>
      </c>
      <c r="AH24" s="1079">
        <v>1.0906744032152329</v>
      </c>
      <c r="AI24" s="1208" t="s">
        <v>2962</v>
      </c>
      <c r="AJ24" s="1077">
        <v>1.1111111111111111E-3</v>
      </c>
      <c r="AK24" s="1078">
        <v>1</v>
      </c>
      <c r="AL24" s="1079">
        <v>1.0906744032152329</v>
      </c>
      <c r="AM24" s="1208" t="s">
        <v>2962</v>
      </c>
      <c r="AN24" s="1077">
        <v>1.1111111111111111E-3</v>
      </c>
      <c r="AO24" s="1078">
        <v>1</v>
      </c>
      <c r="AP24" s="1079">
        <v>1.0906744032152329</v>
      </c>
      <c r="AQ24" s="1208" t="s">
        <v>2962</v>
      </c>
      <c r="AR24" s="1104"/>
      <c r="AS24" s="1077">
        <v>3.8420447074293228E-3</v>
      </c>
      <c r="AT24" s="1077">
        <v>5.3418803418803411E-3</v>
      </c>
      <c r="AU24" s="1041" t="s">
        <v>2071</v>
      </c>
      <c r="AV24" s="1094">
        <v>2</v>
      </c>
      <c r="AW24" s="1094">
        <v>2</v>
      </c>
      <c r="AX24" s="1094">
        <v>1</v>
      </c>
      <c r="AY24" s="1094">
        <v>1</v>
      </c>
      <c r="AZ24" s="1094">
        <v>1</v>
      </c>
      <c r="BA24" s="1094">
        <v>3</v>
      </c>
      <c r="BB24" s="1089">
        <v>3</v>
      </c>
      <c r="BC24" s="1089">
        <v>1.05</v>
      </c>
      <c r="BD24" s="1093">
        <v>1.0744244531716256</v>
      </c>
      <c r="BE24" s="1093">
        <v>1.0906744032152329</v>
      </c>
      <c r="BF24" s="1093" t="s">
        <v>2963</v>
      </c>
      <c r="BG24" s="1095">
        <v>1.05</v>
      </c>
      <c r="BH24" s="1095">
        <v>1.02</v>
      </c>
      <c r="BI24" s="1095">
        <v>1</v>
      </c>
      <c r="BJ24" s="1095">
        <v>1</v>
      </c>
      <c r="BK24" s="1095">
        <v>1</v>
      </c>
      <c r="BL24" s="1095">
        <v>1.05</v>
      </c>
    </row>
    <row r="25" spans="1:64">
      <c r="A25" s="1045">
        <v>32123</v>
      </c>
      <c r="B25" s="1059" t="s">
        <v>469</v>
      </c>
      <c r="C25" s="1060" t="s">
        <v>469</v>
      </c>
      <c r="D25" s="1071" t="s">
        <v>470</v>
      </c>
      <c r="E25" s="1072" t="s">
        <v>352</v>
      </c>
      <c r="F25" s="1073" t="s">
        <v>2949</v>
      </c>
      <c r="G25" s="1074" t="s">
        <v>465</v>
      </c>
      <c r="H25" s="1075" t="s">
        <v>352</v>
      </c>
      <c r="I25" s="1075" t="s">
        <v>352</v>
      </c>
      <c r="J25" s="1076">
        <v>0</v>
      </c>
      <c r="K25" s="1074" t="s">
        <v>339</v>
      </c>
      <c r="L25" s="1077">
        <v>5.541365096733708E-2</v>
      </c>
      <c r="M25" s="1078">
        <v>1</v>
      </c>
      <c r="N25" s="1079">
        <v>1.0906744032152329</v>
      </c>
      <c r="O25" s="1208" t="s">
        <v>2962</v>
      </c>
      <c r="P25" s="1077">
        <v>5.541365096733708E-2</v>
      </c>
      <c r="Q25" s="1078">
        <v>1</v>
      </c>
      <c r="R25" s="1079">
        <v>1.0906744032152329</v>
      </c>
      <c r="S25" s="1208" t="s">
        <v>2962</v>
      </c>
      <c r="T25" s="1077">
        <v>5.541365096733708E-2</v>
      </c>
      <c r="U25" s="1078">
        <v>1</v>
      </c>
      <c r="V25" s="1079">
        <v>1.0906744032152329</v>
      </c>
      <c r="W25" s="1208" t="s">
        <v>2962</v>
      </c>
      <c r="X25" s="1077">
        <v>5.541365096733708E-2</v>
      </c>
      <c r="Y25" s="1078">
        <v>1</v>
      </c>
      <c r="Z25" s="1079">
        <v>1.0906744032152329</v>
      </c>
      <c r="AA25" s="1073" t="s">
        <v>2962</v>
      </c>
      <c r="AB25" s="1077">
        <v>5.541365096733708E-2</v>
      </c>
      <c r="AC25" s="1078">
        <v>1</v>
      </c>
      <c r="AD25" s="1079">
        <v>1.0906744032152329</v>
      </c>
      <c r="AE25" s="1208" t="s">
        <v>2962</v>
      </c>
      <c r="AF25" s="1077">
        <v>5.541365096733708E-2</v>
      </c>
      <c r="AG25" s="1078">
        <v>1</v>
      </c>
      <c r="AH25" s="1079">
        <v>1.0906744032152329</v>
      </c>
      <c r="AI25" s="1208" t="s">
        <v>2962</v>
      </c>
      <c r="AJ25" s="1077">
        <v>5.541365096733708E-2</v>
      </c>
      <c r="AK25" s="1078">
        <v>1</v>
      </c>
      <c r="AL25" s="1079">
        <v>1.0906744032152329</v>
      </c>
      <c r="AM25" s="1208" t="s">
        <v>2962</v>
      </c>
      <c r="AN25" s="1077">
        <v>5.541365096733708E-2</v>
      </c>
      <c r="AO25" s="1078">
        <v>1</v>
      </c>
      <c r="AP25" s="1079">
        <v>1.0906744032152329</v>
      </c>
      <c r="AQ25" s="1208" t="s">
        <v>2962</v>
      </c>
      <c r="AR25" s="1103"/>
      <c r="AS25" s="1077">
        <v>5.5884286653517426E-2</v>
      </c>
      <c r="AT25" s="1077">
        <v>5.9582511505588423E-2</v>
      </c>
      <c r="AU25" s="1041" t="s">
        <v>2071</v>
      </c>
      <c r="AV25" s="1094">
        <v>2</v>
      </c>
      <c r="AW25" s="1094">
        <v>2</v>
      </c>
      <c r="AX25" s="1094">
        <v>1</v>
      </c>
      <c r="AY25" s="1094">
        <v>1</v>
      </c>
      <c r="AZ25" s="1094">
        <v>1</v>
      </c>
      <c r="BA25" s="1094">
        <v>3</v>
      </c>
      <c r="BB25" s="1089">
        <v>3</v>
      </c>
      <c r="BC25" s="1089">
        <v>1.05</v>
      </c>
      <c r="BD25" s="1093">
        <v>1.0744244531716256</v>
      </c>
      <c r="BE25" s="1093">
        <v>1.0906744032152329</v>
      </c>
      <c r="BF25" s="1093" t="s">
        <v>2963</v>
      </c>
      <c r="BG25" s="1095">
        <v>1.05</v>
      </c>
      <c r="BH25" s="1095">
        <v>1.02</v>
      </c>
      <c r="BI25" s="1095">
        <v>1</v>
      </c>
      <c r="BJ25" s="1095">
        <v>1</v>
      </c>
      <c r="BK25" s="1095">
        <v>1</v>
      </c>
      <c r="BL25" s="1095">
        <v>1.05</v>
      </c>
    </row>
    <row r="26" spans="1:64" ht="24">
      <c r="A26" s="1045">
        <v>1186</v>
      </c>
      <c r="B26" s="1059" t="s">
        <v>8</v>
      </c>
      <c r="C26" s="1060" t="s">
        <v>469</v>
      </c>
      <c r="D26" s="1071" t="s">
        <v>470</v>
      </c>
      <c r="E26" s="1072" t="s">
        <v>352</v>
      </c>
      <c r="F26" s="1073" t="s">
        <v>1725</v>
      </c>
      <c r="G26" s="1074" t="s">
        <v>465</v>
      </c>
      <c r="H26" s="1075" t="s">
        <v>352</v>
      </c>
      <c r="I26" s="1075" t="s">
        <v>352</v>
      </c>
      <c r="J26" s="1076">
        <v>0</v>
      </c>
      <c r="K26" s="1074" t="s">
        <v>339</v>
      </c>
      <c r="L26" s="1077">
        <v>2.1901709401709404E-2</v>
      </c>
      <c r="M26" s="1078">
        <v>1</v>
      </c>
      <c r="N26" s="1079">
        <v>1.2237593405947058</v>
      </c>
      <c r="O26" s="1208" t="s">
        <v>2964</v>
      </c>
      <c r="P26" s="1077">
        <v>8.9168310322156469E-3</v>
      </c>
      <c r="Q26" s="1078">
        <v>1</v>
      </c>
      <c r="R26" s="1079">
        <v>1.2237593405947058</v>
      </c>
      <c r="S26" s="1208" t="s">
        <v>2964</v>
      </c>
      <c r="T26" s="1077">
        <v>2.1901709401709404E-2</v>
      </c>
      <c r="U26" s="1078">
        <v>1</v>
      </c>
      <c r="V26" s="1079">
        <v>1.2237593405947058</v>
      </c>
      <c r="W26" s="1208" t="s">
        <v>2964</v>
      </c>
      <c r="X26" s="1077">
        <v>8.9168310322156469E-3</v>
      </c>
      <c r="Y26" s="1078">
        <v>1</v>
      </c>
      <c r="Z26" s="1079">
        <v>1.2237593405947058</v>
      </c>
      <c r="AA26" s="1073" t="s">
        <v>2964</v>
      </c>
      <c r="AB26" s="1077">
        <v>2.1901709401709404E-2</v>
      </c>
      <c r="AC26" s="1078">
        <v>1</v>
      </c>
      <c r="AD26" s="1079">
        <v>1.2237593405947058</v>
      </c>
      <c r="AE26" s="1208" t="s">
        <v>2964</v>
      </c>
      <c r="AF26" s="1077">
        <v>8.9168310322156469E-3</v>
      </c>
      <c r="AG26" s="1078">
        <v>1</v>
      </c>
      <c r="AH26" s="1079">
        <v>1.2237593405947058</v>
      </c>
      <c r="AI26" s="1208" t="s">
        <v>2964</v>
      </c>
      <c r="AJ26" s="1077">
        <v>2.1901709401709404E-2</v>
      </c>
      <c r="AK26" s="1078">
        <v>1</v>
      </c>
      <c r="AL26" s="1079">
        <v>1.2237593405947058</v>
      </c>
      <c r="AM26" s="1208" t="s">
        <v>2964</v>
      </c>
      <c r="AN26" s="1077">
        <v>8.9168310322156469E-3</v>
      </c>
      <c r="AO26" s="1078">
        <v>1</v>
      </c>
      <c r="AP26" s="1079">
        <v>1.2237593405947058</v>
      </c>
      <c r="AQ26" s="1208" t="s">
        <v>2964</v>
      </c>
      <c r="AR26" s="1103"/>
      <c r="AS26" s="1077">
        <v>2.1901709401709404E-2</v>
      </c>
      <c r="AT26" s="1077">
        <v>8.9168310322156469E-3</v>
      </c>
      <c r="AU26" s="1041" t="s">
        <v>1346</v>
      </c>
      <c r="AV26" s="1094">
        <v>2</v>
      </c>
      <c r="AW26" s="1094">
        <v>2</v>
      </c>
      <c r="AX26" s="1094">
        <v>4</v>
      </c>
      <c r="AY26" s="1094">
        <v>1</v>
      </c>
      <c r="AZ26" s="1094">
        <v>1</v>
      </c>
      <c r="BA26" s="1094">
        <v>3</v>
      </c>
      <c r="BB26" s="1089">
        <v>3</v>
      </c>
      <c r="BC26" s="1089">
        <v>1.05</v>
      </c>
      <c r="BD26" s="1093">
        <v>1.2164594125584303</v>
      </c>
      <c r="BE26" s="1093">
        <v>1.2237593405947058</v>
      </c>
      <c r="BF26" s="1093" t="s">
        <v>2800</v>
      </c>
      <c r="BG26" s="1095">
        <v>1.05</v>
      </c>
      <c r="BH26" s="1095">
        <v>1.02</v>
      </c>
      <c r="BI26" s="1095">
        <v>1.2</v>
      </c>
      <c r="BJ26" s="1095">
        <v>1</v>
      </c>
      <c r="BK26" s="1095">
        <v>1</v>
      </c>
      <c r="BL26" s="1095">
        <v>1.05</v>
      </c>
    </row>
    <row r="27" spans="1:64" ht="24">
      <c r="A27" s="1045">
        <v>1778</v>
      </c>
      <c r="B27" s="1059" t="s">
        <v>469</v>
      </c>
      <c r="C27" s="1060" t="s">
        <v>469</v>
      </c>
      <c r="D27" s="1071" t="s">
        <v>470</v>
      </c>
      <c r="E27" s="1072" t="s">
        <v>352</v>
      </c>
      <c r="F27" s="1073" t="s">
        <v>2965</v>
      </c>
      <c r="G27" s="1074" t="s">
        <v>44</v>
      </c>
      <c r="H27" s="1075" t="s">
        <v>352</v>
      </c>
      <c r="I27" s="1075" t="s">
        <v>352</v>
      </c>
      <c r="J27" s="1076">
        <v>0</v>
      </c>
      <c r="K27" s="1074" t="s">
        <v>339</v>
      </c>
      <c r="L27" s="1077">
        <v>0</v>
      </c>
      <c r="M27" s="1078">
        <v>1</v>
      </c>
      <c r="N27" s="1079">
        <v>1.2237593405947058</v>
      </c>
      <c r="O27" s="1208" t="s">
        <v>2964</v>
      </c>
      <c r="P27" s="1077">
        <v>8.6291913214990145E-3</v>
      </c>
      <c r="Q27" s="1078">
        <v>1</v>
      </c>
      <c r="R27" s="1079">
        <v>1.2237593405947058</v>
      </c>
      <c r="S27" s="1208" t="s">
        <v>2964</v>
      </c>
      <c r="T27" s="1077">
        <v>0</v>
      </c>
      <c r="U27" s="1078">
        <v>1</v>
      </c>
      <c r="V27" s="1079">
        <v>1.2237593405947058</v>
      </c>
      <c r="W27" s="1208" t="s">
        <v>2964</v>
      </c>
      <c r="X27" s="1077">
        <v>8.6291913214990145E-3</v>
      </c>
      <c r="Y27" s="1078">
        <v>1</v>
      </c>
      <c r="Z27" s="1079">
        <v>1.2237593405947058</v>
      </c>
      <c r="AA27" s="1073" t="s">
        <v>2964</v>
      </c>
      <c r="AB27" s="1077">
        <v>0</v>
      </c>
      <c r="AC27" s="1078">
        <v>1</v>
      </c>
      <c r="AD27" s="1079">
        <v>1.2237593405947058</v>
      </c>
      <c r="AE27" s="1208" t="s">
        <v>2964</v>
      </c>
      <c r="AF27" s="1077">
        <v>8.6291913214990145E-3</v>
      </c>
      <c r="AG27" s="1078">
        <v>1</v>
      </c>
      <c r="AH27" s="1079">
        <v>1.2237593405947058</v>
      </c>
      <c r="AI27" s="1208" t="s">
        <v>2964</v>
      </c>
      <c r="AJ27" s="1077">
        <v>0</v>
      </c>
      <c r="AK27" s="1078">
        <v>1</v>
      </c>
      <c r="AL27" s="1079">
        <v>1.2237593405947058</v>
      </c>
      <c r="AM27" s="1208" t="s">
        <v>2964</v>
      </c>
      <c r="AN27" s="1077">
        <v>8.6291913214990145E-3</v>
      </c>
      <c r="AO27" s="1078">
        <v>1</v>
      </c>
      <c r="AP27" s="1079">
        <v>1.2237593405947058</v>
      </c>
      <c r="AQ27" s="1208" t="s">
        <v>2964</v>
      </c>
      <c r="AR27" s="1103"/>
      <c r="AS27" s="1077">
        <v>0</v>
      </c>
      <c r="AT27" s="1077">
        <v>8.6291913214990145E-3</v>
      </c>
      <c r="AU27" s="1041" t="s">
        <v>1346</v>
      </c>
      <c r="AV27" s="1094">
        <v>2</v>
      </c>
      <c r="AW27" s="1094">
        <v>2</v>
      </c>
      <c r="AX27" s="1094">
        <v>4</v>
      </c>
      <c r="AY27" s="1094">
        <v>1</v>
      </c>
      <c r="AZ27" s="1094">
        <v>1</v>
      </c>
      <c r="BA27" s="1094">
        <v>3</v>
      </c>
      <c r="BB27" s="1089">
        <v>3</v>
      </c>
      <c r="BC27" s="1089">
        <v>1.05</v>
      </c>
      <c r="BD27" s="1093">
        <v>1.2164594125584303</v>
      </c>
      <c r="BE27" s="1093">
        <v>1.2237593405947058</v>
      </c>
      <c r="BF27" s="1093" t="s">
        <v>2800</v>
      </c>
      <c r="BG27" s="1095">
        <v>1.05</v>
      </c>
      <c r="BH27" s="1095">
        <v>1.02</v>
      </c>
      <c r="BI27" s="1095">
        <v>1.2</v>
      </c>
      <c r="BJ27" s="1095">
        <v>1</v>
      </c>
      <c r="BK27" s="1095">
        <v>1</v>
      </c>
      <c r="BL27" s="1095">
        <v>1.05</v>
      </c>
    </row>
    <row r="28" spans="1:64" ht="24">
      <c r="A28" s="1045">
        <v>33080</v>
      </c>
      <c r="B28" s="1059" t="s">
        <v>469</v>
      </c>
      <c r="C28" s="1060" t="s">
        <v>469</v>
      </c>
      <c r="D28" s="1071" t="s">
        <v>470</v>
      </c>
      <c r="E28" s="1072" t="s">
        <v>352</v>
      </c>
      <c r="F28" s="1073" t="s">
        <v>2966</v>
      </c>
      <c r="G28" s="1074" t="s">
        <v>465</v>
      </c>
      <c r="H28" s="1075" t="s">
        <v>352</v>
      </c>
      <c r="I28" s="1075" t="s">
        <v>352</v>
      </c>
      <c r="J28" s="1076">
        <v>0</v>
      </c>
      <c r="K28" s="1074" t="s">
        <v>339</v>
      </c>
      <c r="L28" s="1077">
        <v>1.3313609467455622E-2</v>
      </c>
      <c r="M28" s="1078">
        <v>1</v>
      </c>
      <c r="N28" s="1079">
        <v>1.2237593405947058</v>
      </c>
      <c r="O28" s="1208" t="s">
        <v>2964</v>
      </c>
      <c r="P28" s="1077">
        <v>2.7407955292570674E-2</v>
      </c>
      <c r="Q28" s="1078">
        <v>1</v>
      </c>
      <c r="R28" s="1079">
        <v>1.2237593405947058</v>
      </c>
      <c r="S28" s="1208" t="s">
        <v>2964</v>
      </c>
      <c r="T28" s="1077">
        <v>1.3313609467455622E-2</v>
      </c>
      <c r="U28" s="1078">
        <v>1</v>
      </c>
      <c r="V28" s="1079">
        <v>1.2237593405947058</v>
      </c>
      <c r="W28" s="1208" t="s">
        <v>2964</v>
      </c>
      <c r="X28" s="1077">
        <v>2.7407955292570674E-2</v>
      </c>
      <c r="Y28" s="1078">
        <v>1</v>
      </c>
      <c r="Z28" s="1079">
        <v>1.2237593405947058</v>
      </c>
      <c r="AA28" s="1073" t="s">
        <v>2964</v>
      </c>
      <c r="AB28" s="1077">
        <v>1.3313609467455622E-2</v>
      </c>
      <c r="AC28" s="1078">
        <v>1</v>
      </c>
      <c r="AD28" s="1079">
        <v>1.2237593405947058</v>
      </c>
      <c r="AE28" s="1208" t="s">
        <v>2964</v>
      </c>
      <c r="AF28" s="1077">
        <v>2.7407955292570674E-2</v>
      </c>
      <c r="AG28" s="1078">
        <v>1</v>
      </c>
      <c r="AH28" s="1079">
        <v>1.2237593405947058</v>
      </c>
      <c r="AI28" s="1208" t="s">
        <v>2964</v>
      </c>
      <c r="AJ28" s="1077">
        <v>1.3313609467455622E-2</v>
      </c>
      <c r="AK28" s="1078">
        <v>1</v>
      </c>
      <c r="AL28" s="1079">
        <v>1.2237593405947058</v>
      </c>
      <c r="AM28" s="1208" t="s">
        <v>2964</v>
      </c>
      <c r="AN28" s="1077">
        <v>2.7407955292570674E-2</v>
      </c>
      <c r="AO28" s="1078">
        <v>1</v>
      </c>
      <c r="AP28" s="1079">
        <v>1.2237593405947058</v>
      </c>
      <c r="AQ28" s="1208" t="s">
        <v>2964</v>
      </c>
      <c r="AR28" s="1103"/>
      <c r="AS28" s="1077">
        <v>1.3313609467455622E-2</v>
      </c>
      <c r="AT28" s="1077">
        <v>2.7407955292570674E-2</v>
      </c>
      <c r="AU28" s="1041" t="s">
        <v>1346</v>
      </c>
      <c r="AV28" s="1094">
        <v>2</v>
      </c>
      <c r="AW28" s="1094">
        <v>2</v>
      </c>
      <c r="AX28" s="1094">
        <v>4</v>
      </c>
      <c r="AY28" s="1094">
        <v>1</v>
      </c>
      <c r="AZ28" s="1094">
        <v>1</v>
      </c>
      <c r="BA28" s="1094">
        <v>3</v>
      </c>
      <c r="BB28" s="1089">
        <v>3</v>
      </c>
      <c r="BC28" s="1089">
        <v>1.05</v>
      </c>
      <c r="BD28" s="1093">
        <v>1.2164594125584303</v>
      </c>
      <c r="BE28" s="1093">
        <v>1.2237593405947058</v>
      </c>
      <c r="BF28" s="1093" t="s">
        <v>2800</v>
      </c>
      <c r="BG28" s="1095">
        <v>1.05</v>
      </c>
      <c r="BH28" s="1095">
        <v>1.02</v>
      </c>
      <c r="BI28" s="1095">
        <v>1.2</v>
      </c>
      <c r="BJ28" s="1095">
        <v>1</v>
      </c>
      <c r="BK28" s="1095">
        <v>1</v>
      </c>
      <c r="BL28" s="1095">
        <v>1.05</v>
      </c>
    </row>
    <row r="29" spans="1:64" ht="24">
      <c r="A29" s="1045">
        <v>2814</v>
      </c>
      <c r="B29" s="1059" t="s">
        <v>469</v>
      </c>
      <c r="C29" s="1060" t="s">
        <v>469</v>
      </c>
      <c r="D29" s="1071" t="s">
        <v>470</v>
      </c>
      <c r="E29" s="1072" t="s">
        <v>352</v>
      </c>
      <c r="F29" s="1073" t="s">
        <v>2967</v>
      </c>
      <c r="G29" s="1074" t="s">
        <v>465</v>
      </c>
      <c r="H29" s="1075" t="s">
        <v>352</v>
      </c>
      <c r="I29" s="1075" t="s">
        <v>352</v>
      </c>
      <c r="J29" s="1076">
        <v>0</v>
      </c>
      <c r="K29" s="1074" t="s">
        <v>339</v>
      </c>
      <c r="L29" s="1077">
        <v>0.17710387902695593</v>
      </c>
      <c r="M29" s="1078">
        <v>1</v>
      </c>
      <c r="N29" s="1079">
        <v>1.2237593405947058</v>
      </c>
      <c r="O29" s="1208" t="s">
        <v>2964</v>
      </c>
      <c r="P29" s="1077">
        <v>8.09500328731098E-4</v>
      </c>
      <c r="Q29" s="1078">
        <v>1</v>
      </c>
      <c r="R29" s="1079">
        <v>1.2237593405947058</v>
      </c>
      <c r="S29" s="1208" t="s">
        <v>2964</v>
      </c>
      <c r="T29" s="1077">
        <v>0.17710387902695593</v>
      </c>
      <c r="U29" s="1078">
        <v>1</v>
      </c>
      <c r="V29" s="1079">
        <v>1.2237593405947058</v>
      </c>
      <c r="W29" s="1208" t="s">
        <v>2964</v>
      </c>
      <c r="X29" s="1077">
        <v>8.09500328731098E-4</v>
      </c>
      <c r="Y29" s="1078">
        <v>1</v>
      </c>
      <c r="Z29" s="1079">
        <v>1.2237593405947058</v>
      </c>
      <c r="AA29" s="1073" t="s">
        <v>2964</v>
      </c>
      <c r="AB29" s="1077">
        <v>0.17710387902695593</v>
      </c>
      <c r="AC29" s="1078">
        <v>1</v>
      </c>
      <c r="AD29" s="1079">
        <v>1.2237593405947058</v>
      </c>
      <c r="AE29" s="1208" t="s">
        <v>2964</v>
      </c>
      <c r="AF29" s="1077">
        <v>8.09500328731098E-4</v>
      </c>
      <c r="AG29" s="1078">
        <v>1</v>
      </c>
      <c r="AH29" s="1079">
        <v>1.2237593405947058</v>
      </c>
      <c r="AI29" s="1208" t="s">
        <v>2964</v>
      </c>
      <c r="AJ29" s="1077">
        <v>0.17710387902695593</v>
      </c>
      <c r="AK29" s="1078">
        <v>1</v>
      </c>
      <c r="AL29" s="1079">
        <v>1.2237593405947058</v>
      </c>
      <c r="AM29" s="1208" t="s">
        <v>2964</v>
      </c>
      <c r="AN29" s="1077">
        <v>8.09500328731098E-4</v>
      </c>
      <c r="AO29" s="1078">
        <v>1</v>
      </c>
      <c r="AP29" s="1079">
        <v>1.2237593405947058</v>
      </c>
      <c r="AQ29" s="1208" t="s">
        <v>2964</v>
      </c>
      <c r="AR29" s="1103"/>
      <c r="AS29" s="1077">
        <v>0.17710387902695593</v>
      </c>
      <c r="AT29" s="1077">
        <v>8.09500328731098E-4</v>
      </c>
      <c r="AU29" s="1041" t="s">
        <v>1346</v>
      </c>
      <c r="AV29" s="1094">
        <v>2</v>
      </c>
      <c r="AW29" s="1094">
        <v>2</v>
      </c>
      <c r="AX29" s="1094">
        <v>4</v>
      </c>
      <c r="AY29" s="1094">
        <v>1</v>
      </c>
      <c r="AZ29" s="1094">
        <v>1</v>
      </c>
      <c r="BA29" s="1094">
        <v>3</v>
      </c>
      <c r="BB29" s="1089">
        <v>3</v>
      </c>
      <c r="BC29" s="1089">
        <v>1.05</v>
      </c>
      <c r="BD29" s="1093">
        <v>1.2164594125584303</v>
      </c>
      <c r="BE29" s="1093">
        <v>1.2237593405947058</v>
      </c>
      <c r="BF29" s="1093" t="s">
        <v>2800</v>
      </c>
      <c r="BG29" s="1095">
        <v>1.05</v>
      </c>
      <c r="BH29" s="1095">
        <v>1.02</v>
      </c>
      <c r="BI29" s="1095">
        <v>1.2</v>
      </c>
      <c r="BJ29" s="1095">
        <v>1</v>
      </c>
      <c r="BK29" s="1095">
        <v>1</v>
      </c>
      <c r="BL29" s="1095">
        <v>1.05</v>
      </c>
    </row>
    <row r="30" spans="1:64" ht="24">
      <c r="A30" s="1045">
        <v>4273</v>
      </c>
      <c r="B30" s="1059" t="s">
        <v>469</v>
      </c>
      <c r="C30" s="1060" t="s">
        <v>469</v>
      </c>
      <c r="D30" s="1071" t="s">
        <v>470</v>
      </c>
      <c r="E30" s="1072" t="s">
        <v>352</v>
      </c>
      <c r="F30" s="1073" t="s">
        <v>2968</v>
      </c>
      <c r="G30" s="1074" t="s">
        <v>44</v>
      </c>
      <c r="H30" s="1075" t="s">
        <v>352</v>
      </c>
      <c r="I30" s="1075" t="s">
        <v>352</v>
      </c>
      <c r="J30" s="1076">
        <v>0</v>
      </c>
      <c r="K30" s="1074" t="s">
        <v>339</v>
      </c>
      <c r="L30" s="1077">
        <v>0</v>
      </c>
      <c r="M30" s="1078">
        <v>1</v>
      </c>
      <c r="N30" s="1079">
        <v>1.2237593405947058</v>
      </c>
      <c r="O30" s="1208" t="s">
        <v>2964</v>
      </c>
      <c r="P30" s="1077">
        <v>1.1300131492439185E-2</v>
      </c>
      <c r="Q30" s="1078">
        <v>1</v>
      </c>
      <c r="R30" s="1079">
        <v>1.2237593405947058</v>
      </c>
      <c r="S30" s="1208" t="s">
        <v>2964</v>
      </c>
      <c r="T30" s="1077">
        <v>0</v>
      </c>
      <c r="U30" s="1078">
        <v>1</v>
      </c>
      <c r="V30" s="1079">
        <v>1.2237593405947058</v>
      </c>
      <c r="W30" s="1208" t="s">
        <v>2964</v>
      </c>
      <c r="X30" s="1077">
        <v>1.1300131492439185E-2</v>
      </c>
      <c r="Y30" s="1078">
        <v>1</v>
      </c>
      <c r="Z30" s="1079">
        <v>1.2237593405947058</v>
      </c>
      <c r="AA30" s="1073" t="s">
        <v>2964</v>
      </c>
      <c r="AB30" s="1077">
        <v>0</v>
      </c>
      <c r="AC30" s="1078">
        <v>1</v>
      </c>
      <c r="AD30" s="1079">
        <v>1.2237593405947058</v>
      </c>
      <c r="AE30" s="1208" t="s">
        <v>2964</v>
      </c>
      <c r="AF30" s="1077">
        <v>1.1300131492439185E-2</v>
      </c>
      <c r="AG30" s="1078">
        <v>1</v>
      </c>
      <c r="AH30" s="1079">
        <v>1.2237593405947058</v>
      </c>
      <c r="AI30" s="1208" t="s">
        <v>2964</v>
      </c>
      <c r="AJ30" s="1077">
        <v>0</v>
      </c>
      <c r="AK30" s="1078">
        <v>1</v>
      </c>
      <c r="AL30" s="1079">
        <v>1.2237593405947058</v>
      </c>
      <c r="AM30" s="1208" t="s">
        <v>2964</v>
      </c>
      <c r="AN30" s="1077">
        <v>1.1300131492439185E-2</v>
      </c>
      <c r="AO30" s="1078">
        <v>1</v>
      </c>
      <c r="AP30" s="1079">
        <v>1.2237593405947058</v>
      </c>
      <c r="AQ30" s="1208" t="s">
        <v>2964</v>
      </c>
      <c r="AR30" s="1103"/>
      <c r="AS30" s="1077">
        <v>0</v>
      </c>
      <c r="AT30" s="1077">
        <v>1.1300131492439185E-2</v>
      </c>
      <c r="AU30" s="1041" t="s">
        <v>1346</v>
      </c>
      <c r="AV30" s="1094">
        <v>2</v>
      </c>
      <c r="AW30" s="1094">
        <v>2</v>
      </c>
      <c r="AX30" s="1094">
        <v>4</v>
      </c>
      <c r="AY30" s="1094">
        <v>1</v>
      </c>
      <c r="AZ30" s="1094">
        <v>1</v>
      </c>
      <c r="BA30" s="1094">
        <v>3</v>
      </c>
      <c r="BB30" s="1089">
        <v>3</v>
      </c>
      <c r="BC30" s="1089">
        <v>1.05</v>
      </c>
      <c r="BD30" s="1093">
        <v>1.2164594125584303</v>
      </c>
      <c r="BE30" s="1093">
        <v>1.2237593405947058</v>
      </c>
      <c r="BF30" s="1093" t="s">
        <v>2800</v>
      </c>
      <c r="BG30" s="1095">
        <v>1.05</v>
      </c>
      <c r="BH30" s="1095">
        <v>1.02</v>
      </c>
      <c r="BI30" s="1095">
        <v>1.2</v>
      </c>
      <c r="BJ30" s="1095">
        <v>1</v>
      </c>
      <c r="BK30" s="1095">
        <v>1</v>
      </c>
      <c r="BL30" s="1095">
        <v>1.05</v>
      </c>
    </row>
    <row r="31" spans="1:64" ht="24">
      <c r="A31" s="1045">
        <v>3405</v>
      </c>
      <c r="B31" s="1059" t="s">
        <v>469</v>
      </c>
      <c r="C31" s="1060" t="s">
        <v>469</v>
      </c>
      <c r="D31" s="1071" t="s">
        <v>470</v>
      </c>
      <c r="E31" s="1072" t="s">
        <v>352</v>
      </c>
      <c r="F31" s="1073" t="s">
        <v>2969</v>
      </c>
      <c r="G31" s="1074" t="s">
        <v>336</v>
      </c>
      <c r="H31" s="1075" t="s">
        <v>352</v>
      </c>
      <c r="I31" s="1075" t="s">
        <v>352</v>
      </c>
      <c r="J31" s="1076">
        <v>0</v>
      </c>
      <c r="K31" s="1074" t="s">
        <v>339</v>
      </c>
      <c r="L31" s="1077">
        <v>0</v>
      </c>
      <c r="M31" s="1078">
        <v>1</v>
      </c>
      <c r="N31" s="1079">
        <v>1.2237593405947058</v>
      </c>
      <c r="O31" s="1208" t="s">
        <v>2964</v>
      </c>
      <c r="P31" s="1077">
        <v>3.147600262984878E-2</v>
      </c>
      <c r="Q31" s="1078">
        <v>1</v>
      </c>
      <c r="R31" s="1079">
        <v>1.2237593405947058</v>
      </c>
      <c r="S31" s="1208" t="s">
        <v>2964</v>
      </c>
      <c r="T31" s="1077">
        <v>0</v>
      </c>
      <c r="U31" s="1078">
        <v>1</v>
      </c>
      <c r="V31" s="1079">
        <v>1.2237593405947058</v>
      </c>
      <c r="W31" s="1208" t="s">
        <v>2964</v>
      </c>
      <c r="X31" s="1077">
        <v>3.147600262984878E-2</v>
      </c>
      <c r="Y31" s="1078">
        <v>1</v>
      </c>
      <c r="Z31" s="1079">
        <v>1.2237593405947058</v>
      </c>
      <c r="AA31" s="1073" t="s">
        <v>2964</v>
      </c>
      <c r="AB31" s="1077">
        <v>0</v>
      </c>
      <c r="AC31" s="1078">
        <v>1</v>
      </c>
      <c r="AD31" s="1079">
        <v>1.2237593405947058</v>
      </c>
      <c r="AE31" s="1208" t="s">
        <v>2964</v>
      </c>
      <c r="AF31" s="1077">
        <v>3.147600262984878E-2</v>
      </c>
      <c r="AG31" s="1078">
        <v>1</v>
      </c>
      <c r="AH31" s="1079">
        <v>1.2237593405947058</v>
      </c>
      <c r="AI31" s="1208" t="s">
        <v>2964</v>
      </c>
      <c r="AJ31" s="1077">
        <v>0</v>
      </c>
      <c r="AK31" s="1078">
        <v>1</v>
      </c>
      <c r="AL31" s="1079">
        <v>1.2237593405947058</v>
      </c>
      <c r="AM31" s="1208" t="s">
        <v>2964</v>
      </c>
      <c r="AN31" s="1077">
        <v>3.147600262984878E-2</v>
      </c>
      <c r="AO31" s="1078">
        <v>1</v>
      </c>
      <c r="AP31" s="1079">
        <v>1.2237593405947058</v>
      </c>
      <c r="AQ31" s="1208" t="s">
        <v>2964</v>
      </c>
      <c r="AR31" s="1103"/>
      <c r="AS31" s="1077">
        <v>0</v>
      </c>
      <c r="AT31" s="1077">
        <v>3.147600262984878E-2</v>
      </c>
      <c r="AU31" s="1041" t="s">
        <v>1346</v>
      </c>
      <c r="AV31" s="1094">
        <v>2</v>
      </c>
      <c r="AW31" s="1094">
        <v>2</v>
      </c>
      <c r="AX31" s="1094">
        <v>4</v>
      </c>
      <c r="AY31" s="1094">
        <v>1</v>
      </c>
      <c r="AZ31" s="1094">
        <v>1</v>
      </c>
      <c r="BA31" s="1094">
        <v>3</v>
      </c>
      <c r="BB31" s="1089">
        <v>3</v>
      </c>
      <c r="BC31" s="1089">
        <v>1.05</v>
      </c>
      <c r="BD31" s="1093">
        <v>1.2164594125584303</v>
      </c>
      <c r="BE31" s="1093">
        <v>1.2237593405947058</v>
      </c>
      <c r="BF31" s="1093" t="s">
        <v>2800</v>
      </c>
      <c r="BG31" s="1095">
        <v>1.05</v>
      </c>
      <c r="BH31" s="1095">
        <v>1.02</v>
      </c>
      <c r="BI31" s="1095">
        <v>1.2</v>
      </c>
      <c r="BJ31" s="1095">
        <v>1</v>
      </c>
      <c r="BK31" s="1095">
        <v>1</v>
      </c>
      <c r="BL31" s="1095">
        <v>1.05</v>
      </c>
    </row>
    <row r="32" spans="1:64" ht="24">
      <c r="A32" s="1045">
        <v>1216</v>
      </c>
      <c r="B32" s="1059" t="s">
        <v>469</v>
      </c>
      <c r="C32" s="1060" t="s">
        <v>469</v>
      </c>
      <c r="D32" s="1071" t="s">
        <v>470</v>
      </c>
      <c r="E32" s="1072" t="s">
        <v>352</v>
      </c>
      <c r="F32" s="1073" t="s">
        <v>1437</v>
      </c>
      <c r="G32" s="1074" t="s">
        <v>465</v>
      </c>
      <c r="H32" s="1075" t="s">
        <v>352</v>
      </c>
      <c r="I32" s="1075" t="s">
        <v>352</v>
      </c>
      <c r="J32" s="1076">
        <v>0</v>
      </c>
      <c r="K32" s="1074" t="s">
        <v>339</v>
      </c>
      <c r="L32" s="1077">
        <v>6.2869822485207101E-4</v>
      </c>
      <c r="M32" s="1078">
        <v>1</v>
      </c>
      <c r="N32" s="1079">
        <v>1.2237593405947058</v>
      </c>
      <c r="O32" s="1208" t="s">
        <v>2964</v>
      </c>
      <c r="P32" s="1077">
        <v>8.5880999342537803E-3</v>
      </c>
      <c r="Q32" s="1078">
        <v>1</v>
      </c>
      <c r="R32" s="1079">
        <v>1.2237593405947058</v>
      </c>
      <c r="S32" s="1208" t="s">
        <v>2964</v>
      </c>
      <c r="T32" s="1077">
        <v>6.2869822485207101E-4</v>
      </c>
      <c r="U32" s="1078">
        <v>1</v>
      </c>
      <c r="V32" s="1079">
        <v>1.2237593405947058</v>
      </c>
      <c r="W32" s="1208" t="s">
        <v>2964</v>
      </c>
      <c r="X32" s="1077">
        <v>8.5880999342537803E-3</v>
      </c>
      <c r="Y32" s="1078">
        <v>1</v>
      </c>
      <c r="Z32" s="1079">
        <v>1.2237593405947058</v>
      </c>
      <c r="AA32" s="1073" t="s">
        <v>2964</v>
      </c>
      <c r="AB32" s="1077">
        <v>6.2869822485207101E-4</v>
      </c>
      <c r="AC32" s="1078">
        <v>1</v>
      </c>
      <c r="AD32" s="1079">
        <v>1.2237593405947058</v>
      </c>
      <c r="AE32" s="1208" t="s">
        <v>2964</v>
      </c>
      <c r="AF32" s="1077">
        <v>8.5880999342537803E-3</v>
      </c>
      <c r="AG32" s="1078">
        <v>1</v>
      </c>
      <c r="AH32" s="1079">
        <v>1.2237593405947058</v>
      </c>
      <c r="AI32" s="1208" t="s">
        <v>2964</v>
      </c>
      <c r="AJ32" s="1077">
        <v>6.2869822485207101E-4</v>
      </c>
      <c r="AK32" s="1078">
        <v>1</v>
      </c>
      <c r="AL32" s="1079">
        <v>1.2237593405947058</v>
      </c>
      <c r="AM32" s="1208" t="s">
        <v>2964</v>
      </c>
      <c r="AN32" s="1077">
        <v>8.5880999342537803E-3</v>
      </c>
      <c r="AO32" s="1078">
        <v>1</v>
      </c>
      <c r="AP32" s="1079">
        <v>1.2237593405947058</v>
      </c>
      <c r="AQ32" s="1208" t="s">
        <v>2964</v>
      </c>
      <c r="AR32" s="1103"/>
      <c r="AS32" s="1077">
        <v>6.2869822485207101E-4</v>
      </c>
      <c r="AT32" s="1077">
        <v>8.5880999342537803E-3</v>
      </c>
      <c r="AU32" s="1041" t="s">
        <v>1346</v>
      </c>
      <c r="AV32" s="1094">
        <v>2</v>
      </c>
      <c r="AW32" s="1094">
        <v>2</v>
      </c>
      <c r="AX32" s="1094">
        <v>4</v>
      </c>
      <c r="AY32" s="1094">
        <v>1</v>
      </c>
      <c r="AZ32" s="1094">
        <v>1</v>
      </c>
      <c r="BA32" s="1094">
        <v>3</v>
      </c>
      <c r="BB32" s="1089">
        <v>3</v>
      </c>
      <c r="BC32" s="1089">
        <v>1.05</v>
      </c>
      <c r="BD32" s="1093">
        <v>1.2164594125584303</v>
      </c>
      <c r="BE32" s="1093">
        <v>1.2237593405947058</v>
      </c>
      <c r="BF32" s="1093" t="s">
        <v>2800</v>
      </c>
      <c r="BG32" s="1095">
        <v>1.05</v>
      </c>
      <c r="BH32" s="1095">
        <v>1.02</v>
      </c>
      <c r="BI32" s="1095">
        <v>1.2</v>
      </c>
      <c r="BJ32" s="1095">
        <v>1</v>
      </c>
      <c r="BK32" s="1095">
        <v>1</v>
      </c>
      <c r="BL32" s="1095">
        <v>1.05</v>
      </c>
    </row>
    <row r="33" spans="1:64" ht="24">
      <c r="A33" s="1045">
        <v>825</v>
      </c>
      <c r="B33" s="1059" t="s">
        <v>469</v>
      </c>
      <c r="C33" s="1060" t="s">
        <v>469</v>
      </c>
      <c r="D33" s="1071" t="s">
        <v>470</v>
      </c>
      <c r="E33" s="1072" t="s">
        <v>352</v>
      </c>
      <c r="F33" s="1073" t="s">
        <v>2742</v>
      </c>
      <c r="G33" s="1074" t="s">
        <v>44</v>
      </c>
      <c r="H33" s="1075" t="s">
        <v>352</v>
      </c>
      <c r="I33" s="1075" t="s">
        <v>352</v>
      </c>
      <c r="J33" s="1076">
        <v>0</v>
      </c>
      <c r="K33" s="1074" t="s">
        <v>339</v>
      </c>
      <c r="L33" s="1077">
        <v>6.4513477975016429E-4</v>
      </c>
      <c r="M33" s="1078">
        <v>1</v>
      </c>
      <c r="N33" s="1079">
        <v>1.2237593405947058</v>
      </c>
      <c r="O33" s="1208" t="s">
        <v>2964</v>
      </c>
      <c r="P33" s="1077">
        <v>0.40310650887573962</v>
      </c>
      <c r="Q33" s="1078">
        <v>1</v>
      </c>
      <c r="R33" s="1079">
        <v>1.2237593405947058</v>
      </c>
      <c r="S33" s="1208" t="s">
        <v>2964</v>
      </c>
      <c r="T33" s="1077">
        <v>6.4513477975016429E-4</v>
      </c>
      <c r="U33" s="1078">
        <v>1</v>
      </c>
      <c r="V33" s="1079">
        <v>1.2237593405947058</v>
      </c>
      <c r="W33" s="1208" t="s">
        <v>2964</v>
      </c>
      <c r="X33" s="1077">
        <v>0.40310650887573962</v>
      </c>
      <c r="Y33" s="1078">
        <v>1</v>
      </c>
      <c r="Z33" s="1079">
        <v>1.2237593405947058</v>
      </c>
      <c r="AA33" s="1073" t="s">
        <v>2964</v>
      </c>
      <c r="AB33" s="1077">
        <v>6.4513477975016429E-4</v>
      </c>
      <c r="AC33" s="1078">
        <v>1</v>
      </c>
      <c r="AD33" s="1079">
        <v>1.2237593405947058</v>
      </c>
      <c r="AE33" s="1208" t="s">
        <v>2964</v>
      </c>
      <c r="AF33" s="1077">
        <v>0.40310650887573962</v>
      </c>
      <c r="AG33" s="1078">
        <v>1</v>
      </c>
      <c r="AH33" s="1079">
        <v>1.2237593405947058</v>
      </c>
      <c r="AI33" s="1208" t="s">
        <v>2964</v>
      </c>
      <c r="AJ33" s="1077">
        <v>6.4513477975016429E-4</v>
      </c>
      <c r="AK33" s="1078">
        <v>1</v>
      </c>
      <c r="AL33" s="1079">
        <v>1.2237593405947058</v>
      </c>
      <c r="AM33" s="1208" t="s">
        <v>2964</v>
      </c>
      <c r="AN33" s="1077">
        <v>0.40310650887573962</v>
      </c>
      <c r="AO33" s="1078">
        <v>1</v>
      </c>
      <c r="AP33" s="1079">
        <v>1.2237593405947058</v>
      </c>
      <c r="AQ33" s="1208" t="s">
        <v>2964</v>
      </c>
      <c r="AR33" s="1103"/>
      <c r="AS33" s="1077">
        <v>6.4513477975016429E-4</v>
      </c>
      <c r="AT33" s="1077">
        <v>0.40310650887573962</v>
      </c>
      <c r="AU33" s="1041" t="s">
        <v>1346</v>
      </c>
      <c r="AV33" s="1094">
        <v>2</v>
      </c>
      <c r="AW33" s="1094">
        <v>2</v>
      </c>
      <c r="AX33" s="1094">
        <v>4</v>
      </c>
      <c r="AY33" s="1094">
        <v>1</v>
      </c>
      <c r="AZ33" s="1094">
        <v>1</v>
      </c>
      <c r="BA33" s="1094">
        <v>3</v>
      </c>
      <c r="BB33" s="1089">
        <v>3</v>
      </c>
      <c r="BC33" s="1089">
        <v>1.05</v>
      </c>
      <c r="BD33" s="1093">
        <v>1.2164594125584303</v>
      </c>
      <c r="BE33" s="1093">
        <v>1.2237593405947058</v>
      </c>
      <c r="BF33" s="1093" t="s">
        <v>2800</v>
      </c>
      <c r="BG33" s="1095">
        <v>1.05</v>
      </c>
      <c r="BH33" s="1095">
        <v>1.02</v>
      </c>
      <c r="BI33" s="1095">
        <v>1.2</v>
      </c>
      <c r="BJ33" s="1095">
        <v>1</v>
      </c>
      <c r="BK33" s="1095">
        <v>1</v>
      </c>
      <c r="BL33" s="1095">
        <v>1.05</v>
      </c>
    </row>
    <row r="34" spans="1:64" ht="24">
      <c r="A34" s="1045">
        <v>1239</v>
      </c>
      <c r="B34" s="1059" t="s">
        <v>469</v>
      </c>
      <c r="C34" s="1060" t="s">
        <v>469</v>
      </c>
      <c r="D34" s="1071" t="s">
        <v>470</v>
      </c>
      <c r="E34" s="1072" t="s">
        <v>352</v>
      </c>
      <c r="F34" s="1073" t="s">
        <v>2869</v>
      </c>
      <c r="G34" s="1074" t="s">
        <v>465</v>
      </c>
      <c r="H34" s="1075" t="s">
        <v>352</v>
      </c>
      <c r="I34" s="1075" t="s">
        <v>352</v>
      </c>
      <c r="J34" s="1076">
        <v>0</v>
      </c>
      <c r="K34" s="1074" t="s">
        <v>339</v>
      </c>
      <c r="L34" s="1077">
        <v>0</v>
      </c>
      <c r="M34" s="1078">
        <v>1</v>
      </c>
      <c r="N34" s="1079">
        <v>1.2237593405947058</v>
      </c>
      <c r="O34" s="1208" t="s">
        <v>2964</v>
      </c>
      <c r="P34" s="1077">
        <v>0.29339250493096647</v>
      </c>
      <c r="Q34" s="1078">
        <v>1</v>
      </c>
      <c r="R34" s="1079">
        <v>1.2237593405947058</v>
      </c>
      <c r="S34" s="1208" t="s">
        <v>2964</v>
      </c>
      <c r="T34" s="1077">
        <v>0</v>
      </c>
      <c r="U34" s="1078">
        <v>1</v>
      </c>
      <c r="V34" s="1079">
        <v>1.2237593405947058</v>
      </c>
      <c r="W34" s="1208" t="s">
        <v>2964</v>
      </c>
      <c r="X34" s="1077">
        <v>0.29339250493096647</v>
      </c>
      <c r="Y34" s="1078">
        <v>1</v>
      </c>
      <c r="Z34" s="1079">
        <v>1.2237593405947058</v>
      </c>
      <c r="AA34" s="1073" t="s">
        <v>2964</v>
      </c>
      <c r="AB34" s="1077">
        <v>0</v>
      </c>
      <c r="AC34" s="1078">
        <v>1</v>
      </c>
      <c r="AD34" s="1079">
        <v>1.2237593405947058</v>
      </c>
      <c r="AE34" s="1208" t="s">
        <v>2964</v>
      </c>
      <c r="AF34" s="1077">
        <v>0.29339250493096647</v>
      </c>
      <c r="AG34" s="1078">
        <v>1</v>
      </c>
      <c r="AH34" s="1079">
        <v>1.2237593405947058</v>
      </c>
      <c r="AI34" s="1208" t="s">
        <v>2964</v>
      </c>
      <c r="AJ34" s="1077">
        <v>0</v>
      </c>
      <c r="AK34" s="1078">
        <v>1</v>
      </c>
      <c r="AL34" s="1079">
        <v>1.2237593405947058</v>
      </c>
      <c r="AM34" s="1208" t="s">
        <v>2964</v>
      </c>
      <c r="AN34" s="1077">
        <v>0.29339250493096647</v>
      </c>
      <c r="AO34" s="1078">
        <v>1</v>
      </c>
      <c r="AP34" s="1079">
        <v>1.2237593405947058</v>
      </c>
      <c r="AQ34" s="1208" t="s">
        <v>2964</v>
      </c>
      <c r="AR34" s="1103"/>
      <c r="AS34" s="1077">
        <v>0</v>
      </c>
      <c r="AT34" s="1077">
        <v>0.29339250493096647</v>
      </c>
      <c r="AU34" s="1041" t="s">
        <v>1346</v>
      </c>
      <c r="AV34" s="1094">
        <v>2</v>
      </c>
      <c r="AW34" s="1094">
        <v>2</v>
      </c>
      <c r="AX34" s="1094">
        <v>4</v>
      </c>
      <c r="AY34" s="1094">
        <v>1</v>
      </c>
      <c r="AZ34" s="1094">
        <v>1</v>
      </c>
      <c r="BA34" s="1094">
        <v>3</v>
      </c>
      <c r="BB34" s="1089">
        <v>3</v>
      </c>
      <c r="BC34" s="1089">
        <v>1.05</v>
      </c>
      <c r="BD34" s="1093">
        <v>1.2164594125584303</v>
      </c>
      <c r="BE34" s="1093">
        <v>1.2237593405947058</v>
      </c>
      <c r="BF34" s="1093" t="s">
        <v>2800</v>
      </c>
      <c r="BG34" s="1095">
        <v>1.05</v>
      </c>
      <c r="BH34" s="1095">
        <v>1.02</v>
      </c>
      <c r="BI34" s="1095">
        <v>1.2</v>
      </c>
      <c r="BJ34" s="1095">
        <v>1</v>
      </c>
      <c r="BK34" s="1095">
        <v>1</v>
      </c>
      <c r="BL34" s="1095">
        <v>1.05</v>
      </c>
    </row>
    <row r="35" spans="1:64" ht="24">
      <c r="A35" s="1045">
        <v>1280</v>
      </c>
      <c r="B35" s="1059" t="s">
        <v>469</v>
      </c>
      <c r="C35" s="1060" t="s">
        <v>469</v>
      </c>
      <c r="D35" s="1071" t="s">
        <v>470</v>
      </c>
      <c r="E35" s="1072" t="s">
        <v>352</v>
      </c>
      <c r="F35" s="1073" t="s">
        <v>1424</v>
      </c>
      <c r="G35" s="1074" t="s">
        <v>465</v>
      </c>
      <c r="H35" s="1075" t="s">
        <v>352</v>
      </c>
      <c r="I35" s="1075" t="s">
        <v>352</v>
      </c>
      <c r="J35" s="1076">
        <v>0</v>
      </c>
      <c r="K35" s="1074" t="s">
        <v>339</v>
      </c>
      <c r="L35" s="1077">
        <v>0.604043392504931</v>
      </c>
      <c r="M35" s="1078">
        <v>1</v>
      </c>
      <c r="N35" s="1079">
        <v>1.2237593405947058</v>
      </c>
      <c r="O35" s="1208" t="s">
        <v>2964</v>
      </c>
      <c r="P35" s="1077">
        <v>7.0677186061801442E-2</v>
      </c>
      <c r="Q35" s="1078">
        <v>1</v>
      </c>
      <c r="R35" s="1079">
        <v>1.2237593405947058</v>
      </c>
      <c r="S35" s="1208" t="s">
        <v>2964</v>
      </c>
      <c r="T35" s="1077">
        <v>0.604043392504931</v>
      </c>
      <c r="U35" s="1078">
        <v>1</v>
      </c>
      <c r="V35" s="1079">
        <v>1.2237593405947058</v>
      </c>
      <c r="W35" s="1208" t="s">
        <v>2964</v>
      </c>
      <c r="X35" s="1077">
        <v>7.0677186061801442E-2</v>
      </c>
      <c r="Y35" s="1078">
        <v>1</v>
      </c>
      <c r="Z35" s="1079">
        <v>1.2237593405947058</v>
      </c>
      <c r="AA35" s="1073" t="s">
        <v>2964</v>
      </c>
      <c r="AB35" s="1077">
        <v>0.604043392504931</v>
      </c>
      <c r="AC35" s="1078">
        <v>1</v>
      </c>
      <c r="AD35" s="1079">
        <v>1.2237593405947058</v>
      </c>
      <c r="AE35" s="1208" t="s">
        <v>2964</v>
      </c>
      <c r="AF35" s="1077">
        <v>7.0677186061801442E-2</v>
      </c>
      <c r="AG35" s="1078">
        <v>1</v>
      </c>
      <c r="AH35" s="1079">
        <v>1.2237593405947058</v>
      </c>
      <c r="AI35" s="1208" t="s">
        <v>2964</v>
      </c>
      <c r="AJ35" s="1077">
        <v>0.604043392504931</v>
      </c>
      <c r="AK35" s="1078">
        <v>1</v>
      </c>
      <c r="AL35" s="1079">
        <v>1.2237593405947058</v>
      </c>
      <c r="AM35" s="1208" t="s">
        <v>2964</v>
      </c>
      <c r="AN35" s="1077">
        <v>7.0677186061801442E-2</v>
      </c>
      <c r="AO35" s="1078">
        <v>1</v>
      </c>
      <c r="AP35" s="1079">
        <v>1.2237593405947058</v>
      </c>
      <c r="AQ35" s="1208" t="s">
        <v>2964</v>
      </c>
      <c r="AR35" s="1103"/>
      <c r="AS35" s="1077">
        <v>0.604043392504931</v>
      </c>
      <c r="AT35" s="1077">
        <v>7.0677186061801442E-2</v>
      </c>
      <c r="AU35" s="1041" t="s">
        <v>1346</v>
      </c>
      <c r="AV35" s="1094">
        <v>2</v>
      </c>
      <c r="AW35" s="1094">
        <v>2</v>
      </c>
      <c r="AX35" s="1094">
        <v>4</v>
      </c>
      <c r="AY35" s="1094">
        <v>1</v>
      </c>
      <c r="AZ35" s="1094">
        <v>1</v>
      </c>
      <c r="BA35" s="1094">
        <v>3</v>
      </c>
      <c r="BB35" s="1089">
        <v>3</v>
      </c>
      <c r="BC35" s="1089">
        <v>1.05</v>
      </c>
      <c r="BD35" s="1093">
        <v>1.2164594125584303</v>
      </c>
      <c r="BE35" s="1093">
        <v>1.2237593405947058</v>
      </c>
      <c r="BF35" s="1093" t="s">
        <v>2800</v>
      </c>
      <c r="BG35" s="1095">
        <v>1.05</v>
      </c>
      <c r="BH35" s="1095">
        <v>1.02</v>
      </c>
      <c r="BI35" s="1095">
        <v>1.2</v>
      </c>
      <c r="BJ35" s="1095">
        <v>1</v>
      </c>
      <c r="BK35" s="1095">
        <v>1</v>
      </c>
      <c r="BL35" s="1095">
        <v>1.05</v>
      </c>
    </row>
    <row r="36" spans="1:64" s="1204" customFormat="1" ht="24">
      <c r="A36" s="1045">
        <v>3115</v>
      </c>
      <c r="B36" s="1059" t="s">
        <v>469</v>
      </c>
      <c r="C36" s="1060" t="s">
        <v>469</v>
      </c>
      <c r="D36" s="1071" t="s">
        <v>470</v>
      </c>
      <c r="E36" s="1072" t="s">
        <v>352</v>
      </c>
      <c r="F36" s="1073" t="s">
        <v>1832</v>
      </c>
      <c r="G36" s="1074" t="s">
        <v>336</v>
      </c>
      <c r="H36" s="1075" t="s">
        <v>352</v>
      </c>
      <c r="I36" s="1075" t="s">
        <v>352</v>
      </c>
      <c r="J36" s="1076">
        <v>0</v>
      </c>
      <c r="K36" s="1074" t="s">
        <v>339</v>
      </c>
      <c r="L36" s="1077">
        <v>1.5080539119000657E-2</v>
      </c>
      <c r="M36" s="1078">
        <v>1</v>
      </c>
      <c r="N36" s="1079">
        <v>1.2237593405947058</v>
      </c>
      <c r="O36" s="1208" t="s">
        <v>2964</v>
      </c>
      <c r="P36" s="1077">
        <v>0.21778435239973701</v>
      </c>
      <c r="Q36" s="1078">
        <v>1</v>
      </c>
      <c r="R36" s="1079">
        <v>1.2237593405947058</v>
      </c>
      <c r="S36" s="1208" t="s">
        <v>2964</v>
      </c>
      <c r="T36" s="1077">
        <v>1.5080539119000657E-2</v>
      </c>
      <c r="U36" s="1078">
        <v>1</v>
      </c>
      <c r="V36" s="1079">
        <v>1.2237593405947058</v>
      </c>
      <c r="W36" s="1208" t="s">
        <v>2964</v>
      </c>
      <c r="X36" s="1077">
        <v>0.21778435239973701</v>
      </c>
      <c r="Y36" s="1078">
        <v>1</v>
      </c>
      <c r="Z36" s="1079">
        <v>1.2237593405947058</v>
      </c>
      <c r="AA36" s="1073" t="s">
        <v>2964</v>
      </c>
      <c r="AB36" s="1077">
        <v>1.5080539119000657E-2</v>
      </c>
      <c r="AC36" s="1078">
        <v>1</v>
      </c>
      <c r="AD36" s="1079">
        <v>1.2237593405947058</v>
      </c>
      <c r="AE36" s="1208" t="s">
        <v>2964</v>
      </c>
      <c r="AF36" s="1077">
        <v>0.21778435239973701</v>
      </c>
      <c r="AG36" s="1078">
        <v>1</v>
      </c>
      <c r="AH36" s="1079">
        <v>1.2237593405947058</v>
      </c>
      <c r="AI36" s="1208" t="s">
        <v>2964</v>
      </c>
      <c r="AJ36" s="1077">
        <v>1.5080539119000657E-2</v>
      </c>
      <c r="AK36" s="1078">
        <v>1</v>
      </c>
      <c r="AL36" s="1079">
        <v>1.2237593405947058</v>
      </c>
      <c r="AM36" s="1208" t="s">
        <v>2964</v>
      </c>
      <c r="AN36" s="1077">
        <v>0.21778435239973701</v>
      </c>
      <c r="AO36" s="1078">
        <v>1</v>
      </c>
      <c r="AP36" s="1079">
        <v>1.2237593405947058</v>
      </c>
      <c r="AQ36" s="1208" t="s">
        <v>2964</v>
      </c>
      <c r="AR36" s="1103"/>
      <c r="AS36" s="1077">
        <v>1.5080539119000657E-2</v>
      </c>
      <c r="AT36" s="1077">
        <v>0.21778435239973701</v>
      </c>
      <c r="AU36" s="1041" t="s">
        <v>1346</v>
      </c>
      <c r="AV36" s="1094">
        <v>2</v>
      </c>
      <c r="AW36" s="1094">
        <v>2</v>
      </c>
      <c r="AX36" s="1094">
        <v>4</v>
      </c>
      <c r="AY36" s="1094">
        <v>1</v>
      </c>
      <c r="AZ36" s="1094">
        <v>1</v>
      </c>
      <c r="BA36" s="1094">
        <v>3</v>
      </c>
      <c r="BB36" s="1089">
        <v>3</v>
      </c>
      <c r="BC36" s="1089">
        <v>1.05</v>
      </c>
      <c r="BD36" s="1093">
        <v>1.2164594125584303</v>
      </c>
      <c r="BE36" s="1093">
        <v>1.2237593405947058</v>
      </c>
      <c r="BF36" s="1093" t="s">
        <v>2800</v>
      </c>
      <c r="BG36" s="1095">
        <v>1.05</v>
      </c>
      <c r="BH36" s="1095">
        <v>1.02</v>
      </c>
      <c r="BI36" s="1095">
        <v>1.2</v>
      </c>
      <c r="BJ36" s="1095">
        <v>1</v>
      </c>
      <c r="BK36" s="1095">
        <v>1</v>
      </c>
      <c r="BL36" s="1095">
        <v>1.05</v>
      </c>
    </row>
    <row r="37" spans="1:64" s="1204" customFormat="1" ht="24">
      <c r="A37" s="1045">
        <v>1218</v>
      </c>
      <c r="B37" s="1059" t="s">
        <v>469</v>
      </c>
      <c r="C37" s="1060" t="s">
        <v>469</v>
      </c>
      <c r="D37" s="1071" t="s">
        <v>470</v>
      </c>
      <c r="E37" s="1072" t="s">
        <v>352</v>
      </c>
      <c r="F37" s="1073" t="s">
        <v>2970</v>
      </c>
      <c r="G37" s="1074" t="s">
        <v>465</v>
      </c>
      <c r="H37" s="1075" t="s">
        <v>352</v>
      </c>
      <c r="I37" s="1075" t="s">
        <v>352</v>
      </c>
      <c r="J37" s="1076">
        <v>0</v>
      </c>
      <c r="K37" s="1074" t="s">
        <v>339</v>
      </c>
      <c r="L37" s="1077">
        <v>0</v>
      </c>
      <c r="M37" s="1078">
        <v>1</v>
      </c>
      <c r="N37" s="1079">
        <v>1.2237593405947058</v>
      </c>
      <c r="O37" s="1208" t="s">
        <v>2964</v>
      </c>
      <c r="P37" s="1077">
        <v>4.5200525969756739E-4</v>
      </c>
      <c r="Q37" s="1078">
        <v>1</v>
      </c>
      <c r="R37" s="1079">
        <v>1.2237593405947058</v>
      </c>
      <c r="S37" s="1208" t="s">
        <v>2964</v>
      </c>
      <c r="T37" s="1077">
        <v>0</v>
      </c>
      <c r="U37" s="1078">
        <v>1</v>
      </c>
      <c r="V37" s="1079">
        <v>1.2237593405947058</v>
      </c>
      <c r="W37" s="1208" t="s">
        <v>2964</v>
      </c>
      <c r="X37" s="1077">
        <v>4.5200525969756739E-4</v>
      </c>
      <c r="Y37" s="1078">
        <v>1</v>
      </c>
      <c r="Z37" s="1079">
        <v>1.2237593405947058</v>
      </c>
      <c r="AA37" s="1073" t="s">
        <v>2964</v>
      </c>
      <c r="AB37" s="1077">
        <v>0</v>
      </c>
      <c r="AC37" s="1078">
        <v>1</v>
      </c>
      <c r="AD37" s="1079">
        <v>1.2237593405947058</v>
      </c>
      <c r="AE37" s="1208" t="s">
        <v>2964</v>
      </c>
      <c r="AF37" s="1077">
        <v>4.5200525969756739E-4</v>
      </c>
      <c r="AG37" s="1078">
        <v>1</v>
      </c>
      <c r="AH37" s="1079">
        <v>1.2237593405947058</v>
      </c>
      <c r="AI37" s="1208" t="s">
        <v>2964</v>
      </c>
      <c r="AJ37" s="1077">
        <v>0</v>
      </c>
      <c r="AK37" s="1078">
        <v>1</v>
      </c>
      <c r="AL37" s="1079">
        <v>1.2237593405947058</v>
      </c>
      <c r="AM37" s="1208" t="s">
        <v>2964</v>
      </c>
      <c r="AN37" s="1077">
        <v>4.5200525969756739E-4</v>
      </c>
      <c r="AO37" s="1078">
        <v>1</v>
      </c>
      <c r="AP37" s="1079">
        <v>1.2237593405947058</v>
      </c>
      <c r="AQ37" s="1208" t="s">
        <v>2964</v>
      </c>
      <c r="AR37" s="1103"/>
      <c r="AS37" s="1077">
        <v>0</v>
      </c>
      <c r="AT37" s="1077">
        <v>4.5200525969756739E-4</v>
      </c>
      <c r="AU37" s="1041" t="s">
        <v>1346</v>
      </c>
      <c r="AV37" s="1094">
        <v>2</v>
      </c>
      <c r="AW37" s="1094">
        <v>2</v>
      </c>
      <c r="AX37" s="1094">
        <v>4</v>
      </c>
      <c r="AY37" s="1094">
        <v>1</v>
      </c>
      <c r="AZ37" s="1094">
        <v>1</v>
      </c>
      <c r="BA37" s="1094">
        <v>3</v>
      </c>
      <c r="BB37" s="1089">
        <v>3</v>
      </c>
      <c r="BC37" s="1089">
        <v>1.05</v>
      </c>
      <c r="BD37" s="1093">
        <v>1.2164594125584303</v>
      </c>
      <c r="BE37" s="1093">
        <v>1.2237593405947058</v>
      </c>
      <c r="BF37" s="1093" t="s">
        <v>2800</v>
      </c>
      <c r="BG37" s="1095">
        <v>1.05</v>
      </c>
      <c r="BH37" s="1095">
        <v>1.02</v>
      </c>
      <c r="BI37" s="1095">
        <v>1.2</v>
      </c>
      <c r="BJ37" s="1095">
        <v>1</v>
      </c>
      <c r="BK37" s="1095">
        <v>1</v>
      </c>
      <c r="BL37" s="1095">
        <v>1.05</v>
      </c>
    </row>
    <row r="38" spans="1:64" s="1204" customFormat="1" ht="24">
      <c r="A38" s="1045">
        <v>1289</v>
      </c>
      <c r="B38" s="1059" t="s">
        <v>469</v>
      </c>
      <c r="C38" s="1060" t="s">
        <v>469</v>
      </c>
      <c r="D38" s="1071" t="s">
        <v>470</v>
      </c>
      <c r="E38" s="1072" t="s">
        <v>352</v>
      </c>
      <c r="F38" s="1073" t="s">
        <v>2765</v>
      </c>
      <c r="G38" s="1074" t="s">
        <v>465</v>
      </c>
      <c r="H38" s="1075" t="s">
        <v>352</v>
      </c>
      <c r="I38" s="1075" t="s">
        <v>352</v>
      </c>
      <c r="J38" s="1076">
        <v>0</v>
      </c>
      <c r="K38" s="1074" t="s">
        <v>339</v>
      </c>
      <c r="L38" s="1077">
        <v>0</v>
      </c>
      <c r="M38" s="1078">
        <v>1</v>
      </c>
      <c r="N38" s="1079">
        <v>1.2237593405947058</v>
      </c>
      <c r="O38" s="1208" t="s">
        <v>2964</v>
      </c>
      <c r="P38" s="1077">
        <v>0.10108481262327416</v>
      </c>
      <c r="Q38" s="1078">
        <v>1</v>
      </c>
      <c r="R38" s="1079">
        <v>1.2237593405947058</v>
      </c>
      <c r="S38" s="1208" t="s">
        <v>2964</v>
      </c>
      <c r="T38" s="1077">
        <v>0</v>
      </c>
      <c r="U38" s="1078">
        <v>1</v>
      </c>
      <c r="V38" s="1079">
        <v>1.2237593405947058</v>
      </c>
      <c r="W38" s="1208" t="s">
        <v>2964</v>
      </c>
      <c r="X38" s="1077">
        <v>0.10108481262327416</v>
      </c>
      <c r="Y38" s="1078">
        <v>1</v>
      </c>
      <c r="Z38" s="1079">
        <v>1.2237593405947058</v>
      </c>
      <c r="AA38" s="1073" t="s">
        <v>2964</v>
      </c>
      <c r="AB38" s="1077">
        <v>0</v>
      </c>
      <c r="AC38" s="1078">
        <v>1</v>
      </c>
      <c r="AD38" s="1079">
        <v>1.2237593405947058</v>
      </c>
      <c r="AE38" s="1208" t="s">
        <v>2964</v>
      </c>
      <c r="AF38" s="1077">
        <v>0.10108481262327416</v>
      </c>
      <c r="AG38" s="1078">
        <v>1</v>
      </c>
      <c r="AH38" s="1079">
        <v>1.2237593405947058</v>
      </c>
      <c r="AI38" s="1208" t="s">
        <v>2964</v>
      </c>
      <c r="AJ38" s="1077">
        <v>0</v>
      </c>
      <c r="AK38" s="1078">
        <v>1</v>
      </c>
      <c r="AL38" s="1079">
        <v>1.2237593405947058</v>
      </c>
      <c r="AM38" s="1208" t="s">
        <v>2964</v>
      </c>
      <c r="AN38" s="1077">
        <v>0.10108481262327416</v>
      </c>
      <c r="AO38" s="1078">
        <v>1</v>
      </c>
      <c r="AP38" s="1079">
        <v>1.2237593405947058</v>
      </c>
      <c r="AQ38" s="1208" t="s">
        <v>2964</v>
      </c>
      <c r="AR38" s="1103"/>
      <c r="AS38" s="1077">
        <v>0</v>
      </c>
      <c r="AT38" s="1077">
        <v>0.10108481262327416</v>
      </c>
      <c r="AU38" s="1041" t="s">
        <v>1346</v>
      </c>
      <c r="AV38" s="1094">
        <v>2</v>
      </c>
      <c r="AW38" s="1094">
        <v>2</v>
      </c>
      <c r="AX38" s="1094">
        <v>4</v>
      </c>
      <c r="AY38" s="1094">
        <v>1</v>
      </c>
      <c r="AZ38" s="1094">
        <v>1</v>
      </c>
      <c r="BA38" s="1094">
        <v>3</v>
      </c>
      <c r="BB38" s="1089">
        <v>3</v>
      </c>
      <c r="BC38" s="1089">
        <v>1.05</v>
      </c>
      <c r="BD38" s="1093">
        <v>1.2164594125584303</v>
      </c>
      <c r="BE38" s="1093">
        <v>1.2237593405947058</v>
      </c>
      <c r="BF38" s="1093" t="s">
        <v>2800</v>
      </c>
      <c r="BG38" s="1095">
        <v>1.05</v>
      </c>
      <c r="BH38" s="1095">
        <v>1.02</v>
      </c>
      <c r="BI38" s="1095">
        <v>1.2</v>
      </c>
      <c r="BJ38" s="1095">
        <v>1</v>
      </c>
      <c r="BK38" s="1095">
        <v>1</v>
      </c>
      <c r="BL38" s="1095">
        <v>1.05</v>
      </c>
    </row>
    <row r="39" spans="1:64" s="1204" customFormat="1" ht="24">
      <c r="A39" s="1045">
        <v>5428</v>
      </c>
      <c r="B39" s="1059" t="s">
        <v>469</v>
      </c>
      <c r="C39" s="1060" t="s">
        <v>469</v>
      </c>
      <c r="D39" s="1071" t="s">
        <v>470</v>
      </c>
      <c r="E39" s="1072" t="s">
        <v>352</v>
      </c>
      <c r="F39" s="1073" t="s">
        <v>2971</v>
      </c>
      <c r="G39" s="1074" t="s">
        <v>465</v>
      </c>
      <c r="H39" s="1075" t="s">
        <v>352</v>
      </c>
      <c r="I39" s="1075" t="s">
        <v>352</v>
      </c>
      <c r="J39" s="1076">
        <v>0</v>
      </c>
      <c r="K39" s="1074" t="s">
        <v>339</v>
      </c>
      <c r="L39" s="1077">
        <v>3.1188362919132145E-5</v>
      </c>
      <c r="M39" s="1078">
        <v>1</v>
      </c>
      <c r="N39" s="1079">
        <v>1.2237593405947058</v>
      </c>
      <c r="O39" s="1208" t="s">
        <v>2964</v>
      </c>
      <c r="P39" s="1077">
        <v>2.7284681130834977E-5</v>
      </c>
      <c r="Q39" s="1078">
        <v>1</v>
      </c>
      <c r="R39" s="1079">
        <v>1.2237593405947058</v>
      </c>
      <c r="S39" s="1208" t="s">
        <v>2964</v>
      </c>
      <c r="T39" s="1077">
        <v>3.1188362919132145E-5</v>
      </c>
      <c r="U39" s="1078">
        <v>1</v>
      </c>
      <c r="V39" s="1079">
        <v>1.2237593405947058</v>
      </c>
      <c r="W39" s="1208" t="s">
        <v>2964</v>
      </c>
      <c r="X39" s="1077">
        <v>2.7284681130834977E-5</v>
      </c>
      <c r="Y39" s="1078">
        <v>1</v>
      </c>
      <c r="Z39" s="1079">
        <v>1.2237593405947058</v>
      </c>
      <c r="AA39" s="1073" t="s">
        <v>2964</v>
      </c>
      <c r="AB39" s="1077">
        <v>3.1188362919132145E-5</v>
      </c>
      <c r="AC39" s="1078">
        <v>1</v>
      </c>
      <c r="AD39" s="1079">
        <v>1.2237593405947058</v>
      </c>
      <c r="AE39" s="1208" t="s">
        <v>2964</v>
      </c>
      <c r="AF39" s="1077">
        <v>2.7284681130834977E-5</v>
      </c>
      <c r="AG39" s="1078">
        <v>1</v>
      </c>
      <c r="AH39" s="1079">
        <v>1.2237593405947058</v>
      </c>
      <c r="AI39" s="1208" t="s">
        <v>2964</v>
      </c>
      <c r="AJ39" s="1077">
        <v>3.1188362919132145E-5</v>
      </c>
      <c r="AK39" s="1078">
        <v>1</v>
      </c>
      <c r="AL39" s="1079">
        <v>1.2237593405947058</v>
      </c>
      <c r="AM39" s="1208" t="s">
        <v>2964</v>
      </c>
      <c r="AN39" s="1077">
        <v>2.7284681130834977E-5</v>
      </c>
      <c r="AO39" s="1078">
        <v>1</v>
      </c>
      <c r="AP39" s="1079">
        <v>1.2237593405947058</v>
      </c>
      <c r="AQ39" s="1208" t="s">
        <v>2964</v>
      </c>
      <c r="AR39" s="1103"/>
      <c r="AS39" s="1077">
        <v>3.1188362919132145E-5</v>
      </c>
      <c r="AT39" s="1077">
        <v>2.7284681130834977E-5</v>
      </c>
      <c r="AU39" s="1041" t="s">
        <v>1346</v>
      </c>
      <c r="AV39" s="1094">
        <v>2</v>
      </c>
      <c r="AW39" s="1094">
        <v>2</v>
      </c>
      <c r="AX39" s="1094">
        <v>4</v>
      </c>
      <c r="AY39" s="1094">
        <v>1</v>
      </c>
      <c r="AZ39" s="1094">
        <v>1</v>
      </c>
      <c r="BA39" s="1094">
        <v>3</v>
      </c>
      <c r="BB39" s="1089">
        <v>3</v>
      </c>
      <c r="BC39" s="1089">
        <v>1.05</v>
      </c>
      <c r="BD39" s="1093">
        <v>1.2164594125584303</v>
      </c>
      <c r="BE39" s="1093">
        <v>1.2237593405947058</v>
      </c>
      <c r="BF39" s="1093" t="s">
        <v>2800</v>
      </c>
      <c r="BG39" s="1095">
        <v>1.05</v>
      </c>
      <c r="BH39" s="1095">
        <v>1.02</v>
      </c>
      <c r="BI39" s="1095">
        <v>1.2</v>
      </c>
      <c r="BJ39" s="1095">
        <v>1</v>
      </c>
      <c r="BK39" s="1095">
        <v>1</v>
      </c>
      <c r="BL39" s="1095">
        <v>1.05</v>
      </c>
    </row>
    <row r="40" spans="1:64" s="1204" customFormat="1" ht="24">
      <c r="A40" s="1045">
        <v>6319</v>
      </c>
      <c r="B40" s="1059" t="s">
        <v>469</v>
      </c>
      <c r="C40" s="1060" t="s">
        <v>469</v>
      </c>
      <c r="D40" s="1071" t="s">
        <v>470</v>
      </c>
      <c r="E40" s="1072" t="s">
        <v>352</v>
      </c>
      <c r="F40" s="1073" t="s">
        <v>2972</v>
      </c>
      <c r="G40" s="1074" t="s">
        <v>465</v>
      </c>
      <c r="H40" s="1075" t="s">
        <v>352</v>
      </c>
      <c r="I40" s="1075" t="s">
        <v>352</v>
      </c>
      <c r="J40" s="1076">
        <v>0</v>
      </c>
      <c r="K40" s="1074" t="s">
        <v>339</v>
      </c>
      <c r="L40" s="1077">
        <v>0</v>
      </c>
      <c r="M40" s="1078">
        <v>1</v>
      </c>
      <c r="N40" s="1079">
        <v>1.2237593405947058</v>
      </c>
      <c r="O40" s="1208" t="s">
        <v>2964</v>
      </c>
      <c r="P40" s="1077">
        <v>2.9996712689020381E-2</v>
      </c>
      <c r="Q40" s="1078">
        <v>1</v>
      </c>
      <c r="R40" s="1079">
        <v>1.2237593405947058</v>
      </c>
      <c r="S40" s="1208" t="s">
        <v>2964</v>
      </c>
      <c r="T40" s="1077">
        <v>0</v>
      </c>
      <c r="U40" s="1078">
        <v>1</v>
      </c>
      <c r="V40" s="1079">
        <v>1.2237593405947058</v>
      </c>
      <c r="W40" s="1208" t="s">
        <v>2964</v>
      </c>
      <c r="X40" s="1077">
        <v>2.9996712689020381E-2</v>
      </c>
      <c r="Y40" s="1078">
        <v>1</v>
      </c>
      <c r="Z40" s="1079">
        <v>1.2237593405947058</v>
      </c>
      <c r="AA40" s="1073" t="s">
        <v>2964</v>
      </c>
      <c r="AB40" s="1077">
        <v>0</v>
      </c>
      <c r="AC40" s="1078">
        <v>1</v>
      </c>
      <c r="AD40" s="1079">
        <v>1.2237593405947058</v>
      </c>
      <c r="AE40" s="1208" t="s">
        <v>2964</v>
      </c>
      <c r="AF40" s="1077">
        <v>2.9996712689020381E-2</v>
      </c>
      <c r="AG40" s="1078">
        <v>1</v>
      </c>
      <c r="AH40" s="1079">
        <v>1.2237593405947058</v>
      </c>
      <c r="AI40" s="1208" t="s">
        <v>2964</v>
      </c>
      <c r="AJ40" s="1077">
        <v>0</v>
      </c>
      <c r="AK40" s="1078">
        <v>1</v>
      </c>
      <c r="AL40" s="1079">
        <v>1.2237593405947058</v>
      </c>
      <c r="AM40" s="1208" t="s">
        <v>2964</v>
      </c>
      <c r="AN40" s="1077">
        <v>2.9996712689020381E-2</v>
      </c>
      <c r="AO40" s="1078">
        <v>1</v>
      </c>
      <c r="AP40" s="1079">
        <v>1.2237593405947058</v>
      </c>
      <c r="AQ40" s="1208" t="s">
        <v>2964</v>
      </c>
      <c r="AR40" s="1103"/>
      <c r="AS40" s="1077">
        <v>0</v>
      </c>
      <c r="AT40" s="1077">
        <v>2.9996712689020381E-2</v>
      </c>
      <c r="AU40" s="1041" t="s">
        <v>1346</v>
      </c>
      <c r="AV40" s="1094">
        <v>2</v>
      </c>
      <c r="AW40" s="1094">
        <v>2</v>
      </c>
      <c r="AX40" s="1094">
        <v>4</v>
      </c>
      <c r="AY40" s="1094">
        <v>1</v>
      </c>
      <c r="AZ40" s="1094">
        <v>1</v>
      </c>
      <c r="BA40" s="1094">
        <v>3</v>
      </c>
      <c r="BB40" s="1089">
        <v>3</v>
      </c>
      <c r="BC40" s="1089">
        <v>1.05</v>
      </c>
      <c r="BD40" s="1093">
        <v>1.2164594125584303</v>
      </c>
      <c r="BE40" s="1093">
        <v>1.2237593405947058</v>
      </c>
      <c r="BF40" s="1093" t="s">
        <v>2800</v>
      </c>
      <c r="BG40" s="1095">
        <v>1.05</v>
      </c>
      <c r="BH40" s="1095">
        <v>1.02</v>
      </c>
      <c r="BI40" s="1095">
        <v>1.2</v>
      </c>
      <c r="BJ40" s="1095">
        <v>1</v>
      </c>
      <c r="BK40" s="1095">
        <v>1</v>
      </c>
      <c r="BL40" s="1095">
        <v>1.05</v>
      </c>
    </row>
    <row r="41" spans="1:64" s="1204" customFormat="1" ht="24">
      <c r="A41" s="1045">
        <v>1864</v>
      </c>
      <c r="B41" s="1059" t="s">
        <v>469</v>
      </c>
      <c r="C41" s="1060" t="s">
        <v>469</v>
      </c>
      <c r="D41" s="1071" t="s">
        <v>470</v>
      </c>
      <c r="E41" s="1072" t="s">
        <v>352</v>
      </c>
      <c r="F41" s="1073" t="s">
        <v>2973</v>
      </c>
      <c r="G41" s="1074" t="s">
        <v>465</v>
      </c>
      <c r="H41" s="1075" t="s">
        <v>352</v>
      </c>
      <c r="I41" s="1075" t="s">
        <v>352</v>
      </c>
      <c r="J41" s="1076">
        <v>0</v>
      </c>
      <c r="K41" s="1074" t="s">
        <v>339</v>
      </c>
      <c r="L41" s="1077">
        <v>0</v>
      </c>
      <c r="M41" s="1078">
        <v>1</v>
      </c>
      <c r="N41" s="1079">
        <v>1.2237593405947058</v>
      </c>
      <c r="O41" s="1208" t="s">
        <v>2964</v>
      </c>
      <c r="P41" s="1077">
        <v>2.0956607495069036E-2</v>
      </c>
      <c r="Q41" s="1078">
        <v>1</v>
      </c>
      <c r="R41" s="1079">
        <v>1.2237593405947058</v>
      </c>
      <c r="S41" s="1208" t="s">
        <v>2964</v>
      </c>
      <c r="T41" s="1077">
        <v>0</v>
      </c>
      <c r="U41" s="1078">
        <v>1</v>
      </c>
      <c r="V41" s="1079">
        <v>1.2237593405947058</v>
      </c>
      <c r="W41" s="1208" t="s">
        <v>2964</v>
      </c>
      <c r="X41" s="1077">
        <v>2.0956607495069036E-2</v>
      </c>
      <c r="Y41" s="1078">
        <v>1</v>
      </c>
      <c r="Z41" s="1079">
        <v>1.2237593405947058</v>
      </c>
      <c r="AA41" s="1073" t="s">
        <v>2964</v>
      </c>
      <c r="AB41" s="1077">
        <v>0</v>
      </c>
      <c r="AC41" s="1078">
        <v>1</v>
      </c>
      <c r="AD41" s="1079">
        <v>1.2237593405947058</v>
      </c>
      <c r="AE41" s="1208" t="s">
        <v>2964</v>
      </c>
      <c r="AF41" s="1077">
        <v>2.0956607495069036E-2</v>
      </c>
      <c r="AG41" s="1078">
        <v>1</v>
      </c>
      <c r="AH41" s="1079">
        <v>1.2237593405947058</v>
      </c>
      <c r="AI41" s="1208" t="s">
        <v>2964</v>
      </c>
      <c r="AJ41" s="1077">
        <v>0</v>
      </c>
      <c r="AK41" s="1078">
        <v>1</v>
      </c>
      <c r="AL41" s="1079">
        <v>1.2237593405947058</v>
      </c>
      <c r="AM41" s="1208" t="s">
        <v>2964</v>
      </c>
      <c r="AN41" s="1077">
        <v>2.0956607495069036E-2</v>
      </c>
      <c r="AO41" s="1078">
        <v>1</v>
      </c>
      <c r="AP41" s="1079">
        <v>1.2237593405947058</v>
      </c>
      <c r="AQ41" s="1208" t="s">
        <v>2964</v>
      </c>
      <c r="AR41" s="1103"/>
      <c r="AS41" s="1077">
        <v>0</v>
      </c>
      <c r="AT41" s="1077">
        <v>2.0956607495069036E-2</v>
      </c>
      <c r="AU41" s="1041" t="s">
        <v>1346</v>
      </c>
      <c r="AV41" s="1094">
        <v>2</v>
      </c>
      <c r="AW41" s="1094">
        <v>2</v>
      </c>
      <c r="AX41" s="1094">
        <v>4</v>
      </c>
      <c r="AY41" s="1094">
        <v>1</v>
      </c>
      <c r="AZ41" s="1094">
        <v>1</v>
      </c>
      <c r="BA41" s="1094">
        <v>3</v>
      </c>
      <c r="BB41" s="1089">
        <v>3</v>
      </c>
      <c r="BC41" s="1089">
        <v>1.05</v>
      </c>
      <c r="BD41" s="1093">
        <v>1.2164594125584303</v>
      </c>
      <c r="BE41" s="1093">
        <v>1.2237593405947058</v>
      </c>
      <c r="BF41" s="1093" t="s">
        <v>2800</v>
      </c>
      <c r="BG41" s="1095">
        <v>1.05</v>
      </c>
      <c r="BH41" s="1095">
        <v>1.02</v>
      </c>
      <c r="BI41" s="1095">
        <v>1.2</v>
      </c>
      <c r="BJ41" s="1095">
        <v>1</v>
      </c>
      <c r="BK41" s="1095">
        <v>1</v>
      </c>
      <c r="BL41" s="1095">
        <v>1.05</v>
      </c>
    </row>
    <row r="42" spans="1:64" ht="24">
      <c r="A42" s="1045">
        <v>1306</v>
      </c>
      <c r="B42" s="1059" t="s">
        <v>9</v>
      </c>
      <c r="C42" s="1060" t="s">
        <v>469</v>
      </c>
      <c r="D42" s="1071" t="s">
        <v>470</v>
      </c>
      <c r="E42" s="1072" t="s">
        <v>352</v>
      </c>
      <c r="F42" s="1073" t="s">
        <v>2809</v>
      </c>
      <c r="G42" s="1074" t="s">
        <v>465</v>
      </c>
      <c r="H42" s="1075" t="s">
        <v>352</v>
      </c>
      <c r="I42" s="1075" t="s">
        <v>352</v>
      </c>
      <c r="J42" s="1076">
        <v>0</v>
      </c>
      <c r="K42" s="1074" t="s">
        <v>339</v>
      </c>
      <c r="L42" s="1077">
        <v>0</v>
      </c>
      <c r="M42" s="1078">
        <v>1</v>
      </c>
      <c r="N42" s="1079">
        <v>1.2237593405947058</v>
      </c>
      <c r="O42" s="1208" t="s">
        <v>2964</v>
      </c>
      <c r="P42" s="1077">
        <v>8.2182774490466796E-3</v>
      </c>
      <c r="Q42" s="1078">
        <v>1</v>
      </c>
      <c r="R42" s="1079">
        <v>1.2237593405947058</v>
      </c>
      <c r="S42" s="1208" t="s">
        <v>2964</v>
      </c>
      <c r="T42" s="1077">
        <v>0</v>
      </c>
      <c r="U42" s="1078">
        <v>1</v>
      </c>
      <c r="V42" s="1079">
        <v>1.2237593405947058</v>
      </c>
      <c r="W42" s="1208" t="s">
        <v>2964</v>
      </c>
      <c r="X42" s="1077">
        <v>8.2182774490466796E-3</v>
      </c>
      <c r="Y42" s="1078">
        <v>1</v>
      </c>
      <c r="Z42" s="1079">
        <v>1.2237593405947058</v>
      </c>
      <c r="AA42" s="1073" t="s">
        <v>2964</v>
      </c>
      <c r="AB42" s="1077">
        <v>0</v>
      </c>
      <c r="AC42" s="1078">
        <v>1</v>
      </c>
      <c r="AD42" s="1079">
        <v>1.2237593405947058</v>
      </c>
      <c r="AE42" s="1208" t="s">
        <v>2964</v>
      </c>
      <c r="AF42" s="1077">
        <v>8.2182774490466796E-3</v>
      </c>
      <c r="AG42" s="1078">
        <v>1</v>
      </c>
      <c r="AH42" s="1079">
        <v>1.2237593405947058</v>
      </c>
      <c r="AI42" s="1208" t="s">
        <v>2964</v>
      </c>
      <c r="AJ42" s="1077">
        <v>0</v>
      </c>
      <c r="AK42" s="1078">
        <v>1</v>
      </c>
      <c r="AL42" s="1079">
        <v>1.2237593405947058</v>
      </c>
      <c r="AM42" s="1208" t="s">
        <v>2964</v>
      </c>
      <c r="AN42" s="1077">
        <v>8.2182774490466796E-3</v>
      </c>
      <c r="AO42" s="1078">
        <v>1</v>
      </c>
      <c r="AP42" s="1079">
        <v>1.2237593405947058</v>
      </c>
      <c r="AQ42" s="1208" t="s">
        <v>2964</v>
      </c>
      <c r="AR42" s="1103"/>
      <c r="AS42" s="1077">
        <v>0</v>
      </c>
      <c r="AT42" s="1077">
        <v>8.2182774490466796E-3</v>
      </c>
      <c r="AU42" s="1041" t="s">
        <v>1346</v>
      </c>
      <c r="AV42" s="1094">
        <v>2</v>
      </c>
      <c r="AW42" s="1094">
        <v>2</v>
      </c>
      <c r="AX42" s="1094">
        <v>4</v>
      </c>
      <c r="AY42" s="1094">
        <v>1</v>
      </c>
      <c r="AZ42" s="1094">
        <v>1</v>
      </c>
      <c r="BA42" s="1094">
        <v>3</v>
      </c>
      <c r="BB42" s="1089">
        <v>3</v>
      </c>
      <c r="BC42" s="1089">
        <v>1.05</v>
      </c>
      <c r="BD42" s="1093">
        <v>1.2164594125584303</v>
      </c>
      <c r="BE42" s="1093">
        <v>1.2237593405947058</v>
      </c>
      <c r="BF42" s="1093" t="s">
        <v>2800</v>
      </c>
      <c r="BG42" s="1095">
        <v>1.05</v>
      </c>
      <c r="BH42" s="1095">
        <v>1.02</v>
      </c>
      <c r="BI42" s="1095">
        <v>1.2</v>
      </c>
      <c r="BJ42" s="1095">
        <v>1</v>
      </c>
      <c r="BK42" s="1095">
        <v>1</v>
      </c>
      <c r="BL42" s="1095">
        <v>1.05</v>
      </c>
    </row>
    <row r="43" spans="1:64" ht="24">
      <c r="A43" s="1045">
        <v>1777</v>
      </c>
      <c r="B43" s="1059" t="s">
        <v>469</v>
      </c>
      <c r="C43" s="1060" t="s">
        <v>469</v>
      </c>
      <c r="D43" s="1071" t="s">
        <v>470</v>
      </c>
      <c r="E43" s="1072" t="s">
        <v>352</v>
      </c>
      <c r="F43" s="1073" t="s">
        <v>1835</v>
      </c>
      <c r="G43" s="1074" t="s">
        <v>465</v>
      </c>
      <c r="H43" s="1075" t="s">
        <v>352</v>
      </c>
      <c r="I43" s="1075" t="s">
        <v>352</v>
      </c>
      <c r="J43" s="1076">
        <v>0</v>
      </c>
      <c r="K43" s="1074" t="s">
        <v>339</v>
      </c>
      <c r="L43" s="1077">
        <v>1.1505588428665352</v>
      </c>
      <c r="M43" s="1078">
        <v>1</v>
      </c>
      <c r="N43" s="1079">
        <v>1.2237593405947058</v>
      </c>
      <c r="O43" s="1208" t="s">
        <v>2964</v>
      </c>
      <c r="P43" s="1077">
        <v>1.3477975016436556</v>
      </c>
      <c r="Q43" s="1078">
        <v>1</v>
      </c>
      <c r="R43" s="1079">
        <v>1.2237593405947058</v>
      </c>
      <c r="S43" s="1208" t="s">
        <v>2964</v>
      </c>
      <c r="T43" s="1077">
        <v>1.1505588428665352</v>
      </c>
      <c r="U43" s="1078">
        <v>1</v>
      </c>
      <c r="V43" s="1079">
        <v>1.2237593405947058</v>
      </c>
      <c r="W43" s="1208" t="s">
        <v>2964</v>
      </c>
      <c r="X43" s="1077">
        <v>1.3477975016436556</v>
      </c>
      <c r="Y43" s="1078">
        <v>1</v>
      </c>
      <c r="Z43" s="1079">
        <v>1.2237593405947058</v>
      </c>
      <c r="AA43" s="1073" t="s">
        <v>2964</v>
      </c>
      <c r="AB43" s="1077">
        <v>1.1505588428665352</v>
      </c>
      <c r="AC43" s="1078">
        <v>1</v>
      </c>
      <c r="AD43" s="1079">
        <v>1.2237593405947058</v>
      </c>
      <c r="AE43" s="1208" t="s">
        <v>2964</v>
      </c>
      <c r="AF43" s="1077">
        <v>1.3477975016436556</v>
      </c>
      <c r="AG43" s="1078">
        <v>1</v>
      </c>
      <c r="AH43" s="1079">
        <v>1.2237593405947058</v>
      </c>
      <c r="AI43" s="1208" t="s">
        <v>2964</v>
      </c>
      <c r="AJ43" s="1077">
        <v>1.1505588428665352</v>
      </c>
      <c r="AK43" s="1078">
        <v>1</v>
      </c>
      <c r="AL43" s="1079">
        <v>1.2237593405947058</v>
      </c>
      <c r="AM43" s="1208" t="s">
        <v>2964</v>
      </c>
      <c r="AN43" s="1077">
        <v>1.3477975016436556</v>
      </c>
      <c r="AO43" s="1078">
        <v>1</v>
      </c>
      <c r="AP43" s="1079">
        <v>1.2237593405947058</v>
      </c>
      <c r="AQ43" s="1208" t="s">
        <v>2964</v>
      </c>
      <c r="AR43" s="1103"/>
      <c r="AS43" s="1077">
        <v>1.1505588428665352</v>
      </c>
      <c r="AT43" s="1077">
        <v>1.3477975016436556</v>
      </c>
      <c r="AU43" s="1041" t="s">
        <v>1346</v>
      </c>
      <c r="AV43" s="1094">
        <v>2</v>
      </c>
      <c r="AW43" s="1094">
        <v>2</v>
      </c>
      <c r="AX43" s="1094">
        <v>4</v>
      </c>
      <c r="AY43" s="1094">
        <v>1</v>
      </c>
      <c r="AZ43" s="1094">
        <v>1</v>
      </c>
      <c r="BA43" s="1094">
        <v>3</v>
      </c>
      <c r="BB43" s="1089">
        <v>3</v>
      </c>
      <c r="BC43" s="1089">
        <v>1.05</v>
      </c>
      <c r="BD43" s="1093">
        <v>1.2164594125584303</v>
      </c>
      <c r="BE43" s="1093">
        <v>1.2237593405947058</v>
      </c>
      <c r="BF43" s="1093" t="s">
        <v>2800</v>
      </c>
      <c r="BG43" s="1095">
        <v>1.05</v>
      </c>
      <c r="BH43" s="1095">
        <v>1.02</v>
      </c>
      <c r="BI43" s="1095">
        <v>1.2</v>
      </c>
      <c r="BJ43" s="1095">
        <v>1</v>
      </c>
      <c r="BK43" s="1095">
        <v>1</v>
      </c>
      <c r="BL43" s="1095">
        <v>1.05</v>
      </c>
    </row>
    <row r="44" spans="1:64" s="1204" customFormat="1" ht="24">
      <c r="A44" s="1045" t="s">
        <v>1117</v>
      </c>
      <c r="B44" s="1059" t="s">
        <v>469</v>
      </c>
      <c r="C44" s="1060" t="s">
        <v>469</v>
      </c>
      <c r="D44" s="1071" t="s">
        <v>470</v>
      </c>
      <c r="E44" s="1072" t="s">
        <v>352</v>
      </c>
      <c r="F44" s="1073" t="s">
        <v>1241</v>
      </c>
      <c r="G44" s="1074" t="s">
        <v>465</v>
      </c>
      <c r="H44" s="1075" t="s">
        <v>352</v>
      </c>
      <c r="I44" s="1075" t="s">
        <v>352</v>
      </c>
      <c r="J44" s="1076">
        <v>0</v>
      </c>
      <c r="K44" s="1074" t="s">
        <v>339</v>
      </c>
      <c r="L44" s="1077">
        <v>2.9092702169625246E-3</v>
      </c>
      <c r="M44" s="1078">
        <v>1</v>
      </c>
      <c r="N44" s="1079">
        <v>1.2237593405947058</v>
      </c>
      <c r="O44" s="1208" t="s">
        <v>2964</v>
      </c>
      <c r="P44" s="1077">
        <v>2.6093030900723206E-3</v>
      </c>
      <c r="Q44" s="1078">
        <v>1</v>
      </c>
      <c r="R44" s="1079">
        <v>1.2237593405947058</v>
      </c>
      <c r="S44" s="1208" t="s">
        <v>2964</v>
      </c>
      <c r="T44" s="1077">
        <v>2.9092702169625246E-3</v>
      </c>
      <c r="U44" s="1078">
        <v>1</v>
      </c>
      <c r="V44" s="1079">
        <v>1.2237593405947058</v>
      </c>
      <c r="W44" s="1208" t="s">
        <v>2964</v>
      </c>
      <c r="X44" s="1077">
        <v>2.6093030900723206E-3</v>
      </c>
      <c r="Y44" s="1078">
        <v>1</v>
      </c>
      <c r="Z44" s="1079">
        <v>1.2237593405947058</v>
      </c>
      <c r="AA44" s="1073" t="s">
        <v>2964</v>
      </c>
      <c r="AB44" s="1077">
        <v>2.9092702169625246E-3</v>
      </c>
      <c r="AC44" s="1078">
        <v>1</v>
      </c>
      <c r="AD44" s="1079">
        <v>1.2237593405947058</v>
      </c>
      <c r="AE44" s="1208" t="s">
        <v>2964</v>
      </c>
      <c r="AF44" s="1077">
        <v>2.6093030900723206E-3</v>
      </c>
      <c r="AG44" s="1078">
        <v>1</v>
      </c>
      <c r="AH44" s="1079">
        <v>1.2237593405947058</v>
      </c>
      <c r="AI44" s="1208" t="s">
        <v>2964</v>
      </c>
      <c r="AJ44" s="1077">
        <v>2.9092702169625246E-3</v>
      </c>
      <c r="AK44" s="1078">
        <v>1</v>
      </c>
      <c r="AL44" s="1079">
        <v>1.2237593405947058</v>
      </c>
      <c r="AM44" s="1208" t="s">
        <v>2964</v>
      </c>
      <c r="AN44" s="1077">
        <v>2.6093030900723206E-3</v>
      </c>
      <c r="AO44" s="1078">
        <v>1</v>
      </c>
      <c r="AP44" s="1079">
        <v>1.2237593405947058</v>
      </c>
      <c r="AQ44" s="1208" t="s">
        <v>2964</v>
      </c>
      <c r="AR44" s="1103"/>
      <c r="AS44" s="1077">
        <v>2.9092702169625246E-3</v>
      </c>
      <c r="AT44" s="1077">
        <v>2.6093030900723206E-3</v>
      </c>
      <c r="AU44" s="1041" t="s">
        <v>1346</v>
      </c>
      <c r="AV44" s="1094">
        <v>2</v>
      </c>
      <c r="AW44" s="1094">
        <v>2</v>
      </c>
      <c r="AX44" s="1094">
        <v>4</v>
      </c>
      <c r="AY44" s="1094">
        <v>1</v>
      </c>
      <c r="AZ44" s="1094">
        <v>1</v>
      </c>
      <c r="BA44" s="1094">
        <v>3</v>
      </c>
      <c r="BB44" s="1089">
        <v>3</v>
      </c>
      <c r="BC44" s="1089">
        <v>1.05</v>
      </c>
      <c r="BD44" s="1093">
        <v>1.2164594125584303</v>
      </c>
      <c r="BE44" s="1093">
        <v>1.2237593405947058</v>
      </c>
      <c r="BF44" s="1093" t="s">
        <v>2800</v>
      </c>
      <c r="BG44" s="1095">
        <v>1.05</v>
      </c>
      <c r="BH44" s="1095">
        <v>1.02</v>
      </c>
      <c r="BI44" s="1095">
        <v>1.2</v>
      </c>
      <c r="BJ44" s="1095">
        <v>1</v>
      </c>
      <c r="BK44" s="1095">
        <v>1</v>
      </c>
      <c r="BL44" s="1095">
        <v>1.05</v>
      </c>
    </row>
    <row r="45" spans="1:64" s="1204" customFormat="1" ht="24">
      <c r="A45" s="1045" t="s">
        <v>1921</v>
      </c>
      <c r="B45" s="1059" t="s">
        <v>469</v>
      </c>
      <c r="C45" s="1060" t="s">
        <v>469</v>
      </c>
      <c r="D45" s="1071" t="s">
        <v>470</v>
      </c>
      <c r="E45" s="1072" t="s">
        <v>352</v>
      </c>
      <c r="F45" s="1073" t="s">
        <v>2974</v>
      </c>
      <c r="G45" s="1074" t="s">
        <v>1099</v>
      </c>
      <c r="H45" s="1075" t="s">
        <v>352</v>
      </c>
      <c r="I45" s="1075" t="s">
        <v>352</v>
      </c>
      <c r="J45" s="1076">
        <v>0</v>
      </c>
      <c r="K45" s="1074" t="s">
        <v>339</v>
      </c>
      <c r="L45" s="1077">
        <v>170.94017094017096</v>
      </c>
      <c r="M45" s="1078">
        <v>1</v>
      </c>
      <c r="N45" s="1079">
        <v>1.2237593405947058</v>
      </c>
      <c r="O45" s="1208" t="s">
        <v>2964</v>
      </c>
      <c r="P45" s="1077">
        <v>251.06837606837607</v>
      </c>
      <c r="Q45" s="1078">
        <v>1</v>
      </c>
      <c r="R45" s="1079">
        <v>1.2237593405947058</v>
      </c>
      <c r="S45" s="1208" t="s">
        <v>2964</v>
      </c>
      <c r="T45" s="1077">
        <v>0</v>
      </c>
      <c r="U45" s="1078">
        <v>1</v>
      </c>
      <c r="V45" s="1079">
        <v>1.2237593405947058</v>
      </c>
      <c r="W45" s="1208" t="s">
        <v>2964</v>
      </c>
      <c r="X45" s="1077">
        <v>0</v>
      </c>
      <c r="Y45" s="1078">
        <v>1</v>
      </c>
      <c r="Z45" s="1079">
        <v>1.2237593405947058</v>
      </c>
      <c r="AA45" s="1073" t="s">
        <v>2964</v>
      </c>
      <c r="AB45" s="1077">
        <v>0</v>
      </c>
      <c r="AC45" s="1078">
        <v>1</v>
      </c>
      <c r="AD45" s="1079">
        <v>1.2237593405947058</v>
      </c>
      <c r="AE45" s="1208" t="s">
        <v>2964</v>
      </c>
      <c r="AF45" s="1077">
        <v>0</v>
      </c>
      <c r="AG45" s="1078">
        <v>1</v>
      </c>
      <c r="AH45" s="1079">
        <v>1.2237593405947058</v>
      </c>
      <c r="AI45" s="1208" t="s">
        <v>2964</v>
      </c>
      <c r="AJ45" s="1077">
        <v>0</v>
      </c>
      <c r="AK45" s="1078">
        <v>1</v>
      </c>
      <c r="AL45" s="1079">
        <v>1.2237593405947058</v>
      </c>
      <c r="AM45" s="1208" t="s">
        <v>2964</v>
      </c>
      <c r="AN45" s="1077">
        <v>0</v>
      </c>
      <c r="AO45" s="1078">
        <v>1</v>
      </c>
      <c r="AP45" s="1079">
        <v>1.2237593405947058</v>
      </c>
      <c r="AQ45" s="1208" t="s">
        <v>2964</v>
      </c>
      <c r="AR45" s="1103"/>
      <c r="AS45" s="1077">
        <v>0</v>
      </c>
      <c r="AT45" s="1077">
        <v>0</v>
      </c>
      <c r="AU45" s="1041" t="s">
        <v>1346</v>
      </c>
      <c r="AV45" s="1094">
        <v>2</v>
      </c>
      <c r="AW45" s="1094">
        <v>2</v>
      </c>
      <c r="AX45" s="1094">
        <v>4</v>
      </c>
      <c r="AY45" s="1094">
        <v>1</v>
      </c>
      <c r="AZ45" s="1094">
        <v>1</v>
      </c>
      <c r="BA45" s="1094">
        <v>3</v>
      </c>
      <c r="BB45" s="1089">
        <v>3</v>
      </c>
      <c r="BC45" s="1089">
        <v>1.05</v>
      </c>
      <c r="BD45" s="1093">
        <v>1.2164594125584303</v>
      </c>
      <c r="BE45" s="1093">
        <v>1.2237593405947058</v>
      </c>
      <c r="BF45" s="1093" t="s">
        <v>2800</v>
      </c>
      <c r="BG45" s="1095">
        <v>1.05</v>
      </c>
      <c r="BH45" s="1095">
        <v>1.02</v>
      </c>
      <c r="BI45" s="1095">
        <v>1.2</v>
      </c>
      <c r="BJ45" s="1095">
        <v>1</v>
      </c>
      <c r="BK45" s="1095">
        <v>1</v>
      </c>
      <c r="BL45" s="1095">
        <v>1.05</v>
      </c>
    </row>
    <row r="46" spans="1:64" s="1204" customFormat="1" ht="24">
      <c r="A46" s="1045" t="s">
        <v>1909</v>
      </c>
      <c r="B46" s="1059" t="s">
        <v>469</v>
      </c>
      <c r="C46" s="1060" t="s">
        <v>469</v>
      </c>
      <c r="D46" s="1071" t="s">
        <v>470</v>
      </c>
      <c r="E46" s="1072" t="s">
        <v>352</v>
      </c>
      <c r="F46" s="1073" t="s">
        <v>2974</v>
      </c>
      <c r="G46" s="1074" t="s">
        <v>403</v>
      </c>
      <c r="H46" s="1075" t="s">
        <v>352</v>
      </c>
      <c r="I46" s="1075" t="s">
        <v>352</v>
      </c>
      <c r="J46" s="1076">
        <v>0</v>
      </c>
      <c r="K46" s="1074" t="s">
        <v>339</v>
      </c>
      <c r="L46" s="1077">
        <v>0</v>
      </c>
      <c r="M46" s="1078">
        <v>1</v>
      </c>
      <c r="N46" s="1079">
        <v>1.2237593405947058</v>
      </c>
      <c r="O46" s="1208" t="s">
        <v>2964</v>
      </c>
      <c r="P46" s="1077">
        <v>0</v>
      </c>
      <c r="Q46" s="1078">
        <v>1</v>
      </c>
      <c r="R46" s="1079">
        <v>1.2237593405947058</v>
      </c>
      <c r="S46" s="1208" t="s">
        <v>2964</v>
      </c>
      <c r="T46" s="1077">
        <v>170.94017094017096</v>
      </c>
      <c r="U46" s="1078">
        <v>1</v>
      </c>
      <c r="V46" s="1079">
        <v>1.2237593405947058</v>
      </c>
      <c r="W46" s="1208" t="s">
        <v>2964</v>
      </c>
      <c r="X46" s="1077">
        <v>251.06837606837607</v>
      </c>
      <c r="Y46" s="1078">
        <v>1</v>
      </c>
      <c r="Z46" s="1079">
        <v>1.2237593405947058</v>
      </c>
      <c r="AA46" s="1073" t="s">
        <v>2964</v>
      </c>
      <c r="AB46" s="1077">
        <v>0</v>
      </c>
      <c r="AC46" s="1078">
        <v>1</v>
      </c>
      <c r="AD46" s="1079">
        <v>1.2237593405947058</v>
      </c>
      <c r="AE46" s="1208" t="s">
        <v>2964</v>
      </c>
      <c r="AF46" s="1077">
        <v>0</v>
      </c>
      <c r="AG46" s="1078">
        <v>1</v>
      </c>
      <c r="AH46" s="1079">
        <v>1.2237593405947058</v>
      </c>
      <c r="AI46" s="1208" t="s">
        <v>2964</v>
      </c>
      <c r="AJ46" s="1077">
        <v>0</v>
      </c>
      <c r="AK46" s="1078">
        <v>1</v>
      </c>
      <c r="AL46" s="1079">
        <v>1.2237593405947058</v>
      </c>
      <c r="AM46" s="1208" t="s">
        <v>2964</v>
      </c>
      <c r="AN46" s="1077">
        <v>0</v>
      </c>
      <c r="AO46" s="1078">
        <v>1</v>
      </c>
      <c r="AP46" s="1079">
        <v>1.2237593405947058</v>
      </c>
      <c r="AQ46" s="1208" t="s">
        <v>2964</v>
      </c>
      <c r="AR46" s="1103"/>
      <c r="AS46" s="1077">
        <v>0</v>
      </c>
      <c r="AT46" s="1077">
        <v>0</v>
      </c>
      <c r="AU46" s="1041" t="s">
        <v>1346</v>
      </c>
      <c r="AV46" s="1094">
        <v>2</v>
      </c>
      <c r="AW46" s="1094">
        <v>2</v>
      </c>
      <c r="AX46" s="1094">
        <v>4</v>
      </c>
      <c r="AY46" s="1094">
        <v>1</v>
      </c>
      <c r="AZ46" s="1094">
        <v>1</v>
      </c>
      <c r="BA46" s="1094">
        <v>3</v>
      </c>
      <c r="BB46" s="1089">
        <v>3</v>
      </c>
      <c r="BC46" s="1089">
        <v>1.05</v>
      </c>
      <c r="BD46" s="1093">
        <v>1.2164594125584303</v>
      </c>
      <c r="BE46" s="1093">
        <v>1.2237593405947058</v>
      </c>
      <c r="BF46" s="1093" t="s">
        <v>2800</v>
      </c>
      <c r="BG46" s="1095">
        <v>1.05</v>
      </c>
      <c r="BH46" s="1095">
        <v>1.02</v>
      </c>
      <c r="BI46" s="1095">
        <v>1.2</v>
      </c>
      <c r="BJ46" s="1095">
        <v>1</v>
      </c>
      <c r="BK46" s="1095">
        <v>1</v>
      </c>
      <c r="BL46" s="1095">
        <v>1.05</v>
      </c>
    </row>
    <row r="47" spans="1:64" s="1204" customFormat="1" ht="24">
      <c r="A47" s="1045" t="s">
        <v>1919</v>
      </c>
      <c r="B47" s="1059" t="s">
        <v>469</v>
      </c>
      <c r="C47" s="1060" t="s">
        <v>469</v>
      </c>
      <c r="D47" s="1071" t="s">
        <v>470</v>
      </c>
      <c r="E47" s="1072" t="s">
        <v>352</v>
      </c>
      <c r="F47" s="1073" t="s">
        <v>2974</v>
      </c>
      <c r="G47" s="1074" t="s">
        <v>438</v>
      </c>
      <c r="H47" s="1075" t="s">
        <v>352</v>
      </c>
      <c r="I47" s="1075" t="s">
        <v>352</v>
      </c>
      <c r="J47" s="1076">
        <v>0</v>
      </c>
      <c r="K47" s="1074" t="s">
        <v>339</v>
      </c>
      <c r="L47" s="1077">
        <v>0</v>
      </c>
      <c r="M47" s="1078">
        <v>1</v>
      </c>
      <c r="N47" s="1079">
        <v>1.2237593405947058</v>
      </c>
      <c r="O47" s="1208" t="s">
        <v>2964</v>
      </c>
      <c r="P47" s="1077">
        <v>0</v>
      </c>
      <c r="Q47" s="1078">
        <v>1</v>
      </c>
      <c r="R47" s="1079">
        <v>1.2237593405947058</v>
      </c>
      <c r="S47" s="1208" t="s">
        <v>2964</v>
      </c>
      <c r="T47" s="1077">
        <v>0</v>
      </c>
      <c r="U47" s="1078">
        <v>1</v>
      </c>
      <c r="V47" s="1079">
        <v>1.2237593405947058</v>
      </c>
      <c r="W47" s="1208" t="s">
        <v>2964</v>
      </c>
      <c r="X47" s="1077">
        <v>0</v>
      </c>
      <c r="Y47" s="1078">
        <v>1</v>
      </c>
      <c r="Z47" s="1079">
        <v>1.2237593405947058</v>
      </c>
      <c r="AA47" s="1073" t="s">
        <v>2964</v>
      </c>
      <c r="AB47" s="1077">
        <v>170.94017094017096</v>
      </c>
      <c r="AC47" s="1078">
        <v>1</v>
      </c>
      <c r="AD47" s="1079">
        <v>1.2237593405947058</v>
      </c>
      <c r="AE47" s="1208" t="s">
        <v>2964</v>
      </c>
      <c r="AF47" s="1077">
        <v>251.06837606837607</v>
      </c>
      <c r="AG47" s="1078">
        <v>1</v>
      </c>
      <c r="AH47" s="1079">
        <v>1.2237593405947058</v>
      </c>
      <c r="AI47" s="1208" t="s">
        <v>2964</v>
      </c>
      <c r="AJ47" s="1077">
        <v>0</v>
      </c>
      <c r="AK47" s="1078">
        <v>1</v>
      </c>
      <c r="AL47" s="1079">
        <v>1.2237593405947058</v>
      </c>
      <c r="AM47" s="1208" t="s">
        <v>2964</v>
      </c>
      <c r="AN47" s="1077">
        <v>0</v>
      </c>
      <c r="AO47" s="1078">
        <v>1</v>
      </c>
      <c r="AP47" s="1079">
        <v>1.2237593405947058</v>
      </c>
      <c r="AQ47" s="1208" t="s">
        <v>2964</v>
      </c>
      <c r="AR47" s="1103"/>
      <c r="AS47" s="1077">
        <v>0</v>
      </c>
      <c r="AT47" s="1077">
        <v>0</v>
      </c>
      <c r="AU47" s="1041" t="s">
        <v>1346</v>
      </c>
      <c r="AV47" s="1094">
        <v>2</v>
      </c>
      <c r="AW47" s="1094">
        <v>2</v>
      </c>
      <c r="AX47" s="1094">
        <v>4</v>
      </c>
      <c r="AY47" s="1094">
        <v>1</v>
      </c>
      <c r="AZ47" s="1094">
        <v>1</v>
      </c>
      <c r="BA47" s="1094">
        <v>3</v>
      </c>
      <c r="BB47" s="1089">
        <v>3</v>
      </c>
      <c r="BC47" s="1089">
        <v>1.05</v>
      </c>
      <c r="BD47" s="1093">
        <v>1.2164594125584303</v>
      </c>
      <c r="BE47" s="1093">
        <v>1.2237593405947058</v>
      </c>
      <c r="BF47" s="1093" t="s">
        <v>2800</v>
      </c>
      <c r="BG47" s="1095">
        <v>1.05</v>
      </c>
      <c r="BH47" s="1095">
        <v>1.02</v>
      </c>
      <c r="BI47" s="1095">
        <v>1.2</v>
      </c>
      <c r="BJ47" s="1095">
        <v>1</v>
      </c>
      <c r="BK47" s="1095">
        <v>1</v>
      </c>
      <c r="BL47" s="1095">
        <v>1.05</v>
      </c>
    </row>
    <row r="48" spans="1:64" s="1204" customFormat="1" ht="24">
      <c r="A48" s="1045" t="s">
        <v>2700</v>
      </c>
      <c r="B48" s="1059" t="s">
        <v>469</v>
      </c>
      <c r="C48" s="1060" t="s">
        <v>469</v>
      </c>
      <c r="D48" s="1071" t="s">
        <v>470</v>
      </c>
      <c r="E48" s="1072" t="s">
        <v>352</v>
      </c>
      <c r="F48" s="1073" t="s">
        <v>2974</v>
      </c>
      <c r="G48" s="1074" t="s">
        <v>465</v>
      </c>
      <c r="H48" s="1075" t="s">
        <v>352</v>
      </c>
      <c r="I48" s="1075" t="s">
        <v>352</v>
      </c>
      <c r="J48" s="1076">
        <v>0</v>
      </c>
      <c r="K48" s="1074" t="s">
        <v>339</v>
      </c>
      <c r="L48" s="1077">
        <v>0</v>
      </c>
      <c r="M48" s="1078">
        <v>1</v>
      </c>
      <c r="N48" s="1079">
        <v>1.2237593405947058</v>
      </c>
      <c r="O48" s="1208" t="s">
        <v>2964</v>
      </c>
      <c r="P48" s="1077">
        <v>0</v>
      </c>
      <c r="Q48" s="1078">
        <v>1</v>
      </c>
      <c r="R48" s="1079">
        <v>1.2237593405947058</v>
      </c>
      <c r="S48" s="1208" t="s">
        <v>2964</v>
      </c>
      <c r="T48" s="1077">
        <v>0</v>
      </c>
      <c r="U48" s="1078">
        <v>1</v>
      </c>
      <c r="V48" s="1079">
        <v>1.2237593405947058</v>
      </c>
      <c r="W48" s="1208" t="s">
        <v>2964</v>
      </c>
      <c r="X48" s="1077">
        <v>0</v>
      </c>
      <c r="Y48" s="1078">
        <v>1</v>
      </c>
      <c r="Z48" s="1079">
        <v>1.2237593405947058</v>
      </c>
      <c r="AA48" s="1073" t="s">
        <v>2964</v>
      </c>
      <c r="AB48" s="1077">
        <v>0</v>
      </c>
      <c r="AC48" s="1078">
        <v>1</v>
      </c>
      <c r="AD48" s="1079">
        <v>1.2237593405947058</v>
      </c>
      <c r="AE48" s="1208" t="s">
        <v>2964</v>
      </c>
      <c r="AF48" s="1077">
        <v>0</v>
      </c>
      <c r="AG48" s="1078">
        <v>1</v>
      </c>
      <c r="AH48" s="1079">
        <v>1.2237593405947058</v>
      </c>
      <c r="AI48" s="1208" t="s">
        <v>2964</v>
      </c>
      <c r="AJ48" s="1077">
        <v>170.94017094017096</v>
      </c>
      <c r="AK48" s="1078">
        <v>1</v>
      </c>
      <c r="AL48" s="1079">
        <v>1.2237593405947058</v>
      </c>
      <c r="AM48" s="1208" t="s">
        <v>2964</v>
      </c>
      <c r="AN48" s="1077">
        <v>251.06837606837607</v>
      </c>
      <c r="AO48" s="1078">
        <v>1</v>
      </c>
      <c r="AP48" s="1079">
        <v>1.2237593405947058</v>
      </c>
      <c r="AQ48" s="1208" t="s">
        <v>2964</v>
      </c>
      <c r="AR48" s="1103"/>
      <c r="AS48" s="1077">
        <v>170.94017094017096</v>
      </c>
      <c r="AT48" s="1077">
        <v>251.06837606837607</v>
      </c>
      <c r="AU48" s="1041" t="s">
        <v>1346</v>
      </c>
      <c r="AV48" s="1094">
        <v>2</v>
      </c>
      <c r="AW48" s="1094">
        <v>2</v>
      </c>
      <c r="AX48" s="1094">
        <v>4</v>
      </c>
      <c r="AY48" s="1094">
        <v>1</v>
      </c>
      <c r="AZ48" s="1094">
        <v>1</v>
      </c>
      <c r="BA48" s="1094">
        <v>3</v>
      </c>
      <c r="BB48" s="1089">
        <v>3</v>
      </c>
      <c r="BC48" s="1089">
        <v>1.05</v>
      </c>
      <c r="BD48" s="1093">
        <v>1.2164594125584303</v>
      </c>
      <c r="BE48" s="1093">
        <v>1.2237593405947058</v>
      </c>
      <c r="BF48" s="1093" t="s">
        <v>2800</v>
      </c>
      <c r="BG48" s="1095">
        <v>1.05</v>
      </c>
      <c r="BH48" s="1095">
        <v>1.02</v>
      </c>
      <c r="BI48" s="1095">
        <v>1.2</v>
      </c>
      <c r="BJ48" s="1095">
        <v>1</v>
      </c>
      <c r="BK48" s="1095">
        <v>1</v>
      </c>
      <c r="BL48" s="1095">
        <v>1.05</v>
      </c>
    </row>
    <row r="49" spans="1:64">
      <c r="A49" s="1045">
        <v>32004</v>
      </c>
      <c r="B49" s="1059" t="s">
        <v>708</v>
      </c>
      <c r="C49" s="1060" t="s">
        <v>469</v>
      </c>
      <c r="D49" s="1071" t="s">
        <v>470</v>
      </c>
      <c r="E49" s="1072" t="s">
        <v>352</v>
      </c>
      <c r="F49" s="1073" t="s">
        <v>2187</v>
      </c>
      <c r="G49" s="1074" t="s">
        <v>1099</v>
      </c>
      <c r="H49" s="1075" t="s">
        <v>352</v>
      </c>
      <c r="I49" s="1075" t="s">
        <v>352</v>
      </c>
      <c r="J49" s="1076">
        <v>0</v>
      </c>
      <c r="K49" s="1074" t="s">
        <v>605</v>
      </c>
      <c r="L49" s="1077">
        <v>17.746571249998329</v>
      </c>
      <c r="M49" s="1078">
        <v>1</v>
      </c>
      <c r="N49" s="1079">
        <v>1.0906744032152329</v>
      </c>
      <c r="O49" s="1208" t="s">
        <v>2962</v>
      </c>
      <c r="P49" s="1077">
        <v>17.746571249998329</v>
      </c>
      <c r="Q49" s="1078">
        <v>1</v>
      </c>
      <c r="R49" s="1079">
        <v>1.0906744032152329</v>
      </c>
      <c r="S49" s="1208" t="s">
        <v>2962</v>
      </c>
      <c r="T49" s="1077">
        <v>0</v>
      </c>
      <c r="U49" s="1078">
        <v>1</v>
      </c>
      <c r="V49" s="1079">
        <v>1.0906744032152329</v>
      </c>
      <c r="W49" s="1208" t="s">
        <v>2962</v>
      </c>
      <c r="X49" s="1077">
        <v>0</v>
      </c>
      <c r="Y49" s="1078">
        <v>1</v>
      </c>
      <c r="Z49" s="1079">
        <v>1.0906744032152329</v>
      </c>
      <c r="AA49" s="1073" t="s">
        <v>2962</v>
      </c>
      <c r="AB49" s="1077">
        <v>0</v>
      </c>
      <c r="AC49" s="1078">
        <v>1</v>
      </c>
      <c r="AD49" s="1079">
        <v>1.0906744032152329</v>
      </c>
      <c r="AE49" s="1208" t="s">
        <v>2962</v>
      </c>
      <c r="AF49" s="1077">
        <v>0</v>
      </c>
      <c r="AG49" s="1078">
        <v>1</v>
      </c>
      <c r="AH49" s="1079">
        <v>1.0906744032152329</v>
      </c>
      <c r="AI49" s="1208" t="s">
        <v>2962</v>
      </c>
      <c r="AJ49" s="1077">
        <v>0</v>
      </c>
      <c r="AK49" s="1078">
        <v>1</v>
      </c>
      <c r="AL49" s="1079">
        <v>1.0906744032152329</v>
      </c>
      <c r="AM49" s="1208" t="s">
        <v>2962</v>
      </c>
      <c r="AN49" s="1077">
        <v>0</v>
      </c>
      <c r="AO49" s="1078">
        <v>1</v>
      </c>
      <c r="AP49" s="1079">
        <v>1.0906744032152329</v>
      </c>
      <c r="AQ49" s="1208" t="s">
        <v>2962</v>
      </c>
      <c r="AR49" s="1103"/>
      <c r="AS49" s="1077">
        <v>0</v>
      </c>
      <c r="AT49" s="1077">
        <v>0</v>
      </c>
      <c r="AU49" s="1041" t="s">
        <v>2071</v>
      </c>
      <c r="AV49" s="1094">
        <v>2</v>
      </c>
      <c r="AW49" s="1094">
        <v>2</v>
      </c>
      <c r="AX49" s="1094">
        <v>1</v>
      </c>
      <c r="AY49" s="1094">
        <v>1</v>
      </c>
      <c r="AZ49" s="1094">
        <v>1</v>
      </c>
      <c r="BA49" s="1094">
        <v>3</v>
      </c>
      <c r="BB49" s="1089">
        <v>2</v>
      </c>
      <c r="BC49" s="1089">
        <v>1.05</v>
      </c>
      <c r="BD49" s="1093">
        <v>1.0744244531716256</v>
      </c>
      <c r="BE49" s="1093">
        <v>1.0906744032152329</v>
      </c>
      <c r="BF49" s="1093" t="s">
        <v>2963</v>
      </c>
      <c r="BG49" s="1095">
        <v>1.05</v>
      </c>
      <c r="BH49" s="1095">
        <v>1.02</v>
      </c>
      <c r="BI49" s="1095">
        <v>1</v>
      </c>
      <c r="BJ49" s="1095">
        <v>1</v>
      </c>
      <c r="BK49" s="1095">
        <v>1</v>
      </c>
      <c r="BL49" s="1095">
        <v>1.05</v>
      </c>
    </row>
    <row r="50" spans="1:64">
      <c r="A50" s="1045" t="s">
        <v>835</v>
      </c>
      <c r="B50" s="1059"/>
      <c r="C50" s="1060" t="s">
        <v>469</v>
      </c>
      <c r="D50" s="1071" t="s">
        <v>470</v>
      </c>
      <c r="E50" s="1072" t="s">
        <v>352</v>
      </c>
      <c r="F50" s="1073" t="s">
        <v>2187</v>
      </c>
      <c r="G50" s="1074" t="s">
        <v>403</v>
      </c>
      <c r="H50" s="1075" t="s">
        <v>352</v>
      </c>
      <c r="I50" s="1075" t="s">
        <v>352</v>
      </c>
      <c r="J50" s="1076">
        <v>0</v>
      </c>
      <c r="K50" s="1074" t="s">
        <v>605</v>
      </c>
      <c r="L50" s="1077">
        <v>0</v>
      </c>
      <c r="M50" s="1078">
        <v>1</v>
      </c>
      <c r="N50" s="1079">
        <v>1.0906744032152329</v>
      </c>
      <c r="O50" s="1208" t="s">
        <v>2962</v>
      </c>
      <c r="P50" s="1077">
        <v>0</v>
      </c>
      <c r="Q50" s="1078">
        <v>1</v>
      </c>
      <c r="R50" s="1079">
        <v>1.0906744032152329</v>
      </c>
      <c r="S50" s="1208" t="s">
        <v>2962</v>
      </c>
      <c r="T50" s="1077">
        <v>17.746571249998329</v>
      </c>
      <c r="U50" s="1078">
        <v>1</v>
      </c>
      <c r="V50" s="1079">
        <v>1.0906744032152329</v>
      </c>
      <c r="W50" s="1208" t="s">
        <v>2962</v>
      </c>
      <c r="X50" s="1077">
        <v>17.746571249998329</v>
      </c>
      <c r="Y50" s="1078">
        <v>1</v>
      </c>
      <c r="Z50" s="1079">
        <v>1.0906744032152329</v>
      </c>
      <c r="AA50" s="1073" t="s">
        <v>2962</v>
      </c>
      <c r="AB50" s="1077">
        <v>0</v>
      </c>
      <c r="AC50" s="1078">
        <v>1</v>
      </c>
      <c r="AD50" s="1079">
        <v>1.0906744032152329</v>
      </c>
      <c r="AE50" s="1208" t="s">
        <v>2962</v>
      </c>
      <c r="AF50" s="1077">
        <v>0</v>
      </c>
      <c r="AG50" s="1078">
        <v>1</v>
      </c>
      <c r="AH50" s="1079">
        <v>1.0906744032152329</v>
      </c>
      <c r="AI50" s="1208" t="s">
        <v>2962</v>
      </c>
      <c r="AJ50" s="1077">
        <v>0</v>
      </c>
      <c r="AK50" s="1078">
        <v>1</v>
      </c>
      <c r="AL50" s="1079">
        <v>1.0906744032152329</v>
      </c>
      <c r="AM50" s="1208" t="s">
        <v>2962</v>
      </c>
      <c r="AN50" s="1077">
        <v>0</v>
      </c>
      <c r="AO50" s="1078">
        <v>1</v>
      </c>
      <c r="AP50" s="1079">
        <v>1.0906744032152329</v>
      </c>
      <c r="AQ50" s="1208" t="s">
        <v>2962</v>
      </c>
      <c r="AR50" s="1103"/>
      <c r="AS50" s="1077">
        <v>0</v>
      </c>
      <c r="AT50" s="1077">
        <v>0</v>
      </c>
      <c r="AU50" s="1041" t="s">
        <v>2071</v>
      </c>
      <c r="AV50" s="1094">
        <v>2</v>
      </c>
      <c r="AW50" s="1094">
        <v>2</v>
      </c>
      <c r="AX50" s="1094">
        <v>1</v>
      </c>
      <c r="AY50" s="1094">
        <v>1</v>
      </c>
      <c r="AZ50" s="1094">
        <v>1</v>
      </c>
      <c r="BA50" s="1094">
        <v>3</v>
      </c>
      <c r="BB50" s="1089">
        <v>3</v>
      </c>
      <c r="BC50" s="1089">
        <v>1.05</v>
      </c>
      <c r="BD50" s="1093">
        <v>1.0744244531716256</v>
      </c>
      <c r="BE50" s="1093">
        <v>1.0906744032152329</v>
      </c>
      <c r="BF50" s="1093" t="s">
        <v>2963</v>
      </c>
      <c r="BG50" s="1095">
        <v>1.05</v>
      </c>
      <c r="BH50" s="1095">
        <v>1.02</v>
      </c>
      <c r="BI50" s="1095">
        <v>1</v>
      </c>
      <c r="BJ50" s="1095">
        <v>1</v>
      </c>
      <c r="BK50" s="1095">
        <v>1</v>
      </c>
      <c r="BL50" s="1095">
        <v>1.05</v>
      </c>
    </row>
    <row r="51" spans="1:64">
      <c r="A51" s="1045" t="s">
        <v>836</v>
      </c>
      <c r="B51" s="1059"/>
      <c r="C51" s="1060" t="s">
        <v>469</v>
      </c>
      <c r="D51" s="1071" t="s">
        <v>470</v>
      </c>
      <c r="E51" s="1072" t="s">
        <v>352</v>
      </c>
      <c r="F51" s="1073" t="s">
        <v>2187</v>
      </c>
      <c r="G51" s="1074" t="s">
        <v>438</v>
      </c>
      <c r="H51" s="1075" t="s">
        <v>352</v>
      </c>
      <c r="I51" s="1075" t="s">
        <v>352</v>
      </c>
      <c r="J51" s="1076">
        <v>0</v>
      </c>
      <c r="K51" s="1074" t="s">
        <v>605</v>
      </c>
      <c r="L51" s="1077">
        <v>0</v>
      </c>
      <c r="M51" s="1078">
        <v>1</v>
      </c>
      <c r="N51" s="1079">
        <v>1.0906744032152329</v>
      </c>
      <c r="O51" s="1208" t="s">
        <v>2962</v>
      </c>
      <c r="P51" s="1077">
        <v>0</v>
      </c>
      <c r="Q51" s="1078">
        <v>1</v>
      </c>
      <c r="R51" s="1079">
        <v>1.0906744032152329</v>
      </c>
      <c r="S51" s="1208" t="s">
        <v>2962</v>
      </c>
      <c r="T51" s="1077">
        <v>0</v>
      </c>
      <c r="U51" s="1078">
        <v>1</v>
      </c>
      <c r="V51" s="1079">
        <v>1.0906744032152329</v>
      </c>
      <c r="W51" s="1208" t="s">
        <v>2962</v>
      </c>
      <c r="X51" s="1077">
        <v>0</v>
      </c>
      <c r="Y51" s="1078">
        <v>1</v>
      </c>
      <c r="Z51" s="1079">
        <v>1.0906744032152329</v>
      </c>
      <c r="AA51" s="1073" t="s">
        <v>2962</v>
      </c>
      <c r="AB51" s="1077">
        <v>17.746571249998329</v>
      </c>
      <c r="AC51" s="1078">
        <v>1</v>
      </c>
      <c r="AD51" s="1079">
        <v>1.0906744032152329</v>
      </c>
      <c r="AE51" s="1208" t="s">
        <v>2962</v>
      </c>
      <c r="AF51" s="1077">
        <v>17.746571249998329</v>
      </c>
      <c r="AG51" s="1078">
        <v>1</v>
      </c>
      <c r="AH51" s="1079">
        <v>1.0906744032152329</v>
      </c>
      <c r="AI51" s="1208" t="s">
        <v>2962</v>
      </c>
      <c r="AJ51" s="1077">
        <v>0</v>
      </c>
      <c r="AK51" s="1078">
        <v>1</v>
      </c>
      <c r="AL51" s="1079">
        <v>1.0906744032152329</v>
      </c>
      <c r="AM51" s="1208" t="s">
        <v>2962</v>
      </c>
      <c r="AN51" s="1077">
        <v>0</v>
      </c>
      <c r="AO51" s="1078">
        <v>1</v>
      </c>
      <c r="AP51" s="1079">
        <v>1.0906744032152329</v>
      </c>
      <c r="AQ51" s="1208" t="s">
        <v>2962</v>
      </c>
      <c r="AR51" s="1103"/>
      <c r="AS51" s="1077">
        <v>0</v>
      </c>
      <c r="AT51" s="1077">
        <v>0</v>
      </c>
      <c r="AU51" s="1041" t="s">
        <v>2071</v>
      </c>
      <c r="AV51" s="1094">
        <v>2</v>
      </c>
      <c r="AW51" s="1094">
        <v>2</v>
      </c>
      <c r="AX51" s="1094">
        <v>1</v>
      </c>
      <c r="AY51" s="1094">
        <v>1</v>
      </c>
      <c r="AZ51" s="1094">
        <v>1</v>
      </c>
      <c r="BA51" s="1094">
        <v>3</v>
      </c>
      <c r="BB51" s="1089">
        <v>3</v>
      </c>
      <c r="BC51" s="1089">
        <v>1.05</v>
      </c>
      <c r="BD51" s="1093">
        <v>1.0744244531716256</v>
      </c>
      <c r="BE51" s="1093">
        <v>1.0906744032152329</v>
      </c>
      <c r="BF51" s="1093" t="s">
        <v>2963</v>
      </c>
      <c r="BG51" s="1095">
        <v>1.05</v>
      </c>
      <c r="BH51" s="1095">
        <v>1.02</v>
      </c>
      <c r="BI51" s="1095">
        <v>1</v>
      </c>
      <c r="BJ51" s="1095">
        <v>1</v>
      </c>
      <c r="BK51" s="1095">
        <v>1</v>
      </c>
      <c r="BL51" s="1095">
        <v>1.05</v>
      </c>
    </row>
    <row r="52" spans="1:64" ht="24">
      <c r="A52" s="1045" t="s">
        <v>1014</v>
      </c>
      <c r="B52" s="1059"/>
      <c r="C52" s="1060" t="s">
        <v>469</v>
      </c>
      <c r="D52" s="1071" t="s">
        <v>470</v>
      </c>
      <c r="E52" s="1072" t="s">
        <v>352</v>
      </c>
      <c r="F52" s="1073" t="s">
        <v>1829</v>
      </c>
      <c r="G52" s="1074" t="s">
        <v>1830</v>
      </c>
      <c r="H52" s="1075" t="s">
        <v>352</v>
      </c>
      <c r="I52" s="1075" t="s">
        <v>352</v>
      </c>
      <c r="J52" s="1076">
        <v>0</v>
      </c>
      <c r="K52" s="1074" t="s">
        <v>605</v>
      </c>
      <c r="L52" s="1077">
        <v>0</v>
      </c>
      <c r="M52" s="1078">
        <v>1</v>
      </c>
      <c r="N52" s="1079">
        <v>1.0906744032152329</v>
      </c>
      <c r="O52" s="1208" t="s">
        <v>2962</v>
      </c>
      <c r="P52" s="1077">
        <v>0</v>
      </c>
      <c r="Q52" s="1078">
        <v>1</v>
      </c>
      <c r="R52" s="1079">
        <v>1.0906744032152329</v>
      </c>
      <c r="S52" s="1208" t="s">
        <v>2962</v>
      </c>
      <c r="T52" s="1077">
        <v>0</v>
      </c>
      <c r="U52" s="1078">
        <v>1</v>
      </c>
      <c r="V52" s="1079">
        <v>1.0906744032152329</v>
      </c>
      <c r="W52" s="1208" t="s">
        <v>2962</v>
      </c>
      <c r="X52" s="1077">
        <v>0</v>
      </c>
      <c r="Y52" s="1078">
        <v>1</v>
      </c>
      <c r="Z52" s="1079">
        <v>1.0906744032152329</v>
      </c>
      <c r="AA52" s="1073" t="s">
        <v>2962</v>
      </c>
      <c r="AB52" s="1077">
        <v>0</v>
      </c>
      <c r="AC52" s="1078">
        <v>1</v>
      </c>
      <c r="AD52" s="1079">
        <v>1.0906744032152329</v>
      </c>
      <c r="AE52" s="1208" t="s">
        <v>2962</v>
      </c>
      <c r="AF52" s="1077">
        <v>0</v>
      </c>
      <c r="AG52" s="1078">
        <v>1</v>
      </c>
      <c r="AH52" s="1079">
        <v>1.0906744032152329</v>
      </c>
      <c r="AI52" s="1208" t="s">
        <v>2962</v>
      </c>
      <c r="AJ52" s="1077">
        <v>17.746571249998329</v>
      </c>
      <c r="AK52" s="1078">
        <v>1</v>
      </c>
      <c r="AL52" s="1079">
        <v>1.0906744032152329</v>
      </c>
      <c r="AM52" s="1208" t="s">
        <v>2962</v>
      </c>
      <c r="AN52" s="1077">
        <v>17.746571249998329</v>
      </c>
      <c r="AO52" s="1078">
        <v>1</v>
      </c>
      <c r="AP52" s="1079">
        <v>1.0906744032152329</v>
      </c>
      <c r="AQ52" s="1208" t="s">
        <v>2962</v>
      </c>
      <c r="AR52" s="1103"/>
      <c r="AS52" s="1077">
        <v>14.381985535831689</v>
      </c>
      <c r="AT52" s="1077">
        <v>14.381985535831689</v>
      </c>
      <c r="AU52" s="1041" t="s">
        <v>2071</v>
      </c>
      <c r="AV52" s="1094">
        <v>2</v>
      </c>
      <c r="AW52" s="1094">
        <v>2</v>
      </c>
      <c r="AX52" s="1094">
        <v>1</v>
      </c>
      <c r="AY52" s="1094">
        <v>1</v>
      </c>
      <c r="AZ52" s="1094">
        <v>1</v>
      </c>
      <c r="BA52" s="1094">
        <v>3</v>
      </c>
      <c r="BB52" s="1089">
        <v>2</v>
      </c>
      <c r="BC52" s="1089">
        <v>1.05</v>
      </c>
      <c r="BD52" s="1093">
        <v>1.0744244531716256</v>
      </c>
      <c r="BE52" s="1093">
        <v>1.0906744032152329</v>
      </c>
      <c r="BF52" s="1093" t="s">
        <v>2963</v>
      </c>
      <c r="BG52" s="1095">
        <v>1.05</v>
      </c>
      <c r="BH52" s="1095">
        <v>1.02</v>
      </c>
      <c r="BI52" s="1095">
        <v>1</v>
      </c>
      <c r="BJ52" s="1095">
        <v>1</v>
      </c>
      <c r="BK52" s="1095">
        <v>1</v>
      </c>
      <c r="BL52" s="1095">
        <v>1.05</v>
      </c>
    </row>
    <row r="53" spans="1:64" ht="24">
      <c r="A53" s="1045">
        <v>2561</v>
      </c>
      <c r="B53" s="1059"/>
      <c r="C53" s="1060" t="s">
        <v>469</v>
      </c>
      <c r="D53" s="1071" t="s">
        <v>470</v>
      </c>
      <c r="E53" s="1072" t="s">
        <v>352</v>
      </c>
      <c r="F53" s="1073" t="s">
        <v>1726</v>
      </c>
      <c r="G53" s="1074" t="s">
        <v>465</v>
      </c>
      <c r="H53" s="1075" t="s">
        <v>352</v>
      </c>
      <c r="I53" s="1075" t="s">
        <v>352</v>
      </c>
      <c r="J53" s="1076">
        <v>0</v>
      </c>
      <c r="K53" s="1074" t="s">
        <v>604</v>
      </c>
      <c r="L53" s="1077">
        <v>6.0815253122945431E-2</v>
      </c>
      <c r="M53" s="1078">
        <v>1</v>
      </c>
      <c r="N53" s="1079">
        <v>1.2237593405947058</v>
      </c>
      <c r="O53" s="1208" t="s">
        <v>2964</v>
      </c>
      <c r="P53" s="1077">
        <v>0.24695923734385272</v>
      </c>
      <c r="Q53" s="1078">
        <v>1</v>
      </c>
      <c r="R53" s="1079">
        <v>1.2237593405947058</v>
      </c>
      <c r="S53" s="1208" t="s">
        <v>2964</v>
      </c>
      <c r="T53" s="1077">
        <v>6.0815253122945431E-2</v>
      </c>
      <c r="U53" s="1078">
        <v>1</v>
      </c>
      <c r="V53" s="1079">
        <v>1.2237593405947058</v>
      </c>
      <c r="W53" s="1208" t="s">
        <v>2964</v>
      </c>
      <c r="X53" s="1077">
        <v>0.24695923734385272</v>
      </c>
      <c r="Y53" s="1078">
        <v>1</v>
      </c>
      <c r="Z53" s="1079">
        <v>1.2237593405947058</v>
      </c>
      <c r="AA53" s="1073" t="s">
        <v>2964</v>
      </c>
      <c r="AB53" s="1077">
        <v>6.0815253122945431E-2</v>
      </c>
      <c r="AC53" s="1078">
        <v>1</v>
      </c>
      <c r="AD53" s="1079">
        <v>1.2237593405947058</v>
      </c>
      <c r="AE53" s="1208" t="s">
        <v>2964</v>
      </c>
      <c r="AF53" s="1077">
        <v>0.24695923734385272</v>
      </c>
      <c r="AG53" s="1078">
        <v>1</v>
      </c>
      <c r="AH53" s="1079">
        <v>1.2237593405947058</v>
      </c>
      <c r="AI53" s="1208" t="s">
        <v>2964</v>
      </c>
      <c r="AJ53" s="1077">
        <v>6.0815253122945431E-2</v>
      </c>
      <c r="AK53" s="1078">
        <v>1</v>
      </c>
      <c r="AL53" s="1079">
        <v>1.2237593405947058</v>
      </c>
      <c r="AM53" s="1208" t="s">
        <v>2964</v>
      </c>
      <c r="AN53" s="1077">
        <v>0.24695923734385272</v>
      </c>
      <c r="AO53" s="1078">
        <v>1</v>
      </c>
      <c r="AP53" s="1079">
        <v>1.2237593405947058</v>
      </c>
      <c r="AQ53" s="1208" t="s">
        <v>2964</v>
      </c>
      <c r="AR53" s="1104"/>
      <c r="AS53" s="1077">
        <v>6.0815253122945431E-2</v>
      </c>
      <c r="AT53" s="1077">
        <v>0.24695923734385272</v>
      </c>
      <c r="AU53" s="1041" t="s">
        <v>1346</v>
      </c>
      <c r="AV53" s="1094">
        <v>2</v>
      </c>
      <c r="AW53" s="1094">
        <v>2</v>
      </c>
      <c r="AX53" s="1094">
        <v>4</v>
      </c>
      <c r="AY53" s="1094">
        <v>1</v>
      </c>
      <c r="AZ53" s="1094">
        <v>1</v>
      </c>
      <c r="BA53" s="1094">
        <v>3</v>
      </c>
      <c r="BB53" s="1089">
        <v>1</v>
      </c>
      <c r="BC53" s="1089">
        <v>1.05</v>
      </c>
      <c r="BD53" s="1093">
        <v>1.2164594125584303</v>
      </c>
      <c r="BE53" s="1093">
        <v>1.2237593405947058</v>
      </c>
      <c r="BF53" s="1093" t="s">
        <v>2800</v>
      </c>
      <c r="BG53" s="1095">
        <v>1.05</v>
      </c>
      <c r="BH53" s="1095">
        <v>1.02</v>
      </c>
      <c r="BI53" s="1095">
        <v>1.2</v>
      </c>
      <c r="BJ53" s="1095">
        <v>1</v>
      </c>
      <c r="BK53" s="1095">
        <v>1</v>
      </c>
      <c r="BL53" s="1095">
        <v>1.05</v>
      </c>
    </row>
    <row r="54" spans="1:64" ht="24">
      <c r="A54" s="1045">
        <v>4088</v>
      </c>
      <c r="B54" s="1059" t="s">
        <v>469</v>
      </c>
      <c r="C54" s="1060" t="s">
        <v>469</v>
      </c>
      <c r="D54" s="1071" t="s">
        <v>470</v>
      </c>
      <c r="E54" s="1072" t="s">
        <v>352</v>
      </c>
      <c r="F54" s="1073" t="s">
        <v>2975</v>
      </c>
      <c r="G54" s="1074" t="s">
        <v>465</v>
      </c>
      <c r="H54" s="1075" t="s">
        <v>352</v>
      </c>
      <c r="I54" s="1075" t="s">
        <v>352</v>
      </c>
      <c r="J54" s="1076">
        <v>0</v>
      </c>
      <c r="K54" s="1074" t="s">
        <v>604</v>
      </c>
      <c r="L54" s="1077">
        <v>0</v>
      </c>
      <c r="M54" s="1078">
        <v>1</v>
      </c>
      <c r="N54" s="1079">
        <v>1.2237593405947058</v>
      </c>
      <c r="O54" s="1208" t="s">
        <v>2964</v>
      </c>
      <c r="P54" s="1077">
        <v>2.6997041420118344E-3</v>
      </c>
      <c r="Q54" s="1078">
        <v>1</v>
      </c>
      <c r="R54" s="1079">
        <v>1.2237593405947058</v>
      </c>
      <c r="S54" s="1208" t="s">
        <v>2964</v>
      </c>
      <c r="T54" s="1077">
        <v>0</v>
      </c>
      <c r="U54" s="1078">
        <v>1</v>
      </c>
      <c r="V54" s="1079">
        <v>1.2237593405947058</v>
      </c>
      <c r="W54" s="1208" t="s">
        <v>2964</v>
      </c>
      <c r="X54" s="1077">
        <v>2.6997041420118344E-3</v>
      </c>
      <c r="Y54" s="1078">
        <v>1</v>
      </c>
      <c r="Z54" s="1079">
        <v>1.2237593405947058</v>
      </c>
      <c r="AA54" s="1073" t="s">
        <v>2964</v>
      </c>
      <c r="AB54" s="1077">
        <v>0</v>
      </c>
      <c r="AC54" s="1078">
        <v>1</v>
      </c>
      <c r="AD54" s="1079">
        <v>1.2237593405947058</v>
      </c>
      <c r="AE54" s="1208" t="s">
        <v>2964</v>
      </c>
      <c r="AF54" s="1077">
        <v>2.6997041420118344E-3</v>
      </c>
      <c r="AG54" s="1078">
        <v>1</v>
      </c>
      <c r="AH54" s="1079">
        <v>1.2237593405947058</v>
      </c>
      <c r="AI54" s="1208" t="s">
        <v>2964</v>
      </c>
      <c r="AJ54" s="1077">
        <v>0</v>
      </c>
      <c r="AK54" s="1078">
        <v>1</v>
      </c>
      <c r="AL54" s="1079">
        <v>1.2237593405947058</v>
      </c>
      <c r="AM54" s="1208" t="s">
        <v>2964</v>
      </c>
      <c r="AN54" s="1077">
        <v>2.6997041420118344E-3</v>
      </c>
      <c r="AO54" s="1078">
        <v>1</v>
      </c>
      <c r="AP54" s="1079">
        <v>1.2237593405947058</v>
      </c>
      <c r="AQ54" s="1208" t="s">
        <v>2964</v>
      </c>
      <c r="AR54" s="1103"/>
      <c r="AS54" s="1077">
        <v>0</v>
      </c>
      <c r="AT54" s="1077">
        <v>2.6997041420118344E-3</v>
      </c>
      <c r="AU54" s="1041" t="s">
        <v>1346</v>
      </c>
      <c r="AV54" s="1094">
        <v>2</v>
      </c>
      <c r="AW54" s="1094">
        <v>2</v>
      </c>
      <c r="AX54" s="1094">
        <v>4</v>
      </c>
      <c r="AY54" s="1094">
        <v>1</v>
      </c>
      <c r="AZ54" s="1094">
        <v>1</v>
      </c>
      <c r="BA54" s="1094">
        <v>3</v>
      </c>
      <c r="BB54" s="1089">
        <v>1</v>
      </c>
      <c r="BC54" s="1089">
        <v>1.05</v>
      </c>
      <c r="BD54" s="1093">
        <v>1.2164594125584303</v>
      </c>
      <c r="BE54" s="1093">
        <v>1.2237593405947058</v>
      </c>
      <c r="BF54" s="1093" t="s">
        <v>2800</v>
      </c>
      <c r="BG54" s="1095">
        <v>1.05</v>
      </c>
      <c r="BH54" s="1095">
        <v>1.02</v>
      </c>
      <c r="BI54" s="1095">
        <v>1.2</v>
      </c>
      <c r="BJ54" s="1095">
        <v>1</v>
      </c>
      <c r="BK54" s="1095">
        <v>1</v>
      </c>
      <c r="BL54" s="1095">
        <v>1.05</v>
      </c>
    </row>
    <row r="55" spans="1:64" ht="24">
      <c r="A55" s="1045">
        <v>1654</v>
      </c>
      <c r="B55" s="1059" t="s">
        <v>92</v>
      </c>
      <c r="C55" s="1060" t="s">
        <v>469</v>
      </c>
      <c r="D55" s="1071" t="s">
        <v>470</v>
      </c>
      <c r="E55" s="1072" t="s">
        <v>352</v>
      </c>
      <c r="F55" s="1073" t="s">
        <v>224</v>
      </c>
      <c r="G55" s="1074" t="s">
        <v>191</v>
      </c>
      <c r="H55" s="1075" t="s">
        <v>352</v>
      </c>
      <c r="I55" s="1075" t="s">
        <v>352</v>
      </c>
      <c r="J55" s="1076">
        <v>1</v>
      </c>
      <c r="K55" s="1074" t="s">
        <v>466</v>
      </c>
      <c r="L55" s="1077">
        <v>3.9981919789612098E-7</v>
      </c>
      <c r="M55" s="1078">
        <v>1</v>
      </c>
      <c r="N55" s="1079">
        <v>3.0524650216521243</v>
      </c>
      <c r="O55" s="1208" t="s">
        <v>2964</v>
      </c>
      <c r="P55" s="1077">
        <v>3.9981919789612098E-7</v>
      </c>
      <c r="Q55" s="1078">
        <v>1</v>
      </c>
      <c r="R55" s="1079">
        <v>3.0524650216521243</v>
      </c>
      <c r="S55" s="1208" t="s">
        <v>2964</v>
      </c>
      <c r="T55" s="1077">
        <v>3.9981919789612098E-7</v>
      </c>
      <c r="U55" s="1078">
        <v>1</v>
      </c>
      <c r="V55" s="1079">
        <v>3.0524650216521243</v>
      </c>
      <c r="W55" s="1208" t="s">
        <v>2964</v>
      </c>
      <c r="X55" s="1077">
        <v>3.9981919789612098E-7</v>
      </c>
      <c r="Y55" s="1078">
        <v>1</v>
      </c>
      <c r="Z55" s="1079">
        <v>3.0524650216521243</v>
      </c>
      <c r="AA55" s="1073" t="s">
        <v>2964</v>
      </c>
      <c r="AB55" s="1077">
        <v>3.9981919789612098E-7</v>
      </c>
      <c r="AC55" s="1078">
        <v>1</v>
      </c>
      <c r="AD55" s="1079">
        <v>3.0524650216521243</v>
      </c>
      <c r="AE55" s="1208" t="s">
        <v>2964</v>
      </c>
      <c r="AF55" s="1077">
        <v>3.9981919789612098E-7</v>
      </c>
      <c r="AG55" s="1078">
        <v>1</v>
      </c>
      <c r="AH55" s="1079">
        <v>3.0524650216521243</v>
      </c>
      <c r="AI55" s="1208" t="s">
        <v>2964</v>
      </c>
      <c r="AJ55" s="1077">
        <v>3.9981919789612098E-7</v>
      </c>
      <c r="AK55" s="1078">
        <v>1</v>
      </c>
      <c r="AL55" s="1079">
        <v>3.0524650216521243</v>
      </c>
      <c r="AM55" s="1208" t="s">
        <v>2964</v>
      </c>
      <c r="AN55" s="1077">
        <v>3.9981919789612098E-7</v>
      </c>
      <c r="AO55" s="1078">
        <v>1</v>
      </c>
      <c r="AP55" s="1079">
        <v>3.0524650216521243</v>
      </c>
      <c r="AQ55" s="1208" t="s">
        <v>2964</v>
      </c>
      <c r="AR55" s="1103"/>
      <c r="AS55" s="1077">
        <v>3.9981919789612098E-7</v>
      </c>
      <c r="AT55" s="1077">
        <v>3.9981919789612098E-7</v>
      </c>
      <c r="AU55" s="1041" t="s">
        <v>1346</v>
      </c>
      <c r="AV55" s="1094">
        <v>2</v>
      </c>
      <c r="AW55" s="1094">
        <v>2</v>
      </c>
      <c r="AX55" s="1094">
        <v>4</v>
      </c>
      <c r="AY55" s="1094">
        <v>1</v>
      </c>
      <c r="AZ55" s="1094">
        <v>1</v>
      </c>
      <c r="BA55" s="1094">
        <v>3</v>
      </c>
      <c r="BB55" s="1089">
        <v>9</v>
      </c>
      <c r="BC55" s="1089">
        <v>3</v>
      </c>
      <c r="BD55" s="1093">
        <v>1.2164594125584303</v>
      </c>
      <c r="BE55" s="1093">
        <v>3.0524650216521243</v>
      </c>
      <c r="BF55" s="1093" t="s">
        <v>2800</v>
      </c>
      <c r="BG55" s="1095">
        <v>1.05</v>
      </c>
      <c r="BH55" s="1095">
        <v>1.02</v>
      </c>
      <c r="BI55" s="1095">
        <v>1.2</v>
      </c>
      <c r="BJ55" s="1095">
        <v>1</v>
      </c>
      <c r="BK55" s="1095">
        <v>1</v>
      </c>
      <c r="BL55" s="1095">
        <v>1.05</v>
      </c>
    </row>
    <row r="56" spans="1:64" ht="24">
      <c r="A56" s="1045" t="s">
        <v>1856</v>
      </c>
      <c r="B56" s="1059" t="s">
        <v>90</v>
      </c>
      <c r="C56" s="1060" t="s">
        <v>469</v>
      </c>
      <c r="D56" s="1071" t="s">
        <v>470</v>
      </c>
      <c r="E56" s="1072" t="s">
        <v>352</v>
      </c>
      <c r="F56" s="1073" t="s">
        <v>1858</v>
      </c>
      <c r="G56" s="1074" t="s">
        <v>465</v>
      </c>
      <c r="H56" s="1075" t="s">
        <v>352</v>
      </c>
      <c r="I56" s="1075" t="s">
        <v>352</v>
      </c>
      <c r="J56" s="1076">
        <v>0</v>
      </c>
      <c r="K56" s="1074" t="s">
        <v>341</v>
      </c>
      <c r="L56" s="1077">
        <v>0.27407955292570674</v>
      </c>
      <c r="M56" s="1078">
        <v>1</v>
      </c>
      <c r="N56" s="1079">
        <v>2.0949941301068096</v>
      </c>
      <c r="O56" s="1208" t="s">
        <v>2976</v>
      </c>
      <c r="P56" s="1077">
        <v>0.52186061801446415</v>
      </c>
      <c r="Q56" s="1078">
        <v>1</v>
      </c>
      <c r="R56" s="1079">
        <v>2.0949941301068096</v>
      </c>
      <c r="S56" s="1208" t="s">
        <v>2976</v>
      </c>
      <c r="T56" s="1077">
        <v>0.27407955292570674</v>
      </c>
      <c r="U56" s="1078">
        <v>1</v>
      </c>
      <c r="V56" s="1079">
        <v>2.0949941301068096</v>
      </c>
      <c r="W56" s="1208" t="s">
        <v>2976</v>
      </c>
      <c r="X56" s="1077">
        <v>0.52186061801446415</v>
      </c>
      <c r="Y56" s="1078">
        <v>1</v>
      </c>
      <c r="Z56" s="1079">
        <v>2.0949941301068096</v>
      </c>
      <c r="AA56" s="1073" t="s">
        <v>2976</v>
      </c>
      <c r="AB56" s="1077">
        <v>0.27407955292570674</v>
      </c>
      <c r="AC56" s="1078">
        <v>1</v>
      </c>
      <c r="AD56" s="1079">
        <v>2.0949941301068096</v>
      </c>
      <c r="AE56" s="1208" t="s">
        <v>2976</v>
      </c>
      <c r="AF56" s="1077">
        <v>0.52186061801446415</v>
      </c>
      <c r="AG56" s="1078">
        <v>1</v>
      </c>
      <c r="AH56" s="1079">
        <v>2.0949941301068096</v>
      </c>
      <c r="AI56" s="1208" t="s">
        <v>2976</v>
      </c>
      <c r="AJ56" s="1077">
        <v>0.27407955292570674</v>
      </c>
      <c r="AK56" s="1078">
        <v>1</v>
      </c>
      <c r="AL56" s="1079">
        <v>2.0949941301068096</v>
      </c>
      <c r="AM56" s="1208" t="s">
        <v>2976</v>
      </c>
      <c r="AN56" s="1077">
        <v>0.52186061801446415</v>
      </c>
      <c r="AO56" s="1078">
        <v>1</v>
      </c>
      <c r="AP56" s="1079">
        <v>2.0949941301068096</v>
      </c>
      <c r="AQ56" s="1208" t="s">
        <v>2976</v>
      </c>
      <c r="AR56" s="1103"/>
      <c r="AS56" s="1077">
        <v>0.27407955292570674</v>
      </c>
      <c r="AT56" s="1077">
        <v>0.52186061801446415</v>
      </c>
      <c r="AU56" s="1041" t="s">
        <v>1346</v>
      </c>
      <c r="AV56" s="1094">
        <v>4</v>
      </c>
      <c r="AW56" s="1094">
        <v>5</v>
      </c>
      <c r="AX56" s="1094" t="s">
        <v>194</v>
      </c>
      <c r="AY56" s="1094" t="s">
        <v>194</v>
      </c>
      <c r="AZ56" s="1094" t="s">
        <v>194</v>
      </c>
      <c r="BA56" s="1094" t="s">
        <v>194</v>
      </c>
      <c r="BB56" s="1089">
        <v>5</v>
      </c>
      <c r="BC56" s="1089">
        <v>2</v>
      </c>
      <c r="BD56" s="1093">
        <v>1.2941338353151037</v>
      </c>
      <c r="BE56" s="1093">
        <v>2.0949941301068096</v>
      </c>
      <c r="BF56" s="1093" t="s">
        <v>52</v>
      </c>
      <c r="BG56" s="1095">
        <v>1.2</v>
      </c>
      <c r="BH56" s="1095">
        <v>1.2</v>
      </c>
      <c r="BI56" s="1095">
        <v>1</v>
      </c>
      <c r="BJ56" s="1095">
        <v>1</v>
      </c>
      <c r="BK56" s="1095">
        <v>1</v>
      </c>
      <c r="BL56" s="1095">
        <v>1</v>
      </c>
    </row>
    <row r="57" spans="1:64" ht="24">
      <c r="A57" s="1045">
        <v>1841</v>
      </c>
      <c r="B57" s="1059" t="s">
        <v>469</v>
      </c>
      <c r="C57" s="1060" t="s">
        <v>469</v>
      </c>
      <c r="D57" s="1071" t="s">
        <v>470</v>
      </c>
      <c r="E57" s="1072" t="s">
        <v>352</v>
      </c>
      <c r="F57" s="1073" t="s">
        <v>53</v>
      </c>
      <c r="G57" s="1074" t="s">
        <v>465</v>
      </c>
      <c r="H57" s="1075" t="s">
        <v>352</v>
      </c>
      <c r="I57" s="1075" t="s">
        <v>352</v>
      </c>
      <c r="J57" s="1076">
        <v>0</v>
      </c>
      <c r="K57" s="1074" t="s">
        <v>341</v>
      </c>
      <c r="L57" s="1077">
        <v>1.5203813280736358</v>
      </c>
      <c r="M57" s="1078">
        <v>1</v>
      </c>
      <c r="N57" s="1079">
        <v>2.0949941301068096</v>
      </c>
      <c r="O57" s="1208" t="s">
        <v>2976</v>
      </c>
      <c r="P57" s="1077">
        <v>0.39447731755424059</v>
      </c>
      <c r="Q57" s="1078">
        <v>1</v>
      </c>
      <c r="R57" s="1079">
        <v>2.0949941301068096</v>
      </c>
      <c r="S57" s="1208" t="s">
        <v>2976</v>
      </c>
      <c r="T57" s="1077">
        <v>1.5203813280736358</v>
      </c>
      <c r="U57" s="1078">
        <v>1</v>
      </c>
      <c r="V57" s="1079">
        <v>2.0949941301068096</v>
      </c>
      <c r="W57" s="1208" t="s">
        <v>2976</v>
      </c>
      <c r="X57" s="1077">
        <v>0.39447731755424059</v>
      </c>
      <c r="Y57" s="1078">
        <v>1</v>
      </c>
      <c r="Z57" s="1079">
        <v>2.0949941301068096</v>
      </c>
      <c r="AA57" s="1073" t="s">
        <v>2976</v>
      </c>
      <c r="AB57" s="1077">
        <v>1.5203813280736358</v>
      </c>
      <c r="AC57" s="1078">
        <v>1</v>
      </c>
      <c r="AD57" s="1079">
        <v>2.0949941301068096</v>
      </c>
      <c r="AE57" s="1208" t="s">
        <v>2976</v>
      </c>
      <c r="AF57" s="1077">
        <v>0.39447731755424059</v>
      </c>
      <c r="AG57" s="1078">
        <v>1</v>
      </c>
      <c r="AH57" s="1079">
        <v>2.0949941301068096</v>
      </c>
      <c r="AI57" s="1208" t="s">
        <v>2976</v>
      </c>
      <c r="AJ57" s="1077">
        <v>1.5203813280736358</v>
      </c>
      <c r="AK57" s="1078">
        <v>1</v>
      </c>
      <c r="AL57" s="1079">
        <v>2.0949941301068096</v>
      </c>
      <c r="AM57" s="1208" t="s">
        <v>2976</v>
      </c>
      <c r="AN57" s="1077">
        <v>0.39447731755424059</v>
      </c>
      <c r="AO57" s="1078">
        <v>1</v>
      </c>
      <c r="AP57" s="1079">
        <v>2.0949941301068096</v>
      </c>
      <c r="AQ57" s="1208" t="s">
        <v>2976</v>
      </c>
      <c r="AR57" s="1103"/>
      <c r="AS57" s="1077">
        <v>1.5203813280736358</v>
      </c>
      <c r="AT57" s="1077">
        <v>0.39447731755424059</v>
      </c>
      <c r="AU57" s="1041" t="s">
        <v>1346</v>
      </c>
      <c r="AV57" s="1094">
        <v>4</v>
      </c>
      <c r="AW57" s="1094">
        <v>5</v>
      </c>
      <c r="AX57" s="1094" t="s">
        <v>194</v>
      </c>
      <c r="AY57" s="1094" t="s">
        <v>194</v>
      </c>
      <c r="AZ57" s="1094" t="s">
        <v>194</v>
      </c>
      <c r="BA57" s="1094" t="s">
        <v>194</v>
      </c>
      <c r="BB57" s="1089">
        <v>5</v>
      </c>
      <c r="BC57" s="1089">
        <v>2</v>
      </c>
      <c r="BD57" s="1093">
        <v>1.2941338353151037</v>
      </c>
      <c r="BE57" s="1093">
        <v>2.0949941301068096</v>
      </c>
      <c r="BF57" s="1093" t="s">
        <v>52</v>
      </c>
      <c r="BG57" s="1095">
        <v>1.2</v>
      </c>
      <c r="BH57" s="1095">
        <v>1.2</v>
      </c>
      <c r="BI57" s="1095">
        <v>1</v>
      </c>
      <c r="BJ57" s="1095">
        <v>1</v>
      </c>
      <c r="BK57" s="1095">
        <v>1</v>
      </c>
      <c r="BL57" s="1095">
        <v>1</v>
      </c>
    </row>
    <row r="58" spans="1:64" ht="24">
      <c r="A58" s="1045">
        <v>32085</v>
      </c>
      <c r="B58" s="1059" t="s">
        <v>91</v>
      </c>
      <c r="C58" s="1060" t="s">
        <v>469</v>
      </c>
      <c r="D58" s="1071" t="s">
        <v>470</v>
      </c>
      <c r="E58" s="1072" t="s">
        <v>352</v>
      </c>
      <c r="F58" s="1073" t="s">
        <v>2977</v>
      </c>
      <c r="G58" s="1074" t="s">
        <v>336</v>
      </c>
      <c r="H58" s="1075" t="s">
        <v>352</v>
      </c>
      <c r="I58" s="1075" t="s">
        <v>352</v>
      </c>
      <c r="J58" s="1076">
        <v>0</v>
      </c>
      <c r="K58" s="1074" t="s">
        <v>364</v>
      </c>
      <c r="L58" s="1077">
        <v>0.15384615384615388</v>
      </c>
      <c r="M58" s="1078">
        <v>1</v>
      </c>
      <c r="N58" s="1079">
        <v>1.2237593405947058</v>
      </c>
      <c r="O58" s="1208" t="s">
        <v>2978</v>
      </c>
      <c r="P58" s="1077">
        <v>0.22596153846153846</v>
      </c>
      <c r="Q58" s="1078">
        <v>1</v>
      </c>
      <c r="R58" s="1079">
        <v>1.2237593405947058</v>
      </c>
      <c r="S58" s="1208" t="s">
        <v>2978</v>
      </c>
      <c r="T58" s="1077">
        <v>0.15384615384615388</v>
      </c>
      <c r="U58" s="1078">
        <v>1</v>
      </c>
      <c r="V58" s="1079">
        <v>1.2237593405947058</v>
      </c>
      <c r="W58" s="1208" t="s">
        <v>2978</v>
      </c>
      <c r="X58" s="1077">
        <v>0.22596153846153846</v>
      </c>
      <c r="Y58" s="1078">
        <v>1</v>
      </c>
      <c r="Z58" s="1079">
        <v>1.2237593405947058</v>
      </c>
      <c r="AA58" s="1073" t="s">
        <v>2978</v>
      </c>
      <c r="AB58" s="1077">
        <v>0.15384615384615388</v>
      </c>
      <c r="AC58" s="1078">
        <v>1</v>
      </c>
      <c r="AD58" s="1079">
        <v>1.2237593405947058</v>
      </c>
      <c r="AE58" s="1208" t="s">
        <v>2978</v>
      </c>
      <c r="AF58" s="1077">
        <v>0.22596153846153846</v>
      </c>
      <c r="AG58" s="1078">
        <v>1</v>
      </c>
      <c r="AH58" s="1079">
        <v>1.2237593405947058</v>
      </c>
      <c r="AI58" s="1208" t="s">
        <v>2978</v>
      </c>
      <c r="AJ58" s="1077">
        <v>0.15384615384615388</v>
      </c>
      <c r="AK58" s="1078">
        <v>1</v>
      </c>
      <c r="AL58" s="1079">
        <v>1.2237593405947058</v>
      </c>
      <c r="AM58" s="1208" t="s">
        <v>2978</v>
      </c>
      <c r="AN58" s="1077">
        <v>0.22596153846153846</v>
      </c>
      <c r="AO58" s="1078">
        <v>1</v>
      </c>
      <c r="AP58" s="1079">
        <v>1.2237593405947058</v>
      </c>
      <c r="AQ58" s="1208" t="s">
        <v>2978</v>
      </c>
      <c r="AR58" s="1103"/>
      <c r="AS58" s="1077">
        <v>0.15902366863905326</v>
      </c>
      <c r="AT58" s="1077">
        <v>7.8895463510848127E-2</v>
      </c>
      <c r="AU58" s="1041" t="s">
        <v>2701</v>
      </c>
      <c r="AV58" s="1094">
        <v>2</v>
      </c>
      <c r="AW58" s="1094">
        <v>2</v>
      </c>
      <c r="AX58" s="1094">
        <v>4</v>
      </c>
      <c r="AY58" s="1094">
        <v>1</v>
      </c>
      <c r="AZ58" s="1094">
        <v>1</v>
      </c>
      <c r="BA58" s="1094">
        <v>3</v>
      </c>
      <c r="BB58" s="1089">
        <v>6</v>
      </c>
      <c r="BC58" s="1089">
        <v>1.05</v>
      </c>
      <c r="BD58" s="1093">
        <v>1.2164594125584303</v>
      </c>
      <c r="BE58" s="1093">
        <v>1.2237593405947058</v>
      </c>
      <c r="BF58" s="1093" t="s">
        <v>2800</v>
      </c>
      <c r="BG58" s="1095">
        <v>1.05</v>
      </c>
      <c r="BH58" s="1095">
        <v>1.02</v>
      </c>
      <c r="BI58" s="1095">
        <v>1.2</v>
      </c>
      <c r="BJ58" s="1095">
        <v>1</v>
      </c>
      <c r="BK58" s="1095">
        <v>1</v>
      </c>
      <c r="BL58" s="1095">
        <v>1.05</v>
      </c>
    </row>
    <row r="59" spans="1:64" ht="24">
      <c r="A59" s="1045">
        <v>1406</v>
      </c>
      <c r="B59" s="1059" t="s">
        <v>469</v>
      </c>
      <c r="C59" s="1060" t="s">
        <v>469</v>
      </c>
      <c r="D59" s="1071" t="s">
        <v>470</v>
      </c>
      <c r="E59" s="1072" t="s">
        <v>352</v>
      </c>
      <c r="F59" s="1073" t="s">
        <v>2881</v>
      </c>
      <c r="G59" s="1074" t="s">
        <v>336</v>
      </c>
      <c r="H59" s="1075" t="s">
        <v>352</v>
      </c>
      <c r="I59" s="1075" t="s">
        <v>352</v>
      </c>
      <c r="J59" s="1076">
        <v>0</v>
      </c>
      <c r="K59" s="1074" t="s">
        <v>339</v>
      </c>
      <c r="L59" s="1077">
        <v>2.3298816568047336</v>
      </c>
      <c r="M59" s="1078">
        <v>1</v>
      </c>
      <c r="N59" s="1079">
        <v>1.2237593405947058</v>
      </c>
      <c r="O59" s="1208" t="s">
        <v>2964</v>
      </c>
      <c r="P59" s="1077">
        <v>2.7449046679815909</v>
      </c>
      <c r="Q59" s="1078">
        <v>1</v>
      </c>
      <c r="R59" s="1079">
        <v>1.2237593405947058</v>
      </c>
      <c r="S59" s="1208" t="s">
        <v>2964</v>
      </c>
      <c r="T59" s="1077">
        <v>2.3298816568047336</v>
      </c>
      <c r="U59" s="1078">
        <v>1</v>
      </c>
      <c r="V59" s="1079">
        <v>1.2237593405947058</v>
      </c>
      <c r="W59" s="1208" t="s">
        <v>2964</v>
      </c>
      <c r="X59" s="1077">
        <v>2.7449046679815909</v>
      </c>
      <c r="Y59" s="1078">
        <v>1</v>
      </c>
      <c r="Z59" s="1079">
        <v>1.2237593405947058</v>
      </c>
      <c r="AA59" s="1073" t="s">
        <v>2964</v>
      </c>
      <c r="AB59" s="1077">
        <v>2.3298816568047336</v>
      </c>
      <c r="AC59" s="1078">
        <v>1</v>
      </c>
      <c r="AD59" s="1079">
        <v>1.2237593405947058</v>
      </c>
      <c r="AE59" s="1208" t="s">
        <v>2964</v>
      </c>
      <c r="AF59" s="1077">
        <v>2.7449046679815909</v>
      </c>
      <c r="AG59" s="1078">
        <v>1</v>
      </c>
      <c r="AH59" s="1079">
        <v>1.2237593405947058</v>
      </c>
      <c r="AI59" s="1208" t="s">
        <v>2964</v>
      </c>
      <c r="AJ59" s="1077">
        <v>2.3298816568047336</v>
      </c>
      <c r="AK59" s="1078">
        <v>1</v>
      </c>
      <c r="AL59" s="1079">
        <v>1.2237593405947058</v>
      </c>
      <c r="AM59" s="1208" t="s">
        <v>2964</v>
      </c>
      <c r="AN59" s="1077">
        <v>2.7449046679815909</v>
      </c>
      <c r="AO59" s="1078">
        <v>1</v>
      </c>
      <c r="AP59" s="1079">
        <v>1.2237593405947058</v>
      </c>
      <c r="AQ59" s="1208" t="s">
        <v>2964</v>
      </c>
      <c r="AR59" s="1103"/>
      <c r="AS59" s="1077">
        <v>2.3298816568047336</v>
      </c>
      <c r="AT59" s="1077">
        <v>2.7449046679815909</v>
      </c>
      <c r="AU59" s="1041" t="s">
        <v>1346</v>
      </c>
      <c r="AV59" s="1094">
        <v>2</v>
      </c>
      <c r="AW59" s="1094">
        <v>2</v>
      </c>
      <c r="AX59" s="1094">
        <v>4</v>
      </c>
      <c r="AY59" s="1094">
        <v>1</v>
      </c>
      <c r="AZ59" s="1094">
        <v>1</v>
      </c>
      <c r="BA59" s="1094">
        <v>3</v>
      </c>
      <c r="BB59" s="1089">
        <v>6</v>
      </c>
      <c r="BC59" s="1089">
        <v>1.05</v>
      </c>
      <c r="BD59" s="1093">
        <v>1.2164594125584303</v>
      </c>
      <c r="BE59" s="1093">
        <v>1.2237593405947058</v>
      </c>
      <c r="BF59" s="1093" t="s">
        <v>2800</v>
      </c>
      <c r="BG59" s="1095">
        <v>1.05</v>
      </c>
      <c r="BH59" s="1095">
        <v>1.02</v>
      </c>
      <c r="BI59" s="1095">
        <v>1.2</v>
      </c>
      <c r="BJ59" s="1095">
        <v>1</v>
      </c>
      <c r="BK59" s="1095">
        <v>1</v>
      </c>
      <c r="BL59" s="1095">
        <v>1.05</v>
      </c>
    </row>
    <row r="60" spans="1:64" s="1204" customFormat="1" ht="24">
      <c r="A60" s="1045">
        <v>4003</v>
      </c>
      <c r="B60" s="1059" t="s">
        <v>469</v>
      </c>
      <c r="C60" s="1060" t="s">
        <v>469</v>
      </c>
      <c r="D60" s="1071" t="s">
        <v>470</v>
      </c>
      <c r="E60" s="1072" t="s">
        <v>352</v>
      </c>
      <c r="F60" s="1073" t="s">
        <v>2979</v>
      </c>
      <c r="G60" s="1074" t="s">
        <v>336</v>
      </c>
      <c r="H60" s="1075" t="s">
        <v>352</v>
      </c>
      <c r="I60" s="1075" t="s">
        <v>352</v>
      </c>
      <c r="J60" s="1076">
        <v>0</v>
      </c>
      <c r="K60" s="1074" t="s">
        <v>339</v>
      </c>
      <c r="L60" s="1077">
        <v>0.17217291255752795</v>
      </c>
      <c r="M60" s="1078">
        <v>1</v>
      </c>
      <c r="N60" s="1079">
        <v>1.2237593405947058</v>
      </c>
      <c r="O60" s="1208" t="s">
        <v>2964</v>
      </c>
      <c r="P60" s="1077">
        <v>1.0807034845496383E-2</v>
      </c>
      <c r="Q60" s="1078">
        <v>1</v>
      </c>
      <c r="R60" s="1079">
        <v>1.2237593405947058</v>
      </c>
      <c r="S60" s="1208" t="s">
        <v>2964</v>
      </c>
      <c r="T60" s="1077">
        <v>0.17217291255752795</v>
      </c>
      <c r="U60" s="1078">
        <v>1</v>
      </c>
      <c r="V60" s="1079">
        <v>1.2237593405947058</v>
      </c>
      <c r="W60" s="1208" t="s">
        <v>2964</v>
      </c>
      <c r="X60" s="1077">
        <v>1.0807034845496383E-2</v>
      </c>
      <c r="Y60" s="1078">
        <v>1</v>
      </c>
      <c r="Z60" s="1079">
        <v>1.2237593405947058</v>
      </c>
      <c r="AA60" s="1073" t="s">
        <v>2964</v>
      </c>
      <c r="AB60" s="1077">
        <v>0.17217291255752795</v>
      </c>
      <c r="AC60" s="1078">
        <v>1</v>
      </c>
      <c r="AD60" s="1079">
        <v>1.2237593405947058</v>
      </c>
      <c r="AE60" s="1208" t="s">
        <v>2964</v>
      </c>
      <c r="AF60" s="1077">
        <v>1.0807034845496383E-2</v>
      </c>
      <c r="AG60" s="1078">
        <v>1</v>
      </c>
      <c r="AH60" s="1079">
        <v>1.2237593405947058</v>
      </c>
      <c r="AI60" s="1208" t="s">
        <v>2964</v>
      </c>
      <c r="AJ60" s="1077">
        <v>0.17217291255752795</v>
      </c>
      <c r="AK60" s="1078">
        <v>1</v>
      </c>
      <c r="AL60" s="1079">
        <v>1.2237593405947058</v>
      </c>
      <c r="AM60" s="1208" t="s">
        <v>2964</v>
      </c>
      <c r="AN60" s="1077">
        <v>1.0807034845496383E-2</v>
      </c>
      <c r="AO60" s="1078">
        <v>1</v>
      </c>
      <c r="AP60" s="1079">
        <v>1.2237593405947058</v>
      </c>
      <c r="AQ60" s="1208" t="s">
        <v>2964</v>
      </c>
      <c r="AR60" s="1103"/>
      <c r="AS60" s="1077">
        <v>0.17217291255752795</v>
      </c>
      <c r="AT60" s="1077">
        <v>1.0807034845496383E-2</v>
      </c>
      <c r="AU60" s="1041" t="s">
        <v>1346</v>
      </c>
      <c r="AV60" s="1094">
        <v>2</v>
      </c>
      <c r="AW60" s="1094">
        <v>2</v>
      </c>
      <c r="AX60" s="1094">
        <v>4</v>
      </c>
      <c r="AY60" s="1094">
        <v>1</v>
      </c>
      <c r="AZ60" s="1094">
        <v>1</v>
      </c>
      <c r="BA60" s="1094">
        <v>3</v>
      </c>
      <c r="BB60" s="1089">
        <v>6</v>
      </c>
      <c r="BC60" s="1089">
        <v>1.05</v>
      </c>
      <c r="BD60" s="1093">
        <v>1.2164594125584303</v>
      </c>
      <c r="BE60" s="1093">
        <v>1.2237593405947058</v>
      </c>
      <c r="BF60" s="1093" t="s">
        <v>2800</v>
      </c>
      <c r="BG60" s="1095">
        <v>1.05</v>
      </c>
      <c r="BH60" s="1095">
        <v>1.02</v>
      </c>
      <c r="BI60" s="1095">
        <v>1.2</v>
      </c>
      <c r="BJ60" s="1095">
        <v>1</v>
      </c>
      <c r="BK60" s="1095">
        <v>1</v>
      </c>
      <c r="BL60" s="1095">
        <v>1.05</v>
      </c>
    </row>
    <row r="61" spans="1:64" ht="48">
      <c r="A61" s="1045">
        <v>490</v>
      </c>
      <c r="B61" s="1059" t="s">
        <v>196</v>
      </c>
      <c r="C61" s="1060" t="s">
        <v>469</v>
      </c>
      <c r="D61" s="1071" t="s">
        <v>352</v>
      </c>
      <c r="E61" s="1072" t="s">
        <v>471</v>
      </c>
      <c r="F61" s="1073" t="s">
        <v>245</v>
      </c>
      <c r="G61" s="1074" t="s">
        <v>352</v>
      </c>
      <c r="H61" s="1075" t="s">
        <v>246</v>
      </c>
      <c r="I61" s="1075" t="s">
        <v>618</v>
      </c>
      <c r="J61" s="1076" t="s">
        <v>352</v>
      </c>
      <c r="K61" s="1074" t="s">
        <v>604</v>
      </c>
      <c r="L61" s="1077">
        <v>51.77514792899408</v>
      </c>
      <c r="M61" s="1078">
        <v>1</v>
      </c>
      <c r="N61" s="1079">
        <v>1.2237593405947058</v>
      </c>
      <c r="O61" s="1208" t="s">
        <v>2964</v>
      </c>
      <c r="P61" s="1077">
        <v>51.77514792899408</v>
      </c>
      <c r="Q61" s="1078">
        <v>1</v>
      </c>
      <c r="R61" s="1079">
        <v>1.2237593405947058</v>
      </c>
      <c r="S61" s="1208" t="s">
        <v>2964</v>
      </c>
      <c r="T61" s="1077">
        <v>51.77514792899408</v>
      </c>
      <c r="U61" s="1078">
        <v>1</v>
      </c>
      <c r="V61" s="1079">
        <v>1.2237593405947058</v>
      </c>
      <c r="W61" s="1208" t="s">
        <v>2964</v>
      </c>
      <c r="X61" s="1077">
        <v>51.77514792899408</v>
      </c>
      <c r="Y61" s="1078">
        <v>1</v>
      </c>
      <c r="Z61" s="1079">
        <v>1.2237593405947058</v>
      </c>
      <c r="AA61" s="1073" t="s">
        <v>2964</v>
      </c>
      <c r="AB61" s="1077">
        <v>51.77514792899408</v>
      </c>
      <c r="AC61" s="1078">
        <v>1</v>
      </c>
      <c r="AD61" s="1079">
        <v>1.2237593405947058</v>
      </c>
      <c r="AE61" s="1208" t="s">
        <v>2964</v>
      </c>
      <c r="AF61" s="1077">
        <v>51.77514792899408</v>
      </c>
      <c r="AG61" s="1078">
        <v>1</v>
      </c>
      <c r="AH61" s="1079">
        <v>1.2237593405947058</v>
      </c>
      <c r="AI61" s="1208" t="s">
        <v>2964</v>
      </c>
      <c r="AJ61" s="1077">
        <v>51.77514792899408</v>
      </c>
      <c r="AK61" s="1078">
        <v>1</v>
      </c>
      <c r="AL61" s="1079">
        <v>1.2237593405947058</v>
      </c>
      <c r="AM61" s="1208" t="s">
        <v>2964</v>
      </c>
      <c r="AN61" s="1077">
        <v>51.77514792899408</v>
      </c>
      <c r="AO61" s="1078">
        <v>1</v>
      </c>
      <c r="AP61" s="1079">
        <v>1.2237593405947058</v>
      </c>
      <c r="AQ61" s="1208" t="s">
        <v>2964</v>
      </c>
      <c r="AR61" s="1103"/>
      <c r="AS61" s="1077">
        <v>51.77514792899408</v>
      </c>
      <c r="AT61" s="1077">
        <v>51.77514792899408</v>
      </c>
      <c r="AU61" s="1041" t="s">
        <v>1346</v>
      </c>
      <c r="AV61" s="1094">
        <v>2</v>
      </c>
      <c r="AW61" s="1094">
        <v>2</v>
      </c>
      <c r="AX61" s="1094">
        <v>4</v>
      </c>
      <c r="AY61" s="1094">
        <v>1</v>
      </c>
      <c r="AZ61" s="1094">
        <v>1</v>
      </c>
      <c r="BA61" s="1094">
        <v>3</v>
      </c>
      <c r="BB61" s="1089">
        <v>13</v>
      </c>
      <c r="BC61" s="1089">
        <v>1.05</v>
      </c>
      <c r="BD61" s="1093">
        <v>1.2164594125584303</v>
      </c>
      <c r="BE61" s="1093">
        <v>1.2237593405947058</v>
      </c>
      <c r="BF61" s="1093" t="s">
        <v>2800</v>
      </c>
      <c r="BG61" s="1095">
        <v>1.05</v>
      </c>
      <c r="BH61" s="1095">
        <v>1.02</v>
      </c>
      <c r="BI61" s="1095">
        <v>1.2</v>
      </c>
      <c r="BJ61" s="1095">
        <v>1</v>
      </c>
      <c r="BK61" s="1095">
        <v>1</v>
      </c>
      <c r="BL61" s="1095">
        <v>1.05</v>
      </c>
    </row>
    <row r="62" spans="1:64">
      <c r="A62" s="1045" t="s">
        <v>1146</v>
      </c>
      <c r="B62" s="1059"/>
      <c r="C62" s="1060" t="s">
        <v>469</v>
      </c>
      <c r="D62" s="1071" t="s">
        <v>352</v>
      </c>
      <c r="E62" s="1072" t="s">
        <v>471</v>
      </c>
      <c r="F62" s="1073" t="s">
        <v>2887</v>
      </c>
      <c r="G62" s="1074" t="s">
        <v>352</v>
      </c>
      <c r="H62" s="1075" t="s">
        <v>246</v>
      </c>
      <c r="I62" s="1075" t="s">
        <v>619</v>
      </c>
      <c r="J62" s="1076" t="s">
        <v>352</v>
      </c>
      <c r="K62" s="1074" t="s">
        <v>339</v>
      </c>
      <c r="L62" s="1077">
        <v>17.094017094017097</v>
      </c>
      <c r="M62" s="1078">
        <v>1</v>
      </c>
      <c r="N62" s="1079">
        <v>1.6255346238806905</v>
      </c>
      <c r="O62" s="1208" t="s">
        <v>2980</v>
      </c>
      <c r="P62" s="1077">
        <v>25.106837606837608</v>
      </c>
      <c r="Q62" s="1078">
        <v>1</v>
      </c>
      <c r="R62" s="1079">
        <v>1.6255346238806905</v>
      </c>
      <c r="S62" s="1208" t="s">
        <v>2980</v>
      </c>
      <c r="T62" s="1077">
        <v>0</v>
      </c>
      <c r="U62" s="1078">
        <v>1</v>
      </c>
      <c r="V62" s="1079">
        <v>1.6255346238806905</v>
      </c>
      <c r="W62" s="1208" t="s">
        <v>2980</v>
      </c>
      <c r="X62" s="1077">
        <v>0</v>
      </c>
      <c r="Y62" s="1078">
        <v>1</v>
      </c>
      <c r="Z62" s="1079">
        <v>1.6255346238806905</v>
      </c>
      <c r="AA62" s="1073" t="s">
        <v>2980</v>
      </c>
      <c r="AB62" s="1077">
        <v>0</v>
      </c>
      <c r="AC62" s="1078">
        <v>1</v>
      </c>
      <c r="AD62" s="1079">
        <v>1.6255346238806905</v>
      </c>
      <c r="AE62" s="1208" t="s">
        <v>2980</v>
      </c>
      <c r="AF62" s="1077">
        <v>0</v>
      </c>
      <c r="AG62" s="1078">
        <v>1</v>
      </c>
      <c r="AH62" s="1079">
        <v>1.6255346238806905</v>
      </c>
      <c r="AI62" s="1208" t="s">
        <v>2980</v>
      </c>
      <c r="AJ62" s="1077">
        <v>0</v>
      </c>
      <c r="AK62" s="1078">
        <v>1</v>
      </c>
      <c r="AL62" s="1079">
        <v>1.6255346238806905</v>
      </c>
      <c r="AM62" s="1208" t="s">
        <v>2980</v>
      </c>
      <c r="AN62" s="1077">
        <v>0</v>
      </c>
      <c r="AO62" s="1078">
        <v>1</v>
      </c>
      <c r="AP62" s="1079">
        <v>1.6255346238806905</v>
      </c>
      <c r="AQ62" s="1208" t="s">
        <v>2980</v>
      </c>
      <c r="AR62" s="1103"/>
      <c r="AS62" s="1077">
        <v>0</v>
      </c>
      <c r="AT62" s="1077">
        <v>0</v>
      </c>
      <c r="AU62" s="1041" t="s">
        <v>2125</v>
      </c>
      <c r="AV62" s="1094">
        <v>2</v>
      </c>
      <c r="AW62" s="1094">
        <v>3</v>
      </c>
      <c r="AX62" s="1094">
        <v>4</v>
      </c>
      <c r="AY62" s="1094">
        <v>3</v>
      </c>
      <c r="AZ62" s="1094">
        <v>1</v>
      </c>
      <c r="BA62" s="1094">
        <v>5</v>
      </c>
      <c r="BB62" s="1089">
        <v>31</v>
      </c>
      <c r="BC62" s="1089">
        <v>1.5</v>
      </c>
      <c r="BD62" s="1093">
        <v>1.3068869189023089</v>
      </c>
      <c r="BE62" s="1093">
        <v>1.6255346238806905</v>
      </c>
      <c r="BF62" s="1093" t="s">
        <v>2981</v>
      </c>
      <c r="BG62" s="1095">
        <v>1.05</v>
      </c>
      <c r="BH62" s="1095">
        <v>1.05</v>
      </c>
      <c r="BI62" s="1095">
        <v>1.2</v>
      </c>
      <c r="BJ62" s="1095">
        <v>1.02</v>
      </c>
      <c r="BK62" s="1095">
        <v>1</v>
      </c>
      <c r="BL62" s="1095">
        <v>1.2</v>
      </c>
    </row>
    <row r="63" spans="1:64">
      <c r="A63" s="1045" t="s">
        <v>1913</v>
      </c>
      <c r="B63" s="1059"/>
      <c r="C63" s="1060" t="s">
        <v>469</v>
      </c>
      <c r="D63" s="1071" t="s">
        <v>352</v>
      </c>
      <c r="E63" s="1072" t="s">
        <v>471</v>
      </c>
      <c r="F63" s="1073" t="s">
        <v>2889</v>
      </c>
      <c r="G63" s="1074" t="s">
        <v>352</v>
      </c>
      <c r="H63" s="1075" t="s">
        <v>246</v>
      </c>
      <c r="I63" s="1075" t="s">
        <v>619</v>
      </c>
      <c r="J63" s="1076" t="s">
        <v>352</v>
      </c>
      <c r="K63" s="1074" t="s">
        <v>339</v>
      </c>
      <c r="L63" s="1077">
        <v>0</v>
      </c>
      <c r="M63" s="1078">
        <v>1</v>
      </c>
      <c r="N63" s="1079">
        <v>1.6255346238806905</v>
      </c>
      <c r="O63" s="1208" t="s">
        <v>2980</v>
      </c>
      <c r="P63" s="1077">
        <v>0</v>
      </c>
      <c r="Q63" s="1078">
        <v>1</v>
      </c>
      <c r="R63" s="1079">
        <v>1.6255346238806905</v>
      </c>
      <c r="S63" s="1208" t="s">
        <v>2980</v>
      </c>
      <c r="T63" s="1077">
        <v>17.094017094017097</v>
      </c>
      <c r="U63" s="1078">
        <v>1</v>
      </c>
      <c r="V63" s="1079">
        <v>1.6255346238806905</v>
      </c>
      <c r="W63" s="1208" t="s">
        <v>2980</v>
      </c>
      <c r="X63" s="1077">
        <v>25.106837606837608</v>
      </c>
      <c r="Y63" s="1078">
        <v>1</v>
      </c>
      <c r="Z63" s="1079">
        <v>1.6255346238806905</v>
      </c>
      <c r="AA63" s="1073" t="s">
        <v>2980</v>
      </c>
      <c r="AB63" s="1077">
        <v>0</v>
      </c>
      <c r="AC63" s="1078">
        <v>1</v>
      </c>
      <c r="AD63" s="1079">
        <v>1.6255346238806905</v>
      </c>
      <c r="AE63" s="1208" t="s">
        <v>2980</v>
      </c>
      <c r="AF63" s="1077">
        <v>0</v>
      </c>
      <c r="AG63" s="1078">
        <v>1</v>
      </c>
      <c r="AH63" s="1079">
        <v>1.6255346238806905</v>
      </c>
      <c r="AI63" s="1208" t="s">
        <v>2980</v>
      </c>
      <c r="AJ63" s="1077">
        <v>0</v>
      </c>
      <c r="AK63" s="1078">
        <v>1</v>
      </c>
      <c r="AL63" s="1079">
        <v>1.6255346238806905</v>
      </c>
      <c r="AM63" s="1208" t="s">
        <v>2980</v>
      </c>
      <c r="AN63" s="1077">
        <v>0</v>
      </c>
      <c r="AO63" s="1078">
        <v>1</v>
      </c>
      <c r="AP63" s="1079">
        <v>1.6255346238806905</v>
      </c>
      <c r="AQ63" s="1208" t="s">
        <v>2980</v>
      </c>
      <c r="AR63" s="1103"/>
      <c r="AS63" s="1077">
        <v>0</v>
      </c>
      <c r="AT63" s="1077">
        <v>0</v>
      </c>
      <c r="AU63" s="1041" t="s">
        <v>2125</v>
      </c>
      <c r="AV63" s="1094">
        <v>2</v>
      </c>
      <c r="AW63" s="1094">
        <v>3</v>
      </c>
      <c r="AX63" s="1094">
        <v>4</v>
      </c>
      <c r="AY63" s="1094">
        <v>3</v>
      </c>
      <c r="AZ63" s="1094">
        <v>1</v>
      </c>
      <c r="BA63" s="1094">
        <v>5</v>
      </c>
      <c r="BB63" s="1089">
        <v>31</v>
      </c>
      <c r="BC63" s="1089">
        <v>1.5</v>
      </c>
      <c r="BD63" s="1093">
        <v>1.3068869189023089</v>
      </c>
      <c r="BE63" s="1093">
        <v>1.6255346238806905</v>
      </c>
      <c r="BF63" s="1093" t="s">
        <v>2981</v>
      </c>
      <c r="BG63" s="1095">
        <v>1.05</v>
      </c>
      <c r="BH63" s="1095">
        <v>1.05</v>
      </c>
      <c r="BI63" s="1095">
        <v>1.2</v>
      </c>
      <c r="BJ63" s="1095">
        <v>1.02</v>
      </c>
      <c r="BK63" s="1095">
        <v>1</v>
      </c>
      <c r="BL63" s="1095">
        <v>1.2</v>
      </c>
    </row>
    <row r="64" spans="1:64">
      <c r="A64" s="1045" t="s">
        <v>1928</v>
      </c>
      <c r="B64" s="1059"/>
      <c r="C64" s="1060" t="s">
        <v>469</v>
      </c>
      <c r="D64" s="1071" t="s">
        <v>352</v>
      </c>
      <c r="E64" s="1072" t="s">
        <v>471</v>
      </c>
      <c r="F64" s="1073" t="s">
        <v>2890</v>
      </c>
      <c r="G64" s="1074" t="s">
        <v>352</v>
      </c>
      <c r="H64" s="1075" t="s">
        <v>246</v>
      </c>
      <c r="I64" s="1075" t="s">
        <v>619</v>
      </c>
      <c r="J64" s="1076" t="s">
        <v>352</v>
      </c>
      <c r="K64" s="1074" t="s">
        <v>339</v>
      </c>
      <c r="L64" s="1077">
        <v>0</v>
      </c>
      <c r="M64" s="1078">
        <v>1</v>
      </c>
      <c r="N64" s="1079">
        <v>1.6255346238806905</v>
      </c>
      <c r="O64" s="1208" t="s">
        <v>2980</v>
      </c>
      <c r="P64" s="1077">
        <v>0</v>
      </c>
      <c r="Q64" s="1078">
        <v>1</v>
      </c>
      <c r="R64" s="1079">
        <v>1.6255346238806905</v>
      </c>
      <c r="S64" s="1208" t="s">
        <v>2980</v>
      </c>
      <c r="T64" s="1077">
        <v>0</v>
      </c>
      <c r="U64" s="1078">
        <v>1</v>
      </c>
      <c r="V64" s="1079">
        <v>1.6255346238806905</v>
      </c>
      <c r="W64" s="1208" t="s">
        <v>2980</v>
      </c>
      <c r="X64" s="1077">
        <v>0</v>
      </c>
      <c r="Y64" s="1078">
        <v>1</v>
      </c>
      <c r="Z64" s="1079">
        <v>1.6255346238806905</v>
      </c>
      <c r="AA64" s="1073" t="s">
        <v>2980</v>
      </c>
      <c r="AB64" s="1077">
        <v>17.094017094017097</v>
      </c>
      <c r="AC64" s="1078">
        <v>1</v>
      </c>
      <c r="AD64" s="1079">
        <v>1.6255346238806905</v>
      </c>
      <c r="AE64" s="1208" t="s">
        <v>2980</v>
      </c>
      <c r="AF64" s="1077">
        <v>25.106837606837608</v>
      </c>
      <c r="AG64" s="1078">
        <v>1</v>
      </c>
      <c r="AH64" s="1079">
        <v>1.6255346238806905</v>
      </c>
      <c r="AI64" s="1208" t="s">
        <v>2980</v>
      </c>
      <c r="AJ64" s="1077">
        <v>0</v>
      </c>
      <c r="AK64" s="1078">
        <v>1</v>
      </c>
      <c r="AL64" s="1079">
        <v>1.6255346238806905</v>
      </c>
      <c r="AM64" s="1208" t="s">
        <v>2980</v>
      </c>
      <c r="AN64" s="1077">
        <v>0</v>
      </c>
      <c r="AO64" s="1078">
        <v>1</v>
      </c>
      <c r="AP64" s="1079">
        <v>1.6255346238806905</v>
      </c>
      <c r="AQ64" s="1208" t="s">
        <v>2980</v>
      </c>
      <c r="AR64" s="1103"/>
      <c r="AS64" s="1077">
        <v>0</v>
      </c>
      <c r="AT64" s="1077">
        <v>0</v>
      </c>
      <c r="AU64" s="1041" t="s">
        <v>2125</v>
      </c>
      <c r="AV64" s="1094">
        <v>2</v>
      </c>
      <c r="AW64" s="1094">
        <v>3</v>
      </c>
      <c r="AX64" s="1094">
        <v>4</v>
      </c>
      <c r="AY64" s="1094">
        <v>3</v>
      </c>
      <c r="AZ64" s="1094">
        <v>1</v>
      </c>
      <c r="BA64" s="1094">
        <v>5</v>
      </c>
      <c r="BB64" s="1089">
        <v>31</v>
      </c>
      <c r="BC64" s="1089">
        <v>1.5</v>
      </c>
      <c r="BD64" s="1093">
        <v>1.3068869189023089</v>
      </c>
      <c r="BE64" s="1093">
        <v>1.6255346238806905</v>
      </c>
      <c r="BF64" s="1093" t="s">
        <v>2981</v>
      </c>
      <c r="BG64" s="1095">
        <v>1.05</v>
      </c>
      <c r="BH64" s="1095">
        <v>1.05</v>
      </c>
      <c r="BI64" s="1095">
        <v>1.2</v>
      </c>
      <c r="BJ64" s="1095">
        <v>1.02</v>
      </c>
      <c r="BK64" s="1095">
        <v>1</v>
      </c>
      <c r="BL64" s="1095">
        <v>1.2</v>
      </c>
    </row>
    <row r="65" spans="1:64">
      <c r="A65" s="1045" t="s">
        <v>2070</v>
      </c>
      <c r="B65" s="1059"/>
      <c r="C65" s="1060" t="s">
        <v>469</v>
      </c>
      <c r="D65" s="1071" t="s">
        <v>352</v>
      </c>
      <c r="E65" s="1072" t="s">
        <v>471</v>
      </c>
      <c r="F65" s="1073" t="s">
        <v>2891</v>
      </c>
      <c r="G65" s="1074" t="s">
        <v>352</v>
      </c>
      <c r="H65" s="1075" t="s">
        <v>246</v>
      </c>
      <c r="I65" s="1075" t="s">
        <v>619</v>
      </c>
      <c r="J65" s="1076" t="s">
        <v>352</v>
      </c>
      <c r="K65" s="1074" t="s">
        <v>339</v>
      </c>
      <c r="L65" s="1077">
        <v>0</v>
      </c>
      <c r="M65" s="1078">
        <v>1</v>
      </c>
      <c r="N65" s="1079">
        <v>1.6255346238806905</v>
      </c>
      <c r="O65" s="1208" t="s">
        <v>2980</v>
      </c>
      <c r="P65" s="1077">
        <v>0</v>
      </c>
      <c r="Q65" s="1078">
        <v>1</v>
      </c>
      <c r="R65" s="1079">
        <v>1.6255346238806905</v>
      </c>
      <c r="S65" s="1208" t="s">
        <v>2980</v>
      </c>
      <c r="T65" s="1077">
        <v>0</v>
      </c>
      <c r="U65" s="1078">
        <v>1</v>
      </c>
      <c r="V65" s="1079">
        <v>1.6255346238806905</v>
      </c>
      <c r="W65" s="1208" t="s">
        <v>2980</v>
      </c>
      <c r="X65" s="1077">
        <v>0</v>
      </c>
      <c r="Y65" s="1078">
        <v>1</v>
      </c>
      <c r="Z65" s="1079">
        <v>1.6255346238806905</v>
      </c>
      <c r="AA65" s="1073" t="s">
        <v>2980</v>
      </c>
      <c r="AB65" s="1077">
        <v>0</v>
      </c>
      <c r="AC65" s="1078">
        <v>1</v>
      </c>
      <c r="AD65" s="1079">
        <v>1.6255346238806905</v>
      </c>
      <c r="AE65" s="1208" t="s">
        <v>2980</v>
      </c>
      <c r="AF65" s="1077">
        <v>0</v>
      </c>
      <c r="AG65" s="1078">
        <v>1</v>
      </c>
      <c r="AH65" s="1079">
        <v>1.6255346238806905</v>
      </c>
      <c r="AI65" s="1208" t="s">
        <v>2980</v>
      </c>
      <c r="AJ65" s="1077">
        <v>17.094017094017097</v>
      </c>
      <c r="AK65" s="1078">
        <v>1</v>
      </c>
      <c r="AL65" s="1079">
        <v>1.6255346238806905</v>
      </c>
      <c r="AM65" s="1208" t="s">
        <v>2980</v>
      </c>
      <c r="AN65" s="1077">
        <v>25.106837606837608</v>
      </c>
      <c r="AO65" s="1078">
        <v>1</v>
      </c>
      <c r="AP65" s="1079">
        <v>1.6255346238806905</v>
      </c>
      <c r="AQ65" s="1208" t="s">
        <v>2980</v>
      </c>
      <c r="AR65" s="1103"/>
      <c r="AS65" s="1077">
        <v>0</v>
      </c>
      <c r="AT65" s="1077">
        <v>0</v>
      </c>
      <c r="AU65" s="1041" t="s">
        <v>2125</v>
      </c>
      <c r="AV65" s="1094">
        <v>2</v>
      </c>
      <c r="AW65" s="1094">
        <v>3</v>
      </c>
      <c r="AX65" s="1094">
        <v>4</v>
      </c>
      <c r="AY65" s="1094">
        <v>3</v>
      </c>
      <c r="AZ65" s="1094">
        <v>1</v>
      </c>
      <c r="BA65" s="1094">
        <v>5</v>
      </c>
      <c r="BB65" s="1089">
        <v>31</v>
      </c>
      <c r="BC65" s="1089">
        <v>1.5</v>
      </c>
      <c r="BD65" s="1093">
        <v>1.3068869189023089</v>
      </c>
      <c r="BE65" s="1093">
        <v>1.6255346238806905</v>
      </c>
      <c r="BF65" s="1093" t="s">
        <v>2981</v>
      </c>
      <c r="BG65" s="1095">
        <v>1.05</v>
      </c>
      <c r="BH65" s="1095">
        <v>1.05</v>
      </c>
      <c r="BI65" s="1095">
        <v>1.2</v>
      </c>
      <c r="BJ65" s="1095">
        <v>1.02</v>
      </c>
      <c r="BK65" s="1095">
        <v>1</v>
      </c>
      <c r="BL65" s="1095">
        <v>1.2</v>
      </c>
    </row>
    <row r="66" spans="1:64" ht="24">
      <c r="A66" s="1045">
        <v>52</v>
      </c>
      <c r="B66" s="1059" t="s">
        <v>469</v>
      </c>
      <c r="C66" s="1060" t="s">
        <v>469</v>
      </c>
      <c r="D66" s="1071" t="s">
        <v>352</v>
      </c>
      <c r="E66" s="1072" t="s">
        <v>471</v>
      </c>
      <c r="F66" s="1073" t="s">
        <v>2821</v>
      </c>
      <c r="G66" s="1074" t="s">
        <v>352</v>
      </c>
      <c r="H66" s="1075" t="s">
        <v>246</v>
      </c>
      <c r="I66" s="1075" t="s">
        <v>618</v>
      </c>
      <c r="J66" s="1076" t="s">
        <v>352</v>
      </c>
      <c r="K66" s="1074" t="s">
        <v>339</v>
      </c>
      <c r="L66" s="1077">
        <v>7.725180802103879E-6</v>
      </c>
      <c r="M66" s="1078">
        <v>1</v>
      </c>
      <c r="N66" s="1079">
        <v>5.0597743275872213</v>
      </c>
      <c r="O66" s="1208" t="s">
        <v>2964</v>
      </c>
      <c r="P66" s="1077">
        <v>7.725180802103879E-6</v>
      </c>
      <c r="Q66" s="1078">
        <v>1</v>
      </c>
      <c r="R66" s="1079">
        <v>5.0597743275872213</v>
      </c>
      <c r="S66" s="1208" t="s">
        <v>2964</v>
      </c>
      <c r="T66" s="1077">
        <v>7.725180802103879E-6</v>
      </c>
      <c r="U66" s="1078">
        <v>1</v>
      </c>
      <c r="V66" s="1079">
        <v>5.0597743275872213</v>
      </c>
      <c r="W66" s="1208" t="s">
        <v>2964</v>
      </c>
      <c r="X66" s="1077">
        <v>7.725180802103879E-6</v>
      </c>
      <c r="Y66" s="1078">
        <v>1</v>
      </c>
      <c r="Z66" s="1079">
        <v>5.0597743275872213</v>
      </c>
      <c r="AA66" s="1073" t="s">
        <v>2964</v>
      </c>
      <c r="AB66" s="1077">
        <v>7.725180802103879E-6</v>
      </c>
      <c r="AC66" s="1078">
        <v>1</v>
      </c>
      <c r="AD66" s="1079">
        <v>5.0597743275872213</v>
      </c>
      <c r="AE66" s="1208" t="s">
        <v>2964</v>
      </c>
      <c r="AF66" s="1077">
        <v>7.725180802103879E-6</v>
      </c>
      <c r="AG66" s="1078">
        <v>1</v>
      </c>
      <c r="AH66" s="1079">
        <v>5.0597743275872213</v>
      </c>
      <c r="AI66" s="1208" t="s">
        <v>2964</v>
      </c>
      <c r="AJ66" s="1077">
        <v>7.725180802103879E-6</v>
      </c>
      <c r="AK66" s="1078">
        <v>1</v>
      </c>
      <c r="AL66" s="1079">
        <v>5.0597743275872213</v>
      </c>
      <c r="AM66" s="1208" t="s">
        <v>2964</v>
      </c>
      <c r="AN66" s="1077">
        <v>7.725180802103879E-6</v>
      </c>
      <c r="AO66" s="1078">
        <v>1</v>
      </c>
      <c r="AP66" s="1079">
        <v>5.0597743275872213</v>
      </c>
      <c r="AQ66" s="1208" t="s">
        <v>2964</v>
      </c>
      <c r="AR66" s="1103"/>
      <c r="AS66" s="1077">
        <v>7.725180802103879E-6</v>
      </c>
      <c r="AT66" s="1077">
        <v>7.725180802103879E-6</v>
      </c>
      <c r="AU66" s="1041" t="s">
        <v>1346</v>
      </c>
      <c r="AV66" s="1094">
        <v>2</v>
      </c>
      <c r="AW66" s="1094">
        <v>2</v>
      </c>
      <c r="AX66" s="1094">
        <v>4</v>
      </c>
      <c r="AY66" s="1094">
        <v>1</v>
      </c>
      <c r="AZ66" s="1094">
        <v>1</v>
      </c>
      <c r="BA66" s="1094">
        <v>3</v>
      </c>
      <c r="BB66" s="1089">
        <v>22</v>
      </c>
      <c r="BC66" s="1089">
        <v>5</v>
      </c>
      <c r="BD66" s="1093">
        <v>1.2164594125584303</v>
      </c>
      <c r="BE66" s="1093">
        <v>5.0597743275872213</v>
      </c>
      <c r="BF66" s="1093" t="s">
        <v>2800</v>
      </c>
      <c r="BG66" s="1095">
        <v>1.05</v>
      </c>
      <c r="BH66" s="1095">
        <v>1.02</v>
      </c>
      <c r="BI66" s="1095">
        <v>1.2</v>
      </c>
      <c r="BJ66" s="1095">
        <v>1</v>
      </c>
      <c r="BK66" s="1095">
        <v>1</v>
      </c>
      <c r="BL66" s="1095">
        <v>1.05</v>
      </c>
    </row>
    <row r="67" spans="1:64" ht="24">
      <c r="A67" s="1045">
        <v>551</v>
      </c>
      <c r="B67" s="1059" t="s">
        <v>469</v>
      </c>
      <c r="C67" s="1060" t="s">
        <v>469</v>
      </c>
      <c r="D67" s="1071" t="s">
        <v>352</v>
      </c>
      <c r="E67" s="1072" t="s">
        <v>471</v>
      </c>
      <c r="F67" s="1073" t="s">
        <v>2770</v>
      </c>
      <c r="G67" s="1074" t="s">
        <v>352</v>
      </c>
      <c r="H67" s="1075" t="s">
        <v>246</v>
      </c>
      <c r="I67" s="1075" t="s">
        <v>619</v>
      </c>
      <c r="J67" s="1076" t="s">
        <v>352</v>
      </c>
      <c r="K67" s="1074" t="s">
        <v>339</v>
      </c>
      <c r="L67" s="1077">
        <v>1.3806706114398421E-4</v>
      </c>
      <c r="M67" s="1078">
        <v>1</v>
      </c>
      <c r="N67" s="1079">
        <v>1.5688282451057278</v>
      </c>
      <c r="O67" s="1208" t="s">
        <v>2964</v>
      </c>
      <c r="P67" s="1077">
        <v>6.9033530571992099E-4</v>
      </c>
      <c r="Q67" s="1078">
        <v>1</v>
      </c>
      <c r="R67" s="1079">
        <v>1.5688282451057278</v>
      </c>
      <c r="S67" s="1208" t="s">
        <v>2964</v>
      </c>
      <c r="T67" s="1077">
        <v>1.3806706114398421E-4</v>
      </c>
      <c r="U67" s="1078">
        <v>1</v>
      </c>
      <c r="V67" s="1079">
        <v>1.5688282451057278</v>
      </c>
      <c r="W67" s="1208" t="s">
        <v>2964</v>
      </c>
      <c r="X67" s="1077">
        <v>6.9033530571992099E-4</v>
      </c>
      <c r="Y67" s="1078">
        <v>1</v>
      </c>
      <c r="Z67" s="1079">
        <v>1.5688282451057278</v>
      </c>
      <c r="AA67" s="1073" t="s">
        <v>2964</v>
      </c>
      <c r="AB67" s="1077">
        <v>1.3806706114398421E-4</v>
      </c>
      <c r="AC67" s="1078">
        <v>1</v>
      </c>
      <c r="AD67" s="1079">
        <v>1.5688282451057278</v>
      </c>
      <c r="AE67" s="1208" t="s">
        <v>2964</v>
      </c>
      <c r="AF67" s="1077">
        <v>6.9033530571992099E-4</v>
      </c>
      <c r="AG67" s="1078">
        <v>1</v>
      </c>
      <c r="AH67" s="1079">
        <v>1.5688282451057278</v>
      </c>
      <c r="AI67" s="1208" t="s">
        <v>2964</v>
      </c>
      <c r="AJ67" s="1077">
        <v>1.3806706114398421E-4</v>
      </c>
      <c r="AK67" s="1078">
        <v>1</v>
      </c>
      <c r="AL67" s="1079">
        <v>1.5688282451057278</v>
      </c>
      <c r="AM67" s="1208" t="s">
        <v>2964</v>
      </c>
      <c r="AN67" s="1077">
        <v>6.9033530571992099E-4</v>
      </c>
      <c r="AO67" s="1078">
        <v>1</v>
      </c>
      <c r="AP67" s="1079">
        <v>1.5688282451057278</v>
      </c>
      <c r="AQ67" s="1208" t="s">
        <v>2964</v>
      </c>
      <c r="AR67" s="1103"/>
      <c r="AS67" s="1077">
        <v>1.3806706114398421E-4</v>
      </c>
      <c r="AT67" s="1077">
        <v>6.9033530571992099E-4</v>
      </c>
      <c r="AU67" s="1041" t="s">
        <v>1346</v>
      </c>
      <c r="AV67" s="1094">
        <v>2</v>
      </c>
      <c r="AW67" s="1094">
        <v>2</v>
      </c>
      <c r="AX67" s="1094">
        <v>4</v>
      </c>
      <c r="AY67" s="1094">
        <v>1</v>
      </c>
      <c r="AZ67" s="1094">
        <v>1</v>
      </c>
      <c r="BA67" s="1094">
        <v>3</v>
      </c>
      <c r="BB67" s="1089">
        <v>31</v>
      </c>
      <c r="BC67" s="1089">
        <v>1.5</v>
      </c>
      <c r="BD67" s="1093">
        <v>1.2164594125584303</v>
      </c>
      <c r="BE67" s="1093">
        <v>1.5688282451057278</v>
      </c>
      <c r="BF67" s="1093" t="s">
        <v>2800</v>
      </c>
      <c r="BG67" s="1095">
        <v>1.05</v>
      </c>
      <c r="BH67" s="1095">
        <v>1.02</v>
      </c>
      <c r="BI67" s="1095">
        <v>1.2</v>
      </c>
      <c r="BJ67" s="1095">
        <v>1</v>
      </c>
      <c r="BK67" s="1095">
        <v>1</v>
      </c>
      <c r="BL67" s="1095">
        <v>1.05</v>
      </c>
    </row>
    <row r="68" spans="1:64" ht="24">
      <c r="A68" s="1045">
        <v>652</v>
      </c>
      <c r="B68" s="1059" t="s">
        <v>469</v>
      </c>
      <c r="C68" s="1060" t="s">
        <v>469</v>
      </c>
      <c r="D68" s="1071" t="s">
        <v>352</v>
      </c>
      <c r="E68" s="1072" t="s">
        <v>471</v>
      </c>
      <c r="F68" s="1073" t="s">
        <v>934</v>
      </c>
      <c r="G68" s="1074" t="s">
        <v>352</v>
      </c>
      <c r="H68" s="1075" t="s">
        <v>246</v>
      </c>
      <c r="I68" s="1075" t="s">
        <v>618</v>
      </c>
      <c r="J68" s="1076" t="s">
        <v>352</v>
      </c>
      <c r="K68" s="1074" t="s">
        <v>339</v>
      </c>
      <c r="L68" s="1077">
        <v>7.725180802103879E-6</v>
      </c>
      <c r="M68" s="1078">
        <v>1</v>
      </c>
      <c r="N68" s="1079">
        <v>5.0597743275872213</v>
      </c>
      <c r="O68" s="1208" t="s">
        <v>2964</v>
      </c>
      <c r="P68" s="1077">
        <v>7.725180802103879E-6</v>
      </c>
      <c r="Q68" s="1078">
        <v>1</v>
      </c>
      <c r="R68" s="1079">
        <v>5.0597743275872213</v>
      </c>
      <c r="S68" s="1208" t="s">
        <v>2964</v>
      </c>
      <c r="T68" s="1077">
        <v>7.725180802103879E-6</v>
      </c>
      <c r="U68" s="1078">
        <v>1</v>
      </c>
      <c r="V68" s="1079">
        <v>5.0597743275872213</v>
      </c>
      <c r="W68" s="1208" t="s">
        <v>2964</v>
      </c>
      <c r="X68" s="1077">
        <v>7.725180802103879E-6</v>
      </c>
      <c r="Y68" s="1078">
        <v>1</v>
      </c>
      <c r="Z68" s="1079">
        <v>5.0597743275872213</v>
      </c>
      <c r="AA68" s="1073" t="s">
        <v>2964</v>
      </c>
      <c r="AB68" s="1077">
        <v>7.725180802103879E-6</v>
      </c>
      <c r="AC68" s="1078">
        <v>1</v>
      </c>
      <c r="AD68" s="1079">
        <v>5.0597743275872213</v>
      </c>
      <c r="AE68" s="1208" t="s">
        <v>2964</v>
      </c>
      <c r="AF68" s="1077">
        <v>7.725180802103879E-6</v>
      </c>
      <c r="AG68" s="1078">
        <v>1</v>
      </c>
      <c r="AH68" s="1079">
        <v>5.0597743275872213</v>
      </c>
      <c r="AI68" s="1208" t="s">
        <v>2964</v>
      </c>
      <c r="AJ68" s="1077">
        <v>7.725180802103879E-6</v>
      </c>
      <c r="AK68" s="1078">
        <v>1</v>
      </c>
      <c r="AL68" s="1079">
        <v>5.0597743275872213</v>
      </c>
      <c r="AM68" s="1208" t="s">
        <v>2964</v>
      </c>
      <c r="AN68" s="1077">
        <v>7.725180802103879E-6</v>
      </c>
      <c r="AO68" s="1078">
        <v>1</v>
      </c>
      <c r="AP68" s="1079">
        <v>5.0597743275872213</v>
      </c>
      <c r="AQ68" s="1208" t="s">
        <v>2964</v>
      </c>
      <c r="AR68" s="1103"/>
      <c r="AS68" s="1077">
        <v>7.725180802103879E-6</v>
      </c>
      <c r="AT68" s="1077">
        <v>7.725180802103879E-6</v>
      </c>
      <c r="AU68" s="1041" t="s">
        <v>1346</v>
      </c>
      <c r="AV68" s="1094">
        <v>2</v>
      </c>
      <c r="AW68" s="1094">
        <v>2</v>
      </c>
      <c r="AX68" s="1094">
        <v>4</v>
      </c>
      <c r="AY68" s="1094">
        <v>1</v>
      </c>
      <c r="AZ68" s="1094">
        <v>1</v>
      </c>
      <c r="BA68" s="1094">
        <v>3</v>
      </c>
      <c r="BB68" s="1089">
        <v>22</v>
      </c>
      <c r="BC68" s="1089">
        <v>5</v>
      </c>
      <c r="BD68" s="1093">
        <v>1.2164594125584303</v>
      </c>
      <c r="BE68" s="1093">
        <v>5.0597743275872213</v>
      </c>
      <c r="BF68" s="1093" t="s">
        <v>2800</v>
      </c>
      <c r="BG68" s="1095">
        <v>1.05</v>
      </c>
      <c r="BH68" s="1095">
        <v>1.02</v>
      </c>
      <c r="BI68" s="1095">
        <v>1.2</v>
      </c>
      <c r="BJ68" s="1095">
        <v>1</v>
      </c>
      <c r="BK68" s="1095">
        <v>1</v>
      </c>
      <c r="BL68" s="1095">
        <v>1.05</v>
      </c>
    </row>
    <row r="69" spans="1:64" ht="24">
      <c r="A69" s="1045">
        <v>1042</v>
      </c>
      <c r="B69" s="1059" t="s">
        <v>469</v>
      </c>
      <c r="C69" s="1060" t="s">
        <v>469</v>
      </c>
      <c r="D69" s="1071" t="s">
        <v>352</v>
      </c>
      <c r="E69" s="1072" t="s">
        <v>471</v>
      </c>
      <c r="F69" s="1073" t="s">
        <v>2835</v>
      </c>
      <c r="G69" s="1074" t="s">
        <v>352</v>
      </c>
      <c r="H69" s="1075" t="s">
        <v>246</v>
      </c>
      <c r="I69" s="1075" t="s">
        <v>618</v>
      </c>
      <c r="J69" s="1076" t="s">
        <v>352</v>
      </c>
      <c r="K69" s="1074" t="s">
        <v>339</v>
      </c>
      <c r="L69" s="1077">
        <v>3.1681459566074953E-8</v>
      </c>
      <c r="M69" s="1078">
        <v>1</v>
      </c>
      <c r="N69" s="1079">
        <v>5.0597743275872213</v>
      </c>
      <c r="O69" s="1208" t="s">
        <v>2964</v>
      </c>
      <c r="P69" s="1077">
        <v>3.1681459566074953E-8</v>
      </c>
      <c r="Q69" s="1078">
        <v>1</v>
      </c>
      <c r="R69" s="1079">
        <v>5.0597743275872213</v>
      </c>
      <c r="S69" s="1208" t="s">
        <v>2964</v>
      </c>
      <c r="T69" s="1077">
        <v>3.1681459566074953E-8</v>
      </c>
      <c r="U69" s="1078">
        <v>1</v>
      </c>
      <c r="V69" s="1079">
        <v>5.0597743275872213</v>
      </c>
      <c r="W69" s="1208" t="s">
        <v>2964</v>
      </c>
      <c r="X69" s="1077">
        <v>3.1681459566074953E-8</v>
      </c>
      <c r="Y69" s="1078">
        <v>1</v>
      </c>
      <c r="Z69" s="1079">
        <v>5.0597743275872213</v>
      </c>
      <c r="AA69" s="1073" t="s">
        <v>2964</v>
      </c>
      <c r="AB69" s="1077">
        <v>3.1681459566074953E-8</v>
      </c>
      <c r="AC69" s="1078">
        <v>1</v>
      </c>
      <c r="AD69" s="1079">
        <v>5.0597743275872213</v>
      </c>
      <c r="AE69" s="1208" t="s">
        <v>2964</v>
      </c>
      <c r="AF69" s="1077">
        <v>3.1681459566074953E-8</v>
      </c>
      <c r="AG69" s="1078">
        <v>1</v>
      </c>
      <c r="AH69" s="1079">
        <v>5.0597743275872213</v>
      </c>
      <c r="AI69" s="1208" t="s">
        <v>2964</v>
      </c>
      <c r="AJ69" s="1077">
        <v>3.1681459566074953E-8</v>
      </c>
      <c r="AK69" s="1078">
        <v>1</v>
      </c>
      <c r="AL69" s="1079">
        <v>5.0597743275872213</v>
      </c>
      <c r="AM69" s="1208" t="s">
        <v>2964</v>
      </c>
      <c r="AN69" s="1077">
        <v>3.1681459566074953E-8</v>
      </c>
      <c r="AO69" s="1078">
        <v>1</v>
      </c>
      <c r="AP69" s="1079">
        <v>5.0597743275872213</v>
      </c>
      <c r="AQ69" s="1208" t="s">
        <v>2964</v>
      </c>
      <c r="AR69" s="1103"/>
      <c r="AS69" s="1077">
        <v>3.1681459566074953E-8</v>
      </c>
      <c r="AT69" s="1077">
        <v>3.1681459566074953E-8</v>
      </c>
      <c r="AU69" s="1041" t="s">
        <v>1346</v>
      </c>
      <c r="AV69" s="1094">
        <v>2</v>
      </c>
      <c r="AW69" s="1094">
        <v>2</v>
      </c>
      <c r="AX69" s="1094">
        <v>4</v>
      </c>
      <c r="AY69" s="1094">
        <v>1</v>
      </c>
      <c r="AZ69" s="1094">
        <v>1</v>
      </c>
      <c r="BA69" s="1094">
        <v>3</v>
      </c>
      <c r="BB69" s="1089">
        <v>22</v>
      </c>
      <c r="BC69" s="1089">
        <v>5</v>
      </c>
      <c r="BD69" s="1093">
        <v>1.2164594125584303</v>
      </c>
      <c r="BE69" s="1093">
        <v>5.0597743275872213</v>
      </c>
      <c r="BF69" s="1093" t="s">
        <v>2800</v>
      </c>
      <c r="BG69" s="1095">
        <v>1.05</v>
      </c>
      <c r="BH69" s="1095">
        <v>1.02</v>
      </c>
      <c r="BI69" s="1095">
        <v>1.2</v>
      </c>
      <c r="BJ69" s="1095">
        <v>1</v>
      </c>
      <c r="BK69" s="1095">
        <v>1</v>
      </c>
      <c r="BL69" s="1095">
        <v>1.05</v>
      </c>
    </row>
    <row r="70" spans="1:64" ht="24">
      <c r="A70" s="1045">
        <v>3241</v>
      </c>
      <c r="B70" s="1059" t="s">
        <v>469</v>
      </c>
      <c r="C70" s="1060" t="s">
        <v>469</v>
      </c>
      <c r="D70" s="1071" t="s">
        <v>352</v>
      </c>
      <c r="E70" s="1072" t="s">
        <v>471</v>
      </c>
      <c r="F70" s="1073" t="s">
        <v>945</v>
      </c>
      <c r="G70" s="1074" t="s">
        <v>352</v>
      </c>
      <c r="H70" s="1075" t="s">
        <v>246</v>
      </c>
      <c r="I70" s="1075" t="s">
        <v>618</v>
      </c>
      <c r="J70" s="1076" t="s">
        <v>352</v>
      </c>
      <c r="K70" s="1074" t="s">
        <v>339</v>
      </c>
      <c r="L70" s="1077">
        <v>7.725180802103879E-6</v>
      </c>
      <c r="M70" s="1078">
        <v>1</v>
      </c>
      <c r="N70" s="1079">
        <v>5.0597743275872213</v>
      </c>
      <c r="O70" s="1208" t="s">
        <v>2964</v>
      </c>
      <c r="P70" s="1077">
        <v>7.725180802103879E-6</v>
      </c>
      <c r="Q70" s="1078">
        <v>1</v>
      </c>
      <c r="R70" s="1079">
        <v>5.0597743275872213</v>
      </c>
      <c r="S70" s="1208" t="s">
        <v>2964</v>
      </c>
      <c r="T70" s="1077">
        <v>7.725180802103879E-6</v>
      </c>
      <c r="U70" s="1078">
        <v>1</v>
      </c>
      <c r="V70" s="1079">
        <v>5.0597743275872213</v>
      </c>
      <c r="W70" s="1208" t="s">
        <v>2964</v>
      </c>
      <c r="X70" s="1077">
        <v>7.725180802103879E-6</v>
      </c>
      <c r="Y70" s="1078">
        <v>1</v>
      </c>
      <c r="Z70" s="1079">
        <v>5.0597743275872213</v>
      </c>
      <c r="AA70" s="1073" t="s">
        <v>2964</v>
      </c>
      <c r="AB70" s="1077">
        <v>7.725180802103879E-6</v>
      </c>
      <c r="AC70" s="1078">
        <v>1</v>
      </c>
      <c r="AD70" s="1079">
        <v>5.0597743275872213</v>
      </c>
      <c r="AE70" s="1208" t="s">
        <v>2964</v>
      </c>
      <c r="AF70" s="1077">
        <v>7.725180802103879E-6</v>
      </c>
      <c r="AG70" s="1078">
        <v>1</v>
      </c>
      <c r="AH70" s="1079">
        <v>5.0597743275872213</v>
      </c>
      <c r="AI70" s="1208" t="s">
        <v>2964</v>
      </c>
      <c r="AJ70" s="1077">
        <v>7.725180802103879E-6</v>
      </c>
      <c r="AK70" s="1078">
        <v>1</v>
      </c>
      <c r="AL70" s="1079">
        <v>5.0597743275872213</v>
      </c>
      <c r="AM70" s="1208" t="s">
        <v>2964</v>
      </c>
      <c r="AN70" s="1077">
        <v>7.725180802103879E-6</v>
      </c>
      <c r="AO70" s="1078">
        <v>1</v>
      </c>
      <c r="AP70" s="1079">
        <v>5.0597743275872213</v>
      </c>
      <c r="AQ70" s="1208" t="s">
        <v>2964</v>
      </c>
      <c r="AR70" s="1103"/>
      <c r="AS70" s="1077">
        <v>7.725180802103879E-6</v>
      </c>
      <c r="AT70" s="1077">
        <v>7.725180802103879E-6</v>
      </c>
      <c r="AU70" s="1041" t="s">
        <v>1346</v>
      </c>
      <c r="AV70" s="1094">
        <v>2</v>
      </c>
      <c r="AW70" s="1094">
        <v>2</v>
      </c>
      <c r="AX70" s="1094">
        <v>4</v>
      </c>
      <c r="AY70" s="1094">
        <v>1</v>
      </c>
      <c r="AZ70" s="1094">
        <v>1</v>
      </c>
      <c r="BA70" s="1094">
        <v>3</v>
      </c>
      <c r="BB70" s="1089">
        <v>22</v>
      </c>
      <c r="BC70" s="1089">
        <v>5</v>
      </c>
      <c r="BD70" s="1093">
        <v>1.2164594125584303</v>
      </c>
      <c r="BE70" s="1093">
        <v>5.0597743275872213</v>
      </c>
      <c r="BF70" s="1093" t="s">
        <v>2800</v>
      </c>
      <c r="BG70" s="1095">
        <v>1.05</v>
      </c>
      <c r="BH70" s="1095">
        <v>1.02</v>
      </c>
      <c r="BI70" s="1095">
        <v>1.2</v>
      </c>
      <c r="BJ70" s="1095">
        <v>1</v>
      </c>
      <c r="BK70" s="1095">
        <v>1</v>
      </c>
      <c r="BL70" s="1095">
        <v>1.05</v>
      </c>
    </row>
    <row r="71" spans="1:64" ht="24">
      <c r="A71" s="1045">
        <v>1150</v>
      </c>
      <c r="B71" s="1059" t="s">
        <v>469</v>
      </c>
      <c r="C71" s="1060" t="s">
        <v>469</v>
      </c>
      <c r="D71" s="1071" t="s">
        <v>352</v>
      </c>
      <c r="E71" s="1072" t="s">
        <v>471</v>
      </c>
      <c r="F71" s="1073" t="s">
        <v>2838</v>
      </c>
      <c r="G71" s="1074" t="s">
        <v>352</v>
      </c>
      <c r="H71" s="1075" t="s">
        <v>246</v>
      </c>
      <c r="I71" s="1075" t="s">
        <v>618</v>
      </c>
      <c r="J71" s="1076" t="s">
        <v>352</v>
      </c>
      <c r="K71" s="1074" t="s">
        <v>339</v>
      </c>
      <c r="L71" s="1077">
        <v>7.725180802103879E-6</v>
      </c>
      <c r="M71" s="1078">
        <v>1</v>
      </c>
      <c r="N71" s="1079">
        <v>5.0597743275872213</v>
      </c>
      <c r="O71" s="1208" t="s">
        <v>2964</v>
      </c>
      <c r="P71" s="1077">
        <v>7.725180802103879E-6</v>
      </c>
      <c r="Q71" s="1078">
        <v>1</v>
      </c>
      <c r="R71" s="1079">
        <v>5.0597743275872213</v>
      </c>
      <c r="S71" s="1208" t="s">
        <v>2964</v>
      </c>
      <c r="T71" s="1077">
        <v>7.725180802103879E-6</v>
      </c>
      <c r="U71" s="1078">
        <v>1</v>
      </c>
      <c r="V71" s="1079">
        <v>5.0597743275872213</v>
      </c>
      <c r="W71" s="1208" t="s">
        <v>2964</v>
      </c>
      <c r="X71" s="1077">
        <v>7.725180802103879E-6</v>
      </c>
      <c r="Y71" s="1078">
        <v>1</v>
      </c>
      <c r="Z71" s="1079">
        <v>5.0597743275872213</v>
      </c>
      <c r="AA71" s="1073" t="s">
        <v>2964</v>
      </c>
      <c r="AB71" s="1077">
        <v>7.725180802103879E-6</v>
      </c>
      <c r="AC71" s="1078">
        <v>1</v>
      </c>
      <c r="AD71" s="1079">
        <v>5.0597743275872213</v>
      </c>
      <c r="AE71" s="1208" t="s">
        <v>2964</v>
      </c>
      <c r="AF71" s="1077">
        <v>7.725180802103879E-6</v>
      </c>
      <c r="AG71" s="1078">
        <v>1</v>
      </c>
      <c r="AH71" s="1079">
        <v>5.0597743275872213</v>
      </c>
      <c r="AI71" s="1208" t="s">
        <v>2964</v>
      </c>
      <c r="AJ71" s="1077">
        <v>7.725180802103879E-6</v>
      </c>
      <c r="AK71" s="1078">
        <v>1</v>
      </c>
      <c r="AL71" s="1079">
        <v>5.0597743275872213</v>
      </c>
      <c r="AM71" s="1208" t="s">
        <v>2964</v>
      </c>
      <c r="AN71" s="1077">
        <v>7.725180802103879E-6</v>
      </c>
      <c r="AO71" s="1078">
        <v>1</v>
      </c>
      <c r="AP71" s="1079">
        <v>5.0597743275872213</v>
      </c>
      <c r="AQ71" s="1208" t="s">
        <v>2964</v>
      </c>
      <c r="AR71" s="1103"/>
      <c r="AS71" s="1077">
        <v>7.725180802103879E-6</v>
      </c>
      <c r="AT71" s="1077">
        <v>7.725180802103879E-6</v>
      </c>
      <c r="AU71" s="1041" t="s">
        <v>1346</v>
      </c>
      <c r="AV71" s="1094">
        <v>2</v>
      </c>
      <c r="AW71" s="1094">
        <v>2</v>
      </c>
      <c r="AX71" s="1094">
        <v>4</v>
      </c>
      <c r="AY71" s="1094">
        <v>1</v>
      </c>
      <c r="AZ71" s="1094">
        <v>1</v>
      </c>
      <c r="BA71" s="1094">
        <v>3</v>
      </c>
      <c r="BB71" s="1089">
        <v>22</v>
      </c>
      <c r="BC71" s="1089">
        <v>5</v>
      </c>
      <c r="BD71" s="1093">
        <v>1.2164594125584303</v>
      </c>
      <c r="BE71" s="1093">
        <v>5.0597743275872213</v>
      </c>
      <c r="BF71" s="1093" t="s">
        <v>2800</v>
      </c>
      <c r="BG71" s="1095">
        <v>1.05</v>
      </c>
      <c r="BH71" s="1095">
        <v>1.02</v>
      </c>
      <c r="BI71" s="1095">
        <v>1.2</v>
      </c>
      <c r="BJ71" s="1095">
        <v>1</v>
      </c>
      <c r="BK71" s="1095">
        <v>1</v>
      </c>
      <c r="BL71" s="1095">
        <v>1.05</v>
      </c>
    </row>
    <row r="72" spans="1:64" s="1204" customFormat="1" ht="24">
      <c r="A72" s="1045">
        <v>64</v>
      </c>
      <c r="B72" s="1059" t="s">
        <v>469</v>
      </c>
      <c r="C72" s="1060" t="s">
        <v>469</v>
      </c>
      <c r="D72" s="1071" t="s">
        <v>352</v>
      </c>
      <c r="E72" s="1072" t="s">
        <v>471</v>
      </c>
      <c r="F72" s="1073" t="s">
        <v>918</v>
      </c>
      <c r="G72" s="1074" t="s">
        <v>352</v>
      </c>
      <c r="H72" s="1075" t="s">
        <v>246</v>
      </c>
      <c r="I72" s="1075" t="s">
        <v>618</v>
      </c>
      <c r="J72" s="1076" t="s">
        <v>352</v>
      </c>
      <c r="K72" s="1074" t="s">
        <v>339</v>
      </c>
      <c r="L72" s="1077">
        <v>3.7310979618671928E-5</v>
      </c>
      <c r="M72" s="1078">
        <v>1</v>
      </c>
      <c r="N72" s="1079">
        <v>1.3068869189023089</v>
      </c>
      <c r="O72" s="1208" t="s">
        <v>2964</v>
      </c>
      <c r="P72" s="1077">
        <v>5.2186061801446422E-4</v>
      </c>
      <c r="Q72" s="1078">
        <v>1</v>
      </c>
      <c r="R72" s="1079">
        <v>1.3068869189023089</v>
      </c>
      <c r="S72" s="1208" t="s">
        <v>2964</v>
      </c>
      <c r="T72" s="1077">
        <v>3.7310979618671928E-5</v>
      </c>
      <c r="U72" s="1078">
        <v>1</v>
      </c>
      <c r="V72" s="1079">
        <v>1.3068869189023089</v>
      </c>
      <c r="W72" s="1208" t="s">
        <v>2964</v>
      </c>
      <c r="X72" s="1077">
        <v>5.2186061801446422E-4</v>
      </c>
      <c r="Y72" s="1078">
        <v>1</v>
      </c>
      <c r="Z72" s="1079">
        <v>1.3068869189023089</v>
      </c>
      <c r="AA72" s="1073" t="s">
        <v>2964</v>
      </c>
      <c r="AB72" s="1077">
        <v>3.7310979618671928E-5</v>
      </c>
      <c r="AC72" s="1078">
        <v>1</v>
      </c>
      <c r="AD72" s="1079">
        <v>1.3068869189023089</v>
      </c>
      <c r="AE72" s="1208" t="s">
        <v>2964</v>
      </c>
      <c r="AF72" s="1077">
        <v>5.2186061801446422E-4</v>
      </c>
      <c r="AG72" s="1078">
        <v>1</v>
      </c>
      <c r="AH72" s="1079">
        <v>1.3068869189023089</v>
      </c>
      <c r="AI72" s="1208" t="s">
        <v>2964</v>
      </c>
      <c r="AJ72" s="1077">
        <v>3.7310979618671928E-5</v>
      </c>
      <c r="AK72" s="1078">
        <v>1</v>
      </c>
      <c r="AL72" s="1079">
        <v>1.3068869189023089</v>
      </c>
      <c r="AM72" s="1208" t="s">
        <v>2964</v>
      </c>
      <c r="AN72" s="1077">
        <v>5.2186061801446422E-4</v>
      </c>
      <c r="AO72" s="1078">
        <v>1</v>
      </c>
      <c r="AP72" s="1079">
        <v>1.3068869189023089</v>
      </c>
      <c r="AQ72" s="1208" t="s">
        <v>2964</v>
      </c>
      <c r="AR72" s="1103"/>
      <c r="AS72" s="1077">
        <v>3.7310979618671928E-5</v>
      </c>
      <c r="AT72" s="1077">
        <v>5.2186061801446422E-4</v>
      </c>
      <c r="AU72" s="1041" t="s">
        <v>1346</v>
      </c>
      <c r="AV72" s="1094">
        <v>2</v>
      </c>
      <c r="AW72" s="1094">
        <v>2</v>
      </c>
      <c r="AX72" s="1094">
        <v>4</v>
      </c>
      <c r="AY72" s="1094">
        <v>1</v>
      </c>
      <c r="AZ72" s="1094">
        <v>1</v>
      </c>
      <c r="BA72" s="1094">
        <v>3</v>
      </c>
      <c r="BB72" s="1089">
        <v>28</v>
      </c>
      <c r="BC72" s="1089">
        <v>1.2</v>
      </c>
      <c r="BD72" s="1093">
        <v>1.2164594125584303</v>
      </c>
      <c r="BE72" s="1093">
        <v>1.3068869189023089</v>
      </c>
      <c r="BF72" s="1093" t="s">
        <v>2800</v>
      </c>
      <c r="BG72" s="1095">
        <v>1.05</v>
      </c>
      <c r="BH72" s="1095">
        <v>1.02</v>
      </c>
      <c r="BI72" s="1095">
        <v>1.2</v>
      </c>
      <c r="BJ72" s="1095">
        <v>1</v>
      </c>
      <c r="BK72" s="1095">
        <v>1</v>
      </c>
      <c r="BL72" s="1095">
        <v>1.05</v>
      </c>
    </row>
    <row r="73" spans="1:64" s="1204" customFormat="1" ht="24">
      <c r="A73" s="1045">
        <v>196</v>
      </c>
      <c r="B73" s="1059" t="s">
        <v>469</v>
      </c>
      <c r="C73" s="1060" t="s">
        <v>469</v>
      </c>
      <c r="D73" s="1071" t="s">
        <v>352</v>
      </c>
      <c r="E73" s="1072" t="s">
        <v>471</v>
      </c>
      <c r="F73" s="1073" t="s">
        <v>924</v>
      </c>
      <c r="G73" s="1074" t="s">
        <v>352</v>
      </c>
      <c r="H73" s="1075" t="s">
        <v>246</v>
      </c>
      <c r="I73" s="1075" t="s">
        <v>618</v>
      </c>
      <c r="J73" s="1076" t="s">
        <v>352</v>
      </c>
      <c r="K73" s="1074" t="s">
        <v>339</v>
      </c>
      <c r="L73" s="1077">
        <v>0.1668310322156476</v>
      </c>
      <c r="M73" s="1078">
        <v>1</v>
      </c>
      <c r="N73" s="1079">
        <v>1.2237593405947058</v>
      </c>
      <c r="O73" s="1208" t="s">
        <v>2964</v>
      </c>
      <c r="P73" s="1077">
        <v>0.68211702827087439</v>
      </c>
      <c r="Q73" s="1078">
        <v>1</v>
      </c>
      <c r="R73" s="1079">
        <v>1.2237593405947058</v>
      </c>
      <c r="S73" s="1208" t="s">
        <v>2964</v>
      </c>
      <c r="T73" s="1077">
        <v>0.1668310322156476</v>
      </c>
      <c r="U73" s="1078">
        <v>1</v>
      </c>
      <c r="V73" s="1079">
        <v>1.2237593405947058</v>
      </c>
      <c r="W73" s="1208" t="s">
        <v>2964</v>
      </c>
      <c r="X73" s="1077">
        <v>0.68211702827087439</v>
      </c>
      <c r="Y73" s="1078">
        <v>1</v>
      </c>
      <c r="Z73" s="1079">
        <v>1.2237593405947058</v>
      </c>
      <c r="AA73" s="1073" t="s">
        <v>2964</v>
      </c>
      <c r="AB73" s="1077">
        <v>0.1668310322156476</v>
      </c>
      <c r="AC73" s="1078">
        <v>1</v>
      </c>
      <c r="AD73" s="1079">
        <v>1.2237593405947058</v>
      </c>
      <c r="AE73" s="1208" t="s">
        <v>2964</v>
      </c>
      <c r="AF73" s="1077">
        <v>0.68211702827087439</v>
      </c>
      <c r="AG73" s="1078">
        <v>1</v>
      </c>
      <c r="AH73" s="1079">
        <v>1.2237593405947058</v>
      </c>
      <c r="AI73" s="1208" t="s">
        <v>2964</v>
      </c>
      <c r="AJ73" s="1077">
        <v>0.1668310322156476</v>
      </c>
      <c r="AK73" s="1078">
        <v>1</v>
      </c>
      <c r="AL73" s="1079">
        <v>1.2237593405947058</v>
      </c>
      <c r="AM73" s="1208" t="s">
        <v>2964</v>
      </c>
      <c r="AN73" s="1077">
        <v>0.68211702827087439</v>
      </c>
      <c r="AO73" s="1078">
        <v>1</v>
      </c>
      <c r="AP73" s="1079">
        <v>1.2237593405947058</v>
      </c>
      <c r="AQ73" s="1208" t="s">
        <v>2964</v>
      </c>
      <c r="AR73" s="1103"/>
      <c r="AS73" s="1077">
        <v>0.1668310322156476</v>
      </c>
      <c r="AT73" s="1077">
        <v>0.68211702827087439</v>
      </c>
      <c r="AU73" s="1041" t="s">
        <v>1346</v>
      </c>
      <c r="AV73" s="1094">
        <v>2</v>
      </c>
      <c r="AW73" s="1094">
        <v>2</v>
      </c>
      <c r="AX73" s="1094">
        <v>4</v>
      </c>
      <c r="AY73" s="1094">
        <v>1</v>
      </c>
      <c r="AZ73" s="1094">
        <v>1</v>
      </c>
      <c r="BA73" s="1094">
        <v>3</v>
      </c>
      <c r="BB73" s="1089">
        <v>14</v>
      </c>
      <c r="BC73" s="1089">
        <v>1.05</v>
      </c>
      <c r="BD73" s="1093">
        <v>1.2164594125584303</v>
      </c>
      <c r="BE73" s="1093">
        <v>1.2237593405947058</v>
      </c>
      <c r="BF73" s="1093" t="s">
        <v>2800</v>
      </c>
      <c r="BG73" s="1095">
        <v>1.05</v>
      </c>
      <c r="BH73" s="1095">
        <v>1.02</v>
      </c>
      <c r="BI73" s="1095">
        <v>1.2</v>
      </c>
      <c r="BJ73" s="1095">
        <v>1</v>
      </c>
      <c r="BK73" s="1095">
        <v>1</v>
      </c>
      <c r="BL73" s="1095">
        <v>1.05</v>
      </c>
    </row>
    <row r="74" spans="1:64" s="1204" customFormat="1" ht="24">
      <c r="A74" s="1045">
        <v>3286</v>
      </c>
      <c r="B74" s="1059" t="s">
        <v>469</v>
      </c>
      <c r="C74" s="1060" t="s">
        <v>469</v>
      </c>
      <c r="D74" s="1071" t="s">
        <v>352</v>
      </c>
      <c r="E74" s="1072" t="s">
        <v>471</v>
      </c>
      <c r="F74" s="1073" t="s">
        <v>2828</v>
      </c>
      <c r="G74" s="1074" t="s">
        <v>352</v>
      </c>
      <c r="H74" s="1075" t="s">
        <v>246</v>
      </c>
      <c r="I74" s="1075" t="s">
        <v>618</v>
      </c>
      <c r="J74" s="1076" t="s">
        <v>352</v>
      </c>
      <c r="K74" s="1074" t="s">
        <v>339</v>
      </c>
      <c r="L74" s="1077">
        <v>4.602235371466141E-5</v>
      </c>
      <c r="M74" s="1078">
        <v>1</v>
      </c>
      <c r="N74" s="1079">
        <v>1.5688282451057278</v>
      </c>
      <c r="O74" s="1208" t="s">
        <v>2964</v>
      </c>
      <c r="P74" s="1077">
        <v>0</v>
      </c>
      <c r="Q74" s="1078">
        <v>1</v>
      </c>
      <c r="R74" s="1079">
        <v>1.5688282451057278</v>
      </c>
      <c r="S74" s="1208" t="s">
        <v>2964</v>
      </c>
      <c r="T74" s="1077">
        <v>4.602235371466141E-5</v>
      </c>
      <c r="U74" s="1078">
        <v>1</v>
      </c>
      <c r="V74" s="1079">
        <v>1.5688282451057278</v>
      </c>
      <c r="W74" s="1208" t="s">
        <v>2964</v>
      </c>
      <c r="X74" s="1077">
        <v>0</v>
      </c>
      <c r="Y74" s="1078">
        <v>1</v>
      </c>
      <c r="Z74" s="1079">
        <v>1.5688282451057278</v>
      </c>
      <c r="AA74" s="1073" t="s">
        <v>2964</v>
      </c>
      <c r="AB74" s="1077">
        <v>4.602235371466141E-5</v>
      </c>
      <c r="AC74" s="1078">
        <v>1</v>
      </c>
      <c r="AD74" s="1079">
        <v>1.5688282451057278</v>
      </c>
      <c r="AE74" s="1208" t="s">
        <v>2964</v>
      </c>
      <c r="AF74" s="1077">
        <v>0</v>
      </c>
      <c r="AG74" s="1078">
        <v>1</v>
      </c>
      <c r="AH74" s="1079">
        <v>1.5688282451057278</v>
      </c>
      <c r="AI74" s="1208" t="s">
        <v>2964</v>
      </c>
      <c r="AJ74" s="1077">
        <v>4.602235371466141E-5</v>
      </c>
      <c r="AK74" s="1078">
        <v>1</v>
      </c>
      <c r="AL74" s="1079">
        <v>1.5688282451057278</v>
      </c>
      <c r="AM74" s="1208" t="s">
        <v>2964</v>
      </c>
      <c r="AN74" s="1077">
        <v>0</v>
      </c>
      <c r="AO74" s="1078">
        <v>1</v>
      </c>
      <c r="AP74" s="1079">
        <v>1.5688282451057278</v>
      </c>
      <c r="AQ74" s="1208" t="s">
        <v>2964</v>
      </c>
      <c r="AR74" s="1103"/>
      <c r="AS74" s="1077">
        <v>4.602235371466141E-5</v>
      </c>
      <c r="AT74" s="1077">
        <v>0</v>
      </c>
      <c r="AU74" s="1041" t="s">
        <v>1346</v>
      </c>
      <c r="AV74" s="1094">
        <v>2</v>
      </c>
      <c r="AW74" s="1094">
        <v>2</v>
      </c>
      <c r="AX74" s="1094">
        <v>4</v>
      </c>
      <c r="AY74" s="1094">
        <v>1</v>
      </c>
      <c r="AZ74" s="1094">
        <v>1</v>
      </c>
      <c r="BA74" s="1094">
        <v>3</v>
      </c>
      <c r="BB74" s="1089">
        <v>31</v>
      </c>
      <c r="BC74" s="1089">
        <v>1.5</v>
      </c>
      <c r="BD74" s="1093">
        <v>1.2164594125584303</v>
      </c>
      <c r="BE74" s="1093">
        <v>1.5688282451057278</v>
      </c>
      <c r="BF74" s="1093" t="s">
        <v>2800</v>
      </c>
      <c r="BG74" s="1095">
        <v>1.05</v>
      </c>
      <c r="BH74" s="1095">
        <v>1.02</v>
      </c>
      <c r="BI74" s="1095">
        <v>1.2</v>
      </c>
      <c r="BJ74" s="1095">
        <v>1</v>
      </c>
      <c r="BK74" s="1095">
        <v>1</v>
      </c>
      <c r="BL74" s="1095">
        <v>1.05</v>
      </c>
    </row>
    <row r="75" spans="1:64" s="1204" customFormat="1" ht="24">
      <c r="A75" s="1045">
        <v>3294</v>
      </c>
      <c r="B75" s="1059" t="s">
        <v>469</v>
      </c>
      <c r="C75" s="1060" t="s">
        <v>469</v>
      </c>
      <c r="D75" s="1071" t="s">
        <v>352</v>
      </c>
      <c r="E75" s="1072" t="s">
        <v>471</v>
      </c>
      <c r="F75" s="1073" t="s">
        <v>932</v>
      </c>
      <c r="G75" s="1074" t="s">
        <v>352</v>
      </c>
      <c r="H75" s="1075" t="s">
        <v>246</v>
      </c>
      <c r="I75" s="1075" t="s">
        <v>618</v>
      </c>
      <c r="J75" s="1076" t="s">
        <v>352</v>
      </c>
      <c r="K75" s="1074" t="s">
        <v>339</v>
      </c>
      <c r="L75" s="1077">
        <v>1.1012491781722551E-2</v>
      </c>
      <c r="M75" s="1078">
        <v>1</v>
      </c>
      <c r="N75" s="1079">
        <v>1.5688282451057278</v>
      </c>
      <c r="O75" s="1208" t="s">
        <v>2964</v>
      </c>
      <c r="P75" s="1077">
        <v>4.4378698224852069E-4</v>
      </c>
      <c r="Q75" s="1078">
        <v>1</v>
      </c>
      <c r="R75" s="1079">
        <v>1.5688282451057278</v>
      </c>
      <c r="S75" s="1208" t="s">
        <v>2964</v>
      </c>
      <c r="T75" s="1077">
        <v>1.1012491781722551E-2</v>
      </c>
      <c r="U75" s="1078">
        <v>1</v>
      </c>
      <c r="V75" s="1079">
        <v>1.5688282451057278</v>
      </c>
      <c r="W75" s="1208" t="s">
        <v>2964</v>
      </c>
      <c r="X75" s="1077">
        <v>4.4378698224852069E-4</v>
      </c>
      <c r="Y75" s="1078">
        <v>1</v>
      </c>
      <c r="Z75" s="1079">
        <v>1.5688282451057278</v>
      </c>
      <c r="AA75" s="1073" t="s">
        <v>2964</v>
      </c>
      <c r="AB75" s="1077">
        <v>1.1012491781722551E-2</v>
      </c>
      <c r="AC75" s="1078">
        <v>1</v>
      </c>
      <c r="AD75" s="1079">
        <v>1.5688282451057278</v>
      </c>
      <c r="AE75" s="1208" t="s">
        <v>2964</v>
      </c>
      <c r="AF75" s="1077">
        <v>4.4378698224852069E-4</v>
      </c>
      <c r="AG75" s="1078">
        <v>1</v>
      </c>
      <c r="AH75" s="1079">
        <v>1.5688282451057278</v>
      </c>
      <c r="AI75" s="1208" t="s">
        <v>2964</v>
      </c>
      <c r="AJ75" s="1077">
        <v>1.1012491781722551E-2</v>
      </c>
      <c r="AK75" s="1078">
        <v>1</v>
      </c>
      <c r="AL75" s="1079">
        <v>1.5688282451057278</v>
      </c>
      <c r="AM75" s="1208" t="s">
        <v>2964</v>
      </c>
      <c r="AN75" s="1077">
        <v>4.4378698224852069E-4</v>
      </c>
      <c r="AO75" s="1078">
        <v>1</v>
      </c>
      <c r="AP75" s="1079">
        <v>1.5688282451057278</v>
      </c>
      <c r="AQ75" s="1208" t="s">
        <v>2964</v>
      </c>
      <c r="AR75" s="1103"/>
      <c r="AS75" s="1077">
        <v>1.1012491781722551E-2</v>
      </c>
      <c r="AT75" s="1077">
        <v>4.4378698224852069E-4</v>
      </c>
      <c r="AU75" s="1041" t="s">
        <v>1346</v>
      </c>
      <c r="AV75" s="1094">
        <v>2</v>
      </c>
      <c r="AW75" s="1094">
        <v>2</v>
      </c>
      <c r="AX75" s="1094">
        <v>4</v>
      </c>
      <c r="AY75" s="1094">
        <v>1</v>
      </c>
      <c r="AZ75" s="1094">
        <v>1</v>
      </c>
      <c r="BA75" s="1094">
        <v>3</v>
      </c>
      <c r="BB75" s="1089">
        <v>31</v>
      </c>
      <c r="BC75" s="1089">
        <v>1.5</v>
      </c>
      <c r="BD75" s="1093">
        <v>1.2164594125584303</v>
      </c>
      <c r="BE75" s="1093">
        <v>1.5688282451057278</v>
      </c>
      <c r="BF75" s="1093" t="s">
        <v>2800</v>
      </c>
      <c r="BG75" s="1095">
        <v>1.05</v>
      </c>
      <c r="BH75" s="1095">
        <v>1.02</v>
      </c>
      <c r="BI75" s="1095">
        <v>1.2</v>
      </c>
      <c r="BJ75" s="1095">
        <v>1</v>
      </c>
      <c r="BK75" s="1095">
        <v>1</v>
      </c>
      <c r="BL75" s="1095">
        <v>1.05</v>
      </c>
    </row>
    <row r="76" spans="1:64" s="1204" customFormat="1" ht="24">
      <c r="A76" s="1045">
        <v>4371</v>
      </c>
      <c r="B76" s="1059" t="s">
        <v>469</v>
      </c>
      <c r="C76" s="1060" t="s">
        <v>469</v>
      </c>
      <c r="D76" s="1071" t="s">
        <v>352</v>
      </c>
      <c r="E76" s="1072" t="s">
        <v>471</v>
      </c>
      <c r="F76" s="1073" t="s">
        <v>2982</v>
      </c>
      <c r="G76" s="1074" t="s">
        <v>352</v>
      </c>
      <c r="H76" s="1075" t="s">
        <v>246</v>
      </c>
      <c r="I76" s="1075" t="s">
        <v>618</v>
      </c>
      <c r="J76" s="1076" t="s">
        <v>352</v>
      </c>
      <c r="K76" s="1074" t="s">
        <v>339</v>
      </c>
      <c r="L76" s="1077">
        <v>1.4710716633793556E-2</v>
      </c>
      <c r="M76" s="1078">
        <v>1</v>
      </c>
      <c r="N76" s="1079">
        <v>1.5688282451057278</v>
      </c>
      <c r="O76" s="1208" t="s">
        <v>2964</v>
      </c>
      <c r="P76" s="1077">
        <v>0</v>
      </c>
      <c r="Q76" s="1078">
        <v>1</v>
      </c>
      <c r="R76" s="1079">
        <v>1.5688282451057278</v>
      </c>
      <c r="S76" s="1208" t="s">
        <v>2964</v>
      </c>
      <c r="T76" s="1077">
        <v>1.4710716633793556E-2</v>
      </c>
      <c r="U76" s="1078">
        <v>1</v>
      </c>
      <c r="V76" s="1079">
        <v>1.5688282451057278</v>
      </c>
      <c r="W76" s="1208" t="s">
        <v>2964</v>
      </c>
      <c r="X76" s="1077">
        <v>0</v>
      </c>
      <c r="Y76" s="1078">
        <v>1</v>
      </c>
      <c r="Z76" s="1079">
        <v>1.5688282451057278</v>
      </c>
      <c r="AA76" s="1073" t="s">
        <v>2964</v>
      </c>
      <c r="AB76" s="1077">
        <v>1.4710716633793556E-2</v>
      </c>
      <c r="AC76" s="1078">
        <v>1</v>
      </c>
      <c r="AD76" s="1079">
        <v>1.5688282451057278</v>
      </c>
      <c r="AE76" s="1208" t="s">
        <v>2964</v>
      </c>
      <c r="AF76" s="1077">
        <v>0</v>
      </c>
      <c r="AG76" s="1078">
        <v>1</v>
      </c>
      <c r="AH76" s="1079">
        <v>1.5688282451057278</v>
      </c>
      <c r="AI76" s="1208" t="s">
        <v>2964</v>
      </c>
      <c r="AJ76" s="1077">
        <v>1.4710716633793556E-2</v>
      </c>
      <c r="AK76" s="1078">
        <v>1</v>
      </c>
      <c r="AL76" s="1079">
        <v>1.5688282451057278</v>
      </c>
      <c r="AM76" s="1208" t="s">
        <v>2964</v>
      </c>
      <c r="AN76" s="1077">
        <v>0</v>
      </c>
      <c r="AO76" s="1078">
        <v>1</v>
      </c>
      <c r="AP76" s="1079">
        <v>1.5688282451057278</v>
      </c>
      <c r="AQ76" s="1208" t="s">
        <v>2964</v>
      </c>
      <c r="AR76" s="1103"/>
      <c r="AS76" s="1077">
        <v>1.4710716633793556E-2</v>
      </c>
      <c r="AT76" s="1077">
        <v>0</v>
      </c>
      <c r="AU76" s="1041" t="s">
        <v>1346</v>
      </c>
      <c r="AV76" s="1094">
        <v>2</v>
      </c>
      <c r="AW76" s="1094">
        <v>2</v>
      </c>
      <c r="AX76" s="1094">
        <v>4</v>
      </c>
      <c r="AY76" s="1094">
        <v>1</v>
      </c>
      <c r="AZ76" s="1094">
        <v>1</v>
      </c>
      <c r="BA76" s="1094">
        <v>3</v>
      </c>
      <c r="BB76" s="1089">
        <v>18</v>
      </c>
      <c r="BC76" s="1089">
        <v>1.5</v>
      </c>
      <c r="BD76" s="1093">
        <v>1.2164594125584303</v>
      </c>
      <c r="BE76" s="1093">
        <v>1.5688282451057278</v>
      </c>
      <c r="BF76" s="1093" t="s">
        <v>2800</v>
      </c>
      <c r="BG76" s="1095">
        <v>1.05</v>
      </c>
      <c r="BH76" s="1095">
        <v>1.02</v>
      </c>
      <c r="BI76" s="1095">
        <v>1.2</v>
      </c>
      <c r="BJ76" s="1095">
        <v>1</v>
      </c>
      <c r="BK76" s="1095">
        <v>1</v>
      </c>
      <c r="BL76" s="1095">
        <v>1.05</v>
      </c>
    </row>
    <row r="77" spans="1:64" s="1204" customFormat="1" ht="24">
      <c r="A77" s="1045">
        <v>4</v>
      </c>
      <c r="B77" s="1059" t="s">
        <v>469</v>
      </c>
      <c r="C77" s="1060" t="s">
        <v>469</v>
      </c>
      <c r="D77" s="1071" t="s">
        <v>352</v>
      </c>
      <c r="E77" s="1072" t="s">
        <v>471</v>
      </c>
      <c r="F77" s="1073" t="s">
        <v>2983</v>
      </c>
      <c r="G77" s="1074" t="s">
        <v>352</v>
      </c>
      <c r="H77" s="1075" t="s">
        <v>246</v>
      </c>
      <c r="I77" s="1075" t="s">
        <v>618</v>
      </c>
      <c r="J77" s="1076" t="s">
        <v>352</v>
      </c>
      <c r="K77" s="1074" t="s">
        <v>339</v>
      </c>
      <c r="L77" s="1077">
        <v>6.3280736357659438E-4</v>
      </c>
      <c r="M77" s="1078">
        <v>1</v>
      </c>
      <c r="N77" s="1079">
        <v>1.5688282451057278</v>
      </c>
      <c r="O77" s="1208" t="s">
        <v>2964</v>
      </c>
      <c r="P77" s="1077">
        <v>0</v>
      </c>
      <c r="Q77" s="1078">
        <v>1</v>
      </c>
      <c r="R77" s="1079">
        <v>1.5688282451057278</v>
      </c>
      <c r="S77" s="1208" t="s">
        <v>2964</v>
      </c>
      <c r="T77" s="1077">
        <v>6.3280736357659438E-4</v>
      </c>
      <c r="U77" s="1078">
        <v>1</v>
      </c>
      <c r="V77" s="1079">
        <v>1.5688282451057278</v>
      </c>
      <c r="W77" s="1208" t="s">
        <v>2964</v>
      </c>
      <c r="X77" s="1077">
        <v>0</v>
      </c>
      <c r="Y77" s="1078">
        <v>1</v>
      </c>
      <c r="Z77" s="1079">
        <v>1.5688282451057278</v>
      </c>
      <c r="AA77" s="1073" t="s">
        <v>2964</v>
      </c>
      <c r="AB77" s="1077">
        <v>6.3280736357659438E-4</v>
      </c>
      <c r="AC77" s="1078">
        <v>1</v>
      </c>
      <c r="AD77" s="1079">
        <v>1.5688282451057278</v>
      </c>
      <c r="AE77" s="1208" t="s">
        <v>2964</v>
      </c>
      <c r="AF77" s="1077">
        <v>0</v>
      </c>
      <c r="AG77" s="1078">
        <v>1</v>
      </c>
      <c r="AH77" s="1079">
        <v>1.5688282451057278</v>
      </c>
      <c r="AI77" s="1208" t="s">
        <v>2964</v>
      </c>
      <c r="AJ77" s="1077">
        <v>6.3280736357659438E-4</v>
      </c>
      <c r="AK77" s="1078">
        <v>1</v>
      </c>
      <c r="AL77" s="1079">
        <v>1.5688282451057278</v>
      </c>
      <c r="AM77" s="1208" t="s">
        <v>2964</v>
      </c>
      <c r="AN77" s="1077">
        <v>0</v>
      </c>
      <c r="AO77" s="1078">
        <v>1</v>
      </c>
      <c r="AP77" s="1079">
        <v>1.5688282451057278</v>
      </c>
      <c r="AQ77" s="1208" t="s">
        <v>2964</v>
      </c>
      <c r="AR77" s="1103" t="s">
        <v>1352</v>
      </c>
      <c r="AS77" s="1077">
        <v>6.3280736357659438E-4</v>
      </c>
      <c r="AT77" s="1077">
        <v>0</v>
      </c>
      <c r="AU77" s="1041" t="s">
        <v>1346</v>
      </c>
      <c r="AV77" s="1094">
        <v>2</v>
      </c>
      <c r="AW77" s="1094">
        <v>2</v>
      </c>
      <c r="AX77" s="1094">
        <v>4</v>
      </c>
      <c r="AY77" s="1094">
        <v>1</v>
      </c>
      <c r="AZ77" s="1094">
        <v>1</v>
      </c>
      <c r="BA77" s="1094">
        <v>3</v>
      </c>
      <c r="BB77" s="1089">
        <v>18</v>
      </c>
      <c r="BC77" s="1089">
        <v>1.5</v>
      </c>
      <c r="BD77" s="1093">
        <v>1.2164594125584303</v>
      </c>
      <c r="BE77" s="1093">
        <v>1.5688282451057278</v>
      </c>
      <c r="BF77" s="1093" t="s">
        <v>2800</v>
      </c>
      <c r="BG77" s="1095">
        <v>1.05</v>
      </c>
      <c r="BH77" s="1095">
        <v>1.02</v>
      </c>
      <c r="BI77" s="1095">
        <v>1.2</v>
      </c>
      <c r="BJ77" s="1095">
        <v>1</v>
      </c>
      <c r="BK77" s="1095">
        <v>1</v>
      </c>
      <c r="BL77" s="1095">
        <v>1.05</v>
      </c>
    </row>
    <row r="78" spans="1:64" s="1204" customFormat="1" ht="24">
      <c r="A78" s="1045">
        <v>346</v>
      </c>
      <c r="B78" s="1059" t="s">
        <v>469</v>
      </c>
      <c r="C78" s="1060" t="s">
        <v>469</v>
      </c>
      <c r="D78" s="1071" t="s">
        <v>352</v>
      </c>
      <c r="E78" s="1072" t="s">
        <v>471</v>
      </c>
      <c r="F78" s="1073" t="s">
        <v>2984</v>
      </c>
      <c r="G78" s="1074" t="s">
        <v>352</v>
      </c>
      <c r="H78" s="1075" t="s">
        <v>246</v>
      </c>
      <c r="I78" s="1075" t="s">
        <v>618</v>
      </c>
      <c r="J78" s="1076" t="s">
        <v>352</v>
      </c>
      <c r="K78" s="1074" t="s">
        <v>339</v>
      </c>
      <c r="L78" s="1077">
        <v>3.1188362919132145E-5</v>
      </c>
      <c r="M78" s="1078">
        <v>1</v>
      </c>
      <c r="N78" s="1079">
        <v>1.5688282451057278</v>
      </c>
      <c r="O78" s="1208" t="s">
        <v>2964</v>
      </c>
      <c r="P78" s="1077">
        <v>2.7284681130834977E-5</v>
      </c>
      <c r="Q78" s="1078">
        <v>1</v>
      </c>
      <c r="R78" s="1079">
        <v>1.5688282451057278</v>
      </c>
      <c r="S78" s="1208" t="s">
        <v>2964</v>
      </c>
      <c r="T78" s="1077">
        <v>3.1188362919132145E-5</v>
      </c>
      <c r="U78" s="1078">
        <v>1</v>
      </c>
      <c r="V78" s="1079">
        <v>1.5688282451057278</v>
      </c>
      <c r="W78" s="1208" t="s">
        <v>2964</v>
      </c>
      <c r="X78" s="1077">
        <v>2.7284681130834977E-5</v>
      </c>
      <c r="Y78" s="1078">
        <v>1</v>
      </c>
      <c r="Z78" s="1079">
        <v>1.5688282451057278</v>
      </c>
      <c r="AA78" s="1073" t="s">
        <v>2964</v>
      </c>
      <c r="AB78" s="1077">
        <v>3.1188362919132145E-5</v>
      </c>
      <c r="AC78" s="1078">
        <v>1</v>
      </c>
      <c r="AD78" s="1079">
        <v>1.5688282451057278</v>
      </c>
      <c r="AE78" s="1208" t="s">
        <v>2964</v>
      </c>
      <c r="AF78" s="1077">
        <v>2.7284681130834977E-5</v>
      </c>
      <c r="AG78" s="1078">
        <v>1</v>
      </c>
      <c r="AH78" s="1079">
        <v>1.5688282451057278</v>
      </c>
      <c r="AI78" s="1208" t="s">
        <v>2964</v>
      </c>
      <c r="AJ78" s="1077">
        <v>3.1188362919132145E-5</v>
      </c>
      <c r="AK78" s="1078">
        <v>1</v>
      </c>
      <c r="AL78" s="1079">
        <v>1.5688282451057278</v>
      </c>
      <c r="AM78" s="1208" t="s">
        <v>2964</v>
      </c>
      <c r="AN78" s="1077">
        <v>2.7284681130834977E-5</v>
      </c>
      <c r="AO78" s="1078">
        <v>1</v>
      </c>
      <c r="AP78" s="1079">
        <v>1.5688282451057278</v>
      </c>
      <c r="AQ78" s="1208" t="s">
        <v>2964</v>
      </c>
      <c r="AR78" s="1103"/>
      <c r="AS78" s="1077">
        <v>3.1188362919132145E-5</v>
      </c>
      <c r="AT78" s="1077">
        <v>2.7284681130834977E-5</v>
      </c>
      <c r="AU78" s="1041" t="s">
        <v>1346</v>
      </c>
      <c r="AV78" s="1094">
        <v>2</v>
      </c>
      <c r="AW78" s="1094">
        <v>2</v>
      </c>
      <c r="AX78" s="1094">
        <v>4</v>
      </c>
      <c r="AY78" s="1094">
        <v>1</v>
      </c>
      <c r="AZ78" s="1094">
        <v>1</v>
      </c>
      <c r="BA78" s="1094">
        <v>3</v>
      </c>
      <c r="BB78" s="1089">
        <v>18</v>
      </c>
      <c r="BC78" s="1089">
        <v>1.5</v>
      </c>
      <c r="BD78" s="1093">
        <v>1.2164594125584303</v>
      </c>
      <c r="BE78" s="1093">
        <v>1.5688282451057278</v>
      </c>
      <c r="BF78" s="1093" t="s">
        <v>2800</v>
      </c>
      <c r="BG78" s="1095">
        <v>1.05</v>
      </c>
      <c r="BH78" s="1095">
        <v>1.02</v>
      </c>
      <c r="BI78" s="1095">
        <v>1.2</v>
      </c>
      <c r="BJ78" s="1095">
        <v>1</v>
      </c>
      <c r="BK78" s="1095">
        <v>1</v>
      </c>
      <c r="BL78" s="1095">
        <v>1.05</v>
      </c>
    </row>
    <row r="79" spans="1:64" s="1204" customFormat="1" ht="24">
      <c r="A79" s="1045">
        <v>1042</v>
      </c>
      <c r="B79" s="1059" t="s">
        <v>469</v>
      </c>
      <c r="C79" s="1060" t="s">
        <v>469</v>
      </c>
      <c r="D79" s="1071" t="s">
        <v>352</v>
      </c>
      <c r="E79" s="1072" t="s">
        <v>471</v>
      </c>
      <c r="F79" s="1073" t="s">
        <v>2835</v>
      </c>
      <c r="G79" s="1074" t="s">
        <v>352</v>
      </c>
      <c r="H79" s="1075" t="s">
        <v>246</v>
      </c>
      <c r="I79" s="1075" t="s">
        <v>618</v>
      </c>
      <c r="J79" s="1076" t="s">
        <v>352</v>
      </c>
      <c r="K79" s="1074" t="s">
        <v>339</v>
      </c>
      <c r="L79" s="1077">
        <v>3.3284023668639053E-4</v>
      </c>
      <c r="M79" s="1078">
        <v>1</v>
      </c>
      <c r="N79" s="1079">
        <v>5.0597743275872213</v>
      </c>
      <c r="O79" s="1208" t="s">
        <v>2964</v>
      </c>
      <c r="P79" s="1077">
        <v>1.4710716633793556E-4</v>
      </c>
      <c r="Q79" s="1078">
        <v>1</v>
      </c>
      <c r="R79" s="1079">
        <v>5.0597743275872213</v>
      </c>
      <c r="S79" s="1208" t="s">
        <v>2964</v>
      </c>
      <c r="T79" s="1077">
        <v>3.3284023668639053E-4</v>
      </c>
      <c r="U79" s="1078">
        <v>1</v>
      </c>
      <c r="V79" s="1079">
        <v>5.0597743275872213</v>
      </c>
      <c r="W79" s="1208" t="s">
        <v>2964</v>
      </c>
      <c r="X79" s="1077">
        <v>1.4710716633793556E-4</v>
      </c>
      <c r="Y79" s="1078">
        <v>1</v>
      </c>
      <c r="Z79" s="1079">
        <v>5.0597743275872213</v>
      </c>
      <c r="AA79" s="1073" t="s">
        <v>2964</v>
      </c>
      <c r="AB79" s="1077">
        <v>3.3284023668639053E-4</v>
      </c>
      <c r="AC79" s="1078">
        <v>1</v>
      </c>
      <c r="AD79" s="1079">
        <v>5.0597743275872213</v>
      </c>
      <c r="AE79" s="1208" t="s">
        <v>2964</v>
      </c>
      <c r="AF79" s="1077">
        <v>1.4710716633793556E-4</v>
      </c>
      <c r="AG79" s="1078">
        <v>1</v>
      </c>
      <c r="AH79" s="1079">
        <v>5.0597743275872213</v>
      </c>
      <c r="AI79" s="1208" t="s">
        <v>2964</v>
      </c>
      <c r="AJ79" s="1077">
        <v>3.3284023668639053E-4</v>
      </c>
      <c r="AK79" s="1078">
        <v>1</v>
      </c>
      <c r="AL79" s="1079">
        <v>5.0597743275872213</v>
      </c>
      <c r="AM79" s="1208" t="s">
        <v>2964</v>
      </c>
      <c r="AN79" s="1077">
        <v>1.4710716633793556E-4</v>
      </c>
      <c r="AO79" s="1078">
        <v>1</v>
      </c>
      <c r="AP79" s="1079">
        <v>5.0597743275872213</v>
      </c>
      <c r="AQ79" s="1208" t="s">
        <v>2964</v>
      </c>
      <c r="AR79" s="1103" t="s">
        <v>1353</v>
      </c>
      <c r="AS79" s="1077">
        <v>3.3284023668639053E-4</v>
      </c>
      <c r="AT79" s="1077">
        <v>1.4710716633793556E-4</v>
      </c>
      <c r="AU79" s="1041" t="s">
        <v>1346</v>
      </c>
      <c r="AV79" s="1094">
        <v>2</v>
      </c>
      <c r="AW79" s="1094">
        <v>2</v>
      </c>
      <c r="AX79" s="1094">
        <v>4</v>
      </c>
      <c r="AY79" s="1094">
        <v>1</v>
      </c>
      <c r="AZ79" s="1094">
        <v>1</v>
      </c>
      <c r="BA79" s="1094">
        <v>3</v>
      </c>
      <c r="BB79" s="1089">
        <v>22</v>
      </c>
      <c r="BC79" s="1089">
        <v>5</v>
      </c>
      <c r="BD79" s="1093">
        <v>1.2164594125584303</v>
      </c>
      <c r="BE79" s="1093">
        <v>5.0597743275872213</v>
      </c>
      <c r="BF79" s="1093" t="s">
        <v>2800</v>
      </c>
      <c r="BG79" s="1095">
        <v>1.05</v>
      </c>
      <c r="BH79" s="1095">
        <v>1.02</v>
      </c>
      <c r="BI79" s="1095">
        <v>1.2</v>
      </c>
      <c r="BJ79" s="1095">
        <v>1</v>
      </c>
      <c r="BK79" s="1095">
        <v>1</v>
      </c>
      <c r="BL79" s="1095">
        <v>1.05</v>
      </c>
    </row>
    <row r="80" spans="1:64" s="1204" customFormat="1" ht="24">
      <c r="A80" s="1045">
        <v>1042</v>
      </c>
      <c r="B80" s="1059" t="s">
        <v>469</v>
      </c>
      <c r="C80" s="1060" t="s">
        <v>469</v>
      </c>
      <c r="D80" s="1071" t="s">
        <v>352</v>
      </c>
      <c r="E80" s="1072" t="s">
        <v>471</v>
      </c>
      <c r="F80" s="1073" t="s">
        <v>2835</v>
      </c>
      <c r="G80" s="1074" t="s">
        <v>352</v>
      </c>
      <c r="H80" s="1075" t="s">
        <v>246</v>
      </c>
      <c r="I80" s="1075" t="s">
        <v>618</v>
      </c>
      <c r="J80" s="1076" t="s">
        <v>352</v>
      </c>
      <c r="K80" s="1074" t="s">
        <v>339</v>
      </c>
      <c r="L80" s="1077">
        <v>2.6298487836949372E-3</v>
      </c>
      <c r="M80" s="1078">
        <v>1</v>
      </c>
      <c r="N80" s="1079">
        <v>5.0597743275872213</v>
      </c>
      <c r="O80" s="1208" t="s">
        <v>2964</v>
      </c>
      <c r="P80" s="1077">
        <v>5.9993425378040764E-6</v>
      </c>
      <c r="Q80" s="1078">
        <v>1</v>
      </c>
      <c r="R80" s="1079">
        <v>5.0597743275872213</v>
      </c>
      <c r="S80" s="1208" t="s">
        <v>2964</v>
      </c>
      <c r="T80" s="1077">
        <v>2.6298487836949372E-3</v>
      </c>
      <c r="U80" s="1078">
        <v>1</v>
      </c>
      <c r="V80" s="1079">
        <v>5.0597743275872213</v>
      </c>
      <c r="W80" s="1208" t="s">
        <v>2964</v>
      </c>
      <c r="X80" s="1077">
        <v>5.9993425378040764E-6</v>
      </c>
      <c r="Y80" s="1078">
        <v>1</v>
      </c>
      <c r="Z80" s="1079">
        <v>5.0597743275872213</v>
      </c>
      <c r="AA80" s="1073" t="s">
        <v>2964</v>
      </c>
      <c r="AB80" s="1077">
        <v>2.6298487836949372E-3</v>
      </c>
      <c r="AC80" s="1078">
        <v>1</v>
      </c>
      <c r="AD80" s="1079">
        <v>5.0597743275872213</v>
      </c>
      <c r="AE80" s="1208" t="s">
        <v>2964</v>
      </c>
      <c r="AF80" s="1077">
        <v>5.9993425378040764E-6</v>
      </c>
      <c r="AG80" s="1078">
        <v>1</v>
      </c>
      <c r="AH80" s="1079">
        <v>5.0597743275872213</v>
      </c>
      <c r="AI80" s="1208" t="s">
        <v>2964</v>
      </c>
      <c r="AJ80" s="1077">
        <v>2.6298487836949372E-3</v>
      </c>
      <c r="AK80" s="1078">
        <v>1</v>
      </c>
      <c r="AL80" s="1079">
        <v>5.0597743275872213</v>
      </c>
      <c r="AM80" s="1208" t="s">
        <v>2964</v>
      </c>
      <c r="AN80" s="1077">
        <v>5.9993425378040764E-6</v>
      </c>
      <c r="AO80" s="1078">
        <v>1</v>
      </c>
      <c r="AP80" s="1079">
        <v>5.0597743275872213</v>
      </c>
      <c r="AQ80" s="1208" t="s">
        <v>2964</v>
      </c>
      <c r="AR80" s="1103" t="s">
        <v>944</v>
      </c>
      <c r="AS80" s="1077">
        <v>2.6298487836949372E-3</v>
      </c>
      <c r="AT80" s="1077">
        <v>5.9993425378040764E-6</v>
      </c>
      <c r="AU80" s="1041" t="s">
        <v>1346</v>
      </c>
      <c r="AV80" s="1094">
        <v>2</v>
      </c>
      <c r="AW80" s="1094">
        <v>2</v>
      </c>
      <c r="AX80" s="1094">
        <v>4</v>
      </c>
      <c r="AY80" s="1094">
        <v>1</v>
      </c>
      <c r="AZ80" s="1094">
        <v>1</v>
      </c>
      <c r="BA80" s="1094">
        <v>3</v>
      </c>
      <c r="BB80" s="1089">
        <v>22</v>
      </c>
      <c r="BC80" s="1089">
        <v>5</v>
      </c>
      <c r="BD80" s="1093">
        <v>1.2164594125584303</v>
      </c>
      <c r="BE80" s="1093">
        <v>5.0597743275872213</v>
      </c>
      <c r="BF80" s="1093" t="s">
        <v>2800</v>
      </c>
      <c r="BG80" s="1095">
        <v>1.05</v>
      </c>
      <c r="BH80" s="1095">
        <v>1.02</v>
      </c>
      <c r="BI80" s="1095">
        <v>1.2</v>
      </c>
      <c r="BJ80" s="1095">
        <v>1</v>
      </c>
      <c r="BK80" s="1095">
        <v>1</v>
      </c>
      <c r="BL80" s="1095">
        <v>1.05</v>
      </c>
    </row>
    <row r="81" spans="1:64" s="1204" customFormat="1" ht="24">
      <c r="A81" s="1045">
        <v>832</v>
      </c>
      <c r="B81" s="1059" t="s">
        <v>469</v>
      </c>
      <c r="C81" s="1060" t="s">
        <v>469</v>
      </c>
      <c r="D81" s="1071" t="s">
        <v>352</v>
      </c>
      <c r="E81" s="1072" t="s">
        <v>471</v>
      </c>
      <c r="F81" s="1073" t="s">
        <v>2831</v>
      </c>
      <c r="G81" s="1074" t="s">
        <v>352</v>
      </c>
      <c r="H81" s="1075" t="s">
        <v>246</v>
      </c>
      <c r="I81" s="1075" t="s">
        <v>618</v>
      </c>
      <c r="J81" s="1076" t="s">
        <v>352</v>
      </c>
      <c r="K81" s="1074" t="s">
        <v>339</v>
      </c>
      <c r="L81" s="1077">
        <v>1.2615055884286653E-2</v>
      </c>
      <c r="M81" s="1078">
        <v>1</v>
      </c>
      <c r="N81" s="1079">
        <v>1.5688282451057278</v>
      </c>
      <c r="O81" s="1208" t="s">
        <v>2964</v>
      </c>
      <c r="P81" s="1077">
        <v>3.5297501643655492E-4</v>
      </c>
      <c r="Q81" s="1078">
        <v>1</v>
      </c>
      <c r="R81" s="1079">
        <v>1.5688282451057278</v>
      </c>
      <c r="S81" s="1208" t="s">
        <v>2964</v>
      </c>
      <c r="T81" s="1077">
        <v>1.2615055884286653E-2</v>
      </c>
      <c r="U81" s="1078">
        <v>1</v>
      </c>
      <c r="V81" s="1079">
        <v>1.5688282451057278</v>
      </c>
      <c r="W81" s="1208" t="s">
        <v>2964</v>
      </c>
      <c r="X81" s="1077">
        <v>3.5297501643655492E-4</v>
      </c>
      <c r="Y81" s="1078">
        <v>1</v>
      </c>
      <c r="Z81" s="1079">
        <v>1.5688282451057278</v>
      </c>
      <c r="AA81" s="1073" t="s">
        <v>2964</v>
      </c>
      <c r="AB81" s="1077">
        <v>1.2615055884286653E-2</v>
      </c>
      <c r="AC81" s="1078">
        <v>1</v>
      </c>
      <c r="AD81" s="1079">
        <v>1.5688282451057278</v>
      </c>
      <c r="AE81" s="1208" t="s">
        <v>2964</v>
      </c>
      <c r="AF81" s="1077">
        <v>3.5297501643655492E-4</v>
      </c>
      <c r="AG81" s="1078">
        <v>1</v>
      </c>
      <c r="AH81" s="1079">
        <v>1.5688282451057278</v>
      </c>
      <c r="AI81" s="1208" t="s">
        <v>2964</v>
      </c>
      <c r="AJ81" s="1077">
        <v>1.2615055884286653E-2</v>
      </c>
      <c r="AK81" s="1078">
        <v>1</v>
      </c>
      <c r="AL81" s="1079">
        <v>1.5688282451057278</v>
      </c>
      <c r="AM81" s="1208" t="s">
        <v>2964</v>
      </c>
      <c r="AN81" s="1077">
        <v>3.5297501643655492E-4</v>
      </c>
      <c r="AO81" s="1078">
        <v>1</v>
      </c>
      <c r="AP81" s="1079">
        <v>1.5688282451057278</v>
      </c>
      <c r="AQ81" s="1208" t="s">
        <v>2964</v>
      </c>
      <c r="AR81" s="1103" t="s">
        <v>1354</v>
      </c>
      <c r="AS81" s="1077">
        <v>1.2615055884286653E-2</v>
      </c>
      <c r="AT81" s="1077">
        <v>3.5297501643655492E-4</v>
      </c>
      <c r="AU81" s="1041" t="s">
        <v>1346</v>
      </c>
      <c r="AV81" s="1094">
        <v>2</v>
      </c>
      <c r="AW81" s="1094">
        <v>2</v>
      </c>
      <c r="AX81" s="1094">
        <v>4</v>
      </c>
      <c r="AY81" s="1094">
        <v>1</v>
      </c>
      <c r="AZ81" s="1094">
        <v>1</v>
      </c>
      <c r="BA81" s="1094">
        <v>3</v>
      </c>
      <c r="BB81" s="1089">
        <v>16</v>
      </c>
      <c r="BC81" s="1089">
        <v>1.5</v>
      </c>
      <c r="BD81" s="1093">
        <v>1.2164594125584303</v>
      </c>
      <c r="BE81" s="1093">
        <v>1.5688282451057278</v>
      </c>
      <c r="BF81" s="1093" t="s">
        <v>2800</v>
      </c>
      <c r="BG81" s="1095">
        <v>1.05</v>
      </c>
      <c r="BH81" s="1095">
        <v>1.02</v>
      </c>
      <c r="BI81" s="1095">
        <v>1.2</v>
      </c>
      <c r="BJ81" s="1095">
        <v>1</v>
      </c>
      <c r="BK81" s="1095">
        <v>1</v>
      </c>
      <c r="BL81" s="1095">
        <v>1.05</v>
      </c>
    </row>
    <row r="82" spans="1:64" s="1204" customFormat="1" ht="24">
      <c r="A82" s="1045">
        <v>5195</v>
      </c>
      <c r="B82" s="1059" t="s">
        <v>469</v>
      </c>
      <c r="C82" s="1060" t="s">
        <v>469</v>
      </c>
      <c r="D82" s="1071" t="s">
        <v>352</v>
      </c>
      <c r="E82" s="1072" t="s">
        <v>471</v>
      </c>
      <c r="F82" s="1073" t="s">
        <v>2985</v>
      </c>
      <c r="G82" s="1074" t="s">
        <v>352</v>
      </c>
      <c r="H82" s="1075" t="s">
        <v>246</v>
      </c>
      <c r="I82" s="1075" t="s">
        <v>618</v>
      </c>
      <c r="J82" s="1076" t="s">
        <v>352</v>
      </c>
      <c r="K82" s="1074" t="s">
        <v>339</v>
      </c>
      <c r="L82" s="1077">
        <v>0</v>
      </c>
      <c r="M82" s="1078">
        <v>1</v>
      </c>
      <c r="N82" s="1079">
        <v>1.5688282451057278</v>
      </c>
      <c r="O82" s="1208" t="s">
        <v>2964</v>
      </c>
      <c r="P82" s="1077">
        <v>1.1916502301117687E-4</v>
      </c>
      <c r="Q82" s="1078">
        <v>1</v>
      </c>
      <c r="R82" s="1079">
        <v>1.5688282451057278</v>
      </c>
      <c r="S82" s="1208" t="s">
        <v>2964</v>
      </c>
      <c r="T82" s="1077">
        <v>0</v>
      </c>
      <c r="U82" s="1078">
        <v>1</v>
      </c>
      <c r="V82" s="1079">
        <v>1.5688282451057278</v>
      </c>
      <c r="W82" s="1208" t="s">
        <v>2964</v>
      </c>
      <c r="X82" s="1077">
        <v>1.1916502301117687E-4</v>
      </c>
      <c r="Y82" s="1078">
        <v>1</v>
      </c>
      <c r="Z82" s="1079">
        <v>1.5688282451057278</v>
      </c>
      <c r="AA82" s="1073" t="s">
        <v>2964</v>
      </c>
      <c r="AB82" s="1077">
        <v>0</v>
      </c>
      <c r="AC82" s="1078">
        <v>1</v>
      </c>
      <c r="AD82" s="1079">
        <v>1.5688282451057278</v>
      </c>
      <c r="AE82" s="1208" t="s">
        <v>2964</v>
      </c>
      <c r="AF82" s="1077">
        <v>1.1916502301117687E-4</v>
      </c>
      <c r="AG82" s="1078">
        <v>1</v>
      </c>
      <c r="AH82" s="1079">
        <v>1.5688282451057278</v>
      </c>
      <c r="AI82" s="1208" t="s">
        <v>2964</v>
      </c>
      <c r="AJ82" s="1077">
        <v>0</v>
      </c>
      <c r="AK82" s="1078">
        <v>1</v>
      </c>
      <c r="AL82" s="1079">
        <v>1.5688282451057278</v>
      </c>
      <c r="AM82" s="1208" t="s">
        <v>2964</v>
      </c>
      <c r="AN82" s="1077">
        <v>1.1916502301117687E-4</v>
      </c>
      <c r="AO82" s="1078">
        <v>1</v>
      </c>
      <c r="AP82" s="1079">
        <v>1.5688282451057278</v>
      </c>
      <c r="AQ82" s="1208" t="s">
        <v>2964</v>
      </c>
      <c r="AR82" s="1103"/>
      <c r="AS82" s="1077">
        <v>0</v>
      </c>
      <c r="AT82" s="1077">
        <v>1.1916502301117687E-4</v>
      </c>
      <c r="AU82" s="1041" t="s">
        <v>1346</v>
      </c>
      <c r="AV82" s="1094">
        <v>2</v>
      </c>
      <c r="AW82" s="1094">
        <v>2</v>
      </c>
      <c r="AX82" s="1094">
        <v>4</v>
      </c>
      <c r="AY82" s="1094">
        <v>1</v>
      </c>
      <c r="AZ82" s="1094">
        <v>1</v>
      </c>
      <c r="BA82" s="1094">
        <v>3</v>
      </c>
      <c r="BB82" s="1089">
        <v>18</v>
      </c>
      <c r="BC82" s="1089">
        <v>1.5</v>
      </c>
      <c r="BD82" s="1093">
        <v>1.2164594125584303</v>
      </c>
      <c r="BE82" s="1093">
        <v>1.5688282451057278</v>
      </c>
      <c r="BF82" s="1093" t="s">
        <v>2800</v>
      </c>
      <c r="BG82" s="1095">
        <v>1.05</v>
      </c>
      <c r="BH82" s="1095">
        <v>1.02</v>
      </c>
      <c r="BI82" s="1095">
        <v>1.2</v>
      </c>
      <c r="BJ82" s="1095">
        <v>1</v>
      </c>
      <c r="BK82" s="1095">
        <v>1</v>
      </c>
      <c r="BL82" s="1095">
        <v>1.05</v>
      </c>
    </row>
    <row r="83" spans="1:64" s="1204" customFormat="1" ht="24">
      <c r="A83" s="1045">
        <v>826</v>
      </c>
      <c r="B83" s="1059" t="s">
        <v>469</v>
      </c>
      <c r="C83" s="1060" t="s">
        <v>469</v>
      </c>
      <c r="D83" s="1071" t="s">
        <v>352</v>
      </c>
      <c r="E83" s="1072" t="s">
        <v>471</v>
      </c>
      <c r="F83" s="1073" t="s">
        <v>940</v>
      </c>
      <c r="G83" s="1074" t="s">
        <v>352</v>
      </c>
      <c r="H83" s="1075" t="s">
        <v>246</v>
      </c>
      <c r="I83" s="1075" t="s">
        <v>618</v>
      </c>
      <c r="J83" s="1076" t="s">
        <v>352</v>
      </c>
      <c r="K83" s="1074" t="s">
        <v>339</v>
      </c>
      <c r="L83" s="1077">
        <v>0</v>
      </c>
      <c r="M83" s="1078">
        <v>1</v>
      </c>
      <c r="N83" s="1079">
        <v>1.5688282451057278</v>
      </c>
      <c r="O83" s="1208" t="s">
        <v>2964</v>
      </c>
      <c r="P83" s="1077">
        <v>1.2409598948060487E-2</v>
      </c>
      <c r="Q83" s="1078">
        <v>1</v>
      </c>
      <c r="R83" s="1079">
        <v>1.5688282451057278</v>
      </c>
      <c r="S83" s="1208" t="s">
        <v>2964</v>
      </c>
      <c r="T83" s="1077">
        <v>0</v>
      </c>
      <c r="U83" s="1078">
        <v>1</v>
      </c>
      <c r="V83" s="1079">
        <v>1.5688282451057278</v>
      </c>
      <c r="W83" s="1208" t="s">
        <v>2964</v>
      </c>
      <c r="X83" s="1077">
        <v>1.2409598948060487E-2</v>
      </c>
      <c r="Y83" s="1078">
        <v>1</v>
      </c>
      <c r="Z83" s="1079">
        <v>1.5688282451057278</v>
      </c>
      <c r="AA83" s="1073" t="s">
        <v>2964</v>
      </c>
      <c r="AB83" s="1077">
        <v>0</v>
      </c>
      <c r="AC83" s="1078">
        <v>1</v>
      </c>
      <c r="AD83" s="1079">
        <v>1.5688282451057278</v>
      </c>
      <c r="AE83" s="1208" t="s">
        <v>2964</v>
      </c>
      <c r="AF83" s="1077">
        <v>1.2409598948060487E-2</v>
      </c>
      <c r="AG83" s="1078">
        <v>1</v>
      </c>
      <c r="AH83" s="1079">
        <v>1.5688282451057278</v>
      </c>
      <c r="AI83" s="1208" t="s">
        <v>2964</v>
      </c>
      <c r="AJ83" s="1077">
        <v>0</v>
      </c>
      <c r="AK83" s="1078">
        <v>1</v>
      </c>
      <c r="AL83" s="1079">
        <v>1.5688282451057278</v>
      </c>
      <c r="AM83" s="1208" t="s">
        <v>2964</v>
      </c>
      <c r="AN83" s="1077">
        <v>1.2409598948060487E-2</v>
      </c>
      <c r="AO83" s="1078">
        <v>1</v>
      </c>
      <c r="AP83" s="1079">
        <v>1.5688282451057278</v>
      </c>
      <c r="AQ83" s="1208" t="s">
        <v>2964</v>
      </c>
      <c r="AR83" s="1103" t="s">
        <v>511</v>
      </c>
      <c r="AS83" s="1077">
        <v>0</v>
      </c>
      <c r="AT83" s="1077">
        <v>1.2409598948060487E-2</v>
      </c>
      <c r="AU83" s="1041" t="s">
        <v>1346</v>
      </c>
      <c r="AV83" s="1094">
        <v>2</v>
      </c>
      <c r="AW83" s="1094">
        <v>2</v>
      </c>
      <c r="AX83" s="1094">
        <v>4</v>
      </c>
      <c r="AY83" s="1094">
        <v>1</v>
      </c>
      <c r="AZ83" s="1094">
        <v>1</v>
      </c>
      <c r="BA83" s="1094">
        <v>3</v>
      </c>
      <c r="BB83" s="1089">
        <v>16</v>
      </c>
      <c r="BC83" s="1089">
        <v>1.5</v>
      </c>
      <c r="BD83" s="1093">
        <v>1.2164594125584303</v>
      </c>
      <c r="BE83" s="1093">
        <v>1.5688282451057278</v>
      </c>
      <c r="BF83" s="1093" t="s">
        <v>2800</v>
      </c>
      <c r="BG83" s="1095">
        <v>1.05</v>
      </c>
      <c r="BH83" s="1095">
        <v>1.02</v>
      </c>
      <c r="BI83" s="1095">
        <v>1.2</v>
      </c>
      <c r="BJ83" s="1095">
        <v>1</v>
      </c>
      <c r="BK83" s="1095">
        <v>1</v>
      </c>
      <c r="BL83" s="1095">
        <v>1.05</v>
      </c>
    </row>
    <row r="84" spans="1:64" s="1204" customFormat="1" ht="24">
      <c r="A84" s="1045">
        <v>826</v>
      </c>
      <c r="B84" s="1059" t="s">
        <v>469</v>
      </c>
      <c r="C84" s="1060" t="s">
        <v>469</v>
      </c>
      <c r="D84" s="1071" t="s">
        <v>352</v>
      </c>
      <c r="E84" s="1072" t="s">
        <v>471</v>
      </c>
      <c r="F84" s="1073" t="s">
        <v>940</v>
      </c>
      <c r="G84" s="1074" t="s">
        <v>352</v>
      </c>
      <c r="H84" s="1075" t="s">
        <v>246</v>
      </c>
      <c r="I84" s="1075" t="s">
        <v>618</v>
      </c>
      <c r="J84" s="1076" t="s">
        <v>352</v>
      </c>
      <c r="K84" s="1074" t="s">
        <v>339</v>
      </c>
      <c r="L84" s="1077">
        <v>0</v>
      </c>
      <c r="M84" s="1078">
        <v>1</v>
      </c>
      <c r="N84" s="1079">
        <v>1.5688282451057278</v>
      </c>
      <c r="O84" s="1208" t="s">
        <v>2964</v>
      </c>
      <c r="P84" s="1077">
        <v>3.6406969099276789E-3</v>
      </c>
      <c r="Q84" s="1078">
        <v>1</v>
      </c>
      <c r="R84" s="1079">
        <v>1.5688282451057278</v>
      </c>
      <c r="S84" s="1208" t="s">
        <v>2964</v>
      </c>
      <c r="T84" s="1077">
        <v>0</v>
      </c>
      <c r="U84" s="1078">
        <v>1</v>
      </c>
      <c r="V84" s="1079">
        <v>1.5688282451057278</v>
      </c>
      <c r="W84" s="1208" t="s">
        <v>2964</v>
      </c>
      <c r="X84" s="1077">
        <v>3.6406969099276789E-3</v>
      </c>
      <c r="Y84" s="1078">
        <v>1</v>
      </c>
      <c r="Z84" s="1079">
        <v>1.5688282451057278</v>
      </c>
      <c r="AA84" s="1073" t="s">
        <v>2964</v>
      </c>
      <c r="AB84" s="1077">
        <v>0</v>
      </c>
      <c r="AC84" s="1078">
        <v>1</v>
      </c>
      <c r="AD84" s="1079">
        <v>1.5688282451057278</v>
      </c>
      <c r="AE84" s="1208" t="s">
        <v>2964</v>
      </c>
      <c r="AF84" s="1077">
        <v>3.6406969099276789E-3</v>
      </c>
      <c r="AG84" s="1078">
        <v>1</v>
      </c>
      <c r="AH84" s="1079">
        <v>1.5688282451057278</v>
      </c>
      <c r="AI84" s="1208" t="s">
        <v>2964</v>
      </c>
      <c r="AJ84" s="1077">
        <v>0</v>
      </c>
      <c r="AK84" s="1078">
        <v>1</v>
      </c>
      <c r="AL84" s="1079">
        <v>1.5688282451057278</v>
      </c>
      <c r="AM84" s="1208" t="s">
        <v>2964</v>
      </c>
      <c r="AN84" s="1077">
        <v>3.6406969099276789E-3</v>
      </c>
      <c r="AO84" s="1078">
        <v>1</v>
      </c>
      <c r="AP84" s="1079">
        <v>1.5688282451057278</v>
      </c>
      <c r="AQ84" s="1208" t="s">
        <v>2964</v>
      </c>
      <c r="AR84" s="1103" t="s">
        <v>1355</v>
      </c>
      <c r="AS84" s="1077">
        <v>0</v>
      </c>
      <c r="AT84" s="1077">
        <v>3.6406969099276789E-3</v>
      </c>
      <c r="AU84" s="1041" t="s">
        <v>1346</v>
      </c>
      <c r="AV84" s="1094">
        <v>2</v>
      </c>
      <c r="AW84" s="1094">
        <v>2</v>
      </c>
      <c r="AX84" s="1094">
        <v>4</v>
      </c>
      <c r="AY84" s="1094">
        <v>1</v>
      </c>
      <c r="AZ84" s="1094">
        <v>1</v>
      </c>
      <c r="BA84" s="1094">
        <v>3</v>
      </c>
      <c r="BB84" s="1089">
        <v>16</v>
      </c>
      <c r="BC84" s="1089">
        <v>1.5</v>
      </c>
      <c r="BD84" s="1093">
        <v>1.2164594125584303</v>
      </c>
      <c r="BE84" s="1093">
        <v>1.5688282451057278</v>
      </c>
      <c r="BF84" s="1093" t="s">
        <v>2800</v>
      </c>
      <c r="BG84" s="1095">
        <v>1.05</v>
      </c>
      <c r="BH84" s="1095">
        <v>1.02</v>
      </c>
      <c r="BI84" s="1095">
        <v>1.2</v>
      </c>
      <c r="BJ84" s="1095">
        <v>1</v>
      </c>
      <c r="BK84" s="1095">
        <v>1</v>
      </c>
      <c r="BL84" s="1095">
        <v>1.05</v>
      </c>
    </row>
    <row r="85" spans="1:64">
      <c r="A85" s="1213"/>
      <c r="B85" s="1214"/>
      <c r="C85" s="1215"/>
      <c r="D85" s="1216"/>
      <c r="E85" s="1217"/>
      <c r="F85" s="1145"/>
      <c r="G85" s="1146"/>
      <c r="H85" s="1147"/>
      <c r="I85" s="1147"/>
      <c r="J85" s="1148"/>
      <c r="K85" s="1146"/>
      <c r="L85" s="1218"/>
      <c r="M85" s="1219"/>
      <c r="N85" s="1220"/>
      <c r="O85" s="1221"/>
      <c r="P85" s="1218"/>
      <c r="Q85" s="1219"/>
      <c r="R85" s="1220"/>
      <c r="S85" s="1221"/>
      <c r="T85" s="1218"/>
      <c r="U85" s="1219"/>
      <c r="V85" s="1220"/>
      <c r="W85" s="1221"/>
      <c r="X85" s="1218"/>
      <c r="Y85" s="1219"/>
      <c r="Z85" s="1220"/>
      <c r="AA85" s="1145"/>
      <c r="AB85" s="1218"/>
      <c r="AC85" s="1219"/>
      <c r="AD85" s="1220"/>
      <c r="AE85" s="1221"/>
      <c r="AF85" s="1218"/>
      <c r="AG85" s="1219"/>
      <c r="AH85" s="1220"/>
      <c r="AI85" s="1221"/>
      <c r="AJ85" s="1218"/>
      <c r="AK85" s="1219"/>
      <c r="AL85" s="1220"/>
      <c r="AM85" s="1221"/>
      <c r="AN85" s="1218"/>
      <c r="AO85" s="1219"/>
      <c r="AP85" s="1220"/>
      <c r="AQ85" s="1221"/>
      <c r="AR85" s="1103"/>
    </row>
    <row r="86" spans="1:64">
      <c r="A86" s="1213"/>
      <c r="B86" s="1214"/>
      <c r="C86" s="1215"/>
      <c r="D86" s="1216"/>
      <c r="E86" s="1217"/>
      <c r="F86" s="1145"/>
      <c r="G86" s="1146"/>
      <c r="H86" s="1147"/>
      <c r="I86" s="1147"/>
      <c r="J86" s="1148"/>
      <c r="K86" s="1146"/>
      <c r="L86" s="1218"/>
      <c r="M86" s="1219"/>
      <c r="N86" s="1220"/>
      <c r="O86" s="1221"/>
      <c r="P86" s="1218"/>
      <c r="Q86" s="1219"/>
      <c r="R86" s="1220"/>
      <c r="S86" s="1221"/>
      <c r="T86" s="1218"/>
      <c r="U86" s="1219"/>
      <c r="V86" s="1220"/>
      <c r="W86" s="1221"/>
      <c r="X86" s="1218"/>
      <c r="Y86" s="1219"/>
      <c r="Z86" s="1220"/>
      <c r="AA86" s="1145"/>
      <c r="AB86" s="1218"/>
      <c r="AC86" s="1219"/>
      <c r="AD86" s="1220"/>
      <c r="AE86" s="1221"/>
      <c r="AF86" s="1218"/>
      <c r="AG86" s="1219"/>
      <c r="AH86" s="1220"/>
      <c r="AI86" s="1221"/>
      <c r="AJ86" s="1218"/>
      <c r="AK86" s="1219"/>
      <c r="AL86" s="1220"/>
      <c r="AM86" s="1221"/>
      <c r="AN86" s="1218"/>
      <c r="AO86" s="1219"/>
      <c r="AP86" s="1220"/>
      <c r="AQ86" s="1221"/>
      <c r="AR86" s="1103"/>
    </row>
    <row r="87" spans="1:64" ht="24">
      <c r="A87" s="1213"/>
      <c r="B87" s="1214"/>
      <c r="C87" s="1215"/>
      <c r="D87" s="1216"/>
      <c r="E87" s="1217"/>
      <c r="F87" s="1145" t="s">
        <v>2134</v>
      </c>
      <c r="G87" s="1146"/>
      <c r="H87" s="1147"/>
      <c r="I87" s="1147"/>
      <c r="J87" s="1148"/>
      <c r="K87" s="1226" t="s">
        <v>2095</v>
      </c>
      <c r="L87" s="1218"/>
      <c r="M87" s="1219"/>
      <c r="N87" s="1220"/>
      <c r="O87" s="1221"/>
      <c r="P87" s="1218"/>
      <c r="Q87" s="1219"/>
      <c r="R87" s="1220"/>
      <c r="S87" s="1221"/>
      <c r="T87" s="1218"/>
      <c r="U87" s="1219"/>
      <c r="V87" s="1220"/>
      <c r="W87" s="1221"/>
      <c r="X87" s="1218"/>
      <c r="Y87" s="1219"/>
      <c r="Z87" s="1220"/>
      <c r="AA87" s="1145"/>
      <c r="AB87" s="1218"/>
      <c r="AC87" s="1219"/>
      <c r="AD87" s="1220"/>
      <c r="AE87" s="1221"/>
      <c r="AF87" s="1218"/>
      <c r="AG87" s="1219"/>
      <c r="AH87" s="1220"/>
      <c r="AI87" s="1221"/>
      <c r="AJ87" s="1229">
        <v>252</v>
      </c>
      <c r="AK87" s="1230"/>
      <c r="AL87" s="1230"/>
      <c r="AM87" s="1230"/>
      <c r="AN87" s="1229">
        <v>252</v>
      </c>
      <c r="AO87" s="1219"/>
      <c r="AP87" s="1220"/>
      <c r="AQ87" s="1221"/>
      <c r="AR87" s="1103"/>
      <c r="AU87" s="1111" t="s">
        <v>2071</v>
      </c>
    </row>
    <row r="88" spans="1:64" ht="16.5">
      <c r="A88" s="1213"/>
      <c r="B88" s="1214"/>
      <c r="C88" s="1215"/>
      <c r="D88" s="1216"/>
      <c r="E88" s="1217"/>
      <c r="F88" s="1145" t="s">
        <v>1967</v>
      </c>
      <c r="G88" s="1146"/>
      <c r="H88" s="1147"/>
      <c r="I88" s="1147"/>
      <c r="J88" s="1148"/>
      <c r="K88" s="1226" t="s">
        <v>2100</v>
      </c>
      <c r="L88" s="1218"/>
      <c r="M88" s="1219"/>
      <c r="N88" s="1220"/>
      <c r="O88" s="1221"/>
      <c r="P88" s="1218"/>
      <c r="Q88" s="1219"/>
      <c r="R88" s="1220"/>
      <c r="S88" s="1221"/>
      <c r="T88" s="1218"/>
      <c r="U88" s="1219"/>
      <c r="V88" s="1220"/>
      <c r="W88" s="1221"/>
      <c r="X88" s="1218"/>
      <c r="Y88" s="1219"/>
      <c r="Z88" s="1220"/>
      <c r="AA88" s="1145"/>
      <c r="AB88" s="1218"/>
      <c r="AC88" s="1219"/>
      <c r="AD88" s="1220"/>
      <c r="AE88" s="1221"/>
      <c r="AF88" s="1218"/>
      <c r="AG88" s="1219"/>
      <c r="AH88" s="1220"/>
      <c r="AI88" s="1221"/>
      <c r="AJ88" s="1245">
        <v>0.39610000000000001</v>
      </c>
      <c r="AK88" s="1246"/>
      <c r="AL88" s="1246"/>
      <c r="AM88" s="1246"/>
      <c r="AN88" s="1245">
        <v>0.41940000000000005</v>
      </c>
      <c r="AO88" s="1219"/>
      <c r="AP88" s="1220"/>
      <c r="AQ88" s="1221"/>
      <c r="AR88" s="1103"/>
      <c r="AU88" s="1111"/>
    </row>
    <row r="89" spans="1:64" ht="16.5">
      <c r="A89" s="1213"/>
      <c r="B89" s="1214"/>
      <c r="C89" s="1215"/>
      <c r="D89" s="1216"/>
      <c r="E89" s="1217"/>
      <c r="F89" s="1145" t="s">
        <v>1977</v>
      </c>
      <c r="G89" s="1146"/>
      <c r="H89" s="1147"/>
      <c r="I89" s="1147"/>
      <c r="J89" s="1148"/>
      <c r="K89" s="1226" t="s">
        <v>2100</v>
      </c>
      <c r="L89" s="1218"/>
      <c r="M89" s="1219"/>
      <c r="N89" s="1220"/>
      <c r="O89" s="1221"/>
      <c r="P89" s="1218"/>
      <c r="Q89" s="1219"/>
      <c r="R89" s="1220"/>
      <c r="S89" s="1221"/>
      <c r="T89" s="1218"/>
      <c r="U89" s="1219"/>
      <c r="V89" s="1220"/>
      <c r="W89" s="1221"/>
      <c r="X89" s="1218"/>
      <c r="Y89" s="1219"/>
      <c r="Z89" s="1220"/>
      <c r="AA89" s="1145"/>
      <c r="AB89" s="1218"/>
      <c r="AC89" s="1219"/>
      <c r="AD89" s="1220"/>
      <c r="AE89" s="1221"/>
      <c r="AF89" s="1218"/>
      <c r="AG89" s="1219"/>
      <c r="AH89" s="1220"/>
      <c r="AI89" s="1221"/>
      <c r="AJ89" s="1245">
        <v>0.4678807779514641</v>
      </c>
      <c r="AK89" s="1246"/>
      <c r="AL89" s="1246"/>
      <c r="AM89" s="1246"/>
      <c r="AN89" s="1245">
        <v>0.49607377795146412</v>
      </c>
      <c r="AO89" s="1219"/>
      <c r="AP89" s="1220"/>
      <c r="AQ89" s="1221"/>
      <c r="AR89" s="1103"/>
    </row>
    <row r="90" spans="1:64" ht="24">
      <c r="A90" s="1213"/>
      <c r="B90" s="1214"/>
      <c r="C90" s="1215"/>
      <c r="D90" s="1216"/>
      <c r="E90" s="1217"/>
      <c r="F90" s="1145" t="s">
        <v>2092</v>
      </c>
      <c r="G90" s="1146"/>
      <c r="H90" s="1147"/>
      <c r="I90" s="1147"/>
      <c r="J90" s="1148"/>
      <c r="K90" s="1226" t="s">
        <v>2098</v>
      </c>
      <c r="L90" s="1218"/>
      <c r="M90" s="1219"/>
      <c r="N90" s="1220"/>
      <c r="O90" s="1221"/>
      <c r="P90" s="1218"/>
      <c r="Q90" s="1219"/>
      <c r="R90" s="1220"/>
      <c r="S90" s="1221"/>
      <c r="T90" s="1218"/>
      <c r="U90" s="1219"/>
      <c r="V90" s="1220"/>
      <c r="W90" s="1221"/>
      <c r="X90" s="1218"/>
      <c r="Y90" s="1219"/>
      <c r="Z90" s="1220"/>
      <c r="AA90" s="1145"/>
      <c r="AB90" s="1218"/>
      <c r="AC90" s="1219"/>
      <c r="AD90" s="1220"/>
      <c r="AE90" s="1221"/>
      <c r="AF90" s="1218"/>
      <c r="AG90" s="1219"/>
      <c r="AH90" s="1220"/>
      <c r="AI90" s="1221"/>
      <c r="AJ90" s="1231">
        <v>17.746571249998329</v>
      </c>
      <c r="AK90" s="1230"/>
      <c r="AL90" s="1230"/>
      <c r="AM90" s="1230"/>
      <c r="AN90" s="1231">
        <v>17.746571249998329</v>
      </c>
      <c r="AO90" s="1219"/>
      <c r="AP90" s="1220"/>
      <c r="AQ90" s="1221"/>
      <c r="AR90" s="1103"/>
      <c r="AU90" s="1111" t="s">
        <v>2120</v>
      </c>
    </row>
    <row r="91" spans="1:64" ht="24">
      <c r="A91" s="1213"/>
      <c r="B91" s="1214"/>
      <c r="C91" s="1215"/>
      <c r="D91" s="1216"/>
      <c r="E91" s="1217"/>
      <c r="F91" s="1125" t="s">
        <v>2114</v>
      </c>
      <c r="G91" s="1146"/>
      <c r="H91" s="1147"/>
      <c r="I91" s="1147"/>
      <c r="J91" s="1148"/>
      <c r="K91" s="1226" t="s">
        <v>2097</v>
      </c>
      <c r="L91" s="1218"/>
      <c r="M91" s="1219"/>
      <c r="N91" s="1220"/>
      <c r="O91" s="1221"/>
      <c r="P91" s="1218"/>
      <c r="Q91" s="1219"/>
      <c r="R91" s="1220"/>
      <c r="S91" s="1221"/>
      <c r="T91" s="1218"/>
      <c r="U91" s="1219"/>
      <c r="V91" s="1220"/>
      <c r="W91" s="1221"/>
      <c r="X91" s="1218"/>
      <c r="Y91" s="1219"/>
      <c r="Z91" s="1220"/>
      <c r="AA91" s="1145"/>
      <c r="AB91" s="1218"/>
      <c r="AC91" s="1219"/>
      <c r="AD91" s="1220"/>
      <c r="AE91" s="1221"/>
      <c r="AF91" s="1218"/>
      <c r="AG91" s="1219"/>
      <c r="AH91" s="1220"/>
      <c r="AI91" s="1221"/>
      <c r="AJ91" s="1519">
        <v>3.3730158730158735</v>
      </c>
      <c r="AK91" s="1220"/>
      <c r="AL91" s="1220"/>
      <c r="AM91" s="1520"/>
      <c r="AN91" s="1519">
        <v>3.3730158730158735</v>
      </c>
      <c r="AO91" s="1219"/>
      <c r="AP91" s="1220"/>
      <c r="AQ91" s="1221"/>
      <c r="AR91" s="1103"/>
      <c r="AU91" s="1111" t="s">
        <v>2123</v>
      </c>
    </row>
    <row r="92" spans="1:64" ht="24">
      <c r="A92" s="1213"/>
      <c r="B92" s="1214"/>
      <c r="C92" s="1215"/>
      <c r="D92" s="1216"/>
      <c r="E92" s="1217"/>
      <c r="F92" s="1125" t="s">
        <v>2115</v>
      </c>
      <c r="G92" s="1146"/>
      <c r="H92" s="1147"/>
      <c r="I92" s="1147"/>
      <c r="J92" s="1148"/>
      <c r="K92" s="1226" t="s">
        <v>2097</v>
      </c>
      <c r="L92" s="1218"/>
      <c r="M92" s="1219"/>
      <c r="N92" s="1220"/>
      <c r="O92" s="1221"/>
      <c r="P92" s="1218"/>
      <c r="Q92" s="1219"/>
      <c r="R92" s="1220"/>
      <c r="S92" s="1221"/>
      <c r="T92" s="1218"/>
      <c r="U92" s="1219"/>
      <c r="V92" s="1220"/>
      <c r="W92" s="1221"/>
      <c r="X92" s="1218"/>
      <c r="Y92" s="1219"/>
      <c r="Z92" s="1220"/>
      <c r="AA92" s="1145"/>
      <c r="AB92" s="1218"/>
      <c r="AC92" s="1219"/>
      <c r="AD92" s="1220"/>
      <c r="AE92" s="1221"/>
      <c r="AF92" s="1218"/>
      <c r="AG92" s="1219"/>
      <c r="AH92" s="1220"/>
      <c r="AI92" s="1221"/>
      <c r="AJ92" s="1519">
        <v>1.1111111111111112</v>
      </c>
      <c r="AK92" s="1220"/>
      <c r="AL92" s="1220"/>
      <c r="AM92" s="1520"/>
      <c r="AN92" s="1519">
        <v>1.1111111111111112</v>
      </c>
      <c r="AO92" s="1219"/>
      <c r="AP92" s="1220"/>
      <c r="AQ92" s="1221"/>
      <c r="AR92" s="1103"/>
      <c r="AU92" s="1111" t="s">
        <v>2123</v>
      </c>
    </row>
    <row r="93" spans="1:64" ht="24">
      <c r="A93" s="1213"/>
      <c r="B93" s="1214"/>
      <c r="C93" s="1215"/>
      <c r="D93" s="1216"/>
      <c r="E93" s="1217"/>
      <c r="F93" s="1125" t="s">
        <v>2116</v>
      </c>
      <c r="G93" s="1146"/>
      <c r="H93" s="1147"/>
      <c r="I93" s="1147"/>
      <c r="J93" s="1148"/>
      <c r="K93" s="1226" t="s">
        <v>2097</v>
      </c>
      <c r="L93" s="1218"/>
      <c r="M93" s="1219"/>
      <c r="N93" s="1220"/>
      <c r="O93" s="1221"/>
      <c r="P93" s="1218"/>
      <c r="Q93" s="1219"/>
      <c r="R93" s="1220"/>
      <c r="S93" s="1221"/>
      <c r="T93" s="1218"/>
      <c r="U93" s="1219"/>
      <c r="V93" s="1220"/>
      <c r="W93" s="1221"/>
      <c r="X93" s="1218"/>
      <c r="Y93" s="1219"/>
      <c r="Z93" s="1220"/>
      <c r="AA93" s="1145"/>
      <c r="AB93" s="1218"/>
      <c r="AC93" s="1219"/>
      <c r="AD93" s="1220"/>
      <c r="AE93" s="1221"/>
      <c r="AF93" s="1218"/>
      <c r="AG93" s="1219"/>
      <c r="AH93" s="1220"/>
      <c r="AI93" s="1221"/>
      <c r="AJ93" s="1231">
        <v>55.413650967337077</v>
      </c>
      <c r="AK93" s="1219"/>
      <c r="AL93" s="1220"/>
      <c r="AM93" s="1221"/>
      <c r="AN93" s="1231">
        <v>55.413650967337077</v>
      </c>
      <c r="AO93" s="1219"/>
      <c r="AP93" s="1220"/>
      <c r="AQ93" s="1221"/>
      <c r="AR93" s="1103"/>
      <c r="AU93" s="1111" t="s">
        <v>2124</v>
      </c>
    </row>
    <row r="94" spans="1:64" ht="16.5">
      <c r="A94" s="1213"/>
      <c r="B94" s="1214"/>
      <c r="C94" s="1215"/>
      <c r="D94" s="1216"/>
      <c r="E94" s="1217"/>
      <c r="F94" s="1232" t="s">
        <v>2117</v>
      </c>
      <c r="G94" s="1233"/>
      <c r="H94" s="1234"/>
      <c r="I94" s="1234"/>
      <c r="J94" s="1235"/>
      <c r="K94" s="1236" t="s">
        <v>2121</v>
      </c>
      <c r="L94" s="1237"/>
      <c r="M94" s="1238"/>
      <c r="N94" s="1239"/>
      <c r="O94" s="1240"/>
      <c r="P94" s="1237"/>
      <c r="Q94" s="1238"/>
      <c r="R94" s="1239"/>
      <c r="S94" s="1240"/>
      <c r="T94" s="1237"/>
      <c r="U94" s="1238"/>
      <c r="V94" s="1239"/>
      <c r="W94" s="1240"/>
      <c r="X94" s="1237"/>
      <c r="Y94" s="1238"/>
      <c r="Z94" s="1239"/>
      <c r="AA94" s="1498"/>
      <c r="AB94" s="1237"/>
      <c r="AC94" s="1238"/>
      <c r="AD94" s="1239"/>
      <c r="AE94" s="1240"/>
      <c r="AF94" s="1237"/>
      <c r="AG94" s="1238"/>
      <c r="AH94" s="1239"/>
      <c r="AI94" s="1240"/>
      <c r="AJ94" s="1241">
        <v>3.5794880952380956</v>
      </c>
      <c r="AK94" s="1238"/>
      <c r="AL94" s="1239"/>
      <c r="AM94" s="1240"/>
      <c r="AN94" s="1241">
        <v>3.5794880952380956</v>
      </c>
      <c r="AO94" s="1238"/>
      <c r="AP94" s="1239"/>
      <c r="AQ94" s="1240"/>
      <c r="AR94" s="1242"/>
      <c r="AS94" s="1243"/>
      <c r="AT94" s="1243"/>
      <c r="AU94" s="1244" t="s">
        <v>2122</v>
      </c>
    </row>
    <row r="95" spans="1:64" ht="16.5">
      <c r="A95" s="1213"/>
      <c r="B95" s="1214"/>
      <c r="C95" s="1215"/>
      <c r="D95" s="1216"/>
      <c r="E95" s="1217"/>
      <c r="F95" s="1232" t="s">
        <v>2118</v>
      </c>
      <c r="G95" s="1233"/>
      <c r="H95" s="1234"/>
      <c r="I95" s="1234"/>
      <c r="J95" s="1235"/>
      <c r="K95" s="1236" t="s">
        <v>2121</v>
      </c>
      <c r="L95" s="1237"/>
      <c r="M95" s="1238"/>
      <c r="N95" s="1239"/>
      <c r="O95" s="1240"/>
      <c r="P95" s="1237"/>
      <c r="Q95" s="1238"/>
      <c r="R95" s="1239"/>
      <c r="S95" s="1240"/>
      <c r="T95" s="1237"/>
      <c r="U95" s="1238"/>
      <c r="V95" s="1239"/>
      <c r="W95" s="1240"/>
      <c r="X95" s="1237"/>
      <c r="Y95" s="1238"/>
      <c r="Z95" s="1239"/>
      <c r="AA95" s="1498"/>
      <c r="AB95" s="1237"/>
      <c r="AC95" s="1238"/>
      <c r="AD95" s="1239"/>
      <c r="AE95" s="1240"/>
      <c r="AF95" s="1237"/>
      <c r="AG95" s="1238"/>
      <c r="AH95" s="1239"/>
      <c r="AI95" s="1240"/>
      <c r="AJ95" s="1241">
        <v>44.774229981608357</v>
      </c>
      <c r="AK95" s="1238"/>
      <c r="AL95" s="1239"/>
      <c r="AM95" s="1240"/>
      <c r="AN95" s="1241">
        <v>44.774229981608357</v>
      </c>
      <c r="AO95" s="1238"/>
      <c r="AP95" s="1239"/>
      <c r="AQ95" s="1240"/>
      <c r="AR95" s="1242"/>
      <c r="AS95" s="1243"/>
      <c r="AT95" s="1243"/>
      <c r="AU95" s="1244" t="s">
        <v>2122</v>
      </c>
    </row>
    <row r="96" spans="1:64">
      <c r="A96" s="1213"/>
      <c r="B96" s="1214"/>
      <c r="C96" s="1215"/>
      <c r="D96" s="1216"/>
      <c r="E96" s="1217"/>
      <c r="G96" s="1146"/>
      <c r="H96" s="1147"/>
      <c r="I96" s="1147"/>
      <c r="J96" s="1148"/>
      <c r="K96" s="1146"/>
      <c r="L96" s="1218"/>
      <c r="M96" s="1219"/>
      <c r="N96" s="1220"/>
      <c r="O96" s="1221"/>
      <c r="P96" s="1218"/>
      <c r="Q96" s="1219"/>
      <c r="R96" s="1220"/>
      <c r="S96" s="1221"/>
      <c r="T96" s="1218"/>
      <c r="U96" s="1219"/>
      <c r="V96" s="1220"/>
      <c r="W96" s="1221"/>
      <c r="X96" s="1218"/>
      <c r="Y96" s="1219"/>
      <c r="Z96" s="1220"/>
      <c r="AA96" s="1145"/>
      <c r="AB96" s="1218"/>
      <c r="AC96" s="1219"/>
      <c r="AD96" s="1220"/>
      <c r="AE96" s="1221"/>
      <c r="AF96" s="1218"/>
      <c r="AG96" s="1219"/>
      <c r="AH96" s="1220"/>
      <c r="AI96" s="1221"/>
      <c r="AJ96" s="1218"/>
      <c r="AK96" s="1219"/>
      <c r="AL96" s="1220"/>
      <c r="AM96" s="1221"/>
      <c r="AN96" s="1218"/>
      <c r="AO96" s="1219"/>
      <c r="AP96" s="1220"/>
      <c r="AQ96" s="1221"/>
      <c r="AR96" s="1103"/>
    </row>
    <row r="97" spans="1:44" ht="24">
      <c r="A97" s="1213"/>
      <c r="B97" s="1214"/>
      <c r="C97" s="1215"/>
      <c r="D97" s="1216"/>
      <c r="E97" s="1217"/>
      <c r="F97" s="1145" t="s">
        <v>2126</v>
      </c>
      <c r="G97" s="1146"/>
      <c r="H97" s="1147"/>
      <c r="I97" s="1147"/>
      <c r="J97" s="1148"/>
      <c r="K97" s="1146"/>
      <c r="L97" s="1218"/>
      <c r="M97" s="1219"/>
      <c r="N97" s="1220"/>
      <c r="O97" s="1221"/>
      <c r="P97" s="1218"/>
      <c r="Q97" s="1219"/>
      <c r="R97" s="1220"/>
      <c r="S97" s="1221"/>
      <c r="T97" s="1218"/>
      <c r="U97" s="1219"/>
      <c r="V97" s="1220"/>
      <c r="W97" s="1221"/>
      <c r="X97" s="1218"/>
      <c r="Y97" s="1219"/>
      <c r="Z97" s="1220"/>
      <c r="AA97" s="1145"/>
      <c r="AB97" s="1218"/>
      <c r="AC97" s="1219"/>
      <c r="AD97" s="1220"/>
      <c r="AE97" s="1221"/>
      <c r="AF97" s="1218"/>
      <c r="AG97" s="1219"/>
      <c r="AH97" s="1220"/>
      <c r="AI97" s="1221"/>
      <c r="AJ97" s="1218"/>
      <c r="AK97" s="1219"/>
      <c r="AL97" s="1220"/>
      <c r="AM97" s="1221"/>
      <c r="AN97" s="1218"/>
      <c r="AO97" s="1219"/>
      <c r="AP97" s="1220"/>
      <c r="AQ97" s="1221"/>
      <c r="AR97" s="1103"/>
    </row>
    <row r="98" spans="1:44">
      <c r="A98" s="1213"/>
      <c r="B98" s="1214"/>
      <c r="C98" s="1215"/>
      <c r="D98" s="1216"/>
      <c r="E98" s="1217"/>
      <c r="F98" s="1145"/>
      <c r="G98" s="1146"/>
      <c r="H98" s="1147"/>
      <c r="I98" s="1147"/>
      <c r="J98" s="1148"/>
      <c r="K98" s="1146"/>
      <c r="L98" s="1218"/>
      <c r="M98" s="1219"/>
      <c r="N98" s="1220"/>
      <c r="O98" s="1221"/>
      <c r="P98" s="1218"/>
      <c r="Q98" s="1219"/>
      <c r="R98" s="1220"/>
      <c r="S98" s="1221"/>
      <c r="T98" s="1218"/>
      <c r="U98" s="1219"/>
      <c r="V98" s="1220"/>
      <c r="W98" s="1221"/>
      <c r="X98" s="1218"/>
      <c r="Y98" s="1219"/>
      <c r="Z98" s="1220"/>
      <c r="AA98" s="1145"/>
      <c r="AB98" s="1218"/>
      <c r="AC98" s="1219"/>
      <c r="AD98" s="1220"/>
      <c r="AE98" s="1221"/>
      <c r="AF98" s="1218"/>
      <c r="AG98" s="1219"/>
      <c r="AH98" s="1220"/>
      <c r="AI98" s="1221"/>
      <c r="AJ98" s="1218"/>
      <c r="AK98" s="1219"/>
      <c r="AL98" s="1220"/>
      <c r="AM98" s="1221"/>
      <c r="AN98" s="1218"/>
      <c r="AO98" s="1219"/>
      <c r="AP98" s="1220"/>
      <c r="AQ98" s="1221"/>
      <c r="AR98" s="1103"/>
    </row>
  </sheetData>
  <mergeCells count="1">
    <mergeCell ref="AV1:BA1"/>
  </mergeCells>
  <phoneticPr fontId="0" type="noConversion"/>
  <conditionalFormatting sqref="D24:L24 D26:L26 D28:L28 D30:L30 D33:L33 D35:L35 D37:L37 D39:L39 D41:L42 D57:L58 D60:L61 P15 P24 P26 P28 P30 P33 P35 P37 P39 P41:P42 P57:P58 P60:P61 T15 T24 T26 T28 T30 T33 T35 T37 T39 T41:T42 T57:T58 T60:T61 X15 X24 X26 X28 X30 X33 X35 X37 X39 X41:X42 X57:X58 X60:X61 AB15 AB24 AB26 AB28 AB30 AB33 AB35 AB37 AB39 AB41:AB42 AB57:AB58 AB60:AB61 AF15 AF24 AF26 AF28 AF30 AF33 AF35 AF37 AF39 AF41:AF42 AF60:AF61 AJ15 AJ26 AJ28 AJ30 AJ33 AJ35 AJ37 AJ39 AJ41:AJ42 AJ57:AJ58 AJ60:AJ61 AN15 AN26 AN28 AN30 AN33 AN35 AN37 AN39 AN41:AN42 AN60:AN61 AU15:BA18 AS19:BA19 AU20:BA22 D21:AQ22 AS15:AT22 D19:AQ19 D16:AQ17 D15:L15 AS23:BA45 D49:AQ55 D45:AQ45 AV15:AV22 AX26:AX55 AS49:BA57 AV25:AV55 AS59:AU61 AW58:BA61 D67:AQ84 AS66:AU84 AW66:BA84 AV58:AV84 AN57:AN58 AF57:AF58 AS58:AT58">
    <cfRule type="expression" dxfId="1554" priority="40">
      <formula>MOD(ROW(),2)=0</formula>
    </cfRule>
  </conditionalFormatting>
  <conditionalFormatting sqref="M15:O15 M17:O17 M24:O24 M26:O26 M28:O28 M30:O30 M33:O33 M35:O35 M37:O37 M39:O39 M41:O42 M57:O58 M60:O61 Q15:S15 Q17:S17 Q24:S24 Q26:S26 Q28:S28 Q30:S30 Q33:S33 Q35:S35 Q37:S37 Q39:S39 Q41:S42 Q57:S58 Q60:S61 U15:W15 U17:W17 U24:W24 U26:W26 U28:W28 U30:W30 U33:W33 U35:W35 U37:W37 U39:W39 U41:W42 U57:W58 U60:W61 Y15:AA15 Y17:AA17 Y24:AA24 Y26:AA26 Y28:AA28 Y30:AA30 Y33:AA33 Y35:AA35 Y37:AA37 Y39:AA39 Y41:AA42 Y57:AA58 Y60:AA61 AC15:AE15 AC17:AE17 AC24:AE24 AC26:AE26 AC28:AE28 AC30:AE30 AC33:AE33 AC35:AE35 AC37:AE37 AC39:AE39 AC41:AE42 AC57:AE58 AC60:AE61 AG15:AI15 AG17:AI17 AG24:AI24 AG26:AI26 AG28:AI28 AG30:AI30 AG33:AI33 AG35:AI35 AG37:AI37 AG39:AI39 AG41:AI42 AG57:AI58 AG60:AI61 AK15:AM15 AK17:AM17 AK24:AM24 AK26:AM26 AK28:AM28 AK30:AM30 AK33:AM33 AK35:AM35 AK37:AM37 AK39:AM39 AK41:AM42 AK57:AM58 AK60:AM61 AO15:AP15 AO17:AP17 AO24:AP24 AO26:AP26 AO28:AP28 AO30:AP30 AO33:AP33 AO35:AP35 AO37:AP37 AO39:AP39 AO41:AP42 AO57:AP58 AO60:AP61">
    <cfRule type="expression" dxfId="1553" priority="39">
      <formula>MOD(ROW(),2)=0</formula>
    </cfRule>
  </conditionalFormatting>
  <conditionalFormatting sqref="D50:L50 D52:L53 D18:L21 D23:L23 D25:L25 D27:L27 D29:L29 D31:L32 D34:L34 D36:L36 D38:L38 D40:L40 D43:L44 D55:L56 D59:L59 D66:L66 P50 P52:P53 P18:P21 P23 P25 P27 P29 P31:P32 P34 P36 P38 P40 P43:P44 P55:P56 P59 P66 T50 T52:T53 T18:T21 T23 T25 T27 T29 T31:T32 T34 T36 T38 T40 T43:T44 T55:T56 T59 T66 X50 X52:X53 X19:X21 X23 X25 X27 X29 X31:X32 X34 X36 X38 X40 X43:X44 X55:X56 X59 X66 AB50 AB52:AB53 AB23 AB25 AB27 AB29 AB31:AB32 AB34 AB36 AB38 AB40 AB43:AB44 AB55:AB56 AB59 AB66 AF50 AF52:AF53 AF18:AF19 AF23 AF25 AF27 AF29 AF31:AF32 AF34 AF36 AF38 AF40 AF43:AF44 AF55:AF56 AF59 AF66 AJ50 AJ52:AJ53 AJ18:AJ21 AJ23 AJ27 AJ29 AJ31:AJ32 AJ34 AJ36 AJ38 AJ40 AJ43:AJ44 AJ55:AJ56 AJ59 AJ66 AN50 AN18:AN21 AN27 AN29 AN31:AN32 AN34 AN36 AN38 AN40 AN43:AN44 AN55:AN56 AN59 AN66 AF21 AB18:AB21 AJ25 AN52:AN53">
    <cfRule type="expression" dxfId="1552" priority="38">
      <formula>MOD(ROW(),2)=0</formula>
    </cfRule>
  </conditionalFormatting>
  <conditionalFormatting sqref="M50:O50 M52:O53 M18:O21 M23:O23 M25:O25 M27:O27 M29:O29 M31:O32 M34:O34 M36:O36 M38:O38 M40:O40 M43:O44 M55:O56 M59:O59 M66:O66 Q50:S50 Q52:S53 Q18:S21 Q23:S23 Q25:S25 Q27:S27 Q29:S29 Q31:S32 Q34:S34 Q36:S36 Q38:S38 Q40:S40 Q43:S44 Q55:S56 Q59:S59 Q66:S66 U50:W50 U52:W53 U18:W21 U23:W23 U25:W25 U27:W27 U29:W29 U31:W32 U34:W34 U36:W36 U38:W38 U40:W40 U43:W44 U55:W56 U59:W59 U66:W66 Y50:AA50 Y52:AA53 Y18:AA21 Y23:AA23 Y25:AA25 Y27:AA27 Y29:AA29 Y31:AA32 Y34:AA34 Y36:AA36 Y38:AA38 Y40:AA40 Y43:AA44 Y55:AA56 Y59:AA59 Y66:AA66 AC50:AE50 AC52:AE53 AC18:AE21 AC23:AE23 AC25:AE25 AC27:AE27 AC29:AE29 AC31:AE32 AC34:AE34 AC36:AE36 AC38:AE38 AC40:AE40 AC43:AE44 AC55:AE56 AC59:AE59 AC66:AE66 AG50:AI50 AG52:AI53 AG18:AI21 AG23:AI23 AG25:AI25 AG27:AI27 AG29:AI29 AG31:AI32 AG34:AI34 AG36:AI36 AG38:AI38 AG40:AI40 AG43:AI44 AG55:AI56 AG59:AI59 AG66:AI66 AK50:AM50 AK52:AM53 AK18:AM21 AK23:AM23 AK25:AM25 AK27:AM27 AK29:AM29 AK31:AM32 AK34:AM34 AK36:AM36 AK38:AM38 AK40:AM40 AK43:AM44 AK55:AM56 AK59:AM59 AK66:AM66 AO50:AP50 AO52:AP53 AO18:AP21 AO23:AP23 AO25:AP25 AO27:AP27 AO29:AP29 AO31:AP32 AO34:AP34 AO36:AP36 AO38:AP38 AO40:AP40 AO43:AP44 AO55:AP56 AO59:AP59 AO66:AP66">
    <cfRule type="expression" dxfId="1551" priority="37">
      <formula>MOD(ROW(),2)=0</formula>
    </cfRule>
  </conditionalFormatting>
  <conditionalFormatting sqref="AQ15 AQ17 AQ24 AQ26 AQ28 AQ30 AQ33 AQ35 AQ37 AQ39 AQ41:AQ42 AQ57:AQ58 AQ60:AQ61">
    <cfRule type="expression" dxfId="1550" priority="36">
      <formula>MOD(ROW(),2)=0</formula>
    </cfRule>
  </conditionalFormatting>
  <conditionalFormatting sqref="AQ50 AQ52:AQ53 AQ18:AQ21 AQ23 AQ25 AQ27 AQ29 AQ31:AQ32 AQ34 AQ36 AQ38 AQ40 AQ43:AQ44 AQ55:AQ56 AQ59 AQ66">
    <cfRule type="expression" dxfId="1549" priority="35">
      <formula>MOD(ROW(),2)=0</formula>
    </cfRule>
  </conditionalFormatting>
  <conditionalFormatting sqref="BB15:BL45 BB49:BL61 BB66:BL84">
    <cfRule type="expression" dxfId="1548" priority="26">
      <formula>MOD(ROW(),2)=0</formula>
    </cfRule>
  </conditionalFormatting>
  <conditionalFormatting sqref="AF20">
    <cfRule type="expression" dxfId="1547" priority="24">
      <formula>MOD(ROW(),2)=0</formula>
    </cfRule>
  </conditionalFormatting>
  <conditionalFormatting sqref="X18">
    <cfRule type="expression" dxfId="1546" priority="23">
      <formula>MOD(ROW(),2)=0</formula>
    </cfRule>
  </conditionalFormatting>
  <conditionalFormatting sqref="T17">
    <cfRule type="expression" dxfId="1545" priority="22">
      <formula>MOD(ROW(),2)=0</formula>
    </cfRule>
  </conditionalFormatting>
  <conditionalFormatting sqref="L15">
    <cfRule type="expression" dxfId="1544" priority="21">
      <formula>MOD(ROW(),2)=0</formula>
    </cfRule>
  </conditionalFormatting>
  <conditionalFormatting sqref="AJ24">
    <cfRule type="expression" dxfId="1543" priority="20">
      <formula>MOD(ROW(),2)=0</formula>
    </cfRule>
  </conditionalFormatting>
  <conditionalFormatting sqref="AN23 AN25">
    <cfRule type="expression" dxfId="1542" priority="19">
      <formula>MOD(ROW(),2)=0</formula>
    </cfRule>
  </conditionalFormatting>
  <conditionalFormatting sqref="AN24">
    <cfRule type="expression" dxfId="1541" priority="18">
      <formula>MOD(ROW(),2)=0</formula>
    </cfRule>
  </conditionalFormatting>
  <conditionalFormatting sqref="AS46:BA48 D48:AQ48 D46:S46 Y46:AQ46 D47:AA47 AG47:AQ47">
    <cfRule type="expression" dxfId="1540" priority="17">
      <formula>MOD(ROW(),2)=0</formula>
    </cfRule>
  </conditionalFormatting>
  <conditionalFormatting sqref="BB46:BL48">
    <cfRule type="expression" dxfId="1539" priority="16">
      <formula>MOD(ROW(),2)=0</formula>
    </cfRule>
  </conditionalFormatting>
  <conditionalFormatting sqref="T46:X46">
    <cfRule type="expression" dxfId="1538" priority="15">
      <formula>MOD(ROW(),2)=0</formula>
    </cfRule>
  </conditionalFormatting>
  <conditionalFormatting sqref="AB47:AF47">
    <cfRule type="expression" dxfId="1537" priority="14">
      <formula>MOD(ROW(),2)=0</formula>
    </cfRule>
  </conditionalFormatting>
  <conditionalFormatting sqref="D62:L65 AB62:AB63 AF62:AF63 AJ62:AJ64 AN62:AN64 AS63:AU65 P62:P65 T62:T65 X62:X65 AF65 AB65 AS62:AT62">
    <cfRule type="expression" dxfId="1536" priority="13">
      <formula>MOD(ROW(),2)=0</formula>
    </cfRule>
  </conditionalFormatting>
  <conditionalFormatting sqref="M62:O65 Q62:S65 U62:W65 Y62:AA65 AC62:AE63 AG62:AI65 AK62:AM64 AO62:AP65 AC65:AE65">
    <cfRule type="expression" dxfId="1535" priority="12">
      <formula>MOD(ROW(),2)=0</formula>
    </cfRule>
  </conditionalFormatting>
  <conditionalFormatting sqref="AQ62:AQ65">
    <cfRule type="expression" dxfId="1534" priority="11">
      <formula>MOD(ROW(),2)=0</formula>
    </cfRule>
  </conditionalFormatting>
  <conditionalFormatting sqref="BB62:BL65">
    <cfRule type="expression" dxfId="1533" priority="10">
      <formula>MOD(ROW(),2)=0</formula>
    </cfRule>
  </conditionalFormatting>
  <conditionalFormatting sqref="AB64 AF64">
    <cfRule type="expression" dxfId="1532" priority="9">
      <formula>MOD(ROW(),2)=0</formula>
    </cfRule>
  </conditionalFormatting>
  <conditionalFormatting sqref="AC64:AE64">
    <cfRule type="expression" dxfId="1531" priority="8">
      <formula>MOD(ROW(),2)=0</formula>
    </cfRule>
  </conditionalFormatting>
  <conditionalFormatting sqref="AJ65 AN65">
    <cfRule type="expression" dxfId="1530" priority="7">
      <formula>MOD(ROW(),2)=0</formula>
    </cfRule>
  </conditionalFormatting>
  <conditionalFormatting sqref="AK65:AM65">
    <cfRule type="expression" dxfId="1529" priority="6">
      <formula>MOD(ROW(),2)=0</formula>
    </cfRule>
  </conditionalFormatting>
  <conditionalFormatting sqref="AU62:AU65">
    <cfRule type="expression" dxfId="1528" priority="5">
      <formula>MOD(ROW(),2)=0</formula>
    </cfRule>
  </conditionalFormatting>
  <conditionalFormatting sqref="AW62:AW65 AY62:BA65">
    <cfRule type="expression" dxfId="1527" priority="4">
      <formula>MOD(ROW(),2)=0</formula>
    </cfRule>
  </conditionalFormatting>
  <conditionalFormatting sqref="AX62:AX65">
    <cfRule type="expression" dxfId="1526" priority="3">
      <formula>MOD(ROW(),2)=0</formula>
    </cfRule>
  </conditionalFormatting>
  <conditionalFormatting sqref="AU58">
    <cfRule type="expression" dxfId="1525" priority="1">
      <formula>MOD(ROW(),2)=0</formula>
    </cfRule>
  </conditionalFormatting>
  <dataValidations disablePrompts="1" xWindow="871" yWindow="361" count="10">
    <dataValidation allowBlank="1" showInputMessage="1" showErrorMessage="1" prompt="always 1" sqref="AF7:AF15 T7:T15 X7:X15 AN7:AN15 AJ7:AJ15 AB7:AB15 P7:P15 L7:L14" xr:uid="{00000000-0002-0000-1600-000007000000}"/>
    <dataValidation allowBlank="1" showInputMessage="1" showErrorMessage="1" promptTitle="Remarks" prompt="A general comment (data source, calculation procedure, ...) can be made about each individual exchange. The remarks are added to the GeneralComment-field." sqref="AU3" xr:uid="{AD6F0867-7254-4A10-B203-C898D3E207E4}"/>
    <dataValidation allowBlank="1" showInputMessage="1" showErrorMessage="1" prompt="Do not change." sqref="BB3:BL4" xr:uid="{39FBC3CF-E617-48F7-A1A3-E36CA0D522B4}"/>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W3" xr:uid="{F13C9B23-F869-42F3-B396-CE50B8029CBF}"/>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X3" xr:uid="{621946CA-4993-4DEC-8A9C-B7CA348C6C67}"/>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Y3" xr:uid="{582FBDDE-4CB9-4700-889F-E02E31442687}"/>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Z3" xr:uid="{CADA1966-48CF-4809-BA78-65F61FA98E53}"/>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BA3" xr:uid="{D1EAF22A-ADE9-4A88-B684-BDEEDACBDC05}"/>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V3" xr:uid="{C658C286-5DF0-47E0-B0D4-D245436F928C}"/>
    <dataValidation allowBlank="1" showInputMessage="1" showErrorMessage="1" promptTitle="Do not change" prompt="This field is automatically updated from the names-list" sqref="BB15:BB84" xr:uid="{00000000-0002-0000-1600-000000000000}"/>
  </dataValidations>
  <pageMargins left="0.78740157480314965" right="0.78740157480314965" top="0.98425196850393704" bottom="0.98425196850393704" header="0.51181102362204722" footer="0.51181102362204722"/>
  <pageSetup paperSize="9" scale="22" orientation="portrait" r:id="rId1"/>
  <headerFooter alignWithMargins="0">
    <oddHeader>&amp;A</oddHeader>
    <oddFooter>&amp;L&amp;"Arial,Fett"&amp;F&amp;C&amp;D&amp;RSeite &amp;P</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E456-212C-451A-A184-900FD0A568BF}">
  <sheetPr codeName="Tabelle8">
    <tabColor theme="4" tint="0.39997558519241921"/>
    <pageSetUpPr fitToPage="1"/>
  </sheetPr>
  <dimension ref="A1:AX72"/>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096" hidden="1" customWidth="1" outlineLevel="1"/>
    <col min="15" max="15" width="40.7109375" style="1096" hidden="1" customWidth="1" outlineLevel="1"/>
    <col min="16" max="16" width="15.7109375" style="1120" customWidth="1" collapsed="1"/>
    <col min="17" max="18" width="5.7109375" style="1096" hidden="1" customWidth="1" outlineLevel="1"/>
    <col min="19" max="19" width="40.7109375" style="1096" hidden="1" customWidth="1" outlineLevel="1"/>
    <col min="20" max="20" width="15.7109375" style="1120" customWidth="1" collapsed="1"/>
    <col min="21" max="22" width="5.7109375" style="1096" hidden="1" customWidth="1" outlineLevel="1"/>
    <col min="23" max="23" width="40.7109375" style="1096" hidden="1" customWidth="1" outlineLevel="1"/>
    <col min="24" max="24" width="15.7109375" style="1120" customWidth="1" collapsed="1"/>
    <col min="25" max="26" width="5.7109375" style="1096" customWidth="1" outlineLevel="1"/>
    <col min="27" max="27" width="40.7109375" style="1096" customWidth="1" outlineLevel="1"/>
    <col min="28" max="28" width="4.140625" style="1096" customWidth="1"/>
    <col min="29" max="29" width="40.7109375" style="1128" customWidth="1"/>
    <col min="30" max="30" width="4.7109375" style="1129" customWidth="1"/>
    <col min="31" max="39" width="4.7109375" style="1130" customWidth="1"/>
    <col min="40" max="40" width="12.7109375" style="1130" customWidth="1"/>
    <col min="41" max="46" width="4.7109375" style="1120" customWidth="1"/>
    <col min="47" max="48" width="11.42578125" style="1120"/>
    <col min="49" max="50" width="11.42578125" style="1134"/>
    <col min="51" max="16384" width="11.42578125" style="1120"/>
  </cols>
  <sheetData>
    <row r="1" spans="1:46" ht="12.75" customHeight="1">
      <c r="A1" s="1041"/>
      <c r="B1" s="1042"/>
      <c r="C1" s="1043"/>
      <c r="D1" s="1041"/>
      <c r="E1" s="1041"/>
      <c r="F1" s="1044" t="s">
        <v>456</v>
      </c>
      <c r="G1" s="1041"/>
      <c r="H1" s="1041"/>
      <c r="I1" s="1041"/>
      <c r="J1" s="1041"/>
      <c r="K1" s="1041"/>
      <c r="L1" s="1045" t="s">
        <v>1968</v>
      </c>
      <c r="M1" s="1046"/>
      <c r="N1" s="1046"/>
      <c r="O1" s="1046"/>
      <c r="P1" s="1045" t="s">
        <v>1969</v>
      </c>
      <c r="Q1" s="1046"/>
      <c r="R1" s="1046"/>
      <c r="S1" s="1046"/>
      <c r="T1" s="1045" t="s">
        <v>1970</v>
      </c>
      <c r="U1" s="1046"/>
      <c r="V1" s="1046"/>
      <c r="W1" s="1046"/>
      <c r="X1" s="1045" t="s">
        <v>1971</v>
      </c>
      <c r="Y1" s="1046"/>
      <c r="Z1" s="1046"/>
      <c r="AA1" s="1046"/>
      <c r="AC1" s="1080"/>
      <c r="AD1" s="1523"/>
      <c r="AE1" s="1523"/>
      <c r="AF1" s="1523"/>
      <c r="AG1" s="1523"/>
      <c r="AH1" s="1523"/>
      <c r="AI1" s="1523"/>
      <c r="AJ1" s="1081"/>
      <c r="AK1" s="1081"/>
      <c r="AL1" s="1081"/>
      <c r="AM1" s="1081"/>
      <c r="AN1" s="1081"/>
      <c r="AO1" s="1080"/>
      <c r="AP1" s="1080"/>
      <c r="AQ1" s="1080"/>
      <c r="AR1" s="1080"/>
      <c r="AS1" s="1080"/>
      <c r="AT1" s="1080"/>
    </row>
    <row r="2" spans="1:46"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0"/>
      <c r="AL2" s="1080"/>
      <c r="AM2" s="1080"/>
      <c r="AN2" s="1080"/>
      <c r="AO2" s="1080"/>
      <c r="AP2" s="1080"/>
      <c r="AQ2" s="1080"/>
      <c r="AR2" s="1080"/>
      <c r="AS2" s="1080"/>
      <c r="AT2" s="1080"/>
    </row>
    <row r="3" spans="1:46" ht="105" customHeight="1">
      <c r="A3" s="1050" t="s">
        <v>344</v>
      </c>
      <c r="B3" s="1051"/>
      <c r="C3" s="1043">
        <v>401</v>
      </c>
      <c r="D3" s="1052" t="s">
        <v>458</v>
      </c>
      <c r="E3" s="1052" t="s">
        <v>459</v>
      </c>
      <c r="F3" s="1053" t="s">
        <v>460</v>
      </c>
      <c r="G3" s="1052" t="s">
        <v>461</v>
      </c>
      <c r="H3" s="1052" t="s">
        <v>462</v>
      </c>
      <c r="I3" s="1052" t="s">
        <v>463</v>
      </c>
      <c r="J3" s="1052" t="s">
        <v>464</v>
      </c>
      <c r="K3" s="1052" t="s">
        <v>337</v>
      </c>
      <c r="L3" s="1054" t="s">
        <v>2986</v>
      </c>
      <c r="M3" s="1055" t="s">
        <v>187</v>
      </c>
      <c r="N3" s="1055" t="s">
        <v>188</v>
      </c>
      <c r="O3" s="1056" t="s">
        <v>492</v>
      </c>
      <c r="P3" s="1054" t="s">
        <v>2987</v>
      </c>
      <c r="Q3" s="1055" t="s">
        <v>187</v>
      </c>
      <c r="R3" s="1055" t="s">
        <v>188</v>
      </c>
      <c r="S3" s="1056" t="s">
        <v>492</v>
      </c>
      <c r="T3" s="1054" t="s">
        <v>2986</v>
      </c>
      <c r="U3" s="1055" t="s">
        <v>187</v>
      </c>
      <c r="V3" s="1055" t="s">
        <v>188</v>
      </c>
      <c r="W3" s="1056" t="s">
        <v>492</v>
      </c>
      <c r="X3" s="1054" t="s">
        <v>2987</v>
      </c>
      <c r="Y3" s="1055" t="s">
        <v>187</v>
      </c>
      <c r="Z3" s="1055" t="s">
        <v>188</v>
      </c>
      <c r="AA3" s="1056" t="s">
        <v>492</v>
      </c>
      <c r="AB3" s="1100"/>
      <c r="AC3" s="1082" t="s">
        <v>1953</v>
      </c>
      <c r="AD3" s="1083" t="s">
        <v>1954</v>
      </c>
      <c r="AE3" s="1083" t="s">
        <v>1955</v>
      </c>
      <c r="AF3" s="1083" t="s">
        <v>1956</v>
      </c>
      <c r="AG3" s="1083" t="s">
        <v>1957</v>
      </c>
      <c r="AH3" s="1083" t="s">
        <v>1958</v>
      </c>
      <c r="AI3" s="1083" t="s">
        <v>1959</v>
      </c>
      <c r="AJ3" s="1084" t="s">
        <v>180</v>
      </c>
      <c r="AK3" s="1084" t="s">
        <v>1960</v>
      </c>
      <c r="AL3" s="1084" t="s">
        <v>182</v>
      </c>
      <c r="AM3" s="1084" t="s">
        <v>332</v>
      </c>
      <c r="AN3" s="1084" t="s">
        <v>1961</v>
      </c>
      <c r="AO3" s="1085" t="s">
        <v>1954</v>
      </c>
      <c r="AP3" s="1085" t="s">
        <v>1955</v>
      </c>
      <c r="AQ3" s="1085" t="s">
        <v>1956</v>
      </c>
      <c r="AR3" s="1085" t="s">
        <v>1957</v>
      </c>
      <c r="AS3" s="1085" t="s">
        <v>1958</v>
      </c>
      <c r="AT3" s="1085" t="s">
        <v>1959</v>
      </c>
    </row>
    <row r="4" spans="1:46" ht="12.7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403</v>
      </c>
      <c r="U4" s="1057"/>
      <c r="V4" s="1057"/>
      <c r="W4" s="1058"/>
      <c r="X4" s="1054" t="s">
        <v>403</v>
      </c>
      <c r="Y4" s="1057"/>
      <c r="Z4" s="1057"/>
      <c r="AA4" s="1058"/>
      <c r="AB4" s="1101"/>
      <c r="AC4" s="1086"/>
      <c r="AD4" s="1087" t="s">
        <v>192</v>
      </c>
      <c r="AE4" s="1082"/>
      <c r="AF4" s="1082"/>
      <c r="AG4" s="1082"/>
      <c r="AH4" s="1082"/>
      <c r="AI4" s="1082"/>
      <c r="AJ4" s="1088"/>
      <c r="AK4" s="1088"/>
      <c r="AL4" s="1088" t="s">
        <v>190</v>
      </c>
      <c r="AM4" s="1088" t="s">
        <v>190</v>
      </c>
      <c r="AN4" s="1089"/>
      <c r="AO4" s="1090"/>
      <c r="AP4" s="1090"/>
      <c r="AQ4" s="1090"/>
      <c r="AR4" s="1090"/>
      <c r="AS4" s="1090"/>
      <c r="AT4" s="1090"/>
    </row>
    <row r="5" spans="1:46" ht="12.75"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101"/>
      <c r="AC5" s="1086"/>
      <c r="AD5" s="1082"/>
      <c r="AE5" s="1082"/>
      <c r="AF5" s="1082"/>
      <c r="AG5" s="1082"/>
      <c r="AH5" s="1082"/>
      <c r="AI5" s="1082"/>
      <c r="AJ5" s="1089"/>
      <c r="AK5" s="1089"/>
      <c r="AL5" s="1089"/>
      <c r="AM5" s="1089"/>
      <c r="AN5" s="1089"/>
      <c r="AO5" s="1090"/>
      <c r="AP5" s="1090"/>
      <c r="AQ5" s="1090"/>
      <c r="AR5" s="1090"/>
      <c r="AS5" s="1090"/>
      <c r="AT5" s="1090"/>
    </row>
    <row r="6" spans="1:46" ht="12.75" customHeigh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101"/>
      <c r="AC6" s="1086"/>
      <c r="AD6" s="1091"/>
      <c r="AE6" s="1091"/>
      <c r="AF6" s="1091"/>
      <c r="AG6" s="1091"/>
      <c r="AH6" s="1091"/>
      <c r="AI6" s="1091"/>
      <c r="AJ6" s="1089"/>
      <c r="AK6" s="1089"/>
      <c r="AL6" s="1092"/>
      <c r="AM6" s="1092"/>
      <c r="AN6" s="1093"/>
      <c r="AO6" s="1090"/>
      <c r="AP6" s="1090"/>
      <c r="AQ6" s="1090"/>
      <c r="AR6" s="1090"/>
      <c r="AS6" s="1090"/>
      <c r="AT6" s="1090"/>
    </row>
    <row r="7" spans="1:46">
      <c r="A7" s="1045" t="s">
        <v>1968</v>
      </c>
      <c r="B7" s="1059" t="s">
        <v>467</v>
      </c>
      <c r="C7" s="1060"/>
      <c r="D7" s="1061" t="s">
        <v>352</v>
      </c>
      <c r="E7" s="1062">
        <v>0</v>
      </c>
      <c r="F7" s="1063" t="s">
        <v>2986</v>
      </c>
      <c r="G7" s="1064" t="s">
        <v>465</v>
      </c>
      <c r="H7" s="1065" t="s">
        <v>352</v>
      </c>
      <c r="I7" s="1065" t="s">
        <v>352</v>
      </c>
      <c r="J7" s="1066">
        <v>0</v>
      </c>
      <c r="K7" s="1064" t="s">
        <v>340</v>
      </c>
      <c r="L7" s="1067">
        <v>1</v>
      </c>
      <c r="M7" s="1068"/>
      <c r="N7" s="1069"/>
      <c r="O7" s="1070"/>
      <c r="P7" s="1067">
        <v>0</v>
      </c>
      <c r="Q7" s="1068"/>
      <c r="R7" s="1069"/>
      <c r="S7" s="1070"/>
      <c r="T7" s="1067">
        <v>0</v>
      </c>
      <c r="U7" s="1068"/>
      <c r="V7" s="1069"/>
      <c r="W7" s="1070"/>
      <c r="X7" s="1067">
        <v>0</v>
      </c>
      <c r="Y7" s="1068"/>
      <c r="Z7" s="1069"/>
      <c r="AA7" s="1070"/>
      <c r="AB7" s="1101"/>
      <c r="AC7" s="1086"/>
      <c r="AD7" s="1082"/>
      <c r="AE7" s="1082"/>
      <c r="AF7" s="1082"/>
      <c r="AG7" s="1082"/>
      <c r="AH7" s="1082"/>
      <c r="AI7" s="1082"/>
      <c r="AJ7" s="1089"/>
      <c r="AK7" s="1089"/>
      <c r="AL7" s="1089"/>
      <c r="AM7" s="1089"/>
      <c r="AN7" s="1089"/>
      <c r="AO7" s="1089"/>
      <c r="AP7" s="1089"/>
      <c r="AQ7" s="1089"/>
      <c r="AR7" s="1089"/>
      <c r="AS7" s="1089"/>
      <c r="AT7" s="1089"/>
    </row>
    <row r="8" spans="1:46">
      <c r="A8" s="1045" t="s">
        <v>1969</v>
      </c>
      <c r="B8" s="1059"/>
      <c r="C8" s="1060"/>
      <c r="D8" s="1061" t="s">
        <v>352</v>
      </c>
      <c r="E8" s="1062">
        <v>0</v>
      </c>
      <c r="F8" s="1063" t="s">
        <v>2987</v>
      </c>
      <c r="G8" s="1064" t="s">
        <v>465</v>
      </c>
      <c r="H8" s="1065" t="s">
        <v>352</v>
      </c>
      <c r="I8" s="1065" t="s">
        <v>352</v>
      </c>
      <c r="J8" s="1066">
        <v>0</v>
      </c>
      <c r="K8" s="1064" t="s">
        <v>340</v>
      </c>
      <c r="L8" s="1067">
        <v>0</v>
      </c>
      <c r="M8" s="1068"/>
      <c r="N8" s="1069"/>
      <c r="O8" s="1070"/>
      <c r="P8" s="1067">
        <v>1</v>
      </c>
      <c r="Q8" s="1068"/>
      <c r="R8" s="1069"/>
      <c r="S8" s="1070"/>
      <c r="T8" s="1067">
        <v>0</v>
      </c>
      <c r="U8" s="1068"/>
      <c r="V8" s="1069"/>
      <c r="W8" s="1070"/>
      <c r="X8" s="1067">
        <v>0</v>
      </c>
      <c r="Y8" s="1068"/>
      <c r="Z8" s="1069"/>
      <c r="AA8" s="1070"/>
      <c r="AB8" s="1101"/>
      <c r="AC8" s="1086"/>
      <c r="AD8" s="1082"/>
      <c r="AE8" s="1082"/>
      <c r="AF8" s="1082"/>
      <c r="AG8" s="1082"/>
      <c r="AH8" s="1082"/>
      <c r="AI8" s="1082"/>
      <c r="AJ8" s="1089"/>
      <c r="AK8" s="1089"/>
      <c r="AL8" s="1089"/>
      <c r="AM8" s="1089"/>
      <c r="AN8" s="1089"/>
      <c r="AO8" s="1089"/>
      <c r="AP8" s="1089"/>
      <c r="AQ8" s="1089"/>
      <c r="AR8" s="1089"/>
      <c r="AS8" s="1089"/>
      <c r="AT8" s="1089"/>
    </row>
    <row r="9" spans="1:46">
      <c r="A9" s="1045" t="s">
        <v>1970</v>
      </c>
      <c r="B9" s="1059"/>
      <c r="C9" s="1060"/>
      <c r="D9" s="1061" t="s">
        <v>352</v>
      </c>
      <c r="E9" s="1062">
        <v>0</v>
      </c>
      <c r="F9" s="1063" t="s">
        <v>2986</v>
      </c>
      <c r="G9" s="1064" t="s">
        <v>403</v>
      </c>
      <c r="H9" s="1065" t="s">
        <v>352</v>
      </c>
      <c r="I9" s="1065" t="s">
        <v>352</v>
      </c>
      <c r="J9" s="1066">
        <v>0</v>
      </c>
      <c r="K9" s="1064" t="s">
        <v>340</v>
      </c>
      <c r="L9" s="1067">
        <v>0</v>
      </c>
      <c r="M9" s="1068"/>
      <c r="N9" s="1069"/>
      <c r="O9" s="1070"/>
      <c r="P9" s="1067">
        <v>0</v>
      </c>
      <c r="Q9" s="1068"/>
      <c r="R9" s="1069"/>
      <c r="S9" s="1070"/>
      <c r="T9" s="1067">
        <v>1</v>
      </c>
      <c r="U9" s="1068"/>
      <c r="V9" s="1069"/>
      <c r="W9" s="1070"/>
      <c r="X9" s="1067">
        <v>0</v>
      </c>
      <c r="Y9" s="1068"/>
      <c r="Z9" s="1069"/>
      <c r="AA9" s="1070"/>
      <c r="AB9" s="1101"/>
      <c r="AC9" s="1086"/>
      <c r="AD9" s="1082"/>
      <c r="AE9" s="1082"/>
      <c r="AF9" s="1082"/>
      <c r="AG9" s="1082"/>
      <c r="AH9" s="1082"/>
      <c r="AI9" s="1082"/>
      <c r="AJ9" s="1089"/>
      <c r="AK9" s="1089"/>
      <c r="AL9" s="1089"/>
      <c r="AM9" s="1089"/>
      <c r="AN9" s="1089"/>
      <c r="AO9" s="1089"/>
      <c r="AP9" s="1089"/>
      <c r="AQ9" s="1089"/>
      <c r="AR9" s="1089"/>
      <c r="AS9" s="1089"/>
      <c r="AT9" s="1089"/>
    </row>
    <row r="10" spans="1:46">
      <c r="A10" s="1045" t="s">
        <v>1971</v>
      </c>
      <c r="B10" s="1059"/>
      <c r="C10" s="1060"/>
      <c r="D10" s="1061" t="s">
        <v>352</v>
      </c>
      <c r="E10" s="1062">
        <v>0</v>
      </c>
      <c r="F10" s="1063" t="s">
        <v>2987</v>
      </c>
      <c r="G10" s="1064" t="s">
        <v>403</v>
      </c>
      <c r="H10" s="1065" t="s">
        <v>352</v>
      </c>
      <c r="I10" s="1065" t="s">
        <v>352</v>
      </c>
      <c r="J10" s="1066">
        <v>0</v>
      </c>
      <c r="K10" s="1064" t="s">
        <v>340</v>
      </c>
      <c r="L10" s="1067">
        <v>0</v>
      </c>
      <c r="M10" s="1068"/>
      <c r="N10" s="1069"/>
      <c r="O10" s="1070"/>
      <c r="P10" s="1067">
        <v>0</v>
      </c>
      <c r="Q10" s="1068"/>
      <c r="R10" s="1069"/>
      <c r="S10" s="1070"/>
      <c r="T10" s="1067">
        <v>0</v>
      </c>
      <c r="U10" s="1068"/>
      <c r="V10" s="1069"/>
      <c r="W10" s="1070"/>
      <c r="X10" s="1067">
        <v>1</v>
      </c>
      <c r="Y10" s="1068"/>
      <c r="Z10" s="1069"/>
      <c r="AA10" s="1070"/>
      <c r="AB10" s="1101"/>
      <c r="AC10" s="1086"/>
      <c r="AD10" s="1082"/>
      <c r="AE10" s="1082"/>
      <c r="AF10" s="1082"/>
      <c r="AG10" s="1082"/>
      <c r="AH10" s="1082"/>
      <c r="AI10" s="1082"/>
      <c r="AJ10" s="1089"/>
      <c r="AK10" s="1089"/>
      <c r="AL10" s="1089"/>
      <c r="AM10" s="1089"/>
      <c r="AN10" s="1089"/>
      <c r="AO10" s="1089"/>
      <c r="AP10" s="1089"/>
      <c r="AQ10" s="1089"/>
      <c r="AR10" s="1089"/>
      <c r="AS10" s="1089"/>
      <c r="AT10" s="1089"/>
    </row>
    <row r="11" spans="1:46">
      <c r="A11" s="1045">
        <v>1625</v>
      </c>
      <c r="B11" s="1059" t="s">
        <v>2194</v>
      </c>
      <c r="C11" s="1060" t="s">
        <v>469</v>
      </c>
      <c r="D11" s="1071" t="s">
        <v>470</v>
      </c>
      <c r="E11" s="1072" t="s">
        <v>352</v>
      </c>
      <c r="F11" s="1073" t="s">
        <v>1345</v>
      </c>
      <c r="G11" s="1074" t="s">
        <v>465</v>
      </c>
      <c r="H11" s="1075" t="s">
        <v>352</v>
      </c>
      <c r="I11" s="1075" t="s">
        <v>352</v>
      </c>
      <c r="J11" s="1076">
        <v>0</v>
      </c>
      <c r="K11" s="1074" t="s">
        <v>340</v>
      </c>
      <c r="L11" s="1077">
        <v>0.16075967794313614</v>
      </c>
      <c r="M11" s="1078">
        <v>1</v>
      </c>
      <c r="N11" s="1079">
        <v>1.5639895531526171</v>
      </c>
      <c r="O11" s="1073" t="s">
        <v>2988</v>
      </c>
      <c r="P11" s="1077">
        <v>0</v>
      </c>
      <c r="Q11" s="1078">
        <v>1</v>
      </c>
      <c r="R11" s="1079">
        <v>1.5639895531526171</v>
      </c>
      <c r="S11" s="1073" t="s">
        <v>2988</v>
      </c>
      <c r="T11" s="1077">
        <v>0</v>
      </c>
      <c r="U11" s="1078">
        <v>1</v>
      </c>
      <c r="V11" s="1079">
        <v>1.5639895531526171</v>
      </c>
      <c r="W11" s="1073" t="s">
        <v>2988</v>
      </c>
      <c r="X11" s="1077">
        <v>0</v>
      </c>
      <c r="Y11" s="1078">
        <v>1</v>
      </c>
      <c r="Z11" s="1079">
        <v>1.5639895531526171</v>
      </c>
      <c r="AA11" s="1073" t="s">
        <v>2988</v>
      </c>
      <c r="AB11" s="1103"/>
      <c r="AC11" s="1041" t="s">
        <v>1972</v>
      </c>
      <c r="AD11" s="1094">
        <v>5</v>
      </c>
      <c r="AE11" s="1094">
        <v>1</v>
      </c>
      <c r="AF11" s="1094">
        <v>1</v>
      </c>
      <c r="AG11" s="1094">
        <v>1</v>
      </c>
      <c r="AH11" s="1094">
        <v>1</v>
      </c>
      <c r="AI11" s="1094">
        <v>5</v>
      </c>
      <c r="AJ11" s="1089">
        <v>3</v>
      </c>
      <c r="AK11" s="1089">
        <v>1.05</v>
      </c>
      <c r="AL11" s="1093">
        <v>1.5598204153209623</v>
      </c>
      <c r="AM11" s="1093">
        <v>1.5639895531526171</v>
      </c>
      <c r="AN11" s="1093" t="s">
        <v>2934</v>
      </c>
      <c r="AO11" s="1095">
        <v>1.5</v>
      </c>
      <c r="AP11" s="1095">
        <v>1</v>
      </c>
      <c r="AQ11" s="1095">
        <v>1</v>
      </c>
      <c r="AR11" s="1095">
        <v>1</v>
      </c>
      <c r="AS11" s="1095">
        <v>1</v>
      </c>
      <c r="AT11" s="1095">
        <v>1.2</v>
      </c>
    </row>
    <row r="12" spans="1:46">
      <c r="A12" s="1045">
        <v>1618</v>
      </c>
      <c r="B12" s="1059"/>
      <c r="C12" s="1060" t="s">
        <v>469</v>
      </c>
      <c r="D12" s="1071" t="s">
        <v>470</v>
      </c>
      <c r="E12" s="1072" t="s">
        <v>352</v>
      </c>
      <c r="F12" s="1073" t="s">
        <v>1344</v>
      </c>
      <c r="G12" s="1074" t="s">
        <v>465</v>
      </c>
      <c r="H12" s="1075" t="s">
        <v>352</v>
      </c>
      <c r="I12" s="1075" t="s">
        <v>352</v>
      </c>
      <c r="J12" s="1076">
        <v>0</v>
      </c>
      <c r="K12" s="1074" t="s">
        <v>340</v>
      </c>
      <c r="L12" s="1077">
        <v>0</v>
      </c>
      <c r="M12" s="1078">
        <v>1</v>
      </c>
      <c r="N12" s="1079">
        <v>1.5639895531526171</v>
      </c>
      <c r="O12" s="1073" t="s">
        <v>2988</v>
      </c>
      <c r="P12" s="1077">
        <v>0.16075967794313614</v>
      </c>
      <c r="Q12" s="1078">
        <v>1</v>
      </c>
      <c r="R12" s="1079">
        <v>1.5639895531526171</v>
      </c>
      <c r="S12" s="1073" t="s">
        <v>2988</v>
      </c>
      <c r="T12" s="1077">
        <v>0</v>
      </c>
      <c r="U12" s="1078">
        <v>1</v>
      </c>
      <c r="V12" s="1079">
        <v>1.5639895531526171</v>
      </c>
      <c r="W12" s="1073" t="s">
        <v>2988</v>
      </c>
      <c r="X12" s="1077">
        <v>0</v>
      </c>
      <c r="Y12" s="1078">
        <v>1</v>
      </c>
      <c r="Z12" s="1079">
        <v>1.5639895531526171</v>
      </c>
      <c r="AA12" s="1073" t="s">
        <v>2988</v>
      </c>
      <c r="AB12" s="1103"/>
      <c r="AC12" s="1041" t="s">
        <v>1972</v>
      </c>
      <c r="AD12" s="1094">
        <v>5</v>
      </c>
      <c r="AE12" s="1094">
        <v>1</v>
      </c>
      <c r="AF12" s="1094">
        <v>1</v>
      </c>
      <c r="AG12" s="1094">
        <v>1</v>
      </c>
      <c r="AH12" s="1094">
        <v>1</v>
      </c>
      <c r="AI12" s="1094">
        <v>5</v>
      </c>
      <c r="AJ12" s="1089">
        <v>3</v>
      </c>
      <c r="AK12" s="1089">
        <v>1.05</v>
      </c>
      <c r="AL12" s="1093">
        <v>1.5598204153209623</v>
      </c>
      <c r="AM12" s="1093">
        <v>1.5639895531526171</v>
      </c>
      <c r="AN12" s="1093" t="s">
        <v>2934</v>
      </c>
      <c r="AO12" s="1095">
        <v>1.5</v>
      </c>
      <c r="AP12" s="1095">
        <v>1</v>
      </c>
      <c r="AQ12" s="1095">
        <v>1</v>
      </c>
      <c r="AR12" s="1095">
        <v>1</v>
      </c>
      <c r="AS12" s="1095">
        <v>1</v>
      </c>
      <c r="AT12" s="1095">
        <v>1.2</v>
      </c>
    </row>
    <row r="13" spans="1:46">
      <c r="A13" s="1045" t="s">
        <v>741</v>
      </c>
      <c r="B13" s="1059"/>
      <c r="C13" s="1060" t="s">
        <v>469</v>
      </c>
      <c r="D13" s="1071" t="s">
        <v>470</v>
      </c>
      <c r="E13" s="1072" t="s">
        <v>352</v>
      </c>
      <c r="F13" s="1073" t="s">
        <v>1345</v>
      </c>
      <c r="G13" s="1074" t="s">
        <v>1099</v>
      </c>
      <c r="H13" s="1075" t="s">
        <v>352</v>
      </c>
      <c r="I13" s="1075" t="s">
        <v>352</v>
      </c>
      <c r="J13" s="1076">
        <v>0</v>
      </c>
      <c r="K13" s="1074" t="s">
        <v>340</v>
      </c>
      <c r="L13" s="1077">
        <v>0</v>
      </c>
      <c r="M13" s="1078">
        <v>1</v>
      </c>
      <c r="N13" s="1079">
        <v>1.5639895531526171</v>
      </c>
      <c r="O13" s="1073" t="s">
        <v>2989</v>
      </c>
      <c r="P13" s="1077">
        <v>0</v>
      </c>
      <c r="Q13" s="1078">
        <v>1</v>
      </c>
      <c r="R13" s="1079">
        <v>1.5639895531526171</v>
      </c>
      <c r="S13" s="1073" t="s">
        <v>2989</v>
      </c>
      <c r="T13" s="1077">
        <v>0</v>
      </c>
      <c r="U13" s="1078">
        <v>1</v>
      </c>
      <c r="V13" s="1079">
        <v>1.5639895531526171</v>
      </c>
      <c r="W13" s="1073" t="s">
        <v>2989</v>
      </c>
      <c r="X13" s="1077">
        <v>0</v>
      </c>
      <c r="Y13" s="1078">
        <v>1</v>
      </c>
      <c r="Z13" s="1079">
        <v>1.5639895531526171</v>
      </c>
      <c r="AA13" s="1073" t="s">
        <v>2989</v>
      </c>
      <c r="AB13" s="1103"/>
      <c r="AC13" s="1041" t="s">
        <v>1973</v>
      </c>
      <c r="AD13" s="1094">
        <v>5</v>
      </c>
      <c r="AE13" s="1094">
        <v>1</v>
      </c>
      <c r="AF13" s="1094">
        <v>1</v>
      </c>
      <c r="AG13" s="1094">
        <v>1</v>
      </c>
      <c r="AH13" s="1094">
        <v>1</v>
      </c>
      <c r="AI13" s="1094">
        <v>5</v>
      </c>
      <c r="AJ13" s="1089">
        <v>3</v>
      </c>
      <c r="AK13" s="1089">
        <v>1.05</v>
      </c>
      <c r="AL13" s="1093">
        <v>1.5598204153209623</v>
      </c>
      <c r="AM13" s="1093">
        <v>1.5639895531526171</v>
      </c>
      <c r="AN13" s="1093" t="s">
        <v>2934</v>
      </c>
      <c r="AO13" s="1095">
        <v>1.5</v>
      </c>
      <c r="AP13" s="1095">
        <v>1</v>
      </c>
      <c r="AQ13" s="1095">
        <v>1</v>
      </c>
      <c r="AR13" s="1095">
        <v>1</v>
      </c>
      <c r="AS13" s="1095">
        <v>1</v>
      </c>
      <c r="AT13" s="1095">
        <v>1.2</v>
      </c>
    </row>
    <row r="14" spans="1:46">
      <c r="A14" s="1045" t="s">
        <v>742</v>
      </c>
      <c r="B14" s="1059"/>
      <c r="C14" s="1060" t="s">
        <v>469</v>
      </c>
      <c r="D14" s="1071" t="s">
        <v>470</v>
      </c>
      <c r="E14" s="1072" t="s">
        <v>352</v>
      </c>
      <c r="F14" s="1073" t="s">
        <v>1344</v>
      </c>
      <c r="G14" s="1074" t="s">
        <v>1099</v>
      </c>
      <c r="H14" s="1075" t="s">
        <v>352</v>
      </c>
      <c r="I14" s="1075" t="s">
        <v>352</v>
      </c>
      <c r="J14" s="1076">
        <v>0</v>
      </c>
      <c r="K14" s="1074" t="s">
        <v>340</v>
      </c>
      <c r="L14" s="1077">
        <v>0</v>
      </c>
      <c r="M14" s="1078">
        <v>1</v>
      </c>
      <c r="N14" s="1079">
        <v>1.5639895531526171</v>
      </c>
      <c r="O14" s="1073" t="s">
        <v>2989</v>
      </c>
      <c r="P14" s="1077">
        <v>0</v>
      </c>
      <c r="Q14" s="1078">
        <v>1</v>
      </c>
      <c r="R14" s="1079">
        <v>1.5639895531526171</v>
      </c>
      <c r="S14" s="1073" t="s">
        <v>2989</v>
      </c>
      <c r="T14" s="1077">
        <v>0</v>
      </c>
      <c r="U14" s="1078">
        <v>1</v>
      </c>
      <c r="V14" s="1079">
        <v>1.5639895531526171</v>
      </c>
      <c r="W14" s="1073" t="s">
        <v>2989</v>
      </c>
      <c r="X14" s="1077">
        <v>0</v>
      </c>
      <c r="Y14" s="1078">
        <v>1</v>
      </c>
      <c r="Z14" s="1079">
        <v>1.5639895531526171</v>
      </c>
      <c r="AA14" s="1073" t="s">
        <v>2989</v>
      </c>
      <c r="AB14" s="1103"/>
      <c r="AC14" s="1041" t="s">
        <v>1973</v>
      </c>
      <c r="AD14" s="1094">
        <v>5</v>
      </c>
      <c r="AE14" s="1094">
        <v>1</v>
      </c>
      <c r="AF14" s="1094">
        <v>1</v>
      </c>
      <c r="AG14" s="1094">
        <v>1</v>
      </c>
      <c r="AH14" s="1094">
        <v>1</v>
      </c>
      <c r="AI14" s="1094">
        <v>5</v>
      </c>
      <c r="AJ14" s="1089">
        <v>3</v>
      </c>
      <c r="AK14" s="1089">
        <v>1.05</v>
      </c>
      <c r="AL14" s="1093">
        <v>1.5598204153209623</v>
      </c>
      <c r="AM14" s="1093">
        <v>1.5639895531526171</v>
      </c>
      <c r="AN14" s="1093" t="s">
        <v>2934</v>
      </c>
      <c r="AO14" s="1095">
        <v>1.5</v>
      </c>
      <c r="AP14" s="1095">
        <v>1</v>
      </c>
      <c r="AQ14" s="1095">
        <v>1</v>
      </c>
      <c r="AR14" s="1095">
        <v>1</v>
      </c>
      <c r="AS14" s="1095">
        <v>1</v>
      </c>
      <c r="AT14" s="1095">
        <v>1.2</v>
      </c>
    </row>
    <row r="15" spans="1:46">
      <c r="A15" s="1045" t="s">
        <v>854</v>
      </c>
      <c r="B15" s="1059"/>
      <c r="C15" s="1060" t="s">
        <v>469</v>
      </c>
      <c r="D15" s="1071" t="s">
        <v>470</v>
      </c>
      <c r="E15" s="1072" t="s">
        <v>352</v>
      </c>
      <c r="F15" s="1073" t="s">
        <v>1345</v>
      </c>
      <c r="G15" s="1074" t="s">
        <v>403</v>
      </c>
      <c r="H15" s="1075" t="s">
        <v>352</v>
      </c>
      <c r="I15" s="1075" t="s">
        <v>352</v>
      </c>
      <c r="J15" s="1076">
        <v>0</v>
      </c>
      <c r="K15" s="1074" t="s">
        <v>340</v>
      </c>
      <c r="L15" s="1077">
        <v>0</v>
      </c>
      <c r="M15" s="1078">
        <v>1</v>
      </c>
      <c r="N15" s="1079">
        <v>1.5639895531526171</v>
      </c>
      <c r="O15" s="1073" t="s">
        <v>2990</v>
      </c>
      <c r="P15" s="1077">
        <v>0</v>
      </c>
      <c r="Q15" s="1078">
        <v>1</v>
      </c>
      <c r="R15" s="1079">
        <v>1.5639895531526171</v>
      </c>
      <c r="S15" s="1073" t="s">
        <v>2990</v>
      </c>
      <c r="T15" s="1077">
        <v>7.190886453751183E-2</v>
      </c>
      <c r="U15" s="1078">
        <v>1</v>
      </c>
      <c r="V15" s="1079">
        <v>1.5639895531526171</v>
      </c>
      <c r="W15" s="1073" t="s">
        <v>2990</v>
      </c>
      <c r="X15" s="1077">
        <v>0</v>
      </c>
      <c r="Y15" s="1078">
        <v>1</v>
      </c>
      <c r="Z15" s="1079">
        <v>1.5639895531526171</v>
      </c>
      <c r="AA15" s="1073" t="s">
        <v>2990</v>
      </c>
      <c r="AB15" s="1103"/>
      <c r="AC15" s="1041" t="s">
        <v>1974</v>
      </c>
      <c r="AD15" s="1094">
        <v>5</v>
      </c>
      <c r="AE15" s="1094">
        <v>1</v>
      </c>
      <c r="AF15" s="1094">
        <v>1</v>
      </c>
      <c r="AG15" s="1094">
        <v>1</v>
      </c>
      <c r="AH15" s="1094">
        <v>1</v>
      </c>
      <c r="AI15" s="1094">
        <v>5</v>
      </c>
      <c r="AJ15" s="1089">
        <v>3</v>
      </c>
      <c r="AK15" s="1089">
        <v>1.05</v>
      </c>
      <c r="AL15" s="1093">
        <v>1.5598204153209623</v>
      </c>
      <c r="AM15" s="1093">
        <v>1.5639895531526171</v>
      </c>
      <c r="AN15" s="1093" t="s">
        <v>2934</v>
      </c>
      <c r="AO15" s="1095">
        <v>1.5</v>
      </c>
      <c r="AP15" s="1095">
        <v>1</v>
      </c>
      <c r="AQ15" s="1095">
        <v>1</v>
      </c>
      <c r="AR15" s="1095">
        <v>1</v>
      </c>
      <c r="AS15" s="1095">
        <v>1</v>
      </c>
      <c r="AT15" s="1095">
        <v>1.2</v>
      </c>
    </row>
    <row r="16" spans="1:46">
      <c r="A16" s="1045" t="s">
        <v>855</v>
      </c>
      <c r="B16" s="1059"/>
      <c r="C16" s="1060" t="s">
        <v>469</v>
      </c>
      <c r="D16" s="1071" t="s">
        <v>470</v>
      </c>
      <c r="E16" s="1072" t="s">
        <v>352</v>
      </c>
      <c r="F16" s="1073" t="s">
        <v>1344</v>
      </c>
      <c r="G16" s="1074" t="s">
        <v>403</v>
      </c>
      <c r="H16" s="1075" t="s">
        <v>352</v>
      </c>
      <c r="I16" s="1075" t="s">
        <v>352</v>
      </c>
      <c r="J16" s="1076">
        <v>0</v>
      </c>
      <c r="K16" s="1074" t="s">
        <v>340</v>
      </c>
      <c r="L16" s="1077">
        <v>0</v>
      </c>
      <c r="M16" s="1078">
        <v>1</v>
      </c>
      <c r="N16" s="1079">
        <v>1.5639895531526171</v>
      </c>
      <c r="O16" s="1073" t="s">
        <v>2990</v>
      </c>
      <c r="P16" s="1077">
        <v>0</v>
      </c>
      <c r="Q16" s="1078">
        <v>1</v>
      </c>
      <c r="R16" s="1079">
        <v>1.5639895531526171</v>
      </c>
      <c r="S16" s="1073" t="s">
        <v>2990</v>
      </c>
      <c r="T16" s="1077">
        <v>0</v>
      </c>
      <c r="U16" s="1078">
        <v>1</v>
      </c>
      <c r="V16" s="1079">
        <v>1.5639895531526171</v>
      </c>
      <c r="W16" s="1073" t="s">
        <v>2990</v>
      </c>
      <c r="X16" s="1077">
        <v>7.190886453751183E-2</v>
      </c>
      <c r="Y16" s="1078">
        <v>1</v>
      </c>
      <c r="Z16" s="1079">
        <v>1.5639895531526171</v>
      </c>
      <c r="AA16" s="1073" t="s">
        <v>2990</v>
      </c>
      <c r="AB16" s="1103"/>
      <c r="AC16" s="1041" t="s">
        <v>1974</v>
      </c>
      <c r="AD16" s="1094">
        <v>5</v>
      </c>
      <c r="AE16" s="1094">
        <v>1</v>
      </c>
      <c r="AF16" s="1094">
        <v>1</v>
      </c>
      <c r="AG16" s="1094">
        <v>1</v>
      </c>
      <c r="AH16" s="1094">
        <v>1</v>
      </c>
      <c r="AI16" s="1094">
        <v>5</v>
      </c>
      <c r="AJ16" s="1089">
        <v>3</v>
      </c>
      <c r="AK16" s="1089">
        <v>1.05</v>
      </c>
      <c r="AL16" s="1093">
        <v>1.5598204153209623</v>
      </c>
      <c r="AM16" s="1093">
        <v>1.5639895531526171</v>
      </c>
      <c r="AN16" s="1093" t="s">
        <v>2934</v>
      </c>
      <c r="AO16" s="1095">
        <v>1.5</v>
      </c>
      <c r="AP16" s="1095">
        <v>1</v>
      </c>
      <c r="AQ16" s="1095">
        <v>1</v>
      </c>
      <c r="AR16" s="1095">
        <v>1</v>
      </c>
      <c r="AS16" s="1095">
        <v>1</v>
      </c>
      <c r="AT16" s="1095">
        <v>1.2</v>
      </c>
    </row>
    <row r="17" spans="1:50">
      <c r="A17" s="1045" t="s">
        <v>856</v>
      </c>
      <c r="B17" s="1059"/>
      <c r="C17" s="1060" t="s">
        <v>469</v>
      </c>
      <c r="D17" s="1071" t="s">
        <v>470</v>
      </c>
      <c r="E17" s="1072" t="s">
        <v>352</v>
      </c>
      <c r="F17" s="1073" t="s">
        <v>1345</v>
      </c>
      <c r="G17" s="1074" t="s">
        <v>2179</v>
      </c>
      <c r="H17" s="1075" t="s">
        <v>352</v>
      </c>
      <c r="I17" s="1075" t="s">
        <v>352</v>
      </c>
      <c r="J17" s="1076">
        <v>0</v>
      </c>
      <c r="K17" s="1074" t="s">
        <v>340</v>
      </c>
      <c r="L17" s="1077">
        <v>0.83924032205686383</v>
      </c>
      <c r="M17" s="1078">
        <v>1</v>
      </c>
      <c r="N17" s="1079">
        <v>1.5639895531526171</v>
      </c>
      <c r="O17" s="1073" t="s">
        <v>2991</v>
      </c>
      <c r="P17" s="1077">
        <v>0</v>
      </c>
      <c r="Q17" s="1078">
        <v>1</v>
      </c>
      <c r="R17" s="1079">
        <v>1.5639895531526171</v>
      </c>
      <c r="S17" s="1073" t="s">
        <v>2991</v>
      </c>
      <c r="T17" s="1077">
        <v>0.92809113546248823</v>
      </c>
      <c r="U17" s="1078">
        <v>1</v>
      </c>
      <c r="V17" s="1079">
        <v>1.5639895531526171</v>
      </c>
      <c r="W17" s="1073" t="s">
        <v>2991</v>
      </c>
      <c r="X17" s="1077">
        <v>0</v>
      </c>
      <c r="Y17" s="1078">
        <v>1</v>
      </c>
      <c r="Z17" s="1079">
        <v>1.5639895531526171</v>
      </c>
      <c r="AA17" s="1073" t="s">
        <v>2991</v>
      </c>
      <c r="AB17" s="1103"/>
      <c r="AC17" s="1041" t="s">
        <v>1975</v>
      </c>
      <c r="AD17" s="1094">
        <v>5</v>
      </c>
      <c r="AE17" s="1094">
        <v>1</v>
      </c>
      <c r="AF17" s="1094">
        <v>1</v>
      </c>
      <c r="AG17" s="1094">
        <v>1</v>
      </c>
      <c r="AH17" s="1094">
        <v>1</v>
      </c>
      <c r="AI17" s="1094">
        <v>5</v>
      </c>
      <c r="AJ17" s="1089">
        <v>3</v>
      </c>
      <c r="AK17" s="1089">
        <v>1.05</v>
      </c>
      <c r="AL17" s="1093">
        <v>1.5598204153209623</v>
      </c>
      <c r="AM17" s="1093">
        <v>1.5639895531526171</v>
      </c>
      <c r="AN17" s="1093" t="s">
        <v>2934</v>
      </c>
      <c r="AO17" s="1095">
        <v>1.5</v>
      </c>
      <c r="AP17" s="1095">
        <v>1</v>
      </c>
      <c r="AQ17" s="1095">
        <v>1</v>
      </c>
      <c r="AR17" s="1095">
        <v>1</v>
      </c>
      <c r="AS17" s="1095">
        <v>1</v>
      </c>
      <c r="AT17" s="1095">
        <v>1.2</v>
      </c>
    </row>
    <row r="18" spans="1:50">
      <c r="A18" s="1045" t="s">
        <v>857</v>
      </c>
      <c r="B18" s="1059"/>
      <c r="C18" s="1060" t="s">
        <v>469</v>
      </c>
      <c r="D18" s="1071" t="s">
        <v>470</v>
      </c>
      <c r="E18" s="1072" t="s">
        <v>352</v>
      </c>
      <c r="F18" s="1073" t="s">
        <v>1344</v>
      </c>
      <c r="G18" s="1074" t="s">
        <v>2179</v>
      </c>
      <c r="H18" s="1075" t="s">
        <v>352</v>
      </c>
      <c r="I18" s="1075" t="s">
        <v>352</v>
      </c>
      <c r="J18" s="1076">
        <v>0</v>
      </c>
      <c r="K18" s="1074" t="s">
        <v>340</v>
      </c>
      <c r="L18" s="1077">
        <v>0</v>
      </c>
      <c r="M18" s="1078">
        <v>1</v>
      </c>
      <c r="N18" s="1079">
        <v>1.5639895531526171</v>
      </c>
      <c r="O18" s="1073" t="s">
        <v>2991</v>
      </c>
      <c r="P18" s="1077">
        <v>0.83924032205686383</v>
      </c>
      <c r="Q18" s="1078">
        <v>1</v>
      </c>
      <c r="R18" s="1079">
        <v>1.5639895531526171</v>
      </c>
      <c r="S18" s="1073" t="s">
        <v>2991</v>
      </c>
      <c r="T18" s="1077">
        <v>0</v>
      </c>
      <c r="U18" s="1078">
        <v>1</v>
      </c>
      <c r="V18" s="1079">
        <v>1.5639895531526171</v>
      </c>
      <c r="W18" s="1073" t="s">
        <v>2991</v>
      </c>
      <c r="X18" s="1077">
        <v>0.92809113546248823</v>
      </c>
      <c r="Y18" s="1078">
        <v>1</v>
      </c>
      <c r="Z18" s="1079">
        <v>1.5639895531526171</v>
      </c>
      <c r="AA18" s="1073" t="s">
        <v>2991</v>
      </c>
      <c r="AB18" s="1103"/>
      <c r="AC18" s="1041" t="s">
        <v>1975</v>
      </c>
      <c r="AD18" s="1094">
        <v>5</v>
      </c>
      <c r="AE18" s="1094">
        <v>1</v>
      </c>
      <c r="AF18" s="1094">
        <v>1</v>
      </c>
      <c r="AG18" s="1094">
        <v>1</v>
      </c>
      <c r="AH18" s="1094">
        <v>1</v>
      </c>
      <c r="AI18" s="1094">
        <v>5</v>
      </c>
      <c r="AJ18" s="1089">
        <v>3</v>
      </c>
      <c r="AK18" s="1089">
        <v>1.05</v>
      </c>
      <c r="AL18" s="1093">
        <v>1.5598204153209623</v>
      </c>
      <c r="AM18" s="1093">
        <v>1.5639895531526171</v>
      </c>
      <c r="AN18" s="1093" t="s">
        <v>2934</v>
      </c>
      <c r="AO18" s="1095">
        <v>1.5</v>
      </c>
      <c r="AP18" s="1095">
        <v>1</v>
      </c>
      <c r="AQ18" s="1095">
        <v>1</v>
      </c>
      <c r="AR18" s="1095">
        <v>1</v>
      </c>
      <c r="AS18" s="1095">
        <v>1</v>
      </c>
      <c r="AT18" s="1095">
        <v>1.2</v>
      </c>
    </row>
    <row r="19" spans="1:50" ht="39.75" customHeight="1">
      <c r="A19" s="1045">
        <v>1824</v>
      </c>
      <c r="B19" s="1059" t="s">
        <v>90</v>
      </c>
      <c r="C19" s="1060" t="s">
        <v>469</v>
      </c>
      <c r="D19" s="1071" t="s">
        <v>470</v>
      </c>
      <c r="E19" s="1072" t="s">
        <v>352</v>
      </c>
      <c r="F19" s="1073" t="s">
        <v>2189</v>
      </c>
      <c r="G19" s="1074" t="s">
        <v>2190</v>
      </c>
      <c r="H19" s="1075" t="s">
        <v>352</v>
      </c>
      <c r="I19" s="1075" t="s">
        <v>352</v>
      </c>
      <c r="J19" s="1076">
        <v>0</v>
      </c>
      <c r="K19" s="1074" t="s">
        <v>341</v>
      </c>
      <c r="L19" s="1077">
        <v>6.2557012106257499</v>
      </c>
      <c r="M19" s="1078">
        <v>1</v>
      </c>
      <c r="N19" s="1079">
        <v>2.0949941301068096</v>
      </c>
      <c r="O19" s="1073" t="s">
        <v>2992</v>
      </c>
      <c r="P19" s="1077">
        <v>5.900175496367118</v>
      </c>
      <c r="Q19" s="1078">
        <v>1</v>
      </c>
      <c r="R19" s="1079">
        <v>2.0949941301068096</v>
      </c>
      <c r="S19" s="1073" t="s">
        <v>2992</v>
      </c>
      <c r="T19" s="1077">
        <v>8.4764552541137608</v>
      </c>
      <c r="U19" s="1078">
        <v>1</v>
      </c>
      <c r="V19" s="1079">
        <v>2.0949941301068096</v>
      </c>
      <c r="W19" s="1073" t="s">
        <v>2992</v>
      </c>
      <c r="X19" s="1077">
        <v>7.9947190414760287</v>
      </c>
      <c r="Y19" s="1078">
        <v>1</v>
      </c>
      <c r="Z19" s="1079">
        <v>2.0949941301068096</v>
      </c>
      <c r="AA19" s="1073" t="s">
        <v>2992</v>
      </c>
      <c r="AB19" s="1103"/>
      <c r="AC19" s="1041" t="s">
        <v>1976</v>
      </c>
      <c r="AD19" s="1094">
        <v>4</v>
      </c>
      <c r="AE19" s="1094">
        <v>5</v>
      </c>
      <c r="AF19" s="1094" t="s">
        <v>194</v>
      </c>
      <c r="AG19" s="1094" t="s">
        <v>194</v>
      </c>
      <c r="AH19" s="1094" t="s">
        <v>194</v>
      </c>
      <c r="AI19" s="1094" t="s">
        <v>194</v>
      </c>
      <c r="AJ19" s="1089">
        <v>5</v>
      </c>
      <c r="AK19" s="1089">
        <v>2</v>
      </c>
      <c r="AL19" s="1093">
        <v>1.2941338353151037</v>
      </c>
      <c r="AM19" s="1093">
        <v>2.0949941301068096</v>
      </c>
      <c r="AN19" s="1093" t="s">
        <v>52</v>
      </c>
      <c r="AO19" s="1095">
        <v>1.2</v>
      </c>
      <c r="AP19" s="1095">
        <v>1.2</v>
      </c>
      <c r="AQ19" s="1095">
        <v>1</v>
      </c>
      <c r="AR19" s="1095">
        <v>1</v>
      </c>
      <c r="AS19" s="1095">
        <v>1</v>
      </c>
      <c r="AT19" s="1095">
        <v>1</v>
      </c>
    </row>
    <row r="20" spans="1:50">
      <c r="A20" s="1045">
        <v>1841</v>
      </c>
      <c r="B20" s="1059"/>
      <c r="C20" s="1060" t="s">
        <v>469</v>
      </c>
      <c r="D20" s="1071" t="s">
        <v>470</v>
      </c>
      <c r="E20" s="1072" t="s">
        <v>352</v>
      </c>
      <c r="F20" s="1073" t="s">
        <v>53</v>
      </c>
      <c r="G20" s="1074" t="s">
        <v>465</v>
      </c>
      <c r="H20" s="1075" t="s">
        <v>352</v>
      </c>
      <c r="I20" s="1075" t="s">
        <v>352</v>
      </c>
      <c r="J20" s="1076">
        <v>0</v>
      </c>
      <c r="K20" s="1074" t="s">
        <v>341</v>
      </c>
      <c r="L20" s="1077">
        <v>9.921475559029283E-2</v>
      </c>
      <c r="M20" s="1078">
        <v>1</v>
      </c>
      <c r="N20" s="1079">
        <v>2.0949941301068096</v>
      </c>
      <c r="O20" s="1073" t="s">
        <v>2846</v>
      </c>
      <c r="P20" s="1077">
        <v>9.3576155590292809E-2</v>
      </c>
      <c r="Q20" s="1078">
        <v>1</v>
      </c>
      <c r="R20" s="1079">
        <v>2.0949941301068096</v>
      </c>
      <c r="S20" s="1073" t="s">
        <v>2846</v>
      </c>
      <c r="T20" s="1077">
        <v>9.921475559029283E-2</v>
      </c>
      <c r="U20" s="1078">
        <v>1</v>
      </c>
      <c r="V20" s="1079">
        <v>2.0949941301068096</v>
      </c>
      <c r="W20" s="1073" t="s">
        <v>2846</v>
      </c>
      <c r="X20" s="1077">
        <v>9.3576155590292809E-2</v>
      </c>
      <c r="Y20" s="1078">
        <v>1</v>
      </c>
      <c r="Z20" s="1079">
        <v>2.0949941301068096</v>
      </c>
      <c r="AA20" s="1073" t="s">
        <v>2846</v>
      </c>
      <c r="AB20" s="1104"/>
      <c r="AC20" s="1041" t="s">
        <v>493</v>
      </c>
      <c r="AD20" s="1094">
        <v>4</v>
      </c>
      <c r="AE20" s="1094">
        <v>5</v>
      </c>
      <c r="AF20" s="1094" t="s">
        <v>194</v>
      </c>
      <c r="AG20" s="1094" t="s">
        <v>194</v>
      </c>
      <c r="AH20" s="1094" t="s">
        <v>194</v>
      </c>
      <c r="AI20" s="1094" t="s">
        <v>194</v>
      </c>
      <c r="AJ20" s="1089">
        <v>5</v>
      </c>
      <c r="AK20" s="1089">
        <v>2</v>
      </c>
      <c r="AL20" s="1093">
        <v>1.2941338353151037</v>
      </c>
      <c r="AM20" s="1093">
        <v>2.0949941301068096</v>
      </c>
      <c r="AN20" s="1093" t="s">
        <v>52</v>
      </c>
      <c r="AO20" s="1095">
        <v>1.2</v>
      </c>
      <c r="AP20" s="1095">
        <v>1.2</v>
      </c>
      <c r="AQ20" s="1095">
        <v>1</v>
      </c>
      <c r="AR20" s="1095">
        <v>1</v>
      </c>
      <c r="AS20" s="1095">
        <v>1</v>
      </c>
      <c r="AT20" s="1095">
        <v>1</v>
      </c>
    </row>
    <row r="21" spans="1:50">
      <c r="A21" s="1045" t="s">
        <v>1856</v>
      </c>
      <c r="B21" s="1059"/>
      <c r="C21" s="1060" t="s">
        <v>469</v>
      </c>
      <c r="D21" s="1071" t="s">
        <v>470</v>
      </c>
      <c r="E21" s="1072" t="s">
        <v>352</v>
      </c>
      <c r="F21" s="1073" t="s">
        <v>1858</v>
      </c>
      <c r="G21" s="1074" t="s">
        <v>465</v>
      </c>
      <c r="H21" s="1075" t="s">
        <v>352</v>
      </c>
      <c r="I21" s="1075" t="s">
        <v>352</v>
      </c>
      <c r="J21" s="1076">
        <v>0</v>
      </c>
      <c r="K21" s="1074" t="s">
        <v>341</v>
      </c>
      <c r="L21" s="1077">
        <v>2.4803688897573208E-2</v>
      </c>
      <c r="M21" s="1078">
        <v>1</v>
      </c>
      <c r="N21" s="1079">
        <v>2.0949941301068096</v>
      </c>
      <c r="O21" s="1073" t="s">
        <v>2847</v>
      </c>
      <c r="P21" s="1077">
        <v>2.3394038897573202E-2</v>
      </c>
      <c r="Q21" s="1078">
        <v>1</v>
      </c>
      <c r="R21" s="1079">
        <v>2.0949941301068096</v>
      </c>
      <c r="S21" s="1073" t="s">
        <v>2847</v>
      </c>
      <c r="T21" s="1077">
        <v>2.4803688897573208E-2</v>
      </c>
      <c r="U21" s="1078">
        <v>1</v>
      </c>
      <c r="V21" s="1079">
        <v>2.0949941301068096</v>
      </c>
      <c r="W21" s="1073" t="s">
        <v>2847</v>
      </c>
      <c r="X21" s="1077">
        <v>2.3394038897573202E-2</v>
      </c>
      <c r="Y21" s="1078">
        <v>1</v>
      </c>
      <c r="Z21" s="1079">
        <v>2.0949941301068096</v>
      </c>
      <c r="AA21" s="1073" t="s">
        <v>2847</v>
      </c>
      <c r="AB21" s="1103"/>
      <c r="AC21" s="1041" t="s">
        <v>356</v>
      </c>
      <c r="AD21" s="1094">
        <v>4</v>
      </c>
      <c r="AE21" s="1094">
        <v>5</v>
      </c>
      <c r="AF21" s="1094" t="s">
        <v>194</v>
      </c>
      <c r="AG21" s="1094" t="s">
        <v>194</v>
      </c>
      <c r="AH21" s="1094" t="s">
        <v>194</v>
      </c>
      <c r="AI21" s="1094" t="s">
        <v>194</v>
      </c>
      <c r="AJ21" s="1089">
        <v>5</v>
      </c>
      <c r="AK21" s="1089">
        <v>2</v>
      </c>
      <c r="AL21" s="1093">
        <v>1.2941338353151037</v>
      </c>
      <c r="AM21" s="1093">
        <v>2.0949941301068096</v>
      </c>
      <c r="AN21" s="1093" t="s">
        <v>52</v>
      </c>
      <c r="AO21" s="1095">
        <v>1.2</v>
      </c>
      <c r="AP21" s="1095">
        <v>1.2</v>
      </c>
      <c r="AQ21" s="1095">
        <v>1</v>
      </c>
      <c r="AR21" s="1095">
        <v>1</v>
      </c>
      <c r="AS21" s="1095">
        <v>1</v>
      </c>
      <c r="AT21" s="1095">
        <v>1</v>
      </c>
    </row>
    <row r="22" spans="1:50">
      <c r="AB22" s="1103"/>
    </row>
    <row r="23" spans="1:50">
      <c r="F23" s="1125" t="s">
        <v>1977</v>
      </c>
      <c r="K23" s="1120" t="s">
        <v>241</v>
      </c>
      <c r="L23" s="1137">
        <v>0.49607377795146412</v>
      </c>
      <c r="M23" s="1127"/>
      <c r="N23" s="1127"/>
      <c r="O23" s="1136" t="s">
        <v>756</v>
      </c>
      <c r="P23" s="1137">
        <v>0.4678807779514641</v>
      </c>
      <c r="Q23" s="1127"/>
      <c r="R23" s="1127"/>
      <c r="S23" s="1136" t="s">
        <v>756</v>
      </c>
      <c r="T23" s="1137">
        <v>0.49607377795146412</v>
      </c>
      <c r="U23" s="1127"/>
      <c r="V23" s="1127"/>
      <c r="W23" s="1136" t="s">
        <v>756</v>
      </c>
      <c r="X23" s="1137">
        <v>0.4678807779514641</v>
      </c>
      <c r="Y23" s="1127"/>
      <c r="Z23" s="1127"/>
      <c r="AA23" s="1136"/>
      <c r="AB23" s="1103"/>
    </row>
    <row r="24" spans="1:50">
      <c r="L24" s="1137"/>
      <c r="O24" s="1138" t="s">
        <v>757</v>
      </c>
      <c r="S24" s="1138" t="s">
        <v>757</v>
      </c>
      <c r="W24" s="1138" t="s">
        <v>757</v>
      </c>
      <c r="AA24" s="1138"/>
      <c r="AB24" s="1103"/>
    </row>
    <row r="25" spans="1:50">
      <c r="F25" s="1125" t="s">
        <v>870</v>
      </c>
      <c r="L25" s="1131">
        <v>1</v>
      </c>
      <c r="M25" s="1131">
        <v>8</v>
      </c>
      <c r="N25" s="1131">
        <v>12.511916425220935</v>
      </c>
      <c r="O25" s="1131">
        <v>0</v>
      </c>
      <c r="P25" s="1131">
        <v>1</v>
      </c>
      <c r="Q25" s="1131">
        <v>8</v>
      </c>
      <c r="R25" s="1131">
        <v>12.511916425220935</v>
      </c>
      <c r="S25" s="1131">
        <v>0</v>
      </c>
      <c r="T25" s="1131">
        <v>1</v>
      </c>
      <c r="U25" s="1131">
        <v>8</v>
      </c>
      <c r="V25" s="1131">
        <v>12.511916425220935</v>
      </c>
      <c r="W25" s="1131">
        <v>0</v>
      </c>
      <c r="X25" s="1131">
        <v>1</v>
      </c>
      <c r="Y25" s="1131">
        <v>8</v>
      </c>
      <c r="Z25" s="1131">
        <v>12.511916425220935</v>
      </c>
      <c r="AA25" s="1131">
        <v>0</v>
      </c>
      <c r="AB25" s="1103"/>
    </row>
    <row r="26" spans="1:50">
      <c r="AB26" s="1103"/>
    </row>
    <row r="27" spans="1:50">
      <c r="AB27" s="1103"/>
    </row>
    <row r="28" spans="1:50">
      <c r="AB28" s="1103"/>
    </row>
    <row r="29" spans="1:50" s="1128" customFormat="1">
      <c r="A29" s="1120"/>
      <c r="B29" s="1123"/>
      <c r="C29" s="1124"/>
      <c r="D29" s="1120"/>
      <c r="E29" s="1120"/>
      <c r="F29" s="1125" t="s">
        <v>912</v>
      </c>
      <c r="G29" s="1120"/>
      <c r="H29" s="1132">
        <v>19994.192000000003</v>
      </c>
      <c r="I29" s="1120"/>
      <c r="J29" s="1120"/>
      <c r="K29" s="1120" t="s">
        <v>762</v>
      </c>
      <c r="L29" s="1133">
        <v>19994.192000000003</v>
      </c>
      <c r="M29" s="1139"/>
      <c r="N29" s="1139"/>
      <c r="O29" s="1139"/>
      <c r="P29" s="1133">
        <v>19994.192000000003</v>
      </c>
      <c r="Q29" s="1139"/>
      <c r="R29" s="1139"/>
      <c r="S29" s="1139"/>
      <c r="T29" s="1140"/>
      <c r="U29" s="1140"/>
      <c r="V29" s="1140"/>
      <c r="W29" s="1140"/>
      <c r="X29" s="1140"/>
      <c r="Y29" s="1139"/>
      <c r="Z29" s="1139"/>
      <c r="AA29" s="1139"/>
      <c r="AB29" s="1103"/>
      <c r="AD29" s="1129"/>
      <c r="AE29" s="1130"/>
      <c r="AF29" s="1130"/>
      <c r="AG29" s="1130"/>
      <c r="AH29" s="1130"/>
      <c r="AI29" s="1130"/>
      <c r="AJ29" s="1130"/>
      <c r="AK29" s="1130"/>
      <c r="AL29" s="1130"/>
      <c r="AM29" s="1130"/>
      <c r="AN29" s="1130"/>
      <c r="AO29" s="1120"/>
      <c r="AP29" s="1120"/>
      <c r="AQ29" s="1120"/>
      <c r="AR29" s="1120"/>
      <c r="AS29" s="1120"/>
      <c r="AT29" s="1120"/>
      <c r="AU29" s="1120"/>
      <c r="AV29" s="1120"/>
      <c r="AW29" s="1134"/>
      <c r="AX29" s="1134"/>
    </row>
    <row r="30" spans="1:50" s="1128" customFormat="1">
      <c r="A30" s="1120"/>
      <c r="B30" s="1123"/>
      <c r="C30" s="1124"/>
      <c r="D30" s="1120"/>
      <c r="E30" s="1120"/>
      <c r="F30" s="1125" t="s">
        <v>871</v>
      </c>
      <c r="G30" s="1120"/>
      <c r="H30" s="1132">
        <v>20755.364000000001</v>
      </c>
      <c r="I30" s="1120"/>
      <c r="J30" s="1120"/>
      <c r="K30" s="1120" t="s">
        <v>762</v>
      </c>
      <c r="L30" s="1135"/>
      <c r="M30" s="1139"/>
      <c r="N30" s="1139"/>
      <c r="O30" s="1139"/>
      <c r="P30" s="1135"/>
      <c r="Q30" s="1139"/>
      <c r="R30" s="1139"/>
      <c r="S30" s="1139"/>
      <c r="T30" s="1133">
        <v>20755.364000000001</v>
      </c>
      <c r="U30" s="1139"/>
      <c r="V30" s="1139"/>
      <c r="W30" s="1139"/>
      <c r="X30" s="1133">
        <v>20755.364000000001</v>
      </c>
      <c r="Y30" s="1139"/>
      <c r="Z30" s="1139"/>
      <c r="AA30" s="1139"/>
      <c r="AB30" s="1103"/>
      <c r="AD30" s="1129"/>
      <c r="AE30" s="1130"/>
      <c r="AF30" s="1130"/>
      <c r="AG30" s="1130"/>
      <c r="AH30" s="1130"/>
      <c r="AI30" s="1130"/>
      <c r="AJ30" s="1130"/>
      <c r="AK30" s="1130"/>
      <c r="AL30" s="1130"/>
      <c r="AM30" s="1130"/>
      <c r="AN30" s="1130"/>
      <c r="AO30" s="1120"/>
      <c r="AP30" s="1120"/>
      <c r="AQ30" s="1120"/>
      <c r="AR30" s="1120"/>
      <c r="AS30" s="1120"/>
      <c r="AT30" s="1120"/>
      <c r="AU30" s="1120"/>
      <c r="AV30" s="1120"/>
      <c r="AW30" s="1134"/>
      <c r="AX30" s="1134"/>
    </row>
    <row r="31" spans="1:50" s="1128" customFormat="1">
      <c r="A31" s="1120"/>
      <c r="B31" s="1123"/>
      <c r="C31" s="1124"/>
      <c r="D31" s="1120"/>
      <c r="E31" s="1120"/>
      <c r="F31" s="1125"/>
      <c r="G31" s="1120"/>
      <c r="H31" s="1132"/>
      <c r="I31" s="1120"/>
      <c r="J31" s="1120"/>
      <c r="K31" s="1120"/>
      <c r="L31" s="1135"/>
      <c r="M31" s="1139"/>
      <c r="N31" s="1139"/>
      <c r="O31" s="1139"/>
      <c r="P31" s="1135"/>
      <c r="Q31" s="1139"/>
      <c r="R31" s="1139"/>
      <c r="S31" s="1139"/>
      <c r="T31" s="1133"/>
      <c r="U31" s="1139"/>
      <c r="V31" s="1139"/>
      <c r="W31" s="1139"/>
      <c r="X31" s="1133"/>
      <c r="Y31" s="1139"/>
      <c r="Z31" s="1139"/>
      <c r="AA31" s="1139"/>
      <c r="AB31" s="1103"/>
      <c r="AD31" s="1129"/>
      <c r="AE31" s="1130"/>
      <c r="AF31" s="1130"/>
      <c r="AG31" s="1130"/>
      <c r="AH31" s="1130"/>
      <c r="AI31" s="1130"/>
      <c r="AJ31" s="1130"/>
      <c r="AK31" s="1130"/>
      <c r="AL31" s="1130"/>
      <c r="AM31" s="1130"/>
      <c r="AN31" s="1130"/>
      <c r="AO31" s="1120"/>
      <c r="AP31" s="1120"/>
      <c r="AQ31" s="1120"/>
      <c r="AR31" s="1120"/>
      <c r="AS31" s="1120"/>
      <c r="AT31" s="1120"/>
      <c r="AU31" s="1120"/>
      <c r="AV31" s="1120"/>
      <c r="AW31" s="1134"/>
      <c r="AX31" s="1134"/>
    </row>
    <row r="32" spans="1:50" s="1128" customFormat="1">
      <c r="A32" s="1120"/>
      <c r="B32" s="1123"/>
      <c r="C32" s="1124"/>
      <c r="D32" s="1120"/>
      <c r="E32" s="1120"/>
      <c r="F32" s="1125" t="s">
        <v>1978</v>
      </c>
      <c r="G32" s="1120"/>
      <c r="H32" s="1132" t="e">
        <v>#REF!</v>
      </c>
      <c r="I32" s="1120"/>
      <c r="J32" s="1120"/>
      <c r="K32" s="1120" t="s">
        <v>762</v>
      </c>
      <c r="L32" s="1135">
        <v>15026</v>
      </c>
      <c r="M32" s="1139"/>
      <c r="N32" s="1139"/>
      <c r="O32" s="1139"/>
      <c r="P32" s="1135">
        <v>15026</v>
      </c>
      <c r="Q32" s="1139"/>
      <c r="R32" s="1139"/>
      <c r="S32" s="1139"/>
      <c r="T32" s="1135"/>
      <c r="U32" s="1139"/>
      <c r="V32" s="1139"/>
      <c r="W32" s="1139"/>
      <c r="X32" s="1135"/>
      <c r="Y32" s="1139"/>
      <c r="Z32" s="1139"/>
      <c r="AA32" s="1139"/>
      <c r="AB32" s="1103"/>
      <c r="AD32" s="1129"/>
      <c r="AE32" s="1130"/>
      <c r="AF32" s="1130"/>
      <c r="AG32" s="1130"/>
      <c r="AH32" s="1130"/>
      <c r="AI32" s="1130"/>
      <c r="AJ32" s="1130"/>
      <c r="AK32" s="1130"/>
      <c r="AL32" s="1130"/>
      <c r="AM32" s="1130"/>
      <c r="AN32" s="1130"/>
      <c r="AO32" s="1120"/>
      <c r="AP32" s="1120"/>
      <c r="AQ32" s="1120"/>
      <c r="AR32" s="1120"/>
      <c r="AS32" s="1120"/>
      <c r="AT32" s="1120"/>
      <c r="AU32" s="1120"/>
      <c r="AV32" s="1120"/>
      <c r="AW32" s="1134"/>
      <c r="AX32" s="1134"/>
    </row>
    <row r="33" spans="6:28">
      <c r="F33" s="1125" t="s">
        <v>1979</v>
      </c>
      <c r="K33" s="1120" t="s">
        <v>762</v>
      </c>
      <c r="T33" s="1120">
        <v>18411</v>
      </c>
      <c r="X33" s="1120">
        <v>18411</v>
      </c>
      <c r="AB33" s="1103"/>
    </row>
    <row r="34" spans="6:28">
      <c r="AB34" s="1104"/>
    </row>
    <row r="35" spans="6:28">
      <c r="AB35" s="1103"/>
    </row>
    <row r="36" spans="6:28">
      <c r="AB36" s="1103"/>
    </row>
    <row r="37" spans="6:28">
      <c r="AB37" s="1103"/>
    </row>
    <row r="38" spans="6:28">
      <c r="AB38" s="1103"/>
    </row>
    <row r="39" spans="6:28">
      <c r="AB39" s="1103"/>
    </row>
    <row r="40" spans="6:28">
      <c r="AB40" s="1103"/>
    </row>
    <row r="41" spans="6:28">
      <c r="AB41" s="1103"/>
    </row>
    <row r="42" spans="6:28">
      <c r="AB42" s="1103"/>
    </row>
    <row r="43" spans="6:28">
      <c r="AB43" s="1103"/>
    </row>
    <row r="44" spans="6:28">
      <c r="AB44" s="1103"/>
    </row>
    <row r="45" spans="6:28">
      <c r="AB45" s="1103"/>
    </row>
    <row r="46" spans="6:28">
      <c r="AB46" s="1103"/>
    </row>
    <row r="47" spans="6:28">
      <c r="AB47" s="1103"/>
    </row>
    <row r="48" spans="6:28">
      <c r="AB48" s="1103"/>
    </row>
    <row r="49" spans="28:28">
      <c r="AB49" s="1103"/>
    </row>
    <row r="50" spans="28:28">
      <c r="AB50" s="1103"/>
    </row>
    <row r="51" spans="28:28">
      <c r="AB51" s="1103"/>
    </row>
    <row r="52" spans="28:28">
      <c r="AB52" s="1103"/>
    </row>
    <row r="53" spans="28:28">
      <c r="AB53" s="1103"/>
    </row>
    <row r="54" spans="28:28">
      <c r="AB54" s="1103"/>
    </row>
    <row r="55" spans="28:28">
      <c r="AB55" s="1103"/>
    </row>
    <row r="56" spans="28:28">
      <c r="AB56" s="1103"/>
    </row>
    <row r="57" spans="28:28">
      <c r="AB57" s="1103"/>
    </row>
    <row r="58" spans="28:28">
      <c r="AB58" s="1103"/>
    </row>
    <row r="59" spans="28:28">
      <c r="AB59" s="1103"/>
    </row>
    <row r="60" spans="28:28">
      <c r="AB60" s="1103"/>
    </row>
    <row r="61" spans="28:28">
      <c r="AB61" s="1103"/>
    </row>
    <row r="62" spans="28:28">
      <c r="AB62" s="1103"/>
    </row>
    <row r="63" spans="28:28">
      <c r="AB63" s="1103"/>
    </row>
    <row r="64" spans="28:28">
      <c r="AB64" s="1103"/>
    </row>
    <row r="65" spans="28:28">
      <c r="AB65" s="1103"/>
    </row>
    <row r="66" spans="28:28">
      <c r="AB66" s="1103"/>
    </row>
    <row r="67" spans="28:28">
      <c r="AB67" s="1103"/>
    </row>
    <row r="68" spans="28:28">
      <c r="AB68" s="1103"/>
    </row>
    <row r="69" spans="28:28">
      <c r="AB69" s="1103"/>
    </row>
    <row r="70" spans="28:28">
      <c r="AB70" s="1103"/>
    </row>
    <row r="71" spans="28:28">
      <c r="AB71" s="1103"/>
    </row>
    <row r="72" spans="28:28">
      <c r="AB72" s="1103"/>
    </row>
  </sheetData>
  <mergeCells count="1">
    <mergeCell ref="AD1:AI1"/>
  </mergeCells>
  <conditionalFormatting sqref="D11:L21 P11:P21 T11:T21 X11:X21">
    <cfRule type="expression" dxfId="1524" priority="9">
      <formula>MOD(ROW(),2)=0</formula>
    </cfRule>
  </conditionalFormatting>
  <conditionalFormatting sqref="M11:O21 Q11:S21 U11:W21 Y11:AA21">
    <cfRule type="expression" dxfId="1523" priority="8">
      <formula>MOD(ROW(),2)=0</formula>
    </cfRule>
  </conditionalFormatting>
  <conditionalFormatting sqref="P11:P21 T11:T21 X11:X21">
    <cfRule type="expression" dxfId="1522" priority="7">
      <formula>MOD(ROW(),2)=0</formula>
    </cfRule>
  </conditionalFormatting>
  <conditionalFormatting sqref="Q11:S21 U11:W21 Y11:AA21">
    <cfRule type="expression" dxfId="1521" priority="6">
      <formula>MOD(ROW(),2)=0</formula>
    </cfRule>
  </conditionalFormatting>
  <conditionalFormatting sqref="AC11:AC18 AC20:AC21">
    <cfRule type="expression" dxfId="1520" priority="5">
      <formula>MOD(ROW(),2)=0</formula>
    </cfRule>
  </conditionalFormatting>
  <conditionalFormatting sqref="AD11:AI21">
    <cfRule type="expression" dxfId="1519" priority="4">
      <formula>MOD(ROW(),2)=0</formula>
    </cfRule>
  </conditionalFormatting>
  <conditionalFormatting sqref="AJ11:AS21">
    <cfRule type="expression" dxfId="1518" priority="3">
      <formula>MOD(ROW(),2)=0</formula>
    </cfRule>
  </conditionalFormatting>
  <conditionalFormatting sqref="AT11:AT21">
    <cfRule type="expression" dxfId="1517" priority="2">
      <formula>MOD(ROW(),2)=0</formula>
    </cfRule>
  </conditionalFormatting>
  <conditionalFormatting sqref="AC19">
    <cfRule type="expression" dxfId="1516" priority="1">
      <formula>MOD(ROW(),2)=0</formula>
    </cfRule>
  </conditionalFormatting>
  <dataValidations count="10">
    <dataValidation allowBlank="1" showInputMessage="1" showErrorMessage="1" prompt="always 1" sqref="L7:L10 P7:P10 T7:T10 X7:X10" xr:uid="{D0C6A335-23D6-4618-9C0A-FBB03F7FED2E}"/>
    <dataValidation allowBlank="1" showInputMessage="1" showErrorMessage="1" promptTitle="Do not change" prompt="This field is automatically updated from the names-list" sqref="AJ11:AJ21" xr:uid="{73BAA6EC-355A-4FB3-9F50-D058EB5B677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D3" xr:uid="{41C305F0-8D99-4C2D-A78F-AE3F9DDC8EB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I3" xr:uid="{F8683D1E-3943-4C59-957C-B615FF606A72}"/>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H3" xr:uid="{3F578F63-ECC7-4634-A921-97A4B93B6962}"/>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G3" xr:uid="{B6CE87F9-F74D-40C6-81E7-1B5C1FC21443}"/>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F3" xr:uid="{5A184CEB-E717-4157-A9A3-AFE608AA4D8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E3" xr:uid="{C38A54AB-9A73-42FB-8410-B0F894C8B1F4}"/>
    <dataValidation allowBlank="1" showInputMessage="1" showErrorMessage="1" prompt="Do not change." sqref="AJ3:AT4" xr:uid="{366F4F11-4596-4A3F-81A7-93F862CF3F0F}"/>
    <dataValidation allowBlank="1" showInputMessage="1" showErrorMessage="1" promptTitle="Remarks" prompt="A general comment (data source, calculation procedure, ...) can be made about each individual exchange. The remarks are added to the GeneralComment-field." sqref="AC3" xr:uid="{EF6B5F6C-0E2E-4096-A500-F20E6307216A}"/>
  </dataValidations>
  <pageMargins left="0.78740157499999996" right="0.78740157499999996" top="0.984251969" bottom="0.984251969" header="0.4921259845" footer="0.4921259845"/>
  <pageSetup paperSize="9" scale="16"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1">
    <tabColor theme="4" tint="0.39997558519241921"/>
  </sheetPr>
  <dimension ref="A1:AI32"/>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5.140625" style="24" hidden="1" customWidth="1" outlineLevel="1"/>
    <col min="2" max="2" width="12.28515625" style="253" bestFit="1" customWidth="1" collapsed="1"/>
    <col min="3" max="3" width="5.85546875" style="252" hidden="1" customWidth="1" outlineLevel="1"/>
    <col min="4" max="4" width="2.5703125" style="44" hidden="1" customWidth="1" outlineLevel="1"/>
    <col min="5" max="5" width="2.85546875" style="44" hidden="1" customWidth="1" outlineLevel="1"/>
    <col min="6" max="6" width="44.7109375" style="44" bestFit="1" customWidth="1" collapsed="1"/>
    <col min="7" max="7" width="6.28515625" style="44" customWidth="1"/>
    <col min="8" max="9" width="6.28515625" style="44" hidden="1" customWidth="1" outlineLevel="1"/>
    <col min="10" max="10" width="2.140625" style="44" customWidth="1" collapsed="1"/>
    <col min="11" max="11" width="5.28515625" style="44" customWidth="1"/>
    <col min="12" max="12" width="14.42578125" style="44" customWidth="1"/>
    <col min="13" max="13" width="2.28515625" style="44" customWidth="1"/>
    <col min="14" max="14" width="4.42578125" style="44" customWidth="1"/>
    <col min="15" max="15" width="33.5703125" style="45" customWidth="1"/>
    <col min="16" max="16" width="13.7109375" style="254" customWidth="1"/>
    <col min="17" max="17" width="10.28515625" style="254" customWidth="1"/>
    <col min="18" max="18" width="4" style="23" bestFit="1" customWidth="1"/>
    <col min="19" max="19" width="6.28515625" style="23" bestFit="1" customWidth="1"/>
    <col min="20" max="20" width="5.85546875" style="23" bestFit="1" customWidth="1"/>
    <col min="21" max="21" width="4.7109375" style="23" bestFit="1" customWidth="1"/>
    <col min="22" max="22" width="5.28515625" style="23" bestFit="1" customWidth="1"/>
    <col min="23" max="23" width="5.85546875" style="23" bestFit="1" customWidth="1"/>
    <col min="24" max="25" width="6.85546875" style="23" bestFit="1" customWidth="1"/>
    <col min="26" max="26" width="8.28515625" style="23" bestFit="1" customWidth="1"/>
    <col min="27" max="27" width="9.140625" style="23" bestFit="1" customWidth="1"/>
    <col min="28" max="28" width="12.140625" style="23" customWidth="1"/>
    <col min="29" max="29" width="40.28515625" style="66" customWidth="1"/>
    <col min="30" max="32" width="5.42578125" style="24" customWidth="1"/>
    <col min="33" max="33" width="5.85546875" style="24" customWidth="1"/>
    <col min="34" max="34" width="5.42578125" style="24" customWidth="1"/>
    <col min="35" max="35" width="5.28515625" style="24" customWidth="1"/>
    <col min="36" max="16384" width="11.42578125" style="24"/>
  </cols>
  <sheetData>
    <row r="1" spans="1:35">
      <c r="B1" s="17"/>
      <c r="C1" s="18"/>
      <c r="D1" s="19"/>
      <c r="E1" s="19"/>
      <c r="F1" s="20" t="s">
        <v>456</v>
      </c>
      <c r="G1" s="19"/>
      <c r="H1" s="19"/>
      <c r="I1" s="19"/>
      <c r="J1" s="19"/>
      <c r="K1" s="19"/>
      <c r="L1" s="21">
        <v>1654</v>
      </c>
      <c r="M1" s="22"/>
      <c r="N1" s="22"/>
      <c r="O1" s="22"/>
      <c r="P1" s="28"/>
      <c r="Q1" s="28"/>
      <c r="R1" s="1525" t="s">
        <v>173</v>
      </c>
      <c r="S1" s="1525"/>
      <c r="T1" s="1525"/>
      <c r="U1" s="1525"/>
      <c r="V1" s="1525"/>
      <c r="W1" s="1525"/>
    </row>
    <row r="2" spans="1:35" ht="36">
      <c r="B2" s="242"/>
      <c r="C2" s="18" t="s">
        <v>457</v>
      </c>
      <c r="D2" s="243">
        <v>3503</v>
      </c>
      <c r="E2" s="243">
        <v>3504</v>
      </c>
      <c r="F2" s="243">
        <v>3702</v>
      </c>
      <c r="G2" s="243">
        <v>3703</v>
      </c>
      <c r="H2" s="243">
        <v>3506</v>
      </c>
      <c r="I2" s="243">
        <v>3507</v>
      </c>
      <c r="J2" s="243">
        <v>3508</v>
      </c>
      <c r="K2" s="243">
        <v>3706</v>
      </c>
      <c r="L2" s="243">
        <v>3707</v>
      </c>
      <c r="M2" s="25">
        <v>3708</v>
      </c>
      <c r="N2" s="25">
        <v>3709</v>
      </c>
      <c r="O2" s="26">
        <v>3792</v>
      </c>
      <c r="P2" s="244"/>
      <c r="Q2" s="244"/>
      <c r="R2" s="27" t="s">
        <v>174</v>
      </c>
      <c r="S2" s="27" t="s">
        <v>175</v>
      </c>
      <c r="T2" s="27" t="s">
        <v>176</v>
      </c>
      <c r="U2" s="27" t="s">
        <v>177</v>
      </c>
      <c r="V2" s="27" t="s">
        <v>178</v>
      </c>
      <c r="W2" s="27" t="s">
        <v>179</v>
      </c>
      <c r="X2" s="67" t="s">
        <v>180</v>
      </c>
      <c r="Y2" s="67" t="s">
        <v>181</v>
      </c>
      <c r="Z2" s="68" t="s">
        <v>182</v>
      </c>
      <c r="AA2" s="68" t="s">
        <v>332</v>
      </c>
      <c r="AB2" s="256" t="s">
        <v>185</v>
      </c>
      <c r="AC2" s="31" t="s">
        <v>186</v>
      </c>
      <c r="AD2" s="28" t="s">
        <v>174</v>
      </c>
      <c r="AE2" s="28" t="s">
        <v>175</v>
      </c>
      <c r="AF2" s="28" t="s">
        <v>176</v>
      </c>
      <c r="AG2" s="28" t="s">
        <v>177</v>
      </c>
      <c r="AH2" s="28" t="s">
        <v>178</v>
      </c>
      <c r="AI2" s="28" t="s">
        <v>179</v>
      </c>
    </row>
    <row r="3" spans="1:35" ht="43.5" customHeight="1">
      <c r="B3" s="245"/>
      <c r="C3" s="18">
        <v>401</v>
      </c>
      <c r="D3" s="246" t="s">
        <v>458</v>
      </c>
      <c r="E3" s="246" t="s">
        <v>459</v>
      </c>
      <c r="F3" s="257" t="s">
        <v>460</v>
      </c>
      <c r="G3" s="53" t="s">
        <v>461</v>
      </c>
      <c r="H3" s="53" t="s">
        <v>462</v>
      </c>
      <c r="I3" s="53" t="s">
        <v>463</v>
      </c>
      <c r="J3" s="53" t="s">
        <v>464</v>
      </c>
      <c r="K3" s="53" t="s">
        <v>337</v>
      </c>
      <c r="L3" s="187" t="s">
        <v>224</v>
      </c>
      <c r="M3" s="29" t="s">
        <v>187</v>
      </c>
      <c r="N3" s="29" t="s">
        <v>188</v>
      </c>
      <c r="O3" s="120" t="s">
        <v>492</v>
      </c>
      <c r="P3" s="180" t="s">
        <v>225</v>
      </c>
      <c r="Q3" s="180" t="s">
        <v>298</v>
      </c>
      <c r="R3" s="30" t="s">
        <v>189</v>
      </c>
      <c r="S3" s="27"/>
      <c r="T3" s="27"/>
      <c r="U3" s="27"/>
      <c r="V3" s="27"/>
      <c r="W3" s="27"/>
      <c r="X3" s="31"/>
      <c r="Y3" s="31"/>
      <c r="Z3" s="68" t="s">
        <v>190</v>
      </c>
      <c r="AA3" s="68" t="s">
        <v>190</v>
      </c>
      <c r="AB3" s="258"/>
      <c r="AC3" s="259"/>
    </row>
    <row r="4" spans="1:35">
      <c r="B4" s="245"/>
      <c r="C4" s="18">
        <v>662</v>
      </c>
      <c r="D4" s="257"/>
      <c r="E4" s="257"/>
      <c r="F4" s="257" t="s">
        <v>461</v>
      </c>
      <c r="G4" s="257"/>
      <c r="H4" s="257"/>
      <c r="I4" s="257"/>
      <c r="J4" s="257"/>
      <c r="K4" s="257"/>
      <c r="L4" s="187" t="s">
        <v>191</v>
      </c>
      <c r="M4" s="121"/>
      <c r="N4" s="121"/>
      <c r="O4" s="122"/>
      <c r="P4" s="180" t="s">
        <v>191</v>
      </c>
      <c r="Q4" s="180" t="s">
        <v>465</v>
      </c>
      <c r="R4" s="33" t="s">
        <v>192</v>
      </c>
      <c r="Z4" s="34"/>
      <c r="AA4" s="34"/>
      <c r="AB4" s="35"/>
      <c r="AC4" s="69"/>
    </row>
    <row r="5" spans="1:35">
      <c r="B5" s="245"/>
      <c r="C5" s="18">
        <v>493</v>
      </c>
      <c r="D5" s="257"/>
      <c r="E5" s="257"/>
      <c r="F5" s="257" t="s">
        <v>464</v>
      </c>
      <c r="G5" s="257"/>
      <c r="H5" s="257"/>
      <c r="I5" s="257"/>
      <c r="J5" s="257"/>
      <c r="K5" s="257"/>
      <c r="L5" s="187">
        <v>1</v>
      </c>
      <c r="M5" s="121"/>
      <c r="N5" s="121"/>
      <c r="O5" s="122"/>
      <c r="P5" s="180">
        <v>1</v>
      </c>
      <c r="Q5" s="180">
        <v>1</v>
      </c>
    </row>
    <row r="6" spans="1:35">
      <c r="B6" s="245"/>
      <c r="C6" s="18">
        <v>403</v>
      </c>
      <c r="D6" s="257"/>
      <c r="E6" s="257"/>
      <c r="F6" s="257" t="s">
        <v>337</v>
      </c>
      <c r="G6" s="257"/>
      <c r="H6" s="257"/>
      <c r="I6" s="257"/>
      <c r="J6" s="257"/>
      <c r="K6" s="257"/>
      <c r="L6" s="187" t="s">
        <v>466</v>
      </c>
      <c r="M6" s="121"/>
      <c r="N6" s="121"/>
      <c r="O6" s="122"/>
      <c r="P6" s="180" t="s">
        <v>466</v>
      </c>
      <c r="Q6" s="180" t="s">
        <v>466</v>
      </c>
      <c r="R6" s="36"/>
      <c r="S6" s="36"/>
      <c r="T6" s="36"/>
      <c r="U6" s="36"/>
      <c r="V6" s="36"/>
      <c r="W6" s="36"/>
      <c r="Z6" s="37"/>
      <c r="AA6" s="37"/>
      <c r="AB6" s="35"/>
    </row>
    <row r="7" spans="1:35" ht="13.5" customHeight="1">
      <c r="B7" s="260" t="s">
        <v>467</v>
      </c>
      <c r="C7" s="38"/>
      <c r="D7" s="247" t="s">
        <v>352</v>
      </c>
      <c r="E7" s="248">
        <v>0</v>
      </c>
      <c r="F7" s="11" t="s">
        <v>224</v>
      </c>
      <c r="G7" s="13" t="s">
        <v>191</v>
      </c>
      <c r="H7" s="11" t="s">
        <v>352</v>
      </c>
      <c r="I7" s="11" t="s">
        <v>352</v>
      </c>
      <c r="J7" s="12">
        <v>1</v>
      </c>
      <c r="K7" s="13" t="s">
        <v>466</v>
      </c>
      <c r="L7" s="13">
        <v>1</v>
      </c>
      <c r="M7" s="39"/>
      <c r="N7" s="1"/>
      <c r="O7" s="41"/>
      <c r="P7" s="249" t="s">
        <v>332</v>
      </c>
      <c r="Q7" s="249"/>
      <c r="R7" s="42">
        <v>1</v>
      </c>
      <c r="S7" s="42">
        <v>1</v>
      </c>
      <c r="T7" s="42">
        <v>1</v>
      </c>
      <c r="U7" s="42">
        <v>1</v>
      </c>
      <c r="V7" s="42">
        <v>1</v>
      </c>
      <c r="W7" s="42">
        <v>1</v>
      </c>
      <c r="X7" s="42">
        <v>45</v>
      </c>
      <c r="Y7" s="63">
        <v>1</v>
      </c>
      <c r="Z7" s="70">
        <v>1</v>
      </c>
      <c r="AA7" s="70">
        <v>1</v>
      </c>
      <c r="AB7" s="71" t="s">
        <v>2747</v>
      </c>
      <c r="AC7" s="250"/>
      <c r="AD7" s="43">
        <v>1</v>
      </c>
      <c r="AE7" s="43">
        <v>1</v>
      </c>
      <c r="AF7" s="43">
        <v>1</v>
      </c>
      <c r="AG7" s="43">
        <v>1</v>
      </c>
      <c r="AH7" s="43">
        <v>1</v>
      </c>
      <c r="AI7" s="43">
        <v>1</v>
      </c>
    </row>
    <row r="8" spans="1:35" ht="12.75">
      <c r="A8" s="94">
        <v>942</v>
      </c>
      <c r="B8" s="260" t="s">
        <v>89</v>
      </c>
      <c r="C8" s="38" t="s">
        <v>469</v>
      </c>
      <c r="D8" s="27" t="s">
        <v>470</v>
      </c>
      <c r="E8" s="42" t="s">
        <v>352</v>
      </c>
      <c r="F8" s="135" t="s">
        <v>2993</v>
      </c>
      <c r="G8" s="115" t="s">
        <v>465</v>
      </c>
      <c r="H8" s="170" t="s">
        <v>352</v>
      </c>
      <c r="I8" s="113" t="s">
        <v>352</v>
      </c>
      <c r="J8" s="114">
        <v>0</v>
      </c>
      <c r="K8" s="115" t="s">
        <v>339</v>
      </c>
      <c r="L8" s="16">
        <v>190000</v>
      </c>
      <c r="M8" s="39">
        <v>1</v>
      </c>
      <c r="N8" s="1">
        <v>1.5051158607595139</v>
      </c>
      <c r="O8" s="41" t="s">
        <v>2994</v>
      </c>
      <c r="P8" s="251">
        <v>190000</v>
      </c>
      <c r="Q8" s="251"/>
      <c r="R8" s="42">
        <v>1</v>
      </c>
      <c r="S8" s="42">
        <v>2</v>
      </c>
      <c r="T8" s="42">
        <v>1</v>
      </c>
      <c r="U8" s="42">
        <v>1</v>
      </c>
      <c r="V8" s="42">
        <v>1</v>
      </c>
      <c r="W8" s="42">
        <v>3</v>
      </c>
      <c r="X8" s="42">
        <v>7</v>
      </c>
      <c r="Y8" s="63">
        <v>1.5</v>
      </c>
      <c r="Z8" s="70">
        <v>1.0540666817458317</v>
      </c>
      <c r="AA8" s="70">
        <v>1.5051158607595139</v>
      </c>
      <c r="AB8" s="71" t="s">
        <v>2940</v>
      </c>
      <c r="AC8" s="250" t="s">
        <v>544</v>
      </c>
      <c r="AD8" s="43">
        <v>1</v>
      </c>
      <c r="AE8" s="43">
        <v>1.02</v>
      </c>
      <c r="AF8" s="43">
        <v>1</v>
      </c>
      <c r="AG8" s="43">
        <v>1</v>
      </c>
      <c r="AH8" s="43">
        <v>1</v>
      </c>
      <c r="AI8" s="43">
        <v>1.05</v>
      </c>
    </row>
    <row r="9" spans="1:35" ht="12.75">
      <c r="A9" s="94">
        <v>1132</v>
      </c>
      <c r="B9" s="260" t="s">
        <v>469</v>
      </c>
      <c r="C9" s="38"/>
      <c r="D9" s="27" t="s">
        <v>470</v>
      </c>
      <c r="E9" s="42" t="s">
        <v>352</v>
      </c>
      <c r="F9" s="179" t="s">
        <v>540</v>
      </c>
      <c r="G9" s="16" t="s">
        <v>465</v>
      </c>
      <c r="H9" s="291" t="s">
        <v>352</v>
      </c>
      <c r="I9" s="290" t="s">
        <v>352</v>
      </c>
      <c r="J9" s="15">
        <v>0</v>
      </c>
      <c r="K9" s="16" t="s">
        <v>339</v>
      </c>
      <c r="L9" s="16">
        <v>110000</v>
      </c>
      <c r="M9" s="39">
        <v>1</v>
      </c>
      <c r="N9" s="1">
        <v>1.5051158607595139</v>
      </c>
      <c r="O9" s="41" t="s">
        <v>2994</v>
      </c>
      <c r="P9" s="251">
        <v>110000</v>
      </c>
      <c r="Q9" s="251"/>
      <c r="R9" s="42">
        <v>1</v>
      </c>
      <c r="S9" s="42">
        <v>2</v>
      </c>
      <c r="T9" s="42">
        <v>1</v>
      </c>
      <c r="U9" s="42">
        <v>1</v>
      </c>
      <c r="V9" s="42">
        <v>1</v>
      </c>
      <c r="W9" s="42">
        <v>3</v>
      </c>
      <c r="X9" s="42">
        <v>7</v>
      </c>
      <c r="Y9" s="63">
        <v>1.5</v>
      </c>
      <c r="Z9" s="70">
        <v>1.0540666817458317</v>
      </c>
      <c r="AA9" s="70">
        <v>1.5051158607595139</v>
      </c>
      <c r="AB9" s="71" t="s">
        <v>2940</v>
      </c>
      <c r="AC9" s="250" t="s">
        <v>544</v>
      </c>
      <c r="AD9" s="43">
        <v>1</v>
      </c>
      <c r="AE9" s="43">
        <v>1.02</v>
      </c>
      <c r="AF9" s="43">
        <v>1</v>
      </c>
      <c r="AG9" s="43">
        <v>1</v>
      </c>
      <c r="AH9" s="43">
        <v>1</v>
      </c>
      <c r="AI9" s="43">
        <v>1.05</v>
      </c>
    </row>
    <row r="10" spans="1:35" ht="12.75">
      <c r="A10" s="94">
        <v>943</v>
      </c>
      <c r="B10" s="260" t="s">
        <v>469</v>
      </c>
      <c r="C10" s="38"/>
      <c r="D10" s="27" t="s">
        <v>470</v>
      </c>
      <c r="E10" s="42" t="s">
        <v>352</v>
      </c>
      <c r="F10" s="135" t="s">
        <v>2995</v>
      </c>
      <c r="G10" s="115" t="s">
        <v>465</v>
      </c>
      <c r="H10" s="170" t="s">
        <v>352</v>
      </c>
      <c r="I10" s="113" t="s">
        <v>352</v>
      </c>
      <c r="J10" s="114">
        <v>0</v>
      </c>
      <c r="K10" s="115" t="s">
        <v>339</v>
      </c>
      <c r="L10" s="16">
        <v>506.00000000000006</v>
      </c>
      <c r="M10" s="39">
        <v>1</v>
      </c>
      <c r="N10" s="1">
        <v>1.5051158607595139</v>
      </c>
      <c r="O10" s="41" t="s">
        <v>2994</v>
      </c>
      <c r="P10" s="251">
        <v>506.00000000000006</v>
      </c>
      <c r="Q10" s="251"/>
      <c r="R10" s="42">
        <v>1</v>
      </c>
      <c r="S10" s="42">
        <v>2</v>
      </c>
      <c r="T10" s="42">
        <v>1</v>
      </c>
      <c r="U10" s="42">
        <v>1</v>
      </c>
      <c r="V10" s="42">
        <v>1</v>
      </c>
      <c r="W10" s="42">
        <v>3</v>
      </c>
      <c r="X10" s="42">
        <v>7</v>
      </c>
      <c r="Y10" s="63">
        <v>1.5</v>
      </c>
      <c r="Z10" s="70">
        <v>1.0540666817458317</v>
      </c>
      <c r="AA10" s="70">
        <v>1.5051158607595139</v>
      </c>
      <c r="AB10" s="71" t="s">
        <v>2940</v>
      </c>
      <c r="AC10" s="250" t="s">
        <v>544</v>
      </c>
      <c r="AD10" s="43">
        <v>1</v>
      </c>
      <c r="AE10" s="43">
        <v>1.02</v>
      </c>
      <c r="AF10" s="43">
        <v>1</v>
      </c>
      <c r="AG10" s="43">
        <v>1</v>
      </c>
      <c r="AH10" s="43">
        <v>1</v>
      </c>
      <c r="AI10" s="43">
        <v>1.05</v>
      </c>
    </row>
    <row r="11" spans="1:35" ht="12.75">
      <c r="A11" s="2">
        <v>2745</v>
      </c>
      <c r="B11" s="174" t="s">
        <v>469</v>
      </c>
      <c r="C11" s="175" t="s">
        <v>469</v>
      </c>
      <c r="D11" s="62" t="s">
        <v>470</v>
      </c>
      <c r="E11" s="7" t="s">
        <v>352</v>
      </c>
      <c r="F11" s="135" t="s">
        <v>2996</v>
      </c>
      <c r="G11" s="115" t="s">
        <v>336</v>
      </c>
      <c r="H11" s="170" t="s">
        <v>352</v>
      </c>
      <c r="I11" s="113" t="s">
        <v>352</v>
      </c>
      <c r="J11" s="114">
        <v>0</v>
      </c>
      <c r="K11" s="115" t="s">
        <v>364</v>
      </c>
      <c r="L11" s="16">
        <v>1800</v>
      </c>
      <c r="M11" s="39">
        <v>1</v>
      </c>
      <c r="N11" s="1">
        <v>1.5051158607595139</v>
      </c>
      <c r="O11" s="41" t="s">
        <v>2994</v>
      </c>
      <c r="P11" s="251">
        <v>1800</v>
      </c>
      <c r="Q11" s="251"/>
      <c r="R11" s="42">
        <v>1</v>
      </c>
      <c r="S11" s="42">
        <v>2</v>
      </c>
      <c r="T11" s="42">
        <v>1</v>
      </c>
      <c r="U11" s="42">
        <v>1</v>
      </c>
      <c r="V11" s="42">
        <v>1</v>
      </c>
      <c r="W11" s="42">
        <v>3</v>
      </c>
      <c r="X11" s="42">
        <v>7</v>
      </c>
      <c r="Y11" s="63">
        <v>1.5</v>
      </c>
      <c r="Z11" s="70">
        <v>1.0540666817458317</v>
      </c>
      <c r="AA11" s="70">
        <v>1.5051158607595139</v>
      </c>
      <c r="AB11" s="71" t="s">
        <v>2940</v>
      </c>
      <c r="AC11" s="250" t="s">
        <v>544</v>
      </c>
      <c r="AD11" s="43">
        <v>1</v>
      </c>
      <c r="AE11" s="43">
        <v>1.02</v>
      </c>
      <c r="AF11" s="43">
        <v>1</v>
      </c>
      <c r="AG11" s="43">
        <v>1</v>
      </c>
      <c r="AH11" s="43">
        <v>1</v>
      </c>
      <c r="AI11" s="43">
        <v>1.05</v>
      </c>
    </row>
    <row r="12" spans="1:35" ht="24">
      <c r="A12" s="94">
        <v>32501</v>
      </c>
      <c r="B12" s="174" t="s">
        <v>469</v>
      </c>
      <c r="C12" s="175" t="s">
        <v>469</v>
      </c>
      <c r="D12" s="62" t="s">
        <v>470</v>
      </c>
      <c r="E12" s="7" t="s">
        <v>352</v>
      </c>
      <c r="F12" s="135" t="s">
        <v>2943</v>
      </c>
      <c r="G12" s="115" t="s">
        <v>465</v>
      </c>
      <c r="H12" s="170" t="s">
        <v>352</v>
      </c>
      <c r="I12" s="113" t="s">
        <v>352</v>
      </c>
      <c r="J12" s="114">
        <v>1</v>
      </c>
      <c r="K12" s="115" t="s">
        <v>339</v>
      </c>
      <c r="L12" s="16">
        <v>10000</v>
      </c>
      <c r="M12" s="39">
        <v>1</v>
      </c>
      <c r="N12" s="1">
        <v>1.7816693275853841</v>
      </c>
      <c r="O12" s="41" t="s">
        <v>2997</v>
      </c>
      <c r="P12" s="251"/>
      <c r="Q12" s="251"/>
      <c r="R12" s="42">
        <v>5</v>
      </c>
      <c r="S12" s="42">
        <v>3</v>
      </c>
      <c r="T12" s="42">
        <v>1</v>
      </c>
      <c r="U12" s="42">
        <v>1</v>
      </c>
      <c r="V12" s="42">
        <v>1</v>
      </c>
      <c r="W12" s="42">
        <v>3</v>
      </c>
      <c r="X12" s="42">
        <v>7</v>
      </c>
      <c r="Y12" s="63">
        <v>1.5</v>
      </c>
      <c r="Z12" s="70">
        <v>1.508769162317128</v>
      </c>
      <c r="AA12" s="70">
        <v>1.7816693275853841</v>
      </c>
      <c r="AB12" s="71" t="s">
        <v>2998</v>
      </c>
      <c r="AC12" s="250" t="s">
        <v>103</v>
      </c>
      <c r="AD12" s="43">
        <v>1.5</v>
      </c>
      <c r="AE12" s="43">
        <v>1.05</v>
      </c>
      <c r="AF12" s="43">
        <v>1</v>
      </c>
      <c r="AG12" s="43">
        <v>1</v>
      </c>
      <c r="AH12" s="43">
        <v>1</v>
      </c>
      <c r="AI12" s="43">
        <v>1.05</v>
      </c>
    </row>
    <row r="13" spans="1:35" ht="12.75">
      <c r="A13" s="1028" t="s">
        <v>1856</v>
      </c>
      <c r="B13" s="662" t="s">
        <v>90</v>
      </c>
      <c r="C13" s="175" t="s">
        <v>469</v>
      </c>
      <c r="D13" s="62" t="s">
        <v>470</v>
      </c>
      <c r="E13" s="7" t="s">
        <v>352</v>
      </c>
      <c r="F13" s="135" t="s">
        <v>1858</v>
      </c>
      <c r="G13" s="115" t="s">
        <v>465</v>
      </c>
      <c r="H13" s="170" t="s">
        <v>352</v>
      </c>
      <c r="I13" s="113" t="s">
        <v>352</v>
      </c>
      <c r="J13" s="114">
        <v>0</v>
      </c>
      <c r="K13" s="115" t="s">
        <v>341</v>
      </c>
      <c r="L13" s="16">
        <v>427050.60000000003</v>
      </c>
      <c r="M13" s="39">
        <v>1</v>
      </c>
      <c r="N13" s="1">
        <v>1.5051158607595139</v>
      </c>
      <c r="O13" s="41" t="s">
        <v>2999</v>
      </c>
      <c r="P13" s="251"/>
      <c r="Q13" s="251"/>
      <c r="R13" s="42">
        <v>1</v>
      </c>
      <c r="S13" s="42">
        <v>2</v>
      </c>
      <c r="T13" s="42">
        <v>1</v>
      </c>
      <c r="U13" s="42">
        <v>1</v>
      </c>
      <c r="V13" s="42">
        <v>1</v>
      </c>
      <c r="W13" s="42">
        <v>3</v>
      </c>
      <c r="X13" s="42">
        <v>7</v>
      </c>
      <c r="Y13" s="63">
        <v>1.5</v>
      </c>
      <c r="Z13" s="70">
        <v>1.0540666817458317</v>
      </c>
      <c r="AA13" s="70">
        <v>1.5051158607595139</v>
      </c>
      <c r="AB13" s="71" t="s">
        <v>2940</v>
      </c>
      <c r="AC13" s="250" t="s">
        <v>195</v>
      </c>
      <c r="AD13" s="43">
        <v>1</v>
      </c>
      <c r="AE13" s="43">
        <v>1.02</v>
      </c>
      <c r="AF13" s="43">
        <v>1</v>
      </c>
      <c r="AG13" s="43">
        <v>1</v>
      </c>
      <c r="AH13" s="43">
        <v>1</v>
      </c>
      <c r="AI13" s="43">
        <v>1.05</v>
      </c>
    </row>
    <row r="14" spans="1:35" ht="12.75">
      <c r="A14" s="156">
        <v>1841</v>
      </c>
      <c r="B14" s="174" t="s">
        <v>469</v>
      </c>
      <c r="C14" s="175" t="s">
        <v>469</v>
      </c>
      <c r="D14" s="62" t="s">
        <v>470</v>
      </c>
      <c r="E14" s="7" t="s">
        <v>352</v>
      </c>
      <c r="F14" s="135" t="s">
        <v>53</v>
      </c>
      <c r="G14" s="115" t="s">
        <v>465</v>
      </c>
      <c r="H14" s="170" t="s">
        <v>352</v>
      </c>
      <c r="I14" s="113" t="s">
        <v>352</v>
      </c>
      <c r="J14" s="114">
        <v>0</v>
      </c>
      <c r="K14" s="115" t="s">
        <v>341</v>
      </c>
      <c r="L14" s="16">
        <v>458050.60000000003</v>
      </c>
      <c r="M14" s="39">
        <v>1</v>
      </c>
      <c r="N14" s="1">
        <v>1.5051158607595139</v>
      </c>
      <c r="O14" s="41" t="s">
        <v>2999</v>
      </c>
      <c r="P14" s="251"/>
      <c r="Q14" s="251"/>
      <c r="R14" s="42">
        <v>1</v>
      </c>
      <c r="S14" s="42">
        <v>2</v>
      </c>
      <c r="T14" s="42">
        <v>1</v>
      </c>
      <c r="U14" s="42">
        <v>1</v>
      </c>
      <c r="V14" s="42">
        <v>1</v>
      </c>
      <c r="W14" s="42">
        <v>3</v>
      </c>
      <c r="X14" s="42">
        <v>7</v>
      </c>
      <c r="Y14" s="63">
        <v>1.5</v>
      </c>
      <c r="Z14" s="70">
        <v>1.0540666817458317</v>
      </c>
      <c r="AA14" s="70">
        <v>1.5051158607595139</v>
      </c>
      <c r="AB14" s="71" t="s">
        <v>2940</v>
      </c>
      <c r="AC14" s="250" t="s">
        <v>195</v>
      </c>
      <c r="AD14" s="43">
        <v>1</v>
      </c>
      <c r="AE14" s="43">
        <v>1.02</v>
      </c>
      <c r="AF14" s="43">
        <v>1</v>
      </c>
      <c r="AG14" s="43">
        <v>1</v>
      </c>
      <c r="AH14" s="43">
        <v>1</v>
      </c>
      <c r="AI14" s="43">
        <v>1.05</v>
      </c>
    </row>
    <row r="15" spans="1:35" ht="12.75">
      <c r="B15" s="662" t="s">
        <v>91</v>
      </c>
      <c r="C15" s="38" t="s">
        <v>469</v>
      </c>
      <c r="D15" s="27" t="s">
        <v>470</v>
      </c>
      <c r="E15" s="42" t="s">
        <v>352</v>
      </c>
      <c r="F15" s="179" t="s">
        <v>541</v>
      </c>
      <c r="G15" s="16" t="s">
        <v>336</v>
      </c>
      <c r="H15" s="291" t="s">
        <v>352</v>
      </c>
      <c r="I15" s="290" t="s">
        <v>352</v>
      </c>
      <c r="J15" s="15">
        <v>0</v>
      </c>
      <c r="K15" s="16" t="s">
        <v>339</v>
      </c>
      <c r="L15" s="16">
        <v>506.00000000000006</v>
      </c>
      <c r="M15" s="39">
        <v>1</v>
      </c>
      <c r="N15" s="1">
        <v>1.5051158607595139</v>
      </c>
      <c r="O15" s="41" t="s">
        <v>3000</v>
      </c>
      <c r="P15" s="251"/>
      <c r="Q15" s="251"/>
      <c r="R15" s="42">
        <v>1</v>
      </c>
      <c r="S15" s="42">
        <v>2</v>
      </c>
      <c r="T15" s="42">
        <v>1</v>
      </c>
      <c r="U15" s="42">
        <v>1</v>
      </c>
      <c r="V15" s="42">
        <v>1</v>
      </c>
      <c r="W15" s="42">
        <v>3</v>
      </c>
      <c r="X15" s="42">
        <v>7</v>
      </c>
      <c r="Y15" s="63">
        <v>1.5</v>
      </c>
      <c r="Z15" s="70">
        <v>1.0540666817458317</v>
      </c>
      <c r="AA15" s="70">
        <v>1.5051158607595139</v>
      </c>
      <c r="AB15" s="71" t="s">
        <v>2940</v>
      </c>
      <c r="AC15" s="250" t="s">
        <v>348</v>
      </c>
      <c r="AD15" s="43">
        <v>1</v>
      </c>
      <c r="AE15" s="43">
        <v>1.02</v>
      </c>
      <c r="AF15" s="43">
        <v>1</v>
      </c>
      <c r="AG15" s="43">
        <v>1</v>
      </c>
      <c r="AH15" s="43">
        <v>1</v>
      </c>
      <c r="AI15" s="43">
        <v>1.05</v>
      </c>
    </row>
    <row r="16" spans="1:35" ht="12.75">
      <c r="A16" s="156">
        <v>3922</v>
      </c>
      <c r="B16" s="174" t="s">
        <v>469</v>
      </c>
      <c r="C16" s="175" t="s">
        <v>469</v>
      </c>
      <c r="D16" s="62" t="s">
        <v>470</v>
      </c>
      <c r="E16" s="7" t="s">
        <v>352</v>
      </c>
      <c r="F16" s="135" t="s">
        <v>3001</v>
      </c>
      <c r="G16" s="115" t="s">
        <v>336</v>
      </c>
      <c r="H16" s="170" t="s">
        <v>352</v>
      </c>
      <c r="I16" s="113" t="s">
        <v>352</v>
      </c>
      <c r="J16" s="114">
        <v>0</v>
      </c>
      <c r="K16" s="115" t="s">
        <v>339</v>
      </c>
      <c r="L16" s="16">
        <v>3960000</v>
      </c>
      <c r="M16" s="39">
        <v>1</v>
      </c>
      <c r="N16" s="1">
        <v>1.5051158607595139</v>
      </c>
      <c r="O16" s="41" t="s">
        <v>3000</v>
      </c>
      <c r="P16" s="251"/>
      <c r="Q16" s="251"/>
      <c r="R16" s="42">
        <v>1</v>
      </c>
      <c r="S16" s="42">
        <v>2</v>
      </c>
      <c r="T16" s="42">
        <v>1</v>
      </c>
      <c r="U16" s="42">
        <v>1</v>
      </c>
      <c r="V16" s="42">
        <v>1</v>
      </c>
      <c r="W16" s="42">
        <v>3</v>
      </c>
      <c r="X16" s="42">
        <v>7</v>
      </c>
      <c r="Y16" s="63">
        <v>1.5</v>
      </c>
      <c r="Z16" s="70">
        <v>1.0540666817458317</v>
      </c>
      <c r="AA16" s="70">
        <v>1.5051158607595139</v>
      </c>
      <c r="AB16" s="71" t="s">
        <v>2940</v>
      </c>
      <c r="AC16" s="250" t="s">
        <v>348</v>
      </c>
      <c r="AD16" s="43">
        <v>1</v>
      </c>
      <c r="AE16" s="43">
        <v>1.02</v>
      </c>
      <c r="AF16" s="43">
        <v>1</v>
      </c>
      <c r="AG16" s="43">
        <v>1</v>
      </c>
      <c r="AH16" s="43">
        <v>1</v>
      </c>
      <c r="AI16" s="43">
        <v>1.05</v>
      </c>
    </row>
    <row r="17" spans="2:35" ht="12.75">
      <c r="B17" s="260" t="s">
        <v>469</v>
      </c>
      <c r="C17" s="38" t="s">
        <v>469</v>
      </c>
      <c r="D17" s="27" t="s">
        <v>470</v>
      </c>
      <c r="E17" s="42" t="s">
        <v>352</v>
      </c>
      <c r="F17" s="179" t="s">
        <v>543</v>
      </c>
      <c r="G17" s="16" t="s">
        <v>336</v>
      </c>
      <c r="H17" s="291" t="s">
        <v>352</v>
      </c>
      <c r="I17" s="290" t="s">
        <v>352</v>
      </c>
      <c r="J17" s="15">
        <v>0</v>
      </c>
      <c r="K17" s="16" t="s">
        <v>339</v>
      </c>
      <c r="L17" s="16">
        <v>300000</v>
      </c>
      <c r="M17" s="39">
        <v>1</v>
      </c>
      <c r="N17" s="1">
        <v>1.5051158607595139</v>
      </c>
      <c r="O17" s="41" t="s">
        <v>3000</v>
      </c>
      <c r="P17" s="251"/>
      <c r="Q17" s="251"/>
      <c r="R17" s="42">
        <v>1</v>
      </c>
      <c r="S17" s="42">
        <v>2</v>
      </c>
      <c r="T17" s="42">
        <v>1</v>
      </c>
      <c r="U17" s="42">
        <v>1</v>
      </c>
      <c r="V17" s="42">
        <v>1</v>
      </c>
      <c r="W17" s="42">
        <v>3</v>
      </c>
      <c r="X17" s="42">
        <v>7</v>
      </c>
      <c r="Y17" s="63">
        <v>1.5</v>
      </c>
      <c r="Z17" s="70">
        <v>1.0540666817458317</v>
      </c>
      <c r="AA17" s="70">
        <v>1.5051158607595139</v>
      </c>
      <c r="AB17" s="71" t="s">
        <v>2940</v>
      </c>
      <c r="AC17" s="250" t="s">
        <v>348</v>
      </c>
      <c r="AD17" s="43">
        <v>1</v>
      </c>
      <c r="AE17" s="43">
        <v>1.02</v>
      </c>
      <c r="AF17" s="43">
        <v>1</v>
      </c>
      <c r="AG17" s="43">
        <v>1</v>
      </c>
      <c r="AH17" s="43">
        <v>1</v>
      </c>
      <c r="AI17" s="43">
        <v>1.05</v>
      </c>
    </row>
    <row r="18" spans="2:35" ht="24">
      <c r="B18" s="260" t="s">
        <v>1358</v>
      </c>
      <c r="C18" s="38" t="s">
        <v>469</v>
      </c>
      <c r="D18" s="7">
        <v>4</v>
      </c>
      <c r="E18" s="7" t="s">
        <v>352</v>
      </c>
      <c r="F18" s="179" t="s">
        <v>226</v>
      </c>
      <c r="G18" s="16" t="s">
        <v>352</v>
      </c>
      <c r="H18" s="14" t="s">
        <v>197</v>
      </c>
      <c r="I18" s="14" t="s">
        <v>199</v>
      </c>
      <c r="J18" s="15" t="s">
        <v>352</v>
      </c>
      <c r="K18" s="16" t="s">
        <v>338</v>
      </c>
      <c r="L18" s="16">
        <v>43144.022591779103</v>
      </c>
      <c r="M18" s="39">
        <v>1</v>
      </c>
      <c r="N18" s="1">
        <v>1.5051158607595139</v>
      </c>
      <c r="O18" s="41" t="s">
        <v>3002</v>
      </c>
      <c r="P18" s="251"/>
      <c r="Q18" s="251"/>
      <c r="R18" s="42">
        <v>1</v>
      </c>
      <c r="S18" s="42">
        <v>2</v>
      </c>
      <c r="T18" s="42">
        <v>1</v>
      </c>
      <c r="U18" s="42">
        <v>1</v>
      </c>
      <c r="V18" s="42">
        <v>1</v>
      </c>
      <c r="W18" s="42">
        <v>3</v>
      </c>
      <c r="X18" s="42">
        <v>7</v>
      </c>
      <c r="Y18" s="63">
        <v>1.5</v>
      </c>
      <c r="Z18" s="70">
        <v>1.0540666817458317</v>
      </c>
      <c r="AA18" s="70">
        <v>1.5051158607595139</v>
      </c>
      <c r="AB18" s="71" t="s">
        <v>2940</v>
      </c>
      <c r="AC18" s="250" t="s">
        <v>606</v>
      </c>
      <c r="AD18" s="43">
        <v>1</v>
      </c>
      <c r="AE18" s="43">
        <v>1.02</v>
      </c>
      <c r="AF18" s="43">
        <v>1</v>
      </c>
      <c r="AG18" s="43">
        <v>1</v>
      </c>
      <c r="AH18" s="43">
        <v>1</v>
      </c>
      <c r="AI18" s="43">
        <v>1.05</v>
      </c>
    </row>
    <row r="19" spans="2:35" ht="24">
      <c r="B19" s="260"/>
      <c r="C19" s="38" t="s">
        <v>469</v>
      </c>
      <c r="D19" s="7">
        <v>4</v>
      </c>
      <c r="E19" s="7" t="s">
        <v>352</v>
      </c>
      <c r="F19" s="179" t="s">
        <v>537</v>
      </c>
      <c r="G19" s="16" t="s">
        <v>352</v>
      </c>
      <c r="H19" s="14" t="s">
        <v>197</v>
      </c>
      <c r="I19" s="14" t="s">
        <v>199</v>
      </c>
      <c r="J19" s="15" t="s">
        <v>352</v>
      </c>
      <c r="K19" s="16" t="s">
        <v>338</v>
      </c>
      <c r="L19" s="16">
        <v>25000</v>
      </c>
      <c r="M19" s="39">
        <v>1</v>
      </c>
      <c r="N19" s="1">
        <v>2.0039982880591132</v>
      </c>
      <c r="O19" s="41" t="s">
        <v>3002</v>
      </c>
      <c r="P19" s="251"/>
      <c r="Q19" s="251"/>
      <c r="R19" s="42">
        <v>1</v>
      </c>
      <c r="S19" s="42">
        <v>2</v>
      </c>
      <c r="T19" s="42">
        <v>1</v>
      </c>
      <c r="U19" s="42">
        <v>1</v>
      </c>
      <c r="V19" s="42">
        <v>1</v>
      </c>
      <c r="W19" s="42">
        <v>3</v>
      </c>
      <c r="X19" s="42">
        <v>8</v>
      </c>
      <c r="Y19" s="63">
        <v>2</v>
      </c>
      <c r="Z19" s="70">
        <v>1.0540666817458317</v>
      </c>
      <c r="AA19" s="70">
        <v>2.0039982880591132</v>
      </c>
      <c r="AB19" s="71" t="s">
        <v>2940</v>
      </c>
      <c r="AC19" s="250" t="s">
        <v>606</v>
      </c>
      <c r="AD19" s="43">
        <v>1</v>
      </c>
      <c r="AE19" s="43">
        <v>1.02</v>
      </c>
      <c r="AF19" s="43">
        <v>1</v>
      </c>
      <c r="AG19" s="43">
        <v>1</v>
      </c>
      <c r="AH19" s="43">
        <v>1</v>
      </c>
      <c r="AI19" s="43">
        <v>1.05</v>
      </c>
    </row>
    <row r="20" spans="2:35">
      <c r="B20" s="260"/>
      <c r="C20" s="38"/>
      <c r="D20" s="7">
        <v>4</v>
      </c>
      <c r="E20" s="7" t="s">
        <v>352</v>
      </c>
      <c r="F20" s="179" t="s">
        <v>200</v>
      </c>
      <c r="G20" s="16" t="s">
        <v>352</v>
      </c>
      <c r="H20" s="14" t="s">
        <v>197</v>
      </c>
      <c r="I20" s="14" t="s">
        <v>199</v>
      </c>
      <c r="J20" s="15" t="s">
        <v>352</v>
      </c>
      <c r="K20" s="16" t="s">
        <v>340</v>
      </c>
      <c r="L20" s="16">
        <v>2725.7609036711638</v>
      </c>
      <c r="M20" s="39">
        <v>1</v>
      </c>
      <c r="N20" s="1">
        <v>2.0039982880591132</v>
      </c>
      <c r="O20" s="41" t="s">
        <v>2994</v>
      </c>
      <c r="P20" s="251"/>
      <c r="Q20" s="251"/>
      <c r="R20" s="42">
        <v>1</v>
      </c>
      <c r="S20" s="42">
        <v>2</v>
      </c>
      <c r="T20" s="42">
        <v>1</v>
      </c>
      <c r="U20" s="42">
        <v>1</v>
      </c>
      <c r="V20" s="42">
        <v>1</v>
      </c>
      <c r="W20" s="42">
        <v>3</v>
      </c>
      <c r="X20" s="42">
        <v>8</v>
      </c>
      <c r="Y20" s="63">
        <v>2</v>
      </c>
      <c r="Z20" s="70">
        <v>1.0540666817458317</v>
      </c>
      <c r="AA20" s="70">
        <v>2.0039982880591132</v>
      </c>
      <c r="AB20" s="71" t="s">
        <v>2940</v>
      </c>
      <c r="AC20" s="250" t="s">
        <v>544</v>
      </c>
      <c r="AD20" s="43">
        <v>1</v>
      </c>
      <c r="AE20" s="43">
        <v>1.02</v>
      </c>
      <c r="AF20" s="43">
        <v>1</v>
      </c>
      <c r="AG20" s="43">
        <v>1</v>
      </c>
      <c r="AH20" s="43">
        <v>1</v>
      </c>
      <c r="AI20" s="43">
        <v>1.05</v>
      </c>
    </row>
    <row r="21" spans="2:35" ht="24">
      <c r="B21" s="260"/>
      <c r="D21" s="7">
        <v>4</v>
      </c>
      <c r="E21" s="7" t="s">
        <v>352</v>
      </c>
      <c r="F21" s="179" t="s">
        <v>539</v>
      </c>
      <c r="G21" s="16" t="s">
        <v>352</v>
      </c>
      <c r="H21" s="14" t="s">
        <v>197</v>
      </c>
      <c r="I21" s="14" t="s">
        <v>199</v>
      </c>
      <c r="J21" s="15" t="s">
        <v>352</v>
      </c>
      <c r="K21" s="16" t="s">
        <v>340</v>
      </c>
      <c r="L21" s="16">
        <v>1725.760903671164</v>
      </c>
      <c r="M21" s="39">
        <v>1</v>
      </c>
      <c r="N21" s="1">
        <v>2.0039982880591132</v>
      </c>
      <c r="O21" s="41" t="s">
        <v>3003</v>
      </c>
      <c r="P21" s="251">
        <v>3900</v>
      </c>
      <c r="Q21" s="251">
        <v>1600</v>
      </c>
      <c r="R21" s="42">
        <v>1</v>
      </c>
      <c r="S21" s="42">
        <v>2</v>
      </c>
      <c r="T21" s="42">
        <v>1</v>
      </c>
      <c r="U21" s="42">
        <v>1</v>
      </c>
      <c r="V21" s="42">
        <v>1</v>
      </c>
      <c r="W21" s="42">
        <v>3</v>
      </c>
      <c r="X21" s="42">
        <v>8</v>
      </c>
      <c r="Y21" s="63">
        <v>2</v>
      </c>
      <c r="Z21" s="70">
        <v>1.0540666817458317</v>
      </c>
      <c r="AA21" s="70">
        <v>2.0039982880591132</v>
      </c>
      <c r="AB21" s="71" t="s">
        <v>2940</v>
      </c>
      <c r="AC21" s="250" t="s">
        <v>717</v>
      </c>
      <c r="AD21" s="43">
        <v>1</v>
      </c>
      <c r="AE21" s="43">
        <v>1.02</v>
      </c>
      <c r="AF21" s="43">
        <v>1</v>
      </c>
      <c r="AG21" s="43">
        <v>1</v>
      </c>
      <c r="AH21" s="43">
        <v>1</v>
      </c>
      <c r="AI21" s="43">
        <v>1.05</v>
      </c>
    </row>
    <row r="22" spans="2:35">
      <c r="B22" s="260"/>
      <c r="D22" s="7">
        <v>4</v>
      </c>
      <c r="E22" s="7" t="s">
        <v>352</v>
      </c>
      <c r="F22" s="179" t="s">
        <v>538</v>
      </c>
      <c r="G22" s="16" t="s">
        <v>352</v>
      </c>
      <c r="H22" s="14" t="s">
        <v>197</v>
      </c>
      <c r="I22" s="14" t="s">
        <v>199</v>
      </c>
      <c r="J22" s="15" t="s">
        <v>352</v>
      </c>
      <c r="K22" s="16" t="s">
        <v>340</v>
      </c>
      <c r="L22" s="16">
        <v>1000</v>
      </c>
      <c r="M22" s="39">
        <v>1</v>
      </c>
      <c r="N22" s="1">
        <v>2.0039982880591132</v>
      </c>
      <c r="O22" s="41" t="s">
        <v>2994</v>
      </c>
      <c r="P22" s="251">
        <v>1000</v>
      </c>
      <c r="Q22" s="251"/>
      <c r="R22" s="42">
        <v>1</v>
      </c>
      <c r="S22" s="42">
        <v>2</v>
      </c>
      <c r="T22" s="42">
        <v>1</v>
      </c>
      <c r="U22" s="42">
        <v>1</v>
      </c>
      <c r="V22" s="42">
        <v>1</v>
      </c>
      <c r="W22" s="42">
        <v>3</v>
      </c>
      <c r="X22" s="42">
        <v>8</v>
      </c>
      <c r="Y22" s="63">
        <v>2</v>
      </c>
      <c r="Z22" s="70">
        <v>1.0540666817458317</v>
      </c>
      <c r="AA22" s="70">
        <v>2.0039982880591132</v>
      </c>
      <c r="AB22" s="71" t="s">
        <v>2940</v>
      </c>
      <c r="AC22" s="250" t="s">
        <v>544</v>
      </c>
      <c r="AD22" s="43">
        <v>1</v>
      </c>
      <c r="AE22" s="43">
        <v>1.02</v>
      </c>
      <c r="AF22" s="43">
        <v>1</v>
      </c>
      <c r="AG22" s="43">
        <v>1</v>
      </c>
      <c r="AH22" s="43">
        <v>1</v>
      </c>
      <c r="AI22" s="43">
        <v>1.05</v>
      </c>
    </row>
    <row r="23" spans="2:35">
      <c r="AC23" s="255" t="s">
        <v>343</v>
      </c>
    </row>
    <row r="24" spans="2:35">
      <c r="F24" s="44" t="s">
        <v>718</v>
      </c>
      <c r="K24" s="92" t="s">
        <v>644</v>
      </c>
      <c r="L24" s="373">
        <v>10000000</v>
      </c>
      <c r="P24" s="251">
        <v>10000000</v>
      </c>
      <c r="Q24" s="251">
        <v>21870000</v>
      </c>
    </row>
    <row r="25" spans="2:35">
      <c r="P25" s="251">
        <v>3.9999999999999993E-7</v>
      </c>
      <c r="Q25" s="251"/>
    </row>
    <row r="26" spans="2:35">
      <c r="P26" s="251"/>
      <c r="Q26" s="251"/>
    </row>
    <row r="27" spans="2:35">
      <c r="P27" s="251"/>
      <c r="Q27" s="251"/>
    </row>
    <row r="28" spans="2:35">
      <c r="P28" s="251"/>
      <c r="Q28" s="251"/>
    </row>
    <row r="29" spans="2:35">
      <c r="P29" s="251"/>
      <c r="Q29" s="251"/>
    </row>
    <row r="30" spans="2:35">
      <c r="P30" s="251"/>
      <c r="Q30" s="251"/>
    </row>
    <row r="31" spans="2:35">
      <c r="P31" s="251"/>
      <c r="Q31" s="251"/>
    </row>
    <row r="32" spans="2:35">
      <c r="P32" s="251"/>
      <c r="Q32" s="251"/>
    </row>
  </sheetData>
  <mergeCells count="1">
    <mergeCell ref="R1:W1"/>
  </mergeCells>
  <phoneticPr fontId="23" type="noConversion"/>
  <conditionalFormatting sqref="B17:B22 B7:B10">
    <cfRule type="cellIs" dxfId="1515" priority="3" stopIfTrue="1" operator="notEqual">
      <formula>""</formula>
    </cfRule>
  </conditionalFormatting>
  <conditionalFormatting sqref="R7:W22">
    <cfRule type="cellIs" dxfId="1514" priority="4" stopIfTrue="1" operator="notBetween">
      <formula>1</formula>
      <formula>5</formula>
    </cfRule>
  </conditionalFormatting>
  <conditionalFormatting sqref="AD7:AI22">
    <cfRule type="cellIs" dxfId="1513" priority="5" stopIfTrue="1" operator="equal">
      <formula>0</formula>
    </cfRule>
  </conditionalFormatting>
  <conditionalFormatting sqref="B13">
    <cfRule type="cellIs" dxfId="1512" priority="1" stopIfTrue="1" operator="notEqual">
      <formula>""</formula>
    </cfRule>
  </conditionalFormatting>
  <conditionalFormatting sqref="B15">
    <cfRule type="cellIs" dxfId="1511" priority="2" stopIfTrue="1" operator="notEqual">
      <formula>""</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3">
    <tabColor theme="4" tint="0.39997558519241921"/>
    <pageSetUpPr fitToPage="1"/>
  </sheetPr>
  <dimension ref="A1:CU88"/>
  <sheetViews>
    <sheetView zoomScale="85" zoomScaleNormal="85" workbookViewId="0">
      <pane xSplit="11" ySplit="6" topLeftCell="L56" activePane="bottomRight" state="frozen"/>
      <selection pane="topRight"/>
      <selection pane="bottomLeft"/>
      <selection pane="bottomRight"/>
    </sheetView>
  </sheetViews>
  <sheetFormatPr baseColWidth="10" defaultColWidth="11.42578125" defaultRowHeight="12" outlineLevelCol="3"/>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5" customWidth="1" outlineLevel="2" collapsed="1"/>
    <col min="13" max="14" width="5.7109375" style="1111" hidden="1" customWidth="1" outlineLevel="3"/>
    <col min="15" max="15" width="40.7109375" style="1111" hidden="1" customWidth="1" outlineLevel="3"/>
    <col min="16" max="16" width="15.7109375" style="1125" customWidth="1" outlineLevel="2" collapsed="1"/>
    <col min="17" max="18" width="5.7109375" style="1111" hidden="1" customWidth="1" outlineLevel="3"/>
    <col min="19" max="19" width="40.7109375" style="1111" hidden="1" customWidth="1" outlineLevel="3"/>
    <col min="20" max="20" width="15.7109375" style="1125" customWidth="1" outlineLevel="2" collapsed="1"/>
    <col min="21" max="22" width="5.7109375" style="1111" hidden="1" customWidth="1" outlineLevel="3"/>
    <col min="23" max="23" width="40.7109375" style="1111" hidden="1" customWidth="1" outlineLevel="3"/>
    <col min="24" max="24" width="15.7109375" style="1125" customWidth="1" outlineLevel="2" collapsed="1"/>
    <col min="25" max="26" width="5.7109375" style="1111" customWidth="1" outlineLevel="2"/>
    <col min="27" max="27" width="77.42578125" style="1497" customWidth="1" outlineLevel="2"/>
    <col min="28" max="28" width="15.7109375" style="1125" customWidth="1" outlineLevel="2" collapsed="1"/>
    <col min="29" max="30" width="5.7109375" style="1111" hidden="1" customWidth="1" outlineLevel="3"/>
    <col min="31" max="31" width="40.7109375" style="1111" hidden="1" customWidth="1" outlineLevel="3"/>
    <col min="32" max="32" width="15.7109375" style="1125" customWidth="1" outlineLevel="2" collapsed="1"/>
    <col min="33" max="34" width="5.7109375" style="1111" hidden="1" customWidth="1" outlineLevel="3"/>
    <col min="35" max="35" width="40.7109375" style="1111" hidden="1" customWidth="1" outlineLevel="3"/>
    <col min="36" max="36" width="15.7109375" style="1125" customWidth="1" outlineLevel="2" collapsed="1"/>
    <col min="37" max="38" width="5.7109375" style="1111" hidden="1" customWidth="1" outlineLevel="3"/>
    <col min="39" max="39" width="40.7109375" style="1111" hidden="1" customWidth="1" outlineLevel="3"/>
    <col min="40" max="40" width="15.7109375" style="1125" customWidth="1" outlineLevel="2" collapsed="1"/>
    <col min="41" max="42" width="5.7109375" style="1111" customWidth="1" outlineLevel="2"/>
    <col min="43" max="43" width="93.42578125" style="1497" customWidth="1" outlineLevel="2"/>
    <col min="44" max="44" width="15.7109375" style="1125" customWidth="1" outlineLevel="1"/>
    <col min="45" max="46" width="5.7109375" style="1111" hidden="1" customWidth="1" outlineLevel="2"/>
    <col min="47" max="47" width="40.7109375" style="1111" hidden="1" customWidth="1" outlineLevel="2"/>
    <col min="48" max="48" width="15.7109375" style="1125" customWidth="1" outlineLevel="1" collapsed="1"/>
    <col min="49" max="50" width="5.7109375" style="1111" hidden="1" customWidth="1" outlineLevel="2"/>
    <col min="51" max="51" width="40.7109375" style="1111" hidden="1" customWidth="1" outlineLevel="2"/>
    <col min="52" max="52" width="15.7109375" style="1125" customWidth="1" outlineLevel="1" collapsed="1"/>
    <col min="53" max="54" width="5.7109375" style="1111" hidden="1" customWidth="1" outlineLevel="2"/>
    <col min="55" max="55" width="40.7109375" style="1111" hidden="1" customWidth="1" outlineLevel="2"/>
    <col min="56" max="56" width="15.7109375" style="1125" customWidth="1" outlineLevel="1" collapsed="1"/>
    <col min="57" max="58" width="5.7109375" style="1111" customWidth="1" outlineLevel="1"/>
    <col min="59" max="59" width="83.42578125" style="1497" customWidth="1" outlineLevel="1"/>
    <col min="60" max="60" width="15.7109375" style="1125" customWidth="1"/>
    <col min="61" max="62" width="5.7109375" style="1111" hidden="1" customWidth="1" outlineLevel="1"/>
    <col min="63" max="63" width="40.7109375" style="1111" hidden="1" customWidth="1" outlineLevel="1"/>
    <col min="64" max="64" width="15.7109375" style="1125" customWidth="1" collapsed="1"/>
    <col min="65" max="66" width="5.7109375" style="1111" hidden="1" customWidth="1" outlineLevel="1"/>
    <col min="67" max="67" width="40.7109375" style="1111" hidden="1" customWidth="1" outlineLevel="1"/>
    <col min="68" max="68" width="15.7109375" style="1125" customWidth="1" collapsed="1"/>
    <col min="69" max="70" width="5.7109375" style="1111" hidden="1" customWidth="1" outlineLevel="1"/>
    <col min="71" max="71" width="40.7109375" style="1111" hidden="1" customWidth="1" outlineLevel="1"/>
    <col min="72" max="72" width="15.7109375" style="1125" customWidth="1" collapsed="1"/>
    <col min="73" max="74" width="5.7109375" style="1111" customWidth="1" outlineLevel="1"/>
    <col min="75" max="75" width="66.7109375" style="1497" customWidth="1" outlineLevel="1"/>
    <col min="76" max="76" width="4.140625" style="1096" customWidth="1"/>
    <col min="77" max="77" width="15.7109375" style="1125" customWidth="1" outlineLevel="1"/>
    <col min="78" max="78" width="40.7109375" style="1128" customWidth="1"/>
    <col min="79" max="79" width="4.7109375" style="1129" customWidth="1"/>
    <col min="80" max="88" width="4.7109375" style="1130" customWidth="1"/>
    <col min="89" max="89" width="12.7109375" style="1130" customWidth="1"/>
    <col min="90" max="95" width="4.7109375" style="1120" customWidth="1"/>
    <col min="96" max="97" width="11.42578125" style="1203"/>
    <col min="98" max="99" width="11.42578125" style="1223"/>
    <col min="100" max="16384" width="11.42578125" style="1203"/>
  </cols>
  <sheetData>
    <row r="1" spans="1:95">
      <c r="A1" s="1041"/>
      <c r="B1" s="1042"/>
      <c r="C1" s="1043"/>
      <c r="D1" s="1041"/>
      <c r="E1" s="1041"/>
      <c r="F1" s="1044" t="s">
        <v>456</v>
      </c>
      <c r="G1" s="1041"/>
      <c r="H1" s="1041"/>
      <c r="I1" s="1041"/>
      <c r="J1" s="1041"/>
      <c r="K1" s="1041"/>
      <c r="L1" s="1045" t="s">
        <v>744</v>
      </c>
      <c r="M1" s="1046"/>
      <c r="N1" s="1046"/>
      <c r="O1" s="1046"/>
      <c r="P1" s="1045" t="s">
        <v>743</v>
      </c>
      <c r="Q1" s="1046"/>
      <c r="R1" s="1046"/>
      <c r="S1" s="1046"/>
      <c r="T1" s="1045" t="s">
        <v>766</v>
      </c>
      <c r="U1" s="1046"/>
      <c r="V1" s="1046"/>
      <c r="W1" s="1046"/>
      <c r="X1" s="1045" t="s">
        <v>765</v>
      </c>
      <c r="Y1" s="1046"/>
      <c r="Z1" s="1046"/>
      <c r="AA1" s="1495"/>
      <c r="AB1" s="1045" t="s">
        <v>859</v>
      </c>
      <c r="AC1" s="1046"/>
      <c r="AD1" s="1046"/>
      <c r="AE1" s="1046"/>
      <c r="AF1" s="1045" t="s">
        <v>858</v>
      </c>
      <c r="AG1" s="1046"/>
      <c r="AH1" s="1046"/>
      <c r="AI1" s="1046"/>
      <c r="AJ1" s="1045" t="s">
        <v>861</v>
      </c>
      <c r="AK1" s="1046"/>
      <c r="AL1" s="1046"/>
      <c r="AM1" s="1046"/>
      <c r="AN1" s="1045" t="s">
        <v>860</v>
      </c>
      <c r="AO1" s="1046"/>
      <c r="AP1" s="1046"/>
      <c r="AQ1" s="1495"/>
      <c r="AR1" s="1045" t="s">
        <v>863</v>
      </c>
      <c r="AS1" s="1046"/>
      <c r="AT1" s="1046"/>
      <c r="AU1" s="1046"/>
      <c r="AV1" s="1045" t="s">
        <v>862</v>
      </c>
      <c r="AW1" s="1046"/>
      <c r="AX1" s="1046"/>
      <c r="AY1" s="1046"/>
      <c r="AZ1" s="1045" t="s">
        <v>865</v>
      </c>
      <c r="BA1" s="1046"/>
      <c r="BB1" s="1046"/>
      <c r="BC1" s="1046"/>
      <c r="BD1" s="1045" t="s">
        <v>864</v>
      </c>
      <c r="BE1" s="1046"/>
      <c r="BF1" s="1046"/>
      <c r="BG1" s="1495"/>
      <c r="BH1" s="1045">
        <v>1623</v>
      </c>
      <c r="BI1" s="1046"/>
      <c r="BJ1" s="1046"/>
      <c r="BK1" s="1046"/>
      <c r="BL1" s="1045">
        <v>1624</v>
      </c>
      <c r="BM1" s="1046"/>
      <c r="BN1" s="1046"/>
      <c r="BO1" s="1046"/>
      <c r="BP1" s="1045">
        <v>1521</v>
      </c>
      <c r="BQ1" s="1046"/>
      <c r="BR1" s="1046"/>
      <c r="BS1" s="1046"/>
      <c r="BT1" s="1045">
        <v>1522</v>
      </c>
      <c r="BU1" s="1046"/>
      <c r="BV1" s="1046"/>
      <c r="BW1" s="1495"/>
      <c r="BY1" s="1080"/>
      <c r="BZ1" s="1080"/>
      <c r="CA1" s="1523"/>
      <c r="CB1" s="1523"/>
      <c r="CC1" s="1523"/>
      <c r="CD1" s="1523"/>
      <c r="CE1" s="1523"/>
      <c r="CF1" s="1523"/>
      <c r="CG1" s="1081"/>
      <c r="CH1" s="1081"/>
      <c r="CI1" s="1081"/>
      <c r="CJ1" s="1081"/>
      <c r="CK1" s="1081"/>
      <c r="CL1" s="1080"/>
      <c r="CM1" s="1080"/>
      <c r="CN1" s="1080"/>
      <c r="CO1" s="1080"/>
      <c r="CP1" s="1080"/>
      <c r="CQ1" s="1080"/>
    </row>
    <row r="2" spans="1:95">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47">
        <v>3707</v>
      </c>
      <c r="AS2" s="1048">
        <v>3708</v>
      </c>
      <c r="AT2" s="1048">
        <v>3709</v>
      </c>
      <c r="AU2" s="1049">
        <v>3792</v>
      </c>
      <c r="AV2" s="1047">
        <v>3707</v>
      </c>
      <c r="AW2" s="1048">
        <v>3708</v>
      </c>
      <c r="AX2" s="1048">
        <v>3709</v>
      </c>
      <c r="AY2" s="1049">
        <v>3792</v>
      </c>
      <c r="AZ2" s="1047">
        <v>3707</v>
      </c>
      <c r="BA2" s="1048">
        <v>3708</v>
      </c>
      <c r="BB2" s="1048">
        <v>3709</v>
      </c>
      <c r="BC2" s="1049">
        <v>3792</v>
      </c>
      <c r="BD2" s="1047">
        <v>3707</v>
      </c>
      <c r="BE2" s="1048">
        <v>3708</v>
      </c>
      <c r="BF2" s="1048">
        <v>3709</v>
      </c>
      <c r="BG2" s="1049">
        <v>3792</v>
      </c>
      <c r="BH2" s="1047">
        <v>3707</v>
      </c>
      <c r="BI2" s="1048">
        <v>3708</v>
      </c>
      <c r="BJ2" s="1048">
        <v>3709</v>
      </c>
      <c r="BK2" s="1049">
        <v>3792</v>
      </c>
      <c r="BL2" s="1047">
        <v>3707</v>
      </c>
      <c r="BM2" s="1048">
        <v>3708</v>
      </c>
      <c r="BN2" s="1048">
        <v>3709</v>
      </c>
      <c r="BO2" s="1049">
        <v>3792</v>
      </c>
      <c r="BP2" s="1047">
        <v>3707</v>
      </c>
      <c r="BQ2" s="1048">
        <v>3708</v>
      </c>
      <c r="BR2" s="1048">
        <v>3709</v>
      </c>
      <c r="BS2" s="1049">
        <v>3792</v>
      </c>
      <c r="BT2" s="1047">
        <v>3707</v>
      </c>
      <c r="BU2" s="1048">
        <v>3708</v>
      </c>
      <c r="BV2" s="1048">
        <v>3709</v>
      </c>
      <c r="BW2" s="1049">
        <v>3792</v>
      </c>
      <c r="BX2" s="1098"/>
      <c r="BY2" s="1081" t="s">
        <v>1348</v>
      </c>
      <c r="BZ2" s="1081"/>
      <c r="CA2" s="1081"/>
      <c r="CB2" s="1081"/>
      <c r="CC2" s="1081"/>
      <c r="CD2" s="1081"/>
      <c r="CE2" s="1081"/>
      <c r="CF2" s="1081"/>
      <c r="CG2" s="1081"/>
      <c r="CH2" s="1080"/>
      <c r="CI2" s="1080"/>
      <c r="CJ2" s="1080"/>
      <c r="CK2" s="1080"/>
      <c r="CL2" s="1080"/>
      <c r="CM2" s="1080"/>
      <c r="CN2" s="1080"/>
      <c r="CO2" s="1080"/>
      <c r="CP2" s="1080"/>
      <c r="CQ2" s="1080"/>
    </row>
    <row r="3" spans="1:95" ht="100.5">
      <c r="A3" s="1050" t="s">
        <v>344</v>
      </c>
      <c r="B3" s="1051"/>
      <c r="C3" s="1043">
        <v>401</v>
      </c>
      <c r="D3" s="1052" t="s">
        <v>458</v>
      </c>
      <c r="E3" s="1052" t="s">
        <v>459</v>
      </c>
      <c r="F3" s="1053" t="s">
        <v>460</v>
      </c>
      <c r="G3" s="1052" t="s">
        <v>461</v>
      </c>
      <c r="H3" s="1052" t="s">
        <v>462</v>
      </c>
      <c r="I3" s="1052" t="s">
        <v>463</v>
      </c>
      <c r="J3" s="1052" t="s">
        <v>464</v>
      </c>
      <c r="K3" s="1052" t="s">
        <v>337</v>
      </c>
      <c r="L3" s="1054" t="s">
        <v>3004</v>
      </c>
      <c r="M3" s="1055" t="s">
        <v>187</v>
      </c>
      <c r="N3" s="1055" t="s">
        <v>188</v>
      </c>
      <c r="O3" s="1055" t="s">
        <v>492</v>
      </c>
      <c r="P3" s="1054" t="s">
        <v>1347</v>
      </c>
      <c r="Q3" s="1055" t="s">
        <v>187</v>
      </c>
      <c r="R3" s="1055" t="s">
        <v>188</v>
      </c>
      <c r="S3" s="1055" t="s">
        <v>492</v>
      </c>
      <c r="T3" s="1054" t="s">
        <v>3005</v>
      </c>
      <c r="U3" s="1055" t="s">
        <v>187</v>
      </c>
      <c r="V3" s="1055" t="s">
        <v>188</v>
      </c>
      <c r="W3" s="1055" t="s">
        <v>492</v>
      </c>
      <c r="X3" s="1054" t="s">
        <v>3006</v>
      </c>
      <c r="Y3" s="1055" t="s">
        <v>187</v>
      </c>
      <c r="Z3" s="1055" t="s">
        <v>188</v>
      </c>
      <c r="AA3" s="1055" t="s">
        <v>492</v>
      </c>
      <c r="AB3" s="1054" t="s">
        <v>3004</v>
      </c>
      <c r="AC3" s="1055" t="s">
        <v>187</v>
      </c>
      <c r="AD3" s="1055" t="s">
        <v>188</v>
      </c>
      <c r="AE3" s="1055" t="s">
        <v>492</v>
      </c>
      <c r="AF3" s="1054" t="s">
        <v>1347</v>
      </c>
      <c r="AG3" s="1055" t="s">
        <v>187</v>
      </c>
      <c r="AH3" s="1055" t="s">
        <v>188</v>
      </c>
      <c r="AI3" s="1055" t="s">
        <v>492</v>
      </c>
      <c r="AJ3" s="1054" t="s">
        <v>3005</v>
      </c>
      <c r="AK3" s="1055" t="s">
        <v>187</v>
      </c>
      <c r="AL3" s="1055" t="s">
        <v>188</v>
      </c>
      <c r="AM3" s="1055" t="s">
        <v>492</v>
      </c>
      <c r="AN3" s="1054" t="s">
        <v>3006</v>
      </c>
      <c r="AO3" s="1055" t="s">
        <v>187</v>
      </c>
      <c r="AP3" s="1055" t="s">
        <v>188</v>
      </c>
      <c r="AQ3" s="1055" t="s">
        <v>492</v>
      </c>
      <c r="AR3" s="1054" t="s">
        <v>3004</v>
      </c>
      <c r="AS3" s="1055" t="s">
        <v>187</v>
      </c>
      <c r="AT3" s="1055" t="s">
        <v>188</v>
      </c>
      <c r="AU3" s="1055" t="s">
        <v>492</v>
      </c>
      <c r="AV3" s="1054" t="s">
        <v>1347</v>
      </c>
      <c r="AW3" s="1055" t="s">
        <v>187</v>
      </c>
      <c r="AX3" s="1055" t="s">
        <v>188</v>
      </c>
      <c r="AY3" s="1055" t="s">
        <v>492</v>
      </c>
      <c r="AZ3" s="1054" t="s">
        <v>3005</v>
      </c>
      <c r="BA3" s="1055" t="s">
        <v>187</v>
      </c>
      <c r="BB3" s="1055" t="s">
        <v>188</v>
      </c>
      <c r="BC3" s="1055" t="s">
        <v>492</v>
      </c>
      <c r="BD3" s="1054" t="s">
        <v>3006</v>
      </c>
      <c r="BE3" s="1055" t="s">
        <v>187</v>
      </c>
      <c r="BF3" s="1055" t="s">
        <v>188</v>
      </c>
      <c r="BG3" s="1055" t="s">
        <v>492</v>
      </c>
      <c r="BH3" s="1054" t="s">
        <v>3004</v>
      </c>
      <c r="BI3" s="1055" t="s">
        <v>187</v>
      </c>
      <c r="BJ3" s="1055" t="s">
        <v>188</v>
      </c>
      <c r="BK3" s="1055" t="s">
        <v>492</v>
      </c>
      <c r="BL3" s="1054" t="s">
        <v>1347</v>
      </c>
      <c r="BM3" s="1055" t="s">
        <v>187</v>
      </c>
      <c r="BN3" s="1055" t="s">
        <v>188</v>
      </c>
      <c r="BO3" s="1055" t="s">
        <v>492</v>
      </c>
      <c r="BP3" s="1054" t="s">
        <v>3005</v>
      </c>
      <c r="BQ3" s="1055" t="s">
        <v>187</v>
      </c>
      <c r="BR3" s="1055" t="s">
        <v>188</v>
      </c>
      <c r="BS3" s="1055" t="s">
        <v>492</v>
      </c>
      <c r="BT3" s="1054" t="s">
        <v>3006</v>
      </c>
      <c r="BU3" s="1055" t="s">
        <v>187</v>
      </c>
      <c r="BV3" s="1055" t="s">
        <v>188</v>
      </c>
      <c r="BW3" s="1055" t="s">
        <v>492</v>
      </c>
      <c r="BX3" s="1100"/>
      <c r="BY3" s="1054" t="s">
        <v>1347</v>
      </c>
      <c r="BZ3" s="1082" t="s">
        <v>1953</v>
      </c>
      <c r="CA3" s="1083" t="s">
        <v>1954</v>
      </c>
      <c r="CB3" s="1083" t="s">
        <v>1955</v>
      </c>
      <c r="CC3" s="1083" t="s">
        <v>1956</v>
      </c>
      <c r="CD3" s="1083" t="s">
        <v>1957</v>
      </c>
      <c r="CE3" s="1083" t="s">
        <v>1958</v>
      </c>
      <c r="CF3" s="1083" t="s">
        <v>1959</v>
      </c>
      <c r="CG3" s="1084" t="s">
        <v>180</v>
      </c>
      <c r="CH3" s="1084" t="s">
        <v>1960</v>
      </c>
      <c r="CI3" s="1084" t="s">
        <v>182</v>
      </c>
      <c r="CJ3" s="1084" t="s">
        <v>332</v>
      </c>
      <c r="CK3" s="1084" t="s">
        <v>1961</v>
      </c>
      <c r="CL3" s="1085" t="s">
        <v>1954</v>
      </c>
      <c r="CM3" s="1085" t="s">
        <v>1955</v>
      </c>
      <c r="CN3" s="1085" t="s">
        <v>1956</v>
      </c>
      <c r="CO3" s="1085" t="s">
        <v>1957</v>
      </c>
      <c r="CP3" s="1085" t="s">
        <v>1958</v>
      </c>
      <c r="CQ3" s="1085" t="s">
        <v>1959</v>
      </c>
    </row>
    <row r="4" spans="1:95" ht="24">
      <c r="A4" s="1041"/>
      <c r="B4" s="1051"/>
      <c r="C4" s="1043">
        <v>662</v>
      </c>
      <c r="D4" s="1053"/>
      <c r="E4" s="1053"/>
      <c r="F4" s="1053" t="s">
        <v>461</v>
      </c>
      <c r="G4" s="1053"/>
      <c r="H4" s="1053"/>
      <c r="I4" s="1053"/>
      <c r="J4" s="1053"/>
      <c r="K4" s="1053"/>
      <c r="L4" s="1054" t="s">
        <v>1099</v>
      </c>
      <c r="M4" s="1057"/>
      <c r="N4" s="1057"/>
      <c r="O4" s="1058"/>
      <c r="P4" s="1054" t="s">
        <v>1099</v>
      </c>
      <c r="Q4" s="1057"/>
      <c r="R4" s="1057"/>
      <c r="S4" s="1058"/>
      <c r="T4" s="1054" t="s">
        <v>1099</v>
      </c>
      <c r="U4" s="1057"/>
      <c r="V4" s="1057"/>
      <c r="W4" s="1058"/>
      <c r="X4" s="1054" t="s">
        <v>1099</v>
      </c>
      <c r="Y4" s="1057"/>
      <c r="Z4" s="1057"/>
      <c r="AA4" s="1496"/>
      <c r="AB4" s="1054" t="s">
        <v>403</v>
      </c>
      <c r="AC4" s="1057"/>
      <c r="AD4" s="1057"/>
      <c r="AE4" s="1058"/>
      <c r="AF4" s="1054" t="s">
        <v>403</v>
      </c>
      <c r="AG4" s="1057"/>
      <c r="AH4" s="1057"/>
      <c r="AI4" s="1058"/>
      <c r="AJ4" s="1054" t="s">
        <v>403</v>
      </c>
      <c r="AK4" s="1057"/>
      <c r="AL4" s="1057"/>
      <c r="AM4" s="1058"/>
      <c r="AN4" s="1054" t="s">
        <v>403</v>
      </c>
      <c r="AO4" s="1057"/>
      <c r="AP4" s="1057"/>
      <c r="AQ4" s="1496"/>
      <c r="AR4" s="1054" t="s">
        <v>2179</v>
      </c>
      <c r="AS4" s="1057"/>
      <c r="AT4" s="1057"/>
      <c r="AU4" s="1058"/>
      <c r="AV4" s="1054" t="s">
        <v>2179</v>
      </c>
      <c r="AW4" s="1057"/>
      <c r="AX4" s="1057"/>
      <c r="AY4" s="1058"/>
      <c r="AZ4" s="1054" t="s">
        <v>2179</v>
      </c>
      <c r="BA4" s="1057"/>
      <c r="BB4" s="1057"/>
      <c r="BC4" s="1058"/>
      <c r="BD4" s="1054" t="s">
        <v>2179</v>
      </c>
      <c r="BE4" s="1057"/>
      <c r="BF4" s="1057"/>
      <c r="BG4" s="1496"/>
      <c r="BH4" s="1054" t="s">
        <v>465</v>
      </c>
      <c r="BI4" s="1057"/>
      <c r="BJ4" s="1057"/>
      <c r="BK4" s="1058"/>
      <c r="BL4" s="1054" t="s">
        <v>465</v>
      </c>
      <c r="BM4" s="1057"/>
      <c r="BN4" s="1057"/>
      <c r="BO4" s="1058"/>
      <c r="BP4" s="1054" t="s">
        <v>465</v>
      </c>
      <c r="BQ4" s="1057"/>
      <c r="BR4" s="1057"/>
      <c r="BS4" s="1058"/>
      <c r="BT4" s="1054" t="s">
        <v>465</v>
      </c>
      <c r="BU4" s="1057"/>
      <c r="BV4" s="1057"/>
      <c r="BW4" s="1496"/>
      <c r="BX4" s="1101"/>
      <c r="BY4" s="1054" t="s">
        <v>465</v>
      </c>
      <c r="BZ4" s="1086"/>
      <c r="CA4" s="1087" t="s">
        <v>192</v>
      </c>
      <c r="CB4" s="1082"/>
      <c r="CC4" s="1082"/>
      <c r="CD4" s="1082"/>
      <c r="CE4" s="1082"/>
      <c r="CF4" s="1082"/>
      <c r="CG4" s="1088"/>
      <c r="CH4" s="1088"/>
      <c r="CI4" s="1088" t="s">
        <v>190</v>
      </c>
      <c r="CJ4" s="1088" t="s">
        <v>190</v>
      </c>
      <c r="CK4" s="1089"/>
      <c r="CL4" s="1090"/>
      <c r="CM4" s="1090"/>
      <c r="CN4" s="1090"/>
      <c r="CO4" s="1090"/>
      <c r="CP4" s="1090"/>
      <c r="CQ4" s="1090"/>
    </row>
    <row r="5" spans="1:95">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496"/>
      <c r="AB5" s="1054">
        <v>1</v>
      </c>
      <c r="AC5" s="1057"/>
      <c r="AD5" s="1057"/>
      <c r="AE5" s="1058"/>
      <c r="AF5" s="1054">
        <v>1</v>
      </c>
      <c r="AG5" s="1057"/>
      <c r="AH5" s="1057"/>
      <c r="AI5" s="1058"/>
      <c r="AJ5" s="1054">
        <v>1</v>
      </c>
      <c r="AK5" s="1057"/>
      <c r="AL5" s="1057"/>
      <c r="AM5" s="1058"/>
      <c r="AN5" s="1054">
        <v>1</v>
      </c>
      <c r="AO5" s="1057"/>
      <c r="AP5" s="1057"/>
      <c r="AQ5" s="1496"/>
      <c r="AR5" s="1054">
        <v>1</v>
      </c>
      <c r="AS5" s="1057"/>
      <c r="AT5" s="1057"/>
      <c r="AU5" s="1058"/>
      <c r="AV5" s="1054">
        <v>1</v>
      </c>
      <c r="AW5" s="1057"/>
      <c r="AX5" s="1057"/>
      <c r="AY5" s="1058"/>
      <c r="AZ5" s="1054">
        <v>1</v>
      </c>
      <c r="BA5" s="1057"/>
      <c r="BB5" s="1057"/>
      <c r="BC5" s="1058"/>
      <c r="BD5" s="1054">
        <v>1</v>
      </c>
      <c r="BE5" s="1057"/>
      <c r="BF5" s="1057"/>
      <c r="BG5" s="1496"/>
      <c r="BH5" s="1054">
        <v>1</v>
      </c>
      <c r="BI5" s="1057"/>
      <c r="BJ5" s="1057"/>
      <c r="BK5" s="1058"/>
      <c r="BL5" s="1054">
        <v>1</v>
      </c>
      <c r="BM5" s="1057"/>
      <c r="BN5" s="1057"/>
      <c r="BO5" s="1058"/>
      <c r="BP5" s="1054">
        <v>1</v>
      </c>
      <c r="BQ5" s="1057"/>
      <c r="BR5" s="1057"/>
      <c r="BS5" s="1058"/>
      <c r="BT5" s="1054">
        <v>1</v>
      </c>
      <c r="BU5" s="1057"/>
      <c r="BV5" s="1057"/>
      <c r="BW5" s="1496"/>
      <c r="BX5" s="1101"/>
      <c r="BY5" s="1054">
        <v>1</v>
      </c>
      <c r="BZ5" s="1086"/>
      <c r="CA5" s="1082"/>
      <c r="CB5" s="1082"/>
      <c r="CC5" s="1082"/>
      <c r="CD5" s="1082"/>
      <c r="CE5" s="1082"/>
      <c r="CF5" s="1082"/>
      <c r="CG5" s="1089"/>
      <c r="CH5" s="1089"/>
      <c r="CI5" s="1089"/>
      <c r="CJ5" s="1089"/>
      <c r="CK5" s="1089"/>
      <c r="CL5" s="1090"/>
      <c r="CM5" s="1090"/>
      <c r="CN5" s="1090"/>
      <c r="CO5" s="1090"/>
      <c r="CP5" s="1090"/>
      <c r="CQ5" s="1090"/>
    </row>
    <row r="6" spans="1:95">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496"/>
      <c r="AB6" s="1054" t="s">
        <v>340</v>
      </c>
      <c r="AC6" s="1057"/>
      <c r="AD6" s="1057"/>
      <c r="AE6" s="1058"/>
      <c r="AF6" s="1054" t="s">
        <v>340</v>
      </c>
      <c r="AG6" s="1057"/>
      <c r="AH6" s="1057"/>
      <c r="AI6" s="1058"/>
      <c r="AJ6" s="1054" t="s">
        <v>340</v>
      </c>
      <c r="AK6" s="1057"/>
      <c r="AL6" s="1057"/>
      <c r="AM6" s="1058"/>
      <c r="AN6" s="1054" t="s">
        <v>340</v>
      </c>
      <c r="AO6" s="1057"/>
      <c r="AP6" s="1057"/>
      <c r="AQ6" s="1496"/>
      <c r="AR6" s="1054" t="s">
        <v>340</v>
      </c>
      <c r="AS6" s="1057"/>
      <c r="AT6" s="1057"/>
      <c r="AU6" s="1058"/>
      <c r="AV6" s="1054" t="s">
        <v>340</v>
      </c>
      <c r="AW6" s="1057"/>
      <c r="AX6" s="1057"/>
      <c r="AY6" s="1058"/>
      <c r="AZ6" s="1054" t="s">
        <v>340</v>
      </c>
      <c r="BA6" s="1057"/>
      <c r="BB6" s="1057"/>
      <c r="BC6" s="1058"/>
      <c r="BD6" s="1054" t="s">
        <v>340</v>
      </c>
      <c r="BE6" s="1057"/>
      <c r="BF6" s="1057"/>
      <c r="BG6" s="1496"/>
      <c r="BH6" s="1054" t="s">
        <v>340</v>
      </c>
      <c r="BI6" s="1057"/>
      <c r="BJ6" s="1057"/>
      <c r="BK6" s="1058"/>
      <c r="BL6" s="1054" t="s">
        <v>340</v>
      </c>
      <c r="BM6" s="1057"/>
      <c r="BN6" s="1057"/>
      <c r="BO6" s="1058"/>
      <c r="BP6" s="1054" t="s">
        <v>340</v>
      </c>
      <c r="BQ6" s="1057"/>
      <c r="BR6" s="1057"/>
      <c r="BS6" s="1058"/>
      <c r="BT6" s="1054" t="s">
        <v>340</v>
      </c>
      <c r="BU6" s="1057"/>
      <c r="BV6" s="1057"/>
      <c r="BW6" s="1496"/>
      <c r="BX6" s="1101"/>
      <c r="BY6" s="1054" t="s">
        <v>340</v>
      </c>
      <c r="BZ6" s="1086"/>
      <c r="CA6" s="1091"/>
      <c r="CB6" s="1091"/>
      <c r="CC6" s="1091"/>
      <c r="CD6" s="1091"/>
      <c r="CE6" s="1091"/>
      <c r="CF6" s="1091"/>
      <c r="CG6" s="1089"/>
      <c r="CH6" s="1089"/>
      <c r="CI6" s="1092"/>
      <c r="CJ6" s="1092"/>
      <c r="CK6" s="1093"/>
      <c r="CL6" s="1090"/>
      <c r="CM6" s="1090"/>
      <c r="CN6" s="1090"/>
      <c r="CO6" s="1090"/>
      <c r="CP6" s="1090"/>
      <c r="CQ6" s="1090"/>
    </row>
    <row r="7" spans="1:95">
      <c r="A7" s="1045" t="s">
        <v>744</v>
      </c>
      <c r="B7" s="1059" t="s">
        <v>467</v>
      </c>
      <c r="C7" s="1060"/>
      <c r="D7" s="1061" t="s">
        <v>352</v>
      </c>
      <c r="E7" s="1062">
        <v>0</v>
      </c>
      <c r="F7" s="1063" t="s">
        <v>3004</v>
      </c>
      <c r="G7" s="1064" t="s">
        <v>1099</v>
      </c>
      <c r="H7" s="1065" t="s">
        <v>352</v>
      </c>
      <c r="I7" s="1065" t="s">
        <v>352</v>
      </c>
      <c r="J7" s="1066">
        <v>1</v>
      </c>
      <c r="K7" s="1064" t="s">
        <v>340</v>
      </c>
      <c r="L7" s="1067">
        <v>1</v>
      </c>
      <c r="M7" s="1068"/>
      <c r="N7" s="1069"/>
      <c r="O7" s="1070"/>
      <c r="P7" s="1067">
        <v>0</v>
      </c>
      <c r="Q7" s="1068"/>
      <c r="R7" s="1069"/>
      <c r="S7" s="1070"/>
      <c r="T7" s="1067">
        <v>0</v>
      </c>
      <c r="U7" s="1068"/>
      <c r="V7" s="1069"/>
      <c r="W7" s="1070"/>
      <c r="X7" s="1067">
        <v>0</v>
      </c>
      <c r="Y7" s="1068"/>
      <c r="Z7" s="1069"/>
      <c r="AA7" s="1338"/>
      <c r="AB7" s="1067">
        <v>0</v>
      </c>
      <c r="AC7" s="1068"/>
      <c r="AD7" s="1069"/>
      <c r="AE7" s="1070"/>
      <c r="AF7" s="1067">
        <v>0</v>
      </c>
      <c r="AG7" s="1068"/>
      <c r="AH7" s="1069"/>
      <c r="AI7" s="1070"/>
      <c r="AJ7" s="1067">
        <v>0</v>
      </c>
      <c r="AK7" s="1068"/>
      <c r="AL7" s="1069"/>
      <c r="AM7" s="1070"/>
      <c r="AN7" s="1067">
        <v>0</v>
      </c>
      <c r="AO7" s="1068"/>
      <c r="AP7" s="1069"/>
      <c r="AQ7" s="1338"/>
      <c r="AR7" s="1067">
        <v>0</v>
      </c>
      <c r="AS7" s="1068"/>
      <c r="AT7" s="1069"/>
      <c r="AU7" s="1070"/>
      <c r="AV7" s="1067">
        <v>0</v>
      </c>
      <c r="AW7" s="1068"/>
      <c r="AX7" s="1069"/>
      <c r="AY7" s="1070"/>
      <c r="AZ7" s="1067">
        <v>0</v>
      </c>
      <c r="BA7" s="1068"/>
      <c r="BB7" s="1069"/>
      <c r="BC7" s="1070"/>
      <c r="BD7" s="1067">
        <v>0</v>
      </c>
      <c r="BE7" s="1068"/>
      <c r="BF7" s="1069"/>
      <c r="BG7" s="1338"/>
      <c r="BH7" s="1067">
        <v>0</v>
      </c>
      <c r="BI7" s="1068"/>
      <c r="BJ7" s="1069"/>
      <c r="BK7" s="1070"/>
      <c r="BL7" s="1067">
        <v>0</v>
      </c>
      <c r="BM7" s="1068"/>
      <c r="BN7" s="1069"/>
      <c r="BO7" s="1070"/>
      <c r="BP7" s="1067">
        <v>0</v>
      </c>
      <c r="BQ7" s="1068"/>
      <c r="BR7" s="1069"/>
      <c r="BS7" s="1070"/>
      <c r="BT7" s="1067">
        <v>0</v>
      </c>
      <c r="BU7" s="1068"/>
      <c r="BV7" s="1069"/>
      <c r="BW7" s="1338"/>
      <c r="BX7" s="1101"/>
      <c r="BY7" s="1067"/>
      <c r="BZ7" s="1086"/>
      <c r="CA7" s="1082"/>
      <c r="CB7" s="1082"/>
      <c r="CC7" s="1082"/>
      <c r="CD7" s="1082"/>
      <c r="CE7" s="1082"/>
      <c r="CF7" s="1082"/>
      <c r="CG7" s="1089"/>
      <c r="CH7" s="1089"/>
      <c r="CI7" s="1089"/>
      <c r="CJ7" s="1089"/>
      <c r="CK7" s="1089"/>
      <c r="CL7" s="1089"/>
      <c r="CM7" s="1089"/>
      <c r="CN7" s="1089"/>
      <c r="CO7" s="1089"/>
      <c r="CP7" s="1089"/>
      <c r="CQ7" s="1089"/>
    </row>
    <row r="8" spans="1:95">
      <c r="A8" s="1045" t="s">
        <v>743</v>
      </c>
      <c r="B8" s="1059"/>
      <c r="C8" s="1060"/>
      <c r="D8" s="1061" t="s">
        <v>352</v>
      </c>
      <c r="E8" s="1062">
        <v>0</v>
      </c>
      <c r="F8" s="1063" t="s">
        <v>1347</v>
      </c>
      <c r="G8" s="1064" t="s">
        <v>1099</v>
      </c>
      <c r="H8" s="1065" t="s">
        <v>352</v>
      </c>
      <c r="I8" s="1065" t="s">
        <v>352</v>
      </c>
      <c r="J8" s="1066">
        <v>1</v>
      </c>
      <c r="K8" s="1064" t="s">
        <v>340</v>
      </c>
      <c r="L8" s="1067">
        <v>0</v>
      </c>
      <c r="M8" s="1068"/>
      <c r="N8" s="1069"/>
      <c r="O8" s="1070"/>
      <c r="P8" s="1067">
        <v>1</v>
      </c>
      <c r="Q8" s="1068"/>
      <c r="R8" s="1069"/>
      <c r="S8" s="1070"/>
      <c r="T8" s="1067">
        <v>0</v>
      </c>
      <c r="U8" s="1068"/>
      <c r="V8" s="1069"/>
      <c r="W8" s="1070"/>
      <c r="X8" s="1067">
        <v>0</v>
      </c>
      <c r="Y8" s="1068"/>
      <c r="Z8" s="1069"/>
      <c r="AA8" s="1338"/>
      <c r="AB8" s="1067">
        <v>0</v>
      </c>
      <c r="AC8" s="1068"/>
      <c r="AD8" s="1069"/>
      <c r="AE8" s="1070"/>
      <c r="AF8" s="1067">
        <v>0</v>
      </c>
      <c r="AG8" s="1068"/>
      <c r="AH8" s="1069"/>
      <c r="AI8" s="1070"/>
      <c r="AJ8" s="1067">
        <v>0</v>
      </c>
      <c r="AK8" s="1068"/>
      <c r="AL8" s="1069"/>
      <c r="AM8" s="1070"/>
      <c r="AN8" s="1067">
        <v>0</v>
      </c>
      <c r="AO8" s="1068"/>
      <c r="AP8" s="1069"/>
      <c r="AQ8" s="1338"/>
      <c r="AR8" s="1067">
        <v>0</v>
      </c>
      <c r="AS8" s="1068"/>
      <c r="AT8" s="1069"/>
      <c r="AU8" s="1070"/>
      <c r="AV8" s="1067">
        <v>0</v>
      </c>
      <c r="AW8" s="1068"/>
      <c r="AX8" s="1069"/>
      <c r="AY8" s="1070"/>
      <c r="AZ8" s="1067">
        <v>0</v>
      </c>
      <c r="BA8" s="1068"/>
      <c r="BB8" s="1069"/>
      <c r="BC8" s="1070"/>
      <c r="BD8" s="1067">
        <v>0</v>
      </c>
      <c r="BE8" s="1068"/>
      <c r="BF8" s="1069"/>
      <c r="BG8" s="1338"/>
      <c r="BH8" s="1067">
        <v>0</v>
      </c>
      <c r="BI8" s="1068"/>
      <c r="BJ8" s="1069"/>
      <c r="BK8" s="1070"/>
      <c r="BL8" s="1067">
        <v>0</v>
      </c>
      <c r="BM8" s="1068"/>
      <c r="BN8" s="1069"/>
      <c r="BO8" s="1070"/>
      <c r="BP8" s="1067">
        <v>0</v>
      </c>
      <c r="BQ8" s="1068"/>
      <c r="BR8" s="1069"/>
      <c r="BS8" s="1070"/>
      <c r="BT8" s="1067">
        <v>0</v>
      </c>
      <c r="BU8" s="1068"/>
      <c r="BV8" s="1069"/>
      <c r="BW8" s="1338"/>
      <c r="BX8" s="1101"/>
      <c r="BY8" s="1067"/>
      <c r="BZ8" s="1086"/>
      <c r="CA8" s="1082"/>
      <c r="CB8" s="1082"/>
      <c r="CC8" s="1082"/>
      <c r="CD8" s="1082"/>
      <c r="CE8" s="1082"/>
      <c r="CF8" s="1082"/>
      <c r="CG8" s="1089"/>
      <c r="CH8" s="1089"/>
      <c r="CI8" s="1089"/>
      <c r="CJ8" s="1089"/>
      <c r="CK8" s="1089"/>
      <c r="CL8" s="1089"/>
      <c r="CM8" s="1089"/>
      <c r="CN8" s="1089"/>
      <c r="CO8" s="1089"/>
      <c r="CP8" s="1089"/>
      <c r="CQ8" s="1089"/>
    </row>
    <row r="9" spans="1:95">
      <c r="A9" s="1045" t="s">
        <v>766</v>
      </c>
      <c r="B9" s="1059"/>
      <c r="C9" s="1060"/>
      <c r="D9" s="1061" t="s">
        <v>352</v>
      </c>
      <c r="E9" s="1062">
        <v>0</v>
      </c>
      <c r="F9" s="1063" t="s">
        <v>3005</v>
      </c>
      <c r="G9" s="1064" t="s">
        <v>1099</v>
      </c>
      <c r="H9" s="1065" t="s">
        <v>352</v>
      </c>
      <c r="I9" s="1065" t="s">
        <v>352</v>
      </c>
      <c r="J9" s="1066">
        <v>1</v>
      </c>
      <c r="K9" s="1064" t="s">
        <v>340</v>
      </c>
      <c r="L9" s="1067">
        <v>0</v>
      </c>
      <c r="M9" s="1068"/>
      <c r="N9" s="1069"/>
      <c r="O9" s="1070"/>
      <c r="P9" s="1067">
        <v>0</v>
      </c>
      <c r="Q9" s="1068"/>
      <c r="R9" s="1069"/>
      <c r="S9" s="1070"/>
      <c r="T9" s="1067">
        <v>1</v>
      </c>
      <c r="U9" s="1068"/>
      <c r="V9" s="1069"/>
      <c r="W9" s="1070"/>
      <c r="X9" s="1067">
        <v>0</v>
      </c>
      <c r="Y9" s="1068"/>
      <c r="Z9" s="1069"/>
      <c r="AA9" s="1338"/>
      <c r="AB9" s="1067">
        <v>0</v>
      </c>
      <c r="AC9" s="1068"/>
      <c r="AD9" s="1069"/>
      <c r="AE9" s="1070"/>
      <c r="AF9" s="1067">
        <v>0</v>
      </c>
      <c r="AG9" s="1068"/>
      <c r="AH9" s="1069"/>
      <c r="AI9" s="1070"/>
      <c r="AJ9" s="1067">
        <v>0</v>
      </c>
      <c r="AK9" s="1068"/>
      <c r="AL9" s="1069"/>
      <c r="AM9" s="1070"/>
      <c r="AN9" s="1067">
        <v>0</v>
      </c>
      <c r="AO9" s="1068"/>
      <c r="AP9" s="1069"/>
      <c r="AQ9" s="1338"/>
      <c r="AR9" s="1067">
        <v>0</v>
      </c>
      <c r="AS9" s="1068"/>
      <c r="AT9" s="1069"/>
      <c r="AU9" s="1070"/>
      <c r="AV9" s="1067">
        <v>0</v>
      </c>
      <c r="AW9" s="1068"/>
      <c r="AX9" s="1069"/>
      <c r="AY9" s="1070"/>
      <c r="AZ9" s="1067">
        <v>0</v>
      </c>
      <c r="BA9" s="1068"/>
      <c r="BB9" s="1069"/>
      <c r="BC9" s="1070"/>
      <c r="BD9" s="1067">
        <v>0</v>
      </c>
      <c r="BE9" s="1068"/>
      <c r="BF9" s="1069"/>
      <c r="BG9" s="1338"/>
      <c r="BH9" s="1067">
        <v>0</v>
      </c>
      <c r="BI9" s="1068"/>
      <c r="BJ9" s="1069"/>
      <c r="BK9" s="1070"/>
      <c r="BL9" s="1067">
        <v>0</v>
      </c>
      <c r="BM9" s="1068"/>
      <c r="BN9" s="1069"/>
      <c r="BO9" s="1070"/>
      <c r="BP9" s="1067">
        <v>0</v>
      </c>
      <c r="BQ9" s="1068"/>
      <c r="BR9" s="1069"/>
      <c r="BS9" s="1070"/>
      <c r="BT9" s="1067">
        <v>0</v>
      </c>
      <c r="BU9" s="1068"/>
      <c r="BV9" s="1069"/>
      <c r="BW9" s="1338"/>
      <c r="BX9" s="1101"/>
      <c r="BY9" s="1067"/>
      <c r="BZ9" s="1086"/>
      <c r="CA9" s="1082"/>
      <c r="CB9" s="1082"/>
      <c r="CC9" s="1082"/>
      <c r="CD9" s="1082"/>
      <c r="CE9" s="1082"/>
      <c r="CF9" s="1082"/>
      <c r="CG9" s="1089"/>
      <c r="CH9" s="1089"/>
      <c r="CI9" s="1089"/>
      <c r="CJ9" s="1089"/>
      <c r="CK9" s="1089"/>
      <c r="CL9" s="1089"/>
      <c r="CM9" s="1089"/>
      <c r="CN9" s="1089"/>
      <c r="CO9" s="1089"/>
      <c r="CP9" s="1089"/>
      <c r="CQ9" s="1089"/>
    </row>
    <row r="10" spans="1:95">
      <c r="A10" s="1045" t="s">
        <v>765</v>
      </c>
      <c r="B10" s="1059"/>
      <c r="C10" s="1060"/>
      <c r="D10" s="1061" t="s">
        <v>352</v>
      </c>
      <c r="E10" s="1062">
        <v>0</v>
      </c>
      <c r="F10" s="1063" t="s">
        <v>3006</v>
      </c>
      <c r="G10" s="1064" t="s">
        <v>1099</v>
      </c>
      <c r="H10" s="1065" t="s">
        <v>352</v>
      </c>
      <c r="I10" s="1065" t="s">
        <v>352</v>
      </c>
      <c r="J10" s="1066">
        <v>1</v>
      </c>
      <c r="K10" s="1064" t="s">
        <v>340</v>
      </c>
      <c r="L10" s="1067">
        <v>0</v>
      </c>
      <c r="M10" s="1068"/>
      <c r="N10" s="1069"/>
      <c r="O10" s="1070"/>
      <c r="P10" s="1067">
        <v>0</v>
      </c>
      <c r="Q10" s="1068"/>
      <c r="R10" s="1069"/>
      <c r="S10" s="1070"/>
      <c r="T10" s="1067">
        <v>0</v>
      </c>
      <c r="U10" s="1068"/>
      <c r="V10" s="1069"/>
      <c r="W10" s="1070"/>
      <c r="X10" s="1067">
        <v>1</v>
      </c>
      <c r="Y10" s="1068"/>
      <c r="Z10" s="1069"/>
      <c r="AA10" s="1338"/>
      <c r="AB10" s="1067">
        <v>0</v>
      </c>
      <c r="AC10" s="1068"/>
      <c r="AD10" s="1069"/>
      <c r="AE10" s="1070"/>
      <c r="AF10" s="1067">
        <v>0</v>
      </c>
      <c r="AG10" s="1068"/>
      <c r="AH10" s="1069"/>
      <c r="AI10" s="1070"/>
      <c r="AJ10" s="1067">
        <v>0</v>
      </c>
      <c r="AK10" s="1068"/>
      <c r="AL10" s="1069"/>
      <c r="AM10" s="1070"/>
      <c r="AN10" s="1067">
        <v>0</v>
      </c>
      <c r="AO10" s="1068"/>
      <c r="AP10" s="1069"/>
      <c r="AQ10" s="1338"/>
      <c r="AR10" s="1067">
        <v>0</v>
      </c>
      <c r="AS10" s="1068"/>
      <c r="AT10" s="1069"/>
      <c r="AU10" s="1070"/>
      <c r="AV10" s="1067">
        <v>0</v>
      </c>
      <c r="AW10" s="1068"/>
      <c r="AX10" s="1069"/>
      <c r="AY10" s="1070"/>
      <c r="AZ10" s="1067">
        <v>0</v>
      </c>
      <c r="BA10" s="1068"/>
      <c r="BB10" s="1069"/>
      <c r="BC10" s="1070"/>
      <c r="BD10" s="1067">
        <v>0</v>
      </c>
      <c r="BE10" s="1068"/>
      <c r="BF10" s="1069"/>
      <c r="BG10" s="1338"/>
      <c r="BH10" s="1067">
        <v>0</v>
      </c>
      <c r="BI10" s="1068"/>
      <c r="BJ10" s="1069"/>
      <c r="BK10" s="1070"/>
      <c r="BL10" s="1067">
        <v>0</v>
      </c>
      <c r="BM10" s="1068"/>
      <c r="BN10" s="1069"/>
      <c r="BO10" s="1070"/>
      <c r="BP10" s="1067">
        <v>0</v>
      </c>
      <c r="BQ10" s="1068"/>
      <c r="BR10" s="1069"/>
      <c r="BS10" s="1070"/>
      <c r="BT10" s="1067">
        <v>0</v>
      </c>
      <c r="BU10" s="1068"/>
      <c r="BV10" s="1069"/>
      <c r="BW10" s="1338"/>
      <c r="BX10" s="1101"/>
      <c r="BY10" s="1067"/>
      <c r="BZ10" s="1086"/>
      <c r="CA10" s="1082"/>
      <c r="CB10" s="1082"/>
      <c r="CC10" s="1082"/>
      <c r="CD10" s="1082"/>
      <c r="CE10" s="1082"/>
      <c r="CF10" s="1082"/>
      <c r="CG10" s="1089"/>
      <c r="CH10" s="1089"/>
      <c r="CI10" s="1089"/>
      <c r="CJ10" s="1089"/>
      <c r="CK10" s="1089"/>
      <c r="CL10" s="1089"/>
      <c r="CM10" s="1089"/>
      <c r="CN10" s="1089"/>
      <c r="CO10" s="1089"/>
      <c r="CP10" s="1089"/>
      <c r="CQ10" s="1089"/>
    </row>
    <row r="11" spans="1:95">
      <c r="A11" s="1045" t="s">
        <v>859</v>
      </c>
      <c r="B11" s="1059"/>
      <c r="C11" s="1060"/>
      <c r="D11" s="1061" t="s">
        <v>352</v>
      </c>
      <c r="E11" s="1062">
        <v>0</v>
      </c>
      <c r="F11" s="1063" t="s">
        <v>3004</v>
      </c>
      <c r="G11" s="1064" t="s">
        <v>403</v>
      </c>
      <c r="H11" s="1065" t="s">
        <v>352</v>
      </c>
      <c r="I11" s="1065" t="s">
        <v>352</v>
      </c>
      <c r="J11" s="1066">
        <v>1</v>
      </c>
      <c r="K11" s="1064" t="s">
        <v>340</v>
      </c>
      <c r="L11" s="1067">
        <v>0</v>
      </c>
      <c r="M11" s="1068"/>
      <c r="N11" s="1069"/>
      <c r="O11" s="1070"/>
      <c r="P11" s="1067">
        <v>0</v>
      </c>
      <c r="Q11" s="1068"/>
      <c r="R11" s="1069"/>
      <c r="S11" s="1070"/>
      <c r="T11" s="1067">
        <v>0</v>
      </c>
      <c r="U11" s="1068"/>
      <c r="V11" s="1069"/>
      <c r="W11" s="1070"/>
      <c r="X11" s="1067">
        <v>0</v>
      </c>
      <c r="Y11" s="1068"/>
      <c r="Z11" s="1069"/>
      <c r="AA11" s="1338"/>
      <c r="AB11" s="1067">
        <v>1</v>
      </c>
      <c r="AC11" s="1068"/>
      <c r="AD11" s="1069"/>
      <c r="AE11" s="1070"/>
      <c r="AF11" s="1067">
        <v>0</v>
      </c>
      <c r="AG11" s="1068"/>
      <c r="AH11" s="1069"/>
      <c r="AI11" s="1070"/>
      <c r="AJ11" s="1067">
        <v>0</v>
      </c>
      <c r="AK11" s="1068"/>
      <c r="AL11" s="1069"/>
      <c r="AM11" s="1070"/>
      <c r="AN11" s="1067">
        <v>0</v>
      </c>
      <c r="AO11" s="1068"/>
      <c r="AP11" s="1069"/>
      <c r="AQ11" s="1338"/>
      <c r="AR11" s="1067">
        <v>0</v>
      </c>
      <c r="AS11" s="1068"/>
      <c r="AT11" s="1069"/>
      <c r="AU11" s="1070"/>
      <c r="AV11" s="1067">
        <v>0</v>
      </c>
      <c r="AW11" s="1068"/>
      <c r="AX11" s="1069"/>
      <c r="AY11" s="1070"/>
      <c r="AZ11" s="1067">
        <v>0</v>
      </c>
      <c r="BA11" s="1068"/>
      <c r="BB11" s="1069"/>
      <c r="BC11" s="1070"/>
      <c r="BD11" s="1067">
        <v>0</v>
      </c>
      <c r="BE11" s="1068"/>
      <c r="BF11" s="1069"/>
      <c r="BG11" s="1338"/>
      <c r="BH11" s="1067">
        <v>0</v>
      </c>
      <c r="BI11" s="1068"/>
      <c r="BJ11" s="1069"/>
      <c r="BK11" s="1070"/>
      <c r="BL11" s="1067">
        <v>0</v>
      </c>
      <c r="BM11" s="1068"/>
      <c r="BN11" s="1069"/>
      <c r="BO11" s="1070"/>
      <c r="BP11" s="1067">
        <v>0</v>
      </c>
      <c r="BQ11" s="1068"/>
      <c r="BR11" s="1069"/>
      <c r="BS11" s="1070"/>
      <c r="BT11" s="1067">
        <v>0</v>
      </c>
      <c r="BU11" s="1068"/>
      <c r="BV11" s="1069"/>
      <c r="BW11" s="1338"/>
      <c r="BX11" s="1101"/>
      <c r="BY11" s="1067"/>
      <c r="BZ11" s="1086"/>
      <c r="CA11" s="1082"/>
      <c r="CB11" s="1082"/>
      <c r="CC11" s="1082"/>
      <c r="CD11" s="1082"/>
      <c r="CE11" s="1082"/>
      <c r="CF11" s="1082"/>
      <c r="CG11" s="1089"/>
      <c r="CH11" s="1089"/>
      <c r="CI11" s="1089"/>
      <c r="CJ11" s="1089"/>
      <c r="CK11" s="1089"/>
      <c r="CL11" s="1089"/>
      <c r="CM11" s="1089"/>
      <c r="CN11" s="1089"/>
      <c r="CO11" s="1089"/>
      <c r="CP11" s="1089"/>
      <c r="CQ11" s="1089"/>
    </row>
    <row r="12" spans="1:95">
      <c r="A12" s="1045" t="s">
        <v>858</v>
      </c>
      <c r="B12" s="1059"/>
      <c r="C12" s="1060"/>
      <c r="D12" s="1061" t="s">
        <v>352</v>
      </c>
      <c r="E12" s="1062">
        <v>0</v>
      </c>
      <c r="F12" s="1063" t="s">
        <v>1347</v>
      </c>
      <c r="G12" s="1064" t="s">
        <v>403</v>
      </c>
      <c r="H12" s="1065" t="s">
        <v>352</v>
      </c>
      <c r="I12" s="1065" t="s">
        <v>352</v>
      </c>
      <c r="J12" s="1066">
        <v>1</v>
      </c>
      <c r="K12" s="1064" t="s">
        <v>340</v>
      </c>
      <c r="L12" s="1067">
        <v>0</v>
      </c>
      <c r="M12" s="1068"/>
      <c r="N12" s="1069"/>
      <c r="O12" s="1070"/>
      <c r="P12" s="1067">
        <v>0</v>
      </c>
      <c r="Q12" s="1068"/>
      <c r="R12" s="1069"/>
      <c r="S12" s="1070"/>
      <c r="T12" s="1067">
        <v>0</v>
      </c>
      <c r="U12" s="1068"/>
      <c r="V12" s="1069"/>
      <c r="W12" s="1070"/>
      <c r="X12" s="1067">
        <v>0</v>
      </c>
      <c r="Y12" s="1068"/>
      <c r="Z12" s="1069"/>
      <c r="AA12" s="1338"/>
      <c r="AB12" s="1067">
        <v>0</v>
      </c>
      <c r="AC12" s="1068"/>
      <c r="AD12" s="1069"/>
      <c r="AE12" s="1070"/>
      <c r="AF12" s="1067">
        <v>1</v>
      </c>
      <c r="AG12" s="1068"/>
      <c r="AH12" s="1069"/>
      <c r="AI12" s="1070"/>
      <c r="AJ12" s="1067">
        <v>0</v>
      </c>
      <c r="AK12" s="1068"/>
      <c r="AL12" s="1069"/>
      <c r="AM12" s="1070"/>
      <c r="AN12" s="1067">
        <v>0</v>
      </c>
      <c r="AO12" s="1068"/>
      <c r="AP12" s="1069"/>
      <c r="AQ12" s="1338"/>
      <c r="AR12" s="1067">
        <v>0</v>
      </c>
      <c r="AS12" s="1068"/>
      <c r="AT12" s="1069"/>
      <c r="AU12" s="1070"/>
      <c r="AV12" s="1067">
        <v>0</v>
      </c>
      <c r="AW12" s="1068"/>
      <c r="AX12" s="1069"/>
      <c r="AY12" s="1070"/>
      <c r="AZ12" s="1067">
        <v>0</v>
      </c>
      <c r="BA12" s="1068"/>
      <c r="BB12" s="1069"/>
      <c r="BC12" s="1070"/>
      <c r="BD12" s="1067">
        <v>0</v>
      </c>
      <c r="BE12" s="1068"/>
      <c r="BF12" s="1069"/>
      <c r="BG12" s="1338"/>
      <c r="BH12" s="1067">
        <v>0</v>
      </c>
      <c r="BI12" s="1068"/>
      <c r="BJ12" s="1069"/>
      <c r="BK12" s="1070"/>
      <c r="BL12" s="1067">
        <v>0</v>
      </c>
      <c r="BM12" s="1068"/>
      <c r="BN12" s="1069"/>
      <c r="BO12" s="1070"/>
      <c r="BP12" s="1067">
        <v>0</v>
      </c>
      <c r="BQ12" s="1068"/>
      <c r="BR12" s="1069"/>
      <c r="BS12" s="1070"/>
      <c r="BT12" s="1067">
        <v>0</v>
      </c>
      <c r="BU12" s="1068"/>
      <c r="BV12" s="1069"/>
      <c r="BW12" s="1338"/>
      <c r="BX12" s="1101"/>
      <c r="BY12" s="1067"/>
      <c r="BZ12" s="1086"/>
      <c r="CA12" s="1082"/>
      <c r="CB12" s="1082"/>
      <c r="CC12" s="1082"/>
      <c r="CD12" s="1082"/>
      <c r="CE12" s="1082"/>
      <c r="CF12" s="1082"/>
      <c r="CG12" s="1089"/>
      <c r="CH12" s="1089"/>
      <c r="CI12" s="1089"/>
      <c r="CJ12" s="1089"/>
      <c r="CK12" s="1089"/>
      <c r="CL12" s="1089"/>
      <c r="CM12" s="1089"/>
      <c r="CN12" s="1089"/>
      <c r="CO12" s="1089"/>
      <c r="CP12" s="1089"/>
      <c r="CQ12" s="1089"/>
    </row>
    <row r="13" spans="1:95">
      <c r="A13" s="1045" t="s">
        <v>861</v>
      </c>
      <c r="B13" s="1059"/>
      <c r="C13" s="1060"/>
      <c r="D13" s="1061" t="s">
        <v>352</v>
      </c>
      <c r="E13" s="1062">
        <v>0</v>
      </c>
      <c r="F13" s="1063" t="s">
        <v>3005</v>
      </c>
      <c r="G13" s="1064" t="s">
        <v>403</v>
      </c>
      <c r="H13" s="1065" t="s">
        <v>352</v>
      </c>
      <c r="I13" s="1065" t="s">
        <v>352</v>
      </c>
      <c r="J13" s="1066">
        <v>1</v>
      </c>
      <c r="K13" s="1064" t="s">
        <v>340</v>
      </c>
      <c r="L13" s="1067">
        <v>0</v>
      </c>
      <c r="M13" s="1068"/>
      <c r="N13" s="1069"/>
      <c r="O13" s="1070"/>
      <c r="P13" s="1067">
        <v>0</v>
      </c>
      <c r="Q13" s="1068"/>
      <c r="R13" s="1069"/>
      <c r="S13" s="1070"/>
      <c r="T13" s="1067">
        <v>0</v>
      </c>
      <c r="U13" s="1068"/>
      <c r="V13" s="1069"/>
      <c r="W13" s="1070"/>
      <c r="X13" s="1067">
        <v>0</v>
      </c>
      <c r="Y13" s="1068"/>
      <c r="Z13" s="1069"/>
      <c r="AA13" s="1338"/>
      <c r="AB13" s="1067">
        <v>0</v>
      </c>
      <c r="AC13" s="1068"/>
      <c r="AD13" s="1069"/>
      <c r="AE13" s="1070"/>
      <c r="AF13" s="1067">
        <v>0</v>
      </c>
      <c r="AG13" s="1068"/>
      <c r="AH13" s="1069"/>
      <c r="AI13" s="1070"/>
      <c r="AJ13" s="1067">
        <v>1</v>
      </c>
      <c r="AK13" s="1068"/>
      <c r="AL13" s="1069"/>
      <c r="AM13" s="1070"/>
      <c r="AN13" s="1067">
        <v>0</v>
      </c>
      <c r="AO13" s="1068"/>
      <c r="AP13" s="1069"/>
      <c r="AQ13" s="1338"/>
      <c r="AR13" s="1067">
        <v>0</v>
      </c>
      <c r="AS13" s="1068"/>
      <c r="AT13" s="1069"/>
      <c r="AU13" s="1070"/>
      <c r="AV13" s="1067">
        <v>0</v>
      </c>
      <c r="AW13" s="1068"/>
      <c r="AX13" s="1069"/>
      <c r="AY13" s="1070"/>
      <c r="AZ13" s="1067">
        <v>0</v>
      </c>
      <c r="BA13" s="1068"/>
      <c r="BB13" s="1069"/>
      <c r="BC13" s="1070"/>
      <c r="BD13" s="1067">
        <v>0</v>
      </c>
      <c r="BE13" s="1068"/>
      <c r="BF13" s="1069"/>
      <c r="BG13" s="1338"/>
      <c r="BH13" s="1067">
        <v>0</v>
      </c>
      <c r="BI13" s="1068"/>
      <c r="BJ13" s="1069"/>
      <c r="BK13" s="1070"/>
      <c r="BL13" s="1067">
        <v>0</v>
      </c>
      <c r="BM13" s="1068"/>
      <c r="BN13" s="1069"/>
      <c r="BO13" s="1070"/>
      <c r="BP13" s="1067">
        <v>0</v>
      </c>
      <c r="BQ13" s="1068"/>
      <c r="BR13" s="1069"/>
      <c r="BS13" s="1070"/>
      <c r="BT13" s="1067">
        <v>0</v>
      </c>
      <c r="BU13" s="1068"/>
      <c r="BV13" s="1069"/>
      <c r="BW13" s="1338"/>
      <c r="BX13" s="1103"/>
      <c r="BY13" s="1067"/>
      <c r="BZ13" s="1086"/>
      <c r="CA13" s="1082"/>
      <c r="CB13" s="1082"/>
      <c r="CC13" s="1082"/>
      <c r="CD13" s="1082"/>
      <c r="CE13" s="1082"/>
      <c r="CF13" s="1082"/>
      <c r="CG13" s="1089"/>
      <c r="CH13" s="1089"/>
      <c r="CI13" s="1089"/>
      <c r="CJ13" s="1089"/>
      <c r="CK13" s="1089"/>
      <c r="CL13" s="1089"/>
      <c r="CM13" s="1089"/>
      <c r="CN13" s="1089"/>
      <c r="CO13" s="1089"/>
      <c r="CP13" s="1089"/>
      <c r="CQ13" s="1089"/>
    </row>
    <row r="14" spans="1:95">
      <c r="A14" s="1045" t="s">
        <v>860</v>
      </c>
      <c r="B14" s="1059"/>
      <c r="C14" s="1060"/>
      <c r="D14" s="1061" t="s">
        <v>352</v>
      </c>
      <c r="E14" s="1062">
        <v>0</v>
      </c>
      <c r="F14" s="1063" t="s">
        <v>3006</v>
      </c>
      <c r="G14" s="1064" t="s">
        <v>403</v>
      </c>
      <c r="H14" s="1065" t="s">
        <v>352</v>
      </c>
      <c r="I14" s="1065" t="s">
        <v>352</v>
      </c>
      <c r="J14" s="1066">
        <v>1</v>
      </c>
      <c r="K14" s="1064" t="s">
        <v>340</v>
      </c>
      <c r="L14" s="1067">
        <v>0</v>
      </c>
      <c r="M14" s="1068"/>
      <c r="N14" s="1069"/>
      <c r="O14" s="1070"/>
      <c r="P14" s="1067">
        <v>0</v>
      </c>
      <c r="Q14" s="1068"/>
      <c r="R14" s="1069"/>
      <c r="S14" s="1070"/>
      <c r="T14" s="1067">
        <v>0</v>
      </c>
      <c r="U14" s="1068"/>
      <c r="V14" s="1069"/>
      <c r="W14" s="1070"/>
      <c r="X14" s="1067">
        <v>0</v>
      </c>
      <c r="Y14" s="1068"/>
      <c r="Z14" s="1069"/>
      <c r="AA14" s="1338"/>
      <c r="AB14" s="1067">
        <v>0</v>
      </c>
      <c r="AC14" s="1068"/>
      <c r="AD14" s="1069"/>
      <c r="AE14" s="1070"/>
      <c r="AF14" s="1067">
        <v>0</v>
      </c>
      <c r="AG14" s="1068"/>
      <c r="AH14" s="1069"/>
      <c r="AI14" s="1070"/>
      <c r="AJ14" s="1067">
        <v>0</v>
      </c>
      <c r="AK14" s="1068"/>
      <c r="AL14" s="1069"/>
      <c r="AM14" s="1070"/>
      <c r="AN14" s="1067">
        <v>1</v>
      </c>
      <c r="AO14" s="1068"/>
      <c r="AP14" s="1069"/>
      <c r="AQ14" s="1338"/>
      <c r="AR14" s="1067">
        <v>0</v>
      </c>
      <c r="AS14" s="1068"/>
      <c r="AT14" s="1069"/>
      <c r="AU14" s="1070"/>
      <c r="AV14" s="1067">
        <v>0</v>
      </c>
      <c r="AW14" s="1068"/>
      <c r="AX14" s="1069"/>
      <c r="AY14" s="1070"/>
      <c r="AZ14" s="1067">
        <v>0</v>
      </c>
      <c r="BA14" s="1068"/>
      <c r="BB14" s="1069"/>
      <c r="BC14" s="1070"/>
      <c r="BD14" s="1067">
        <v>0</v>
      </c>
      <c r="BE14" s="1068"/>
      <c r="BF14" s="1069"/>
      <c r="BG14" s="1338"/>
      <c r="BH14" s="1067">
        <v>0</v>
      </c>
      <c r="BI14" s="1068"/>
      <c r="BJ14" s="1069"/>
      <c r="BK14" s="1070"/>
      <c r="BL14" s="1067">
        <v>0</v>
      </c>
      <c r="BM14" s="1068"/>
      <c r="BN14" s="1069"/>
      <c r="BO14" s="1070"/>
      <c r="BP14" s="1067">
        <v>0</v>
      </c>
      <c r="BQ14" s="1068"/>
      <c r="BR14" s="1069"/>
      <c r="BS14" s="1070"/>
      <c r="BT14" s="1067">
        <v>0</v>
      </c>
      <c r="BU14" s="1068"/>
      <c r="BV14" s="1069"/>
      <c r="BW14" s="1338"/>
      <c r="BX14" s="1103"/>
      <c r="BY14" s="1067"/>
      <c r="BZ14" s="1086"/>
      <c r="CA14" s="1082"/>
      <c r="CB14" s="1082"/>
      <c r="CC14" s="1082"/>
      <c r="CD14" s="1082"/>
      <c r="CE14" s="1082"/>
      <c r="CF14" s="1082"/>
      <c r="CG14" s="1089"/>
      <c r="CH14" s="1089"/>
      <c r="CI14" s="1089"/>
      <c r="CJ14" s="1089"/>
      <c r="CK14" s="1089"/>
      <c r="CL14" s="1089"/>
      <c r="CM14" s="1089"/>
      <c r="CN14" s="1089"/>
      <c r="CO14" s="1089"/>
      <c r="CP14" s="1089"/>
      <c r="CQ14" s="1089"/>
    </row>
    <row r="15" spans="1:95">
      <c r="A15" s="1045" t="s">
        <v>863</v>
      </c>
      <c r="B15" s="1059"/>
      <c r="C15" s="1060"/>
      <c r="D15" s="1061" t="s">
        <v>352</v>
      </c>
      <c r="E15" s="1062">
        <v>0</v>
      </c>
      <c r="F15" s="1063" t="s">
        <v>3004</v>
      </c>
      <c r="G15" s="1064" t="s">
        <v>2179</v>
      </c>
      <c r="H15" s="1065" t="s">
        <v>352</v>
      </c>
      <c r="I15" s="1065" t="s">
        <v>352</v>
      </c>
      <c r="J15" s="1066">
        <v>1</v>
      </c>
      <c r="K15" s="1064" t="s">
        <v>340</v>
      </c>
      <c r="L15" s="1067">
        <v>0</v>
      </c>
      <c r="M15" s="1068"/>
      <c r="N15" s="1069"/>
      <c r="O15" s="1070"/>
      <c r="P15" s="1067">
        <v>0</v>
      </c>
      <c r="Q15" s="1068"/>
      <c r="R15" s="1069"/>
      <c r="S15" s="1070"/>
      <c r="T15" s="1067">
        <v>0</v>
      </c>
      <c r="U15" s="1068"/>
      <c r="V15" s="1069"/>
      <c r="W15" s="1070"/>
      <c r="X15" s="1067">
        <v>0</v>
      </c>
      <c r="Y15" s="1068"/>
      <c r="Z15" s="1069"/>
      <c r="AA15" s="1338"/>
      <c r="AB15" s="1067">
        <v>0</v>
      </c>
      <c r="AC15" s="1068"/>
      <c r="AD15" s="1069"/>
      <c r="AE15" s="1070"/>
      <c r="AF15" s="1067">
        <v>0</v>
      </c>
      <c r="AG15" s="1068"/>
      <c r="AH15" s="1069"/>
      <c r="AI15" s="1070"/>
      <c r="AJ15" s="1067">
        <v>0</v>
      </c>
      <c r="AK15" s="1068"/>
      <c r="AL15" s="1069"/>
      <c r="AM15" s="1070"/>
      <c r="AN15" s="1067">
        <v>0</v>
      </c>
      <c r="AO15" s="1068"/>
      <c r="AP15" s="1069"/>
      <c r="AQ15" s="1338"/>
      <c r="AR15" s="1067">
        <v>1</v>
      </c>
      <c r="AS15" s="1068"/>
      <c r="AT15" s="1069"/>
      <c r="AU15" s="1070"/>
      <c r="AV15" s="1067">
        <v>0</v>
      </c>
      <c r="AW15" s="1068"/>
      <c r="AX15" s="1069"/>
      <c r="AY15" s="1070"/>
      <c r="AZ15" s="1067">
        <v>0</v>
      </c>
      <c r="BA15" s="1068"/>
      <c r="BB15" s="1069"/>
      <c r="BC15" s="1070"/>
      <c r="BD15" s="1067">
        <v>0</v>
      </c>
      <c r="BE15" s="1068"/>
      <c r="BF15" s="1069"/>
      <c r="BG15" s="1338"/>
      <c r="BH15" s="1067">
        <v>0</v>
      </c>
      <c r="BI15" s="1068"/>
      <c r="BJ15" s="1069"/>
      <c r="BK15" s="1070"/>
      <c r="BL15" s="1067">
        <v>0</v>
      </c>
      <c r="BM15" s="1068"/>
      <c r="BN15" s="1069"/>
      <c r="BO15" s="1070"/>
      <c r="BP15" s="1067">
        <v>0</v>
      </c>
      <c r="BQ15" s="1068"/>
      <c r="BR15" s="1069"/>
      <c r="BS15" s="1070"/>
      <c r="BT15" s="1067">
        <v>0</v>
      </c>
      <c r="BU15" s="1068"/>
      <c r="BV15" s="1069"/>
      <c r="BW15" s="1338"/>
      <c r="BX15" s="1103"/>
      <c r="BY15" s="1067"/>
      <c r="BZ15" s="1086"/>
      <c r="CA15" s="1082"/>
      <c r="CB15" s="1082"/>
      <c r="CC15" s="1082"/>
      <c r="CD15" s="1082"/>
      <c r="CE15" s="1082"/>
      <c r="CF15" s="1082"/>
      <c r="CG15" s="1089"/>
      <c r="CH15" s="1089"/>
      <c r="CI15" s="1089"/>
      <c r="CJ15" s="1089"/>
      <c r="CK15" s="1089"/>
      <c r="CL15" s="1089"/>
      <c r="CM15" s="1089"/>
      <c r="CN15" s="1089"/>
      <c r="CO15" s="1089"/>
      <c r="CP15" s="1089"/>
      <c r="CQ15" s="1089"/>
    </row>
    <row r="16" spans="1:95">
      <c r="A16" s="1045" t="s">
        <v>862</v>
      </c>
      <c r="B16" s="1059"/>
      <c r="C16" s="1060"/>
      <c r="D16" s="1061" t="s">
        <v>352</v>
      </c>
      <c r="E16" s="1062">
        <v>0</v>
      </c>
      <c r="F16" s="1063" t="s">
        <v>1347</v>
      </c>
      <c r="G16" s="1064" t="s">
        <v>2179</v>
      </c>
      <c r="H16" s="1065" t="s">
        <v>352</v>
      </c>
      <c r="I16" s="1065" t="s">
        <v>352</v>
      </c>
      <c r="J16" s="1066">
        <v>1</v>
      </c>
      <c r="K16" s="1064" t="s">
        <v>340</v>
      </c>
      <c r="L16" s="1067">
        <v>0</v>
      </c>
      <c r="M16" s="1068"/>
      <c r="N16" s="1069"/>
      <c r="O16" s="1070"/>
      <c r="P16" s="1067">
        <v>0</v>
      </c>
      <c r="Q16" s="1068"/>
      <c r="R16" s="1069"/>
      <c r="S16" s="1070"/>
      <c r="T16" s="1067">
        <v>0</v>
      </c>
      <c r="U16" s="1068"/>
      <c r="V16" s="1069"/>
      <c r="W16" s="1070"/>
      <c r="X16" s="1067">
        <v>0</v>
      </c>
      <c r="Y16" s="1068"/>
      <c r="Z16" s="1069"/>
      <c r="AA16" s="1338"/>
      <c r="AB16" s="1067">
        <v>0</v>
      </c>
      <c r="AC16" s="1068"/>
      <c r="AD16" s="1069"/>
      <c r="AE16" s="1070"/>
      <c r="AF16" s="1067">
        <v>0</v>
      </c>
      <c r="AG16" s="1068"/>
      <c r="AH16" s="1069"/>
      <c r="AI16" s="1070"/>
      <c r="AJ16" s="1067">
        <v>0</v>
      </c>
      <c r="AK16" s="1068"/>
      <c r="AL16" s="1069"/>
      <c r="AM16" s="1070"/>
      <c r="AN16" s="1067">
        <v>0</v>
      </c>
      <c r="AO16" s="1068"/>
      <c r="AP16" s="1069"/>
      <c r="AQ16" s="1338"/>
      <c r="AR16" s="1067">
        <v>0</v>
      </c>
      <c r="AS16" s="1068"/>
      <c r="AT16" s="1069"/>
      <c r="AU16" s="1070"/>
      <c r="AV16" s="1067">
        <v>1</v>
      </c>
      <c r="AW16" s="1068"/>
      <c r="AX16" s="1069"/>
      <c r="AY16" s="1070"/>
      <c r="AZ16" s="1067">
        <v>0</v>
      </c>
      <c r="BA16" s="1068"/>
      <c r="BB16" s="1069"/>
      <c r="BC16" s="1070"/>
      <c r="BD16" s="1067">
        <v>0</v>
      </c>
      <c r="BE16" s="1068"/>
      <c r="BF16" s="1069"/>
      <c r="BG16" s="1338"/>
      <c r="BH16" s="1067">
        <v>0</v>
      </c>
      <c r="BI16" s="1068"/>
      <c r="BJ16" s="1069"/>
      <c r="BK16" s="1070"/>
      <c r="BL16" s="1067">
        <v>0</v>
      </c>
      <c r="BM16" s="1068"/>
      <c r="BN16" s="1069"/>
      <c r="BO16" s="1070"/>
      <c r="BP16" s="1067">
        <v>0</v>
      </c>
      <c r="BQ16" s="1068"/>
      <c r="BR16" s="1069"/>
      <c r="BS16" s="1070"/>
      <c r="BT16" s="1067">
        <v>0</v>
      </c>
      <c r="BU16" s="1068"/>
      <c r="BV16" s="1069"/>
      <c r="BW16" s="1338"/>
      <c r="BX16" s="1103"/>
      <c r="BY16" s="1067"/>
      <c r="BZ16" s="1086"/>
      <c r="CA16" s="1082"/>
      <c r="CB16" s="1082"/>
      <c r="CC16" s="1082"/>
      <c r="CD16" s="1082"/>
      <c r="CE16" s="1082"/>
      <c r="CF16" s="1082"/>
      <c r="CG16" s="1089"/>
      <c r="CH16" s="1089"/>
      <c r="CI16" s="1089"/>
      <c r="CJ16" s="1089"/>
      <c r="CK16" s="1089"/>
      <c r="CL16" s="1089"/>
      <c r="CM16" s="1089"/>
      <c r="CN16" s="1089"/>
      <c r="CO16" s="1089"/>
      <c r="CP16" s="1089"/>
      <c r="CQ16" s="1089"/>
    </row>
    <row r="17" spans="1:95">
      <c r="A17" s="1045" t="s">
        <v>865</v>
      </c>
      <c r="B17" s="1059"/>
      <c r="C17" s="1060"/>
      <c r="D17" s="1061" t="s">
        <v>352</v>
      </c>
      <c r="E17" s="1062">
        <v>0</v>
      </c>
      <c r="F17" s="1063" t="s">
        <v>3005</v>
      </c>
      <c r="G17" s="1064" t="s">
        <v>2179</v>
      </c>
      <c r="H17" s="1065" t="s">
        <v>352</v>
      </c>
      <c r="I17" s="1065" t="s">
        <v>352</v>
      </c>
      <c r="J17" s="1066">
        <v>1</v>
      </c>
      <c r="K17" s="1064" t="s">
        <v>340</v>
      </c>
      <c r="L17" s="1067">
        <v>0</v>
      </c>
      <c r="M17" s="1068"/>
      <c r="N17" s="1069"/>
      <c r="O17" s="1070"/>
      <c r="P17" s="1067">
        <v>0</v>
      </c>
      <c r="Q17" s="1068"/>
      <c r="R17" s="1069"/>
      <c r="S17" s="1070"/>
      <c r="T17" s="1067">
        <v>0</v>
      </c>
      <c r="U17" s="1068"/>
      <c r="V17" s="1069"/>
      <c r="W17" s="1070"/>
      <c r="X17" s="1067">
        <v>0</v>
      </c>
      <c r="Y17" s="1068"/>
      <c r="Z17" s="1069"/>
      <c r="AA17" s="1338"/>
      <c r="AB17" s="1067">
        <v>0</v>
      </c>
      <c r="AC17" s="1068"/>
      <c r="AD17" s="1069"/>
      <c r="AE17" s="1070"/>
      <c r="AF17" s="1067">
        <v>0</v>
      </c>
      <c r="AG17" s="1068"/>
      <c r="AH17" s="1069"/>
      <c r="AI17" s="1070"/>
      <c r="AJ17" s="1067">
        <v>0</v>
      </c>
      <c r="AK17" s="1068"/>
      <c r="AL17" s="1069"/>
      <c r="AM17" s="1070"/>
      <c r="AN17" s="1067">
        <v>0</v>
      </c>
      <c r="AO17" s="1068"/>
      <c r="AP17" s="1069"/>
      <c r="AQ17" s="1338"/>
      <c r="AR17" s="1067">
        <v>0</v>
      </c>
      <c r="AS17" s="1068"/>
      <c r="AT17" s="1069"/>
      <c r="AU17" s="1070"/>
      <c r="AV17" s="1067">
        <v>0</v>
      </c>
      <c r="AW17" s="1068"/>
      <c r="AX17" s="1069"/>
      <c r="AY17" s="1070"/>
      <c r="AZ17" s="1067">
        <v>1</v>
      </c>
      <c r="BA17" s="1068"/>
      <c r="BB17" s="1069"/>
      <c r="BC17" s="1070"/>
      <c r="BD17" s="1067">
        <v>0</v>
      </c>
      <c r="BE17" s="1068"/>
      <c r="BF17" s="1069"/>
      <c r="BG17" s="1338"/>
      <c r="BH17" s="1067">
        <v>0</v>
      </c>
      <c r="BI17" s="1068"/>
      <c r="BJ17" s="1069"/>
      <c r="BK17" s="1070"/>
      <c r="BL17" s="1067">
        <v>0</v>
      </c>
      <c r="BM17" s="1068"/>
      <c r="BN17" s="1069"/>
      <c r="BO17" s="1070"/>
      <c r="BP17" s="1067">
        <v>0</v>
      </c>
      <c r="BQ17" s="1068"/>
      <c r="BR17" s="1069"/>
      <c r="BS17" s="1070"/>
      <c r="BT17" s="1067">
        <v>0</v>
      </c>
      <c r="BU17" s="1068"/>
      <c r="BV17" s="1069"/>
      <c r="BW17" s="1338"/>
      <c r="BX17" s="1103"/>
      <c r="BY17" s="1067"/>
      <c r="BZ17" s="1086"/>
      <c r="CA17" s="1082"/>
      <c r="CB17" s="1082"/>
      <c r="CC17" s="1082"/>
      <c r="CD17" s="1082"/>
      <c r="CE17" s="1082"/>
      <c r="CF17" s="1082"/>
      <c r="CG17" s="1089"/>
      <c r="CH17" s="1089"/>
      <c r="CI17" s="1089"/>
      <c r="CJ17" s="1089"/>
      <c r="CK17" s="1089"/>
      <c r="CL17" s="1089"/>
      <c r="CM17" s="1089"/>
      <c r="CN17" s="1089"/>
      <c r="CO17" s="1089"/>
      <c r="CP17" s="1089"/>
      <c r="CQ17" s="1089"/>
    </row>
    <row r="18" spans="1:95">
      <c r="A18" s="1045" t="s">
        <v>864</v>
      </c>
      <c r="B18" s="1059"/>
      <c r="C18" s="1060"/>
      <c r="D18" s="1061" t="s">
        <v>352</v>
      </c>
      <c r="E18" s="1062">
        <v>0</v>
      </c>
      <c r="F18" s="1063" t="s">
        <v>3006</v>
      </c>
      <c r="G18" s="1064" t="s">
        <v>2179</v>
      </c>
      <c r="H18" s="1065" t="s">
        <v>352</v>
      </c>
      <c r="I18" s="1065" t="s">
        <v>352</v>
      </c>
      <c r="J18" s="1066">
        <v>1</v>
      </c>
      <c r="K18" s="1064" t="s">
        <v>340</v>
      </c>
      <c r="L18" s="1067">
        <v>0</v>
      </c>
      <c r="M18" s="1068"/>
      <c r="N18" s="1069"/>
      <c r="O18" s="1070"/>
      <c r="P18" s="1067">
        <v>0</v>
      </c>
      <c r="Q18" s="1068"/>
      <c r="R18" s="1069"/>
      <c r="S18" s="1070"/>
      <c r="T18" s="1067">
        <v>0</v>
      </c>
      <c r="U18" s="1068"/>
      <c r="V18" s="1069"/>
      <c r="W18" s="1070"/>
      <c r="X18" s="1067">
        <v>0</v>
      </c>
      <c r="Y18" s="1068"/>
      <c r="Z18" s="1069"/>
      <c r="AA18" s="1338"/>
      <c r="AB18" s="1067">
        <v>0</v>
      </c>
      <c r="AC18" s="1068"/>
      <c r="AD18" s="1069"/>
      <c r="AE18" s="1070"/>
      <c r="AF18" s="1067">
        <v>0</v>
      </c>
      <c r="AG18" s="1068"/>
      <c r="AH18" s="1069"/>
      <c r="AI18" s="1070"/>
      <c r="AJ18" s="1067">
        <v>0</v>
      </c>
      <c r="AK18" s="1068"/>
      <c r="AL18" s="1069"/>
      <c r="AM18" s="1070"/>
      <c r="AN18" s="1067">
        <v>0</v>
      </c>
      <c r="AO18" s="1068"/>
      <c r="AP18" s="1069"/>
      <c r="AQ18" s="1338"/>
      <c r="AR18" s="1067">
        <v>0</v>
      </c>
      <c r="AS18" s="1068"/>
      <c r="AT18" s="1069"/>
      <c r="AU18" s="1070"/>
      <c r="AV18" s="1067">
        <v>0</v>
      </c>
      <c r="AW18" s="1068"/>
      <c r="AX18" s="1069"/>
      <c r="AY18" s="1070"/>
      <c r="AZ18" s="1067">
        <v>0</v>
      </c>
      <c r="BA18" s="1068"/>
      <c r="BB18" s="1069"/>
      <c r="BC18" s="1070"/>
      <c r="BD18" s="1067">
        <v>1</v>
      </c>
      <c r="BE18" s="1068"/>
      <c r="BF18" s="1069"/>
      <c r="BG18" s="1338"/>
      <c r="BH18" s="1067">
        <v>0</v>
      </c>
      <c r="BI18" s="1068"/>
      <c r="BJ18" s="1069"/>
      <c r="BK18" s="1070"/>
      <c r="BL18" s="1067">
        <v>0</v>
      </c>
      <c r="BM18" s="1068"/>
      <c r="BN18" s="1069"/>
      <c r="BO18" s="1070"/>
      <c r="BP18" s="1067">
        <v>0</v>
      </c>
      <c r="BQ18" s="1068"/>
      <c r="BR18" s="1069"/>
      <c r="BS18" s="1070"/>
      <c r="BT18" s="1067">
        <v>0</v>
      </c>
      <c r="BU18" s="1068"/>
      <c r="BV18" s="1069"/>
      <c r="BW18" s="1338"/>
      <c r="BX18" s="1103"/>
      <c r="BY18" s="1067"/>
      <c r="BZ18" s="1086"/>
      <c r="CA18" s="1082"/>
      <c r="CB18" s="1082"/>
      <c r="CC18" s="1082"/>
      <c r="CD18" s="1082"/>
      <c r="CE18" s="1082"/>
      <c r="CF18" s="1082"/>
      <c r="CG18" s="1089"/>
      <c r="CH18" s="1089"/>
      <c r="CI18" s="1089"/>
      <c r="CJ18" s="1089"/>
      <c r="CK18" s="1089"/>
      <c r="CL18" s="1089"/>
      <c r="CM18" s="1089"/>
      <c r="CN18" s="1089"/>
      <c r="CO18" s="1089"/>
      <c r="CP18" s="1089"/>
      <c r="CQ18" s="1089"/>
    </row>
    <row r="19" spans="1:95">
      <c r="A19" s="1045">
        <v>1623</v>
      </c>
      <c r="B19" s="1059"/>
      <c r="C19" s="1060"/>
      <c r="D19" s="1061" t="s">
        <v>352</v>
      </c>
      <c r="E19" s="1062">
        <v>0</v>
      </c>
      <c r="F19" s="1063" t="s">
        <v>3004</v>
      </c>
      <c r="G19" s="1064" t="s">
        <v>465</v>
      </c>
      <c r="H19" s="1065" t="s">
        <v>352</v>
      </c>
      <c r="I19" s="1065" t="s">
        <v>352</v>
      </c>
      <c r="J19" s="1066">
        <v>1</v>
      </c>
      <c r="K19" s="1064" t="s">
        <v>340</v>
      </c>
      <c r="L19" s="1067">
        <v>0</v>
      </c>
      <c r="M19" s="1068"/>
      <c r="N19" s="1069"/>
      <c r="O19" s="1070"/>
      <c r="P19" s="1067">
        <v>0</v>
      </c>
      <c r="Q19" s="1068"/>
      <c r="R19" s="1069"/>
      <c r="S19" s="1070"/>
      <c r="T19" s="1067">
        <v>0</v>
      </c>
      <c r="U19" s="1068"/>
      <c r="V19" s="1069"/>
      <c r="W19" s="1070"/>
      <c r="X19" s="1067">
        <v>0</v>
      </c>
      <c r="Y19" s="1068"/>
      <c r="Z19" s="1069"/>
      <c r="AA19" s="1338"/>
      <c r="AB19" s="1067">
        <v>0</v>
      </c>
      <c r="AC19" s="1068"/>
      <c r="AD19" s="1069"/>
      <c r="AE19" s="1070"/>
      <c r="AF19" s="1067">
        <v>0</v>
      </c>
      <c r="AG19" s="1068"/>
      <c r="AH19" s="1069"/>
      <c r="AI19" s="1070"/>
      <c r="AJ19" s="1067">
        <v>0</v>
      </c>
      <c r="AK19" s="1068"/>
      <c r="AL19" s="1069"/>
      <c r="AM19" s="1070"/>
      <c r="AN19" s="1067">
        <v>0</v>
      </c>
      <c r="AO19" s="1068"/>
      <c r="AP19" s="1069"/>
      <c r="AQ19" s="1338"/>
      <c r="AR19" s="1067">
        <v>0</v>
      </c>
      <c r="AS19" s="1068"/>
      <c r="AT19" s="1069"/>
      <c r="AU19" s="1070"/>
      <c r="AV19" s="1067">
        <v>0</v>
      </c>
      <c r="AW19" s="1068"/>
      <c r="AX19" s="1069"/>
      <c r="AY19" s="1070"/>
      <c r="AZ19" s="1067">
        <v>0</v>
      </c>
      <c r="BA19" s="1068"/>
      <c r="BB19" s="1069"/>
      <c r="BC19" s="1070"/>
      <c r="BD19" s="1067">
        <v>0</v>
      </c>
      <c r="BE19" s="1068"/>
      <c r="BF19" s="1069"/>
      <c r="BG19" s="1338"/>
      <c r="BH19" s="1067">
        <v>1</v>
      </c>
      <c r="BI19" s="1068"/>
      <c r="BJ19" s="1069"/>
      <c r="BK19" s="1070"/>
      <c r="BL19" s="1067">
        <v>0</v>
      </c>
      <c r="BM19" s="1068"/>
      <c r="BN19" s="1069"/>
      <c r="BO19" s="1070"/>
      <c r="BP19" s="1067">
        <v>0</v>
      </c>
      <c r="BQ19" s="1068"/>
      <c r="BR19" s="1069"/>
      <c r="BS19" s="1070"/>
      <c r="BT19" s="1067">
        <v>0</v>
      </c>
      <c r="BU19" s="1068"/>
      <c r="BV19" s="1069"/>
      <c r="BW19" s="1338"/>
      <c r="BX19" s="1103"/>
      <c r="BY19" s="1067"/>
      <c r="BZ19" s="1086"/>
      <c r="CA19" s="1082"/>
      <c r="CB19" s="1082"/>
      <c r="CC19" s="1082"/>
      <c r="CD19" s="1082"/>
      <c r="CE19" s="1082"/>
      <c r="CF19" s="1082"/>
      <c r="CG19" s="1089"/>
      <c r="CH19" s="1089"/>
      <c r="CI19" s="1089"/>
      <c r="CJ19" s="1089"/>
      <c r="CK19" s="1089"/>
      <c r="CL19" s="1089"/>
      <c r="CM19" s="1089"/>
      <c r="CN19" s="1089"/>
      <c r="CO19" s="1089"/>
      <c r="CP19" s="1089"/>
      <c r="CQ19" s="1089"/>
    </row>
    <row r="20" spans="1:95">
      <c r="A20" s="1045">
        <v>1624</v>
      </c>
      <c r="B20" s="1059"/>
      <c r="C20" s="1060"/>
      <c r="D20" s="1061" t="s">
        <v>352</v>
      </c>
      <c r="E20" s="1062">
        <v>0</v>
      </c>
      <c r="F20" s="1063" t="s">
        <v>1347</v>
      </c>
      <c r="G20" s="1064" t="s">
        <v>465</v>
      </c>
      <c r="H20" s="1065" t="s">
        <v>352</v>
      </c>
      <c r="I20" s="1065" t="s">
        <v>352</v>
      </c>
      <c r="J20" s="1066">
        <v>1</v>
      </c>
      <c r="K20" s="1064" t="s">
        <v>340</v>
      </c>
      <c r="L20" s="1067">
        <v>0</v>
      </c>
      <c r="M20" s="1068"/>
      <c r="N20" s="1069"/>
      <c r="O20" s="1070"/>
      <c r="P20" s="1067">
        <v>0</v>
      </c>
      <c r="Q20" s="1068"/>
      <c r="R20" s="1069"/>
      <c r="S20" s="1070"/>
      <c r="T20" s="1067">
        <v>0</v>
      </c>
      <c r="U20" s="1068"/>
      <c r="V20" s="1069"/>
      <c r="W20" s="1070"/>
      <c r="X20" s="1067">
        <v>0</v>
      </c>
      <c r="Y20" s="1068"/>
      <c r="Z20" s="1069"/>
      <c r="AA20" s="1338"/>
      <c r="AB20" s="1067">
        <v>0</v>
      </c>
      <c r="AC20" s="1068"/>
      <c r="AD20" s="1069"/>
      <c r="AE20" s="1070"/>
      <c r="AF20" s="1067">
        <v>0</v>
      </c>
      <c r="AG20" s="1068"/>
      <c r="AH20" s="1069"/>
      <c r="AI20" s="1070"/>
      <c r="AJ20" s="1067">
        <v>0</v>
      </c>
      <c r="AK20" s="1068"/>
      <c r="AL20" s="1069"/>
      <c r="AM20" s="1070"/>
      <c r="AN20" s="1067">
        <v>0</v>
      </c>
      <c r="AO20" s="1068"/>
      <c r="AP20" s="1069"/>
      <c r="AQ20" s="1338"/>
      <c r="AR20" s="1067">
        <v>0</v>
      </c>
      <c r="AS20" s="1068"/>
      <c r="AT20" s="1069"/>
      <c r="AU20" s="1070"/>
      <c r="AV20" s="1067">
        <v>0</v>
      </c>
      <c r="AW20" s="1068"/>
      <c r="AX20" s="1069"/>
      <c r="AY20" s="1070"/>
      <c r="AZ20" s="1067">
        <v>0</v>
      </c>
      <c r="BA20" s="1068"/>
      <c r="BB20" s="1069"/>
      <c r="BC20" s="1070"/>
      <c r="BD20" s="1067">
        <v>0</v>
      </c>
      <c r="BE20" s="1068"/>
      <c r="BF20" s="1069"/>
      <c r="BG20" s="1338"/>
      <c r="BH20" s="1067">
        <v>0</v>
      </c>
      <c r="BI20" s="1068"/>
      <c r="BJ20" s="1069"/>
      <c r="BK20" s="1070"/>
      <c r="BL20" s="1067">
        <v>1</v>
      </c>
      <c r="BM20" s="1068"/>
      <c r="BN20" s="1069"/>
      <c r="BO20" s="1070"/>
      <c r="BP20" s="1067">
        <v>0</v>
      </c>
      <c r="BQ20" s="1068"/>
      <c r="BR20" s="1069"/>
      <c r="BS20" s="1070"/>
      <c r="BT20" s="1067">
        <v>0</v>
      </c>
      <c r="BU20" s="1068"/>
      <c r="BV20" s="1069"/>
      <c r="BW20" s="1338"/>
      <c r="BX20" s="1104"/>
      <c r="BY20" s="1067"/>
      <c r="BZ20" s="1086"/>
      <c r="CA20" s="1082"/>
      <c r="CB20" s="1082"/>
      <c r="CC20" s="1082"/>
      <c r="CD20" s="1082"/>
      <c r="CE20" s="1082"/>
      <c r="CF20" s="1082"/>
      <c r="CG20" s="1089"/>
      <c r="CH20" s="1089"/>
      <c r="CI20" s="1089"/>
      <c r="CJ20" s="1089"/>
      <c r="CK20" s="1089"/>
      <c r="CL20" s="1089"/>
      <c r="CM20" s="1089"/>
      <c r="CN20" s="1089"/>
      <c r="CO20" s="1089"/>
      <c r="CP20" s="1089"/>
      <c r="CQ20" s="1089"/>
    </row>
    <row r="21" spans="1:95">
      <c r="A21" s="1045">
        <v>1521</v>
      </c>
      <c r="B21" s="1059"/>
      <c r="C21" s="1060"/>
      <c r="D21" s="1061" t="s">
        <v>352</v>
      </c>
      <c r="E21" s="1062">
        <v>0</v>
      </c>
      <c r="F21" s="1063" t="s">
        <v>3005</v>
      </c>
      <c r="G21" s="1064" t="s">
        <v>465</v>
      </c>
      <c r="H21" s="1065" t="s">
        <v>352</v>
      </c>
      <c r="I21" s="1065" t="s">
        <v>352</v>
      </c>
      <c r="J21" s="1066">
        <v>1</v>
      </c>
      <c r="K21" s="1064" t="s">
        <v>340</v>
      </c>
      <c r="L21" s="1067">
        <v>0</v>
      </c>
      <c r="M21" s="1068"/>
      <c r="N21" s="1069"/>
      <c r="O21" s="1070"/>
      <c r="P21" s="1067">
        <v>0</v>
      </c>
      <c r="Q21" s="1068"/>
      <c r="R21" s="1069"/>
      <c r="S21" s="1070"/>
      <c r="T21" s="1067">
        <v>0</v>
      </c>
      <c r="U21" s="1068"/>
      <c r="V21" s="1069"/>
      <c r="W21" s="1070"/>
      <c r="X21" s="1067">
        <v>0</v>
      </c>
      <c r="Y21" s="1068"/>
      <c r="Z21" s="1069"/>
      <c r="AA21" s="1338"/>
      <c r="AB21" s="1067">
        <v>0</v>
      </c>
      <c r="AC21" s="1068"/>
      <c r="AD21" s="1069"/>
      <c r="AE21" s="1070"/>
      <c r="AF21" s="1067">
        <v>0</v>
      </c>
      <c r="AG21" s="1068"/>
      <c r="AH21" s="1069"/>
      <c r="AI21" s="1070"/>
      <c r="AJ21" s="1067">
        <v>0</v>
      </c>
      <c r="AK21" s="1068"/>
      <c r="AL21" s="1069"/>
      <c r="AM21" s="1070"/>
      <c r="AN21" s="1067">
        <v>0</v>
      </c>
      <c r="AO21" s="1068"/>
      <c r="AP21" s="1069"/>
      <c r="AQ21" s="1338"/>
      <c r="AR21" s="1067">
        <v>0</v>
      </c>
      <c r="AS21" s="1068"/>
      <c r="AT21" s="1069"/>
      <c r="AU21" s="1070"/>
      <c r="AV21" s="1067">
        <v>0</v>
      </c>
      <c r="AW21" s="1068"/>
      <c r="AX21" s="1069"/>
      <c r="AY21" s="1070"/>
      <c r="AZ21" s="1067">
        <v>0</v>
      </c>
      <c r="BA21" s="1068"/>
      <c r="BB21" s="1069"/>
      <c r="BC21" s="1070"/>
      <c r="BD21" s="1067">
        <v>0</v>
      </c>
      <c r="BE21" s="1068"/>
      <c r="BF21" s="1069"/>
      <c r="BG21" s="1338"/>
      <c r="BH21" s="1067">
        <v>0</v>
      </c>
      <c r="BI21" s="1068"/>
      <c r="BJ21" s="1069"/>
      <c r="BK21" s="1070"/>
      <c r="BL21" s="1067">
        <v>0</v>
      </c>
      <c r="BM21" s="1068"/>
      <c r="BN21" s="1069"/>
      <c r="BO21" s="1070"/>
      <c r="BP21" s="1067">
        <v>1</v>
      </c>
      <c r="BQ21" s="1068"/>
      <c r="BR21" s="1069"/>
      <c r="BS21" s="1070"/>
      <c r="BT21" s="1067">
        <v>0</v>
      </c>
      <c r="BU21" s="1068"/>
      <c r="BV21" s="1069"/>
      <c r="BW21" s="1338"/>
      <c r="BX21" s="1103"/>
      <c r="BY21" s="1067"/>
      <c r="BZ21" s="1086"/>
      <c r="CA21" s="1082"/>
      <c r="CB21" s="1082"/>
      <c r="CC21" s="1082"/>
      <c r="CD21" s="1082"/>
      <c r="CE21" s="1082"/>
      <c r="CF21" s="1082"/>
      <c r="CG21" s="1089"/>
      <c r="CH21" s="1089"/>
      <c r="CI21" s="1089"/>
      <c r="CJ21" s="1089"/>
      <c r="CK21" s="1089"/>
      <c r="CL21" s="1089"/>
      <c r="CM21" s="1089"/>
      <c r="CN21" s="1089"/>
      <c r="CO21" s="1089"/>
      <c r="CP21" s="1089"/>
      <c r="CQ21" s="1089"/>
    </row>
    <row r="22" spans="1:95">
      <c r="A22" s="1045">
        <v>1522</v>
      </c>
      <c r="B22" s="1059"/>
      <c r="C22" s="1060"/>
      <c r="D22" s="1061" t="s">
        <v>352</v>
      </c>
      <c r="E22" s="1062">
        <v>0</v>
      </c>
      <c r="F22" s="1063" t="s">
        <v>3006</v>
      </c>
      <c r="G22" s="1064" t="s">
        <v>465</v>
      </c>
      <c r="H22" s="1065" t="s">
        <v>352</v>
      </c>
      <c r="I22" s="1065" t="s">
        <v>352</v>
      </c>
      <c r="J22" s="1066">
        <v>1</v>
      </c>
      <c r="K22" s="1064" t="s">
        <v>340</v>
      </c>
      <c r="L22" s="1067">
        <v>0</v>
      </c>
      <c r="M22" s="1068"/>
      <c r="N22" s="1069"/>
      <c r="O22" s="1070"/>
      <c r="P22" s="1067">
        <v>0</v>
      </c>
      <c r="Q22" s="1068"/>
      <c r="R22" s="1069"/>
      <c r="S22" s="1070"/>
      <c r="T22" s="1067">
        <v>0</v>
      </c>
      <c r="U22" s="1068"/>
      <c r="V22" s="1069"/>
      <c r="W22" s="1070"/>
      <c r="X22" s="1067">
        <v>0</v>
      </c>
      <c r="Y22" s="1068"/>
      <c r="Z22" s="1069"/>
      <c r="AA22" s="1338"/>
      <c r="AB22" s="1067">
        <v>0</v>
      </c>
      <c r="AC22" s="1068"/>
      <c r="AD22" s="1069"/>
      <c r="AE22" s="1070"/>
      <c r="AF22" s="1067">
        <v>0</v>
      </c>
      <c r="AG22" s="1068"/>
      <c r="AH22" s="1069"/>
      <c r="AI22" s="1070"/>
      <c r="AJ22" s="1067">
        <v>0</v>
      </c>
      <c r="AK22" s="1068"/>
      <c r="AL22" s="1069"/>
      <c r="AM22" s="1070"/>
      <c r="AN22" s="1067">
        <v>0</v>
      </c>
      <c r="AO22" s="1068"/>
      <c r="AP22" s="1069"/>
      <c r="AQ22" s="1338"/>
      <c r="AR22" s="1067">
        <v>0</v>
      </c>
      <c r="AS22" s="1068"/>
      <c r="AT22" s="1069"/>
      <c r="AU22" s="1070"/>
      <c r="AV22" s="1067">
        <v>0</v>
      </c>
      <c r="AW22" s="1068"/>
      <c r="AX22" s="1069"/>
      <c r="AY22" s="1070"/>
      <c r="AZ22" s="1067">
        <v>0</v>
      </c>
      <c r="BA22" s="1068"/>
      <c r="BB22" s="1069"/>
      <c r="BC22" s="1070"/>
      <c r="BD22" s="1067">
        <v>0</v>
      </c>
      <c r="BE22" s="1068"/>
      <c r="BF22" s="1069"/>
      <c r="BG22" s="1338"/>
      <c r="BH22" s="1067">
        <v>0</v>
      </c>
      <c r="BI22" s="1068"/>
      <c r="BJ22" s="1069"/>
      <c r="BK22" s="1070"/>
      <c r="BL22" s="1067">
        <v>0</v>
      </c>
      <c r="BM22" s="1068"/>
      <c r="BN22" s="1069"/>
      <c r="BO22" s="1070"/>
      <c r="BP22" s="1067">
        <v>0</v>
      </c>
      <c r="BQ22" s="1068"/>
      <c r="BR22" s="1069"/>
      <c r="BS22" s="1070"/>
      <c r="BT22" s="1067">
        <v>1</v>
      </c>
      <c r="BU22" s="1068"/>
      <c r="BV22" s="1069"/>
      <c r="BW22" s="1338"/>
      <c r="BX22" s="1103"/>
      <c r="BY22" s="1067"/>
      <c r="BZ22" s="1086"/>
      <c r="CA22" s="1082"/>
      <c r="CB22" s="1082"/>
      <c r="CC22" s="1082"/>
      <c r="CD22" s="1082"/>
      <c r="CE22" s="1082"/>
      <c r="CF22" s="1082"/>
      <c r="CG22" s="1089"/>
      <c r="CH22" s="1089"/>
      <c r="CI22" s="1089"/>
      <c r="CJ22" s="1089"/>
      <c r="CK22" s="1089"/>
      <c r="CL22" s="1089"/>
      <c r="CM22" s="1089"/>
      <c r="CN22" s="1089"/>
      <c r="CO22" s="1089"/>
      <c r="CP22" s="1089"/>
      <c r="CQ22" s="1089"/>
    </row>
    <row r="23" spans="1:95" ht="24">
      <c r="A23" s="1045" t="s">
        <v>742</v>
      </c>
      <c r="B23" s="1059" t="s">
        <v>89</v>
      </c>
      <c r="C23" s="1060" t="s">
        <v>469</v>
      </c>
      <c r="D23" s="1071" t="s">
        <v>470</v>
      </c>
      <c r="E23" s="1072" t="s">
        <v>352</v>
      </c>
      <c r="F23" s="1073" t="s">
        <v>1344</v>
      </c>
      <c r="G23" s="1074" t="s">
        <v>1099</v>
      </c>
      <c r="H23" s="1075" t="s">
        <v>352</v>
      </c>
      <c r="I23" s="1075" t="s">
        <v>352</v>
      </c>
      <c r="J23" s="1076">
        <v>0</v>
      </c>
      <c r="K23" s="1074" t="s">
        <v>340</v>
      </c>
      <c r="L23" s="1077">
        <v>0.935415</v>
      </c>
      <c r="M23" s="1078">
        <v>1</v>
      </c>
      <c r="N23" s="1079">
        <v>1.2434566510799234</v>
      </c>
      <c r="O23" s="1208" t="s">
        <v>3007</v>
      </c>
      <c r="P23" s="1077">
        <v>0</v>
      </c>
      <c r="Q23" s="1078">
        <v>1</v>
      </c>
      <c r="R23" s="1079">
        <v>1.2434566510799234</v>
      </c>
      <c r="S23" s="1208" t="s">
        <v>3007</v>
      </c>
      <c r="T23" s="1077">
        <v>0.935415</v>
      </c>
      <c r="U23" s="1078">
        <v>1</v>
      </c>
      <c r="V23" s="1079">
        <v>1.2434566510799234</v>
      </c>
      <c r="W23" s="1208" t="s">
        <v>3007</v>
      </c>
      <c r="X23" s="1077">
        <v>0</v>
      </c>
      <c r="Y23" s="1078">
        <v>1</v>
      </c>
      <c r="Z23" s="1079">
        <v>1.2434566510799234</v>
      </c>
      <c r="AA23" s="1073" t="s">
        <v>3007</v>
      </c>
      <c r="AB23" s="1077">
        <v>0</v>
      </c>
      <c r="AC23" s="1078">
        <v>1</v>
      </c>
      <c r="AD23" s="1079">
        <v>1.2434566510799234</v>
      </c>
      <c r="AE23" s="1208" t="s">
        <v>3007</v>
      </c>
      <c r="AF23" s="1077">
        <v>0</v>
      </c>
      <c r="AG23" s="1078">
        <v>1</v>
      </c>
      <c r="AH23" s="1079">
        <v>1.2434566510799234</v>
      </c>
      <c r="AI23" s="1208" t="s">
        <v>3007</v>
      </c>
      <c r="AJ23" s="1077">
        <v>0</v>
      </c>
      <c r="AK23" s="1078">
        <v>1</v>
      </c>
      <c r="AL23" s="1079">
        <v>1.2434566510799234</v>
      </c>
      <c r="AM23" s="1208" t="s">
        <v>3007</v>
      </c>
      <c r="AN23" s="1077">
        <v>0</v>
      </c>
      <c r="AO23" s="1078">
        <v>1</v>
      </c>
      <c r="AP23" s="1079">
        <v>1.2434566510799234</v>
      </c>
      <c r="AQ23" s="1073" t="s">
        <v>3007</v>
      </c>
      <c r="AR23" s="1077">
        <v>0</v>
      </c>
      <c r="AS23" s="1078">
        <v>1</v>
      </c>
      <c r="AT23" s="1079">
        <v>1.2434566510799234</v>
      </c>
      <c r="AU23" s="1208" t="s">
        <v>3007</v>
      </c>
      <c r="AV23" s="1077">
        <v>0</v>
      </c>
      <c r="AW23" s="1078">
        <v>1</v>
      </c>
      <c r="AX23" s="1079">
        <v>1.2434566510799234</v>
      </c>
      <c r="AY23" s="1208" t="s">
        <v>3007</v>
      </c>
      <c r="AZ23" s="1077">
        <v>0</v>
      </c>
      <c r="BA23" s="1078">
        <v>1</v>
      </c>
      <c r="BB23" s="1079">
        <v>1.2434566510799234</v>
      </c>
      <c r="BC23" s="1208" t="s">
        <v>3007</v>
      </c>
      <c r="BD23" s="1077">
        <v>0</v>
      </c>
      <c r="BE23" s="1078">
        <v>1</v>
      </c>
      <c r="BF23" s="1079">
        <v>1.2434566510799234</v>
      </c>
      <c r="BG23" s="1073" t="s">
        <v>3007</v>
      </c>
      <c r="BH23" s="1077">
        <v>0</v>
      </c>
      <c r="BI23" s="1078">
        <v>1</v>
      </c>
      <c r="BJ23" s="1079">
        <v>1.2434566510799234</v>
      </c>
      <c r="BK23" s="1208" t="s">
        <v>3007</v>
      </c>
      <c r="BL23" s="1077">
        <v>0</v>
      </c>
      <c r="BM23" s="1078">
        <v>1</v>
      </c>
      <c r="BN23" s="1079">
        <v>1.2434566510799234</v>
      </c>
      <c r="BO23" s="1208" t="s">
        <v>3007</v>
      </c>
      <c r="BP23" s="1077">
        <v>0</v>
      </c>
      <c r="BQ23" s="1078">
        <v>1</v>
      </c>
      <c r="BR23" s="1079">
        <v>1.2434566510799234</v>
      </c>
      <c r="BS23" s="1208" t="s">
        <v>3007</v>
      </c>
      <c r="BT23" s="1077">
        <v>0</v>
      </c>
      <c r="BU23" s="1078">
        <v>1</v>
      </c>
      <c r="BV23" s="1079">
        <v>1.2434566510799234</v>
      </c>
      <c r="BW23" s="1073" t="s">
        <v>3007</v>
      </c>
      <c r="BX23" s="1103"/>
      <c r="BY23" s="1077">
        <v>0</v>
      </c>
      <c r="BZ23" s="1041" t="s">
        <v>1348</v>
      </c>
      <c r="CA23" s="1094">
        <v>1</v>
      </c>
      <c r="CB23" s="1094">
        <v>4</v>
      </c>
      <c r="CC23" s="1094">
        <v>4</v>
      </c>
      <c r="CD23" s="1094">
        <v>3</v>
      </c>
      <c r="CE23" s="1094">
        <v>1</v>
      </c>
      <c r="CF23" s="1094">
        <v>3</v>
      </c>
      <c r="CG23" s="1089">
        <v>3</v>
      </c>
      <c r="CH23" s="1089">
        <v>1.05</v>
      </c>
      <c r="CI23" s="1093">
        <v>1.2365959919080913</v>
      </c>
      <c r="CJ23" s="1093">
        <v>1.2434566510799234</v>
      </c>
      <c r="CK23" s="1093" t="s">
        <v>3008</v>
      </c>
      <c r="CL23" s="1095">
        <v>1</v>
      </c>
      <c r="CM23" s="1095">
        <v>1.1000000000000001</v>
      </c>
      <c r="CN23" s="1095">
        <v>1.2</v>
      </c>
      <c r="CO23" s="1095">
        <v>1.02</v>
      </c>
      <c r="CP23" s="1095">
        <v>1</v>
      </c>
      <c r="CQ23" s="1095">
        <v>1.05</v>
      </c>
    </row>
    <row r="24" spans="1:95" ht="24">
      <c r="A24" s="1045" t="s">
        <v>741</v>
      </c>
      <c r="B24" s="1059" t="s">
        <v>469</v>
      </c>
      <c r="C24" s="1060" t="s">
        <v>469</v>
      </c>
      <c r="D24" s="1071" t="s">
        <v>470</v>
      </c>
      <c r="E24" s="1072" t="s">
        <v>352</v>
      </c>
      <c r="F24" s="1073" t="s">
        <v>1345</v>
      </c>
      <c r="G24" s="1074" t="s">
        <v>1099</v>
      </c>
      <c r="H24" s="1075" t="s">
        <v>352</v>
      </c>
      <c r="I24" s="1075" t="s">
        <v>352</v>
      </c>
      <c r="J24" s="1076">
        <v>0</v>
      </c>
      <c r="K24" s="1074" t="s">
        <v>340</v>
      </c>
      <c r="L24" s="1077">
        <v>0</v>
      </c>
      <c r="M24" s="1078">
        <v>1</v>
      </c>
      <c r="N24" s="1079">
        <v>1.2434566510799234</v>
      </c>
      <c r="O24" s="1208" t="s">
        <v>3007</v>
      </c>
      <c r="P24" s="1077">
        <v>0.935415</v>
      </c>
      <c r="Q24" s="1078">
        <v>1</v>
      </c>
      <c r="R24" s="1079">
        <v>1.2434566510799234</v>
      </c>
      <c r="S24" s="1208" t="s">
        <v>3007</v>
      </c>
      <c r="T24" s="1077">
        <v>0</v>
      </c>
      <c r="U24" s="1078">
        <v>1</v>
      </c>
      <c r="V24" s="1079">
        <v>1.2434566510799234</v>
      </c>
      <c r="W24" s="1208" t="s">
        <v>3007</v>
      </c>
      <c r="X24" s="1077">
        <v>0.935415</v>
      </c>
      <c r="Y24" s="1078">
        <v>1</v>
      </c>
      <c r="Z24" s="1079">
        <v>1.2434566510799234</v>
      </c>
      <c r="AA24" s="1073" t="s">
        <v>3007</v>
      </c>
      <c r="AB24" s="1077">
        <v>0</v>
      </c>
      <c r="AC24" s="1078">
        <v>1</v>
      </c>
      <c r="AD24" s="1079">
        <v>1.2434566510799234</v>
      </c>
      <c r="AE24" s="1208" t="s">
        <v>3007</v>
      </c>
      <c r="AF24" s="1077">
        <v>0</v>
      </c>
      <c r="AG24" s="1078">
        <v>1</v>
      </c>
      <c r="AH24" s="1079">
        <v>1.2434566510799234</v>
      </c>
      <c r="AI24" s="1208" t="s">
        <v>3007</v>
      </c>
      <c r="AJ24" s="1077">
        <v>0</v>
      </c>
      <c r="AK24" s="1078">
        <v>1</v>
      </c>
      <c r="AL24" s="1079">
        <v>1.2434566510799234</v>
      </c>
      <c r="AM24" s="1208" t="s">
        <v>3007</v>
      </c>
      <c r="AN24" s="1077">
        <v>0</v>
      </c>
      <c r="AO24" s="1078">
        <v>1</v>
      </c>
      <c r="AP24" s="1079">
        <v>1.2434566510799234</v>
      </c>
      <c r="AQ24" s="1073" t="s">
        <v>3007</v>
      </c>
      <c r="AR24" s="1077">
        <v>0</v>
      </c>
      <c r="AS24" s="1078">
        <v>1</v>
      </c>
      <c r="AT24" s="1079">
        <v>1.2434566510799234</v>
      </c>
      <c r="AU24" s="1208" t="s">
        <v>3007</v>
      </c>
      <c r="AV24" s="1077">
        <v>0</v>
      </c>
      <c r="AW24" s="1078">
        <v>1</v>
      </c>
      <c r="AX24" s="1079">
        <v>1.2434566510799234</v>
      </c>
      <c r="AY24" s="1208" t="s">
        <v>3007</v>
      </c>
      <c r="AZ24" s="1077">
        <v>0</v>
      </c>
      <c r="BA24" s="1078">
        <v>1</v>
      </c>
      <c r="BB24" s="1079">
        <v>1.2434566510799234</v>
      </c>
      <c r="BC24" s="1208" t="s">
        <v>3007</v>
      </c>
      <c r="BD24" s="1077">
        <v>0</v>
      </c>
      <c r="BE24" s="1078">
        <v>1</v>
      </c>
      <c r="BF24" s="1079">
        <v>1.2434566510799234</v>
      </c>
      <c r="BG24" s="1073" t="s">
        <v>3007</v>
      </c>
      <c r="BH24" s="1077">
        <v>0</v>
      </c>
      <c r="BI24" s="1078">
        <v>1</v>
      </c>
      <c r="BJ24" s="1079">
        <v>1.2434566510799234</v>
      </c>
      <c r="BK24" s="1208" t="s">
        <v>3007</v>
      </c>
      <c r="BL24" s="1077">
        <v>0</v>
      </c>
      <c r="BM24" s="1078">
        <v>1</v>
      </c>
      <c r="BN24" s="1079">
        <v>1.2434566510799234</v>
      </c>
      <c r="BO24" s="1208" t="s">
        <v>3007</v>
      </c>
      <c r="BP24" s="1077">
        <v>0</v>
      </c>
      <c r="BQ24" s="1078">
        <v>1</v>
      </c>
      <c r="BR24" s="1079">
        <v>1.2434566510799234</v>
      </c>
      <c r="BS24" s="1208" t="s">
        <v>3007</v>
      </c>
      <c r="BT24" s="1077">
        <v>0</v>
      </c>
      <c r="BU24" s="1078">
        <v>1</v>
      </c>
      <c r="BV24" s="1079">
        <v>1.2434566510799234</v>
      </c>
      <c r="BW24" s="1073" t="s">
        <v>3007</v>
      </c>
      <c r="BX24" s="1103"/>
      <c r="BY24" s="1077">
        <v>0</v>
      </c>
      <c r="BZ24" s="1041" t="s">
        <v>1348</v>
      </c>
      <c r="CA24" s="1094">
        <v>1</v>
      </c>
      <c r="CB24" s="1094">
        <v>4</v>
      </c>
      <c r="CC24" s="1094">
        <v>4</v>
      </c>
      <c r="CD24" s="1094">
        <v>3</v>
      </c>
      <c r="CE24" s="1094">
        <v>1</v>
      </c>
      <c r="CF24" s="1094">
        <v>3</v>
      </c>
      <c r="CG24" s="1089">
        <v>3</v>
      </c>
      <c r="CH24" s="1089">
        <v>1.05</v>
      </c>
      <c r="CI24" s="1093">
        <v>1.2365959919080913</v>
      </c>
      <c r="CJ24" s="1093">
        <v>1.2434566510799234</v>
      </c>
      <c r="CK24" s="1093" t="s">
        <v>3008</v>
      </c>
      <c r="CL24" s="1095">
        <v>1</v>
      </c>
      <c r="CM24" s="1095">
        <v>1.1000000000000001</v>
      </c>
      <c r="CN24" s="1095">
        <v>1.2</v>
      </c>
      <c r="CO24" s="1095">
        <v>1.02</v>
      </c>
      <c r="CP24" s="1095">
        <v>1</v>
      </c>
      <c r="CQ24" s="1095">
        <v>1.05</v>
      </c>
    </row>
    <row r="25" spans="1:95" ht="24">
      <c r="A25" s="1045" t="s">
        <v>1971</v>
      </c>
      <c r="B25" s="1059"/>
      <c r="C25" s="1060" t="s">
        <v>469</v>
      </c>
      <c r="D25" s="1071" t="s">
        <v>470</v>
      </c>
      <c r="E25" s="1072" t="s">
        <v>352</v>
      </c>
      <c r="F25" s="1073" t="s">
        <v>2987</v>
      </c>
      <c r="G25" s="1074" t="s">
        <v>403</v>
      </c>
      <c r="H25" s="1075" t="s">
        <v>352</v>
      </c>
      <c r="I25" s="1075" t="s">
        <v>352</v>
      </c>
      <c r="J25" s="1076">
        <v>0</v>
      </c>
      <c r="K25" s="1074" t="s">
        <v>340</v>
      </c>
      <c r="L25" s="1077">
        <v>0</v>
      </c>
      <c r="M25" s="1078">
        <v>1</v>
      </c>
      <c r="N25" s="1079">
        <v>3.0616345979734279</v>
      </c>
      <c r="O25" s="1208" t="s">
        <v>3007</v>
      </c>
      <c r="P25" s="1077">
        <v>0</v>
      </c>
      <c r="Q25" s="1078">
        <v>1</v>
      </c>
      <c r="R25" s="1079">
        <v>3.0616345979734279</v>
      </c>
      <c r="S25" s="1208" t="s">
        <v>3007</v>
      </c>
      <c r="T25" s="1077">
        <v>0</v>
      </c>
      <c r="U25" s="1078">
        <v>1</v>
      </c>
      <c r="V25" s="1079">
        <v>3.0616345979734279</v>
      </c>
      <c r="W25" s="1208" t="s">
        <v>3007</v>
      </c>
      <c r="X25" s="1077">
        <v>0</v>
      </c>
      <c r="Y25" s="1078">
        <v>1</v>
      </c>
      <c r="Z25" s="1079">
        <v>3.0616345979734279</v>
      </c>
      <c r="AA25" s="1073" t="s">
        <v>3007</v>
      </c>
      <c r="AB25" s="1077">
        <v>0.935415</v>
      </c>
      <c r="AC25" s="1078">
        <v>1</v>
      </c>
      <c r="AD25" s="1079">
        <v>3.0616345979734279</v>
      </c>
      <c r="AE25" s="1208" t="s">
        <v>3007</v>
      </c>
      <c r="AF25" s="1077">
        <v>0</v>
      </c>
      <c r="AG25" s="1078">
        <v>1</v>
      </c>
      <c r="AH25" s="1079">
        <v>3.0616345979734279</v>
      </c>
      <c r="AI25" s="1208" t="s">
        <v>3007</v>
      </c>
      <c r="AJ25" s="1077">
        <v>0.935415</v>
      </c>
      <c r="AK25" s="1078">
        <v>1</v>
      </c>
      <c r="AL25" s="1079">
        <v>3.0616345979734279</v>
      </c>
      <c r="AM25" s="1208" t="s">
        <v>3007</v>
      </c>
      <c r="AN25" s="1077">
        <v>0</v>
      </c>
      <c r="AO25" s="1078">
        <v>1</v>
      </c>
      <c r="AP25" s="1079">
        <v>3.0616345979734279</v>
      </c>
      <c r="AQ25" s="1073" t="s">
        <v>3007</v>
      </c>
      <c r="AR25" s="1077">
        <v>0</v>
      </c>
      <c r="AS25" s="1078">
        <v>1</v>
      </c>
      <c r="AT25" s="1079">
        <v>3.0616345979734279</v>
      </c>
      <c r="AU25" s="1208" t="s">
        <v>3007</v>
      </c>
      <c r="AV25" s="1077">
        <v>0</v>
      </c>
      <c r="AW25" s="1078">
        <v>1</v>
      </c>
      <c r="AX25" s="1079">
        <v>3.0616345979734279</v>
      </c>
      <c r="AY25" s="1208" t="s">
        <v>3007</v>
      </c>
      <c r="AZ25" s="1077">
        <v>0</v>
      </c>
      <c r="BA25" s="1078">
        <v>1</v>
      </c>
      <c r="BB25" s="1079">
        <v>3.0616345979734279</v>
      </c>
      <c r="BC25" s="1208" t="s">
        <v>3007</v>
      </c>
      <c r="BD25" s="1077">
        <v>0</v>
      </c>
      <c r="BE25" s="1078">
        <v>1</v>
      </c>
      <c r="BF25" s="1079">
        <v>3.0616345979734279</v>
      </c>
      <c r="BG25" s="1073" t="s">
        <v>3007</v>
      </c>
      <c r="BH25" s="1077">
        <v>0</v>
      </c>
      <c r="BI25" s="1078">
        <v>1</v>
      </c>
      <c r="BJ25" s="1079">
        <v>3.0616345979734279</v>
      </c>
      <c r="BK25" s="1208" t="s">
        <v>3007</v>
      </c>
      <c r="BL25" s="1077">
        <v>0</v>
      </c>
      <c r="BM25" s="1078">
        <v>1</v>
      </c>
      <c r="BN25" s="1079">
        <v>3.0616345979734279</v>
      </c>
      <c r="BO25" s="1208" t="s">
        <v>3007</v>
      </c>
      <c r="BP25" s="1077">
        <v>0</v>
      </c>
      <c r="BQ25" s="1078">
        <v>1</v>
      </c>
      <c r="BR25" s="1079">
        <v>3.0616345979734279</v>
      </c>
      <c r="BS25" s="1208" t="s">
        <v>3007</v>
      </c>
      <c r="BT25" s="1077">
        <v>0</v>
      </c>
      <c r="BU25" s="1078">
        <v>1</v>
      </c>
      <c r="BV25" s="1079">
        <v>3.0616345979734279</v>
      </c>
      <c r="BW25" s="1073" t="s">
        <v>3007</v>
      </c>
      <c r="BX25" s="1103"/>
      <c r="BY25" s="1077">
        <v>0</v>
      </c>
      <c r="BZ25" s="1041" t="s">
        <v>1348</v>
      </c>
      <c r="CA25" s="1094">
        <v>1</v>
      </c>
      <c r="CB25" s="1094">
        <v>4</v>
      </c>
      <c r="CC25" s="1094">
        <v>4</v>
      </c>
      <c r="CD25" s="1094">
        <v>3</v>
      </c>
      <c r="CE25" s="1094">
        <v>1</v>
      </c>
      <c r="CF25" s="1094">
        <v>3</v>
      </c>
      <c r="CG25" s="1089">
        <v>9</v>
      </c>
      <c r="CH25" s="1089">
        <v>3</v>
      </c>
      <c r="CI25" s="1093">
        <v>1.2365959919080913</v>
      </c>
      <c r="CJ25" s="1093">
        <v>3.0616345979734279</v>
      </c>
      <c r="CK25" s="1093" t="s">
        <v>3008</v>
      </c>
      <c r="CL25" s="1095">
        <v>1</v>
      </c>
      <c r="CM25" s="1095">
        <v>1.1000000000000001</v>
      </c>
      <c r="CN25" s="1095">
        <v>1.2</v>
      </c>
      <c r="CO25" s="1095">
        <v>1.02</v>
      </c>
      <c r="CP25" s="1095">
        <v>1</v>
      </c>
      <c r="CQ25" s="1095">
        <v>1.05</v>
      </c>
    </row>
    <row r="26" spans="1:95" ht="24">
      <c r="A26" s="1045" t="s">
        <v>1970</v>
      </c>
      <c r="B26" s="1059" t="s">
        <v>469</v>
      </c>
      <c r="C26" s="1060" t="s">
        <v>469</v>
      </c>
      <c r="D26" s="1071" t="s">
        <v>470</v>
      </c>
      <c r="E26" s="1072" t="s">
        <v>352</v>
      </c>
      <c r="F26" s="1073" t="s">
        <v>2986</v>
      </c>
      <c r="G26" s="1074" t="s">
        <v>403</v>
      </c>
      <c r="H26" s="1075" t="s">
        <v>352</v>
      </c>
      <c r="I26" s="1075" t="s">
        <v>352</v>
      </c>
      <c r="J26" s="1076">
        <v>0</v>
      </c>
      <c r="K26" s="1074" t="s">
        <v>340</v>
      </c>
      <c r="L26" s="1077">
        <v>0</v>
      </c>
      <c r="M26" s="1078">
        <v>1</v>
      </c>
      <c r="N26" s="1079">
        <v>3.0616345979734279</v>
      </c>
      <c r="O26" s="1208" t="s">
        <v>3007</v>
      </c>
      <c r="P26" s="1077">
        <v>0</v>
      </c>
      <c r="Q26" s="1078">
        <v>1</v>
      </c>
      <c r="R26" s="1079">
        <v>3.0616345979734279</v>
      </c>
      <c r="S26" s="1208" t="s">
        <v>3007</v>
      </c>
      <c r="T26" s="1077">
        <v>0</v>
      </c>
      <c r="U26" s="1078">
        <v>1</v>
      </c>
      <c r="V26" s="1079">
        <v>3.0616345979734279</v>
      </c>
      <c r="W26" s="1208" t="s">
        <v>3007</v>
      </c>
      <c r="X26" s="1077">
        <v>0</v>
      </c>
      <c r="Y26" s="1078">
        <v>1</v>
      </c>
      <c r="Z26" s="1079">
        <v>3.0616345979734279</v>
      </c>
      <c r="AA26" s="1073" t="s">
        <v>3007</v>
      </c>
      <c r="AB26" s="1077">
        <v>0</v>
      </c>
      <c r="AC26" s="1078">
        <v>1</v>
      </c>
      <c r="AD26" s="1079">
        <v>3.0616345979734279</v>
      </c>
      <c r="AE26" s="1208" t="s">
        <v>3007</v>
      </c>
      <c r="AF26" s="1077">
        <v>0.935415</v>
      </c>
      <c r="AG26" s="1078">
        <v>1</v>
      </c>
      <c r="AH26" s="1079">
        <v>3.0616345979734279</v>
      </c>
      <c r="AI26" s="1208" t="s">
        <v>3007</v>
      </c>
      <c r="AJ26" s="1077">
        <v>0</v>
      </c>
      <c r="AK26" s="1078">
        <v>1</v>
      </c>
      <c r="AL26" s="1079">
        <v>3.0616345979734279</v>
      </c>
      <c r="AM26" s="1208" t="s">
        <v>3007</v>
      </c>
      <c r="AN26" s="1077">
        <v>0.935415</v>
      </c>
      <c r="AO26" s="1078">
        <v>1</v>
      </c>
      <c r="AP26" s="1079">
        <v>3.0616345979734279</v>
      </c>
      <c r="AQ26" s="1073" t="s">
        <v>3007</v>
      </c>
      <c r="AR26" s="1077">
        <v>0</v>
      </c>
      <c r="AS26" s="1078">
        <v>1</v>
      </c>
      <c r="AT26" s="1079">
        <v>3.0616345979734279</v>
      </c>
      <c r="AU26" s="1208" t="s">
        <v>3007</v>
      </c>
      <c r="AV26" s="1077">
        <v>0</v>
      </c>
      <c r="AW26" s="1078">
        <v>1</v>
      </c>
      <c r="AX26" s="1079">
        <v>3.0616345979734279</v>
      </c>
      <c r="AY26" s="1208" t="s">
        <v>3007</v>
      </c>
      <c r="AZ26" s="1077">
        <v>0</v>
      </c>
      <c r="BA26" s="1078">
        <v>1</v>
      </c>
      <c r="BB26" s="1079">
        <v>3.0616345979734279</v>
      </c>
      <c r="BC26" s="1208" t="s">
        <v>3007</v>
      </c>
      <c r="BD26" s="1077">
        <v>0</v>
      </c>
      <c r="BE26" s="1078">
        <v>1</v>
      </c>
      <c r="BF26" s="1079">
        <v>3.0616345979734279</v>
      </c>
      <c r="BG26" s="1073" t="s">
        <v>3007</v>
      </c>
      <c r="BH26" s="1077">
        <v>0</v>
      </c>
      <c r="BI26" s="1078">
        <v>1</v>
      </c>
      <c r="BJ26" s="1079">
        <v>3.0616345979734279</v>
      </c>
      <c r="BK26" s="1208" t="s">
        <v>3007</v>
      </c>
      <c r="BL26" s="1077">
        <v>0</v>
      </c>
      <c r="BM26" s="1078">
        <v>1</v>
      </c>
      <c r="BN26" s="1079">
        <v>3.0616345979734279</v>
      </c>
      <c r="BO26" s="1208" t="s">
        <v>3007</v>
      </c>
      <c r="BP26" s="1077">
        <v>0</v>
      </c>
      <c r="BQ26" s="1078">
        <v>1</v>
      </c>
      <c r="BR26" s="1079">
        <v>3.0616345979734279</v>
      </c>
      <c r="BS26" s="1208" t="s">
        <v>3007</v>
      </c>
      <c r="BT26" s="1077">
        <v>0</v>
      </c>
      <c r="BU26" s="1078">
        <v>1</v>
      </c>
      <c r="BV26" s="1079">
        <v>3.0616345979734279</v>
      </c>
      <c r="BW26" s="1073" t="s">
        <v>3007</v>
      </c>
      <c r="BX26" s="1103"/>
      <c r="BY26" s="1077">
        <v>0</v>
      </c>
      <c r="BZ26" s="1041" t="s">
        <v>1348</v>
      </c>
      <c r="CA26" s="1094">
        <v>1</v>
      </c>
      <c r="CB26" s="1094">
        <v>4</v>
      </c>
      <c r="CC26" s="1094">
        <v>4</v>
      </c>
      <c r="CD26" s="1094">
        <v>3</v>
      </c>
      <c r="CE26" s="1094">
        <v>1</v>
      </c>
      <c r="CF26" s="1094">
        <v>3</v>
      </c>
      <c r="CG26" s="1089">
        <v>9</v>
      </c>
      <c r="CH26" s="1089">
        <v>3</v>
      </c>
      <c r="CI26" s="1093">
        <v>1.2365959919080913</v>
      </c>
      <c r="CJ26" s="1093">
        <v>3.0616345979734279</v>
      </c>
      <c r="CK26" s="1093" t="s">
        <v>3008</v>
      </c>
      <c r="CL26" s="1095">
        <v>1</v>
      </c>
      <c r="CM26" s="1095">
        <v>1.1000000000000001</v>
      </c>
      <c r="CN26" s="1095">
        <v>1.2</v>
      </c>
      <c r="CO26" s="1095">
        <v>1.02</v>
      </c>
      <c r="CP26" s="1095">
        <v>1</v>
      </c>
      <c r="CQ26" s="1095">
        <v>1.05</v>
      </c>
    </row>
    <row r="27" spans="1:95" ht="24">
      <c r="A27" s="1045" t="s">
        <v>857</v>
      </c>
      <c r="B27" s="1059"/>
      <c r="C27" s="1060" t="s">
        <v>469</v>
      </c>
      <c r="D27" s="1071" t="s">
        <v>470</v>
      </c>
      <c r="E27" s="1072" t="s">
        <v>352</v>
      </c>
      <c r="F27" s="1073" t="s">
        <v>1344</v>
      </c>
      <c r="G27" s="1074" t="s">
        <v>2179</v>
      </c>
      <c r="H27" s="1075" t="s">
        <v>352</v>
      </c>
      <c r="I27" s="1075" t="s">
        <v>352</v>
      </c>
      <c r="J27" s="1076">
        <v>0</v>
      </c>
      <c r="K27" s="1074" t="s">
        <v>340</v>
      </c>
      <c r="L27" s="1077">
        <v>0</v>
      </c>
      <c r="M27" s="1078">
        <v>1</v>
      </c>
      <c r="N27" s="1079">
        <v>1.2434566510799234</v>
      </c>
      <c r="O27" s="1208" t="s">
        <v>3007</v>
      </c>
      <c r="P27" s="1077">
        <v>0</v>
      </c>
      <c r="Q27" s="1078">
        <v>1</v>
      </c>
      <c r="R27" s="1079">
        <v>1.2434566510799234</v>
      </c>
      <c r="S27" s="1208" t="s">
        <v>3007</v>
      </c>
      <c r="T27" s="1077">
        <v>0</v>
      </c>
      <c r="U27" s="1078">
        <v>1</v>
      </c>
      <c r="V27" s="1079">
        <v>1.2434566510799234</v>
      </c>
      <c r="W27" s="1208" t="s">
        <v>3007</v>
      </c>
      <c r="X27" s="1077">
        <v>0</v>
      </c>
      <c r="Y27" s="1078">
        <v>1</v>
      </c>
      <c r="Z27" s="1079">
        <v>1.2434566510799234</v>
      </c>
      <c r="AA27" s="1073" t="s">
        <v>3007</v>
      </c>
      <c r="AB27" s="1077">
        <v>0</v>
      </c>
      <c r="AC27" s="1078">
        <v>1</v>
      </c>
      <c r="AD27" s="1079">
        <v>1.2434566510799234</v>
      </c>
      <c r="AE27" s="1208" t="s">
        <v>3007</v>
      </c>
      <c r="AF27" s="1077">
        <v>0</v>
      </c>
      <c r="AG27" s="1078">
        <v>1</v>
      </c>
      <c r="AH27" s="1079">
        <v>1.2434566510799234</v>
      </c>
      <c r="AI27" s="1208" t="s">
        <v>3007</v>
      </c>
      <c r="AJ27" s="1077">
        <v>0</v>
      </c>
      <c r="AK27" s="1078">
        <v>1</v>
      </c>
      <c r="AL27" s="1079">
        <v>1.2434566510799234</v>
      </c>
      <c r="AM27" s="1208" t="s">
        <v>3007</v>
      </c>
      <c r="AN27" s="1077">
        <v>0</v>
      </c>
      <c r="AO27" s="1078">
        <v>1</v>
      </c>
      <c r="AP27" s="1079">
        <v>1.2434566510799234</v>
      </c>
      <c r="AQ27" s="1073" t="s">
        <v>3007</v>
      </c>
      <c r="AR27" s="1077">
        <v>0.935415</v>
      </c>
      <c r="AS27" s="1078">
        <v>1</v>
      </c>
      <c r="AT27" s="1079">
        <v>1.2434566510799234</v>
      </c>
      <c r="AU27" s="1208" t="s">
        <v>3007</v>
      </c>
      <c r="AV27" s="1077">
        <v>0</v>
      </c>
      <c r="AW27" s="1078">
        <v>1</v>
      </c>
      <c r="AX27" s="1079">
        <v>1.2434566510799234</v>
      </c>
      <c r="AY27" s="1208" t="s">
        <v>3007</v>
      </c>
      <c r="AZ27" s="1077">
        <v>0.935415</v>
      </c>
      <c r="BA27" s="1078">
        <v>1</v>
      </c>
      <c r="BB27" s="1079">
        <v>1.2434566510799234</v>
      </c>
      <c r="BC27" s="1208" t="s">
        <v>3007</v>
      </c>
      <c r="BD27" s="1077">
        <v>0</v>
      </c>
      <c r="BE27" s="1078">
        <v>1</v>
      </c>
      <c r="BF27" s="1079">
        <v>1.2434566510799234</v>
      </c>
      <c r="BG27" s="1073" t="s">
        <v>3007</v>
      </c>
      <c r="BH27" s="1077">
        <v>0</v>
      </c>
      <c r="BI27" s="1078">
        <v>1</v>
      </c>
      <c r="BJ27" s="1079">
        <v>1.2434566510799234</v>
      </c>
      <c r="BK27" s="1208" t="s">
        <v>3007</v>
      </c>
      <c r="BL27" s="1077">
        <v>0</v>
      </c>
      <c r="BM27" s="1078">
        <v>1</v>
      </c>
      <c r="BN27" s="1079">
        <v>1.2434566510799234</v>
      </c>
      <c r="BO27" s="1208" t="s">
        <v>3007</v>
      </c>
      <c r="BP27" s="1077">
        <v>0</v>
      </c>
      <c r="BQ27" s="1078">
        <v>1</v>
      </c>
      <c r="BR27" s="1079">
        <v>1.2434566510799234</v>
      </c>
      <c r="BS27" s="1208" t="s">
        <v>3007</v>
      </c>
      <c r="BT27" s="1077">
        <v>0</v>
      </c>
      <c r="BU27" s="1078">
        <v>1</v>
      </c>
      <c r="BV27" s="1079">
        <v>1.2434566510799234</v>
      </c>
      <c r="BW27" s="1073" t="s">
        <v>3007</v>
      </c>
      <c r="BX27" s="1103"/>
      <c r="BY27" s="1077">
        <v>0</v>
      </c>
      <c r="BZ27" s="1041" t="s">
        <v>1348</v>
      </c>
      <c r="CA27" s="1094">
        <v>1</v>
      </c>
      <c r="CB27" s="1094">
        <v>4</v>
      </c>
      <c r="CC27" s="1094">
        <v>4</v>
      </c>
      <c r="CD27" s="1094">
        <v>3</v>
      </c>
      <c r="CE27" s="1094">
        <v>1</v>
      </c>
      <c r="CF27" s="1094">
        <v>3</v>
      </c>
      <c r="CG27" s="1089">
        <v>3</v>
      </c>
      <c r="CH27" s="1089">
        <v>1.05</v>
      </c>
      <c r="CI27" s="1093">
        <v>1.2365959919080913</v>
      </c>
      <c r="CJ27" s="1093">
        <v>1.2434566510799234</v>
      </c>
      <c r="CK27" s="1093" t="s">
        <v>3008</v>
      </c>
      <c r="CL27" s="1095">
        <v>1</v>
      </c>
      <c r="CM27" s="1095">
        <v>1.1000000000000001</v>
      </c>
      <c r="CN27" s="1095">
        <v>1.2</v>
      </c>
      <c r="CO27" s="1095">
        <v>1.02</v>
      </c>
      <c r="CP27" s="1095">
        <v>1</v>
      </c>
      <c r="CQ27" s="1095">
        <v>1.05</v>
      </c>
    </row>
    <row r="28" spans="1:95" ht="24">
      <c r="A28" s="1045" t="s">
        <v>856</v>
      </c>
      <c r="B28" s="1059" t="s">
        <v>469</v>
      </c>
      <c r="C28" s="1060" t="s">
        <v>469</v>
      </c>
      <c r="D28" s="1071" t="s">
        <v>470</v>
      </c>
      <c r="E28" s="1072" t="s">
        <v>352</v>
      </c>
      <c r="F28" s="1073" t="s">
        <v>1345</v>
      </c>
      <c r="G28" s="1074" t="s">
        <v>2179</v>
      </c>
      <c r="H28" s="1075" t="s">
        <v>352</v>
      </c>
      <c r="I28" s="1075" t="s">
        <v>352</v>
      </c>
      <c r="J28" s="1076">
        <v>0</v>
      </c>
      <c r="K28" s="1074" t="s">
        <v>340</v>
      </c>
      <c r="L28" s="1077">
        <v>0</v>
      </c>
      <c r="M28" s="1078">
        <v>1</v>
      </c>
      <c r="N28" s="1079">
        <v>1.2434566510799234</v>
      </c>
      <c r="O28" s="1208" t="s">
        <v>3007</v>
      </c>
      <c r="P28" s="1077">
        <v>0</v>
      </c>
      <c r="Q28" s="1078">
        <v>1</v>
      </c>
      <c r="R28" s="1079">
        <v>1.2434566510799234</v>
      </c>
      <c r="S28" s="1208" t="s">
        <v>3007</v>
      </c>
      <c r="T28" s="1077">
        <v>0</v>
      </c>
      <c r="U28" s="1078">
        <v>1</v>
      </c>
      <c r="V28" s="1079">
        <v>1.2434566510799234</v>
      </c>
      <c r="W28" s="1208" t="s">
        <v>3007</v>
      </c>
      <c r="X28" s="1077">
        <v>0</v>
      </c>
      <c r="Y28" s="1078">
        <v>1</v>
      </c>
      <c r="Z28" s="1079">
        <v>1.2434566510799234</v>
      </c>
      <c r="AA28" s="1073" t="s">
        <v>3007</v>
      </c>
      <c r="AB28" s="1077">
        <v>0</v>
      </c>
      <c r="AC28" s="1078">
        <v>1</v>
      </c>
      <c r="AD28" s="1079">
        <v>1.2434566510799234</v>
      </c>
      <c r="AE28" s="1208" t="s">
        <v>3007</v>
      </c>
      <c r="AF28" s="1077">
        <v>0</v>
      </c>
      <c r="AG28" s="1078">
        <v>1</v>
      </c>
      <c r="AH28" s="1079">
        <v>1.2434566510799234</v>
      </c>
      <c r="AI28" s="1208" t="s">
        <v>3007</v>
      </c>
      <c r="AJ28" s="1077">
        <v>0</v>
      </c>
      <c r="AK28" s="1078">
        <v>1</v>
      </c>
      <c r="AL28" s="1079">
        <v>1.2434566510799234</v>
      </c>
      <c r="AM28" s="1208" t="s">
        <v>3007</v>
      </c>
      <c r="AN28" s="1077">
        <v>0</v>
      </c>
      <c r="AO28" s="1078">
        <v>1</v>
      </c>
      <c r="AP28" s="1079">
        <v>1.2434566510799234</v>
      </c>
      <c r="AQ28" s="1073" t="s">
        <v>3007</v>
      </c>
      <c r="AR28" s="1077">
        <v>0</v>
      </c>
      <c r="AS28" s="1078">
        <v>1</v>
      </c>
      <c r="AT28" s="1079">
        <v>1.2434566510799234</v>
      </c>
      <c r="AU28" s="1208" t="s">
        <v>3007</v>
      </c>
      <c r="AV28" s="1077">
        <v>0.935415</v>
      </c>
      <c r="AW28" s="1078">
        <v>1</v>
      </c>
      <c r="AX28" s="1079">
        <v>1.2434566510799234</v>
      </c>
      <c r="AY28" s="1208" t="s">
        <v>3007</v>
      </c>
      <c r="AZ28" s="1077">
        <v>0</v>
      </c>
      <c r="BA28" s="1078">
        <v>1</v>
      </c>
      <c r="BB28" s="1079">
        <v>1.2434566510799234</v>
      </c>
      <c r="BC28" s="1208" t="s">
        <v>3007</v>
      </c>
      <c r="BD28" s="1077">
        <v>0.935415</v>
      </c>
      <c r="BE28" s="1078">
        <v>1</v>
      </c>
      <c r="BF28" s="1079">
        <v>1.2434566510799234</v>
      </c>
      <c r="BG28" s="1073" t="s">
        <v>3007</v>
      </c>
      <c r="BH28" s="1077">
        <v>0</v>
      </c>
      <c r="BI28" s="1078">
        <v>1</v>
      </c>
      <c r="BJ28" s="1079">
        <v>1.2434566510799234</v>
      </c>
      <c r="BK28" s="1208" t="s">
        <v>3007</v>
      </c>
      <c r="BL28" s="1077">
        <v>0</v>
      </c>
      <c r="BM28" s="1078">
        <v>1</v>
      </c>
      <c r="BN28" s="1079">
        <v>1.2434566510799234</v>
      </c>
      <c r="BO28" s="1208" t="s">
        <v>3007</v>
      </c>
      <c r="BP28" s="1077">
        <v>0</v>
      </c>
      <c r="BQ28" s="1078">
        <v>1</v>
      </c>
      <c r="BR28" s="1079">
        <v>1.2434566510799234</v>
      </c>
      <c r="BS28" s="1208" t="s">
        <v>3007</v>
      </c>
      <c r="BT28" s="1077">
        <v>0</v>
      </c>
      <c r="BU28" s="1078">
        <v>1</v>
      </c>
      <c r="BV28" s="1079">
        <v>1.2434566510799234</v>
      </c>
      <c r="BW28" s="1073" t="s">
        <v>3007</v>
      </c>
      <c r="BX28" s="1103"/>
      <c r="BY28" s="1077">
        <v>0</v>
      </c>
      <c r="BZ28" s="1041" t="s">
        <v>1348</v>
      </c>
      <c r="CA28" s="1094">
        <v>1</v>
      </c>
      <c r="CB28" s="1094">
        <v>4</v>
      </c>
      <c r="CC28" s="1094">
        <v>4</v>
      </c>
      <c r="CD28" s="1094">
        <v>3</v>
      </c>
      <c r="CE28" s="1094">
        <v>1</v>
      </c>
      <c r="CF28" s="1094">
        <v>3</v>
      </c>
      <c r="CG28" s="1089">
        <v>3</v>
      </c>
      <c r="CH28" s="1089">
        <v>1.05</v>
      </c>
      <c r="CI28" s="1093">
        <v>1.2365959919080913</v>
      </c>
      <c r="CJ28" s="1093">
        <v>1.2434566510799234</v>
      </c>
      <c r="CK28" s="1093" t="s">
        <v>3008</v>
      </c>
      <c r="CL28" s="1095">
        <v>1</v>
      </c>
      <c r="CM28" s="1095">
        <v>1.1000000000000001</v>
      </c>
      <c r="CN28" s="1095">
        <v>1.2</v>
      </c>
      <c r="CO28" s="1095">
        <v>1.02</v>
      </c>
      <c r="CP28" s="1095">
        <v>1</v>
      </c>
      <c r="CQ28" s="1095">
        <v>1.05</v>
      </c>
    </row>
    <row r="29" spans="1:95" ht="24">
      <c r="A29" s="1045" t="s">
        <v>1969</v>
      </c>
      <c r="B29" s="1059" t="s">
        <v>469</v>
      </c>
      <c r="C29" s="1060" t="s">
        <v>469</v>
      </c>
      <c r="D29" s="1071" t="s">
        <v>470</v>
      </c>
      <c r="E29" s="1072" t="s">
        <v>352</v>
      </c>
      <c r="F29" s="1073" t="s">
        <v>2987</v>
      </c>
      <c r="G29" s="1074" t="s">
        <v>465</v>
      </c>
      <c r="H29" s="1075" t="s">
        <v>352</v>
      </c>
      <c r="I29" s="1075" t="s">
        <v>352</v>
      </c>
      <c r="J29" s="1076">
        <v>0</v>
      </c>
      <c r="K29" s="1074" t="s">
        <v>340</v>
      </c>
      <c r="L29" s="1077">
        <v>0</v>
      </c>
      <c r="M29" s="1078">
        <v>1</v>
      </c>
      <c r="N29" s="1079">
        <v>3.0616345979734279</v>
      </c>
      <c r="O29" s="1208" t="s">
        <v>3007</v>
      </c>
      <c r="P29" s="1077">
        <v>0</v>
      </c>
      <c r="Q29" s="1078">
        <v>1</v>
      </c>
      <c r="R29" s="1079">
        <v>3.0616345979734279</v>
      </c>
      <c r="S29" s="1208" t="s">
        <v>3007</v>
      </c>
      <c r="T29" s="1077">
        <v>0</v>
      </c>
      <c r="U29" s="1078">
        <v>1</v>
      </c>
      <c r="V29" s="1079">
        <v>3.0616345979734279</v>
      </c>
      <c r="W29" s="1208" t="s">
        <v>3007</v>
      </c>
      <c r="X29" s="1077">
        <v>0</v>
      </c>
      <c r="Y29" s="1078">
        <v>1</v>
      </c>
      <c r="Z29" s="1079">
        <v>3.0616345979734279</v>
      </c>
      <c r="AA29" s="1073" t="s">
        <v>3007</v>
      </c>
      <c r="AB29" s="1077">
        <v>0</v>
      </c>
      <c r="AC29" s="1078">
        <v>1</v>
      </c>
      <c r="AD29" s="1079">
        <v>3.0616345979734279</v>
      </c>
      <c r="AE29" s="1208" t="s">
        <v>3007</v>
      </c>
      <c r="AF29" s="1077">
        <v>0</v>
      </c>
      <c r="AG29" s="1078">
        <v>1</v>
      </c>
      <c r="AH29" s="1079">
        <v>3.0616345979734279</v>
      </c>
      <c r="AI29" s="1208" t="s">
        <v>3007</v>
      </c>
      <c r="AJ29" s="1077">
        <v>0</v>
      </c>
      <c r="AK29" s="1078">
        <v>1</v>
      </c>
      <c r="AL29" s="1079">
        <v>3.0616345979734279</v>
      </c>
      <c r="AM29" s="1208" t="s">
        <v>3007</v>
      </c>
      <c r="AN29" s="1077">
        <v>0</v>
      </c>
      <c r="AO29" s="1078">
        <v>1</v>
      </c>
      <c r="AP29" s="1079">
        <v>3.0616345979734279</v>
      </c>
      <c r="AQ29" s="1073" t="s">
        <v>3007</v>
      </c>
      <c r="AR29" s="1077">
        <v>0</v>
      </c>
      <c r="AS29" s="1078">
        <v>1</v>
      </c>
      <c r="AT29" s="1079">
        <v>3.0616345979734279</v>
      </c>
      <c r="AU29" s="1208" t="s">
        <v>3007</v>
      </c>
      <c r="AV29" s="1077">
        <v>0</v>
      </c>
      <c r="AW29" s="1078">
        <v>1</v>
      </c>
      <c r="AX29" s="1079">
        <v>3.0616345979734279</v>
      </c>
      <c r="AY29" s="1208" t="s">
        <v>3007</v>
      </c>
      <c r="AZ29" s="1077">
        <v>0</v>
      </c>
      <c r="BA29" s="1078">
        <v>1</v>
      </c>
      <c r="BB29" s="1079">
        <v>3.0616345979734279</v>
      </c>
      <c r="BC29" s="1208" t="s">
        <v>3007</v>
      </c>
      <c r="BD29" s="1077">
        <v>0</v>
      </c>
      <c r="BE29" s="1078">
        <v>1</v>
      </c>
      <c r="BF29" s="1079">
        <v>3.0616345979734279</v>
      </c>
      <c r="BG29" s="1073" t="s">
        <v>3007</v>
      </c>
      <c r="BH29" s="1077">
        <v>0.935415</v>
      </c>
      <c r="BI29" s="1078">
        <v>1</v>
      </c>
      <c r="BJ29" s="1079">
        <v>3.0616345979734279</v>
      </c>
      <c r="BK29" s="1208" t="s">
        <v>3007</v>
      </c>
      <c r="BL29" s="1077">
        <v>0</v>
      </c>
      <c r="BM29" s="1078">
        <v>1</v>
      </c>
      <c r="BN29" s="1079">
        <v>3.0616345979734279</v>
      </c>
      <c r="BO29" s="1208" t="s">
        <v>3007</v>
      </c>
      <c r="BP29" s="1077">
        <v>0.935415</v>
      </c>
      <c r="BQ29" s="1078">
        <v>1</v>
      </c>
      <c r="BR29" s="1079">
        <v>3.0616345979734279</v>
      </c>
      <c r="BS29" s="1208" t="s">
        <v>3007</v>
      </c>
      <c r="BT29" s="1077">
        <v>0</v>
      </c>
      <c r="BU29" s="1078">
        <v>1</v>
      </c>
      <c r="BV29" s="1079">
        <v>3.0616345979734279</v>
      </c>
      <c r="BW29" s="1073" t="s">
        <v>3007</v>
      </c>
      <c r="BX29" s="1103"/>
      <c r="BY29" s="1077">
        <v>0</v>
      </c>
      <c r="BZ29" s="1041" t="s">
        <v>1348</v>
      </c>
      <c r="CA29" s="1094">
        <v>1</v>
      </c>
      <c r="CB29" s="1094">
        <v>4</v>
      </c>
      <c r="CC29" s="1094">
        <v>4</v>
      </c>
      <c r="CD29" s="1094">
        <v>3</v>
      </c>
      <c r="CE29" s="1094">
        <v>1</v>
      </c>
      <c r="CF29" s="1094">
        <v>3</v>
      </c>
      <c r="CG29" s="1089">
        <v>9</v>
      </c>
      <c r="CH29" s="1089">
        <v>3</v>
      </c>
      <c r="CI29" s="1093">
        <v>1.2365959919080913</v>
      </c>
      <c r="CJ29" s="1093">
        <v>3.0616345979734279</v>
      </c>
      <c r="CK29" s="1093" t="s">
        <v>3008</v>
      </c>
      <c r="CL29" s="1095">
        <v>1</v>
      </c>
      <c r="CM29" s="1095">
        <v>1.1000000000000001</v>
      </c>
      <c r="CN29" s="1095">
        <v>1.2</v>
      </c>
      <c r="CO29" s="1095">
        <v>1.02</v>
      </c>
      <c r="CP29" s="1095">
        <v>1</v>
      </c>
      <c r="CQ29" s="1095">
        <v>1.05</v>
      </c>
    </row>
    <row r="30" spans="1:95" ht="24">
      <c r="A30" s="1045" t="s">
        <v>1968</v>
      </c>
      <c r="B30" s="1059"/>
      <c r="C30" s="1060" t="s">
        <v>469</v>
      </c>
      <c r="D30" s="1071" t="s">
        <v>470</v>
      </c>
      <c r="E30" s="1072" t="s">
        <v>352</v>
      </c>
      <c r="F30" s="1073" t="s">
        <v>2986</v>
      </c>
      <c r="G30" s="1074" t="s">
        <v>465</v>
      </c>
      <c r="H30" s="1075" t="s">
        <v>352</v>
      </c>
      <c r="I30" s="1075" t="s">
        <v>352</v>
      </c>
      <c r="J30" s="1076">
        <v>0</v>
      </c>
      <c r="K30" s="1074" t="s">
        <v>340</v>
      </c>
      <c r="L30" s="1077">
        <v>0</v>
      </c>
      <c r="M30" s="1078">
        <v>1</v>
      </c>
      <c r="N30" s="1079">
        <v>3.0616345979734279</v>
      </c>
      <c r="O30" s="1208" t="s">
        <v>3007</v>
      </c>
      <c r="P30" s="1077">
        <v>0</v>
      </c>
      <c r="Q30" s="1078">
        <v>1</v>
      </c>
      <c r="R30" s="1079">
        <v>3.0616345979734279</v>
      </c>
      <c r="S30" s="1208" t="s">
        <v>3007</v>
      </c>
      <c r="T30" s="1077">
        <v>0</v>
      </c>
      <c r="U30" s="1078">
        <v>1</v>
      </c>
      <c r="V30" s="1079">
        <v>3.0616345979734279</v>
      </c>
      <c r="W30" s="1208" t="s">
        <v>3007</v>
      </c>
      <c r="X30" s="1077">
        <v>0</v>
      </c>
      <c r="Y30" s="1078">
        <v>1</v>
      </c>
      <c r="Z30" s="1079">
        <v>3.0616345979734279</v>
      </c>
      <c r="AA30" s="1073" t="s">
        <v>3007</v>
      </c>
      <c r="AB30" s="1077">
        <v>0</v>
      </c>
      <c r="AC30" s="1078">
        <v>1</v>
      </c>
      <c r="AD30" s="1079">
        <v>3.0616345979734279</v>
      </c>
      <c r="AE30" s="1208" t="s">
        <v>3007</v>
      </c>
      <c r="AF30" s="1077">
        <v>0</v>
      </c>
      <c r="AG30" s="1078">
        <v>1</v>
      </c>
      <c r="AH30" s="1079">
        <v>3.0616345979734279</v>
      </c>
      <c r="AI30" s="1208" t="s">
        <v>3007</v>
      </c>
      <c r="AJ30" s="1077">
        <v>0</v>
      </c>
      <c r="AK30" s="1078">
        <v>1</v>
      </c>
      <c r="AL30" s="1079">
        <v>3.0616345979734279</v>
      </c>
      <c r="AM30" s="1208" t="s">
        <v>3007</v>
      </c>
      <c r="AN30" s="1077">
        <v>0</v>
      </c>
      <c r="AO30" s="1078">
        <v>1</v>
      </c>
      <c r="AP30" s="1079">
        <v>3.0616345979734279</v>
      </c>
      <c r="AQ30" s="1073" t="s">
        <v>3007</v>
      </c>
      <c r="AR30" s="1077">
        <v>0</v>
      </c>
      <c r="AS30" s="1078">
        <v>1</v>
      </c>
      <c r="AT30" s="1079">
        <v>3.0616345979734279</v>
      </c>
      <c r="AU30" s="1208" t="s">
        <v>3007</v>
      </c>
      <c r="AV30" s="1077">
        <v>0</v>
      </c>
      <c r="AW30" s="1078">
        <v>1</v>
      </c>
      <c r="AX30" s="1079">
        <v>3.0616345979734279</v>
      </c>
      <c r="AY30" s="1208" t="s">
        <v>3007</v>
      </c>
      <c r="AZ30" s="1077">
        <v>0</v>
      </c>
      <c r="BA30" s="1078">
        <v>1</v>
      </c>
      <c r="BB30" s="1079">
        <v>3.0616345979734279</v>
      </c>
      <c r="BC30" s="1208" t="s">
        <v>3007</v>
      </c>
      <c r="BD30" s="1077">
        <v>0</v>
      </c>
      <c r="BE30" s="1078">
        <v>1</v>
      </c>
      <c r="BF30" s="1079">
        <v>3.0616345979734279</v>
      </c>
      <c r="BG30" s="1073" t="s">
        <v>3007</v>
      </c>
      <c r="BH30" s="1077">
        <v>0</v>
      </c>
      <c r="BI30" s="1078">
        <v>1</v>
      </c>
      <c r="BJ30" s="1079">
        <v>3.0616345979734279</v>
      </c>
      <c r="BK30" s="1208" t="s">
        <v>3007</v>
      </c>
      <c r="BL30" s="1077">
        <v>0.935415</v>
      </c>
      <c r="BM30" s="1078">
        <v>1</v>
      </c>
      <c r="BN30" s="1079">
        <v>3.0616345979734279</v>
      </c>
      <c r="BO30" s="1208" t="s">
        <v>3007</v>
      </c>
      <c r="BP30" s="1077">
        <v>0</v>
      </c>
      <c r="BQ30" s="1078">
        <v>1</v>
      </c>
      <c r="BR30" s="1079">
        <v>3.0616345979734279</v>
      </c>
      <c r="BS30" s="1208" t="s">
        <v>3007</v>
      </c>
      <c r="BT30" s="1077">
        <v>0.935415</v>
      </c>
      <c r="BU30" s="1078">
        <v>1</v>
      </c>
      <c r="BV30" s="1079">
        <v>3.0616345979734279</v>
      </c>
      <c r="BW30" s="1073" t="s">
        <v>3007</v>
      </c>
      <c r="BX30" s="1103"/>
      <c r="BY30" s="1077">
        <v>0.935415</v>
      </c>
      <c r="BZ30" s="1041" t="s">
        <v>1348</v>
      </c>
      <c r="CA30" s="1094">
        <v>1</v>
      </c>
      <c r="CB30" s="1094">
        <v>4</v>
      </c>
      <c r="CC30" s="1094">
        <v>4</v>
      </c>
      <c r="CD30" s="1094">
        <v>3</v>
      </c>
      <c r="CE30" s="1094">
        <v>1</v>
      </c>
      <c r="CF30" s="1094">
        <v>3</v>
      </c>
      <c r="CG30" s="1089">
        <v>9</v>
      </c>
      <c r="CH30" s="1089">
        <v>3</v>
      </c>
      <c r="CI30" s="1093">
        <v>1.2365959919080913</v>
      </c>
      <c r="CJ30" s="1093">
        <v>3.0616345979734279</v>
      </c>
      <c r="CK30" s="1093" t="s">
        <v>3008</v>
      </c>
      <c r="CL30" s="1095">
        <v>1</v>
      </c>
      <c r="CM30" s="1095">
        <v>1.1000000000000001</v>
      </c>
      <c r="CN30" s="1095">
        <v>1.2</v>
      </c>
      <c r="CO30" s="1095">
        <v>1.02</v>
      </c>
      <c r="CP30" s="1095">
        <v>1</v>
      </c>
      <c r="CQ30" s="1095">
        <v>1.05</v>
      </c>
    </row>
    <row r="31" spans="1:95" ht="24">
      <c r="A31" s="1045">
        <v>67</v>
      </c>
      <c r="B31" s="1059"/>
      <c r="C31" s="1060" t="s">
        <v>469</v>
      </c>
      <c r="D31" s="1071" t="s">
        <v>470</v>
      </c>
      <c r="E31" s="1072" t="s">
        <v>352</v>
      </c>
      <c r="F31" s="1073" t="s">
        <v>1021</v>
      </c>
      <c r="G31" s="1074" t="s">
        <v>465</v>
      </c>
      <c r="H31" s="1075" t="s">
        <v>352</v>
      </c>
      <c r="I31" s="1075" t="s">
        <v>352</v>
      </c>
      <c r="J31" s="1076">
        <v>0</v>
      </c>
      <c r="K31" s="1074" t="s">
        <v>339</v>
      </c>
      <c r="L31" s="1077">
        <v>2.125</v>
      </c>
      <c r="M31" s="1078">
        <v>1</v>
      </c>
      <c r="N31" s="1079">
        <v>1.2434566510799234</v>
      </c>
      <c r="O31" s="1208" t="s">
        <v>3007</v>
      </c>
      <c r="P31" s="1077">
        <v>2.125</v>
      </c>
      <c r="Q31" s="1078">
        <v>1</v>
      </c>
      <c r="R31" s="1079">
        <v>1.2434566510799234</v>
      </c>
      <c r="S31" s="1208" t="s">
        <v>3007</v>
      </c>
      <c r="T31" s="1077">
        <v>0</v>
      </c>
      <c r="U31" s="1078">
        <v>1</v>
      </c>
      <c r="V31" s="1079">
        <v>1.2434566510799234</v>
      </c>
      <c r="W31" s="1208" t="s">
        <v>3007</v>
      </c>
      <c r="X31" s="1077">
        <v>0</v>
      </c>
      <c r="Y31" s="1078">
        <v>1</v>
      </c>
      <c r="Z31" s="1079">
        <v>1.2434566510799234</v>
      </c>
      <c r="AA31" s="1073" t="s">
        <v>3007</v>
      </c>
      <c r="AB31" s="1077">
        <v>2.125</v>
      </c>
      <c r="AC31" s="1078">
        <v>1</v>
      </c>
      <c r="AD31" s="1079">
        <v>1.2434566510799234</v>
      </c>
      <c r="AE31" s="1208" t="s">
        <v>3007</v>
      </c>
      <c r="AF31" s="1077">
        <v>2.125</v>
      </c>
      <c r="AG31" s="1078">
        <v>1</v>
      </c>
      <c r="AH31" s="1079">
        <v>1.2434566510799234</v>
      </c>
      <c r="AI31" s="1208" t="s">
        <v>3007</v>
      </c>
      <c r="AJ31" s="1077">
        <v>0</v>
      </c>
      <c r="AK31" s="1078">
        <v>1</v>
      </c>
      <c r="AL31" s="1079">
        <v>1.2434566510799234</v>
      </c>
      <c r="AM31" s="1208" t="s">
        <v>3007</v>
      </c>
      <c r="AN31" s="1077">
        <v>0</v>
      </c>
      <c r="AO31" s="1078">
        <v>1</v>
      </c>
      <c r="AP31" s="1079">
        <v>1.2434566510799234</v>
      </c>
      <c r="AQ31" s="1073" t="s">
        <v>3007</v>
      </c>
      <c r="AR31" s="1077">
        <v>2.125</v>
      </c>
      <c r="AS31" s="1078">
        <v>1</v>
      </c>
      <c r="AT31" s="1079">
        <v>1.2434566510799234</v>
      </c>
      <c r="AU31" s="1208" t="s">
        <v>3007</v>
      </c>
      <c r="AV31" s="1077">
        <v>2.125</v>
      </c>
      <c r="AW31" s="1078">
        <v>1</v>
      </c>
      <c r="AX31" s="1079">
        <v>1.2434566510799234</v>
      </c>
      <c r="AY31" s="1208" t="s">
        <v>3007</v>
      </c>
      <c r="AZ31" s="1077">
        <v>0</v>
      </c>
      <c r="BA31" s="1078">
        <v>1</v>
      </c>
      <c r="BB31" s="1079">
        <v>1.2434566510799234</v>
      </c>
      <c r="BC31" s="1208" t="s">
        <v>3007</v>
      </c>
      <c r="BD31" s="1077">
        <v>0</v>
      </c>
      <c r="BE31" s="1078">
        <v>1</v>
      </c>
      <c r="BF31" s="1079">
        <v>1.2434566510799234</v>
      </c>
      <c r="BG31" s="1073" t="s">
        <v>3007</v>
      </c>
      <c r="BH31" s="1077">
        <v>2.125</v>
      </c>
      <c r="BI31" s="1078">
        <v>1</v>
      </c>
      <c r="BJ31" s="1079">
        <v>1.2434566510799234</v>
      </c>
      <c r="BK31" s="1208" t="s">
        <v>3007</v>
      </c>
      <c r="BL31" s="1077">
        <v>2.125</v>
      </c>
      <c r="BM31" s="1078">
        <v>1</v>
      </c>
      <c r="BN31" s="1079">
        <v>1.2434566510799234</v>
      </c>
      <c r="BO31" s="1208" t="s">
        <v>3007</v>
      </c>
      <c r="BP31" s="1077">
        <v>0</v>
      </c>
      <c r="BQ31" s="1078">
        <v>1</v>
      </c>
      <c r="BR31" s="1079">
        <v>1.2434566510799234</v>
      </c>
      <c r="BS31" s="1208" t="s">
        <v>3007</v>
      </c>
      <c r="BT31" s="1077">
        <v>0</v>
      </c>
      <c r="BU31" s="1078">
        <v>1</v>
      </c>
      <c r="BV31" s="1079">
        <v>1.2434566510799234</v>
      </c>
      <c r="BW31" s="1073" t="s">
        <v>3007</v>
      </c>
      <c r="BX31" s="1103"/>
      <c r="BY31" s="1077">
        <v>2.125</v>
      </c>
      <c r="BZ31" s="1041" t="s">
        <v>1348</v>
      </c>
      <c r="CA31" s="1094">
        <v>1</v>
      </c>
      <c r="CB31" s="1094">
        <v>4</v>
      </c>
      <c r="CC31" s="1094">
        <v>4</v>
      </c>
      <c r="CD31" s="1094">
        <v>3</v>
      </c>
      <c r="CE31" s="1094">
        <v>1</v>
      </c>
      <c r="CF31" s="1094">
        <v>3</v>
      </c>
      <c r="CG31" s="1089">
        <v>3</v>
      </c>
      <c r="CH31" s="1089">
        <v>1.05</v>
      </c>
      <c r="CI31" s="1093">
        <v>1.2365959919080913</v>
      </c>
      <c r="CJ31" s="1093">
        <v>1.2434566510799234</v>
      </c>
      <c r="CK31" s="1093" t="s">
        <v>3008</v>
      </c>
      <c r="CL31" s="1095">
        <v>1</v>
      </c>
      <c r="CM31" s="1095">
        <v>1.1000000000000001</v>
      </c>
      <c r="CN31" s="1095">
        <v>1.2</v>
      </c>
      <c r="CO31" s="1095">
        <v>1.02</v>
      </c>
      <c r="CP31" s="1095">
        <v>1</v>
      </c>
      <c r="CQ31" s="1095">
        <v>1.05</v>
      </c>
    </row>
    <row r="32" spans="1:95" ht="24">
      <c r="A32" s="1045">
        <v>992</v>
      </c>
      <c r="B32" s="1059" t="s">
        <v>469</v>
      </c>
      <c r="C32" s="1060" t="s">
        <v>469</v>
      </c>
      <c r="D32" s="1071" t="s">
        <v>470</v>
      </c>
      <c r="E32" s="1072" t="s">
        <v>352</v>
      </c>
      <c r="F32" s="1073" t="s">
        <v>1023</v>
      </c>
      <c r="G32" s="1074" t="s">
        <v>465</v>
      </c>
      <c r="H32" s="1075" t="s">
        <v>352</v>
      </c>
      <c r="I32" s="1075" t="s">
        <v>352</v>
      </c>
      <c r="J32" s="1076">
        <v>0</v>
      </c>
      <c r="K32" s="1074" t="s">
        <v>339</v>
      </c>
      <c r="L32" s="1077">
        <v>0.10249999999999999</v>
      </c>
      <c r="M32" s="1078">
        <v>1</v>
      </c>
      <c r="N32" s="1079">
        <v>1.2434566510799234</v>
      </c>
      <c r="O32" s="1208" t="s">
        <v>3007</v>
      </c>
      <c r="P32" s="1077">
        <v>0.10249999999999999</v>
      </c>
      <c r="Q32" s="1078">
        <v>1</v>
      </c>
      <c r="R32" s="1079">
        <v>1.2434566510799234</v>
      </c>
      <c r="S32" s="1208" t="s">
        <v>3007</v>
      </c>
      <c r="T32" s="1077">
        <v>0.10249999999999999</v>
      </c>
      <c r="U32" s="1078">
        <v>1</v>
      </c>
      <c r="V32" s="1079">
        <v>1.2434566510799234</v>
      </c>
      <c r="W32" s="1208" t="s">
        <v>3007</v>
      </c>
      <c r="X32" s="1077">
        <v>0.10249999999999999</v>
      </c>
      <c r="Y32" s="1078">
        <v>1</v>
      </c>
      <c r="Z32" s="1079">
        <v>1.2434566510799234</v>
      </c>
      <c r="AA32" s="1073" t="s">
        <v>3007</v>
      </c>
      <c r="AB32" s="1077">
        <v>0.10249999999999999</v>
      </c>
      <c r="AC32" s="1078">
        <v>1</v>
      </c>
      <c r="AD32" s="1079">
        <v>1.2434566510799234</v>
      </c>
      <c r="AE32" s="1208" t="s">
        <v>3007</v>
      </c>
      <c r="AF32" s="1077">
        <v>0.10249999999999999</v>
      </c>
      <c r="AG32" s="1078">
        <v>1</v>
      </c>
      <c r="AH32" s="1079">
        <v>1.2434566510799234</v>
      </c>
      <c r="AI32" s="1208" t="s">
        <v>3007</v>
      </c>
      <c r="AJ32" s="1077">
        <v>0.10249999999999999</v>
      </c>
      <c r="AK32" s="1078">
        <v>1</v>
      </c>
      <c r="AL32" s="1079">
        <v>1.2434566510799234</v>
      </c>
      <c r="AM32" s="1208" t="s">
        <v>3007</v>
      </c>
      <c r="AN32" s="1077">
        <v>0.10249999999999999</v>
      </c>
      <c r="AO32" s="1078">
        <v>1</v>
      </c>
      <c r="AP32" s="1079">
        <v>1.2434566510799234</v>
      </c>
      <c r="AQ32" s="1073" t="s">
        <v>3007</v>
      </c>
      <c r="AR32" s="1077">
        <v>0.10249999999999999</v>
      </c>
      <c r="AS32" s="1078">
        <v>1</v>
      </c>
      <c r="AT32" s="1079">
        <v>1.2434566510799234</v>
      </c>
      <c r="AU32" s="1208" t="s">
        <v>3007</v>
      </c>
      <c r="AV32" s="1077">
        <v>0.10249999999999999</v>
      </c>
      <c r="AW32" s="1078">
        <v>1</v>
      </c>
      <c r="AX32" s="1079">
        <v>1.2434566510799234</v>
      </c>
      <c r="AY32" s="1208" t="s">
        <v>3007</v>
      </c>
      <c r="AZ32" s="1077">
        <v>0.10249999999999999</v>
      </c>
      <c r="BA32" s="1078">
        <v>1</v>
      </c>
      <c r="BB32" s="1079">
        <v>1.2434566510799234</v>
      </c>
      <c r="BC32" s="1208" t="s">
        <v>3007</v>
      </c>
      <c r="BD32" s="1077">
        <v>0.10249999999999999</v>
      </c>
      <c r="BE32" s="1078">
        <v>1</v>
      </c>
      <c r="BF32" s="1079">
        <v>1.2434566510799234</v>
      </c>
      <c r="BG32" s="1073" t="s">
        <v>3007</v>
      </c>
      <c r="BH32" s="1077">
        <v>0.10249999999999999</v>
      </c>
      <c r="BI32" s="1078">
        <v>1</v>
      </c>
      <c r="BJ32" s="1079">
        <v>1.2434566510799234</v>
      </c>
      <c r="BK32" s="1208" t="s">
        <v>3007</v>
      </c>
      <c r="BL32" s="1077">
        <v>0.10249999999999999</v>
      </c>
      <c r="BM32" s="1078">
        <v>1</v>
      </c>
      <c r="BN32" s="1079">
        <v>1.2434566510799234</v>
      </c>
      <c r="BO32" s="1208" t="s">
        <v>3007</v>
      </c>
      <c r="BP32" s="1077">
        <v>0.10249999999999999</v>
      </c>
      <c r="BQ32" s="1078">
        <v>1</v>
      </c>
      <c r="BR32" s="1079">
        <v>1.2434566510799234</v>
      </c>
      <c r="BS32" s="1208" t="s">
        <v>3007</v>
      </c>
      <c r="BT32" s="1077">
        <v>0.10249999999999999</v>
      </c>
      <c r="BU32" s="1078">
        <v>1</v>
      </c>
      <c r="BV32" s="1079">
        <v>1.2434566510799234</v>
      </c>
      <c r="BW32" s="1073" t="s">
        <v>3007</v>
      </c>
      <c r="BX32" s="1103"/>
      <c r="BY32" s="1077">
        <v>0.10249999999999999</v>
      </c>
      <c r="BZ32" s="1041" t="s">
        <v>1348</v>
      </c>
      <c r="CA32" s="1094">
        <v>1</v>
      </c>
      <c r="CB32" s="1094">
        <v>4</v>
      </c>
      <c r="CC32" s="1094">
        <v>4</v>
      </c>
      <c r="CD32" s="1094">
        <v>3</v>
      </c>
      <c r="CE32" s="1094">
        <v>1</v>
      </c>
      <c r="CF32" s="1094">
        <v>3</v>
      </c>
      <c r="CG32" s="1089">
        <v>3</v>
      </c>
      <c r="CH32" s="1089">
        <v>1.05</v>
      </c>
      <c r="CI32" s="1093">
        <v>1.2365959919080913</v>
      </c>
      <c r="CJ32" s="1093">
        <v>1.2434566510799234</v>
      </c>
      <c r="CK32" s="1093" t="s">
        <v>3008</v>
      </c>
      <c r="CL32" s="1095">
        <v>1</v>
      </c>
      <c r="CM32" s="1095">
        <v>1.1000000000000001</v>
      </c>
      <c r="CN32" s="1095">
        <v>1.2</v>
      </c>
      <c r="CO32" s="1095">
        <v>1.02</v>
      </c>
      <c r="CP32" s="1095">
        <v>1</v>
      </c>
      <c r="CQ32" s="1095">
        <v>1.05</v>
      </c>
    </row>
    <row r="33" spans="1:99" ht="24">
      <c r="A33" s="1045">
        <v>1153</v>
      </c>
      <c r="B33" s="1059" t="s">
        <v>469</v>
      </c>
      <c r="C33" s="1060" t="s">
        <v>469</v>
      </c>
      <c r="D33" s="1071" t="s">
        <v>470</v>
      </c>
      <c r="E33" s="1072" t="s">
        <v>352</v>
      </c>
      <c r="F33" s="1073" t="s">
        <v>3009</v>
      </c>
      <c r="G33" s="1074" t="s">
        <v>465</v>
      </c>
      <c r="H33" s="1075" t="s">
        <v>352</v>
      </c>
      <c r="I33" s="1075" t="s">
        <v>352</v>
      </c>
      <c r="J33" s="1076">
        <v>0</v>
      </c>
      <c r="K33" s="1074" t="s">
        <v>339</v>
      </c>
      <c r="L33" s="1077">
        <v>0.10249999999999999</v>
      </c>
      <c r="M33" s="1078">
        <v>1</v>
      </c>
      <c r="N33" s="1079">
        <v>1.2434566510799234</v>
      </c>
      <c r="O33" s="1208" t="s">
        <v>3007</v>
      </c>
      <c r="P33" s="1077">
        <v>0.10249999999999999</v>
      </c>
      <c r="Q33" s="1078">
        <v>1</v>
      </c>
      <c r="R33" s="1079">
        <v>1.2434566510799234</v>
      </c>
      <c r="S33" s="1208" t="s">
        <v>3007</v>
      </c>
      <c r="T33" s="1077">
        <v>0.10249999999999999</v>
      </c>
      <c r="U33" s="1078">
        <v>1</v>
      </c>
      <c r="V33" s="1079">
        <v>1.2434566510799234</v>
      </c>
      <c r="W33" s="1208" t="s">
        <v>3007</v>
      </c>
      <c r="X33" s="1077">
        <v>0.10249999999999999</v>
      </c>
      <c r="Y33" s="1078">
        <v>1</v>
      </c>
      <c r="Z33" s="1079">
        <v>1.2434566510799234</v>
      </c>
      <c r="AA33" s="1073" t="s">
        <v>3007</v>
      </c>
      <c r="AB33" s="1077">
        <v>0.10249999999999999</v>
      </c>
      <c r="AC33" s="1078">
        <v>1</v>
      </c>
      <c r="AD33" s="1079">
        <v>1.2434566510799234</v>
      </c>
      <c r="AE33" s="1208" t="s">
        <v>3007</v>
      </c>
      <c r="AF33" s="1077">
        <v>0.10249999999999999</v>
      </c>
      <c r="AG33" s="1078">
        <v>1</v>
      </c>
      <c r="AH33" s="1079">
        <v>1.2434566510799234</v>
      </c>
      <c r="AI33" s="1208" t="s">
        <v>3007</v>
      </c>
      <c r="AJ33" s="1077">
        <v>0.10249999999999999</v>
      </c>
      <c r="AK33" s="1078">
        <v>1</v>
      </c>
      <c r="AL33" s="1079">
        <v>1.2434566510799234</v>
      </c>
      <c r="AM33" s="1208" t="s">
        <v>3007</v>
      </c>
      <c r="AN33" s="1077">
        <v>0.10249999999999999</v>
      </c>
      <c r="AO33" s="1078">
        <v>1</v>
      </c>
      <c r="AP33" s="1079">
        <v>1.2434566510799234</v>
      </c>
      <c r="AQ33" s="1073" t="s">
        <v>3007</v>
      </c>
      <c r="AR33" s="1077">
        <v>0.10249999999999999</v>
      </c>
      <c r="AS33" s="1078">
        <v>1</v>
      </c>
      <c r="AT33" s="1079">
        <v>1.2434566510799234</v>
      </c>
      <c r="AU33" s="1208" t="s">
        <v>3007</v>
      </c>
      <c r="AV33" s="1077">
        <v>0.10249999999999999</v>
      </c>
      <c r="AW33" s="1078">
        <v>1</v>
      </c>
      <c r="AX33" s="1079">
        <v>1.2434566510799234</v>
      </c>
      <c r="AY33" s="1208" t="s">
        <v>3007</v>
      </c>
      <c r="AZ33" s="1077">
        <v>0.10249999999999999</v>
      </c>
      <c r="BA33" s="1078">
        <v>1</v>
      </c>
      <c r="BB33" s="1079">
        <v>1.2434566510799234</v>
      </c>
      <c r="BC33" s="1208" t="s">
        <v>3007</v>
      </c>
      <c r="BD33" s="1077">
        <v>0.10249999999999999</v>
      </c>
      <c r="BE33" s="1078">
        <v>1</v>
      </c>
      <c r="BF33" s="1079">
        <v>1.2434566510799234</v>
      </c>
      <c r="BG33" s="1073" t="s">
        <v>3007</v>
      </c>
      <c r="BH33" s="1077">
        <v>0.10249999999999999</v>
      </c>
      <c r="BI33" s="1078">
        <v>1</v>
      </c>
      <c r="BJ33" s="1079">
        <v>1.2434566510799234</v>
      </c>
      <c r="BK33" s="1208" t="s">
        <v>3007</v>
      </c>
      <c r="BL33" s="1077">
        <v>0.10249999999999999</v>
      </c>
      <c r="BM33" s="1078">
        <v>1</v>
      </c>
      <c r="BN33" s="1079">
        <v>1.2434566510799234</v>
      </c>
      <c r="BO33" s="1208" t="s">
        <v>3007</v>
      </c>
      <c r="BP33" s="1077">
        <v>0.10249999999999999</v>
      </c>
      <c r="BQ33" s="1078">
        <v>1</v>
      </c>
      <c r="BR33" s="1079">
        <v>1.2434566510799234</v>
      </c>
      <c r="BS33" s="1208" t="s">
        <v>3007</v>
      </c>
      <c r="BT33" s="1077">
        <v>0.10249999999999999</v>
      </c>
      <c r="BU33" s="1078">
        <v>1</v>
      </c>
      <c r="BV33" s="1079">
        <v>1.2434566510799234</v>
      </c>
      <c r="BW33" s="1073" t="s">
        <v>3007</v>
      </c>
      <c r="BX33" s="1103"/>
      <c r="BY33" s="1077">
        <v>0.10249999999999999</v>
      </c>
      <c r="BZ33" s="1041" t="s">
        <v>1348</v>
      </c>
      <c r="CA33" s="1094">
        <v>1</v>
      </c>
      <c r="CB33" s="1094">
        <v>4</v>
      </c>
      <c r="CC33" s="1094">
        <v>4</v>
      </c>
      <c r="CD33" s="1094">
        <v>3</v>
      </c>
      <c r="CE33" s="1094">
        <v>1</v>
      </c>
      <c r="CF33" s="1094">
        <v>3</v>
      </c>
      <c r="CG33" s="1089">
        <v>3</v>
      </c>
      <c r="CH33" s="1089">
        <v>1.05</v>
      </c>
      <c r="CI33" s="1093">
        <v>1.2365959919080913</v>
      </c>
      <c r="CJ33" s="1093">
        <v>1.2434566510799234</v>
      </c>
      <c r="CK33" s="1093" t="s">
        <v>3008</v>
      </c>
      <c r="CL33" s="1095">
        <v>1</v>
      </c>
      <c r="CM33" s="1095">
        <v>1.1000000000000001</v>
      </c>
      <c r="CN33" s="1095">
        <v>1.2</v>
      </c>
      <c r="CO33" s="1095">
        <v>1.02</v>
      </c>
      <c r="CP33" s="1095">
        <v>1</v>
      </c>
      <c r="CQ33" s="1095">
        <v>1.05</v>
      </c>
    </row>
    <row r="34" spans="1:99" s="1204" customFormat="1" ht="24">
      <c r="A34" s="1045">
        <v>30173</v>
      </c>
      <c r="B34" s="1059"/>
      <c r="C34" s="1060" t="s">
        <v>469</v>
      </c>
      <c r="D34" s="1071" t="s">
        <v>470</v>
      </c>
      <c r="E34" s="1072" t="s">
        <v>352</v>
      </c>
      <c r="F34" s="1073" t="s">
        <v>3010</v>
      </c>
      <c r="G34" s="1074" t="s">
        <v>44</v>
      </c>
      <c r="H34" s="1075" t="s">
        <v>352</v>
      </c>
      <c r="I34" s="1075" t="s">
        <v>352</v>
      </c>
      <c r="J34" s="1076">
        <v>0</v>
      </c>
      <c r="K34" s="1074" t="s">
        <v>339</v>
      </c>
      <c r="L34" s="1077">
        <v>2.8124999999999995E-3</v>
      </c>
      <c r="M34" s="1078">
        <v>1</v>
      </c>
      <c r="N34" s="1079">
        <v>1.3440316373092398</v>
      </c>
      <c r="O34" s="1208" t="s">
        <v>3011</v>
      </c>
      <c r="P34" s="1077">
        <v>2.8124999999999995E-3</v>
      </c>
      <c r="Q34" s="1078">
        <v>1</v>
      </c>
      <c r="R34" s="1079">
        <v>1.3440316373092398</v>
      </c>
      <c r="S34" s="1208" t="s">
        <v>3011</v>
      </c>
      <c r="T34" s="1077">
        <v>2.8124999999999995E-3</v>
      </c>
      <c r="U34" s="1078">
        <v>1</v>
      </c>
      <c r="V34" s="1079">
        <v>1.3440316373092398</v>
      </c>
      <c r="W34" s="1208" t="s">
        <v>3011</v>
      </c>
      <c r="X34" s="1077">
        <v>2.8124999999999995E-3</v>
      </c>
      <c r="Y34" s="1078">
        <v>1</v>
      </c>
      <c r="Z34" s="1079">
        <v>1.3440316373092398</v>
      </c>
      <c r="AA34" s="1073" t="s">
        <v>3011</v>
      </c>
      <c r="AB34" s="1077">
        <v>2.8124999999999995E-3</v>
      </c>
      <c r="AC34" s="1078">
        <v>1</v>
      </c>
      <c r="AD34" s="1079">
        <v>1.3440316373092398</v>
      </c>
      <c r="AE34" s="1208" t="s">
        <v>3011</v>
      </c>
      <c r="AF34" s="1077">
        <v>2.8124999999999995E-3</v>
      </c>
      <c r="AG34" s="1078">
        <v>1</v>
      </c>
      <c r="AH34" s="1079">
        <v>1.3440316373092398</v>
      </c>
      <c r="AI34" s="1208" t="s">
        <v>3011</v>
      </c>
      <c r="AJ34" s="1077">
        <v>2.8124999999999995E-3</v>
      </c>
      <c r="AK34" s="1078">
        <v>1</v>
      </c>
      <c r="AL34" s="1079">
        <v>1.3440316373092398</v>
      </c>
      <c r="AM34" s="1208" t="s">
        <v>3011</v>
      </c>
      <c r="AN34" s="1077">
        <v>2.8124999999999995E-3</v>
      </c>
      <c r="AO34" s="1078">
        <v>1</v>
      </c>
      <c r="AP34" s="1079">
        <v>1.3440316373092398</v>
      </c>
      <c r="AQ34" s="1073" t="s">
        <v>3011</v>
      </c>
      <c r="AR34" s="1077">
        <v>2.8124999999999995E-3</v>
      </c>
      <c r="AS34" s="1078">
        <v>1</v>
      </c>
      <c r="AT34" s="1079">
        <v>1.3440316373092398</v>
      </c>
      <c r="AU34" s="1208" t="s">
        <v>3011</v>
      </c>
      <c r="AV34" s="1077">
        <v>2.8124999999999995E-3</v>
      </c>
      <c r="AW34" s="1078">
        <v>1</v>
      </c>
      <c r="AX34" s="1079">
        <v>1.3440316373092398</v>
      </c>
      <c r="AY34" s="1208" t="s">
        <v>3011</v>
      </c>
      <c r="AZ34" s="1077">
        <v>2.8124999999999995E-3</v>
      </c>
      <c r="BA34" s="1078">
        <v>1</v>
      </c>
      <c r="BB34" s="1079">
        <v>1.3440316373092398</v>
      </c>
      <c r="BC34" s="1208" t="s">
        <v>3011</v>
      </c>
      <c r="BD34" s="1077">
        <v>2.8124999999999995E-3</v>
      </c>
      <c r="BE34" s="1078">
        <v>1</v>
      </c>
      <c r="BF34" s="1079">
        <v>1.3440316373092398</v>
      </c>
      <c r="BG34" s="1073" t="s">
        <v>3011</v>
      </c>
      <c r="BH34" s="1077">
        <v>2.8124999999999995E-3</v>
      </c>
      <c r="BI34" s="1078">
        <v>1</v>
      </c>
      <c r="BJ34" s="1079">
        <v>1.3440316373092398</v>
      </c>
      <c r="BK34" s="1208" t="s">
        <v>3011</v>
      </c>
      <c r="BL34" s="1077">
        <v>2.8124999999999995E-3</v>
      </c>
      <c r="BM34" s="1078">
        <v>1</v>
      </c>
      <c r="BN34" s="1079">
        <v>1.3440316373092398</v>
      </c>
      <c r="BO34" s="1208" t="s">
        <v>3011</v>
      </c>
      <c r="BP34" s="1077">
        <v>2.8124999999999995E-3</v>
      </c>
      <c r="BQ34" s="1078">
        <v>1</v>
      </c>
      <c r="BR34" s="1079">
        <v>1.3440316373092398</v>
      </c>
      <c r="BS34" s="1208" t="s">
        <v>3011</v>
      </c>
      <c r="BT34" s="1077">
        <v>2.8124999999999995E-3</v>
      </c>
      <c r="BU34" s="1078">
        <v>1</v>
      </c>
      <c r="BV34" s="1079">
        <v>1.3440316373092398</v>
      </c>
      <c r="BW34" s="1073" t="s">
        <v>3011</v>
      </c>
      <c r="BX34" s="1103"/>
      <c r="BY34" s="1077">
        <v>2.8124999999999995E-3</v>
      </c>
      <c r="BZ34" s="1041" t="s">
        <v>1348</v>
      </c>
      <c r="CA34" s="1094">
        <v>3</v>
      </c>
      <c r="CB34" s="1094">
        <v>4</v>
      </c>
      <c r="CC34" s="1094">
        <v>4</v>
      </c>
      <c r="CD34" s="1094">
        <v>3</v>
      </c>
      <c r="CE34" s="1094">
        <v>1</v>
      </c>
      <c r="CF34" s="1094">
        <v>5</v>
      </c>
      <c r="CG34" s="1089">
        <v>3</v>
      </c>
      <c r="CH34" s="1089">
        <v>1.05</v>
      </c>
      <c r="CI34" s="1093">
        <v>1.3385948990307144</v>
      </c>
      <c r="CJ34" s="1093">
        <v>1.3440316373092398</v>
      </c>
      <c r="CK34" s="1093" t="s">
        <v>2903</v>
      </c>
      <c r="CL34" s="1095">
        <v>1.1000000000000001</v>
      </c>
      <c r="CM34" s="1095">
        <v>1.1000000000000001</v>
      </c>
      <c r="CN34" s="1095">
        <v>1.2</v>
      </c>
      <c r="CO34" s="1095">
        <v>1.02</v>
      </c>
      <c r="CP34" s="1095">
        <v>1</v>
      </c>
      <c r="CQ34" s="1095">
        <v>1.2</v>
      </c>
      <c r="CT34" s="1225"/>
      <c r="CU34" s="1225"/>
    </row>
    <row r="35" spans="1:99" ht="24">
      <c r="A35" s="1045">
        <v>3819</v>
      </c>
      <c r="B35" s="1059" t="s">
        <v>469</v>
      </c>
      <c r="C35" s="1060" t="s">
        <v>469</v>
      </c>
      <c r="D35" s="1071" t="s">
        <v>470</v>
      </c>
      <c r="E35" s="1072" t="s">
        <v>352</v>
      </c>
      <c r="F35" s="1073" t="s">
        <v>1035</v>
      </c>
      <c r="G35" s="1074" t="s">
        <v>465</v>
      </c>
      <c r="H35" s="1075" t="s">
        <v>352</v>
      </c>
      <c r="I35" s="1075" t="s">
        <v>352</v>
      </c>
      <c r="J35" s="1076">
        <v>0</v>
      </c>
      <c r="K35" s="1074" t="s">
        <v>339</v>
      </c>
      <c r="L35" s="1077">
        <v>0.121875</v>
      </c>
      <c r="M35" s="1078">
        <v>1</v>
      </c>
      <c r="N35" s="1079">
        <v>1.2434566510799234</v>
      </c>
      <c r="O35" s="1208" t="s">
        <v>3007</v>
      </c>
      <c r="P35" s="1077">
        <v>0.121875</v>
      </c>
      <c r="Q35" s="1078">
        <v>1</v>
      </c>
      <c r="R35" s="1079">
        <v>1.2434566510799234</v>
      </c>
      <c r="S35" s="1208" t="s">
        <v>3007</v>
      </c>
      <c r="T35" s="1077">
        <v>0.121875</v>
      </c>
      <c r="U35" s="1078">
        <v>1</v>
      </c>
      <c r="V35" s="1079">
        <v>1.2434566510799234</v>
      </c>
      <c r="W35" s="1208" t="s">
        <v>3007</v>
      </c>
      <c r="X35" s="1077">
        <v>0.121875</v>
      </c>
      <c r="Y35" s="1078">
        <v>1</v>
      </c>
      <c r="Z35" s="1079">
        <v>1.2434566510799234</v>
      </c>
      <c r="AA35" s="1073" t="s">
        <v>3007</v>
      </c>
      <c r="AB35" s="1077">
        <v>0.121875</v>
      </c>
      <c r="AC35" s="1078">
        <v>1</v>
      </c>
      <c r="AD35" s="1079">
        <v>1.2434566510799234</v>
      </c>
      <c r="AE35" s="1208" t="s">
        <v>3007</v>
      </c>
      <c r="AF35" s="1077">
        <v>0.121875</v>
      </c>
      <c r="AG35" s="1078">
        <v>1</v>
      </c>
      <c r="AH35" s="1079">
        <v>1.2434566510799234</v>
      </c>
      <c r="AI35" s="1208" t="s">
        <v>3007</v>
      </c>
      <c r="AJ35" s="1077">
        <v>0.121875</v>
      </c>
      <c r="AK35" s="1078">
        <v>1</v>
      </c>
      <c r="AL35" s="1079">
        <v>1.2434566510799234</v>
      </c>
      <c r="AM35" s="1208" t="s">
        <v>3007</v>
      </c>
      <c r="AN35" s="1077">
        <v>0.121875</v>
      </c>
      <c r="AO35" s="1078">
        <v>1</v>
      </c>
      <c r="AP35" s="1079">
        <v>1.2434566510799234</v>
      </c>
      <c r="AQ35" s="1073" t="s">
        <v>3007</v>
      </c>
      <c r="AR35" s="1077">
        <v>0.121875</v>
      </c>
      <c r="AS35" s="1078">
        <v>1</v>
      </c>
      <c r="AT35" s="1079">
        <v>1.2434566510799234</v>
      </c>
      <c r="AU35" s="1208" t="s">
        <v>3007</v>
      </c>
      <c r="AV35" s="1077">
        <v>0.121875</v>
      </c>
      <c r="AW35" s="1078">
        <v>1</v>
      </c>
      <c r="AX35" s="1079">
        <v>1.2434566510799234</v>
      </c>
      <c r="AY35" s="1208" t="s">
        <v>3007</v>
      </c>
      <c r="AZ35" s="1077">
        <v>0.121875</v>
      </c>
      <c r="BA35" s="1078">
        <v>1</v>
      </c>
      <c r="BB35" s="1079">
        <v>1.2434566510799234</v>
      </c>
      <c r="BC35" s="1208" t="s">
        <v>3007</v>
      </c>
      <c r="BD35" s="1077">
        <v>0.121875</v>
      </c>
      <c r="BE35" s="1078">
        <v>1</v>
      </c>
      <c r="BF35" s="1079">
        <v>1.2434566510799234</v>
      </c>
      <c r="BG35" s="1073" t="s">
        <v>3007</v>
      </c>
      <c r="BH35" s="1077">
        <v>0.121875</v>
      </c>
      <c r="BI35" s="1078">
        <v>1</v>
      </c>
      <c r="BJ35" s="1079">
        <v>1.2434566510799234</v>
      </c>
      <c r="BK35" s="1208" t="s">
        <v>3007</v>
      </c>
      <c r="BL35" s="1077">
        <v>0.121875</v>
      </c>
      <c r="BM35" s="1078">
        <v>1</v>
      </c>
      <c r="BN35" s="1079">
        <v>1.2434566510799234</v>
      </c>
      <c r="BO35" s="1208" t="s">
        <v>3007</v>
      </c>
      <c r="BP35" s="1077">
        <v>0.121875</v>
      </c>
      <c r="BQ35" s="1078">
        <v>1</v>
      </c>
      <c r="BR35" s="1079">
        <v>1.2434566510799234</v>
      </c>
      <c r="BS35" s="1208" t="s">
        <v>3007</v>
      </c>
      <c r="BT35" s="1077">
        <v>0.121875</v>
      </c>
      <c r="BU35" s="1078">
        <v>1</v>
      </c>
      <c r="BV35" s="1079">
        <v>1.2434566510799234</v>
      </c>
      <c r="BW35" s="1073" t="s">
        <v>3007</v>
      </c>
      <c r="BX35" s="1103"/>
      <c r="BY35" s="1077">
        <v>0.121875</v>
      </c>
      <c r="BZ35" s="1041" t="s">
        <v>1348</v>
      </c>
      <c r="CA35" s="1094">
        <v>1</v>
      </c>
      <c r="CB35" s="1094">
        <v>4</v>
      </c>
      <c r="CC35" s="1094">
        <v>4</v>
      </c>
      <c r="CD35" s="1094">
        <v>3</v>
      </c>
      <c r="CE35" s="1094">
        <v>1</v>
      </c>
      <c r="CF35" s="1094">
        <v>3</v>
      </c>
      <c r="CG35" s="1089">
        <v>3</v>
      </c>
      <c r="CH35" s="1089">
        <v>1.05</v>
      </c>
      <c r="CI35" s="1093">
        <v>1.2365959919080913</v>
      </c>
      <c r="CJ35" s="1093">
        <v>1.2434566510799234</v>
      </c>
      <c r="CK35" s="1093" t="s">
        <v>3008</v>
      </c>
      <c r="CL35" s="1095">
        <v>1</v>
      </c>
      <c r="CM35" s="1095">
        <v>1.1000000000000001</v>
      </c>
      <c r="CN35" s="1095">
        <v>1.2</v>
      </c>
      <c r="CO35" s="1095">
        <v>1.02</v>
      </c>
      <c r="CP35" s="1095">
        <v>1</v>
      </c>
      <c r="CQ35" s="1095">
        <v>1.05</v>
      </c>
    </row>
    <row r="36" spans="1:99" s="1204" customFormat="1" ht="24">
      <c r="A36" s="1045">
        <v>2796</v>
      </c>
      <c r="B36" s="1059"/>
      <c r="C36" s="1060" t="s">
        <v>469</v>
      </c>
      <c r="D36" s="1071" t="s">
        <v>470</v>
      </c>
      <c r="E36" s="1072" t="s">
        <v>352</v>
      </c>
      <c r="F36" s="1073" t="s">
        <v>1041</v>
      </c>
      <c r="G36" s="1074" t="s">
        <v>465</v>
      </c>
      <c r="H36" s="1075" t="s">
        <v>352</v>
      </c>
      <c r="I36" s="1075" t="s">
        <v>352</v>
      </c>
      <c r="J36" s="1076">
        <v>0</v>
      </c>
      <c r="K36" s="1074" t="s">
        <v>339</v>
      </c>
      <c r="L36" s="1077">
        <v>1.2874999999999999E-2</v>
      </c>
      <c r="M36" s="1078">
        <v>1</v>
      </c>
      <c r="N36" s="1079">
        <v>1.3440316373092398</v>
      </c>
      <c r="O36" s="1208" t="s">
        <v>3011</v>
      </c>
      <c r="P36" s="1077">
        <v>1.2874999999999999E-2</v>
      </c>
      <c r="Q36" s="1078">
        <v>1</v>
      </c>
      <c r="R36" s="1079">
        <v>1.3440316373092398</v>
      </c>
      <c r="S36" s="1208" t="s">
        <v>3011</v>
      </c>
      <c r="T36" s="1077">
        <v>1.2874999999999999E-2</v>
      </c>
      <c r="U36" s="1078">
        <v>1</v>
      </c>
      <c r="V36" s="1079">
        <v>1.3440316373092398</v>
      </c>
      <c r="W36" s="1208" t="s">
        <v>3011</v>
      </c>
      <c r="X36" s="1077">
        <v>1.2874999999999999E-2</v>
      </c>
      <c r="Y36" s="1078">
        <v>1</v>
      </c>
      <c r="Z36" s="1079">
        <v>1.3440316373092398</v>
      </c>
      <c r="AA36" s="1073" t="s">
        <v>3011</v>
      </c>
      <c r="AB36" s="1077">
        <v>1.2874999999999999E-2</v>
      </c>
      <c r="AC36" s="1078">
        <v>1</v>
      </c>
      <c r="AD36" s="1079">
        <v>1.3440316373092398</v>
      </c>
      <c r="AE36" s="1208" t="s">
        <v>3011</v>
      </c>
      <c r="AF36" s="1077">
        <v>1.2874999999999999E-2</v>
      </c>
      <c r="AG36" s="1078">
        <v>1</v>
      </c>
      <c r="AH36" s="1079">
        <v>1.3440316373092398</v>
      </c>
      <c r="AI36" s="1208" t="s">
        <v>3011</v>
      </c>
      <c r="AJ36" s="1077">
        <v>1.2874999999999999E-2</v>
      </c>
      <c r="AK36" s="1078">
        <v>1</v>
      </c>
      <c r="AL36" s="1079">
        <v>1.3440316373092398</v>
      </c>
      <c r="AM36" s="1208" t="s">
        <v>3011</v>
      </c>
      <c r="AN36" s="1077">
        <v>1.2874999999999999E-2</v>
      </c>
      <c r="AO36" s="1078">
        <v>1</v>
      </c>
      <c r="AP36" s="1079">
        <v>1.3440316373092398</v>
      </c>
      <c r="AQ36" s="1073" t="s">
        <v>3011</v>
      </c>
      <c r="AR36" s="1077">
        <v>1.2874999999999999E-2</v>
      </c>
      <c r="AS36" s="1078">
        <v>1</v>
      </c>
      <c r="AT36" s="1079">
        <v>1.3440316373092398</v>
      </c>
      <c r="AU36" s="1208" t="s">
        <v>3011</v>
      </c>
      <c r="AV36" s="1077">
        <v>1.2874999999999999E-2</v>
      </c>
      <c r="AW36" s="1078">
        <v>1</v>
      </c>
      <c r="AX36" s="1079">
        <v>1.3440316373092398</v>
      </c>
      <c r="AY36" s="1208" t="s">
        <v>3011</v>
      </c>
      <c r="AZ36" s="1077">
        <v>1.2874999999999999E-2</v>
      </c>
      <c r="BA36" s="1078">
        <v>1</v>
      </c>
      <c r="BB36" s="1079">
        <v>1.3440316373092398</v>
      </c>
      <c r="BC36" s="1208" t="s">
        <v>3011</v>
      </c>
      <c r="BD36" s="1077">
        <v>1.2874999999999999E-2</v>
      </c>
      <c r="BE36" s="1078">
        <v>1</v>
      </c>
      <c r="BF36" s="1079">
        <v>1.3440316373092398</v>
      </c>
      <c r="BG36" s="1073" t="s">
        <v>3011</v>
      </c>
      <c r="BH36" s="1077">
        <v>1.2874999999999999E-2</v>
      </c>
      <c r="BI36" s="1078">
        <v>1</v>
      </c>
      <c r="BJ36" s="1079">
        <v>1.3440316373092398</v>
      </c>
      <c r="BK36" s="1208" t="s">
        <v>3011</v>
      </c>
      <c r="BL36" s="1077">
        <v>1.2874999999999999E-2</v>
      </c>
      <c r="BM36" s="1078">
        <v>1</v>
      </c>
      <c r="BN36" s="1079">
        <v>1.3440316373092398</v>
      </c>
      <c r="BO36" s="1208" t="s">
        <v>3011</v>
      </c>
      <c r="BP36" s="1077">
        <v>1.2874999999999999E-2</v>
      </c>
      <c r="BQ36" s="1078">
        <v>1</v>
      </c>
      <c r="BR36" s="1079">
        <v>1.3440316373092398</v>
      </c>
      <c r="BS36" s="1208" t="s">
        <v>3011</v>
      </c>
      <c r="BT36" s="1077">
        <v>1.2874999999999999E-2</v>
      </c>
      <c r="BU36" s="1078">
        <v>1</v>
      </c>
      <c r="BV36" s="1079">
        <v>1.3440316373092398</v>
      </c>
      <c r="BW36" s="1073" t="s">
        <v>3011</v>
      </c>
      <c r="BX36" s="1103"/>
      <c r="BY36" s="1077">
        <v>1.2874999999999999E-2</v>
      </c>
      <c r="BZ36" s="1041" t="s">
        <v>1348</v>
      </c>
      <c r="CA36" s="1094">
        <v>3</v>
      </c>
      <c r="CB36" s="1094">
        <v>4</v>
      </c>
      <c r="CC36" s="1094">
        <v>4</v>
      </c>
      <c r="CD36" s="1094">
        <v>3</v>
      </c>
      <c r="CE36" s="1094">
        <v>1</v>
      </c>
      <c r="CF36" s="1094">
        <v>5</v>
      </c>
      <c r="CG36" s="1089">
        <v>3</v>
      </c>
      <c r="CH36" s="1089">
        <v>1.05</v>
      </c>
      <c r="CI36" s="1093">
        <v>1.3385948990307144</v>
      </c>
      <c r="CJ36" s="1093">
        <v>1.3440316373092398</v>
      </c>
      <c r="CK36" s="1093" t="s">
        <v>2903</v>
      </c>
      <c r="CL36" s="1095">
        <v>1.1000000000000001</v>
      </c>
      <c r="CM36" s="1095">
        <v>1.1000000000000001</v>
      </c>
      <c r="CN36" s="1095">
        <v>1.2</v>
      </c>
      <c r="CO36" s="1095">
        <v>1.02</v>
      </c>
      <c r="CP36" s="1095">
        <v>1</v>
      </c>
      <c r="CQ36" s="1095">
        <v>1.2</v>
      </c>
      <c r="CT36" s="1225"/>
      <c r="CU36" s="1225"/>
    </row>
    <row r="37" spans="1:99" s="1204" customFormat="1" ht="24">
      <c r="A37" s="1045">
        <v>1035</v>
      </c>
      <c r="B37" s="1059"/>
      <c r="C37" s="1060" t="s">
        <v>469</v>
      </c>
      <c r="D37" s="1071" t="s">
        <v>470</v>
      </c>
      <c r="E37" s="1072" t="s">
        <v>352</v>
      </c>
      <c r="F37" s="1073" t="s">
        <v>1018</v>
      </c>
      <c r="G37" s="1074" t="s">
        <v>465</v>
      </c>
      <c r="H37" s="1075" t="s">
        <v>352</v>
      </c>
      <c r="I37" s="1075" t="s">
        <v>352</v>
      </c>
      <c r="J37" s="1076">
        <v>0</v>
      </c>
      <c r="K37" s="1074" t="s">
        <v>339</v>
      </c>
      <c r="L37" s="1077">
        <v>7.2499999999999995E-4</v>
      </c>
      <c r="M37" s="1078">
        <v>1</v>
      </c>
      <c r="N37" s="1079">
        <v>1.3440316373092398</v>
      </c>
      <c r="O37" s="1208" t="s">
        <v>3011</v>
      </c>
      <c r="P37" s="1077">
        <v>7.2499999999999995E-4</v>
      </c>
      <c r="Q37" s="1078">
        <v>1</v>
      </c>
      <c r="R37" s="1079">
        <v>1.3440316373092398</v>
      </c>
      <c r="S37" s="1208" t="s">
        <v>3011</v>
      </c>
      <c r="T37" s="1077">
        <v>7.2499999999999995E-4</v>
      </c>
      <c r="U37" s="1078">
        <v>1</v>
      </c>
      <c r="V37" s="1079">
        <v>1.3440316373092398</v>
      </c>
      <c r="W37" s="1208" t="s">
        <v>3011</v>
      </c>
      <c r="X37" s="1077">
        <v>7.2499999999999995E-4</v>
      </c>
      <c r="Y37" s="1078">
        <v>1</v>
      </c>
      <c r="Z37" s="1079">
        <v>1.3440316373092398</v>
      </c>
      <c r="AA37" s="1073" t="s">
        <v>3011</v>
      </c>
      <c r="AB37" s="1077">
        <v>7.2499999999999995E-4</v>
      </c>
      <c r="AC37" s="1078">
        <v>1</v>
      </c>
      <c r="AD37" s="1079">
        <v>1.3440316373092398</v>
      </c>
      <c r="AE37" s="1208" t="s">
        <v>3011</v>
      </c>
      <c r="AF37" s="1077">
        <v>7.2499999999999995E-4</v>
      </c>
      <c r="AG37" s="1078">
        <v>1</v>
      </c>
      <c r="AH37" s="1079">
        <v>1.3440316373092398</v>
      </c>
      <c r="AI37" s="1208" t="s">
        <v>3011</v>
      </c>
      <c r="AJ37" s="1077">
        <v>7.2499999999999995E-4</v>
      </c>
      <c r="AK37" s="1078">
        <v>1</v>
      </c>
      <c r="AL37" s="1079">
        <v>1.3440316373092398</v>
      </c>
      <c r="AM37" s="1208" t="s">
        <v>3011</v>
      </c>
      <c r="AN37" s="1077">
        <v>7.2499999999999995E-4</v>
      </c>
      <c r="AO37" s="1078">
        <v>1</v>
      </c>
      <c r="AP37" s="1079">
        <v>1.3440316373092398</v>
      </c>
      <c r="AQ37" s="1073" t="s">
        <v>3011</v>
      </c>
      <c r="AR37" s="1077">
        <v>7.2499999999999995E-4</v>
      </c>
      <c r="AS37" s="1078">
        <v>1</v>
      </c>
      <c r="AT37" s="1079">
        <v>1.3440316373092398</v>
      </c>
      <c r="AU37" s="1208" t="s">
        <v>3011</v>
      </c>
      <c r="AV37" s="1077">
        <v>7.2499999999999995E-4</v>
      </c>
      <c r="AW37" s="1078">
        <v>1</v>
      </c>
      <c r="AX37" s="1079">
        <v>1.3440316373092398</v>
      </c>
      <c r="AY37" s="1208" t="s">
        <v>3011</v>
      </c>
      <c r="AZ37" s="1077">
        <v>7.2499999999999995E-4</v>
      </c>
      <c r="BA37" s="1078">
        <v>1</v>
      </c>
      <c r="BB37" s="1079">
        <v>1.3440316373092398</v>
      </c>
      <c r="BC37" s="1208" t="s">
        <v>3011</v>
      </c>
      <c r="BD37" s="1077">
        <v>7.2499999999999995E-4</v>
      </c>
      <c r="BE37" s="1078">
        <v>1</v>
      </c>
      <c r="BF37" s="1079">
        <v>1.3440316373092398</v>
      </c>
      <c r="BG37" s="1073" t="s">
        <v>3011</v>
      </c>
      <c r="BH37" s="1077">
        <v>7.2499999999999995E-4</v>
      </c>
      <c r="BI37" s="1078">
        <v>1</v>
      </c>
      <c r="BJ37" s="1079">
        <v>1.3440316373092398</v>
      </c>
      <c r="BK37" s="1208" t="s">
        <v>3011</v>
      </c>
      <c r="BL37" s="1077">
        <v>7.2499999999999995E-4</v>
      </c>
      <c r="BM37" s="1078">
        <v>1</v>
      </c>
      <c r="BN37" s="1079">
        <v>1.3440316373092398</v>
      </c>
      <c r="BO37" s="1208" t="s">
        <v>3011</v>
      </c>
      <c r="BP37" s="1077">
        <v>7.2499999999999995E-4</v>
      </c>
      <c r="BQ37" s="1078">
        <v>1</v>
      </c>
      <c r="BR37" s="1079">
        <v>1.3440316373092398</v>
      </c>
      <c r="BS37" s="1208" t="s">
        <v>3011</v>
      </c>
      <c r="BT37" s="1077">
        <v>7.2499999999999995E-4</v>
      </c>
      <c r="BU37" s="1078">
        <v>1</v>
      </c>
      <c r="BV37" s="1079">
        <v>1.3440316373092398</v>
      </c>
      <c r="BW37" s="1073" t="s">
        <v>3011</v>
      </c>
      <c r="BX37" s="1103"/>
      <c r="BY37" s="1077">
        <v>7.2499999999999995E-4</v>
      </c>
      <c r="BZ37" s="1041" t="s">
        <v>1348</v>
      </c>
      <c r="CA37" s="1094">
        <v>3</v>
      </c>
      <c r="CB37" s="1094">
        <v>4</v>
      </c>
      <c r="CC37" s="1094">
        <v>4</v>
      </c>
      <c r="CD37" s="1094">
        <v>3</v>
      </c>
      <c r="CE37" s="1094">
        <v>1</v>
      </c>
      <c r="CF37" s="1094">
        <v>5</v>
      </c>
      <c r="CG37" s="1089">
        <v>3</v>
      </c>
      <c r="CH37" s="1089">
        <v>1.05</v>
      </c>
      <c r="CI37" s="1093">
        <v>1.3385948990307144</v>
      </c>
      <c r="CJ37" s="1093">
        <v>1.3440316373092398</v>
      </c>
      <c r="CK37" s="1093" t="s">
        <v>2903</v>
      </c>
      <c r="CL37" s="1095">
        <v>1.1000000000000001</v>
      </c>
      <c r="CM37" s="1095">
        <v>1.1000000000000001</v>
      </c>
      <c r="CN37" s="1095">
        <v>1.2</v>
      </c>
      <c r="CO37" s="1095">
        <v>1.02</v>
      </c>
      <c r="CP37" s="1095">
        <v>1</v>
      </c>
      <c r="CQ37" s="1095">
        <v>1.2</v>
      </c>
      <c r="CT37" s="1225"/>
      <c r="CU37" s="1225"/>
    </row>
    <row r="38" spans="1:99" ht="24">
      <c r="A38" s="1045">
        <v>2929</v>
      </c>
      <c r="B38" s="1059" t="s">
        <v>469</v>
      </c>
      <c r="C38" s="1060" t="s">
        <v>469</v>
      </c>
      <c r="D38" s="1071" t="s">
        <v>470</v>
      </c>
      <c r="E38" s="1072" t="s">
        <v>352</v>
      </c>
      <c r="F38" s="1073" t="s">
        <v>1024</v>
      </c>
      <c r="G38" s="1074" t="s">
        <v>465</v>
      </c>
      <c r="H38" s="1075" t="s">
        <v>352</v>
      </c>
      <c r="I38" s="1075" t="s">
        <v>352</v>
      </c>
      <c r="J38" s="1076">
        <v>0</v>
      </c>
      <c r="K38" s="1074" t="s">
        <v>339</v>
      </c>
      <c r="L38" s="1077">
        <v>8.8125</v>
      </c>
      <c r="M38" s="1078">
        <v>1</v>
      </c>
      <c r="N38" s="1079">
        <v>1.3285812705862265</v>
      </c>
      <c r="O38" s="1208" t="s">
        <v>3012</v>
      </c>
      <c r="P38" s="1077">
        <v>8.8125</v>
      </c>
      <c r="Q38" s="1078">
        <v>1</v>
      </c>
      <c r="R38" s="1079">
        <v>1.3285812705862265</v>
      </c>
      <c r="S38" s="1208" t="s">
        <v>3012</v>
      </c>
      <c r="T38" s="1077">
        <v>8.8125</v>
      </c>
      <c r="U38" s="1078">
        <v>1</v>
      </c>
      <c r="V38" s="1079">
        <v>1.3285812705862265</v>
      </c>
      <c r="W38" s="1208" t="s">
        <v>3012</v>
      </c>
      <c r="X38" s="1077">
        <v>8.8125</v>
      </c>
      <c r="Y38" s="1078">
        <v>1</v>
      </c>
      <c r="Z38" s="1079">
        <v>1.3285812705862265</v>
      </c>
      <c r="AA38" s="1073" t="s">
        <v>3012</v>
      </c>
      <c r="AB38" s="1077">
        <v>8.8125</v>
      </c>
      <c r="AC38" s="1078">
        <v>1</v>
      </c>
      <c r="AD38" s="1079">
        <v>1.3285812705862265</v>
      </c>
      <c r="AE38" s="1208" t="s">
        <v>3012</v>
      </c>
      <c r="AF38" s="1077">
        <v>8.8125</v>
      </c>
      <c r="AG38" s="1078">
        <v>1</v>
      </c>
      <c r="AH38" s="1079">
        <v>1.3285812705862265</v>
      </c>
      <c r="AI38" s="1208" t="s">
        <v>3012</v>
      </c>
      <c r="AJ38" s="1077">
        <v>8.8125</v>
      </c>
      <c r="AK38" s="1078">
        <v>1</v>
      </c>
      <c r="AL38" s="1079">
        <v>1.3285812705862265</v>
      </c>
      <c r="AM38" s="1208" t="s">
        <v>3012</v>
      </c>
      <c r="AN38" s="1077">
        <v>8.8125</v>
      </c>
      <c r="AO38" s="1078">
        <v>1</v>
      </c>
      <c r="AP38" s="1079">
        <v>1.3285812705862265</v>
      </c>
      <c r="AQ38" s="1073" t="s">
        <v>3012</v>
      </c>
      <c r="AR38" s="1077">
        <v>8.8125</v>
      </c>
      <c r="AS38" s="1078">
        <v>1</v>
      </c>
      <c r="AT38" s="1079">
        <v>1.3285812705862265</v>
      </c>
      <c r="AU38" s="1208" t="s">
        <v>3012</v>
      </c>
      <c r="AV38" s="1077">
        <v>8.8125</v>
      </c>
      <c r="AW38" s="1078">
        <v>1</v>
      </c>
      <c r="AX38" s="1079">
        <v>1.3285812705862265</v>
      </c>
      <c r="AY38" s="1208" t="s">
        <v>3012</v>
      </c>
      <c r="AZ38" s="1077">
        <v>8.8125</v>
      </c>
      <c r="BA38" s="1078">
        <v>1</v>
      </c>
      <c r="BB38" s="1079">
        <v>1.3285812705862265</v>
      </c>
      <c r="BC38" s="1208" t="s">
        <v>3012</v>
      </c>
      <c r="BD38" s="1077">
        <v>8.8125</v>
      </c>
      <c r="BE38" s="1078">
        <v>1</v>
      </c>
      <c r="BF38" s="1079">
        <v>1.3285812705862265</v>
      </c>
      <c r="BG38" s="1073" t="s">
        <v>3012</v>
      </c>
      <c r="BH38" s="1077">
        <v>8.8125</v>
      </c>
      <c r="BI38" s="1078">
        <v>1</v>
      </c>
      <c r="BJ38" s="1079">
        <v>1.3285812705862265</v>
      </c>
      <c r="BK38" s="1208" t="s">
        <v>3012</v>
      </c>
      <c r="BL38" s="1077">
        <v>8.8125</v>
      </c>
      <c r="BM38" s="1078">
        <v>1</v>
      </c>
      <c r="BN38" s="1079">
        <v>1.3285812705862265</v>
      </c>
      <c r="BO38" s="1208" t="s">
        <v>3012</v>
      </c>
      <c r="BP38" s="1077">
        <v>8.8125</v>
      </c>
      <c r="BQ38" s="1078">
        <v>1</v>
      </c>
      <c r="BR38" s="1079">
        <v>1.3285812705862265</v>
      </c>
      <c r="BS38" s="1208" t="s">
        <v>3012</v>
      </c>
      <c r="BT38" s="1077">
        <v>8.8125</v>
      </c>
      <c r="BU38" s="1078">
        <v>1</v>
      </c>
      <c r="BV38" s="1079">
        <v>1.3285812705862265</v>
      </c>
      <c r="BW38" s="1073" t="s">
        <v>3012</v>
      </c>
      <c r="BX38" s="1103"/>
      <c r="BY38" s="1077">
        <v>8.8125</v>
      </c>
      <c r="BZ38" s="1041" t="s">
        <v>1348</v>
      </c>
      <c r="CA38" s="1094">
        <v>1</v>
      </c>
      <c r="CB38" s="1094">
        <v>4</v>
      </c>
      <c r="CC38" s="1094">
        <v>4</v>
      </c>
      <c r="CD38" s="1094">
        <v>3</v>
      </c>
      <c r="CE38" s="1094">
        <v>3</v>
      </c>
      <c r="CF38" s="1094">
        <v>3</v>
      </c>
      <c r="CG38" s="1089">
        <v>3</v>
      </c>
      <c r="CH38" s="1089">
        <v>1.05</v>
      </c>
      <c r="CI38" s="1093">
        <v>1.3229855584076429</v>
      </c>
      <c r="CJ38" s="1093">
        <v>1.3285812705862265</v>
      </c>
      <c r="CK38" s="1093" t="s">
        <v>3013</v>
      </c>
      <c r="CL38" s="1095">
        <v>1</v>
      </c>
      <c r="CM38" s="1095">
        <v>1.1000000000000001</v>
      </c>
      <c r="CN38" s="1095">
        <v>1.2</v>
      </c>
      <c r="CO38" s="1095">
        <v>1.02</v>
      </c>
      <c r="CP38" s="1095">
        <v>1.2</v>
      </c>
      <c r="CQ38" s="1095">
        <v>1.05</v>
      </c>
    </row>
    <row r="39" spans="1:99" ht="24">
      <c r="A39" s="1045">
        <v>2932</v>
      </c>
      <c r="B39" s="1059" t="s">
        <v>469</v>
      </c>
      <c r="C39" s="1060" t="s">
        <v>469</v>
      </c>
      <c r="D39" s="1071" t="s">
        <v>470</v>
      </c>
      <c r="E39" s="1072" t="s">
        <v>352</v>
      </c>
      <c r="F39" s="1073" t="s">
        <v>3014</v>
      </c>
      <c r="G39" s="1074" t="s">
        <v>465</v>
      </c>
      <c r="H39" s="1075" t="s">
        <v>352</v>
      </c>
      <c r="I39" s="1075" t="s">
        <v>352</v>
      </c>
      <c r="J39" s="1076">
        <v>0</v>
      </c>
      <c r="K39" s="1074" t="s">
        <v>339</v>
      </c>
      <c r="L39" s="1077">
        <v>8.8125</v>
      </c>
      <c r="M39" s="1078">
        <v>1</v>
      </c>
      <c r="N39" s="1079">
        <v>1.2434566510799234</v>
      </c>
      <c r="O39" s="1208" t="s">
        <v>3007</v>
      </c>
      <c r="P39" s="1077">
        <v>8.8125</v>
      </c>
      <c r="Q39" s="1078">
        <v>1</v>
      </c>
      <c r="R39" s="1079">
        <v>1.2434566510799234</v>
      </c>
      <c r="S39" s="1208" t="s">
        <v>3007</v>
      </c>
      <c r="T39" s="1077">
        <v>8.8125</v>
      </c>
      <c r="U39" s="1078">
        <v>1</v>
      </c>
      <c r="V39" s="1079">
        <v>1.2434566510799234</v>
      </c>
      <c r="W39" s="1208" t="s">
        <v>3007</v>
      </c>
      <c r="X39" s="1077">
        <v>8.8125</v>
      </c>
      <c r="Y39" s="1078">
        <v>1</v>
      </c>
      <c r="Z39" s="1079">
        <v>1.2434566510799234</v>
      </c>
      <c r="AA39" s="1073" t="s">
        <v>3007</v>
      </c>
      <c r="AB39" s="1077">
        <v>8.8125</v>
      </c>
      <c r="AC39" s="1078">
        <v>1</v>
      </c>
      <c r="AD39" s="1079">
        <v>1.2434566510799234</v>
      </c>
      <c r="AE39" s="1208" t="s">
        <v>3007</v>
      </c>
      <c r="AF39" s="1077">
        <v>8.8125</v>
      </c>
      <c r="AG39" s="1078">
        <v>1</v>
      </c>
      <c r="AH39" s="1079">
        <v>1.2434566510799234</v>
      </c>
      <c r="AI39" s="1208" t="s">
        <v>3007</v>
      </c>
      <c r="AJ39" s="1077">
        <v>8.8125</v>
      </c>
      <c r="AK39" s="1078">
        <v>1</v>
      </c>
      <c r="AL39" s="1079">
        <v>1.2434566510799234</v>
      </c>
      <c r="AM39" s="1208" t="s">
        <v>3007</v>
      </c>
      <c r="AN39" s="1077">
        <v>8.8125</v>
      </c>
      <c r="AO39" s="1078">
        <v>1</v>
      </c>
      <c r="AP39" s="1079">
        <v>1.2434566510799234</v>
      </c>
      <c r="AQ39" s="1073" t="s">
        <v>3007</v>
      </c>
      <c r="AR39" s="1077">
        <v>8.8125</v>
      </c>
      <c r="AS39" s="1078">
        <v>1</v>
      </c>
      <c r="AT39" s="1079">
        <v>1.2434566510799234</v>
      </c>
      <c r="AU39" s="1208" t="s">
        <v>3007</v>
      </c>
      <c r="AV39" s="1077">
        <v>8.8125</v>
      </c>
      <c r="AW39" s="1078">
        <v>1</v>
      </c>
      <c r="AX39" s="1079">
        <v>1.2434566510799234</v>
      </c>
      <c r="AY39" s="1208" t="s">
        <v>3007</v>
      </c>
      <c r="AZ39" s="1077">
        <v>8.8125</v>
      </c>
      <c r="BA39" s="1078">
        <v>1</v>
      </c>
      <c r="BB39" s="1079">
        <v>1.2434566510799234</v>
      </c>
      <c r="BC39" s="1208" t="s">
        <v>3007</v>
      </c>
      <c r="BD39" s="1077">
        <v>8.8125</v>
      </c>
      <c r="BE39" s="1078">
        <v>1</v>
      </c>
      <c r="BF39" s="1079">
        <v>1.2434566510799234</v>
      </c>
      <c r="BG39" s="1073" t="s">
        <v>3007</v>
      </c>
      <c r="BH39" s="1077">
        <v>8.8125</v>
      </c>
      <c r="BI39" s="1078">
        <v>1</v>
      </c>
      <c r="BJ39" s="1079">
        <v>1.2434566510799234</v>
      </c>
      <c r="BK39" s="1208" t="s">
        <v>3007</v>
      </c>
      <c r="BL39" s="1077">
        <v>8.8125</v>
      </c>
      <c r="BM39" s="1078">
        <v>1</v>
      </c>
      <c r="BN39" s="1079">
        <v>1.2434566510799234</v>
      </c>
      <c r="BO39" s="1208" t="s">
        <v>3007</v>
      </c>
      <c r="BP39" s="1077">
        <v>8.8125</v>
      </c>
      <c r="BQ39" s="1078">
        <v>1</v>
      </c>
      <c r="BR39" s="1079">
        <v>1.2434566510799234</v>
      </c>
      <c r="BS39" s="1208" t="s">
        <v>3007</v>
      </c>
      <c r="BT39" s="1077">
        <v>8.8125</v>
      </c>
      <c r="BU39" s="1078">
        <v>1</v>
      </c>
      <c r="BV39" s="1079">
        <v>1.2434566510799234</v>
      </c>
      <c r="BW39" s="1073" t="s">
        <v>3007</v>
      </c>
      <c r="BX39" s="1103"/>
      <c r="BY39" s="1077">
        <v>8.8125</v>
      </c>
      <c r="BZ39" s="1041" t="s">
        <v>1348</v>
      </c>
      <c r="CA39" s="1094">
        <v>1</v>
      </c>
      <c r="CB39" s="1094">
        <v>4</v>
      </c>
      <c r="CC39" s="1094">
        <v>4</v>
      </c>
      <c r="CD39" s="1094">
        <v>3</v>
      </c>
      <c r="CE39" s="1094">
        <v>1</v>
      </c>
      <c r="CF39" s="1094">
        <v>3</v>
      </c>
      <c r="CG39" s="1089">
        <v>3</v>
      </c>
      <c r="CH39" s="1089">
        <v>1.05</v>
      </c>
      <c r="CI39" s="1093">
        <v>1.2365959919080913</v>
      </c>
      <c r="CJ39" s="1093">
        <v>1.2434566510799234</v>
      </c>
      <c r="CK39" s="1093" t="s">
        <v>3008</v>
      </c>
      <c r="CL39" s="1095">
        <v>1</v>
      </c>
      <c r="CM39" s="1095">
        <v>1.1000000000000001</v>
      </c>
      <c r="CN39" s="1095">
        <v>1.2</v>
      </c>
      <c r="CO39" s="1095">
        <v>1.02</v>
      </c>
      <c r="CP39" s="1095">
        <v>1</v>
      </c>
      <c r="CQ39" s="1095">
        <v>1.05</v>
      </c>
    </row>
    <row r="40" spans="1:99" ht="24">
      <c r="A40" s="1045">
        <v>3822</v>
      </c>
      <c r="B40" s="1059" t="s">
        <v>469</v>
      </c>
      <c r="C40" s="1060" t="s">
        <v>469</v>
      </c>
      <c r="D40" s="1071" t="s">
        <v>470</v>
      </c>
      <c r="E40" s="1072" t="s">
        <v>352</v>
      </c>
      <c r="F40" s="1073" t="s">
        <v>1363</v>
      </c>
      <c r="G40" s="1074" t="s">
        <v>465</v>
      </c>
      <c r="H40" s="1075" t="s">
        <v>352</v>
      </c>
      <c r="I40" s="1075" t="s">
        <v>352</v>
      </c>
      <c r="J40" s="1076">
        <v>0</v>
      </c>
      <c r="K40" s="1074" t="s">
        <v>339</v>
      </c>
      <c r="L40" s="1077">
        <v>0.29499999999999998</v>
      </c>
      <c r="M40" s="1078">
        <v>1</v>
      </c>
      <c r="N40" s="1079">
        <v>1.2434566510799234</v>
      </c>
      <c r="O40" s="1208" t="s">
        <v>3007</v>
      </c>
      <c r="P40" s="1077">
        <v>0.29499999999999998</v>
      </c>
      <c r="Q40" s="1078">
        <v>1</v>
      </c>
      <c r="R40" s="1079">
        <v>1.2434566510799234</v>
      </c>
      <c r="S40" s="1208" t="s">
        <v>3007</v>
      </c>
      <c r="T40" s="1077">
        <v>0.29499999999999998</v>
      </c>
      <c r="U40" s="1078">
        <v>1</v>
      </c>
      <c r="V40" s="1079">
        <v>1.2434566510799234</v>
      </c>
      <c r="W40" s="1208" t="s">
        <v>3007</v>
      </c>
      <c r="X40" s="1077">
        <v>0.29499999999999998</v>
      </c>
      <c r="Y40" s="1078">
        <v>1</v>
      </c>
      <c r="Z40" s="1079">
        <v>1.2434566510799234</v>
      </c>
      <c r="AA40" s="1073" t="s">
        <v>3007</v>
      </c>
      <c r="AB40" s="1077">
        <v>0.29499999999999998</v>
      </c>
      <c r="AC40" s="1078">
        <v>1</v>
      </c>
      <c r="AD40" s="1079">
        <v>1.2434566510799234</v>
      </c>
      <c r="AE40" s="1208" t="s">
        <v>3007</v>
      </c>
      <c r="AF40" s="1077">
        <v>0.29499999999999998</v>
      </c>
      <c r="AG40" s="1078">
        <v>1</v>
      </c>
      <c r="AH40" s="1079">
        <v>1.2434566510799234</v>
      </c>
      <c r="AI40" s="1208" t="s">
        <v>3007</v>
      </c>
      <c r="AJ40" s="1077">
        <v>0.29499999999999998</v>
      </c>
      <c r="AK40" s="1078">
        <v>1</v>
      </c>
      <c r="AL40" s="1079">
        <v>1.2434566510799234</v>
      </c>
      <c r="AM40" s="1208" t="s">
        <v>3007</v>
      </c>
      <c r="AN40" s="1077">
        <v>0.29499999999999998</v>
      </c>
      <c r="AO40" s="1078">
        <v>1</v>
      </c>
      <c r="AP40" s="1079">
        <v>1.2434566510799234</v>
      </c>
      <c r="AQ40" s="1073" t="s">
        <v>3007</v>
      </c>
      <c r="AR40" s="1077">
        <v>0.29499999999999998</v>
      </c>
      <c r="AS40" s="1078">
        <v>1</v>
      </c>
      <c r="AT40" s="1079">
        <v>1.2434566510799234</v>
      </c>
      <c r="AU40" s="1208" t="s">
        <v>3007</v>
      </c>
      <c r="AV40" s="1077">
        <v>0.29499999999999998</v>
      </c>
      <c r="AW40" s="1078">
        <v>1</v>
      </c>
      <c r="AX40" s="1079">
        <v>1.2434566510799234</v>
      </c>
      <c r="AY40" s="1208" t="s">
        <v>3007</v>
      </c>
      <c r="AZ40" s="1077">
        <v>0.29499999999999998</v>
      </c>
      <c r="BA40" s="1078">
        <v>1</v>
      </c>
      <c r="BB40" s="1079">
        <v>1.2434566510799234</v>
      </c>
      <c r="BC40" s="1208" t="s">
        <v>3007</v>
      </c>
      <c r="BD40" s="1077">
        <v>0.29499999999999998</v>
      </c>
      <c r="BE40" s="1078">
        <v>1</v>
      </c>
      <c r="BF40" s="1079">
        <v>1.2434566510799234</v>
      </c>
      <c r="BG40" s="1073" t="s">
        <v>3007</v>
      </c>
      <c r="BH40" s="1077">
        <v>0.29499999999999998</v>
      </c>
      <c r="BI40" s="1078">
        <v>1</v>
      </c>
      <c r="BJ40" s="1079">
        <v>1.2434566510799234</v>
      </c>
      <c r="BK40" s="1208" t="s">
        <v>3007</v>
      </c>
      <c r="BL40" s="1077">
        <v>0.29499999999999998</v>
      </c>
      <c r="BM40" s="1078">
        <v>1</v>
      </c>
      <c r="BN40" s="1079">
        <v>1.2434566510799234</v>
      </c>
      <c r="BO40" s="1208" t="s">
        <v>3007</v>
      </c>
      <c r="BP40" s="1077">
        <v>0.29499999999999998</v>
      </c>
      <c r="BQ40" s="1078">
        <v>1</v>
      </c>
      <c r="BR40" s="1079">
        <v>1.2434566510799234</v>
      </c>
      <c r="BS40" s="1208" t="s">
        <v>3007</v>
      </c>
      <c r="BT40" s="1077">
        <v>0.29499999999999998</v>
      </c>
      <c r="BU40" s="1078">
        <v>1</v>
      </c>
      <c r="BV40" s="1079">
        <v>1.2434566510799234</v>
      </c>
      <c r="BW40" s="1073" t="s">
        <v>3007</v>
      </c>
      <c r="BX40" s="1103"/>
      <c r="BY40" s="1077">
        <v>0.29499999999999998</v>
      </c>
      <c r="BZ40" s="1041" t="s">
        <v>1348</v>
      </c>
      <c r="CA40" s="1094">
        <v>1</v>
      </c>
      <c r="CB40" s="1094">
        <v>4</v>
      </c>
      <c r="CC40" s="1094">
        <v>4</v>
      </c>
      <c r="CD40" s="1094">
        <v>3</v>
      </c>
      <c r="CE40" s="1094">
        <v>1</v>
      </c>
      <c r="CF40" s="1094">
        <v>3</v>
      </c>
      <c r="CG40" s="1089">
        <v>3</v>
      </c>
      <c r="CH40" s="1089">
        <v>1.05</v>
      </c>
      <c r="CI40" s="1093">
        <v>1.2365959919080913</v>
      </c>
      <c r="CJ40" s="1093">
        <v>1.2434566510799234</v>
      </c>
      <c r="CK40" s="1093" t="s">
        <v>3008</v>
      </c>
      <c r="CL40" s="1095">
        <v>1</v>
      </c>
      <c r="CM40" s="1095">
        <v>1.1000000000000001</v>
      </c>
      <c r="CN40" s="1095">
        <v>1.2</v>
      </c>
      <c r="CO40" s="1095">
        <v>1.02</v>
      </c>
      <c r="CP40" s="1095">
        <v>1</v>
      </c>
      <c r="CQ40" s="1095">
        <v>1.05</v>
      </c>
    </row>
    <row r="41" spans="1:99" ht="24">
      <c r="A41" s="1045">
        <v>1262</v>
      </c>
      <c r="B41" s="1059" t="s">
        <v>469</v>
      </c>
      <c r="C41" s="1060" t="s">
        <v>469</v>
      </c>
      <c r="D41" s="1071" t="s">
        <v>470</v>
      </c>
      <c r="E41" s="1072" t="s">
        <v>352</v>
      </c>
      <c r="F41" s="1073" t="s">
        <v>1034</v>
      </c>
      <c r="G41" s="1074" t="s">
        <v>465</v>
      </c>
      <c r="H41" s="1075" t="s">
        <v>352</v>
      </c>
      <c r="I41" s="1075" t="s">
        <v>352</v>
      </c>
      <c r="J41" s="1076">
        <v>0</v>
      </c>
      <c r="K41" s="1074" t="s">
        <v>339</v>
      </c>
      <c r="L41" s="1077">
        <v>0.34562500000000002</v>
      </c>
      <c r="M41" s="1078">
        <v>1</v>
      </c>
      <c r="N41" s="1079">
        <v>1.2434566510799234</v>
      </c>
      <c r="O41" s="1208" t="s">
        <v>3007</v>
      </c>
      <c r="P41" s="1077">
        <v>0.34562500000000002</v>
      </c>
      <c r="Q41" s="1078">
        <v>1</v>
      </c>
      <c r="R41" s="1079">
        <v>1.2434566510799234</v>
      </c>
      <c r="S41" s="1208" t="s">
        <v>3007</v>
      </c>
      <c r="T41" s="1077">
        <v>0.34562500000000002</v>
      </c>
      <c r="U41" s="1078">
        <v>1</v>
      </c>
      <c r="V41" s="1079">
        <v>1.2434566510799234</v>
      </c>
      <c r="W41" s="1208" t="s">
        <v>3007</v>
      </c>
      <c r="X41" s="1077">
        <v>0.34562500000000002</v>
      </c>
      <c r="Y41" s="1078">
        <v>1</v>
      </c>
      <c r="Z41" s="1079">
        <v>1.2434566510799234</v>
      </c>
      <c r="AA41" s="1073" t="s">
        <v>3007</v>
      </c>
      <c r="AB41" s="1077">
        <v>0.34562500000000002</v>
      </c>
      <c r="AC41" s="1078">
        <v>1</v>
      </c>
      <c r="AD41" s="1079">
        <v>1.2434566510799234</v>
      </c>
      <c r="AE41" s="1208" t="s">
        <v>3007</v>
      </c>
      <c r="AF41" s="1077">
        <v>0.34562500000000002</v>
      </c>
      <c r="AG41" s="1078">
        <v>1</v>
      </c>
      <c r="AH41" s="1079">
        <v>1.2434566510799234</v>
      </c>
      <c r="AI41" s="1208" t="s">
        <v>3007</v>
      </c>
      <c r="AJ41" s="1077">
        <v>0.34562500000000002</v>
      </c>
      <c r="AK41" s="1078">
        <v>1</v>
      </c>
      <c r="AL41" s="1079">
        <v>1.2434566510799234</v>
      </c>
      <c r="AM41" s="1208" t="s">
        <v>3007</v>
      </c>
      <c r="AN41" s="1077">
        <v>0.34562500000000002</v>
      </c>
      <c r="AO41" s="1078">
        <v>1</v>
      </c>
      <c r="AP41" s="1079">
        <v>1.2434566510799234</v>
      </c>
      <c r="AQ41" s="1073" t="s">
        <v>3007</v>
      </c>
      <c r="AR41" s="1077">
        <v>0.34562500000000002</v>
      </c>
      <c r="AS41" s="1078">
        <v>1</v>
      </c>
      <c r="AT41" s="1079">
        <v>1.2434566510799234</v>
      </c>
      <c r="AU41" s="1208" t="s">
        <v>3007</v>
      </c>
      <c r="AV41" s="1077">
        <v>0.34562500000000002</v>
      </c>
      <c r="AW41" s="1078">
        <v>1</v>
      </c>
      <c r="AX41" s="1079">
        <v>1.2434566510799234</v>
      </c>
      <c r="AY41" s="1208" t="s">
        <v>3007</v>
      </c>
      <c r="AZ41" s="1077">
        <v>0.34562500000000002</v>
      </c>
      <c r="BA41" s="1078">
        <v>1</v>
      </c>
      <c r="BB41" s="1079">
        <v>1.2434566510799234</v>
      </c>
      <c r="BC41" s="1208" t="s">
        <v>3007</v>
      </c>
      <c r="BD41" s="1077">
        <v>0.34562500000000002</v>
      </c>
      <c r="BE41" s="1078">
        <v>1</v>
      </c>
      <c r="BF41" s="1079">
        <v>1.2434566510799234</v>
      </c>
      <c r="BG41" s="1073" t="s">
        <v>3007</v>
      </c>
      <c r="BH41" s="1077">
        <v>0.34562500000000002</v>
      </c>
      <c r="BI41" s="1078">
        <v>1</v>
      </c>
      <c r="BJ41" s="1079">
        <v>1.2434566510799234</v>
      </c>
      <c r="BK41" s="1208" t="s">
        <v>3007</v>
      </c>
      <c r="BL41" s="1077">
        <v>0.34562500000000002</v>
      </c>
      <c r="BM41" s="1078">
        <v>1</v>
      </c>
      <c r="BN41" s="1079">
        <v>1.2434566510799234</v>
      </c>
      <c r="BO41" s="1208" t="s">
        <v>3007</v>
      </c>
      <c r="BP41" s="1077">
        <v>0.34562500000000002</v>
      </c>
      <c r="BQ41" s="1078">
        <v>1</v>
      </c>
      <c r="BR41" s="1079">
        <v>1.2434566510799234</v>
      </c>
      <c r="BS41" s="1208" t="s">
        <v>3007</v>
      </c>
      <c r="BT41" s="1077">
        <v>0.34562500000000002</v>
      </c>
      <c r="BU41" s="1078">
        <v>1</v>
      </c>
      <c r="BV41" s="1079">
        <v>1.2434566510799234</v>
      </c>
      <c r="BW41" s="1073" t="s">
        <v>3007</v>
      </c>
      <c r="BX41" s="1103"/>
      <c r="BY41" s="1077">
        <v>0.34562500000000002</v>
      </c>
      <c r="BZ41" s="1041" t="s">
        <v>1348</v>
      </c>
      <c r="CA41" s="1094">
        <v>1</v>
      </c>
      <c r="CB41" s="1094">
        <v>4</v>
      </c>
      <c r="CC41" s="1094">
        <v>4</v>
      </c>
      <c r="CD41" s="1094">
        <v>3</v>
      </c>
      <c r="CE41" s="1094">
        <v>1</v>
      </c>
      <c r="CF41" s="1094">
        <v>3</v>
      </c>
      <c r="CG41" s="1089">
        <v>3</v>
      </c>
      <c r="CH41" s="1089">
        <v>1.05</v>
      </c>
      <c r="CI41" s="1093">
        <v>1.2365959919080913</v>
      </c>
      <c r="CJ41" s="1093">
        <v>1.2434566510799234</v>
      </c>
      <c r="CK41" s="1093" t="s">
        <v>3008</v>
      </c>
      <c r="CL41" s="1095">
        <v>1</v>
      </c>
      <c r="CM41" s="1095">
        <v>1.1000000000000001</v>
      </c>
      <c r="CN41" s="1095">
        <v>1.2</v>
      </c>
      <c r="CO41" s="1095">
        <v>1.02</v>
      </c>
      <c r="CP41" s="1095">
        <v>1</v>
      </c>
      <c r="CQ41" s="1095">
        <v>1.05</v>
      </c>
    </row>
    <row r="42" spans="1:99" s="1204" customFormat="1" ht="24">
      <c r="A42" s="1045">
        <v>1259</v>
      </c>
      <c r="B42" s="1059"/>
      <c r="C42" s="1060" t="s">
        <v>469</v>
      </c>
      <c r="D42" s="1071" t="s">
        <v>470</v>
      </c>
      <c r="E42" s="1072" t="s">
        <v>352</v>
      </c>
      <c r="F42" s="1073" t="s">
        <v>51</v>
      </c>
      <c r="G42" s="1074" t="s">
        <v>465</v>
      </c>
      <c r="H42" s="1075" t="s">
        <v>352</v>
      </c>
      <c r="I42" s="1075" t="s">
        <v>352</v>
      </c>
      <c r="J42" s="1076">
        <v>0</v>
      </c>
      <c r="K42" s="1074" t="s">
        <v>339</v>
      </c>
      <c r="L42" s="1077">
        <v>2.3749999999999997E-2</v>
      </c>
      <c r="M42" s="1078">
        <v>1</v>
      </c>
      <c r="N42" s="1079">
        <v>1.3440316373092398</v>
      </c>
      <c r="O42" s="1208" t="s">
        <v>3011</v>
      </c>
      <c r="P42" s="1077">
        <v>2.3749999999999997E-2</v>
      </c>
      <c r="Q42" s="1078">
        <v>1</v>
      </c>
      <c r="R42" s="1079">
        <v>1.3440316373092398</v>
      </c>
      <c r="S42" s="1208" t="s">
        <v>3011</v>
      </c>
      <c r="T42" s="1077">
        <v>2.3749999999999997E-2</v>
      </c>
      <c r="U42" s="1078">
        <v>1</v>
      </c>
      <c r="V42" s="1079">
        <v>1.3440316373092398</v>
      </c>
      <c r="W42" s="1208" t="s">
        <v>3011</v>
      </c>
      <c r="X42" s="1077">
        <v>2.3749999999999997E-2</v>
      </c>
      <c r="Y42" s="1078">
        <v>1</v>
      </c>
      <c r="Z42" s="1079">
        <v>1.3440316373092398</v>
      </c>
      <c r="AA42" s="1073" t="s">
        <v>3011</v>
      </c>
      <c r="AB42" s="1077">
        <v>2.3749999999999997E-2</v>
      </c>
      <c r="AC42" s="1078">
        <v>1</v>
      </c>
      <c r="AD42" s="1079">
        <v>1.3440316373092398</v>
      </c>
      <c r="AE42" s="1208" t="s">
        <v>3011</v>
      </c>
      <c r="AF42" s="1077">
        <v>2.3749999999999997E-2</v>
      </c>
      <c r="AG42" s="1078">
        <v>1</v>
      </c>
      <c r="AH42" s="1079">
        <v>1.3440316373092398</v>
      </c>
      <c r="AI42" s="1208" t="s">
        <v>3011</v>
      </c>
      <c r="AJ42" s="1077">
        <v>2.3749999999999997E-2</v>
      </c>
      <c r="AK42" s="1078">
        <v>1</v>
      </c>
      <c r="AL42" s="1079">
        <v>1.3440316373092398</v>
      </c>
      <c r="AM42" s="1208" t="s">
        <v>3011</v>
      </c>
      <c r="AN42" s="1077">
        <v>2.3749999999999997E-2</v>
      </c>
      <c r="AO42" s="1078">
        <v>1</v>
      </c>
      <c r="AP42" s="1079">
        <v>1.3440316373092398</v>
      </c>
      <c r="AQ42" s="1073" t="s">
        <v>3011</v>
      </c>
      <c r="AR42" s="1077">
        <v>2.3749999999999997E-2</v>
      </c>
      <c r="AS42" s="1078">
        <v>1</v>
      </c>
      <c r="AT42" s="1079">
        <v>1.3440316373092398</v>
      </c>
      <c r="AU42" s="1208" t="s">
        <v>3011</v>
      </c>
      <c r="AV42" s="1077">
        <v>2.3749999999999997E-2</v>
      </c>
      <c r="AW42" s="1078">
        <v>1</v>
      </c>
      <c r="AX42" s="1079">
        <v>1.3440316373092398</v>
      </c>
      <c r="AY42" s="1208" t="s">
        <v>3011</v>
      </c>
      <c r="AZ42" s="1077">
        <v>2.3749999999999997E-2</v>
      </c>
      <c r="BA42" s="1078">
        <v>1</v>
      </c>
      <c r="BB42" s="1079">
        <v>1.3440316373092398</v>
      </c>
      <c r="BC42" s="1208" t="s">
        <v>3011</v>
      </c>
      <c r="BD42" s="1077">
        <v>2.3749999999999997E-2</v>
      </c>
      <c r="BE42" s="1078">
        <v>1</v>
      </c>
      <c r="BF42" s="1079">
        <v>1.3440316373092398</v>
      </c>
      <c r="BG42" s="1073" t="s">
        <v>3011</v>
      </c>
      <c r="BH42" s="1077">
        <v>2.3749999999999997E-2</v>
      </c>
      <c r="BI42" s="1078">
        <v>1</v>
      </c>
      <c r="BJ42" s="1079">
        <v>1.3440316373092398</v>
      </c>
      <c r="BK42" s="1208" t="s">
        <v>3011</v>
      </c>
      <c r="BL42" s="1077">
        <v>2.3749999999999997E-2</v>
      </c>
      <c r="BM42" s="1078">
        <v>1</v>
      </c>
      <c r="BN42" s="1079">
        <v>1.3440316373092398</v>
      </c>
      <c r="BO42" s="1208" t="s">
        <v>3011</v>
      </c>
      <c r="BP42" s="1077">
        <v>2.3749999999999997E-2</v>
      </c>
      <c r="BQ42" s="1078">
        <v>1</v>
      </c>
      <c r="BR42" s="1079">
        <v>1.3440316373092398</v>
      </c>
      <c r="BS42" s="1208" t="s">
        <v>3011</v>
      </c>
      <c r="BT42" s="1077">
        <v>2.3749999999999997E-2</v>
      </c>
      <c r="BU42" s="1078">
        <v>1</v>
      </c>
      <c r="BV42" s="1079">
        <v>1.3440316373092398</v>
      </c>
      <c r="BW42" s="1073" t="s">
        <v>3011</v>
      </c>
      <c r="BX42" s="1103"/>
      <c r="BY42" s="1077">
        <v>2.3749999999999997E-2</v>
      </c>
      <c r="BZ42" s="1041" t="s">
        <v>1348</v>
      </c>
      <c r="CA42" s="1094">
        <v>3</v>
      </c>
      <c r="CB42" s="1094">
        <v>4</v>
      </c>
      <c r="CC42" s="1094">
        <v>4</v>
      </c>
      <c r="CD42" s="1094">
        <v>3</v>
      </c>
      <c r="CE42" s="1094">
        <v>1</v>
      </c>
      <c r="CF42" s="1094">
        <v>5</v>
      </c>
      <c r="CG42" s="1089">
        <v>3</v>
      </c>
      <c r="CH42" s="1089">
        <v>1.05</v>
      </c>
      <c r="CI42" s="1093">
        <v>1.3385948990307144</v>
      </c>
      <c r="CJ42" s="1093">
        <v>1.3440316373092398</v>
      </c>
      <c r="CK42" s="1093" t="s">
        <v>2903</v>
      </c>
      <c r="CL42" s="1095">
        <v>1.1000000000000001</v>
      </c>
      <c r="CM42" s="1095">
        <v>1.1000000000000001</v>
      </c>
      <c r="CN42" s="1095">
        <v>1.2</v>
      </c>
      <c r="CO42" s="1095">
        <v>1.02</v>
      </c>
      <c r="CP42" s="1095">
        <v>1</v>
      </c>
      <c r="CQ42" s="1095">
        <v>1.2</v>
      </c>
      <c r="CT42" s="1225"/>
      <c r="CU42" s="1225"/>
    </row>
    <row r="43" spans="1:99" ht="24">
      <c r="A43" s="1045">
        <v>1212</v>
      </c>
      <c r="B43" s="1059" t="s">
        <v>469</v>
      </c>
      <c r="C43" s="1060" t="s">
        <v>469</v>
      </c>
      <c r="D43" s="1071" t="s">
        <v>470</v>
      </c>
      <c r="E43" s="1072" t="s">
        <v>352</v>
      </c>
      <c r="F43" s="1073" t="s">
        <v>1032</v>
      </c>
      <c r="G43" s="1074" t="s">
        <v>465</v>
      </c>
      <c r="H43" s="1075" t="s">
        <v>352</v>
      </c>
      <c r="I43" s="1075" t="s">
        <v>352</v>
      </c>
      <c r="J43" s="1076">
        <v>0</v>
      </c>
      <c r="K43" s="1074" t="s">
        <v>339</v>
      </c>
      <c r="L43" s="1077">
        <v>0.87499999999999989</v>
      </c>
      <c r="M43" s="1078">
        <v>1</v>
      </c>
      <c r="N43" s="1079">
        <v>1.2434566510799234</v>
      </c>
      <c r="O43" s="1208" t="s">
        <v>3007</v>
      </c>
      <c r="P43" s="1077">
        <v>0.87499999999999989</v>
      </c>
      <c r="Q43" s="1078">
        <v>1</v>
      </c>
      <c r="R43" s="1079">
        <v>1.2434566510799234</v>
      </c>
      <c r="S43" s="1208" t="s">
        <v>3007</v>
      </c>
      <c r="T43" s="1077">
        <v>0.87499999999999989</v>
      </c>
      <c r="U43" s="1078">
        <v>1</v>
      </c>
      <c r="V43" s="1079">
        <v>1.2434566510799234</v>
      </c>
      <c r="W43" s="1208" t="s">
        <v>3007</v>
      </c>
      <c r="X43" s="1077">
        <v>0.87499999999999989</v>
      </c>
      <c r="Y43" s="1078">
        <v>1</v>
      </c>
      <c r="Z43" s="1079">
        <v>1.2434566510799234</v>
      </c>
      <c r="AA43" s="1073" t="s">
        <v>3007</v>
      </c>
      <c r="AB43" s="1077">
        <v>0.87499999999999989</v>
      </c>
      <c r="AC43" s="1078">
        <v>1</v>
      </c>
      <c r="AD43" s="1079">
        <v>1.2434566510799234</v>
      </c>
      <c r="AE43" s="1208" t="s">
        <v>3007</v>
      </c>
      <c r="AF43" s="1077">
        <v>0.87499999999999989</v>
      </c>
      <c r="AG43" s="1078">
        <v>1</v>
      </c>
      <c r="AH43" s="1079">
        <v>1.2434566510799234</v>
      </c>
      <c r="AI43" s="1208" t="s">
        <v>3007</v>
      </c>
      <c r="AJ43" s="1077">
        <v>0.87499999999999989</v>
      </c>
      <c r="AK43" s="1078">
        <v>1</v>
      </c>
      <c r="AL43" s="1079">
        <v>1.2434566510799234</v>
      </c>
      <c r="AM43" s="1208" t="s">
        <v>3007</v>
      </c>
      <c r="AN43" s="1077">
        <v>0.87499999999999989</v>
      </c>
      <c r="AO43" s="1078">
        <v>1</v>
      </c>
      <c r="AP43" s="1079">
        <v>1.2434566510799234</v>
      </c>
      <c r="AQ43" s="1073" t="s">
        <v>3007</v>
      </c>
      <c r="AR43" s="1077">
        <v>0.87499999999999989</v>
      </c>
      <c r="AS43" s="1078">
        <v>1</v>
      </c>
      <c r="AT43" s="1079">
        <v>1.2434566510799234</v>
      </c>
      <c r="AU43" s="1208" t="s">
        <v>3007</v>
      </c>
      <c r="AV43" s="1077">
        <v>0.87499999999999989</v>
      </c>
      <c r="AW43" s="1078">
        <v>1</v>
      </c>
      <c r="AX43" s="1079">
        <v>1.2434566510799234</v>
      </c>
      <c r="AY43" s="1208" t="s">
        <v>3007</v>
      </c>
      <c r="AZ43" s="1077">
        <v>0.87499999999999989</v>
      </c>
      <c r="BA43" s="1078">
        <v>1</v>
      </c>
      <c r="BB43" s="1079">
        <v>1.2434566510799234</v>
      </c>
      <c r="BC43" s="1208" t="s">
        <v>3007</v>
      </c>
      <c r="BD43" s="1077">
        <v>0.87499999999999989</v>
      </c>
      <c r="BE43" s="1078">
        <v>1</v>
      </c>
      <c r="BF43" s="1079">
        <v>1.2434566510799234</v>
      </c>
      <c r="BG43" s="1073" t="s">
        <v>3007</v>
      </c>
      <c r="BH43" s="1077">
        <v>0.87499999999999989</v>
      </c>
      <c r="BI43" s="1078">
        <v>1</v>
      </c>
      <c r="BJ43" s="1079">
        <v>1.2434566510799234</v>
      </c>
      <c r="BK43" s="1208" t="s">
        <v>3007</v>
      </c>
      <c r="BL43" s="1077">
        <v>0.87499999999999989</v>
      </c>
      <c r="BM43" s="1078">
        <v>1</v>
      </c>
      <c r="BN43" s="1079">
        <v>1.2434566510799234</v>
      </c>
      <c r="BO43" s="1208" t="s">
        <v>3007</v>
      </c>
      <c r="BP43" s="1077">
        <v>0.87499999999999989</v>
      </c>
      <c r="BQ43" s="1078">
        <v>1</v>
      </c>
      <c r="BR43" s="1079">
        <v>1.2434566510799234</v>
      </c>
      <c r="BS43" s="1208" t="s">
        <v>3007</v>
      </c>
      <c r="BT43" s="1077">
        <v>0.87499999999999989</v>
      </c>
      <c r="BU43" s="1078">
        <v>1</v>
      </c>
      <c r="BV43" s="1079">
        <v>1.2434566510799234</v>
      </c>
      <c r="BW43" s="1073" t="s">
        <v>3007</v>
      </c>
      <c r="BX43" s="1103"/>
      <c r="BY43" s="1077">
        <v>0.87499999999999989</v>
      </c>
      <c r="BZ43" s="1041" t="s">
        <v>1348</v>
      </c>
      <c r="CA43" s="1094">
        <v>1</v>
      </c>
      <c r="CB43" s="1094">
        <v>4</v>
      </c>
      <c r="CC43" s="1094">
        <v>4</v>
      </c>
      <c r="CD43" s="1094">
        <v>3</v>
      </c>
      <c r="CE43" s="1094">
        <v>1</v>
      </c>
      <c r="CF43" s="1094">
        <v>3</v>
      </c>
      <c r="CG43" s="1089">
        <v>3</v>
      </c>
      <c r="CH43" s="1089">
        <v>1.05</v>
      </c>
      <c r="CI43" s="1093">
        <v>1.2365959919080913</v>
      </c>
      <c r="CJ43" s="1093">
        <v>1.2434566510799234</v>
      </c>
      <c r="CK43" s="1093" t="s">
        <v>3008</v>
      </c>
      <c r="CL43" s="1095">
        <v>1</v>
      </c>
      <c r="CM43" s="1095">
        <v>1.1000000000000001</v>
      </c>
      <c r="CN43" s="1095">
        <v>1.2</v>
      </c>
      <c r="CO43" s="1095">
        <v>1.02</v>
      </c>
      <c r="CP43" s="1095">
        <v>1</v>
      </c>
      <c r="CQ43" s="1095">
        <v>1.05</v>
      </c>
    </row>
    <row r="44" spans="1:99" ht="24">
      <c r="A44" s="1045">
        <v>32127</v>
      </c>
      <c r="B44" s="1059" t="s">
        <v>469</v>
      </c>
      <c r="C44" s="1060" t="s">
        <v>469</v>
      </c>
      <c r="D44" s="1071" t="s">
        <v>470</v>
      </c>
      <c r="E44" s="1072" t="s">
        <v>352</v>
      </c>
      <c r="F44" s="1073" t="s">
        <v>1033</v>
      </c>
      <c r="G44" s="1074" t="s">
        <v>403</v>
      </c>
      <c r="H44" s="1075" t="s">
        <v>352</v>
      </c>
      <c r="I44" s="1075" t="s">
        <v>352</v>
      </c>
      <c r="J44" s="1076">
        <v>0</v>
      </c>
      <c r="K44" s="1074" t="s">
        <v>339</v>
      </c>
      <c r="L44" s="1077">
        <v>0.11187499999999999</v>
      </c>
      <c r="M44" s="1078">
        <v>1</v>
      </c>
      <c r="N44" s="1079">
        <v>1.2434566510799234</v>
      </c>
      <c r="O44" s="1208" t="s">
        <v>3007</v>
      </c>
      <c r="P44" s="1077">
        <v>0.11187499999999999</v>
      </c>
      <c r="Q44" s="1078">
        <v>1</v>
      </c>
      <c r="R44" s="1079">
        <v>1.2434566510799234</v>
      </c>
      <c r="S44" s="1208" t="s">
        <v>3007</v>
      </c>
      <c r="T44" s="1077">
        <v>0.11187499999999999</v>
      </c>
      <c r="U44" s="1078">
        <v>1</v>
      </c>
      <c r="V44" s="1079">
        <v>1.2434566510799234</v>
      </c>
      <c r="W44" s="1208" t="s">
        <v>3007</v>
      </c>
      <c r="X44" s="1077">
        <v>0.11187499999999999</v>
      </c>
      <c r="Y44" s="1078">
        <v>1</v>
      </c>
      <c r="Z44" s="1079">
        <v>1.2434566510799234</v>
      </c>
      <c r="AA44" s="1073" t="s">
        <v>3007</v>
      </c>
      <c r="AB44" s="1077">
        <v>0.11187499999999999</v>
      </c>
      <c r="AC44" s="1078">
        <v>1</v>
      </c>
      <c r="AD44" s="1079">
        <v>1.2434566510799234</v>
      </c>
      <c r="AE44" s="1208" t="s">
        <v>3007</v>
      </c>
      <c r="AF44" s="1077">
        <v>0.11187499999999999</v>
      </c>
      <c r="AG44" s="1078">
        <v>1</v>
      </c>
      <c r="AH44" s="1079">
        <v>1.2434566510799234</v>
      </c>
      <c r="AI44" s="1208" t="s">
        <v>3007</v>
      </c>
      <c r="AJ44" s="1077">
        <v>0.11187499999999999</v>
      </c>
      <c r="AK44" s="1078">
        <v>1</v>
      </c>
      <c r="AL44" s="1079">
        <v>1.2434566510799234</v>
      </c>
      <c r="AM44" s="1208" t="s">
        <v>3007</v>
      </c>
      <c r="AN44" s="1077">
        <v>0.11187499999999999</v>
      </c>
      <c r="AO44" s="1078">
        <v>1</v>
      </c>
      <c r="AP44" s="1079">
        <v>1.2434566510799234</v>
      </c>
      <c r="AQ44" s="1073" t="s">
        <v>3007</v>
      </c>
      <c r="AR44" s="1077">
        <v>0.11187499999999999</v>
      </c>
      <c r="AS44" s="1078">
        <v>1</v>
      </c>
      <c r="AT44" s="1079">
        <v>1.2434566510799234</v>
      </c>
      <c r="AU44" s="1208" t="s">
        <v>3007</v>
      </c>
      <c r="AV44" s="1077">
        <v>0.11187499999999999</v>
      </c>
      <c r="AW44" s="1078">
        <v>1</v>
      </c>
      <c r="AX44" s="1079">
        <v>1.2434566510799234</v>
      </c>
      <c r="AY44" s="1208" t="s">
        <v>3007</v>
      </c>
      <c r="AZ44" s="1077">
        <v>0.11187499999999999</v>
      </c>
      <c r="BA44" s="1078">
        <v>1</v>
      </c>
      <c r="BB44" s="1079">
        <v>1.2434566510799234</v>
      </c>
      <c r="BC44" s="1208" t="s">
        <v>3007</v>
      </c>
      <c r="BD44" s="1077">
        <v>0.11187499999999999</v>
      </c>
      <c r="BE44" s="1078">
        <v>1</v>
      </c>
      <c r="BF44" s="1079">
        <v>1.2434566510799234</v>
      </c>
      <c r="BG44" s="1073" t="s">
        <v>3007</v>
      </c>
      <c r="BH44" s="1077">
        <v>0.11187499999999999</v>
      </c>
      <c r="BI44" s="1078">
        <v>1</v>
      </c>
      <c r="BJ44" s="1079">
        <v>1.2434566510799234</v>
      </c>
      <c r="BK44" s="1208" t="s">
        <v>3007</v>
      </c>
      <c r="BL44" s="1077">
        <v>0.11187499999999999</v>
      </c>
      <c r="BM44" s="1078">
        <v>1</v>
      </c>
      <c r="BN44" s="1079">
        <v>1.2434566510799234</v>
      </c>
      <c r="BO44" s="1208" t="s">
        <v>3007</v>
      </c>
      <c r="BP44" s="1077">
        <v>0.11187499999999999</v>
      </c>
      <c r="BQ44" s="1078">
        <v>1</v>
      </c>
      <c r="BR44" s="1079">
        <v>1.2434566510799234</v>
      </c>
      <c r="BS44" s="1208" t="s">
        <v>3007</v>
      </c>
      <c r="BT44" s="1077">
        <v>0.11187499999999999</v>
      </c>
      <c r="BU44" s="1078">
        <v>1</v>
      </c>
      <c r="BV44" s="1079">
        <v>1.2434566510799234</v>
      </c>
      <c r="BW44" s="1073" t="s">
        <v>3007</v>
      </c>
      <c r="BX44" s="1103"/>
      <c r="BY44" s="1077">
        <v>0.11187499999999999</v>
      </c>
      <c r="BZ44" s="1041" t="s">
        <v>1348</v>
      </c>
      <c r="CA44" s="1094">
        <v>1</v>
      </c>
      <c r="CB44" s="1094">
        <v>4</v>
      </c>
      <c r="CC44" s="1094">
        <v>4</v>
      </c>
      <c r="CD44" s="1094">
        <v>3</v>
      </c>
      <c r="CE44" s="1094">
        <v>1</v>
      </c>
      <c r="CF44" s="1094">
        <v>3</v>
      </c>
      <c r="CG44" s="1089">
        <v>3</v>
      </c>
      <c r="CH44" s="1089">
        <v>1.05</v>
      </c>
      <c r="CI44" s="1093">
        <v>1.2365959919080913</v>
      </c>
      <c r="CJ44" s="1093">
        <v>1.2434566510799234</v>
      </c>
      <c r="CK44" s="1093" t="s">
        <v>3008</v>
      </c>
      <c r="CL44" s="1095">
        <v>1</v>
      </c>
      <c r="CM44" s="1095">
        <v>1.1000000000000001</v>
      </c>
      <c r="CN44" s="1095">
        <v>1.2</v>
      </c>
      <c r="CO44" s="1095">
        <v>1.02</v>
      </c>
      <c r="CP44" s="1095">
        <v>1</v>
      </c>
      <c r="CQ44" s="1095">
        <v>1.05</v>
      </c>
    </row>
    <row r="45" spans="1:99" ht="24">
      <c r="A45" s="1045" t="s">
        <v>1921</v>
      </c>
      <c r="B45" s="1059" t="s">
        <v>681</v>
      </c>
      <c r="C45" s="1060" t="s">
        <v>469</v>
      </c>
      <c r="D45" s="1071" t="s">
        <v>470</v>
      </c>
      <c r="E45" s="1072" t="s">
        <v>352</v>
      </c>
      <c r="F45" s="1073" t="s">
        <v>2974</v>
      </c>
      <c r="G45" s="1074" t="s">
        <v>1099</v>
      </c>
      <c r="H45" s="1075" t="s">
        <v>352</v>
      </c>
      <c r="I45" s="1075" t="s">
        <v>352</v>
      </c>
      <c r="J45" s="1076">
        <v>0</v>
      </c>
      <c r="K45" s="1074" t="s">
        <v>339</v>
      </c>
      <c r="L45" s="1077">
        <v>5.03125</v>
      </c>
      <c r="M45" s="1078">
        <v>1</v>
      </c>
      <c r="N45" s="1079">
        <v>1.2434566510799234</v>
      </c>
      <c r="O45" s="1208" t="s">
        <v>3007</v>
      </c>
      <c r="P45" s="1077">
        <v>5.03125</v>
      </c>
      <c r="Q45" s="1078">
        <v>1</v>
      </c>
      <c r="R45" s="1079">
        <v>1.2434566510799234</v>
      </c>
      <c r="S45" s="1208" t="s">
        <v>3007</v>
      </c>
      <c r="T45" s="1077">
        <v>5.03125</v>
      </c>
      <c r="U45" s="1078">
        <v>1</v>
      </c>
      <c r="V45" s="1079">
        <v>1.2434566510799234</v>
      </c>
      <c r="W45" s="1208" t="s">
        <v>3007</v>
      </c>
      <c r="X45" s="1077">
        <v>5.03125</v>
      </c>
      <c r="Y45" s="1078">
        <v>1</v>
      </c>
      <c r="Z45" s="1079">
        <v>1.2434566510799234</v>
      </c>
      <c r="AA45" s="1073" t="s">
        <v>3007</v>
      </c>
      <c r="AB45" s="1077">
        <v>0</v>
      </c>
      <c r="AC45" s="1078">
        <v>1</v>
      </c>
      <c r="AD45" s="1079">
        <v>1.2434566510799234</v>
      </c>
      <c r="AE45" s="1208" t="s">
        <v>3007</v>
      </c>
      <c r="AF45" s="1077">
        <v>0</v>
      </c>
      <c r="AG45" s="1078">
        <v>1</v>
      </c>
      <c r="AH45" s="1079">
        <v>1.2434566510799234</v>
      </c>
      <c r="AI45" s="1208" t="s">
        <v>3007</v>
      </c>
      <c r="AJ45" s="1077">
        <v>0</v>
      </c>
      <c r="AK45" s="1078">
        <v>1</v>
      </c>
      <c r="AL45" s="1079">
        <v>1.2434566510799234</v>
      </c>
      <c r="AM45" s="1208" t="s">
        <v>3007</v>
      </c>
      <c r="AN45" s="1077">
        <v>0</v>
      </c>
      <c r="AO45" s="1078">
        <v>1</v>
      </c>
      <c r="AP45" s="1079">
        <v>1.2434566510799234</v>
      </c>
      <c r="AQ45" s="1073" t="s">
        <v>3007</v>
      </c>
      <c r="AR45" s="1077">
        <v>0</v>
      </c>
      <c r="AS45" s="1078">
        <v>1</v>
      </c>
      <c r="AT45" s="1079">
        <v>1.2434566510799234</v>
      </c>
      <c r="AU45" s="1208" t="s">
        <v>3007</v>
      </c>
      <c r="AV45" s="1077">
        <v>0</v>
      </c>
      <c r="AW45" s="1078">
        <v>1</v>
      </c>
      <c r="AX45" s="1079">
        <v>1.2434566510799234</v>
      </c>
      <c r="AY45" s="1208" t="s">
        <v>3007</v>
      </c>
      <c r="AZ45" s="1077">
        <v>0</v>
      </c>
      <c r="BA45" s="1078">
        <v>1</v>
      </c>
      <c r="BB45" s="1079">
        <v>1.2434566510799234</v>
      </c>
      <c r="BC45" s="1208" t="s">
        <v>3007</v>
      </c>
      <c r="BD45" s="1077">
        <v>0</v>
      </c>
      <c r="BE45" s="1078">
        <v>1</v>
      </c>
      <c r="BF45" s="1079">
        <v>1.2434566510799234</v>
      </c>
      <c r="BG45" s="1073" t="s">
        <v>3007</v>
      </c>
      <c r="BH45" s="1077">
        <v>0</v>
      </c>
      <c r="BI45" s="1078">
        <v>1</v>
      </c>
      <c r="BJ45" s="1079">
        <v>1.2434566510799234</v>
      </c>
      <c r="BK45" s="1208" t="s">
        <v>3007</v>
      </c>
      <c r="BL45" s="1077">
        <v>0</v>
      </c>
      <c r="BM45" s="1078">
        <v>1</v>
      </c>
      <c r="BN45" s="1079">
        <v>1.2434566510799234</v>
      </c>
      <c r="BO45" s="1208" t="s">
        <v>3007</v>
      </c>
      <c r="BP45" s="1077">
        <v>0</v>
      </c>
      <c r="BQ45" s="1078">
        <v>1</v>
      </c>
      <c r="BR45" s="1079">
        <v>1.2434566510799234</v>
      </c>
      <c r="BS45" s="1208" t="s">
        <v>3007</v>
      </c>
      <c r="BT45" s="1077">
        <v>0</v>
      </c>
      <c r="BU45" s="1078">
        <v>1</v>
      </c>
      <c r="BV45" s="1079">
        <v>1.2434566510799234</v>
      </c>
      <c r="BW45" s="1073" t="s">
        <v>3007</v>
      </c>
      <c r="BX45" s="1103"/>
      <c r="BY45" s="1077">
        <v>0</v>
      </c>
      <c r="BZ45" s="1041" t="s">
        <v>1348</v>
      </c>
      <c r="CA45" s="1094">
        <v>1</v>
      </c>
      <c r="CB45" s="1094">
        <v>4</v>
      </c>
      <c r="CC45" s="1094">
        <v>4</v>
      </c>
      <c r="CD45" s="1094">
        <v>3</v>
      </c>
      <c r="CE45" s="1094">
        <v>1</v>
      </c>
      <c r="CF45" s="1094">
        <v>3</v>
      </c>
      <c r="CG45" s="1089">
        <v>3</v>
      </c>
      <c r="CH45" s="1089">
        <v>1.05</v>
      </c>
      <c r="CI45" s="1093">
        <v>1.2365959919080913</v>
      </c>
      <c r="CJ45" s="1093">
        <v>1.2434566510799234</v>
      </c>
      <c r="CK45" s="1093" t="s">
        <v>3008</v>
      </c>
      <c r="CL45" s="1095">
        <v>1</v>
      </c>
      <c r="CM45" s="1095">
        <v>1.1000000000000001</v>
      </c>
      <c r="CN45" s="1095">
        <v>1.2</v>
      </c>
      <c r="CO45" s="1095">
        <v>1.02</v>
      </c>
      <c r="CP45" s="1095">
        <v>1</v>
      </c>
      <c r="CQ45" s="1095">
        <v>1.05</v>
      </c>
    </row>
    <row r="46" spans="1:99" ht="24">
      <c r="A46" s="1045" t="s">
        <v>1909</v>
      </c>
      <c r="B46" s="1059"/>
      <c r="C46" s="1060" t="s">
        <v>469</v>
      </c>
      <c r="D46" s="1071" t="s">
        <v>470</v>
      </c>
      <c r="E46" s="1072" t="s">
        <v>352</v>
      </c>
      <c r="F46" s="1073" t="s">
        <v>2974</v>
      </c>
      <c r="G46" s="1074" t="s">
        <v>403</v>
      </c>
      <c r="H46" s="1075" t="s">
        <v>352</v>
      </c>
      <c r="I46" s="1075" t="s">
        <v>352</v>
      </c>
      <c r="J46" s="1076">
        <v>0</v>
      </c>
      <c r="K46" s="1074" t="s">
        <v>339</v>
      </c>
      <c r="L46" s="1077">
        <v>0</v>
      </c>
      <c r="M46" s="1078">
        <v>1</v>
      </c>
      <c r="N46" s="1079">
        <v>1.2434566510799234</v>
      </c>
      <c r="O46" s="1208" t="s">
        <v>3007</v>
      </c>
      <c r="P46" s="1077">
        <v>0</v>
      </c>
      <c r="Q46" s="1078">
        <v>1</v>
      </c>
      <c r="R46" s="1079">
        <v>1.2434566510799234</v>
      </c>
      <c r="S46" s="1208" t="s">
        <v>3007</v>
      </c>
      <c r="T46" s="1077">
        <v>0</v>
      </c>
      <c r="U46" s="1078">
        <v>1</v>
      </c>
      <c r="V46" s="1079">
        <v>1.2434566510799234</v>
      </c>
      <c r="W46" s="1208" t="s">
        <v>3007</v>
      </c>
      <c r="X46" s="1077">
        <v>0</v>
      </c>
      <c r="Y46" s="1078">
        <v>1</v>
      </c>
      <c r="Z46" s="1079">
        <v>1.2434566510799234</v>
      </c>
      <c r="AA46" s="1073" t="s">
        <v>3007</v>
      </c>
      <c r="AB46" s="1077">
        <v>5.03125</v>
      </c>
      <c r="AC46" s="1078">
        <v>1</v>
      </c>
      <c r="AD46" s="1079">
        <v>1.2434566510799234</v>
      </c>
      <c r="AE46" s="1208" t="s">
        <v>3007</v>
      </c>
      <c r="AF46" s="1077">
        <v>5.03125</v>
      </c>
      <c r="AG46" s="1078">
        <v>1</v>
      </c>
      <c r="AH46" s="1079">
        <v>1.2434566510799234</v>
      </c>
      <c r="AI46" s="1208" t="s">
        <v>3007</v>
      </c>
      <c r="AJ46" s="1077">
        <v>5.03125</v>
      </c>
      <c r="AK46" s="1078">
        <v>1</v>
      </c>
      <c r="AL46" s="1079">
        <v>1.2434566510799234</v>
      </c>
      <c r="AM46" s="1208" t="s">
        <v>3007</v>
      </c>
      <c r="AN46" s="1077">
        <v>5.03125</v>
      </c>
      <c r="AO46" s="1078">
        <v>1</v>
      </c>
      <c r="AP46" s="1079">
        <v>1.2434566510799234</v>
      </c>
      <c r="AQ46" s="1073" t="s">
        <v>3007</v>
      </c>
      <c r="AR46" s="1077">
        <v>0</v>
      </c>
      <c r="AS46" s="1078">
        <v>1</v>
      </c>
      <c r="AT46" s="1079">
        <v>1.2434566510799234</v>
      </c>
      <c r="AU46" s="1208" t="s">
        <v>3007</v>
      </c>
      <c r="AV46" s="1077">
        <v>0</v>
      </c>
      <c r="AW46" s="1078">
        <v>1</v>
      </c>
      <c r="AX46" s="1079">
        <v>1.2434566510799234</v>
      </c>
      <c r="AY46" s="1208" t="s">
        <v>3007</v>
      </c>
      <c r="AZ46" s="1077">
        <v>0</v>
      </c>
      <c r="BA46" s="1078">
        <v>1</v>
      </c>
      <c r="BB46" s="1079">
        <v>1.2434566510799234</v>
      </c>
      <c r="BC46" s="1208" t="s">
        <v>3007</v>
      </c>
      <c r="BD46" s="1077">
        <v>0</v>
      </c>
      <c r="BE46" s="1078">
        <v>1</v>
      </c>
      <c r="BF46" s="1079">
        <v>1.2434566510799234</v>
      </c>
      <c r="BG46" s="1073" t="s">
        <v>3007</v>
      </c>
      <c r="BH46" s="1077">
        <v>0</v>
      </c>
      <c r="BI46" s="1078">
        <v>1</v>
      </c>
      <c r="BJ46" s="1079">
        <v>1.2434566510799234</v>
      </c>
      <c r="BK46" s="1208" t="s">
        <v>3007</v>
      </c>
      <c r="BL46" s="1077">
        <v>0</v>
      </c>
      <c r="BM46" s="1078">
        <v>1</v>
      </c>
      <c r="BN46" s="1079">
        <v>1.2434566510799234</v>
      </c>
      <c r="BO46" s="1208" t="s">
        <v>3007</v>
      </c>
      <c r="BP46" s="1077">
        <v>0</v>
      </c>
      <c r="BQ46" s="1078">
        <v>1</v>
      </c>
      <c r="BR46" s="1079">
        <v>1.2434566510799234</v>
      </c>
      <c r="BS46" s="1208" t="s">
        <v>3007</v>
      </c>
      <c r="BT46" s="1077">
        <v>0</v>
      </c>
      <c r="BU46" s="1078">
        <v>1</v>
      </c>
      <c r="BV46" s="1079">
        <v>1.2434566510799234</v>
      </c>
      <c r="BW46" s="1073" t="s">
        <v>3007</v>
      </c>
      <c r="BX46" s="1103"/>
      <c r="BY46" s="1077">
        <v>0</v>
      </c>
      <c r="BZ46" s="1041" t="s">
        <v>1348</v>
      </c>
      <c r="CA46" s="1094">
        <v>1</v>
      </c>
      <c r="CB46" s="1094">
        <v>4</v>
      </c>
      <c r="CC46" s="1094">
        <v>4</v>
      </c>
      <c r="CD46" s="1094">
        <v>3</v>
      </c>
      <c r="CE46" s="1094">
        <v>1</v>
      </c>
      <c r="CF46" s="1094">
        <v>3</v>
      </c>
      <c r="CG46" s="1089">
        <v>3</v>
      </c>
      <c r="CH46" s="1089">
        <v>1.05</v>
      </c>
      <c r="CI46" s="1093">
        <v>1.2365959919080913</v>
      </c>
      <c r="CJ46" s="1093">
        <v>1.2434566510799234</v>
      </c>
      <c r="CK46" s="1093" t="s">
        <v>3008</v>
      </c>
      <c r="CL46" s="1095">
        <v>1</v>
      </c>
      <c r="CM46" s="1095">
        <v>1.1000000000000001</v>
      </c>
      <c r="CN46" s="1095">
        <v>1.2</v>
      </c>
      <c r="CO46" s="1095">
        <v>1.02</v>
      </c>
      <c r="CP46" s="1095">
        <v>1</v>
      </c>
      <c r="CQ46" s="1095">
        <v>1.05</v>
      </c>
    </row>
    <row r="47" spans="1:99" ht="24">
      <c r="A47" s="1045" t="s">
        <v>1919</v>
      </c>
      <c r="B47" s="1059"/>
      <c r="C47" s="1060" t="s">
        <v>469</v>
      </c>
      <c r="D47" s="1071" t="s">
        <v>470</v>
      </c>
      <c r="E47" s="1072" t="s">
        <v>352</v>
      </c>
      <c r="F47" s="1073" t="s">
        <v>2974</v>
      </c>
      <c r="G47" s="1074" t="s">
        <v>438</v>
      </c>
      <c r="H47" s="1075" t="s">
        <v>352</v>
      </c>
      <c r="I47" s="1075" t="s">
        <v>352</v>
      </c>
      <c r="J47" s="1076">
        <v>0</v>
      </c>
      <c r="K47" s="1074" t="s">
        <v>339</v>
      </c>
      <c r="L47" s="1077">
        <v>0</v>
      </c>
      <c r="M47" s="1078">
        <v>1</v>
      </c>
      <c r="N47" s="1079">
        <v>1.2434566510799234</v>
      </c>
      <c r="O47" s="1208" t="s">
        <v>3007</v>
      </c>
      <c r="P47" s="1077">
        <v>0</v>
      </c>
      <c r="Q47" s="1078">
        <v>1</v>
      </c>
      <c r="R47" s="1079">
        <v>1.2434566510799234</v>
      </c>
      <c r="S47" s="1208" t="s">
        <v>3007</v>
      </c>
      <c r="T47" s="1077">
        <v>0</v>
      </c>
      <c r="U47" s="1078">
        <v>1</v>
      </c>
      <c r="V47" s="1079">
        <v>1.2434566510799234</v>
      </c>
      <c r="W47" s="1208" t="s">
        <v>3007</v>
      </c>
      <c r="X47" s="1077">
        <v>0</v>
      </c>
      <c r="Y47" s="1078">
        <v>1</v>
      </c>
      <c r="Z47" s="1079">
        <v>1.2434566510799234</v>
      </c>
      <c r="AA47" s="1073" t="s">
        <v>3007</v>
      </c>
      <c r="AB47" s="1077">
        <v>0</v>
      </c>
      <c r="AC47" s="1078">
        <v>1</v>
      </c>
      <c r="AD47" s="1079">
        <v>1.2434566510799234</v>
      </c>
      <c r="AE47" s="1208" t="s">
        <v>3007</v>
      </c>
      <c r="AF47" s="1077">
        <v>0</v>
      </c>
      <c r="AG47" s="1078">
        <v>1</v>
      </c>
      <c r="AH47" s="1079">
        <v>1.2434566510799234</v>
      </c>
      <c r="AI47" s="1208" t="s">
        <v>3007</v>
      </c>
      <c r="AJ47" s="1077">
        <v>0</v>
      </c>
      <c r="AK47" s="1078">
        <v>1</v>
      </c>
      <c r="AL47" s="1079">
        <v>1.2434566510799234</v>
      </c>
      <c r="AM47" s="1208" t="s">
        <v>3007</v>
      </c>
      <c r="AN47" s="1077">
        <v>0</v>
      </c>
      <c r="AO47" s="1078">
        <v>1</v>
      </c>
      <c r="AP47" s="1079">
        <v>1.2434566510799234</v>
      </c>
      <c r="AQ47" s="1073" t="s">
        <v>3007</v>
      </c>
      <c r="AR47" s="1077">
        <v>5.03125</v>
      </c>
      <c r="AS47" s="1078">
        <v>1</v>
      </c>
      <c r="AT47" s="1079">
        <v>1.2434566510799234</v>
      </c>
      <c r="AU47" s="1208" t="s">
        <v>3007</v>
      </c>
      <c r="AV47" s="1077">
        <v>5.03125</v>
      </c>
      <c r="AW47" s="1078">
        <v>1</v>
      </c>
      <c r="AX47" s="1079">
        <v>1.2434566510799234</v>
      </c>
      <c r="AY47" s="1208" t="s">
        <v>3007</v>
      </c>
      <c r="AZ47" s="1077">
        <v>5.03125</v>
      </c>
      <c r="BA47" s="1078">
        <v>1</v>
      </c>
      <c r="BB47" s="1079">
        <v>1.2434566510799234</v>
      </c>
      <c r="BC47" s="1208" t="s">
        <v>3007</v>
      </c>
      <c r="BD47" s="1077">
        <v>5.03125</v>
      </c>
      <c r="BE47" s="1078">
        <v>1</v>
      </c>
      <c r="BF47" s="1079">
        <v>1.2434566510799234</v>
      </c>
      <c r="BG47" s="1073" t="s">
        <v>3007</v>
      </c>
      <c r="BH47" s="1077">
        <v>0</v>
      </c>
      <c r="BI47" s="1078">
        <v>1</v>
      </c>
      <c r="BJ47" s="1079">
        <v>1.2434566510799234</v>
      </c>
      <c r="BK47" s="1208" t="s">
        <v>3007</v>
      </c>
      <c r="BL47" s="1077">
        <v>0</v>
      </c>
      <c r="BM47" s="1078">
        <v>1</v>
      </c>
      <c r="BN47" s="1079">
        <v>1.2434566510799234</v>
      </c>
      <c r="BO47" s="1208" t="s">
        <v>3007</v>
      </c>
      <c r="BP47" s="1077">
        <v>0</v>
      </c>
      <c r="BQ47" s="1078">
        <v>1</v>
      </c>
      <c r="BR47" s="1079">
        <v>1.2434566510799234</v>
      </c>
      <c r="BS47" s="1208" t="s">
        <v>3007</v>
      </c>
      <c r="BT47" s="1077">
        <v>0</v>
      </c>
      <c r="BU47" s="1078">
        <v>1</v>
      </c>
      <c r="BV47" s="1079">
        <v>1.2434566510799234</v>
      </c>
      <c r="BW47" s="1073" t="s">
        <v>3007</v>
      </c>
      <c r="BX47" s="1103"/>
      <c r="BY47" s="1077">
        <v>0</v>
      </c>
      <c r="BZ47" s="1041" t="s">
        <v>1348</v>
      </c>
      <c r="CA47" s="1094">
        <v>1</v>
      </c>
      <c r="CB47" s="1094">
        <v>4</v>
      </c>
      <c r="CC47" s="1094">
        <v>4</v>
      </c>
      <c r="CD47" s="1094">
        <v>3</v>
      </c>
      <c r="CE47" s="1094">
        <v>1</v>
      </c>
      <c r="CF47" s="1094">
        <v>3</v>
      </c>
      <c r="CG47" s="1089">
        <v>3</v>
      </c>
      <c r="CH47" s="1089">
        <v>1.05</v>
      </c>
      <c r="CI47" s="1093">
        <v>1.2365959919080913</v>
      </c>
      <c r="CJ47" s="1093">
        <v>1.2434566510799234</v>
      </c>
      <c r="CK47" s="1093" t="s">
        <v>3008</v>
      </c>
      <c r="CL47" s="1095">
        <v>1</v>
      </c>
      <c r="CM47" s="1095">
        <v>1.1000000000000001</v>
      </c>
      <c r="CN47" s="1095">
        <v>1.2</v>
      </c>
      <c r="CO47" s="1095">
        <v>1.02</v>
      </c>
      <c r="CP47" s="1095">
        <v>1</v>
      </c>
      <c r="CQ47" s="1095">
        <v>1.05</v>
      </c>
    </row>
    <row r="48" spans="1:99" ht="24">
      <c r="A48" s="1045" t="s">
        <v>2700</v>
      </c>
      <c r="B48" s="1059"/>
      <c r="C48" s="1060" t="s">
        <v>469</v>
      </c>
      <c r="D48" s="1071" t="s">
        <v>470</v>
      </c>
      <c r="E48" s="1072" t="s">
        <v>352</v>
      </c>
      <c r="F48" s="1073" t="s">
        <v>2974</v>
      </c>
      <c r="G48" s="1074" t="s">
        <v>465</v>
      </c>
      <c r="H48" s="1075" t="s">
        <v>352</v>
      </c>
      <c r="I48" s="1075" t="s">
        <v>352</v>
      </c>
      <c r="J48" s="1076">
        <v>0</v>
      </c>
      <c r="K48" s="1074" t="s">
        <v>339</v>
      </c>
      <c r="L48" s="1077">
        <v>0</v>
      </c>
      <c r="M48" s="1078">
        <v>1</v>
      </c>
      <c r="N48" s="1079">
        <v>1.2434566510799234</v>
      </c>
      <c r="O48" s="1208" t="s">
        <v>3007</v>
      </c>
      <c r="P48" s="1077">
        <v>0</v>
      </c>
      <c r="Q48" s="1078">
        <v>1</v>
      </c>
      <c r="R48" s="1079">
        <v>1.2434566510799234</v>
      </c>
      <c r="S48" s="1208" t="s">
        <v>3007</v>
      </c>
      <c r="T48" s="1077">
        <v>0</v>
      </c>
      <c r="U48" s="1078">
        <v>1</v>
      </c>
      <c r="V48" s="1079">
        <v>1.2434566510799234</v>
      </c>
      <c r="W48" s="1208" t="s">
        <v>3007</v>
      </c>
      <c r="X48" s="1077">
        <v>0</v>
      </c>
      <c r="Y48" s="1078">
        <v>1</v>
      </c>
      <c r="Z48" s="1079">
        <v>1.2434566510799234</v>
      </c>
      <c r="AA48" s="1073" t="s">
        <v>3007</v>
      </c>
      <c r="AB48" s="1077">
        <v>0</v>
      </c>
      <c r="AC48" s="1078">
        <v>1</v>
      </c>
      <c r="AD48" s="1079">
        <v>1.2434566510799234</v>
      </c>
      <c r="AE48" s="1208" t="s">
        <v>3007</v>
      </c>
      <c r="AF48" s="1077">
        <v>0</v>
      </c>
      <c r="AG48" s="1078">
        <v>1</v>
      </c>
      <c r="AH48" s="1079">
        <v>1.2434566510799234</v>
      </c>
      <c r="AI48" s="1208" t="s">
        <v>3007</v>
      </c>
      <c r="AJ48" s="1077">
        <v>0</v>
      </c>
      <c r="AK48" s="1078">
        <v>1</v>
      </c>
      <c r="AL48" s="1079">
        <v>1.2434566510799234</v>
      </c>
      <c r="AM48" s="1208" t="s">
        <v>3007</v>
      </c>
      <c r="AN48" s="1077">
        <v>0</v>
      </c>
      <c r="AO48" s="1078">
        <v>1</v>
      </c>
      <c r="AP48" s="1079">
        <v>1.2434566510799234</v>
      </c>
      <c r="AQ48" s="1073" t="s">
        <v>3007</v>
      </c>
      <c r="AR48" s="1077">
        <v>0</v>
      </c>
      <c r="AS48" s="1078">
        <v>1</v>
      </c>
      <c r="AT48" s="1079">
        <v>1.2434566510799234</v>
      </c>
      <c r="AU48" s="1208" t="s">
        <v>3007</v>
      </c>
      <c r="AV48" s="1077">
        <v>0</v>
      </c>
      <c r="AW48" s="1078">
        <v>1</v>
      </c>
      <c r="AX48" s="1079">
        <v>1.2434566510799234</v>
      </c>
      <c r="AY48" s="1208" t="s">
        <v>3007</v>
      </c>
      <c r="AZ48" s="1077">
        <v>0</v>
      </c>
      <c r="BA48" s="1078">
        <v>1</v>
      </c>
      <c r="BB48" s="1079">
        <v>1.2434566510799234</v>
      </c>
      <c r="BC48" s="1208" t="s">
        <v>3007</v>
      </c>
      <c r="BD48" s="1077">
        <v>0</v>
      </c>
      <c r="BE48" s="1078">
        <v>1</v>
      </c>
      <c r="BF48" s="1079">
        <v>1.2434566510799234</v>
      </c>
      <c r="BG48" s="1073" t="s">
        <v>3007</v>
      </c>
      <c r="BH48" s="1077">
        <v>5.03125</v>
      </c>
      <c r="BI48" s="1078">
        <v>1</v>
      </c>
      <c r="BJ48" s="1079">
        <v>1.2434566510799234</v>
      </c>
      <c r="BK48" s="1208" t="s">
        <v>3007</v>
      </c>
      <c r="BL48" s="1077">
        <v>5.03125</v>
      </c>
      <c r="BM48" s="1078">
        <v>1</v>
      </c>
      <c r="BN48" s="1079">
        <v>1.2434566510799234</v>
      </c>
      <c r="BO48" s="1208" t="s">
        <v>3007</v>
      </c>
      <c r="BP48" s="1077">
        <v>5.03125</v>
      </c>
      <c r="BQ48" s="1078">
        <v>1</v>
      </c>
      <c r="BR48" s="1079">
        <v>1.2434566510799234</v>
      </c>
      <c r="BS48" s="1208" t="s">
        <v>3007</v>
      </c>
      <c r="BT48" s="1077">
        <v>5.03125</v>
      </c>
      <c r="BU48" s="1078">
        <v>1</v>
      </c>
      <c r="BV48" s="1079">
        <v>1.2434566510799234</v>
      </c>
      <c r="BW48" s="1073" t="s">
        <v>3007</v>
      </c>
      <c r="BX48" s="1103"/>
      <c r="BY48" s="1077">
        <v>5.03125</v>
      </c>
      <c r="BZ48" s="1041" t="s">
        <v>1348</v>
      </c>
      <c r="CA48" s="1094">
        <v>1</v>
      </c>
      <c r="CB48" s="1094">
        <v>4</v>
      </c>
      <c r="CC48" s="1094">
        <v>4</v>
      </c>
      <c r="CD48" s="1094">
        <v>3</v>
      </c>
      <c r="CE48" s="1094">
        <v>1</v>
      </c>
      <c r="CF48" s="1094">
        <v>3</v>
      </c>
      <c r="CG48" s="1089">
        <v>3</v>
      </c>
      <c r="CH48" s="1089">
        <v>1.05</v>
      </c>
      <c r="CI48" s="1093">
        <v>1.2365959919080913</v>
      </c>
      <c r="CJ48" s="1093">
        <v>1.2434566510799234</v>
      </c>
      <c r="CK48" s="1093" t="s">
        <v>3008</v>
      </c>
      <c r="CL48" s="1095">
        <v>1</v>
      </c>
      <c r="CM48" s="1095">
        <v>1.1000000000000001</v>
      </c>
      <c r="CN48" s="1095">
        <v>1.2</v>
      </c>
      <c r="CO48" s="1095">
        <v>1.02</v>
      </c>
      <c r="CP48" s="1095">
        <v>1</v>
      </c>
      <c r="CQ48" s="1095">
        <v>1.05</v>
      </c>
    </row>
    <row r="49" spans="1:99" s="1204" customFormat="1" ht="24">
      <c r="A49" s="1045">
        <v>825</v>
      </c>
      <c r="B49" s="1059"/>
      <c r="C49" s="1060" t="s">
        <v>469</v>
      </c>
      <c r="D49" s="1071" t="s">
        <v>470</v>
      </c>
      <c r="E49" s="1072" t="s">
        <v>352</v>
      </c>
      <c r="F49" s="1073" t="s">
        <v>2742</v>
      </c>
      <c r="G49" s="1074" t="s">
        <v>44</v>
      </c>
      <c r="H49" s="1075" t="s">
        <v>352</v>
      </c>
      <c r="I49" s="1075" t="s">
        <v>352</v>
      </c>
      <c r="J49" s="1076">
        <v>0</v>
      </c>
      <c r="K49" s="1074" t="s">
        <v>339</v>
      </c>
      <c r="L49" s="1077">
        <v>6.2375E-2</v>
      </c>
      <c r="M49" s="1078">
        <v>1</v>
      </c>
      <c r="N49" s="1079">
        <v>1.3440316373092398</v>
      </c>
      <c r="O49" s="1208" t="s">
        <v>3011</v>
      </c>
      <c r="P49" s="1077">
        <v>6.2375E-2</v>
      </c>
      <c r="Q49" s="1078">
        <v>1</v>
      </c>
      <c r="R49" s="1079">
        <v>1.3440316373092398</v>
      </c>
      <c r="S49" s="1208" t="s">
        <v>3011</v>
      </c>
      <c r="T49" s="1077">
        <v>6.2375E-2</v>
      </c>
      <c r="U49" s="1078">
        <v>1</v>
      </c>
      <c r="V49" s="1079">
        <v>1.3440316373092398</v>
      </c>
      <c r="W49" s="1208" t="s">
        <v>3011</v>
      </c>
      <c r="X49" s="1077">
        <v>6.2375E-2</v>
      </c>
      <c r="Y49" s="1078">
        <v>1</v>
      </c>
      <c r="Z49" s="1079">
        <v>1.3440316373092398</v>
      </c>
      <c r="AA49" s="1073" t="s">
        <v>3011</v>
      </c>
      <c r="AB49" s="1077">
        <v>6.2375E-2</v>
      </c>
      <c r="AC49" s="1078">
        <v>1</v>
      </c>
      <c r="AD49" s="1079">
        <v>1.3440316373092398</v>
      </c>
      <c r="AE49" s="1208" t="s">
        <v>3011</v>
      </c>
      <c r="AF49" s="1077">
        <v>6.2375E-2</v>
      </c>
      <c r="AG49" s="1078">
        <v>1</v>
      </c>
      <c r="AH49" s="1079">
        <v>1.3440316373092398</v>
      </c>
      <c r="AI49" s="1208" t="s">
        <v>3011</v>
      </c>
      <c r="AJ49" s="1077">
        <v>6.2375E-2</v>
      </c>
      <c r="AK49" s="1078">
        <v>1</v>
      </c>
      <c r="AL49" s="1079">
        <v>1.3440316373092398</v>
      </c>
      <c r="AM49" s="1208" t="s">
        <v>3011</v>
      </c>
      <c r="AN49" s="1077">
        <v>6.2375E-2</v>
      </c>
      <c r="AO49" s="1078">
        <v>1</v>
      </c>
      <c r="AP49" s="1079">
        <v>1.3440316373092398</v>
      </c>
      <c r="AQ49" s="1073" t="s">
        <v>3011</v>
      </c>
      <c r="AR49" s="1077">
        <v>6.2375E-2</v>
      </c>
      <c r="AS49" s="1078">
        <v>1</v>
      </c>
      <c r="AT49" s="1079">
        <v>1.3440316373092398</v>
      </c>
      <c r="AU49" s="1208" t="s">
        <v>3011</v>
      </c>
      <c r="AV49" s="1077">
        <v>6.2375E-2</v>
      </c>
      <c r="AW49" s="1078">
        <v>1</v>
      </c>
      <c r="AX49" s="1079">
        <v>1.3440316373092398</v>
      </c>
      <c r="AY49" s="1208" t="s">
        <v>3011</v>
      </c>
      <c r="AZ49" s="1077">
        <v>6.2375E-2</v>
      </c>
      <c r="BA49" s="1078">
        <v>1</v>
      </c>
      <c r="BB49" s="1079">
        <v>1.3440316373092398</v>
      </c>
      <c r="BC49" s="1208" t="s">
        <v>3011</v>
      </c>
      <c r="BD49" s="1077">
        <v>6.2375E-2</v>
      </c>
      <c r="BE49" s="1078">
        <v>1</v>
      </c>
      <c r="BF49" s="1079">
        <v>1.3440316373092398</v>
      </c>
      <c r="BG49" s="1073" t="s">
        <v>3011</v>
      </c>
      <c r="BH49" s="1077">
        <v>6.2375E-2</v>
      </c>
      <c r="BI49" s="1078">
        <v>1</v>
      </c>
      <c r="BJ49" s="1079">
        <v>1.3440316373092398</v>
      </c>
      <c r="BK49" s="1208" t="s">
        <v>3011</v>
      </c>
      <c r="BL49" s="1077">
        <v>6.2375E-2</v>
      </c>
      <c r="BM49" s="1078">
        <v>1</v>
      </c>
      <c r="BN49" s="1079">
        <v>1.3440316373092398</v>
      </c>
      <c r="BO49" s="1208" t="s">
        <v>3011</v>
      </c>
      <c r="BP49" s="1077">
        <v>6.2375E-2</v>
      </c>
      <c r="BQ49" s="1078">
        <v>1</v>
      </c>
      <c r="BR49" s="1079">
        <v>1.3440316373092398</v>
      </c>
      <c r="BS49" s="1208" t="s">
        <v>3011</v>
      </c>
      <c r="BT49" s="1077">
        <v>6.2375E-2</v>
      </c>
      <c r="BU49" s="1078">
        <v>1</v>
      </c>
      <c r="BV49" s="1079">
        <v>1.3440316373092398</v>
      </c>
      <c r="BW49" s="1073" t="s">
        <v>3011</v>
      </c>
      <c r="BX49" s="1103"/>
      <c r="BY49" s="1077">
        <v>6.2375E-2</v>
      </c>
      <c r="BZ49" s="1041" t="s">
        <v>1348</v>
      </c>
      <c r="CA49" s="1094">
        <v>3</v>
      </c>
      <c r="CB49" s="1094">
        <v>4</v>
      </c>
      <c r="CC49" s="1094">
        <v>4</v>
      </c>
      <c r="CD49" s="1094">
        <v>3</v>
      </c>
      <c r="CE49" s="1094">
        <v>1</v>
      </c>
      <c r="CF49" s="1094">
        <v>5</v>
      </c>
      <c r="CG49" s="1089">
        <v>3</v>
      </c>
      <c r="CH49" s="1089">
        <v>1.05</v>
      </c>
      <c r="CI49" s="1093">
        <v>1.3385948990307144</v>
      </c>
      <c r="CJ49" s="1093">
        <v>1.3440316373092398</v>
      </c>
      <c r="CK49" s="1093" t="s">
        <v>2903</v>
      </c>
      <c r="CL49" s="1095">
        <v>1.1000000000000001</v>
      </c>
      <c r="CM49" s="1095">
        <v>1.1000000000000001</v>
      </c>
      <c r="CN49" s="1095">
        <v>1.2</v>
      </c>
      <c r="CO49" s="1095">
        <v>1.02</v>
      </c>
      <c r="CP49" s="1095">
        <v>1</v>
      </c>
      <c r="CQ49" s="1095">
        <v>1.2</v>
      </c>
      <c r="CT49" s="1225"/>
      <c r="CU49" s="1225"/>
    </row>
    <row r="50" spans="1:99" ht="24">
      <c r="A50" s="1045">
        <v>33062</v>
      </c>
      <c r="B50" s="1059"/>
      <c r="C50" s="1060" t="s">
        <v>469</v>
      </c>
      <c r="D50" s="1071" t="s">
        <v>470</v>
      </c>
      <c r="E50" s="1072" t="s">
        <v>352</v>
      </c>
      <c r="F50" s="1073" t="s">
        <v>3015</v>
      </c>
      <c r="G50" s="1074" t="s">
        <v>465</v>
      </c>
      <c r="H50" s="1075" t="s">
        <v>352</v>
      </c>
      <c r="I50" s="1075" t="s">
        <v>352</v>
      </c>
      <c r="J50" s="1076">
        <v>0</v>
      </c>
      <c r="K50" s="1074" t="s">
        <v>339</v>
      </c>
      <c r="L50" s="1077">
        <v>1.5874999999999997E-2</v>
      </c>
      <c r="M50" s="1078">
        <v>1</v>
      </c>
      <c r="N50" s="1079">
        <v>1.2434566510799234</v>
      </c>
      <c r="O50" s="1208" t="s">
        <v>3007</v>
      </c>
      <c r="P50" s="1077">
        <v>1.5874999999999997E-2</v>
      </c>
      <c r="Q50" s="1078">
        <v>1</v>
      </c>
      <c r="R50" s="1079">
        <v>1.2434566510799234</v>
      </c>
      <c r="S50" s="1208" t="s">
        <v>3007</v>
      </c>
      <c r="T50" s="1077">
        <v>1.5874999999999997E-2</v>
      </c>
      <c r="U50" s="1078">
        <v>1</v>
      </c>
      <c r="V50" s="1079">
        <v>1.2434566510799234</v>
      </c>
      <c r="W50" s="1208" t="s">
        <v>3007</v>
      </c>
      <c r="X50" s="1077">
        <v>1.5874999999999997E-2</v>
      </c>
      <c r="Y50" s="1078">
        <v>1</v>
      </c>
      <c r="Z50" s="1079">
        <v>1.2434566510799234</v>
      </c>
      <c r="AA50" s="1073" t="s">
        <v>3007</v>
      </c>
      <c r="AB50" s="1077">
        <v>1.5874999999999997E-2</v>
      </c>
      <c r="AC50" s="1078">
        <v>1</v>
      </c>
      <c r="AD50" s="1079">
        <v>1.2434566510799234</v>
      </c>
      <c r="AE50" s="1208" t="s">
        <v>3007</v>
      </c>
      <c r="AF50" s="1077">
        <v>1.5874999999999997E-2</v>
      </c>
      <c r="AG50" s="1078">
        <v>1</v>
      </c>
      <c r="AH50" s="1079">
        <v>1.2434566510799234</v>
      </c>
      <c r="AI50" s="1208" t="s">
        <v>3007</v>
      </c>
      <c r="AJ50" s="1077">
        <v>1.5874999999999997E-2</v>
      </c>
      <c r="AK50" s="1078">
        <v>1</v>
      </c>
      <c r="AL50" s="1079">
        <v>1.2434566510799234</v>
      </c>
      <c r="AM50" s="1208" t="s">
        <v>3007</v>
      </c>
      <c r="AN50" s="1077">
        <v>1.5874999999999997E-2</v>
      </c>
      <c r="AO50" s="1078">
        <v>1</v>
      </c>
      <c r="AP50" s="1079">
        <v>1.2434566510799234</v>
      </c>
      <c r="AQ50" s="1073" t="s">
        <v>3007</v>
      </c>
      <c r="AR50" s="1077">
        <v>1.5874999999999997E-2</v>
      </c>
      <c r="AS50" s="1078">
        <v>1</v>
      </c>
      <c r="AT50" s="1079">
        <v>1.2434566510799234</v>
      </c>
      <c r="AU50" s="1208" t="s">
        <v>3007</v>
      </c>
      <c r="AV50" s="1077">
        <v>1.5874999999999997E-2</v>
      </c>
      <c r="AW50" s="1078">
        <v>1</v>
      </c>
      <c r="AX50" s="1079">
        <v>1.2434566510799234</v>
      </c>
      <c r="AY50" s="1208" t="s">
        <v>3007</v>
      </c>
      <c r="AZ50" s="1077">
        <v>1.5874999999999997E-2</v>
      </c>
      <c r="BA50" s="1078">
        <v>1</v>
      </c>
      <c r="BB50" s="1079">
        <v>1.2434566510799234</v>
      </c>
      <c r="BC50" s="1208" t="s">
        <v>3007</v>
      </c>
      <c r="BD50" s="1077">
        <v>1.5874999999999997E-2</v>
      </c>
      <c r="BE50" s="1078">
        <v>1</v>
      </c>
      <c r="BF50" s="1079">
        <v>1.2434566510799234</v>
      </c>
      <c r="BG50" s="1073" t="s">
        <v>3007</v>
      </c>
      <c r="BH50" s="1077">
        <v>1.5874999999999997E-2</v>
      </c>
      <c r="BI50" s="1078">
        <v>1</v>
      </c>
      <c r="BJ50" s="1079">
        <v>1.2434566510799234</v>
      </c>
      <c r="BK50" s="1208" t="s">
        <v>3007</v>
      </c>
      <c r="BL50" s="1077">
        <v>1.5874999999999997E-2</v>
      </c>
      <c r="BM50" s="1078">
        <v>1</v>
      </c>
      <c r="BN50" s="1079">
        <v>1.2434566510799234</v>
      </c>
      <c r="BO50" s="1208" t="s">
        <v>3007</v>
      </c>
      <c r="BP50" s="1077">
        <v>1.5874999999999997E-2</v>
      </c>
      <c r="BQ50" s="1078">
        <v>1</v>
      </c>
      <c r="BR50" s="1079">
        <v>1.2434566510799234</v>
      </c>
      <c r="BS50" s="1208" t="s">
        <v>3007</v>
      </c>
      <c r="BT50" s="1077">
        <v>1.5874999999999997E-2</v>
      </c>
      <c r="BU50" s="1078">
        <v>1</v>
      </c>
      <c r="BV50" s="1079">
        <v>1.2434566510799234</v>
      </c>
      <c r="BW50" s="1073" t="s">
        <v>3007</v>
      </c>
      <c r="BX50" s="1103"/>
      <c r="BY50" s="1077">
        <v>1.5874999999999997E-2</v>
      </c>
      <c r="BZ50" s="1041" t="s">
        <v>1348</v>
      </c>
      <c r="CA50" s="1094">
        <v>1</v>
      </c>
      <c r="CB50" s="1094">
        <v>4</v>
      </c>
      <c r="CC50" s="1094">
        <v>4</v>
      </c>
      <c r="CD50" s="1094">
        <v>3</v>
      </c>
      <c r="CE50" s="1094">
        <v>1</v>
      </c>
      <c r="CF50" s="1094">
        <v>3</v>
      </c>
      <c r="CG50" s="1089">
        <v>3</v>
      </c>
      <c r="CH50" s="1089">
        <v>1.05</v>
      </c>
      <c r="CI50" s="1093">
        <v>1.2365959919080913</v>
      </c>
      <c r="CJ50" s="1093">
        <v>1.2434566510799234</v>
      </c>
      <c r="CK50" s="1093" t="s">
        <v>3008</v>
      </c>
      <c r="CL50" s="1095">
        <v>1</v>
      </c>
      <c r="CM50" s="1095">
        <v>1.1000000000000001</v>
      </c>
      <c r="CN50" s="1095">
        <v>1.2</v>
      </c>
      <c r="CO50" s="1095">
        <v>1.02</v>
      </c>
      <c r="CP50" s="1095">
        <v>1</v>
      </c>
      <c r="CQ50" s="1095">
        <v>1.05</v>
      </c>
    </row>
    <row r="51" spans="1:99" s="1204" customFormat="1" ht="24">
      <c r="A51" s="1045">
        <v>2814</v>
      </c>
      <c r="B51" s="1059"/>
      <c r="C51" s="1060" t="s">
        <v>469</v>
      </c>
      <c r="D51" s="1071" t="s">
        <v>470</v>
      </c>
      <c r="E51" s="1072" t="s">
        <v>352</v>
      </c>
      <c r="F51" s="1073" t="s">
        <v>2967</v>
      </c>
      <c r="G51" s="1074" t="s">
        <v>465</v>
      </c>
      <c r="H51" s="1075" t="s">
        <v>352</v>
      </c>
      <c r="I51" s="1075" t="s">
        <v>352</v>
      </c>
      <c r="J51" s="1076">
        <v>0</v>
      </c>
      <c r="K51" s="1074" t="s">
        <v>339</v>
      </c>
      <c r="L51" s="1077">
        <v>1.4687499999999998E-4</v>
      </c>
      <c r="M51" s="1078">
        <v>1</v>
      </c>
      <c r="N51" s="1079">
        <v>1.3440316373092398</v>
      </c>
      <c r="O51" s="1208" t="s">
        <v>3011</v>
      </c>
      <c r="P51" s="1077">
        <v>1.4687499999999998E-4</v>
      </c>
      <c r="Q51" s="1078">
        <v>1</v>
      </c>
      <c r="R51" s="1079">
        <v>1.3440316373092398</v>
      </c>
      <c r="S51" s="1208" t="s">
        <v>3011</v>
      </c>
      <c r="T51" s="1077">
        <v>1.4687499999999998E-4</v>
      </c>
      <c r="U51" s="1078">
        <v>1</v>
      </c>
      <c r="V51" s="1079">
        <v>1.3440316373092398</v>
      </c>
      <c r="W51" s="1208" t="s">
        <v>3011</v>
      </c>
      <c r="X51" s="1077">
        <v>1.4687499999999998E-4</v>
      </c>
      <c r="Y51" s="1078">
        <v>1</v>
      </c>
      <c r="Z51" s="1079">
        <v>1.3440316373092398</v>
      </c>
      <c r="AA51" s="1073" t="s">
        <v>3011</v>
      </c>
      <c r="AB51" s="1077">
        <v>1.4687499999999998E-4</v>
      </c>
      <c r="AC51" s="1078">
        <v>1</v>
      </c>
      <c r="AD51" s="1079">
        <v>1.3440316373092398</v>
      </c>
      <c r="AE51" s="1208" t="s">
        <v>3011</v>
      </c>
      <c r="AF51" s="1077">
        <v>1.4687499999999998E-4</v>
      </c>
      <c r="AG51" s="1078">
        <v>1</v>
      </c>
      <c r="AH51" s="1079">
        <v>1.3440316373092398</v>
      </c>
      <c r="AI51" s="1208" t="s">
        <v>3011</v>
      </c>
      <c r="AJ51" s="1077">
        <v>1.4687499999999998E-4</v>
      </c>
      <c r="AK51" s="1078">
        <v>1</v>
      </c>
      <c r="AL51" s="1079">
        <v>1.3440316373092398</v>
      </c>
      <c r="AM51" s="1208" t="s">
        <v>3011</v>
      </c>
      <c r="AN51" s="1077">
        <v>1.4687499999999998E-4</v>
      </c>
      <c r="AO51" s="1078">
        <v>1</v>
      </c>
      <c r="AP51" s="1079">
        <v>1.3440316373092398</v>
      </c>
      <c r="AQ51" s="1073" t="s">
        <v>3011</v>
      </c>
      <c r="AR51" s="1077">
        <v>1.4687499999999998E-4</v>
      </c>
      <c r="AS51" s="1078">
        <v>1</v>
      </c>
      <c r="AT51" s="1079">
        <v>1.3440316373092398</v>
      </c>
      <c r="AU51" s="1208" t="s">
        <v>3011</v>
      </c>
      <c r="AV51" s="1077">
        <v>1.4687499999999998E-4</v>
      </c>
      <c r="AW51" s="1078">
        <v>1</v>
      </c>
      <c r="AX51" s="1079">
        <v>1.3440316373092398</v>
      </c>
      <c r="AY51" s="1208" t="s">
        <v>3011</v>
      </c>
      <c r="AZ51" s="1077">
        <v>1.4687499999999998E-4</v>
      </c>
      <c r="BA51" s="1078">
        <v>1</v>
      </c>
      <c r="BB51" s="1079">
        <v>1.3440316373092398</v>
      </c>
      <c r="BC51" s="1208" t="s">
        <v>3011</v>
      </c>
      <c r="BD51" s="1077">
        <v>1.4687499999999998E-4</v>
      </c>
      <c r="BE51" s="1078">
        <v>1</v>
      </c>
      <c r="BF51" s="1079">
        <v>1.3440316373092398</v>
      </c>
      <c r="BG51" s="1073" t="s">
        <v>3011</v>
      </c>
      <c r="BH51" s="1077">
        <v>1.4687499999999998E-4</v>
      </c>
      <c r="BI51" s="1078">
        <v>1</v>
      </c>
      <c r="BJ51" s="1079">
        <v>1.3440316373092398</v>
      </c>
      <c r="BK51" s="1208" t="s">
        <v>3011</v>
      </c>
      <c r="BL51" s="1077">
        <v>1.4687499999999998E-4</v>
      </c>
      <c r="BM51" s="1078">
        <v>1</v>
      </c>
      <c r="BN51" s="1079">
        <v>1.3440316373092398</v>
      </c>
      <c r="BO51" s="1208" t="s">
        <v>3011</v>
      </c>
      <c r="BP51" s="1077">
        <v>1.4687499999999998E-4</v>
      </c>
      <c r="BQ51" s="1078">
        <v>1</v>
      </c>
      <c r="BR51" s="1079">
        <v>1.3440316373092398</v>
      </c>
      <c r="BS51" s="1208" t="s">
        <v>3011</v>
      </c>
      <c r="BT51" s="1077">
        <v>1.4687499999999998E-4</v>
      </c>
      <c r="BU51" s="1078">
        <v>1</v>
      </c>
      <c r="BV51" s="1079">
        <v>1.3440316373092398</v>
      </c>
      <c r="BW51" s="1073" t="s">
        <v>3011</v>
      </c>
      <c r="BX51" s="1103"/>
      <c r="BY51" s="1077">
        <v>1.4687499999999998E-4</v>
      </c>
      <c r="BZ51" s="1041" t="s">
        <v>1348</v>
      </c>
      <c r="CA51" s="1094">
        <v>3</v>
      </c>
      <c r="CB51" s="1094">
        <v>4</v>
      </c>
      <c r="CC51" s="1094">
        <v>4</v>
      </c>
      <c r="CD51" s="1094">
        <v>3</v>
      </c>
      <c r="CE51" s="1094">
        <v>1</v>
      </c>
      <c r="CF51" s="1094">
        <v>5</v>
      </c>
      <c r="CG51" s="1089">
        <v>3</v>
      </c>
      <c r="CH51" s="1089">
        <v>1.05</v>
      </c>
      <c r="CI51" s="1093">
        <v>1.3385948990307144</v>
      </c>
      <c r="CJ51" s="1093">
        <v>1.3440316373092398</v>
      </c>
      <c r="CK51" s="1093" t="s">
        <v>2903</v>
      </c>
      <c r="CL51" s="1095">
        <v>1.1000000000000001</v>
      </c>
      <c r="CM51" s="1095">
        <v>1.1000000000000001</v>
      </c>
      <c r="CN51" s="1095">
        <v>1.2</v>
      </c>
      <c r="CO51" s="1095">
        <v>1.02</v>
      </c>
      <c r="CP51" s="1095">
        <v>1</v>
      </c>
      <c r="CQ51" s="1095">
        <v>1.2</v>
      </c>
      <c r="CT51" s="1225"/>
      <c r="CU51" s="1225"/>
    </row>
    <row r="52" spans="1:99" s="1204" customFormat="1" ht="24">
      <c r="A52" s="1045">
        <v>6319</v>
      </c>
      <c r="B52" s="1059"/>
      <c r="C52" s="1060" t="s">
        <v>469</v>
      </c>
      <c r="D52" s="1071" t="s">
        <v>470</v>
      </c>
      <c r="E52" s="1072" t="s">
        <v>352</v>
      </c>
      <c r="F52" s="1073" t="s">
        <v>2972</v>
      </c>
      <c r="G52" s="1074" t="s">
        <v>465</v>
      </c>
      <c r="H52" s="1075" t="s">
        <v>352</v>
      </c>
      <c r="I52" s="1075" t="s">
        <v>352</v>
      </c>
      <c r="J52" s="1076">
        <v>0</v>
      </c>
      <c r="K52" s="1074" t="s">
        <v>339</v>
      </c>
      <c r="L52" s="1077">
        <v>5.1437499999999997E-2</v>
      </c>
      <c r="M52" s="1078">
        <v>1</v>
      </c>
      <c r="N52" s="1079">
        <v>1.3440316373092398</v>
      </c>
      <c r="O52" s="1208" t="s">
        <v>3011</v>
      </c>
      <c r="P52" s="1077">
        <v>5.1437499999999997E-2</v>
      </c>
      <c r="Q52" s="1078">
        <v>1</v>
      </c>
      <c r="R52" s="1079">
        <v>1.3440316373092398</v>
      </c>
      <c r="S52" s="1208" t="s">
        <v>3011</v>
      </c>
      <c r="T52" s="1077">
        <v>5.1437499999999997E-2</v>
      </c>
      <c r="U52" s="1078">
        <v>1</v>
      </c>
      <c r="V52" s="1079">
        <v>1.3440316373092398</v>
      </c>
      <c r="W52" s="1208" t="s">
        <v>3011</v>
      </c>
      <c r="X52" s="1077">
        <v>5.1437499999999997E-2</v>
      </c>
      <c r="Y52" s="1078">
        <v>1</v>
      </c>
      <c r="Z52" s="1079">
        <v>1.3440316373092398</v>
      </c>
      <c r="AA52" s="1073" t="s">
        <v>3011</v>
      </c>
      <c r="AB52" s="1077">
        <v>5.1437499999999997E-2</v>
      </c>
      <c r="AC52" s="1078">
        <v>1</v>
      </c>
      <c r="AD52" s="1079">
        <v>1.3440316373092398</v>
      </c>
      <c r="AE52" s="1208" t="s">
        <v>3011</v>
      </c>
      <c r="AF52" s="1077">
        <v>5.1437499999999997E-2</v>
      </c>
      <c r="AG52" s="1078">
        <v>1</v>
      </c>
      <c r="AH52" s="1079">
        <v>1.3440316373092398</v>
      </c>
      <c r="AI52" s="1208" t="s">
        <v>3011</v>
      </c>
      <c r="AJ52" s="1077">
        <v>5.1437499999999997E-2</v>
      </c>
      <c r="AK52" s="1078">
        <v>1</v>
      </c>
      <c r="AL52" s="1079">
        <v>1.3440316373092398</v>
      </c>
      <c r="AM52" s="1208" t="s">
        <v>3011</v>
      </c>
      <c r="AN52" s="1077">
        <v>5.1437499999999997E-2</v>
      </c>
      <c r="AO52" s="1078">
        <v>1</v>
      </c>
      <c r="AP52" s="1079">
        <v>1.3440316373092398</v>
      </c>
      <c r="AQ52" s="1073" t="s">
        <v>3011</v>
      </c>
      <c r="AR52" s="1077">
        <v>5.1437499999999997E-2</v>
      </c>
      <c r="AS52" s="1078">
        <v>1</v>
      </c>
      <c r="AT52" s="1079">
        <v>1.3440316373092398</v>
      </c>
      <c r="AU52" s="1208" t="s">
        <v>3011</v>
      </c>
      <c r="AV52" s="1077">
        <v>5.1437499999999997E-2</v>
      </c>
      <c r="AW52" s="1078">
        <v>1</v>
      </c>
      <c r="AX52" s="1079">
        <v>1.3440316373092398</v>
      </c>
      <c r="AY52" s="1208" t="s">
        <v>3011</v>
      </c>
      <c r="AZ52" s="1077">
        <v>5.1437499999999997E-2</v>
      </c>
      <c r="BA52" s="1078">
        <v>1</v>
      </c>
      <c r="BB52" s="1079">
        <v>1.3440316373092398</v>
      </c>
      <c r="BC52" s="1208" t="s">
        <v>3011</v>
      </c>
      <c r="BD52" s="1077">
        <v>5.1437499999999997E-2</v>
      </c>
      <c r="BE52" s="1078">
        <v>1</v>
      </c>
      <c r="BF52" s="1079">
        <v>1.3440316373092398</v>
      </c>
      <c r="BG52" s="1073" t="s">
        <v>3011</v>
      </c>
      <c r="BH52" s="1077">
        <v>5.1437499999999997E-2</v>
      </c>
      <c r="BI52" s="1078">
        <v>1</v>
      </c>
      <c r="BJ52" s="1079">
        <v>1.3440316373092398</v>
      </c>
      <c r="BK52" s="1208" t="s">
        <v>3011</v>
      </c>
      <c r="BL52" s="1077">
        <v>5.1437499999999997E-2</v>
      </c>
      <c r="BM52" s="1078">
        <v>1</v>
      </c>
      <c r="BN52" s="1079">
        <v>1.3440316373092398</v>
      </c>
      <c r="BO52" s="1208" t="s">
        <v>3011</v>
      </c>
      <c r="BP52" s="1077">
        <v>5.1437499999999997E-2</v>
      </c>
      <c r="BQ52" s="1078">
        <v>1</v>
      </c>
      <c r="BR52" s="1079">
        <v>1.3440316373092398</v>
      </c>
      <c r="BS52" s="1208" t="s">
        <v>3011</v>
      </c>
      <c r="BT52" s="1077">
        <v>5.1437499999999997E-2</v>
      </c>
      <c r="BU52" s="1078">
        <v>1</v>
      </c>
      <c r="BV52" s="1079">
        <v>1.3440316373092398</v>
      </c>
      <c r="BW52" s="1073" t="s">
        <v>3011</v>
      </c>
      <c r="BX52" s="1103"/>
      <c r="BY52" s="1077">
        <v>5.1437499999999997E-2</v>
      </c>
      <c r="BZ52" s="1041" t="s">
        <v>1348</v>
      </c>
      <c r="CA52" s="1094">
        <v>3</v>
      </c>
      <c r="CB52" s="1094">
        <v>4</v>
      </c>
      <c r="CC52" s="1094">
        <v>4</v>
      </c>
      <c r="CD52" s="1094">
        <v>3</v>
      </c>
      <c r="CE52" s="1094">
        <v>1</v>
      </c>
      <c r="CF52" s="1094">
        <v>5</v>
      </c>
      <c r="CG52" s="1089">
        <v>3</v>
      </c>
      <c r="CH52" s="1089">
        <v>1.05</v>
      </c>
      <c r="CI52" s="1093">
        <v>1.3385948990307144</v>
      </c>
      <c r="CJ52" s="1093">
        <v>1.3440316373092398</v>
      </c>
      <c r="CK52" s="1093" t="s">
        <v>2903</v>
      </c>
      <c r="CL52" s="1095">
        <v>1.1000000000000001</v>
      </c>
      <c r="CM52" s="1095">
        <v>1.1000000000000001</v>
      </c>
      <c r="CN52" s="1095">
        <v>1.2</v>
      </c>
      <c r="CO52" s="1095">
        <v>1.02</v>
      </c>
      <c r="CP52" s="1095">
        <v>1</v>
      </c>
      <c r="CQ52" s="1095">
        <v>1.2</v>
      </c>
      <c r="CT52" s="1225"/>
      <c r="CU52" s="1225"/>
    </row>
    <row r="53" spans="1:99" s="1204" customFormat="1" ht="24">
      <c r="A53" s="1045">
        <v>1278</v>
      </c>
      <c r="B53" s="1059"/>
      <c r="C53" s="1060" t="s">
        <v>469</v>
      </c>
      <c r="D53" s="1071" t="s">
        <v>470</v>
      </c>
      <c r="E53" s="1072" t="s">
        <v>352</v>
      </c>
      <c r="F53" s="1073" t="s">
        <v>3016</v>
      </c>
      <c r="G53" s="1074" t="s">
        <v>465</v>
      </c>
      <c r="H53" s="1075" t="s">
        <v>352</v>
      </c>
      <c r="I53" s="1075" t="s">
        <v>352</v>
      </c>
      <c r="J53" s="1076">
        <v>0</v>
      </c>
      <c r="K53" s="1074" t="s">
        <v>339</v>
      </c>
      <c r="L53" s="1077">
        <v>1.1562499999999998E-2</v>
      </c>
      <c r="M53" s="1078">
        <v>1</v>
      </c>
      <c r="N53" s="1079">
        <v>1.3440316373092398</v>
      </c>
      <c r="O53" s="1208" t="s">
        <v>3011</v>
      </c>
      <c r="P53" s="1077">
        <v>1.1562499999999998E-2</v>
      </c>
      <c r="Q53" s="1078">
        <v>1</v>
      </c>
      <c r="R53" s="1079">
        <v>1.3440316373092398</v>
      </c>
      <c r="S53" s="1208" t="s">
        <v>3011</v>
      </c>
      <c r="T53" s="1077">
        <v>1.1562499999999998E-2</v>
      </c>
      <c r="U53" s="1078">
        <v>1</v>
      </c>
      <c r="V53" s="1079">
        <v>1.3440316373092398</v>
      </c>
      <c r="W53" s="1208" t="s">
        <v>3011</v>
      </c>
      <c r="X53" s="1077">
        <v>1.1562499999999998E-2</v>
      </c>
      <c r="Y53" s="1078">
        <v>1</v>
      </c>
      <c r="Z53" s="1079">
        <v>1.3440316373092398</v>
      </c>
      <c r="AA53" s="1073" t="s">
        <v>3011</v>
      </c>
      <c r="AB53" s="1077">
        <v>1.1562499999999998E-2</v>
      </c>
      <c r="AC53" s="1078">
        <v>1</v>
      </c>
      <c r="AD53" s="1079">
        <v>1.3440316373092398</v>
      </c>
      <c r="AE53" s="1208" t="s">
        <v>3011</v>
      </c>
      <c r="AF53" s="1077">
        <v>1.1562499999999998E-2</v>
      </c>
      <c r="AG53" s="1078">
        <v>1</v>
      </c>
      <c r="AH53" s="1079">
        <v>1.3440316373092398</v>
      </c>
      <c r="AI53" s="1208" t="s">
        <v>3011</v>
      </c>
      <c r="AJ53" s="1077">
        <v>1.1562499999999998E-2</v>
      </c>
      <c r="AK53" s="1078">
        <v>1</v>
      </c>
      <c r="AL53" s="1079">
        <v>1.3440316373092398</v>
      </c>
      <c r="AM53" s="1208" t="s">
        <v>3011</v>
      </c>
      <c r="AN53" s="1077">
        <v>1.1562499999999998E-2</v>
      </c>
      <c r="AO53" s="1078">
        <v>1</v>
      </c>
      <c r="AP53" s="1079">
        <v>1.3440316373092398</v>
      </c>
      <c r="AQ53" s="1073" t="s">
        <v>3011</v>
      </c>
      <c r="AR53" s="1077">
        <v>1.1562499999999998E-2</v>
      </c>
      <c r="AS53" s="1078">
        <v>1</v>
      </c>
      <c r="AT53" s="1079">
        <v>1.3440316373092398</v>
      </c>
      <c r="AU53" s="1208" t="s">
        <v>3011</v>
      </c>
      <c r="AV53" s="1077">
        <v>1.1562499999999998E-2</v>
      </c>
      <c r="AW53" s="1078">
        <v>1</v>
      </c>
      <c r="AX53" s="1079">
        <v>1.3440316373092398</v>
      </c>
      <c r="AY53" s="1208" t="s">
        <v>3011</v>
      </c>
      <c r="AZ53" s="1077">
        <v>1.1562499999999998E-2</v>
      </c>
      <c r="BA53" s="1078">
        <v>1</v>
      </c>
      <c r="BB53" s="1079">
        <v>1.3440316373092398</v>
      </c>
      <c r="BC53" s="1208" t="s">
        <v>3011</v>
      </c>
      <c r="BD53" s="1077">
        <v>1.1562499999999998E-2</v>
      </c>
      <c r="BE53" s="1078">
        <v>1</v>
      </c>
      <c r="BF53" s="1079">
        <v>1.3440316373092398</v>
      </c>
      <c r="BG53" s="1073" t="s">
        <v>3011</v>
      </c>
      <c r="BH53" s="1077">
        <v>1.1562499999999998E-2</v>
      </c>
      <c r="BI53" s="1078">
        <v>1</v>
      </c>
      <c r="BJ53" s="1079">
        <v>1.3440316373092398</v>
      </c>
      <c r="BK53" s="1208" t="s">
        <v>3011</v>
      </c>
      <c r="BL53" s="1077">
        <v>1.1562499999999998E-2</v>
      </c>
      <c r="BM53" s="1078">
        <v>1</v>
      </c>
      <c r="BN53" s="1079">
        <v>1.3440316373092398</v>
      </c>
      <c r="BO53" s="1208" t="s">
        <v>3011</v>
      </c>
      <c r="BP53" s="1077">
        <v>1.1562499999999998E-2</v>
      </c>
      <c r="BQ53" s="1078">
        <v>1</v>
      </c>
      <c r="BR53" s="1079">
        <v>1.3440316373092398</v>
      </c>
      <c r="BS53" s="1208" t="s">
        <v>3011</v>
      </c>
      <c r="BT53" s="1077">
        <v>1.1562499999999998E-2</v>
      </c>
      <c r="BU53" s="1078">
        <v>1</v>
      </c>
      <c r="BV53" s="1079">
        <v>1.3440316373092398</v>
      </c>
      <c r="BW53" s="1073" t="s">
        <v>3011</v>
      </c>
      <c r="BX53" s="1103"/>
      <c r="BY53" s="1077">
        <v>1.1562499999999998E-2</v>
      </c>
      <c r="BZ53" s="1041" t="s">
        <v>1348</v>
      </c>
      <c r="CA53" s="1094">
        <v>3</v>
      </c>
      <c r="CB53" s="1094">
        <v>4</v>
      </c>
      <c r="CC53" s="1094">
        <v>4</v>
      </c>
      <c r="CD53" s="1094">
        <v>3</v>
      </c>
      <c r="CE53" s="1094">
        <v>1</v>
      </c>
      <c r="CF53" s="1094">
        <v>5</v>
      </c>
      <c r="CG53" s="1089">
        <v>3</v>
      </c>
      <c r="CH53" s="1089">
        <v>1.05</v>
      </c>
      <c r="CI53" s="1093">
        <v>1.3385948990307144</v>
      </c>
      <c r="CJ53" s="1093">
        <v>1.3440316373092398</v>
      </c>
      <c r="CK53" s="1093" t="s">
        <v>2903</v>
      </c>
      <c r="CL53" s="1095">
        <v>1.1000000000000001</v>
      </c>
      <c r="CM53" s="1095">
        <v>1.1000000000000001</v>
      </c>
      <c r="CN53" s="1095">
        <v>1.2</v>
      </c>
      <c r="CO53" s="1095">
        <v>1.02</v>
      </c>
      <c r="CP53" s="1095">
        <v>1</v>
      </c>
      <c r="CQ53" s="1095">
        <v>1.2</v>
      </c>
      <c r="CT53" s="1225"/>
      <c r="CU53" s="1225"/>
    </row>
    <row r="54" spans="1:99" ht="24">
      <c r="A54" s="1045">
        <v>1198</v>
      </c>
      <c r="B54" s="1059" t="s">
        <v>469</v>
      </c>
      <c r="C54" s="1060" t="s">
        <v>469</v>
      </c>
      <c r="D54" s="1071" t="s">
        <v>470</v>
      </c>
      <c r="E54" s="1072" t="s">
        <v>352</v>
      </c>
      <c r="F54" s="1073" t="s">
        <v>3017</v>
      </c>
      <c r="G54" s="1074" t="s">
        <v>465</v>
      </c>
      <c r="H54" s="1075" t="s">
        <v>352</v>
      </c>
      <c r="I54" s="1075" t="s">
        <v>352</v>
      </c>
      <c r="J54" s="1076">
        <v>0</v>
      </c>
      <c r="K54" s="1074" t="s">
        <v>339</v>
      </c>
      <c r="L54" s="1077">
        <v>0.76249999999999996</v>
      </c>
      <c r="M54" s="1078">
        <v>1</v>
      </c>
      <c r="N54" s="1079">
        <v>1.2434566510799234</v>
      </c>
      <c r="O54" s="1208" t="s">
        <v>3007</v>
      </c>
      <c r="P54" s="1077">
        <v>0.76249999999999996</v>
      </c>
      <c r="Q54" s="1078">
        <v>1</v>
      </c>
      <c r="R54" s="1079">
        <v>1.2434566510799234</v>
      </c>
      <c r="S54" s="1208" t="s">
        <v>3007</v>
      </c>
      <c r="T54" s="1077">
        <v>0.76249999999999996</v>
      </c>
      <c r="U54" s="1078">
        <v>1</v>
      </c>
      <c r="V54" s="1079">
        <v>1.2434566510799234</v>
      </c>
      <c r="W54" s="1208" t="s">
        <v>3007</v>
      </c>
      <c r="X54" s="1077">
        <v>0.76249999999999996</v>
      </c>
      <c r="Y54" s="1078">
        <v>1</v>
      </c>
      <c r="Z54" s="1079">
        <v>1.2434566510799234</v>
      </c>
      <c r="AA54" s="1073" t="s">
        <v>3007</v>
      </c>
      <c r="AB54" s="1077">
        <v>0.76249999999999996</v>
      </c>
      <c r="AC54" s="1078">
        <v>1</v>
      </c>
      <c r="AD54" s="1079">
        <v>1.2434566510799234</v>
      </c>
      <c r="AE54" s="1208" t="s">
        <v>3007</v>
      </c>
      <c r="AF54" s="1077">
        <v>0.76249999999999996</v>
      </c>
      <c r="AG54" s="1078">
        <v>1</v>
      </c>
      <c r="AH54" s="1079">
        <v>1.2434566510799234</v>
      </c>
      <c r="AI54" s="1208" t="s">
        <v>3007</v>
      </c>
      <c r="AJ54" s="1077">
        <v>0.76249999999999996</v>
      </c>
      <c r="AK54" s="1078">
        <v>1</v>
      </c>
      <c r="AL54" s="1079">
        <v>1.2434566510799234</v>
      </c>
      <c r="AM54" s="1208" t="s">
        <v>3007</v>
      </c>
      <c r="AN54" s="1077">
        <v>0.76249999999999996</v>
      </c>
      <c r="AO54" s="1078">
        <v>1</v>
      </c>
      <c r="AP54" s="1079">
        <v>1.2434566510799234</v>
      </c>
      <c r="AQ54" s="1073" t="s">
        <v>3007</v>
      </c>
      <c r="AR54" s="1077">
        <v>0.76249999999999996</v>
      </c>
      <c r="AS54" s="1078">
        <v>1</v>
      </c>
      <c r="AT54" s="1079">
        <v>1.2434566510799234</v>
      </c>
      <c r="AU54" s="1208" t="s">
        <v>3007</v>
      </c>
      <c r="AV54" s="1077">
        <v>0.76249999999999996</v>
      </c>
      <c r="AW54" s="1078">
        <v>1</v>
      </c>
      <c r="AX54" s="1079">
        <v>1.2434566510799234</v>
      </c>
      <c r="AY54" s="1208" t="s">
        <v>3007</v>
      </c>
      <c r="AZ54" s="1077">
        <v>0.76249999999999996</v>
      </c>
      <c r="BA54" s="1078">
        <v>1</v>
      </c>
      <c r="BB54" s="1079">
        <v>1.2434566510799234</v>
      </c>
      <c r="BC54" s="1208" t="s">
        <v>3007</v>
      </c>
      <c r="BD54" s="1077">
        <v>0.76249999999999996</v>
      </c>
      <c r="BE54" s="1078">
        <v>1</v>
      </c>
      <c r="BF54" s="1079">
        <v>1.2434566510799234</v>
      </c>
      <c r="BG54" s="1073" t="s">
        <v>3007</v>
      </c>
      <c r="BH54" s="1077">
        <v>0.76249999999999996</v>
      </c>
      <c r="BI54" s="1078">
        <v>1</v>
      </c>
      <c r="BJ54" s="1079">
        <v>1.2434566510799234</v>
      </c>
      <c r="BK54" s="1208" t="s">
        <v>3007</v>
      </c>
      <c r="BL54" s="1077">
        <v>0.76249999999999996</v>
      </c>
      <c r="BM54" s="1078">
        <v>1</v>
      </c>
      <c r="BN54" s="1079">
        <v>1.2434566510799234</v>
      </c>
      <c r="BO54" s="1208" t="s">
        <v>3007</v>
      </c>
      <c r="BP54" s="1077">
        <v>0.76249999999999996</v>
      </c>
      <c r="BQ54" s="1078">
        <v>1</v>
      </c>
      <c r="BR54" s="1079">
        <v>1.2434566510799234</v>
      </c>
      <c r="BS54" s="1208" t="s">
        <v>3007</v>
      </c>
      <c r="BT54" s="1077">
        <v>0.76249999999999996</v>
      </c>
      <c r="BU54" s="1078">
        <v>1</v>
      </c>
      <c r="BV54" s="1079">
        <v>1.2434566510799234</v>
      </c>
      <c r="BW54" s="1073" t="s">
        <v>3007</v>
      </c>
      <c r="BX54" s="1103"/>
      <c r="BY54" s="1077">
        <v>0.76249999999999996</v>
      </c>
      <c r="BZ54" s="1041" t="s">
        <v>1348</v>
      </c>
      <c r="CA54" s="1094">
        <v>1</v>
      </c>
      <c r="CB54" s="1094">
        <v>4</v>
      </c>
      <c r="CC54" s="1094">
        <v>4</v>
      </c>
      <c r="CD54" s="1094">
        <v>3</v>
      </c>
      <c r="CE54" s="1094">
        <v>1</v>
      </c>
      <c r="CF54" s="1094">
        <v>3</v>
      </c>
      <c r="CG54" s="1089">
        <v>3</v>
      </c>
      <c r="CH54" s="1089">
        <v>1.05</v>
      </c>
      <c r="CI54" s="1093">
        <v>1.2365959919080913</v>
      </c>
      <c r="CJ54" s="1093">
        <v>1.2434566510799234</v>
      </c>
      <c r="CK54" s="1093" t="s">
        <v>3008</v>
      </c>
      <c r="CL54" s="1095">
        <v>1</v>
      </c>
      <c r="CM54" s="1095">
        <v>1.1000000000000001</v>
      </c>
      <c r="CN54" s="1095">
        <v>1.2</v>
      </c>
      <c r="CO54" s="1095">
        <v>1.02</v>
      </c>
      <c r="CP54" s="1095">
        <v>1</v>
      </c>
      <c r="CQ54" s="1095">
        <v>1.05</v>
      </c>
    </row>
    <row r="55" spans="1:99" s="1204" customFormat="1" ht="24">
      <c r="A55" s="1045">
        <v>3110</v>
      </c>
      <c r="B55" s="1059"/>
      <c r="C55" s="1060" t="s">
        <v>469</v>
      </c>
      <c r="D55" s="1071" t="s">
        <v>470</v>
      </c>
      <c r="E55" s="1072" t="s">
        <v>352</v>
      </c>
      <c r="F55" s="1073" t="s">
        <v>3018</v>
      </c>
      <c r="G55" s="1074" t="s">
        <v>465</v>
      </c>
      <c r="H55" s="1075" t="s">
        <v>352</v>
      </c>
      <c r="I55" s="1075" t="s">
        <v>352</v>
      </c>
      <c r="J55" s="1076">
        <v>0</v>
      </c>
      <c r="K55" s="1074" t="s">
        <v>466</v>
      </c>
      <c r="L55" s="1077">
        <v>0.05</v>
      </c>
      <c r="M55" s="1078">
        <v>1</v>
      </c>
      <c r="N55" s="1079">
        <v>1.3440316373092398</v>
      </c>
      <c r="O55" s="1208" t="s">
        <v>3011</v>
      </c>
      <c r="P55" s="1077">
        <v>0.05</v>
      </c>
      <c r="Q55" s="1078">
        <v>1</v>
      </c>
      <c r="R55" s="1079">
        <v>1.3440316373092398</v>
      </c>
      <c r="S55" s="1208" t="s">
        <v>3011</v>
      </c>
      <c r="T55" s="1077">
        <v>0.05</v>
      </c>
      <c r="U55" s="1078">
        <v>1</v>
      </c>
      <c r="V55" s="1079">
        <v>1.3440316373092398</v>
      </c>
      <c r="W55" s="1208" t="s">
        <v>3011</v>
      </c>
      <c r="X55" s="1077">
        <v>0.05</v>
      </c>
      <c r="Y55" s="1078">
        <v>1</v>
      </c>
      <c r="Z55" s="1079">
        <v>1.3440316373092398</v>
      </c>
      <c r="AA55" s="1073" t="s">
        <v>3011</v>
      </c>
      <c r="AB55" s="1077">
        <v>0.05</v>
      </c>
      <c r="AC55" s="1078">
        <v>1</v>
      </c>
      <c r="AD55" s="1079">
        <v>1.3440316373092398</v>
      </c>
      <c r="AE55" s="1208" t="s">
        <v>3011</v>
      </c>
      <c r="AF55" s="1077">
        <v>0.05</v>
      </c>
      <c r="AG55" s="1078">
        <v>1</v>
      </c>
      <c r="AH55" s="1079">
        <v>1.3440316373092398</v>
      </c>
      <c r="AI55" s="1208" t="s">
        <v>3011</v>
      </c>
      <c r="AJ55" s="1077">
        <v>0.05</v>
      </c>
      <c r="AK55" s="1078">
        <v>1</v>
      </c>
      <c r="AL55" s="1079">
        <v>1.3440316373092398</v>
      </c>
      <c r="AM55" s="1208" t="s">
        <v>3011</v>
      </c>
      <c r="AN55" s="1077">
        <v>0.05</v>
      </c>
      <c r="AO55" s="1078">
        <v>1</v>
      </c>
      <c r="AP55" s="1079">
        <v>1.3440316373092398</v>
      </c>
      <c r="AQ55" s="1073" t="s">
        <v>3011</v>
      </c>
      <c r="AR55" s="1077">
        <v>0.05</v>
      </c>
      <c r="AS55" s="1078">
        <v>1</v>
      </c>
      <c r="AT55" s="1079">
        <v>1.3440316373092398</v>
      </c>
      <c r="AU55" s="1208" t="s">
        <v>3011</v>
      </c>
      <c r="AV55" s="1077">
        <v>0.05</v>
      </c>
      <c r="AW55" s="1078">
        <v>1</v>
      </c>
      <c r="AX55" s="1079">
        <v>1.3440316373092398</v>
      </c>
      <c r="AY55" s="1208" t="s">
        <v>3011</v>
      </c>
      <c r="AZ55" s="1077">
        <v>0.05</v>
      </c>
      <c r="BA55" s="1078">
        <v>1</v>
      </c>
      <c r="BB55" s="1079">
        <v>1.3440316373092398</v>
      </c>
      <c r="BC55" s="1208" t="s">
        <v>3011</v>
      </c>
      <c r="BD55" s="1077">
        <v>0.05</v>
      </c>
      <c r="BE55" s="1078">
        <v>1</v>
      </c>
      <c r="BF55" s="1079">
        <v>1.3440316373092398</v>
      </c>
      <c r="BG55" s="1073" t="s">
        <v>3011</v>
      </c>
      <c r="BH55" s="1077">
        <v>0.05</v>
      </c>
      <c r="BI55" s="1078">
        <v>1</v>
      </c>
      <c r="BJ55" s="1079">
        <v>1.3440316373092398</v>
      </c>
      <c r="BK55" s="1208" t="s">
        <v>3011</v>
      </c>
      <c r="BL55" s="1077">
        <v>0.05</v>
      </c>
      <c r="BM55" s="1078">
        <v>1</v>
      </c>
      <c r="BN55" s="1079">
        <v>1.3440316373092398</v>
      </c>
      <c r="BO55" s="1208" t="s">
        <v>3011</v>
      </c>
      <c r="BP55" s="1077">
        <v>0.05</v>
      </c>
      <c r="BQ55" s="1078">
        <v>1</v>
      </c>
      <c r="BR55" s="1079">
        <v>1.3440316373092398</v>
      </c>
      <c r="BS55" s="1208" t="s">
        <v>3011</v>
      </c>
      <c r="BT55" s="1077">
        <v>0.05</v>
      </c>
      <c r="BU55" s="1078">
        <v>1</v>
      </c>
      <c r="BV55" s="1079">
        <v>1.3440316373092398</v>
      </c>
      <c r="BW55" s="1073" t="s">
        <v>3011</v>
      </c>
      <c r="BX55" s="1103"/>
      <c r="BY55" s="1077">
        <v>0.05</v>
      </c>
      <c r="BZ55" s="1041" t="s">
        <v>1348</v>
      </c>
      <c r="CA55" s="1094">
        <v>3</v>
      </c>
      <c r="CB55" s="1094">
        <v>4</v>
      </c>
      <c r="CC55" s="1094">
        <v>4</v>
      </c>
      <c r="CD55" s="1094">
        <v>3</v>
      </c>
      <c r="CE55" s="1094">
        <v>1</v>
      </c>
      <c r="CF55" s="1094">
        <v>5</v>
      </c>
      <c r="CG55" s="1089">
        <v>3</v>
      </c>
      <c r="CH55" s="1089">
        <v>1.05</v>
      </c>
      <c r="CI55" s="1093">
        <v>1.3385948990307144</v>
      </c>
      <c r="CJ55" s="1093">
        <v>1.3440316373092398</v>
      </c>
      <c r="CK55" s="1093" t="s">
        <v>2903</v>
      </c>
      <c r="CL55" s="1095">
        <v>1.1000000000000001</v>
      </c>
      <c r="CM55" s="1095">
        <v>1.1000000000000001</v>
      </c>
      <c r="CN55" s="1095">
        <v>1.2</v>
      </c>
      <c r="CO55" s="1095">
        <v>1.02</v>
      </c>
      <c r="CP55" s="1095">
        <v>1</v>
      </c>
      <c r="CQ55" s="1095">
        <v>1.2</v>
      </c>
      <c r="CT55" s="1225"/>
      <c r="CU55" s="1225"/>
    </row>
    <row r="56" spans="1:99">
      <c r="A56" s="1045">
        <v>32004</v>
      </c>
      <c r="B56" s="1059" t="s">
        <v>708</v>
      </c>
      <c r="C56" s="1060" t="s">
        <v>469</v>
      </c>
      <c r="D56" s="1071" t="s">
        <v>470</v>
      </c>
      <c r="E56" s="1072" t="s">
        <v>352</v>
      </c>
      <c r="F56" s="1073" t="s">
        <v>2187</v>
      </c>
      <c r="G56" s="1074" t="s">
        <v>1099</v>
      </c>
      <c r="H56" s="1075" t="s">
        <v>352</v>
      </c>
      <c r="I56" s="1075" t="s">
        <v>352</v>
      </c>
      <c r="J56" s="1076">
        <v>0</v>
      </c>
      <c r="K56" s="1074" t="s">
        <v>605</v>
      </c>
      <c r="L56" s="1077">
        <v>13.975424859373685</v>
      </c>
      <c r="M56" s="1078">
        <v>1</v>
      </c>
      <c r="N56" s="1079">
        <v>1.0906744032152329</v>
      </c>
      <c r="O56" s="1208" t="s">
        <v>2962</v>
      </c>
      <c r="P56" s="1077">
        <v>13.975424859373685</v>
      </c>
      <c r="Q56" s="1078">
        <v>1</v>
      </c>
      <c r="R56" s="1079">
        <v>1.0906744032152329</v>
      </c>
      <c r="S56" s="1208" t="s">
        <v>2962</v>
      </c>
      <c r="T56" s="1077">
        <v>13.975424859373685</v>
      </c>
      <c r="U56" s="1078">
        <v>1</v>
      </c>
      <c r="V56" s="1079">
        <v>1.0906744032152329</v>
      </c>
      <c r="W56" s="1208" t="s">
        <v>2962</v>
      </c>
      <c r="X56" s="1077">
        <v>13.975424859373685</v>
      </c>
      <c r="Y56" s="1078">
        <v>1</v>
      </c>
      <c r="Z56" s="1079">
        <v>1.0906744032152329</v>
      </c>
      <c r="AA56" s="1073" t="s">
        <v>2962</v>
      </c>
      <c r="AB56" s="1077">
        <v>0</v>
      </c>
      <c r="AC56" s="1078">
        <v>1</v>
      </c>
      <c r="AD56" s="1079">
        <v>1.0906744032152329</v>
      </c>
      <c r="AE56" s="1208" t="s">
        <v>2962</v>
      </c>
      <c r="AF56" s="1077">
        <v>0</v>
      </c>
      <c r="AG56" s="1078">
        <v>1</v>
      </c>
      <c r="AH56" s="1079">
        <v>1.0906744032152329</v>
      </c>
      <c r="AI56" s="1208" t="s">
        <v>2962</v>
      </c>
      <c r="AJ56" s="1077">
        <v>0</v>
      </c>
      <c r="AK56" s="1078">
        <v>1</v>
      </c>
      <c r="AL56" s="1079">
        <v>1.0906744032152329</v>
      </c>
      <c r="AM56" s="1208" t="s">
        <v>2962</v>
      </c>
      <c r="AN56" s="1077">
        <v>0</v>
      </c>
      <c r="AO56" s="1078">
        <v>1</v>
      </c>
      <c r="AP56" s="1079">
        <v>1.0906744032152329</v>
      </c>
      <c r="AQ56" s="1073" t="s">
        <v>2962</v>
      </c>
      <c r="AR56" s="1077">
        <v>0</v>
      </c>
      <c r="AS56" s="1078">
        <v>1</v>
      </c>
      <c r="AT56" s="1079">
        <v>1.0906744032152329</v>
      </c>
      <c r="AU56" s="1208" t="s">
        <v>2962</v>
      </c>
      <c r="AV56" s="1077">
        <v>0</v>
      </c>
      <c r="AW56" s="1078">
        <v>1</v>
      </c>
      <c r="AX56" s="1079">
        <v>1.0906744032152329</v>
      </c>
      <c r="AY56" s="1208" t="s">
        <v>2962</v>
      </c>
      <c r="AZ56" s="1077">
        <v>0</v>
      </c>
      <c r="BA56" s="1078">
        <v>1</v>
      </c>
      <c r="BB56" s="1079">
        <v>1.0906744032152329</v>
      </c>
      <c r="BC56" s="1208" t="s">
        <v>2962</v>
      </c>
      <c r="BD56" s="1077">
        <v>0</v>
      </c>
      <c r="BE56" s="1078">
        <v>1</v>
      </c>
      <c r="BF56" s="1079">
        <v>1.0906744032152329</v>
      </c>
      <c r="BG56" s="1073" t="s">
        <v>2962</v>
      </c>
      <c r="BH56" s="1077">
        <v>0</v>
      </c>
      <c r="BI56" s="1078">
        <v>1</v>
      </c>
      <c r="BJ56" s="1079">
        <v>1.0906744032152329</v>
      </c>
      <c r="BK56" s="1208" t="s">
        <v>2962</v>
      </c>
      <c r="BL56" s="1077">
        <v>0</v>
      </c>
      <c r="BM56" s="1078">
        <v>1</v>
      </c>
      <c r="BN56" s="1079">
        <v>1.0906744032152329</v>
      </c>
      <c r="BO56" s="1208" t="s">
        <v>2962</v>
      </c>
      <c r="BP56" s="1077">
        <v>0</v>
      </c>
      <c r="BQ56" s="1078">
        <v>1</v>
      </c>
      <c r="BR56" s="1079">
        <v>1.0906744032152329</v>
      </c>
      <c r="BS56" s="1208" t="s">
        <v>2962</v>
      </c>
      <c r="BT56" s="1077">
        <v>0</v>
      </c>
      <c r="BU56" s="1078">
        <v>1</v>
      </c>
      <c r="BV56" s="1079">
        <v>1.0906744032152329</v>
      </c>
      <c r="BW56" s="1073" t="s">
        <v>2962</v>
      </c>
      <c r="BX56" s="1103"/>
      <c r="BY56" s="1077">
        <v>0</v>
      </c>
      <c r="BZ56" s="1041" t="s">
        <v>2071</v>
      </c>
      <c r="CA56" s="1094">
        <v>2</v>
      </c>
      <c r="CB56" s="1094">
        <v>2</v>
      </c>
      <c r="CC56" s="1094">
        <v>1</v>
      </c>
      <c r="CD56" s="1094">
        <v>1</v>
      </c>
      <c r="CE56" s="1094">
        <v>1</v>
      </c>
      <c r="CF56" s="1094">
        <v>3</v>
      </c>
      <c r="CG56" s="1089">
        <v>2</v>
      </c>
      <c r="CH56" s="1089">
        <v>1.05</v>
      </c>
      <c r="CI56" s="1093">
        <v>1.0744244531716256</v>
      </c>
      <c r="CJ56" s="1093">
        <v>1.0906744032152329</v>
      </c>
      <c r="CK56" s="1093" t="s">
        <v>2963</v>
      </c>
      <c r="CL56" s="1095">
        <v>1.05</v>
      </c>
      <c r="CM56" s="1095">
        <v>1.02</v>
      </c>
      <c r="CN56" s="1095">
        <v>1</v>
      </c>
      <c r="CO56" s="1095">
        <v>1</v>
      </c>
      <c r="CP56" s="1095">
        <v>1</v>
      </c>
      <c r="CQ56" s="1095">
        <v>1.05</v>
      </c>
    </row>
    <row r="57" spans="1:99">
      <c r="A57" s="1045" t="s">
        <v>835</v>
      </c>
      <c r="B57" s="1059"/>
      <c r="C57" s="1060" t="s">
        <v>469</v>
      </c>
      <c r="D57" s="1071" t="s">
        <v>470</v>
      </c>
      <c r="E57" s="1072" t="s">
        <v>352</v>
      </c>
      <c r="F57" s="1073" t="s">
        <v>2187</v>
      </c>
      <c r="G57" s="1074" t="s">
        <v>403</v>
      </c>
      <c r="H57" s="1075" t="s">
        <v>352</v>
      </c>
      <c r="I57" s="1075" t="s">
        <v>352</v>
      </c>
      <c r="J57" s="1076">
        <v>0</v>
      </c>
      <c r="K57" s="1074" t="s">
        <v>605</v>
      </c>
      <c r="L57" s="1077">
        <v>0</v>
      </c>
      <c r="M57" s="1078">
        <v>1</v>
      </c>
      <c r="N57" s="1079">
        <v>1.0906744032152329</v>
      </c>
      <c r="O57" s="1208" t="s">
        <v>2962</v>
      </c>
      <c r="P57" s="1077">
        <v>0</v>
      </c>
      <c r="Q57" s="1078">
        <v>1</v>
      </c>
      <c r="R57" s="1079">
        <v>1.0906744032152329</v>
      </c>
      <c r="S57" s="1208" t="s">
        <v>2962</v>
      </c>
      <c r="T57" s="1077">
        <v>0</v>
      </c>
      <c r="U57" s="1078">
        <v>1</v>
      </c>
      <c r="V57" s="1079">
        <v>1.0906744032152329</v>
      </c>
      <c r="W57" s="1208" t="s">
        <v>2962</v>
      </c>
      <c r="X57" s="1077">
        <v>0</v>
      </c>
      <c r="Y57" s="1078">
        <v>1</v>
      </c>
      <c r="Z57" s="1079">
        <v>1.0906744032152329</v>
      </c>
      <c r="AA57" s="1073" t="s">
        <v>2962</v>
      </c>
      <c r="AB57" s="1077">
        <v>13.975424859373685</v>
      </c>
      <c r="AC57" s="1078">
        <v>1</v>
      </c>
      <c r="AD57" s="1079">
        <v>1.0906744032152329</v>
      </c>
      <c r="AE57" s="1208" t="s">
        <v>2962</v>
      </c>
      <c r="AF57" s="1077">
        <v>13.975424859373685</v>
      </c>
      <c r="AG57" s="1078">
        <v>1</v>
      </c>
      <c r="AH57" s="1079">
        <v>1.0906744032152329</v>
      </c>
      <c r="AI57" s="1208" t="s">
        <v>2962</v>
      </c>
      <c r="AJ57" s="1077">
        <v>13.975424859373685</v>
      </c>
      <c r="AK57" s="1078">
        <v>1</v>
      </c>
      <c r="AL57" s="1079">
        <v>1.0906744032152329</v>
      </c>
      <c r="AM57" s="1208" t="s">
        <v>2962</v>
      </c>
      <c r="AN57" s="1077">
        <v>13.975424859373685</v>
      </c>
      <c r="AO57" s="1078">
        <v>1</v>
      </c>
      <c r="AP57" s="1079">
        <v>1.0906744032152329</v>
      </c>
      <c r="AQ57" s="1073" t="s">
        <v>2962</v>
      </c>
      <c r="AR57" s="1077">
        <v>0</v>
      </c>
      <c r="AS57" s="1078">
        <v>1</v>
      </c>
      <c r="AT57" s="1079">
        <v>1.0906744032152329</v>
      </c>
      <c r="AU57" s="1208" t="s">
        <v>2962</v>
      </c>
      <c r="AV57" s="1077">
        <v>0</v>
      </c>
      <c r="AW57" s="1078">
        <v>1</v>
      </c>
      <c r="AX57" s="1079">
        <v>1.0906744032152329</v>
      </c>
      <c r="AY57" s="1208" t="s">
        <v>2962</v>
      </c>
      <c r="AZ57" s="1077">
        <v>0</v>
      </c>
      <c r="BA57" s="1078">
        <v>1</v>
      </c>
      <c r="BB57" s="1079">
        <v>1.0906744032152329</v>
      </c>
      <c r="BC57" s="1208" t="s">
        <v>2962</v>
      </c>
      <c r="BD57" s="1077">
        <v>0</v>
      </c>
      <c r="BE57" s="1078">
        <v>1</v>
      </c>
      <c r="BF57" s="1079">
        <v>1.0906744032152329</v>
      </c>
      <c r="BG57" s="1073" t="s">
        <v>2962</v>
      </c>
      <c r="BH57" s="1077">
        <v>0</v>
      </c>
      <c r="BI57" s="1078">
        <v>1</v>
      </c>
      <c r="BJ57" s="1079">
        <v>1.0906744032152329</v>
      </c>
      <c r="BK57" s="1208" t="s">
        <v>2962</v>
      </c>
      <c r="BL57" s="1077">
        <v>0</v>
      </c>
      <c r="BM57" s="1078">
        <v>1</v>
      </c>
      <c r="BN57" s="1079">
        <v>1.0906744032152329</v>
      </c>
      <c r="BO57" s="1208" t="s">
        <v>2962</v>
      </c>
      <c r="BP57" s="1077">
        <v>0</v>
      </c>
      <c r="BQ57" s="1078">
        <v>1</v>
      </c>
      <c r="BR57" s="1079">
        <v>1.0906744032152329</v>
      </c>
      <c r="BS57" s="1208" t="s">
        <v>2962</v>
      </c>
      <c r="BT57" s="1077">
        <v>0</v>
      </c>
      <c r="BU57" s="1078">
        <v>1</v>
      </c>
      <c r="BV57" s="1079">
        <v>1.0906744032152329</v>
      </c>
      <c r="BW57" s="1073" t="s">
        <v>2962</v>
      </c>
      <c r="BX57" s="1103"/>
      <c r="BY57" s="1077">
        <v>0</v>
      </c>
      <c r="BZ57" s="1041" t="s">
        <v>2071</v>
      </c>
      <c r="CA57" s="1094">
        <v>2</v>
      </c>
      <c r="CB57" s="1094">
        <v>2</v>
      </c>
      <c r="CC57" s="1094">
        <v>1</v>
      </c>
      <c r="CD57" s="1094">
        <v>1</v>
      </c>
      <c r="CE57" s="1094">
        <v>1</v>
      </c>
      <c r="CF57" s="1094">
        <v>3</v>
      </c>
      <c r="CG57" s="1089">
        <v>3</v>
      </c>
      <c r="CH57" s="1089">
        <v>1.05</v>
      </c>
      <c r="CI57" s="1093">
        <v>1.0744244531716256</v>
      </c>
      <c r="CJ57" s="1093">
        <v>1.0906744032152329</v>
      </c>
      <c r="CK57" s="1093" t="s">
        <v>2963</v>
      </c>
      <c r="CL57" s="1095">
        <v>1.05</v>
      </c>
      <c r="CM57" s="1095">
        <v>1.02</v>
      </c>
      <c r="CN57" s="1095">
        <v>1</v>
      </c>
      <c r="CO57" s="1095">
        <v>1</v>
      </c>
      <c r="CP57" s="1095">
        <v>1</v>
      </c>
      <c r="CQ57" s="1095">
        <v>1.05</v>
      </c>
    </row>
    <row r="58" spans="1:99">
      <c r="A58" s="1045" t="s">
        <v>836</v>
      </c>
      <c r="B58" s="1059"/>
      <c r="C58" s="1060" t="s">
        <v>469</v>
      </c>
      <c r="D58" s="1071" t="s">
        <v>470</v>
      </c>
      <c r="E58" s="1072" t="s">
        <v>352</v>
      </c>
      <c r="F58" s="1073" t="s">
        <v>2187</v>
      </c>
      <c r="G58" s="1074" t="s">
        <v>438</v>
      </c>
      <c r="H58" s="1075" t="s">
        <v>352</v>
      </c>
      <c r="I58" s="1075" t="s">
        <v>352</v>
      </c>
      <c r="J58" s="1076">
        <v>0</v>
      </c>
      <c r="K58" s="1074" t="s">
        <v>605</v>
      </c>
      <c r="L58" s="1077">
        <v>0</v>
      </c>
      <c r="M58" s="1078">
        <v>1</v>
      </c>
      <c r="N58" s="1079">
        <v>1.0906744032152329</v>
      </c>
      <c r="O58" s="1208" t="s">
        <v>2962</v>
      </c>
      <c r="P58" s="1077">
        <v>0</v>
      </c>
      <c r="Q58" s="1078">
        <v>1</v>
      </c>
      <c r="R58" s="1079">
        <v>1.0906744032152329</v>
      </c>
      <c r="S58" s="1208" t="s">
        <v>2962</v>
      </c>
      <c r="T58" s="1077">
        <v>0</v>
      </c>
      <c r="U58" s="1078">
        <v>1</v>
      </c>
      <c r="V58" s="1079">
        <v>1.0906744032152329</v>
      </c>
      <c r="W58" s="1208" t="s">
        <v>2962</v>
      </c>
      <c r="X58" s="1077">
        <v>0</v>
      </c>
      <c r="Y58" s="1078">
        <v>1</v>
      </c>
      <c r="Z58" s="1079">
        <v>1.0906744032152329</v>
      </c>
      <c r="AA58" s="1073" t="s">
        <v>2962</v>
      </c>
      <c r="AB58" s="1077">
        <v>0</v>
      </c>
      <c r="AC58" s="1078">
        <v>1</v>
      </c>
      <c r="AD58" s="1079">
        <v>1.0906744032152329</v>
      </c>
      <c r="AE58" s="1208" t="s">
        <v>2962</v>
      </c>
      <c r="AF58" s="1077">
        <v>0</v>
      </c>
      <c r="AG58" s="1078">
        <v>1</v>
      </c>
      <c r="AH58" s="1079">
        <v>1.0906744032152329</v>
      </c>
      <c r="AI58" s="1208" t="s">
        <v>2962</v>
      </c>
      <c r="AJ58" s="1077">
        <v>0</v>
      </c>
      <c r="AK58" s="1078">
        <v>1</v>
      </c>
      <c r="AL58" s="1079">
        <v>1.0906744032152329</v>
      </c>
      <c r="AM58" s="1208" t="s">
        <v>2962</v>
      </c>
      <c r="AN58" s="1077">
        <v>0</v>
      </c>
      <c r="AO58" s="1078">
        <v>1</v>
      </c>
      <c r="AP58" s="1079">
        <v>1.0906744032152329</v>
      </c>
      <c r="AQ58" s="1073" t="s">
        <v>2962</v>
      </c>
      <c r="AR58" s="1077">
        <v>13.975424859373685</v>
      </c>
      <c r="AS58" s="1078">
        <v>1</v>
      </c>
      <c r="AT58" s="1079">
        <v>1.0906744032152329</v>
      </c>
      <c r="AU58" s="1208" t="s">
        <v>2962</v>
      </c>
      <c r="AV58" s="1077">
        <v>13.975424859373685</v>
      </c>
      <c r="AW58" s="1078">
        <v>1</v>
      </c>
      <c r="AX58" s="1079">
        <v>1.0906744032152329</v>
      </c>
      <c r="AY58" s="1208" t="s">
        <v>2962</v>
      </c>
      <c r="AZ58" s="1077">
        <v>13.975424859373685</v>
      </c>
      <c r="BA58" s="1078">
        <v>1</v>
      </c>
      <c r="BB58" s="1079">
        <v>1.0906744032152329</v>
      </c>
      <c r="BC58" s="1208" t="s">
        <v>2962</v>
      </c>
      <c r="BD58" s="1077">
        <v>13.975424859373685</v>
      </c>
      <c r="BE58" s="1078">
        <v>1</v>
      </c>
      <c r="BF58" s="1079">
        <v>1.0906744032152329</v>
      </c>
      <c r="BG58" s="1073" t="s">
        <v>2962</v>
      </c>
      <c r="BH58" s="1077">
        <v>0</v>
      </c>
      <c r="BI58" s="1078">
        <v>1</v>
      </c>
      <c r="BJ58" s="1079">
        <v>1.0906744032152329</v>
      </c>
      <c r="BK58" s="1208" t="s">
        <v>2962</v>
      </c>
      <c r="BL58" s="1077">
        <v>0</v>
      </c>
      <c r="BM58" s="1078">
        <v>1</v>
      </c>
      <c r="BN58" s="1079">
        <v>1.0906744032152329</v>
      </c>
      <c r="BO58" s="1208" t="s">
        <v>2962</v>
      </c>
      <c r="BP58" s="1077">
        <v>0</v>
      </c>
      <c r="BQ58" s="1078">
        <v>1</v>
      </c>
      <c r="BR58" s="1079">
        <v>1.0906744032152329</v>
      </c>
      <c r="BS58" s="1208" t="s">
        <v>2962</v>
      </c>
      <c r="BT58" s="1077">
        <v>0</v>
      </c>
      <c r="BU58" s="1078">
        <v>1</v>
      </c>
      <c r="BV58" s="1079">
        <v>1.0906744032152329</v>
      </c>
      <c r="BW58" s="1073" t="s">
        <v>2962</v>
      </c>
      <c r="BX58" s="1103"/>
      <c r="BY58" s="1077">
        <v>0</v>
      </c>
      <c r="BZ58" s="1041" t="s">
        <v>2071</v>
      </c>
      <c r="CA58" s="1094">
        <v>2</v>
      </c>
      <c r="CB58" s="1094">
        <v>2</v>
      </c>
      <c r="CC58" s="1094">
        <v>1</v>
      </c>
      <c r="CD58" s="1094">
        <v>1</v>
      </c>
      <c r="CE58" s="1094">
        <v>1</v>
      </c>
      <c r="CF58" s="1094">
        <v>3</v>
      </c>
      <c r="CG58" s="1089">
        <v>3</v>
      </c>
      <c r="CH58" s="1089">
        <v>1.05</v>
      </c>
      <c r="CI58" s="1093">
        <v>1.0744244531716256</v>
      </c>
      <c r="CJ58" s="1093">
        <v>1.0906744032152329</v>
      </c>
      <c r="CK58" s="1093" t="s">
        <v>2963</v>
      </c>
      <c r="CL58" s="1095">
        <v>1.05</v>
      </c>
      <c r="CM58" s="1095">
        <v>1.02</v>
      </c>
      <c r="CN58" s="1095">
        <v>1</v>
      </c>
      <c r="CO58" s="1095">
        <v>1</v>
      </c>
      <c r="CP58" s="1095">
        <v>1</v>
      </c>
      <c r="CQ58" s="1095">
        <v>1.05</v>
      </c>
    </row>
    <row r="59" spans="1:99" ht="24">
      <c r="A59" s="1045" t="s">
        <v>1014</v>
      </c>
      <c r="B59" s="1059"/>
      <c r="C59" s="1060" t="s">
        <v>469</v>
      </c>
      <c r="D59" s="1071" t="s">
        <v>470</v>
      </c>
      <c r="E59" s="1072" t="s">
        <v>352</v>
      </c>
      <c r="F59" s="1073" t="s">
        <v>1829</v>
      </c>
      <c r="G59" s="1074" t="s">
        <v>1830</v>
      </c>
      <c r="H59" s="1075" t="s">
        <v>352</v>
      </c>
      <c r="I59" s="1075" t="s">
        <v>352</v>
      </c>
      <c r="J59" s="1076">
        <v>0</v>
      </c>
      <c r="K59" s="1074" t="s">
        <v>605</v>
      </c>
      <c r="L59" s="1077">
        <v>0</v>
      </c>
      <c r="M59" s="1078">
        <v>1</v>
      </c>
      <c r="N59" s="1079">
        <v>1.0906744032152329</v>
      </c>
      <c r="O59" s="1208" t="s">
        <v>2962</v>
      </c>
      <c r="P59" s="1077">
        <v>0</v>
      </c>
      <c r="Q59" s="1078">
        <v>1</v>
      </c>
      <c r="R59" s="1079">
        <v>1.0906744032152329</v>
      </c>
      <c r="S59" s="1208" t="s">
        <v>2962</v>
      </c>
      <c r="T59" s="1077">
        <v>0</v>
      </c>
      <c r="U59" s="1078">
        <v>1</v>
      </c>
      <c r="V59" s="1079">
        <v>1.0906744032152329</v>
      </c>
      <c r="W59" s="1208" t="s">
        <v>2962</v>
      </c>
      <c r="X59" s="1077">
        <v>0</v>
      </c>
      <c r="Y59" s="1078">
        <v>1</v>
      </c>
      <c r="Z59" s="1079">
        <v>1.0906744032152329</v>
      </c>
      <c r="AA59" s="1073" t="s">
        <v>2962</v>
      </c>
      <c r="AB59" s="1077">
        <v>0</v>
      </c>
      <c r="AC59" s="1078">
        <v>1</v>
      </c>
      <c r="AD59" s="1079">
        <v>1.0906744032152329</v>
      </c>
      <c r="AE59" s="1208" t="s">
        <v>2962</v>
      </c>
      <c r="AF59" s="1077">
        <v>0</v>
      </c>
      <c r="AG59" s="1078">
        <v>1</v>
      </c>
      <c r="AH59" s="1079">
        <v>1.0906744032152329</v>
      </c>
      <c r="AI59" s="1208" t="s">
        <v>2962</v>
      </c>
      <c r="AJ59" s="1077">
        <v>0</v>
      </c>
      <c r="AK59" s="1078">
        <v>1</v>
      </c>
      <c r="AL59" s="1079">
        <v>1.0906744032152329</v>
      </c>
      <c r="AM59" s="1208" t="s">
        <v>2962</v>
      </c>
      <c r="AN59" s="1077">
        <v>0</v>
      </c>
      <c r="AO59" s="1078">
        <v>1</v>
      </c>
      <c r="AP59" s="1079">
        <v>1.0906744032152329</v>
      </c>
      <c r="AQ59" s="1073" t="s">
        <v>2962</v>
      </c>
      <c r="AR59" s="1077">
        <v>0</v>
      </c>
      <c r="AS59" s="1078">
        <v>1</v>
      </c>
      <c r="AT59" s="1079">
        <v>1.0906744032152329</v>
      </c>
      <c r="AU59" s="1208" t="s">
        <v>2962</v>
      </c>
      <c r="AV59" s="1077">
        <v>0</v>
      </c>
      <c r="AW59" s="1078">
        <v>1</v>
      </c>
      <c r="AX59" s="1079">
        <v>1.0906744032152329</v>
      </c>
      <c r="AY59" s="1208" t="s">
        <v>2962</v>
      </c>
      <c r="AZ59" s="1077">
        <v>0</v>
      </c>
      <c r="BA59" s="1078">
        <v>1</v>
      </c>
      <c r="BB59" s="1079">
        <v>1.0906744032152329</v>
      </c>
      <c r="BC59" s="1208" t="s">
        <v>2962</v>
      </c>
      <c r="BD59" s="1077">
        <v>0</v>
      </c>
      <c r="BE59" s="1078">
        <v>1</v>
      </c>
      <c r="BF59" s="1079">
        <v>1.0906744032152329</v>
      </c>
      <c r="BG59" s="1073" t="s">
        <v>2962</v>
      </c>
      <c r="BH59" s="1077">
        <v>13.975424859373685</v>
      </c>
      <c r="BI59" s="1078">
        <v>1</v>
      </c>
      <c r="BJ59" s="1079">
        <v>1.0906744032152329</v>
      </c>
      <c r="BK59" s="1208" t="s">
        <v>2962</v>
      </c>
      <c r="BL59" s="1077">
        <v>13.975424859373685</v>
      </c>
      <c r="BM59" s="1078">
        <v>1</v>
      </c>
      <c r="BN59" s="1079">
        <v>1.0906744032152329</v>
      </c>
      <c r="BO59" s="1208" t="s">
        <v>2962</v>
      </c>
      <c r="BP59" s="1077">
        <v>13.975424859373685</v>
      </c>
      <c r="BQ59" s="1078">
        <v>1</v>
      </c>
      <c r="BR59" s="1079">
        <v>1.0906744032152329</v>
      </c>
      <c r="BS59" s="1208" t="s">
        <v>2962</v>
      </c>
      <c r="BT59" s="1077">
        <v>13.975424859373685</v>
      </c>
      <c r="BU59" s="1078">
        <v>1</v>
      </c>
      <c r="BV59" s="1079">
        <v>1.0906744032152329</v>
      </c>
      <c r="BW59" s="1073" t="s">
        <v>2962</v>
      </c>
      <c r="BX59" s="1103"/>
      <c r="BY59" s="1077">
        <v>3.7312499999999997</v>
      </c>
      <c r="BZ59" s="1041" t="s">
        <v>2071</v>
      </c>
      <c r="CA59" s="1094">
        <v>2</v>
      </c>
      <c r="CB59" s="1094">
        <v>2</v>
      </c>
      <c r="CC59" s="1094">
        <v>1</v>
      </c>
      <c r="CD59" s="1094">
        <v>1</v>
      </c>
      <c r="CE59" s="1094">
        <v>1</v>
      </c>
      <c r="CF59" s="1094">
        <v>3</v>
      </c>
      <c r="CG59" s="1089">
        <v>2</v>
      </c>
      <c r="CH59" s="1089">
        <v>1.05</v>
      </c>
      <c r="CI59" s="1093">
        <v>1.0744244531716256</v>
      </c>
      <c r="CJ59" s="1093">
        <v>1.0906744032152329</v>
      </c>
      <c r="CK59" s="1093" t="s">
        <v>2963</v>
      </c>
      <c r="CL59" s="1095">
        <v>1.05</v>
      </c>
      <c r="CM59" s="1095">
        <v>1.02</v>
      </c>
      <c r="CN59" s="1095">
        <v>1</v>
      </c>
      <c r="CO59" s="1095">
        <v>1</v>
      </c>
      <c r="CP59" s="1095">
        <v>1</v>
      </c>
      <c r="CQ59" s="1095">
        <v>1.05</v>
      </c>
    </row>
    <row r="60" spans="1:99" s="1204" customFormat="1" ht="24">
      <c r="A60" s="1045" t="s">
        <v>1865</v>
      </c>
      <c r="B60" s="1059"/>
      <c r="C60" s="1060" t="s">
        <v>469</v>
      </c>
      <c r="D60" s="1071" t="s">
        <v>470</v>
      </c>
      <c r="E60" s="1072" t="s">
        <v>352</v>
      </c>
      <c r="F60" s="1073" t="s">
        <v>3019</v>
      </c>
      <c r="G60" s="1074" t="s">
        <v>336</v>
      </c>
      <c r="H60" s="1075" t="s">
        <v>352</v>
      </c>
      <c r="I60" s="1075" t="s">
        <v>352</v>
      </c>
      <c r="J60" s="1076">
        <v>0</v>
      </c>
      <c r="K60" s="1074" t="s">
        <v>604</v>
      </c>
      <c r="L60" s="1077">
        <v>8.7499999999999991E-3</v>
      </c>
      <c r="M60" s="1078">
        <v>1</v>
      </c>
      <c r="N60" s="1079">
        <v>2.121226291675423</v>
      </c>
      <c r="O60" s="1208" t="s">
        <v>3011</v>
      </c>
      <c r="P60" s="1077">
        <v>8.7499999999999991E-3</v>
      </c>
      <c r="Q60" s="1078">
        <v>1</v>
      </c>
      <c r="R60" s="1079">
        <v>2.121226291675423</v>
      </c>
      <c r="S60" s="1208" t="s">
        <v>3011</v>
      </c>
      <c r="T60" s="1077">
        <v>8.7499999999999991E-3</v>
      </c>
      <c r="U60" s="1078">
        <v>1</v>
      </c>
      <c r="V60" s="1079">
        <v>2.121226291675423</v>
      </c>
      <c r="W60" s="1208" t="s">
        <v>3011</v>
      </c>
      <c r="X60" s="1077">
        <v>8.7499999999999991E-3</v>
      </c>
      <c r="Y60" s="1078">
        <v>1</v>
      </c>
      <c r="Z60" s="1079">
        <v>2.121226291675423</v>
      </c>
      <c r="AA60" s="1073" t="s">
        <v>3011</v>
      </c>
      <c r="AB60" s="1077">
        <v>8.7499999999999991E-3</v>
      </c>
      <c r="AC60" s="1078">
        <v>1</v>
      </c>
      <c r="AD60" s="1079">
        <v>2.121226291675423</v>
      </c>
      <c r="AE60" s="1208" t="s">
        <v>3011</v>
      </c>
      <c r="AF60" s="1077">
        <v>8.7499999999999991E-3</v>
      </c>
      <c r="AG60" s="1078">
        <v>1</v>
      </c>
      <c r="AH60" s="1079">
        <v>2.121226291675423</v>
      </c>
      <c r="AI60" s="1208" t="s">
        <v>3011</v>
      </c>
      <c r="AJ60" s="1077">
        <v>8.7499999999999991E-3</v>
      </c>
      <c r="AK60" s="1078">
        <v>1</v>
      </c>
      <c r="AL60" s="1079">
        <v>2.121226291675423</v>
      </c>
      <c r="AM60" s="1208" t="s">
        <v>3011</v>
      </c>
      <c r="AN60" s="1077">
        <v>8.7499999999999991E-3</v>
      </c>
      <c r="AO60" s="1078">
        <v>1</v>
      </c>
      <c r="AP60" s="1079">
        <v>2.121226291675423</v>
      </c>
      <c r="AQ60" s="1073" t="s">
        <v>3011</v>
      </c>
      <c r="AR60" s="1077">
        <v>8.7499999999999991E-3</v>
      </c>
      <c r="AS60" s="1078">
        <v>1</v>
      </c>
      <c r="AT60" s="1079">
        <v>2.121226291675423</v>
      </c>
      <c r="AU60" s="1208" t="s">
        <v>3011</v>
      </c>
      <c r="AV60" s="1077">
        <v>8.7499999999999991E-3</v>
      </c>
      <c r="AW60" s="1078">
        <v>1</v>
      </c>
      <c r="AX60" s="1079">
        <v>2.121226291675423</v>
      </c>
      <c r="AY60" s="1208" t="s">
        <v>3011</v>
      </c>
      <c r="AZ60" s="1077">
        <v>8.7499999999999991E-3</v>
      </c>
      <c r="BA60" s="1078">
        <v>1</v>
      </c>
      <c r="BB60" s="1079">
        <v>2.121226291675423</v>
      </c>
      <c r="BC60" s="1208" t="s">
        <v>3011</v>
      </c>
      <c r="BD60" s="1077">
        <v>8.7499999999999991E-3</v>
      </c>
      <c r="BE60" s="1078">
        <v>1</v>
      </c>
      <c r="BF60" s="1079">
        <v>2.121226291675423</v>
      </c>
      <c r="BG60" s="1073" t="s">
        <v>3011</v>
      </c>
      <c r="BH60" s="1077">
        <v>8.7499999999999991E-3</v>
      </c>
      <c r="BI60" s="1078">
        <v>1</v>
      </c>
      <c r="BJ60" s="1079">
        <v>2.121226291675423</v>
      </c>
      <c r="BK60" s="1208" t="s">
        <v>3011</v>
      </c>
      <c r="BL60" s="1077">
        <v>8.7499999999999991E-3</v>
      </c>
      <c r="BM60" s="1078">
        <v>1</v>
      </c>
      <c r="BN60" s="1079">
        <v>2.121226291675423</v>
      </c>
      <c r="BO60" s="1208" t="s">
        <v>3011</v>
      </c>
      <c r="BP60" s="1077">
        <v>8.7499999999999991E-3</v>
      </c>
      <c r="BQ60" s="1078">
        <v>1</v>
      </c>
      <c r="BR60" s="1079">
        <v>2.121226291675423</v>
      </c>
      <c r="BS60" s="1208" t="s">
        <v>3011</v>
      </c>
      <c r="BT60" s="1077">
        <v>8.7499999999999991E-3</v>
      </c>
      <c r="BU60" s="1078">
        <v>1</v>
      </c>
      <c r="BV60" s="1079">
        <v>2.121226291675423</v>
      </c>
      <c r="BW60" s="1073" t="s">
        <v>3011</v>
      </c>
      <c r="BX60" s="1103"/>
      <c r="BY60" s="1077">
        <v>8.7499999999999991E-3</v>
      </c>
      <c r="BZ60" s="1041" t="s">
        <v>1348</v>
      </c>
      <c r="CA60" s="1094">
        <v>3</v>
      </c>
      <c r="CB60" s="1094">
        <v>4</v>
      </c>
      <c r="CC60" s="1094">
        <v>4</v>
      </c>
      <c r="CD60" s="1094">
        <v>3</v>
      </c>
      <c r="CE60" s="1094">
        <v>1</v>
      </c>
      <c r="CF60" s="1094">
        <v>5</v>
      </c>
      <c r="CG60" s="1089">
        <v>5</v>
      </c>
      <c r="CH60" s="1089">
        <v>2</v>
      </c>
      <c r="CI60" s="1093">
        <v>1.3385948990307144</v>
      </c>
      <c r="CJ60" s="1093">
        <v>2.121226291675423</v>
      </c>
      <c r="CK60" s="1093" t="s">
        <v>2903</v>
      </c>
      <c r="CL60" s="1095">
        <v>1.1000000000000001</v>
      </c>
      <c r="CM60" s="1095">
        <v>1.1000000000000001</v>
      </c>
      <c r="CN60" s="1095">
        <v>1.2</v>
      </c>
      <c r="CO60" s="1095">
        <v>1.02</v>
      </c>
      <c r="CP60" s="1095">
        <v>1</v>
      </c>
      <c r="CQ60" s="1095">
        <v>1.2</v>
      </c>
      <c r="CT60" s="1225"/>
      <c r="CU60" s="1225"/>
    </row>
    <row r="61" spans="1:99" ht="24">
      <c r="A61" s="1045">
        <v>4849</v>
      </c>
      <c r="B61" s="1059" t="s">
        <v>92</v>
      </c>
      <c r="C61" s="1060" t="s">
        <v>469</v>
      </c>
      <c r="D61" s="1071" t="s">
        <v>470</v>
      </c>
      <c r="E61" s="1072" t="s">
        <v>352</v>
      </c>
      <c r="F61" s="1073" t="s">
        <v>3020</v>
      </c>
      <c r="G61" s="1074" t="s">
        <v>44</v>
      </c>
      <c r="H61" s="1075" t="s">
        <v>352</v>
      </c>
      <c r="I61" s="1075" t="s">
        <v>352</v>
      </c>
      <c r="J61" s="1076">
        <v>1</v>
      </c>
      <c r="K61" s="1074" t="s">
        <v>466</v>
      </c>
      <c r="L61" s="1077">
        <v>3.9999999999999998E-6</v>
      </c>
      <c r="M61" s="1078">
        <v>1</v>
      </c>
      <c r="N61" s="1079">
        <v>3.0616345979734279</v>
      </c>
      <c r="O61" s="1208" t="s">
        <v>3007</v>
      </c>
      <c r="P61" s="1077">
        <v>3.9999999999999998E-6</v>
      </c>
      <c r="Q61" s="1078">
        <v>1</v>
      </c>
      <c r="R61" s="1079">
        <v>3.0616345979734279</v>
      </c>
      <c r="S61" s="1208" t="s">
        <v>3007</v>
      </c>
      <c r="T61" s="1077">
        <v>3.9999999999999998E-6</v>
      </c>
      <c r="U61" s="1078">
        <v>1</v>
      </c>
      <c r="V61" s="1079">
        <v>3.0616345979734279</v>
      </c>
      <c r="W61" s="1208" t="s">
        <v>3007</v>
      </c>
      <c r="X61" s="1077">
        <v>3.9999999999999998E-6</v>
      </c>
      <c r="Y61" s="1078">
        <v>1</v>
      </c>
      <c r="Z61" s="1079">
        <v>3.0616345979734279</v>
      </c>
      <c r="AA61" s="1073" t="s">
        <v>3007</v>
      </c>
      <c r="AB61" s="1077">
        <v>3.9999999999999998E-6</v>
      </c>
      <c r="AC61" s="1078">
        <v>1</v>
      </c>
      <c r="AD61" s="1079">
        <v>3.0616345979734279</v>
      </c>
      <c r="AE61" s="1208" t="s">
        <v>3007</v>
      </c>
      <c r="AF61" s="1077">
        <v>3.9999999999999998E-6</v>
      </c>
      <c r="AG61" s="1078">
        <v>1</v>
      </c>
      <c r="AH61" s="1079">
        <v>3.0616345979734279</v>
      </c>
      <c r="AI61" s="1208" t="s">
        <v>3007</v>
      </c>
      <c r="AJ61" s="1077">
        <v>3.9999999999999998E-6</v>
      </c>
      <c r="AK61" s="1078">
        <v>1</v>
      </c>
      <c r="AL61" s="1079">
        <v>3.0616345979734279</v>
      </c>
      <c r="AM61" s="1208" t="s">
        <v>3007</v>
      </c>
      <c r="AN61" s="1077">
        <v>3.9999999999999998E-6</v>
      </c>
      <c r="AO61" s="1078">
        <v>1</v>
      </c>
      <c r="AP61" s="1079">
        <v>3.0616345979734279</v>
      </c>
      <c r="AQ61" s="1073" t="s">
        <v>3007</v>
      </c>
      <c r="AR61" s="1077">
        <v>3.9999999999999998E-6</v>
      </c>
      <c r="AS61" s="1078">
        <v>1</v>
      </c>
      <c r="AT61" s="1079">
        <v>3.0616345979734279</v>
      </c>
      <c r="AU61" s="1208" t="s">
        <v>3007</v>
      </c>
      <c r="AV61" s="1077">
        <v>3.9999999999999998E-6</v>
      </c>
      <c r="AW61" s="1078">
        <v>1</v>
      </c>
      <c r="AX61" s="1079">
        <v>3.0616345979734279</v>
      </c>
      <c r="AY61" s="1208" t="s">
        <v>3007</v>
      </c>
      <c r="AZ61" s="1077">
        <v>3.9999999999999998E-6</v>
      </c>
      <c r="BA61" s="1078">
        <v>1</v>
      </c>
      <c r="BB61" s="1079">
        <v>3.0616345979734279</v>
      </c>
      <c r="BC61" s="1208" t="s">
        <v>3007</v>
      </c>
      <c r="BD61" s="1077">
        <v>3.9999999999999998E-6</v>
      </c>
      <c r="BE61" s="1078">
        <v>1</v>
      </c>
      <c r="BF61" s="1079">
        <v>3.0616345979734279</v>
      </c>
      <c r="BG61" s="1073" t="s">
        <v>3007</v>
      </c>
      <c r="BH61" s="1077">
        <v>3.9999999999999998E-6</v>
      </c>
      <c r="BI61" s="1078">
        <v>1</v>
      </c>
      <c r="BJ61" s="1079">
        <v>3.0616345979734279</v>
      </c>
      <c r="BK61" s="1208" t="s">
        <v>3007</v>
      </c>
      <c r="BL61" s="1077">
        <v>3.9999999999999998E-6</v>
      </c>
      <c r="BM61" s="1078">
        <v>1</v>
      </c>
      <c r="BN61" s="1079">
        <v>3.0616345979734279</v>
      </c>
      <c r="BO61" s="1208" t="s">
        <v>3007</v>
      </c>
      <c r="BP61" s="1077">
        <v>3.9999999999999998E-6</v>
      </c>
      <c r="BQ61" s="1078">
        <v>1</v>
      </c>
      <c r="BR61" s="1079">
        <v>3.0616345979734279</v>
      </c>
      <c r="BS61" s="1208" t="s">
        <v>3007</v>
      </c>
      <c r="BT61" s="1077">
        <v>3.9999999999999998E-6</v>
      </c>
      <c r="BU61" s="1078">
        <v>1</v>
      </c>
      <c r="BV61" s="1079">
        <v>3.0616345979734279</v>
      </c>
      <c r="BW61" s="1073" t="s">
        <v>3007</v>
      </c>
      <c r="BX61" s="1103"/>
      <c r="BY61" s="1077">
        <v>3.9999999999999998E-6</v>
      </c>
      <c r="BZ61" s="1041" t="s">
        <v>1348</v>
      </c>
      <c r="CA61" s="1094">
        <v>1</v>
      </c>
      <c r="CB61" s="1094">
        <v>4</v>
      </c>
      <c r="CC61" s="1094">
        <v>4</v>
      </c>
      <c r="CD61" s="1094">
        <v>3</v>
      </c>
      <c r="CE61" s="1094">
        <v>1</v>
      </c>
      <c r="CF61" s="1094">
        <v>3</v>
      </c>
      <c r="CG61" s="1089">
        <v>9</v>
      </c>
      <c r="CH61" s="1089">
        <v>3</v>
      </c>
      <c r="CI61" s="1093">
        <v>1.2365959919080913</v>
      </c>
      <c r="CJ61" s="1093">
        <v>3.0616345979734279</v>
      </c>
      <c r="CK61" s="1093" t="s">
        <v>3008</v>
      </c>
      <c r="CL61" s="1095">
        <v>1</v>
      </c>
      <c r="CM61" s="1095">
        <v>1.1000000000000001</v>
      </c>
      <c r="CN61" s="1095">
        <v>1.2</v>
      </c>
      <c r="CO61" s="1095">
        <v>1.02</v>
      </c>
      <c r="CP61" s="1095">
        <v>1</v>
      </c>
      <c r="CQ61" s="1095">
        <v>1.05</v>
      </c>
    </row>
    <row r="62" spans="1:99">
      <c r="A62" s="1045" t="s">
        <v>1856</v>
      </c>
      <c r="B62" s="1059" t="s">
        <v>90</v>
      </c>
      <c r="C62" s="1060" t="s">
        <v>469</v>
      </c>
      <c r="D62" s="1071" t="s">
        <v>470</v>
      </c>
      <c r="E62" s="1072" t="s">
        <v>352</v>
      </c>
      <c r="F62" s="1073" t="s">
        <v>1858</v>
      </c>
      <c r="G62" s="1074" t="s">
        <v>465</v>
      </c>
      <c r="H62" s="1075" t="s">
        <v>352</v>
      </c>
      <c r="I62" s="1075" t="s">
        <v>352</v>
      </c>
      <c r="J62" s="1076">
        <v>0</v>
      </c>
      <c r="K62" s="1074" t="s">
        <v>341</v>
      </c>
      <c r="L62" s="1077">
        <v>2.7739278750000005</v>
      </c>
      <c r="M62" s="1078">
        <v>1</v>
      </c>
      <c r="N62" s="1079">
        <v>2.0949941301068096</v>
      </c>
      <c r="O62" s="1208" t="s">
        <v>3021</v>
      </c>
      <c r="P62" s="1077">
        <v>3.0059453015012347</v>
      </c>
      <c r="Q62" s="1078">
        <v>1</v>
      </c>
      <c r="R62" s="1079">
        <v>2.0949941301068096</v>
      </c>
      <c r="S62" s="1208" t="s">
        <v>3021</v>
      </c>
      <c r="T62" s="1077">
        <v>2.5614278750000006</v>
      </c>
      <c r="U62" s="1078">
        <v>1</v>
      </c>
      <c r="V62" s="1079">
        <v>2.0949941301068096</v>
      </c>
      <c r="W62" s="1208" t="s">
        <v>3021</v>
      </c>
      <c r="X62" s="1077">
        <v>2.7934453015012348</v>
      </c>
      <c r="Y62" s="1078">
        <v>1</v>
      </c>
      <c r="Z62" s="1079">
        <v>2.0949941301068096</v>
      </c>
      <c r="AA62" s="1073" t="s">
        <v>3021</v>
      </c>
      <c r="AB62" s="1077">
        <v>2.9927592239537351</v>
      </c>
      <c r="AC62" s="1078">
        <v>1</v>
      </c>
      <c r="AD62" s="1079">
        <v>2.0949941301068096</v>
      </c>
      <c r="AE62" s="1208" t="s">
        <v>3021</v>
      </c>
      <c r="AF62" s="1077">
        <v>3.0059453015012347</v>
      </c>
      <c r="AG62" s="1078">
        <v>1</v>
      </c>
      <c r="AH62" s="1079">
        <v>2.0949941301068096</v>
      </c>
      <c r="AI62" s="1208" t="s">
        <v>3021</v>
      </c>
      <c r="AJ62" s="1077">
        <v>2.7802592239537351</v>
      </c>
      <c r="AK62" s="1078">
        <v>1</v>
      </c>
      <c r="AL62" s="1079">
        <v>2.0949941301068096</v>
      </c>
      <c r="AM62" s="1208" t="s">
        <v>3021</v>
      </c>
      <c r="AN62" s="1077">
        <v>2.7934453015012348</v>
      </c>
      <c r="AO62" s="1078">
        <v>1</v>
      </c>
      <c r="AP62" s="1079">
        <v>2.0949941301068096</v>
      </c>
      <c r="AQ62" s="1073" t="s">
        <v>3021</v>
      </c>
      <c r="AR62" s="1077">
        <v>2.9927592239537351</v>
      </c>
      <c r="AS62" s="1078">
        <v>1</v>
      </c>
      <c r="AT62" s="1079">
        <v>2.0949941301068096</v>
      </c>
      <c r="AU62" s="1208" t="s">
        <v>3021</v>
      </c>
      <c r="AV62" s="1077">
        <v>3.0059453015012347</v>
      </c>
      <c r="AW62" s="1078">
        <v>1</v>
      </c>
      <c r="AX62" s="1079">
        <v>2.0949941301068096</v>
      </c>
      <c r="AY62" s="1208" t="s">
        <v>3021</v>
      </c>
      <c r="AZ62" s="1077">
        <v>2.7802592239537351</v>
      </c>
      <c r="BA62" s="1078">
        <v>1</v>
      </c>
      <c r="BB62" s="1079">
        <v>2.0949941301068096</v>
      </c>
      <c r="BC62" s="1208" t="s">
        <v>3021</v>
      </c>
      <c r="BD62" s="1077">
        <v>2.7934453015012348</v>
      </c>
      <c r="BE62" s="1078">
        <v>1</v>
      </c>
      <c r="BF62" s="1079">
        <v>2.0949941301068096</v>
      </c>
      <c r="BG62" s="1073" t="s">
        <v>3021</v>
      </c>
      <c r="BH62" s="1077">
        <v>2.7739278750000005</v>
      </c>
      <c r="BI62" s="1078">
        <v>1</v>
      </c>
      <c r="BJ62" s="1079">
        <v>2.0949941301068096</v>
      </c>
      <c r="BK62" s="1208" t="s">
        <v>3021</v>
      </c>
      <c r="BL62" s="1077">
        <v>2.7739278750000005</v>
      </c>
      <c r="BM62" s="1078">
        <v>1</v>
      </c>
      <c r="BN62" s="1079">
        <v>2.0949941301068096</v>
      </c>
      <c r="BO62" s="1208" t="s">
        <v>3021</v>
      </c>
      <c r="BP62" s="1077">
        <v>2.5614278750000006</v>
      </c>
      <c r="BQ62" s="1078">
        <v>1</v>
      </c>
      <c r="BR62" s="1079">
        <v>2.0949941301068096</v>
      </c>
      <c r="BS62" s="1208" t="s">
        <v>3021</v>
      </c>
      <c r="BT62" s="1077">
        <v>2.5614278750000006</v>
      </c>
      <c r="BU62" s="1078">
        <v>1</v>
      </c>
      <c r="BV62" s="1079">
        <v>2.0949941301068096</v>
      </c>
      <c r="BW62" s="1073" t="s">
        <v>3021</v>
      </c>
      <c r="BX62" s="1103"/>
      <c r="BY62" s="1077">
        <v>1.6062499999999997</v>
      </c>
      <c r="BZ62" s="1041" t="s">
        <v>675</v>
      </c>
      <c r="CA62" s="1094">
        <v>4</v>
      </c>
      <c r="CB62" s="1094">
        <v>5</v>
      </c>
      <c r="CC62" s="1094" t="s">
        <v>194</v>
      </c>
      <c r="CD62" s="1094" t="s">
        <v>194</v>
      </c>
      <c r="CE62" s="1094" t="s">
        <v>194</v>
      </c>
      <c r="CF62" s="1094" t="s">
        <v>194</v>
      </c>
      <c r="CG62" s="1089">
        <v>5</v>
      </c>
      <c r="CH62" s="1089">
        <v>2</v>
      </c>
      <c r="CI62" s="1093">
        <v>1.2941338353151037</v>
      </c>
      <c r="CJ62" s="1093">
        <v>2.0949941301068096</v>
      </c>
      <c r="CK62" s="1093" t="s">
        <v>52</v>
      </c>
      <c r="CL62" s="1095">
        <v>1.2</v>
      </c>
      <c r="CM62" s="1095">
        <v>1.2</v>
      </c>
      <c r="CN62" s="1095">
        <v>1</v>
      </c>
      <c r="CO62" s="1095">
        <v>1</v>
      </c>
      <c r="CP62" s="1095">
        <v>1</v>
      </c>
      <c r="CQ62" s="1095">
        <v>1</v>
      </c>
    </row>
    <row r="63" spans="1:99">
      <c r="A63" s="1045">
        <v>1841</v>
      </c>
      <c r="B63" s="1059" t="s">
        <v>469</v>
      </c>
      <c r="C63" s="1060" t="s">
        <v>469</v>
      </c>
      <c r="D63" s="1071" t="s">
        <v>470</v>
      </c>
      <c r="E63" s="1072" t="s">
        <v>352</v>
      </c>
      <c r="F63" s="1073" t="s">
        <v>53</v>
      </c>
      <c r="G63" s="1074" t="s">
        <v>465</v>
      </c>
      <c r="H63" s="1075" t="s">
        <v>352</v>
      </c>
      <c r="I63" s="1075" t="s">
        <v>352</v>
      </c>
      <c r="J63" s="1076">
        <v>0</v>
      </c>
      <c r="K63" s="1074" t="s">
        <v>341</v>
      </c>
      <c r="L63" s="1077">
        <v>16.637810625</v>
      </c>
      <c r="M63" s="1078">
        <v>1</v>
      </c>
      <c r="N63" s="1079">
        <v>2.0949941301068096</v>
      </c>
      <c r="O63" s="1208" t="s">
        <v>2955</v>
      </c>
      <c r="P63" s="1077">
        <v>16.637810625</v>
      </c>
      <c r="Q63" s="1078">
        <v>1</v>
      </c>
      <c r="R63" s="1079">
        <v>2.0949941301068096</v>
      </c>
      <c r="S63" s="1208" t="s">
        <v>2955</v>
      </c>
      <c r="T63" s="1077">
        <v>15.362810625</v>
      </c>
      <c r="U63" s="1078">
        <v>1</v>
      </c>
      <c r="V63" s="1079">
        <v>2.0949941301068096</v>
      </c>
      <c r="W63" s="1208" t="s">
        <v>2955</v>
      </c>
      <c r="X63" s="1077">
        <v>15.362810625</v>
      </c>
      <c r="Y63" s="1078">
        <v>1</v>
      </c>
      <c r="Z63" s="1079">
        <v>2.0949941301068096</v>
      </c>
      <c r="AA63" s="1073" t="s">
        <v>2955</v>
      </c>
      <c r="AB63" s="1077">
        <v>16.637810625</v>
      </c>
      <c r="AC63" s="1078">
        <v>1</v>
      </c>
      <c r="AD63" s="1079">
        <v>2.0949941301068096</v>
      </c>
      <c r="AE63" s="1208" t="s">
        <v>2955</v>
      </c>
      <c r="AF63" s="1077">
        <v>16.637810625</v>
      </c>
      <c r="AG63" s="1078">
        <v>1</v>
      </c>
      <c r="AH63" s="1079">
        <v>2.0949941301068096</v>
      </c>
      <c r="AI63" s="1208" t="s">
        <v>2955</v>
      </c>
      <c r="AJ63" s="1077">
        <v>15.362810625</v>
      </c>
      <c r="AK63" s="1078">
        <v>1</v>
      </c>
      <c r="AL63" s="1079">
        <v>2.0949941301068096</v>
      </c>
      <c r="AM63" s="1208" t="s">
        <v>2955</v>
      </c>
      <c r="AN63" s="1077">
        <v>15.362810625</v>
      </c>
      <c r="AO63" s="1078">
        <v>1</v>
      </c>
      <c r="AP63" s="1079">
        <v>2.0949941301068096</v>
      </c>
      <c r="AQ63" s="1073" t="s">
        <v>2955</v>
      </c>
      <c r="AR63" s="1077">
        <v>16.637810625</v>
      </c>
      <c r="AS63" s="1078">
        <v>1</v>
      </c>
      <c r="AT63" s="1079">
        <v>2.0949941301068096</v>
      </c>
      <c r="AU63" s="1208" t="s">
        <v>2955</v>
      </c>
      <c r="AV63" s="1077">
        <v>16.637810625</v>
      </c>
      <c r="AW63" s="1078">
        <v>1</v>
      </c>
      <c r="AX63" s="1079">
        <v>2.0949941301068096</v>
      </c>
      <c r="AY63" s="1208" t="s">
        <v>2955</v>
      </c>
      <c r="AZ63" s="1077">
        <v>15.362810625</v>
      </c>
      <c r="BA63" s="1078">
        <v>1</v>
      </c>
      <c r="BB63" s="1079">
        <v>2.0949941301068096</v>
      </c>
      <c r="BC63" s="1208" t="s">
        <v>2955</v>
      </c>
      <c r="BD63" s="1077">
        <v>15.362810625</v>
      </c>
      <c r="BE63" s="1078">
        <v>1</v>
      </c>
      <c r="BF63" s="1079">
        <v>2.0949941301068096</v>
      </c>
      <c r="BG63" s="1073" t="s">
        <v>2955</v>
      </c>
      <c r="BH63" s="1077">
        <v>16.637810625</v>
      </c>
      <c r="BI63" s="1078">
        <v>1</v>
      </c>
      <c r="BJ63" s="1079">
        <v>2.0949941301068096</v>
      </c>
      <c r="BK63" s="1208" t="s">
        <v>2955</v>
      </c>
      <c r="BL63" s="1077">
        <v>16.637810625</v>
      </c>
      <c r="BM63" s="1078">
        <v>1</v>
      </c>
      <c r="BN63" s="1079">
        <v>2.0949941301068096</v>
      </c>
      <c r="BO63" s="1208" t="s">
        <v>2955</v>
      </c>
      <c r="BP63" s="1077">
        <v>15.362810625</v>
      </c>
      <c r="BQ63" s="1078">
        <v>1</v>
      </c>
      <c r="BR63" s="1079">
        <v>2.0949941301068096</v>
      </c>
      <c r="BS63" s="1208" t="s">
        <v>2955</v>
      </c>
      <c r="BT63" s="1077">
        <v>15.362810625</v>
      </c>
      <c r="BU63" s="1078">
        <v>1</v>
      </c>
      <c r="BV63" s="1079">
        <v>2.0949941301068096</v>
      </c>
      <c r="BW63" s="1073" t="s">
        <v>2955</v>
      </c>
      <c r="BX63" s="1103"/>
      <c r="BY63" s="1077">
        <v>9.4375</v>
      </c>
      <c r="BZ63" s="1041" t="s">
        <v>355</v>
      </c>
      <c r="CA63" s="1094">
        <v>4</v>
      </c>
      <c r="CB63" s="1094">
        <v>5</v>
      </c>
      <c r="CC63" s="1094" t="s">
        <v>194</v>
      </c>
      <c r="CD63" s="1094" t="s">
        <v>194</v>
      </c>
      <c r="CE63" s="1094" t="s">
        <v>194</v>
      </c>
      <c r="CF63" s="1094" t="s">
        <v>194</v>
      </c>
      <c r="CG63" s="1089">
        <v>5</v>
      </c>
      <c r="CH63" s="1089">
        <v>2</v>
      </c>
      <c r="CI63" s="1093">
        <v>1.2941338353151037</v>
      </c>
      <c r="CJ63" s="1093">
        <v>2.0949941301068096</v>
      </c>
      <c r="CK63" s="1093" t="s">
        <v>52</v>
      </c>
      <c r="CL63" s="1095">
        <v>1.2</v>
      </c>
      <c r="CM63" s="1095">
        <v>1.2</v>
      </c>
      <c r="CN63" s="1095">
        <v>1</v>
      </c>
      <c r="CO63" s="1095">
        <v>1</v>
      </c>
      <c r="CP63" s="1095">
        <v>1</v>
      </c>
      <c r="CQ63" s="1095">
        <v>1</v>
      </c>
    </row>
    <row r="64" spans="1:99" ht="24">
      <c r="A64" s="1045">
        <v>1436</v>
      </c>
      <c r="B64" s="1059" t="s">
        <v>91</v>
      </c>
      <c r="C64" s="1060" t="s">
        <v>469</v>
      </c>
      <c r="D64" s="1071" t="s">
        <v>470</v>
      </c>
      <c r="E64" s="1072" t="s">
        <v>352</v>
      </c>
      <c r="F64" s="1073" t="s">
        <v>3022</v>
      </c>
      <c r="G64" s="1074" t="s">
        <v>336</v>
      </c>
      <c r="H64" s="1075" t="s">
        <v>352</v>
      </c>
      <c r="I64" s="1075" t="s">
        <v>352</v>
      </c>
      <c r="J64" s="1076">
        <v>0</v>
      </c>
      <c r="K64" s="1074" t="s">
        <v>339</v>
      </c>
      <c r="L64" s="1077">
        <v>0.03</v>
      </c>
      <c r="M64" s="1078">
        <v>1</v>
      </c>
      <c r="N64" s="1079">
        <v>1.2434566510799234</v>
      </c>
      <c r="O64" s="1208" t="s">
        <v>3023</v>
      </c>
      <c r="P64" s="1077">
        <v>0.03</v>
      </c>
      <c r="Q64" s="1078">
        <v>1</v>
      </c>
      <c r="R64" s="1079">
        <v>1.2434566510799234</v>
      </c>
      <c r="S64" s="1208" t="s">
        <v>3023</v>
      </c>
      <c r="T64" s="1077">
        <v>0.03</v>
      </c>
      <c r="U64" s="1078">
        <v>1</v>
      </c>
      <c r="V64" s="1079">
        <v>1.2434566510799234</v>
      </c>
      <c r="W64" s="1208" t="s">
        <v>3023</v>
      </c>
      <c r="X64" s="1077">
        <v>0.03</v>
      </c>
      <c r="Y64" s="1078">
        <v>1</v>
      </c>
      <c r="Z64" s="1079">
        <v>1.2434566510799234</v>
      </c>
      <c r="AA64" s="1073" t="s">
        <v>3023</v>
      </c>
      <c r="AB64" s="1077">
        <v>0.03</v>
      </c>
      <c r="AC64" s="1078">
        <v>1</v>
      </c>
      <c r="AD64" s="1079">
        <v>1.2434566510799234</v>
      </c>
      <c r="AE64" s="1208" t="s">
        <v>3023</v>
      </c>
      <c r="AF64" s="1077">
        <v>0.03</v>
      </c>
      <c r="AG64" s="1078">
        <v>1</v>
      </c>
      <c r="AH64" s="1079">
        <v>1.2434566510799234</v>
      </c>
      <c r="AI64" s="1208" t="s">
        <v>3023</v>
      </c>
      <c r="AJ64" s="1077">
        <v>0.03</v>
      </c>
      <c r="AK64" s="1078">
        <v>1</v>
      </c>
      <c r="AL64" s="1079">
        <v>1.2434566510799234</v>
      </c>
      <c r="AM64" s="1208" t="s">
        <v>3023</v>
      </c>
      <c r="AN64" s="1077">
        <v>0.03</v>
      </c>
      <c r="AO64" s="1078">
        <v>1</v>
      </c>
      <c r="AP64" s="1079">
        <v>1.2434566510799234</v>
      </c>
      <c r="AQ64" s="1073" t="s">
        <v>3023</v>
      </c>
      <c r="AR64" s="1077">
        <v>0.03</v>
      </c>
      <c r="AS64" s="1078">
        <v>1</v>
      </c>
      <c r="AT64" s="1079">
        <v>1.2434566510799234</v>
      </c>
      <c r="AU64" s="1208" t="s">
        <v>3023</v>
      </c>
      <c r="AV64" s="1077">
        <v>0.03</v>
      </c>
      <c r="AW64" s="1078">
        <v>1</v>
      </c>
      <c r="AX64" s="1079">
        <v>1.2434566510799234</v>
      </c>
      <c r="AY64" s="1208" t="s">
        <v>3023</v>
      </c>
      <c r="AZ64" s="1077">
        <v>0.03</v>
      </c>
      <c r="BA64" s="1078">
        <v>1</v>
      </c>
      <c r="BB64" s="1079">
        <v>1.2434566510799234</v>
      </c>
      <c r="BC64" s="1208" t="s">
        <v>3023</v>
      </c>
      <c r="BD64" s="1077">
        <v>0.03</v>
      </c>
      <c r="BE64" s="1078">
        <v>1</v>
      </c>
      <c r="BF64" s="1079">
        <v>1.2434566510799234</v>
      </c>
      <c r="BG64" s="1073" t="s">
        <v>3023</v>
      </c>
      <c r="BH64" s="1077">
        <v>0.03</v>
      </c>
      <c r="BI64" s="1078">
        <v>1</v>
      </c>
      <c r="BJ64" s="1079">
        <v>1.2434566510799234</v>
      </c>
      <c r="BK64" s="1208" t="s">
        <v>3023</v>
      </c>
      <c r="BL64" s="1077">
        <v>0.03</v>
      </c>
      <c r="BM64" s="1078">
        <v>1</v>
      </c>
      <c r="BN64" s="1079">
        <v>1.2434566510799234</v>
      </c>
      <c r="BO64" s="1208" t="s">
        <v>3023</v>
      </c>
      <c r="BP64" s="1077">
        <v>0.03</v>
      </c>
      <c r="BQ64" s="1078">
        <v>1</v>
      </c>
      <c r="BR64" s="1079">
        <v>1.2434566510799234</v>
      </c>
      <c r="BS64" s="1208" t="s">
        <v>3023</v>
      </c>
      <c r="BT64" s="1077">
        <v>0.03</v>
      </c>
      <c r="BU64" s="1078">
        <v>1</v>
      </c>
      <c r="BV64" s="1079">
        <v>1.2434566510799234</v>
      </c>
      <c r="BW64" s="1073" t="s">
        <v>3023</v>
      </c>
      <c r="BX64" s="1103"/>
      <c r="BY64" s="1077">
        <v>0.03</v>
      </c>
      <c r="BZ64" s="1041" t="s">
        <v>324</v>
      </c>
      <c r="CA64" s="1094">
        <v>1</v>
      </c>
      <c r="CB64" s="1094">
        <v>4</v>
      </c>
      <c r="CC64" s="1094">
        <v>4</v>
      </c>
      <c r="CD64" s="1094">
        <v>3</v>
      </c>
      <c r="CE64" s="1094">
        <v>1</v>
      </c>
      <c r="CF64" s="1094">
        <v>3</v>
      </c>
      <c r="CG64" s="1089">
        <v>6</v>
      </c>
      <c r="CH64" s="1089">
        <v>1.05</v>
      </c>
      <c r="CI64" s="1093">
        <v>1.2365959919080913</v>
      </c>
      <c r="CJ64" s="1093">
        <v>1.2434566510799234</v>
      </c>
      <c r="CK64" s="1093" t="s">
        <v>3008</v>
      </c>
      <c r="CL64" s="1095">
        <v>1</v>
      </c>
      <c r="CM64" s="1095">
        <v>1.1000000000000001</v>
      </c>
      <c r="CN64" s="1095">
        <v>1.2</v>
      </c>
      <c r="CO64" s="1095">
        <v>1.02</v>
      </c>
      <c r="CP64" s="1095">
        <v>1</v>
      </c>
      <c r="CQ64" s="1095">
        <v>1.05</v>
      </c>
      <c r="CR64" s="1224"/>
    </row>
    <row r="65" spans="1:96" ht="24">
      <c r="A65" s="1045">
        <v>4933</v>
      </c>
      <c r="B65" s="1059" t="s">
        <v>469</v>
      </c>
      <c r="C65" s="1060" t="s">
        <v>469</v>
      </c>
      <c r="D65" s="1071" t="s">
        <v>470</v>
      </c>
      <c r="E65" s="1072" t="s">
        <v>352</v>
      </c>
      <c r="F65" s="1073" t="s">
        <v>3024</v>
      </c>
      <c r="G65" s="1074" t="s">
        <v>336</v>
      </c>
      <c r="H65" s="1075" t="s">
        <v>352</v>
      </c>
      <c r="I65" s="1075" t="s">
        <v>352</v>
      </c>
      <c r="J65" s="1076">
        <v>0</v>
      </c>
      <c r="K65" s="1074" t="s">
        <v>339</v>
      </c>
      <c r="L65" s="1077">
        <v>4.2937499999999998E-3</v>
      </c>
      <c r="M65" s="1078">
        <v>1</v>
      </c>
      <c r="N65" s="1079">
        <v>1.2434566510799234</v>
      </c>
      <c r="O65" s="1208" t="s">
        <v>3007</v>
      </c>
      <c r="P65" s="1077">
        <v>4.2937499999999998E-3</v>
      </c>
      <c r="Q65" s="1078">
        <v>1</v>
      </c>
      <c r="R65" s="1079">
        <v>1.2434566510799234</v>
      </c>
      <c r="S65" s="1208" t="s">
        <v>3007</v>
      </c>
      <c r="T65" s="1077">
        <v>4.2937499999999998E-3</v>
      </c>
      <c r="U65" s="1078">
        <v>1</v>
      </c>
      <c r="V65" s="1079">
        <v>1.2434566510799234</v>
      </c>
      <c r="W65" s="1208" t="s">
        <v>3007</v>
      </c>
      <c r="X65" s="1077">
        <v>4.2937499999999998E-3</v>
      </c>
      <c r="Y65" s="1078">
        <v>1</v>
      </c>
      <c r="Z65" s="1079">
        <v>1.2434566510799234</v>
      </c>
      <c r="AA65" s="1073" t="s">
        <v>3007</v>
      </c>
      <c r="AB65" s="1077">
        <v>4.2937499999999998E-3</v>
      </c>
      <c r="AC65" s="1078">
        <v>1</v>
      </c>
      <c r="AD65" s="1079">
        <v>1.2434566510799234</v>
      </c>
      <c r="AE65" s="1208" t="s">
        <v>3007</v>
      </c>
      <c r="AF65" s="1077">
        <v>4.2937499999999998E-3</v>
      </c>
      <c r="AG65" s="1078">
        <v>1</v>
      </c>
      <c r="AH65" s="1079">
        <v>1.2434566510799234</v>
      </c>
      <c r="AI65" s="1208" t="s">
        <v>3007</v>
      </c>
      <c r="AJ65" s="1077">
        <v>4.2937499999999998E-3</v>
      </c>
      <c r="AK65" s="1078">
        <v>1</v>
      </c>
      <c r="AL65" s="1079">
        <v>1.2434566510799234</v>
      </c>
      <c r="AM65" s="1208" t="s">
        <v>3007</v>
      </c>
      <c r="AN65" s="1077">
        <v>4.2937499999999998E-3</v>
      </c>
      <c r="AO65" s="1078">
        <v>1</v>
      </c>
      <c r="AP65" s="1079">
        <v>1.2434566510799234</v>
      </c>
      <c r="AQ65" s="1073" t="s">
        <v>3007</v>
      </c>
      <c r="AR65" s="1077">
        <v>4.2937499999999998E-3</v>
      </c>
      <c r="AS65" s="1078">
        <v>1</v>
      </c>
      <c r="AT65" s="1079">
        <v>1.2434566510799234</v>
      </c>
      <c r="AU65" s="1208" t="s">
        <v>3007</v>
      </c>
      <c r="AV65" s="1077">
        <v>4.2937499999999998E-3</v>
      </c>
      <c r="AW65" s="1078">
        <v>1</v>
      </c>
      <c r="AX65" s="1079">
        <v>1.2434566510799234</v>
      </c>
      <c r="AY65" s="1208" t="s">
        <v>3007</v>
      </c>
      <c r="AZ65" s="1077">
        <v>4.2937499999999998E-3</v>
      </c>
      <c r="BA65" s="1078">
        <v>1</v>
      </c>
      <c r="BB65" s="1079">
        <v>1.2434566510799234</v>
      </c>
      <c r="BC65" s="1208" t="s">
        <v>3007</v>
      </c>
      <c r="BD65" s="1077">
        <v>4.2937499999999998E-3</v>
      </c>
      <c r="BE65" s="1078">
        <v>1</v>
      </c>
      <c r="BF65" s="1079">
        <v>1.2434566510799234</v>
      </c>
      <c r="BG65" s="1073" t="s">
        <v>3007</v>
      </c>
      <c r="BH65" s="1077">
        <v>4.2937499999999998E-3</v>
      </c>
      <c r="BI65" s="1078">
        <v>1</v>
      </c>
      <c r="BJ65" s="1079">
        <v>1.2434566510799234</v>
      </c>
      <c r="BK65" s="1208" t="s">
        <v>3007</v>
      </c>
      <c r="BL65" s="1077">
        <v>4.2937499999999998E-3</v>
      </c>
      <c r="BM65" s="1078">
        <v>1</v>
      </c>
      <c r="BN65" s="1079">
        <v>1.2434566510799234</v>
      </c>
      <c r="BO65" s="1208" t="s">
        <v>3007</v>
      </c>
      <c r="BP65" s="1077">
        <v>4.2937499999999998E-3</v>
      </c>
      <c r="BQ65" s="1078">
        <v>1</v>
      </c>
      <c r="BR65" s="1079">
        <v>1.2434566510799234</v>
      </c>
      <c r="BS65" s="1208" t="s">
        <v>3007</v>
      </c>
      <c r="BT65" s="1077">
        <v>4.2937499999999998E-3</v>
      </c>
      <c r="BU65" s="1078">
        <v>1</v>
      </c>
      <c r="BV65" s="1079">
        <v>1.2434566510799234</v>
      </c>
      <c r="BW65" s="1073" t="s">
        <v>3007</v>
      </c>
      <c r="BX65" s="1103"/>
      <c r="BY65" s="1077">
        <v>4.2937499999999998E-3</v>
      </c>
      <c r="BZ65" s="1041" t="s">
        <v>1348</v>
      </c>
      <c r="CA65" s="1094">
        <v>1</v>
      </c>
      <c r="CB65" s="1094">
        <v>4</v>
      </c>
      <c r="CC65" s="1094">
        <v>4</v>
      </c>
      <c r="CD65" s="1094">
        <v>3</v>
      </c>
      <c r="CE65" s="1094">
        <v>1</v>
      </c>
      <c r="CF65" s="1094">
        <v>3</v>
      </c>
      <c r="CG65" s="1089">
        <v>6</v>
      </c>
      <c r="CH65" s="1089">
        <v>1.05</v>
      </c>
      <c r="CI65" s="1093">
        <v>1.2365959919080913</v>
      </c>
      <c r="CJ65" s="1093">
        <v>1.2434566510799234</v>
      </c>
      <c r="CK65" s="1093" t="s">
        <v>3008</v>
      </c>
      <c r="CL65" s="1095">
        <v>1</v>
      </c>
      <c r="CM65" s="1095">
        <v>1.1000000000000001</v>
      </c>
      <c r="CN65" s="1095">
        <v>1.2</v>
      </c>
      <c r="CO65" s="1095">
        <v>1.02</v>
      </c>
      <c r="CP65" s="1095">
        <v>1</v>
      </c>
      <c r="CQ65" s="1095">
        <v>1.05</v>
      </c>
    </row>
    <row r="66" spans="1:96" ht="24">
      <c r="A66" s="1045">
        <v>1409</v>
      </c>
      <c r="B66" s="1059" t="s">
        <v>469</v>
      </c>
      <c r="C66" s="1060" t="s">
        <v>469</v>
      </c>
      <c r="D66" s="1071" t="s">
        <v>470</v>
      </c>
      <c r="E66" s="1072" t="s">
        <v>352</v>
      </c>
      <c r="F66" s="1073" t="s">
        <v>1741</v>
      </c>
      <c r="G66" s="1074" t="s">
        <v>336</v>
      </c>
      <c r="H66" s="1075" t="s">
        <v>352</v>
      </c>
      <c r="I66" s="1075" t="s">
        <v>352</v>
      </c>
      <c r="J66" s="1076">
        <v>0</v>
      </c>
      <c r="K66" s="1074" t="s">
        <v>339</v>
      </c>
      <c r="L66" s="1077">
        <v>2.8062500000000001E-2</v>
      </c>
      <c r="M66" s="1078">
        <v>1</v>
      </c>
      <c r="N66" s="1079">
        <v>1.2434566510799234</v>
      </c>
      <c r="O66" s="1208" t="s">
        <v>3007</v>
      </c>
      <c r="P66" s="1077">
        <v>2.8062500000000001E-2</v>
      </c>
      <c r="Q66" s="1078">
        <v>1</v>
      </c>
      <c r="R66" s="1079">
        <v>1.2434566510799234</v>
      </c>
      <c r="S66" s="1208" t="s">
        <v>3007</v>
      </c>
      <c r="T66" s="1077">
        <v>2.8062500000000001E-2</v>
      </c>
      <c r="U66" s="1078">
        <v>1</v>
      </c>
      <c r="V66" s="1079">
        <v>1.2434566510799234</v>
      </c>
      <c r="W66" s="1208" t="s">
        <v>3007</v>
      </c>
      <c r="X66" s="1077">
        <v>2.8062500000000001E-2</v>
      </c>
      <c r="Y66" s="1078">
        <v>1</v>
      </c>
      <c r="Z66" s="1079">
        <v>1.2434566510799234</v>
      </c>
      <c r="AA66" s="1073" t="s">
        <v>3007</v>
      </c>
      <c r="AB66" s="1077">
        <v>2.8062500000000001E-2</v>
      </c>
      <c r="AC66" s="1078">
        <v>1</v>
      </c>
      <c r="AD66" s="1079">
        <v>1.2434566510799234</v>
      </c>
      <c r="AE66" s="1208" t="s">
        <v>3007</v>
      </c>
      <c r="AF66" s="1077">
        <v>2.8062500000000001E-2</v>
      </c>
      <c r="AG66" s="1078">
        <v>1</v>
      </c>
      <c r="AH66" s="1079">
        <v>1.2434566510799234</v>
      </c>
      <c r="AI66" s="1208" t="s">
        <v>3007</v>
      </c>
      <c r="AJ66" s="1077">
        <v>2.8062500000000001E-2</v>
      </c>
      <c r="AK66" s="1078">
        <v>1</v>
      </c>
      <c r="AL66" s="1079">
        <v>1.2434566510799234</v>
      </c>
      <c r="AM66" s="1208" t="s">
        <v>3007</v>
      </c>
      <c r="AN66" s="1077">
        <v>2.8062500000000001E-2</v>
      </c>
      <c r="AO66" s="1078">
        <v>1</v>
      </c>
      <c r="AP66" s="1079">
        <v>1.2434566510799234</v>
      </c>
      <c r="AQ66" s="1073" t="s">
        <v>3007</v>
      </c>
      <c r="AR66" s="1077">
        <v>2.8062500000000001E-2</v>
      </c>
      <c r="AS66" s="1078">
        <v>1</v>
      </c>
      <c r="AT66" s="1079">
        <v>1.2434566510799234</v>
      </c>
      <c r="AU66" s="1208" t="s">
        <v>3007</v>
      </c>
      <c r="AV66" s="1077">
        <v>2.8062500000000001E-2</v>
      </c>
      <c r="AW66" s="1078">
        <v>1</v>
      </c>
      <c r="AX66" s="1079">
        <v>1.2434566510799234</v>
      </c>
      <c r="AY66" s="1208" t="s">
        <v>3007</v>
      </c>
      <c r="AZ66" s="1077">
        <v>2.8062500000000001E-2</v>
      </c>
      <c r="BA66" s="1078">
        <v>1</v>
      </c>
      <c r="BB66" s="1079">
        <v>1.2434566510799234</v>
      </c>
      <c r="BC66" s="1208" t="s">
        <v>3007</v>
      </c>
      <c r="BD66" s="1077">
        <v>2.8062500000000001E-2</v>
      </c>
      <c r="BE66" s="1078">
        <v>1</v>
      </c>
      <c r="BF66" s="1079">
        <v>1.2434566510799234</v>
      </c>
      <c r="BG66" s="1073" t="s">
        <v>3007</v>
      </c>
      <c r="BH66" s="1077">
        <v>2.8062500000000001E-2</v>
      </c>
      <c r="BI66" s="1078">
        <v>1</v>
      </c>
      <c r="BJ66" s="1079">
        <v>1.2434566510799234</v>
      </c>
      <c r="BK66" s="1208" t="s">
        <v>3007</v>
      </c>
      <c r="BL66" s="1077">
        <v>2.8062500000000001E-2</v>
      </c>
      <c r="BM66" s="1078">
        <v>1</v>
      </c>
      <c r="BN66" s="1079">
        <v>1.2434566510799234</v>
      </c>
      <c r="BO66" s="1208" t="s">
        <v>3007</v>
      </c>
      <c r="BP66" s="1077">
        <v>2.8062500000000001E-2</v>
      </c>
      <c r="BQ66" s="1078">
        <v>1</v>
      </c>
      <c r="BR66" s="1079">
        <v>1.2434566510799234</v>
      </c>
      <c r="BS66" s="1208" t="s">
        <v>3007</v>
      </c>
      <c r="BT66" s="1077">
        <v>2.8062500000000001E-2</v>
      </c>
      <c r="BU66" s="1078">
        <v>1</v>
      </c>
      <c r="BV66" s="1079">
        <v>1.2434566510799234</v>
      </c>
      <c r="BW66" s="1073" t="s">
        <v>3007</v>
      </c>
      <c r="BX66" s="1103"/>
      <c r="BY66" s="1077">
        <v>2.8062500000000001E-2</v>
      </c>
      <c r="BZ66" s="1041" t="s">
        <v>1348</v>
      </c>
      <c r="CA66" s="1094">
        <v>1</v>
      </c>
      <c r="CB66" s="1094">
        <v>4</v>
      </c>
      <c r="CC66" s="1094">
        <v>4</v>
      </c>
      <c r="CD66" s="1094">
        <v>3</v>
      </c>
      <c r="CE66" s="1094">
        <v>1</v>
      </c>
      <c r="CF66" s="1094">
        <v>3</v>
      </c>
      <c r="CG66" s="1089">
        <v>6</v>
      </c>
      <c r="CH66" s="1089">
        <v>1.05</v>
      </c>
      <c r="CI66" s="1093">
        <v>1.2365959919080913</v>
      </c>
      <c r="CJ66" s="1093">
        <v>1.2434566510799234</v>
      </c>
      <c r="CK66" s="1093" t="s">
        <v>3008</v>
      </c>
      <c r="CL66" s="1095">
        <v>1</v>
      </c>
      <c r="CM66" s="1095">
        <v>1.1000000000000001</v>
      </c>
      <c r="CN66" s="1095">
        <v>1.2</v>
      </c>
      <c r="CO66" s="1095">
        <v>1.02</v>
      </c>
      <c r="CP66" s="1095">
        <v>1</v>
      </c>
      <c r="CQ66" s="1095">
        <v>1.05</v>
      </c>
    </row>
    <row r="67" spans="1:96" ht="24">
      <c r="A67" s="1045">
        <v>1762</v>
      </c>
      <c r="B67" s="1059" t="s">
        <v>469</v>
      </c>
      <c r="C67" s="1060" t="s">
        <v>469</v>
      </c>
      <c r="D67" s="1071" t="s">
        <v>470</v>
      </c>
      <c r="E67" s="1072" t="s">
        <v>352</v>
      </c>
      <c r="F67" s="1073" t="s">
        <v>3025</v>
      </c>
      <c r="G67" s="1074" t="s">
        <v>336</v>
      </c>
      <c r="H67" s="1075" t="s">
        <v>352</v>
      </c>
      <c r="I67" s="1075" t="s">
        <v>352</v>
      </c>
      <c r="J67" s="1076">
        <v>0</v>
      </c>
      <c r="K67" s="1074" t="s">
        <v>339</v>
      </c>
      <c r="L67" s="1077">
        <v>1.6062499999999998E-3</v>
      </c>
      <c r="M67" s="1078">
        <v>1</v>
      </c>
      <c r="N67" s="1079">
        <v>1.2434566510799234</v>
      </c>
      <c r="O67" s="1208" t="s">
        <v>3007</v>
      </c>
      <c r="P67" s="1077">
        <v>1.6062499999999998E-3</v>
      </c>
      <c r="Q67" s="1078">
        <v>1</v>
      </c>
      <c r="R67" s="1079">
        <v>1.2434566510799234</v>
      </c>
      <c r="S67" s="1208" t="s">
        <v>3007</v>
      </c>
      <c r="T67" s="1077">
        <v>1.6062499999999998E-3</v>
      </c>
      <c r="U67" s="1078">
        <v>1</v>
      </c>
      <c r="V67" s="1079">
        <v>1.2434566510799234</v>
      </c>
      <c r="W67" s="1208" t="s">
        <v>3007</v>
      </c>
      <c r="X67" s="1077">
        <v>1.6062499999999998E-3</v>
      </c>
      <c r="Y67" s="1078">
        <v>1</v>
      </c>
      <c r="Z67" s="1079">
        <v>1.2434566510799234</v>
      </c>
      <c r="AA67" s="1073" t="s">
        <v>3007</v>
      </c>
      <c r="AB67" s="1077">
        <v>1.6062499999999998E-3</v>
      </c>
      <c r="AC67" s="1078">
        <v>1</v>
      </c>
      <c r="AD67" s="1079">
        <v>1.2434566510799234</v>
      </c>
      <c r="AE67" s="1208" t="s">
        <v>3007</v>
      </c>
      <c r="AF67" s="1077">
        <v>1.6062499999999998E-3</v>
      </c>
      <c r="AG67" s="1078">
        <v>1</v>
      </c>
      <c r="AH67" s="1079">
        <v>1.2434566510799234</v>
      </c>
      <c r="AI67" s="1208" t="s">
        <v>3007</v>
      </c>
      <c r="AJ67" s="1077">
        <v>1.6062499999999998E-3</v>
      </c>
      <c r="AK67" s="1078">
        <v>1</v>
      </c>
      <c r="AL67" s="1079">
        <v>1.2434566510799234</v>
      </c>
      <c r="AM67" s="1208" t="s">
        <v>3007</v>
      </c>
      <c r="AN67" s="1077">
        <v>1.6062499999999998E-3</v>
      </c>
      <c r="AO67" s="1078">
        <v>1</v>
      </c>
      <c r="AP67" s="1079">
        <v>1.2434566510799234</v>
      </c>
      <c r="AQ67" s="1073" t="s">
        <v>3007</v>
      </c>
      <c r="AR67" s="1077">
        <v>1.6062499999999998E-3</v>
      </c>
      <c r="AS67" s="1078">
        <v>1</v>
      </c>
      <c r="AT67" s="1079">
        <v>1.2434566510799234</v>
      </c>
      <c r="AU67" s="1208" t="s">
        <v>3007</v>
      </c>
      <c r="AV67" s="1077">
        <v>1.6062499999999998E-3</v>
      </c>
      <c r="AW67" s="1078">
        <v>1</v>
      </c>
      <c r="AX67" s="1079">
        <v>1.2434566510799234</v>
      </c>
      <c r="AY67" s="1208" t="s">
        <v>3007</v>
      </c>
      <c r="AZ67" s="1077">
        <v>1.6062499999999998E-3</v>
      </c>
      <c r="BA67" s="1078">
        <v>1</v>
      </c>
      <c r="BB67" s="1079">
        <v>1.2434566510799234</v>
      </c>
      <c r="BC67" s="1208" t="s">
        <v>3007</v>
      </c>
      <c r="BD67" s="1077">
        <v>1.6062499999999998E-3</v>
      </c>
      <c r="BE67" s="1078">
        <v>1</v>
      </c>
      <c r="BF67" s="1079">
        <v>1.2434566510799234</v>
      </c>
      <c r="BG67" s="1073" t="s">
        <v>3007</v>
      </c>
      <c r="BH67" s="1077">
        <v>1.6062499999999998E-3</v>
      </c>
      <c r="BI67" s="1078">
        <v>1</v>
      </c>
      <c r="BJ67" s="1079">
        <v>1.2434566510799234</v>
      </c>
      <c r="BK67" s="1208" t="s">
        <v>3007</v>
      </c>
      <c r="BL67" s="1077">
        <v>1.6062499999999998E-3</v>
      </c>
      <c r="BM67" s="1078">
        <v>1</v>
      </c>
      <c r="BN67" s="1079">
        <v>1.2434566510799234</v>
      </c>
      <c r="BO67" s="1208" t="s">
        <v>3007</v>
      </c>
      <c r="BP67" s="1077">
        <v>1.6062499999999998E-3</v>
      </c>
      <c r="BQ67" s="1078">
        <v>1</v>
      </c>
      <c r="BR67" s="1079">
        <v>1.2434566510799234</v>
      </c>
      <c r="BS67" s="1208" t="s">
        <v>3007</v>
      </c>
      <c r="BT67" s="1077">
        <v>1.6062499999999998E-3</v>
      </c>
      <c r="BU67" s="1078">
        <v>1</v>
      </c>
      <c r="BV67" s="1079">
        <v>1.2434566510799234</v>
      </c>
      <c r="BW67" s="1073" t="s">
        <v>3007</v>
      </c>
      <c r="BX67" s="1103"/>
      <c r="BY67" s="1077">
        <v>1.6062499999999998E-3</v>
      </c>
      <c r="BZ67" s="1041" t="s">
        <v>1348</v>
      </c>
      <c r="CA67" s="1094">
        <v>1</v>
      </c>
      <c r="CB67" s="1094">
        <v>4</v>
      </c>
      <c r="CC67" s="1094">
        <v>4</v>
      </c>
      <c r="CD67" s="1094">
        <v>3</v>
      </c>
      <c r="CE67" s="1094">
        <v>1</v>
      </c>
      <c r="CF67" s="1094">
        <v>3</v>
      </c>
      <c r="CG67" s="1089">
        <v>6</v>
      </c>
      <c r="CH67" s="1089">
        <v>1.05</v>
      </c>
      <c r="CI67" s="1093">
        <v>1.2365959919080913</v>
      </c>
      <c r="CJ67" s="1093">
        <v>1.2434566510799234</v>
      </c>
      <c r="CK67" s="1093" t="s">
        <v>3008</v>
      </c>
      <c r="CL67" s="1095">
        <v>1</v>
      </c>
      <c r="CM67" s="1095">
        <v>1.1000000000000001</v>
      </c>
      <c r="CN67" s="1095">
        <v>1.2</v>
      </c>
      <c r="CO67" s="1095">
        <v>1.02</v>
      </c>
      <c r="CP67" s="1095">
        <v>1</v>
      </c>
      <c r="CQ67" s="1095">
        <v>1.05</v>
      </c>
      <c r="CR67" s="1224"/>
    </row>
    <row r="68" spans="1:96" ht="24">
      <c r="A68" s="1045">
        <v>1750</v>
      </c>
      <c r="B68" s="1059" t="s">
        <v>469</v>
      </c>
      <c r="C68" s="1060" t="s">
        <v>469</v>
      </c>
      <c r="D68" s="1071" t="s">
        <v>470</v>
      </c>
      <c r="E68" s="1072" t="s">
        <v>352</v>
      </c>
      <c r="F68" s="1073" t="s">
        <v>3026</v>
      </c>
      <c r="G68" s="1074" t="s">
        <v>336</v>
      </c>
      <c r="H68" s="1075" t="s">
        <v>352</v>
      </c>
      <c r="I68" s="1075" t="s">
        <v>352</v>
      </c>
      <c r="J68" s="1076">
        <v>0</v>
      </c>
      <c r="K68" s="1074" t="s">
        <v>364</v>
      </c>
      <c r="L68" s="1077">
        <v>4.528125E-3</v>
      </c>
      <c r="M68" s="1078">
        <v>1</v>
      </c>
      <c r="N68" s="1079">
        <v>1.2434566510799234</v>
      </c>
      <c r="O68" s="1208" t="s">
        <v>3027</v>
      </c>
      <c r="P68" s="1077">
        <v>4.528125E-3</v>
      </c>
      <c r="Q68" s="1078">
        <v>1</v>
      </c>
      <c r="R68" s="1079">
        <v>1.2434566510799234</v>
      </c>
      <c r="S68" s="1208" t="s">
        <v>3027</v>
      </c>
      <c r="T68" s="1077">
        <v>4.528125E-3</v>
      </c>
      <c r="U68" s="1078">
        <v>1</v>
      </c>
      <c r="V68" s="1079">
        <v>1.2434566510799234</v>
      </c>
      <c r="W68" s="1208" t="s">
        <v>3027</v>
      </c>
      <c r="X68" s="1077">
        <v>4.528125E-3</v>
      </c>
      <c r="Y68" s="1078">
        <v>1</v>
      </c>
      <c r="Z68" s="1079">
        <v>1.2434566510799234</v>
      </c>
      <c r="AA68" s="1073" t="s">
        <v>3027</v>
      </c>
      <c r="AB68" s="1077">
        <v>4.528125E-3</v>
      </c>
      <c r="AC68" s="1078">
        <v>1</v>
      </c>
      <c r="AD68" s="1079">
        <v>1.2434566510799234</v>
      </c>
      <c r="AE68" s="1208" t="s">
        <v>3027</v>
      </c>
      <c r="AF68" s="1077">
        <v>4.528125E-3</v>
      </c>
      <c r="AG68" s="1078">
        <v>1</v>
      </c>
      <c r="AH68" s="1079">
        <v>1.2434566510799234</v>
      </c>
      <c r="AI68" s="1208" t="s">
        <v>3027</v>
      </c>
      <c r="AJ68" s="1077">
        <v>4.528125E-3</v>
      </c>
      <c r="AK68" s="1078">
        <v>1</v>
      </c>
      <c r="AL68" s="1079">
        <v>1.2434566510799234</v>
      </c>
      <c r="AM68" s="1208" t="s">
        <v>3027</v>
      </c>
      <c r="AN68" s="1077">
        <v>4.528125E-3</v>
      </c>
      <c r="AO68" s="1078">
        <v>1</v>
      </c>
      <c r="AP68" s="1079">
        <v>1.2434566510799234</v>
      </c>
      <c r="AQ68" s="1073" t="s">
        <v>3027</v>
      </c>
      <c r="AR68" s="1077">
        <v>4.528125E-3</v>
      </c>
      <c r="AS68" s="1078">
        <v>1</v>
      </c>
      <c r="AT68" s="1079">
        <v>1.2434566510799234</v>
      </c>
      <c r="AU68" s="1208" t="s">
        <v>3027</v>
      </c>
      <c r="AV68" s="1077">
        <v>4.528125E-3</v>
      </c>
      <c r="AW68" s="1078">
        <v>1</v>
      </c>
      <c r="AX68" s="1079">
        <v>1.2434566510799234</v>
      </c>
      <c r="AY68" s="1208" t="s">
        <v>3027</v>
      </c>
      <c r="AZ68" s="1077">
        <v>4.528125E-3</v>
      </c>
      <c r="BA68" s="1078">
        <v>1</v>
      </c>
      <c r="BB68" s="1079">
        <v>1.2434566510799234</v>
      </c>
      <c r="BC68" s="1208" t="s">
        <v>3027</v>
      </c>
      <c r="BD68" s="1077">
        <v>4.528125E-3</v>
      </c>
      <c r="BE68" s="1078">
        <v>1</v>
      </c>
      <c r="BF68" s="1079">
        <v>1.2434566510799234</v>
      </c>
      <c r="BG68" s="1073" t="s">
        <v>3027</v>
      </c>
      <c r="BH68" s="1077">
        <v>4.528125E-3</v>
      </c>
      <c r="BI68" s="1078">
        <v>1</v>
      </c>
      <c r="BJ68" s="1079">
        <v>1.2434566510799234</v>
      </c>
      <c r="BK68" s="1208" t="s">
        <v>3027</v>
      </c>
      <c r="BL68" s="1077">
        <v>4.528125E-3</v>
      </c>
      <c r="BM68" s="1078">
        <v>1</v>
      </c>
      <c r="BN68" s="1079">
        <v>1.2434566510799234</v>
      </c>
      <c r="BO68" s="1208" t="s">
        <v>3027</v>
      </c>
      <c r="BP68" s="1077">
        <v>4.528125E-3</v>
      </c>
      <c r="BQ68" s="1078">
        <v>1</v>
      </c>
      <c r="BR68" s="1079">
        <v>1.2434566510799234</v>
      </c>
      <c r="BS68" s="1208" t="s">
        <v>3027</v>
      </c>
      <c r="BT68" s="1077">
        <v>4.528125E-3</v>
      </c>
      <c r="BU68" s="1078">
        <v>1</v>
      </c>
      <c r="BV68" s="1079">
        <v>1.2434566510799234</v>
      </c>
      <c r="BW68" s="1073" t="s">
        <v>3027</v>
      </c>
      <c r="BX68" s="1103"/>
      <c r="BY68" s="1077">
        <v>2.1312499999999998E-2</v>
      </c>
      <c r="BZ68" s="1041" t="s">
        <v>232</v>
      </c>
      <c r="CA68" s="1094">
        <v>1</v>
      </c>
      <c r="CB68" s="1094">
        <v>4</v>
      </c>
      <c r="CC68" s="1094">
        <v>4</v>
      </c>
      <c r="CD68" s="1094">
        <v>3</v>
      </c>
      <c r="CE68" s="1094">
        <v>1</v>
      </c>
      <c r="CF68" s="1094">
        <v>3</v>
      </c>
      <c r="CG68" s="1089">
        <v>6</v>
      </c>
      <c r="CH68" s="1089">
        <v>1.05</v>
      </c>
      <c r="CI68" s="1093">
        <v>1.2365959919080913</v>
      </c>
      <c r="CJ68" s="1093">
        <v>1.2434566510799234</v>
      </c>
      <c r="CK68" s="1093" t="s">
        <v>3008</v>
      </c>
      <c r="CL68" s="1095">
        <v>1</v>
      </c>
      <c r="CM68" s="1095">
        <v>1.1000000000000001</v>
      </c>
      <c r="CN68" s="1095">
        <v>1.2</v>
      </c>
      <c r="CO68" s="1095">
        <v>1.02</v>
      </c>
      <c r="CP68" s="1095">
        <v>1</v>
      </c>
      <c r="CQ68" s="1095">
        <v>1.05</v>
      </c>
    </row>
    <row r="69" spans="1:96">
      <c r="A69" s="1045">
        <v>490</v>
      </c>
      <c r="B69" s="1059" t="s">
        <v>1356</v>
      </c>
      <c r="C69" s="1060" t="s">
        <v>469</v>
      </c>
      <c r="D69" s="1071" t="s">
        <v>352</v>
      </c>
      <c r="E69" s="1072" t="s">
        <v>471</v>
      </c>
      <c r="F69" s="1073" t="s">
        <v>245</v>
      </c>
      <c r="G69" s="1074" t="s">
        <v>352</v>
      </c>
      <c r="H69" s="1075" t="s">
        <v>246</v>
      </c>
      <c r="I69" s="1075" t="s">
        <v>618</v>
      </c>
      <c r="J69" s="1076" t="s">
        <v>352</v>
      </c>
      <c r="K69" s="1074" t="s">
        <v>604</v>
      </c>
      <c r="L69" s="1077">
        <v>50.311529493745269</v>
      </c>
      <c r="M69" s="1078">
        <v>1</v>
      </c>
      <c r="N69" s="1079">
        <v>1.5960462102848654</v>
      </c>
      <c r="O69" s="1208" t="s">
        <v>3028</v>
      </c>
      <c r="P69" s="1077">
        <v>50.311529493745269</v>
      </c>
      <c r="Q69" s="1078">
        <v>1</v>
      </c>
      <c r="R69" s="1079">
        <v>1.5960462102848654</v>
      </c>
      <c r="S69" s="1208" t="s">
        <v>3028</v>
      </c>
      <c r="T69" s="1077">
        <v>50.311529493745269</v>
      </c>
      <c r="U69" s="1078">
        <v>1</v>
      </c>
      <c r="V69" s="1079">
        <v>1.5960462102848654</v>
      </c>
      <c r="W69" s="1208" t="s">
        <v>3028</v>
      </c>
      <c r="X69" s="1077">
        <v>50.311529493745269</v>
      </c>
      <c r="Y69" s="1078">
        <v>1</v>
      </c>
      <c r="Z69" s="1079">
        <v>1.5960462102848654</v>
      </c>
      <c r="AA69" s="1073" t="s">
        <v>3028</v>
      </c>
      <c r="AB69" s="1077">
        <v>50.311529493745269</v>
      </c>
      <c r="AC69" s="1078">
        <v>1</v>
      </c>
      <c r="AD69" s="1079">
        <v>1.5960462102848654</v>
      </c>
      <c r="AE69" s="1208" t="s">
        <v>3028</v>
      </c>
      <c r="AF69" s="1077">
        <v>50.311529493745269</v>
      </c>
      <c r="AG69" s="1078">
        <v>1</v>
      </c>
      <c r="AH69" s="1079">
        <v>1.5960462102848654</v>
      </c>
      <c r="AI69" s="1208" t="s">
        <v>3028</v>
      </c>
      <c r="AJ69" s="1077">
        <v>50.311529493745269</v>
      </c>
      <c r="AK69" s="1078">
        <v>1</v>
      </c>
      <c r="AL69" s="1079">
        <v>1.5960462102848654</v>
      </c>
      <c r="AM69" s="1208" t="s">
        <v>3028</v>
      </c>
      <c r="AN69" s="1077">
        <v>50.311529493745269</v>
      </c>
      <c r="AO69" s="1078">
        <v>1</v>
      </c>
      <c r="AP69" s="1079">
        <v>1.5960462102848654</v>
      </c>
      <c r="AQ69" s="1073" t="s">
        <v>3028</v>
      </c>
      <c r="AR69" s="1077">
        <v>50.311529493745269</v>
      </c>
      <c r="AS69" s="1078">
        <v>1</v>
      </c>
      <c r="AT69" s="1079">
        <v>1.5960462102848654</v>
      </c>
      <c r="AU69" s="1208" t="s">
        <v>3028</v>
      </c>
      <c r="AV69" s="1077">
        <v>50.311529493745269</v>
      </c>
      <c r="AW69" s="1078">
        <v>1</v>
      </c>
      <c r="AX69" s="1079">
        <v>1.5960462102848654</v>
      </c>
      <c r="AY69" s="1208" t="s">
        <v>3028</v>
      </c>
      <c r="AZ69" s="1077">
        <v>50.311529493745269</v>
      </c>
      <c r="BA69" s="1078">
        <v>1</v>
      </c>
      <c r="BB69" s="1079">
        <v>1.5960462102848654</v>
      </c>
      <c r="BC69" s="1208" t="s">
        <v>3028</v>
      </c>
      <c r="BD69" s="1077">
        <v>50.311529493745269</v>
      </c>
      <c r="BE69" s="1078">
        <v>1</v>
      </c>
      <c r="BF69" s="1079">
        <v>1.5960462102848654</v>
      </c>
      <c r="BG69" s="1073" t="s">
        <v>3028</v>
      </c>
      <c r="BH69" s="1077">
        <v>50.311529493745269</v>
      </c>
      <c r="BI69" s="1078">
        <v>1</v>
      </c>
      <c r="BJ69" s="1079">
        <v>1.5960462102848654</v>
      </c>
      <c r="BK69" s="1208" t="s">
        <v>3028</v>
      </c>
      <c r="BL69" s="1077">
        <v>50.311529493745269</v>
      </c>
      <c r="BM69" s="1078">
        <v>1</v>
      </c>
      <c r="BN69" s="1079">
        <v>1.5960462102848654</v>
      </c>
      <c r="BO69" s="1208" t="s">
        <v>3028</v>
      </c>
      <c r="BP69" s="1077">
        <v>50.311529493745269</v>
      </c>
      <c r="BQ69" s="1078">
        <v>1</v>
      </c>
      <c r="BR69" s="1079">
        <v>1.5960462102848654</v>
      </c>
      <c r="BS69" s="1208" t="s">
        <v>3028</v>
      </c>
      <c r="BT69" s="1077">
        <v>50.311529493745269</v>
      </c>
      <c r="BU69" s="1078">
        <v>1</v>
      </c>
      <c r="BV69" s="1079">
        <v>1.5960462102848654</v>
      </c>
      <c r="BW69" s="1073" t="s">
        <v>3028</v>
      </c>
      <c r="BX69" s="1103"/>
      <c r="BY69" s="1077">
        <v>13.4375</v>
      </c>
      <c r="BZ69" s="1041" t="s">
        <v>233</v>
      </c>
      <c r="CA69" s="1094">
        <v>3</v>
      </c>
      <c r="CB69" s="1094">
        <v>4</v>
      </c>
      <c r="CC69" s="1094">
        <v>5</v>
      </c>
      <c r="CD69" s="1094">
        <v>3</v>
      </c>
      <c r="CE69" s="1094">
        <v>1</v>
      </c>
      <c r="CF69" s="1094">
        <v>5</v>
      </c>
      <c r="CG69" s="1089">
        <v>13</v>
      </c>
      <c r="CH69" s="1089">
        <v>1.05</v>
      </c>
      <c r="CI69" s="1093">
        <v>1.5919770563893134</v>
      </c>
      <c r="CJ69" s="1093">
        <v>1.5960462102848654</v>
      </c>
      <c r="CK69" s="1093" t="s">
        <v>2811</v>
      </c>
      <c r="CL69" s="1095">
        <v>1.1000000000000001</v>
      </c>
      <c r="CM69" s="1095">
        <v>1.1000000000000001</v>
      </c>
      <c r="CN69" s="1095">
        <v>1.5</v>
      </c>
      <c r="CO69" s="1095">
        <v>1.02</v>
      </c>
      <c r="CP69" s="1095">
        <v>1</v>
      </c>
      <c r="CQ69" s="1095">
        <v>1.2</v>
      </c>
    </row>
    <row r="70" spans="1:96" ht="24">
      <c r="A70" s="1045">
        <v>832</v>
      </c>
      <c r="B70" s="1059"/>
      <c r="C70" s="1060" t="s">
        <v>469</v>
      </c>
      <c r="D70" s="1071" t="s">
        <v>352</v>
      </c>
      <c r="E70" s="1072" t="s">
        <v>471</v>
      </c>
      <c r="F70" s="1073" t="s">
        <v>2831</v>
      </c>
      <c r="G70" s="1074" t="s">
        <v>352</v>
      </c>
      <c r="H70" s="1075" t="s">
        <v>246</v>
      </c>
      <c r="I70" s="1075" t="s">
        <v>618</v>
      </c>
      <c r="J70" s="1076" t="s">
        <v>352</v>
      </c>
      <c r="K70" s="1074" t="s">
        <v>339</v>
      </c>
      <c r="L70" s="1077">
        <v>8.0625000000000002E-3</v>
      </c>
      <c r="M70" s="1078">
        <v>1</v>
      </c>
      <c r="N70" s="1079">
        <v>1.8532338457509625</v>
      </c>
      <c r="O70" s="1208" t="s">
        <v>3029</v>
      </c>
      <c r="P70" s="1077">
        <v>8.0625000000000002E-3</v>
      </c>
      <c r="Q70" s="1078">
        <v>1</v>
      </c>
      <c r="R70" s="1079">
        <v>1.8532338457509625</v>
      </c>
      <c r="S70" s="1208" t="s">
        <v>3029</v>
      </c>
      <c r="T70" s="1077">
        <v>8.0625000000000002E-3</v>
      </c>
      <c r="U70" s="1078">
        <v>1</v>
      </c>
      <c r="V70" s="1079">
        <v>1.8532338457509625</v>
      </c>
      <c r="W70" s="1208" t="s">
        <v>3029</v>
      </c>
      <c r="X70" s="1077">
        <v>8.0625000000000002E-3</v>
      </c>
      <c r="Y70" s="1078">
        <v>1</v>
      </c>
      <c r="Z70" s="1079">
        <v>1.8532338457509625</v>
      </c>
      <c r="AA70" s="1073" t="s">
        <v>3029</v>
      </c>
      <c r="AB70" s="1077">
        <v>8.0625000000000002E-3</v>
      </c>
      <c r="AC70" s="1078">
        <v>1</v>
      </c>
      <c r="AD70" s="1079">
        <v>1.8532338457509625</v>
      </c>
      <c r="AE70" s="1208" t="s">
        <v>3029</v>
      </c>
      <c r="AF70" s="1077">
        <v>8.0625000000000002E-3</v>
      </c>
      <c r="AG70" s="1078">
        <v>1</v>
      </c>
      <c r="AH70" s="1079">
        <v>1.8532338457509625</v>
      </c>
      <c r="AI70" s="1208" t="s">
        <v>3029</v>
      </c>
      <c r="AJ70" s="1077">
        <v>8.0625000000000002E-3</v>
      </c>
      <c r="AK70" s="1078">
        <v>1</v>
      </c>
      <c r="AL70" s="1079">
        <v>1.8532338457509625</v>
      </c>
      <c r="AM70" s="1208" t="s">
        <v>3029</v>
      </c>
      <c r="AN70" s="1077">
        <v>8.0625000000000002E-3</v>
      </c>
      <c r="AO70" s="1078">
        <v>1</v>
      </c>
      <c r="AP70" s="1079">
        <v>1.8532338457509625</v>
      </c>
      <c r="AQ70" s="1073" t="s">
        <v>3029</v>
      </c>
      <c r="AR70" s="1077">
        <v>8.0625000000000002E-3</v>
      </c>
      <c r="AS70" s="1078">
        <v>1</v>
      </c>
      <c r="AT70" s="1079">
        <v>1.8532338457509625</v>
      </c>
      <c r="AU70" s="1208" t="s">
        <v>3029</v>
      </c>
      <c r="AV70" s="1077">
        <v>8.0625000000000002E-3</v>
      </c>
      <c r="AW70" s="1078">
        <v>1</v>
      </c>
      <c r="AX70" s="1079">
        <v>1.8532338457509625</v>
      </c>
      <c r="AY70" s="1208" t="s">
        <v>3029</v>
      </c>
      <c r="AZ70" s="1077">
        <v>8.0625000000000002E-3</v>
      </c>
      <c r="BA70" s="1078">
        <v>1</v>
      </c>
      <c r="BB70" s="1079">
        <v>1.8532338457509625</v>
      </c>
      <c r="BC70" s="1208" t="s">
        <v>3029</v>
      </c>
      <c r="BD70" s="1077">
        <v>8.0625000000000002E-3</v>
      </c>
      <c r="BE70" s="1078">
        <v>1</v>
      </c>
      <c r="BF70" s="1079">
        <v>1.8532338457509625</v>
      </c>
      <c r="BG70" s="1073" t="s">
        <v>3029</v>
      </c>
      <c r="BH70" s="1077">
        <v>8.0625000000000002E-3</v>
      </c>
      <c r="BI70" s="1078">
        <v>1</v>
      </c>
      <c r="BJ70" s="1079">
        <v>1.8532338457509625</v>
      </c>
      <c r="BK70" s="1208" t="s">
        <v>3029</v>
      </c>
      <c r="BL70" s="1077">
        <v>8.0625000000000002E-3</v>
      </c>
      <c r="BM70" s="1078">
        <v>1</v>
      </c>
      <c r="BN70" s="1079">
        <v>1.8532338457509625</v>
      </c>
      <c r="BO70" s="1208" t="s">
        <v>3029</v>
      </c>
      <c r="BP70" s="1077">
        <v>8.0625000000000002E-3</v>
      </c>
      <c r="BQ70" s="1078">
        <v>1</v>
      </c>
      <c r="BR70" s="1079">
        <v>1.8532338457509625</v>
      </c>
      <c r="BS70" s="1208" t="s">
        <v>3029</v>
      </c>
      <c r="BT70" s="1077">
        <v>8.0625000000000002E-3</v>
      </c>
      <c r="BU70" s="1078">
        <v>1</v>
      </c>
      <c r="BV70" s="1079">
        <v>1.8532338457509625</v>
      </c>
      <c r="BW70" s="1073" t="s">
        <v>3029</v>
      </c>
      <c r="BX70" s="1103"/>
      <c r="BY70" s="1077">
        <v>8.0625000000000002E-3</v>
      </c>
      <c r="BZ70" s="1041" t="s">
        <v>1348</v>
      </c>
      <c r="CA70" s="1094">
        <v>3</v>
      </c>
      <c r="CB70" s="1094">
        <v>4</v>
      </c>
      <c r="CC70" s="1094">
        <v>5</v>
      </c>
      <c r="CD70" s="1094">
        <v>3</v>
      </c>
      <c r="CE70" s="1094">
        <v>1</v>
      </c>
      <c r="CF70" s="1094">
        <v>5</v>
      </c>
      <c r="CG70" s="1089">
        <v>16</v>
      </c>
      <c r="CH70" s="1089">
        <v>1.5</v>
      </c>
      <c r="CI70" s="1093">
        <v>1.5919770563893134</v>
      </c>
      <c r="CJ70" s="1093">
        <v>1.8532338457509625</v>
      </c>
      <c r="CK70" s="1093" t="s">
        <v>2811</v>
      </c>
      <c r="CL70" s="1095">
        <v>1.1000000000000001</v>
      </c>
      <c r="CM70" s="1095">
        <v>1.1000000000000001</v>
      </c>
      <c r="CN70" s="1095">
        <v>1.5</v>
      </c>
      <c r="CO70" s="1095">
        <v>1.02</v>
      </c>
      <c r="CP70" s="1095">
        <v>1</v>
      </c>
      <c r="CQ70" s="1095">
        <v>1.2</v>
      </c>
    </row>
    <row r="71" spans="1:96" ht="24">
      <c r="A71" s="1045">
        <v>196</v>
      </c>
      <c r="B71" s="1059"/>
      <c r="C71" s="1060" t="s">
        <v>469</v>
      </c>
      <c r="D71" s="1071" t="s">
        <v>352</v>
      </c>
      <c r="E71" s="1072" t="s">
        <v>471</v>
      </c>
      <c r="F71" s="1073" t="s">
        <v>924</v>
      </c>
      <c r="G71" s="1074" t="s">
        <v>352</v>
      </c>
      <c r="H71" s="1075" t="s">
        <v>246</v>
      </c>
      <c r="I71" s="1075" t="s">
        <v>618</v>
      </c>
      <c r="J71" s="1076" t="s">
        <v>352</v>
      </c>
      <c r="K71" s="1074" t="s">
        <v>339</v>
      </c>
      <c r="L71" s="1077">
        <v>2.1812499999999999E-2</v>
      </c>
      <c r="M71" s="1078">
        <v>1</v>
      </c>
      <c r="N71" s="1079">
        <v>1.5960462102848654</v>
      </c>
      <c r="O71" s="1208" t="s">
        <v>3029</v>
      </c>
      <c r="P71" s="1077">
        <v>2.1812499999999999E-2</v>
      </c>
      <c r="Q71" s="1078">
        <v>1</v>
      </c>
      <c r="R71" s="1079">
        <v>1.5960462102848654</v>
      </c>
      <c r="S71" s="1208" t="s">
        <v>3029</v>
      </c>
      <c r="T71" s="1077">
        <v>2.1812499999999999E-2</v>
      </c>
      <c r="U71" s="1078">
        <v>1</v>
      </c>
      <c r="V71" s="1079">
        <v>1.5960462102848654</v>
      </c>
      <c r="W71" s="1208" t="s">
        <v>3029</v>
      </c>
      <c r="X71" s="1077">
        <v>2.1812499999999999E-2</v>
      </c>
      <c r="Y71" s="1078">
        <v>1</v>
      </c>
      <c r="Z71" s="1079">
        <v>1.5960462102848654</v>
      </c>
      <c r="AA71" s="1073" t="s">
        <v>3029</v>
      </c>
      <c r="AB71" s="1077">
        <v>2.1812499999999999E-2</v>
      </c>
      <c r="AC71" s="1078">
        <v>1</v>
      </c>
      <c r="AD71" s="1079">
        <v>1.5960462102848654</v>
      </c>
      <c r="AE71" s="1208" t="s">
        <v>3029</v>
      </c>
      <c r="AF71" s="1077">
        <v>2.1812499999999999E-2</v>
      </c>
      <c r="AG71" s="1078">
        <v>1</v>
      </c>
      <c r="AH71" s="1079">
        <v>1.5960462102848654</v>
      </c>
      <c r="AI71" s="1208" t="s">
        <v>3029</v>
      </c>
      <c r="AJ71" s="1077">
        <v>2.1812499999999999E-2</v>
      </c>
      <c r="AK71" s="1078">
        <v>1</v>
      </c>
      <c r="AL71" s="1079">
        <v>1.5960462102848654</v>
      </c>
      <c r="AM71" s="1208" t="s">
        <v>3029</v>
      </c>
      <c r="AN71" s="1077">
        <v>2.1812499999999999E-2</v>
      </c>
      <c r="AO71" s="1078">
        <v>1</v>
      </c>
      <c r="AP71" s="1079">
        <v>1.5960462102848654</v>
      </c>
      <c r="AQ71" s="1073" t="s">
        <v>3029</v>
      </c>
      <c r="AR71" s="1077">
        <v>2.1812499999999999E-2</v>
      </c>
      <c r="AS71" s="1078">
        <v>1</v>
      </c>
      <c r="AT71" s="1079">
        <v>1.5960462102848654</v>
      </c>
      <c r="AU71" s="1208" t="s">
        <v>3029</v>
      </c>
      <c r="AV71" s="1077">
        <v>2.1812499999999999E-2</v>
      </c>
      <c r="AW71" s="1078">
        <v>1</v>
      </c>
      <c r="AX71" s="1079">
        <v>1.5960462102848654</v>
      </c>
      <c r="AY71" s="1208" t="s">
        <v>3029</v>
      </c>
      <c r="AZ71" s="1077">
        <v>2.1812499999999999E-2</v>
      </c>
      <c r="BA71" s="1078">
        <v>1</v>
      </c>
      <c r="BB71" s="1079">
        <v>1.5960462102848654</v>
      </c>
      <c r="BC71" s="1208" t="s">
        <v>3029</v>
      </c>
      <c r="BD71" s="1077">
        <v>2.1812499999999999E-2</v>
      </c>
      <c r="BE71" s="1078">
        <v>1</v>
      </c>
      <c r="BF71" s="1079">
        <v>1.5960462102848654</v>
      </c>
      <c r="BG71" s="1073" t="s">
        <v>3029</v>
      </c>
      <c r="BH71" s="1077">
        <v>2.1812499999999999E-2</v>
      </c>
      <c r="BI71" s="1078">
        <v>1</v>
      </c>
      <c r="BJ71" s="1079">
        <v>1.5960462102848654</v>
      </c>
      <c r="BK71" s="1208" t="s">
        <v>3029</v>
      </c>
      <c r="BL71" s="1077">
        <v>2.1812499999999999E-2</v>
      </c>
      <c r="BM71" s="1078">
        <v>1</v>
      </c>
      <c r="BN71" s="1079">
        <v>1.5960462102848654</v>
      </c>
      <c r="BO71" s="1208" t="s">
        <v>3029</v>
      </c>
      <c r="BP71" s="1077">
        <v>2.1812499999999999E-2</v>
      </c>
      <c r="BQ71" s="1078">
        <v>1</v>
      </c>
      <c r="BR71" s="1079">
        <v>1.5960462102848654</v>
      </c>
      <c r="BS71" s="1208" t="s">
        <v>3029</v>
      </c>
      <c r="BT71" s="1077">
        <v>2.1812499999999999E-2</v>
      </c>
      <c r="BU71" s="1078">
        <v>1</v>
      </c>
      <c r="BV71" s="1079">
        <v>1.5960462102848654</v>
      </c>
      <c r="BW71" s="1073" t="s">
        <v>3029</v>
      </c>
      <c r="BX71" s="1103"/>
      <c r="BY71" s="1077">
        <v>2.1812499999999999E-2</v>
      </c>
      <c r="BZ71" s="1041" t="s">
        <v>1348</v>
      </c>
      <c r="CA71" s="1094">
        <v>3</v>
      </c>
      <c r="CB71" s="1094">
        <v>4</v>
      </c>
      <c r="CC71" s="1094">
        <v>5</v>
      </c>
      <c r="CD71" s="1094">
        <v>3</v>
      </c>
      <c r="CE71" s="1094">
        <v>1</v>
      </c>
      <c r="CF71" s="1094">
        <v>5</v>
      </c>
      <c r="CG71" s="1089">
        <v>14</v>
      </c>
      <c r="CH71" s="1089">
        <v>1.05</v>
      </c>
      <c r="CI71" s="1093">
        <v>1.5919770563893134</v>
      </c>
      <c r="CJ71" s="1093">
        <v>1.5960462102848654</v>
      </c>
      <c r="CK71" s="1093" t="s">
        <v>2811</v>
      </c>
      <c r="CL71" s="1095">
        <v>1.1000000000000001</v>
      </c>
      <c r="CM71" s="1095">
        <v>1.1000000000000001</v>
      </c>
      <c r="CN71" s="1095">
        <v>1.5</v>
      </c>
      <c r="CO71" s="1095">
        <v>1.02</v>
      </c>
      <c r="CP71" s="1095">
        <v>1</v>
      </c>
      <c r="CQ71" s="1095">
        <v>1.2</v>
      </c>
    </row>
    <row r="72" spans="1:96" ht="24">
      <c r="A72" s="1045" t="s">
        <v>1146</v>
      </c>
      <c r="B72" s="1059"/>
      <c r="C72" s="1060" t="s">
        <v>469</v>
      </c>
      <c r="D72" s="1071" t="s">
        <v>352</v>
      </c>
      <c r="E72" s="1072" t="s">
        <v>471</v>
      </c>
      <c r="F72" s="1073" t="s">
        <v>2887</v>
      </c>
      <c r="G72" s="1074" t="s">
        <v>352</v>
      </c>
      <c r="H72" s="1075" t="s">
        <v>246</v>
      </c>
      <c r="I72" s="1075" t="s">
        <v>619</v>
      </c>
      <c r="J72" s="1076" t="s">
        <v>352</v>
      </c>
      <c r="K72" s="1074" t="s">
        <v>339</v>
      </c>
      <c r="L72" s="1077">
        <v>0.50312500000000004</v>
      </c>
      <c r="M72" s="1078">
        <v>1</v>
      </c>
      <c r="N72" s="1079">
        <v>1.8532338457509625</v>
      </c>
      <c r="O72" s="1208" t="s">
        <v>3029</v>
      </c>
      <c r="P72" s="1077">
        <v>0.50312500000000004</v>
      </c>
      <c r="Q72" s="1078">
        <v>1</v>
      </c>
      <c r="R72" s="1079">
        <v>1.8532338457509625</v>
      </c>
      <c r="S72" s="1208" t="s">
        <v>3029</v>
      </c>
      <c r="T72" s="1077">
        <v>0.50312500000000004</v>
      </c>
      <c r="U72" s="1078">
        <v>1</v>
      </c>
      <c r="V72" s="1079">
        <v>1.8532338457509625</v>
      </c>
      <c r="W72" s="1208" t="s">
        <v>3029</v>
      </c>
      <c r="X72" s="1077">
        <v>0.50312500000000004</v>
      </c>
      <c r="Y72" s="1078">
        <v>1</v>
      </c>
      <c r="Z72" s="1079">
        <v>1.8532338457509625</v>
      </c>
      <c r="AA72" s="1073" t="s">
        <v>3029</v>
      </c>
      <c r="AB72" s="1077">
        <v>0</v>
      </c>
      <c r="AC72" s="1078">
        <v>1</v>
      </c>
      <c r="AD72" s="1079">
        <v>1.8532338457509625</v>
      </c>
      <c r="AE72" s="1208" t="s">
        <v>3029</v>
      </c>
      <c r="AF72" s="1077">
        <v>0</v>
      </c>
      <c r="AG72" s="1078">
        <v>1</v>
      </c>
      <c r="AH72" s="1079">
        <v>1.8532338457509625</v>
      </c>
      <c r="AI72" s="1208" t="s">
        <v>3029</v>
      </c>
      <c r="AJ72" s="1077">
        <v>0</v>
      </c>
      <c r="AK72" s="1078">
        <v>1</v>
      </c>
      <c r="AL72" s="1079">
        <v>1.8532338457509625</v>
      </c>
      <c r="AM72" s="1208" t="s">
        <v>3029</v>
      </c>
      <c r="AN72" s="1077">
        <v>0</v>
      </c>
      <c r="AO72" s="1078">
        <v>1</v>
      </c>
      <c r="AP72" s="1079">
        <v>1.8532338457509625</v>
      </c>
      <c r="AQ72" s="1073" t="s">
        <v>3029</v>
      </c>
      <c r="AR72" s="1077">
        <v>0</v>
      </c>
      <c r="AS72" s="1078">
        <v>1</v>
      </c>
      <c r="AT72" s="1079">
        <v>1.8532338457509625</v>
      </c>
      <c r="AU72" s="1208" t="s">
        <v>3029</v>
      </c>
      <c r="AV72" s="1077">
        <v>0</v>
      </c>
      <c r="AW72" s="1078">
        <v>1</v>
      </c>
      <c r="AX72" s="1079">
        <v>1.8532338457509625</v>
      </c>
      <c r="AY72" s="1208" t="s">
        <v>3029</v>
      </c>
      <c r="AZ72" s="1077">
        <v>0</v>
      </c>
      <c r="BA72" s="1078">
        <v>1</v>
      </c>
      <c r="BB72" s="1079">
        <v>1.8532338457509625</v>
      </c>
      <c r="BC72" s="1208" t="s">
        <v>3029</v>
      </c>
      <c r="BD72" s="1077">
        <v>0</v>
      </c>
      <c r="BE72" s="1078">
        <v>1</v>
      </c>
      <c r="BF72" s="1079">
        <v>1.8532338457509625</v>
      </c>
      <c r="BG72" s="1073" t="s">
        <v>3029</v>
      </c>
      <c r="BH72" s="1077">
        <v>0</v>
      </c>
      <c r="BI72" s="1078">
        <v>1</v>
      </c>
      <c r="BJ72" s="1079">
        <v>1.8532338457509625</v>
      </c>
      <c r="BK72" s="1208" t="s">
        <v>3029</v>
      </c>
      <c r="BL72" s="1077">
        <v>0</v>
      </c>
      <c r="BM72" s="1078">
        <v>1</v>
      </c>
      <c r="BN72" s="1079">
        <v>1.8532338457509625</v>
      </c>
      <c r="BO72" s="1208" t="s">
        <v>3029</v>
      </c>
      <c r="BP72" s="1077">
        <v>0</v>
      </c>
      <c r="BQ72" s="1078">
        <v>1</v>
      </c>
      <c r="BR72" s="1079">
        <v>1.8532338457509625</v>
      </c>
      <c r="BS72" s="1208" t="s">
        <v>3029</v>
      </c>
      <c r="BT72" s="1077">
        <v>0</v>
      </c>
      <c r="BU72" s="1078">
        <v>1</v>
      </c>
      <c r="BV72" s="1079">
        <v>1.8532338457509625</v>
      </c>
      <c r="BW72" s="1073" t="s">
        <v>3029</v>
      </c>
      <c r="BX72" s="1103"/>
      <c r="BY72" s="1077">
        <v>0</v>
      </c>
      <c r="BZ72" s="1041" t="s">
        <v>1348</v>
      </c>
      <c r="CA72" s="1094">
        <v>3</v>
      </c>
      <c r="CB72" s="1094">
        <v>4</v>
      </c>
      <c r="CC72" s="1094">
        <v>5</v>
      </c>
      <c r="CD72" s="1094">
        <v>3</v>
      </c>
      <c r="CE72" s="1094">
        <v>1</v>
      </c>
      <c r="CF72" s="1094">
        <v>5</v>
      </c>
      <c r="CG72" s="1089">
        <v>31</v>
      </c>
      <c r="CH72" s="1089">
        <v>1.5</v>
      </c>
      <c r="CI72" s="1093">
        <v>1.5919770563893134</v>
      </c>
      <c r="CJ72" s="1093">
        <v>1.8532338457509625</v>
      </c>
      <c r="CK72" s="1093" t="s">
        <v>2811</v>
      </c>
      <c r="CL72" s="1095">
        <v>1.1000000000000001</v>
      </c>
      <c r="CM72" s="1095">
        <v>1.1000000000000001</v>
      </c>
      <c r="CN72" s="1095">
        <v>1.5</v>
      </c>
      <c r="CO72" s="1095">
        <v>1.02</v>
      </c>
      <c r="CP72" s="1095">
        <v>1</v>
      </c>
      <c r="CQ72" s="1095">
        <v>1.2</v>
      </c>
    </row>
    <row r="73" spans="1:96" ht="24">
      <c r="A73" s="1045" t="s">
        <v>1913</v>
      </c>
      <c r="B73" s="1059"/>
      <c r="C73" s="1060" t="s">
        <v>469</v>
      </c>
      <c r="D73" s="1071" t="s">
        <v>352</v>
      </c>
      <c r="E73" s="1072" t="s">
        <v>471</v>
      </c>
      <c r="F73" s="1073" t="s">
        <v>2889</v>
      </c>
      <c r="G73" s="1074" t="s">
        <v>352</v>
      </c>
      <c r="H73" s="1075" t="s">
        <v>246</v>
      </c>
      <c r="I73" s="1075" t="s">
        <v>619</v>
      </c>
      <c r="J73" s="1076" t="s">
        <v>352</v>
      </c>
      <c r="K73" s="1074" t="s">
        <v>339</v>
      </c>
      <c r="L73" s="1077">
        <v>0</v>
      </c>
      <c r="M73" s="1078">
        <v>1</v>
      </c>
      <c r="N73" s="1079">
        <v>1.8532338457509625</v>
      </c>
      <c r="O73" s="1208" t="s">
        <v>3029</v>
      </c>
      <c r="P73" s="1077">
        <v>0</v>
      </c>
      <c r="Q73" s="1078">
        <v>1</v>
      </c>
      <c r="R73" s="1079">
        <v>1.8532338457509625</v>
      </c>
      <c r="S73" s="1208" t="s">
        <v>3029</v>
      </c>
      <c r="T73" s="1077">
        <v>0</v>
      </c>
      <c r="U73" s="1078">
        <v>1</v>
      </c>
      <c r="V73" s="1079">
        <v>1.8532338457509625</v>
      </c>
      <c r="W73" s="1208" t="s">
        <v>3029</v>
      </c>
      <c r="X73" s="1077">
        <v>0</v>
      </c>
      <c r="Y73" s="1078">
        <v>1</v>
      </c>
      <c r="Z73" s="1079">
        <v>1.8532338457509625</v>
      </c>
      <c r="AA73" s="1073" t="s">
        <v>3029</v>
      </c>
      <c r="AB73" s="1077">
        <v>0.50312500000000004</v>
      </c>
      <c r="AC73" s="1078">
        <v>1</v>
      </c>
      <c r="AD73" s="1079">
        <v>1.8532338457509625</v>
      </c>
      <c r="AE73" s="1208" t="s">
        <v>3029</v>
      </c>
      <c r="AF73" s="1077">
        <v>0.50312500000000004</v>
      </c>
      <c r="AG73" s="1078">
        <v>1</v>
      </c>
      <c r="AH73" s="1079">
        <v>1.8532338457509625</v>
      </c>
      <c r="AI73" s="1208" t="s">
        <v>3029</v>
      </c>
      <c r="AJ73" s="1077">
        <v>0.50312500000000004</v>
      </c>
      <c r="AK73" s="1078">
        <v>1</v>
      </c>
      <c r="AL73" s="1079">
        <v>1.8532338457509625</v>
      </c>
      <c r="AM73" s="1208" t="s">
        <v>3029</v>
      </c>
      <c r="AN73" s="1077">
        <v>0.50312500000000004</v>
      </c>
      <c r="AO73" s="1078">
        <v>1</v>
      </c>
      <c r="AP73" s="1079">
        <v>1.8532338457509625</v>
      </c>
      <c r="AQ73" s="1073" t="s">
        <v>3029</v>
      </c>
      <c r="AR73" s="1077">
        <v>0</v>
      </c>
      <c r="AS73" s="1078">
        <v>1</v>
      </c>
      <c r="AT73" s="1079">
        <v>1.8532338457509625</v>
      </c>
      <c r="AU73" s="1208" t="s">
        <v>3029</v>
      </c>
      <c r="AV73" s="1077">
        <v>0</v>
      </c>
      <c r="AW73" s="1078">
        <v>1</v>
      </c>
      <c r="AX73" s="1079">
        <v>1.8532338457509625</v>
      </c>
      <c r="AY73" s="1208" t="s">
        <v>3029</v>
      </c>
      <c r="AZ73" s="1077">
        <v>0</v>
      </c>
      <c r="BA73" s="1078">
        <v>1</v>
      </c>
      <c r="BB73" s="1079">
        <v>1.8532338457509625</v>
      </c>
      <c r="BC73" s="1208" t="s">
        <v>3029</v>
      </c>
      <c r="BD73" s="1077">
        <v>0</v>
      </c>
      <c r="BE73" s="1078">
        <v>1</v>
      </c>
      <c r="BF73" s="1079">
        <v>1.8532338457509625</v>
      </c>
      <c r="BG73" s="1073" t="s">
        <v>3029</v>
      </c>
      <c r="BH73" s="1077">
        <v>0</v>
      </c>
      <c r="BI73" s="1078">
        <v>1</v>
      </c>
      <c r="BJ73" s="1079">
        <v>1.8532338457509625</v>
      </c>
      <c r="BK73" s="1208" t="s">
        <v>3029</v>
      </c>
      <c r="BL73" s="1077">
        <v>0</v>
      </c>
      <c r="BM73" s="1078">
        <v>1</v>
      </c>
      <c r="BN73" s="1079">
        <v>1.8532338457509625</v>
      </c>
      <c r="BO73" s="1208" t="s">
        <v>3029</v>
      </c>
      <c r="BP73" s="1077">
        <v>0</v>
      </c>
      <c r="BQ73" s="1078">
        <v>1</v>
      </c>
      <c r="BR73" s="1079">
        <v>1.8532338457509625</v>
      </c>
      <c r="BS73" s="1208" t="s">
        <v>3029</v>
      </c>
      <c r="BT73" s="1077">
        <v>0</v>
      </c>
      <c r="BU73" s="1078">
        <v>1</v>
      </c>
      <c r="BV73" s="1079">
        <v>1.8532338457509625</v>
      </c>
      <c r="BW73" s="1073" t="s">
        <v>3029</v>
      </c>
      <c r="BX73" s="1103"/>
      <c r="BY73" s="1077">
        <v>0</v>
      </c>
      <c r="BZ73" s="1041" t="s">
        <v>1348</v>
      </c>
      <c r="CA73" s="1094">
        <v>3</v>
      </c>
      <c r="CB73" s="1094">
        <v>4</v>
      </c>
      <c r="CC73" s="1094">
        <v>5</v>
      </c>
      <c r="CD73" s="1094">
        <v>3</v>
      </c>
      <c r="CE73" s="1094">
        <v>1</v>
      </c>
      <c r="CF73" s="1094">
        <v>5</v>
      </c>
      <c r="CG73" s="1089">
        <v>31</v>
      </c>
      <c r="CH73" s="1089">
        <v>1.5</v>
      </c>
      <c r="CI73" s="1093">
        <v>1.5919770563893134</v>
      </c>
      <c r="CJ73" s="1093">
        <v>1.8532338457509625</v>
      </c>
      <c r="CK73" s="1093" t="s">
        <v>2811</v>
      </c>
      <c r="CL73" s="1095">
        <v>1.1000000000000001</v>
      </c>
      <c r="CM73" s="1095">
        <v>1.1000000000000001</v>
      </c>
      <c r="CN73" s="1095">
        <v>1.5</v>
      </c>
      <c r="CO73" s="1095">
        <v>1.02</v>
      </c>
      <c r="CP73" s="1095">
        <v>1</v>
      </c>
      <c r="CQ73" s="1095">
        <v>1.2</v>
      </c>
    </row>
    <row r="74" spans="1:96" ht="24">
      <c r="A74" s="1045" t="s">
        <v>1928</v>
      </c>
      <c r="B74" s="1059"/>
      <c r="C74" s="1060" t="s">
        <v>469</v>
      </c>
      <c r="D74" s="1071" t="s">
        <v>352</v>
      </c>
      <c r="E74" s="1072" t="s">
        <v>471</v>
      </c>
      <c r="F74" s="1073" t="s">
        <v>2890</v>
      </c>
      <c r="G74" s="1074" t="s">
        <v>352</v>
      </c>
      <c r="H74" s="1075" t="s">
        <v>246</v>
      </c>
      <c r="I74" s="1075" t="s">
        <v>619</v>
      </c>
      <c r="J74" s="1076" t="s">
        <v>352</v>
      </c>
      <c r="K74" s="1074" t="s">
        <v>339</v>
      </c>
      <c r="L74" s="1077">
        <v>0</v>
      </c>
      <c r="M74" s="1078">
        <v>1</v>
      </c>
      <c r="N74" s="1079">
        <v>1.8532338457509625</v>
      </c>
      <c r="O74" s="1208" t="s">
        <v>3029</v>
      </c>
      <c r="P74" s="1077">
        <v>0</v>
      </c>
      <c r="Q74" s="1078">
        <v>1</v>
      </c>
      <c r="R74" s="1079">
        <v>1.8532338457509625</v>
      </c>
      <c r="S74" s="1208" t="s">
        <v>3029</v>
      </c>
      <c r="T74" s="1077">
        <v>0</v>
      </c>
      <c r="U74" s="1078">
        <v>1</v>
      </c>
      <c r="V74" s="1079">
        <v>1.8532338457509625</v>
      </c>
      <c r="W74" s="1208" t="s">
        <v>3029</v>
      </c>
      <c r="X74" s="1077">
        <v>0</v>
      </c>
      <c r="Y74" s="1078">
        <v>1</v>
      </c>
      <c r="Z74" s="1079">
        <v>1.8532338457509625</v>
      </c>
      <c r="AA74" s="1073" t="s">
        <v>3029</v>
      </c>
      <c r="AB74" s="1077">
        <v>0</v>
      </c>
      <c r="AC74" s="1078">
        <v>1</v>
      </c>
      <c r="AD74" s="1079">
        <v>1.8532338457509625</v>
      </c>
      <c r="AE74" s="1208" t="s">
        <v>3029</v>
      </c>
      <c r="AF74" s="1077">
        <v>0</v>
      </c>
      <c r="AG74" s="1078">
        <v>1</v>
      </c>
      <c r="AH74" s="1079">
        <v>1.8532338457509625</v>
      </c>
      <c r="AI74" s="1208" t="s">
        <v>3029</v>
      </c>
      <c r="AJ74" s="1077">
        <v>0</v>
      </c>
      <c r="AK74" s="1078">
        <v>1</v>
      </c>
      <c r="AL74" s="1079">
        <v>1.8532338457509625</v>
      </c>
      <c r="AM74" s="1208" t="s">
        <v>3029</v>
      </c>
      <c r="AN74" s="1077">
        <v>0</v>
      </c>
      <c r="AO74" s="1078">
        <v>1</v>
      </c>
      <c r="AP74" s="1079">
        <v>1.8532338457509625</v>
      </c>
      <c r="AQ74" s="1073" t="s">
        <v>3029</v>
      </c>
      <c r="AR74" s="1077">
        <v>0.50312500000000004</v>
      </c>
      <c r="AS74" s="1078">
        <v>1</v>
      </c>
      <c r="AT74" s="1079">
        <v>1.8532338457509625</v>
      </c>
      <c r="AU74" s="1208" t="s">
        <v>3029</v>
      </c>
      <c r="AV74" s="1077">
        <v>0.50312500000000004</v>
      </c>
      <c r="AW74" s="1078">
        <v>1</v>
      </c>
      <c r="AX74" s="1079">
        <v>1.8532338457509625</v>
      </c>
      <c r="AY74" s="1208" t="s">
        <v>3029</v>
      </c>
      <c r="AZ74" s="1077">
        <v>0.50312500000000004</v>
      </c>
      <c r="BA74" s="1078">
        <v>1</v>
      </c>
      <c r="BB74" s="1079">
        <v>1.8532338457509625</v>
      </c>
      <c r="BC74" s="1208" t="s">
        <v>3029</v>
      </c>
      <c r="BD74" s="1077">
        <v>0.50312500000000004</v>
      </c>
      <c r="BE74" s="1078">
        <v>1</v>
      </c>
      <c r="BF74" s="1079">
        <v>1.8532338457509625</v>
      </c>
      <c r="BG74" s="1073" t="s">
        <v>3029</v>
      </c>
      <c r="BH74" s="1077">
        <v>0</v>
      </c>
      <c r="BI74" s="1078">
        <v>1</v>
      </c>
      <c r="BJ74" s="1079">
        <v>1.8532338457509625</v>
      </c>
      <c r="BK74" s="1208" t="s">
        <v>3029</v>
      </c>
      <c r="BL74" s="1077">
        <v>0</v>
      </c>
      <c r="BM74" s="1078">
        <v>1</v>
      </c>
      <c r="BN74" s="1079">
        <v>1.8532338457509625</v>
      </c>
      <c r="BO74" s="1208" t="s">
        <v>3029</v>
      </c>
      <c r="BP74" s="1077">
        <v>0</v>
      </c>
      <c r="BQ74" s="1078">
        <v>1</v>
      </c>
      <c r="BR74" s="1079">
        <v>1.8532338457509625</v>
      </c>
      <c r="BS74" s="1208" t="s">
        <v>3029</v>
      </c>
      <c r="BT74" s="1077">
        <v>0</v>
      </c>
      <c r="BU74" s="1078">
        <v>1</v>
      </c>
      <c r="BV74" s="1079">
        <v>1.8532338457509625</v>
      </c>
      <c r="BW74" s="1073" t="s">
        <v>3029</v>
      </c>
      <c r="BX74" s="1103"/>
      <c r="BY74" s="1077">
        <v>0</v>
      </c>
      <c r="BZ74" s="1041" t="s">
        <v>1348</v>
      </c>
      <c r="CA74" s="1094">
        <v>3</v>
      </c>
      <c r="CB74" s="1094">
        <v>4</v>
      </c>
      <c r="CC74" s="1094">
        <v>5</v>
      </c>
      <c r="CD74" s="1094">
        <v>3</v>
      </c>
      <c r="CE74" s="1094">
        <v>1</v>
      </c>
      <c r="CF74" s="1094">
        <v>5</v>
      </c>
      <c r="CG74" s="1089">
        <v>31</v>
      </c>
      <c r="CH74" s="1089">
        <v>1.5</v>
      </c>
      <c r="CI74" s="1093">
        <v>1.5919770563893134</v>
      </c>
      <c r="CJ74" s="1093">
        <v>1.8532338457509625</v>
      </c>
      <c r="CK74" s="1093" t="s">
        <v>2811</v>
      </c>
      <c r="CL74" s="1095">
        <v>1.1000000000000001</v>
      </c>
      <c r="CM74" s="1095">
        <v>1.1000000000000001</v>
      </c>
      <c r="CN74" s="1095">
        <v>1.5</v>
      </c>
      <c r="CO74" s="1095">
        <v>1.02</v>
      </c>
      <c r="CP74" s="1095">
        <v>1</v>
      </c>
      <c r="CQ74" s="1095">
        <v>1.2</v>
      </c>
    </row>
    <row r="75" spans="1:96" ht="24">
      <c r="A75" s="1045" t="s">
        <v>2070</v>
      </c>
      <c r="B75" s="1059"/>
      <c r="C75" s="1060" t="s">
        <v>469</v>
      </c>
      <c r="D75" s="1071" t="s">
        <v>352</v>
      </c>
      <c r="E75" s="1072" t="s">
        <v>471</v>
      </c>
      <c r="F75" s="1073" t="s">
        <v>2891</v>
      </c>
      <c r="G75" s="1074" t="s">
        <v>352</v>
      </c>
      <c r="H75" s="1075" t="s">
        <v>246</v>
      </c>
      <c r="I75" s="1075" t="s">
        <v>619</v>
      </c>
      <c r="J75" s="1076" t="s">
        <v>352</v>
      </c>
      <c r="K75" s="1074" t="s">
        <v>339</v>
      </c>
      <c r="L75" s="1077">
        <v>0</v>
      </c>
      <c r="M75" s="1078">
        <v>1</v>
      </c>
      <c r="N75" s="1079">
        <v>1.8532338457509625</v>
      </c>
      <c r="O75" s="1208" t="s">
        <v>3029</v>
      </c>
      <c r="P75" s="1077">
        <v>0</v>
      </c>
      <c r="Q75" s="1078">
        <v>1</v>
      </c>
      <c r="R75" s="1079">
        <v>1.8532338457509625</v>
      </c>
      <c r="S75" s="1208" t="s">
        <v>3029</v>
      </c>
      <c r="T75" s="1077">
        <v>0</v>
      </c>
      <c r="U75" s="1078">
        <v>1</v>
      </c>
      <c r="V75" s="1079">
        <v>1.8532338457509625</v>
      </c>
      <c r="W75" s="1208" t="s">
        <v>3029</v>
      </c>
      <c r="X75" s="1077">
        <v>0</v>
      </c>
      <c r="Y75" s="1078">
        <v>1</v>
      </c>
      <c r="Z75" s="1079">
        <v>1.8532338457509625</v>
      </c>
      <c r="AA75" s="1073" t="s">
        <v>3029</v>
      </c>
      <c r="AB75" s="1077">
        <v>0</v>
      </c>
      <c r="AC75" s="1078">
        <v>1</v>
      </c>
      <c r="AD75" s="1079">
        <v>1.8532338457509625</v>
      </c>
      <c r="AE75" s="1208" t="s">
        <v>3029</v>
      </c>
      <c r="AF75" s="1077">
        <v>0</v>
      </c>
      <c r="AG75" s="1078">
        <v>1</v>
      </c>
      <c r="AH75" s="1079">
        <v>1.8532338457509625</v>
      </c>
      <c r="AI75" s="1208" t="s">
        <v>3029</v>
      </c>
      <c r="AJ75" s="1077">
        <v>0</v>
      </c>
      <c r="AK75" s="1078">
        <v>1</v>
      </c>
      <c r="AL75" s="1079">
        <v>1.8532338457509625</v>
      </c>
      <c r="AM75" s="1208" t="s">
        <v>3029</v>
      </c>
      <c r="AN75" s="1077">
        <v>0</v>
      </c>
      <c r="AO75" s="1078">
        <v>1</v>
      </c>
      <c r="AP75" s="1079">
        <v>1.8532338457509625</v>
      </c>
      <c r="AQ75" s="1073" t="s">
        <v>3029</v>
      </c>
      <c r="AR75" s="1077">
        <v>0</v>
      </c>
      <c r="AS75" s="1078">
        <v>1</v>
      </c>
      <c r="AT75" s="1079">
        <v>1.8532338457509625</v>
      </c>
      <c r="AU75" s="1208" t="s">
        <v>3029</v>
      </c>
      <c r="AV75" s="1077">
        <v>0</v>
      </c>
      <c r="AW75" s="1078">
        <v>1</v>
      </c>
      <c r="AX75" s="1079">
        <v>1.8532338457509625</v>
      </c>
      <c r="AY75" s="1208" t="s">
        <v>3029</v>
      </c>
      <c r="AZ75" s="1077">
        <v>0</v>
      </c>
      <c r="BA75" s="1078">
        <v>1</v>
      </c>
      <c r="BB75" s="1079">
        <v>1.8532338457509625</v>
      </c>
      <c r="BC75" s="1208" t="s">
        <v>3029</v>
      </c>
      <c r="BD75" s="1077">
        <v>0</v>
      </c>
      <c r="BE75" s="1078">
        <v>1</v>
      </c>
      <c r="BF75" s="1079">
        <v>1.8532338457509625</v>
      </c>
      <c r="BG75" s="1073" t="s">
        <v>3029</v>
      </c>
      <c r="BH75" s="1077">
        <v>0.50312500000000004</v>
      </c>
      <c r="BI75" s="1078">
        <v>1</v>
      </c>
      <c r="BJ75" s="1079">
        <v>1.8532338457509625</v>
      </c>
      <c r="BK75" s="1208" t="s">
        <v>3029</v>
      </c>
      <c r="BL75" s="1077">
        <v>0.50312500000000004</v>
      </c>
      <c r="BM75" s="1078">
        <v>1</v>
      </c>
      <c r="BN75" s="1079">
        <v>1.8532338457509625</v>
      </c>
      <c r="BO75" s="1208" t="s">
        <v>3029</v>
      </c>
      <c r="BP75" s="1077">
        <v>0.50312500000000004</v>
      </c>
      <c r="BQ75" s="1078">
        <v>1</v>
      </c>
      <c r="BR75" s="1079">
        <v>1.8532338457509625</v>
      </c>
      <c r="BS75" s="1208" t="s">
        <v>3029</v>
      </c>
      <c r="BT75" s="1077">
        <v>0.50312500000000004</v>
      </c>
      <c r="BU75" s="1078">
        <v>1</v>
      </c>
      <c r="BV75" s="1079">
        <v>1.8532338457509625</v>
      </c>
      <c r="BW75" s="1073" t="s">
        <v>3029</v>
      </c>
      <c r="BX75" s="1103"/>
      <c r="BY75" s="1077">
        <v>0</v>
      </c>
      <c r="BZ75" s="1041" t="s">
        <v>1348</v>
      </c>
      <c r="CA75" s="1094">
        <v>3</v>
      </c>
      <c r="CB75" s="1094">
        <v>4</v>
      </c>
      <c r="CC75" s="1094">
        <v>5</v>
      </c>
      <c r="CD75" s="1094">
        <v>3</v>
      </c>
      <c r="CE75" s="1094">
        <v>1</v>
      </c>
      <c r="CF75" s="1094">
        <v>5</v>
      </c>
      <c r="CG75" s="1089">
        <v>31</v>
      </c>
      <c r="CH75" s="1089">
        <v>1.5</v>
      </c>
      <c r="CI75" s="1093">
        <v>1.5919770563893134</v>
      </c>
      <c r="CJ75" s="1093">
        <v>1.8532338457509625</v>
      </c>
      <c r="CK75" s="1093" t="s">
        <v>2811</v>
      </c>
      <c r="CL75" s="1095">
        <v>1.1000000000000001</v>
      </c>
      <c r="CM75" s="1095">
        <v>1.1000000000000001</v>
      </c>
      <c r="CN75" s="1095">
        <v>1.5</v>
      </c>
      <c r="CO75" s="1095">
        <v>1.02</v>
      </c>
      <c r="CP75" s="1095">
        <v>1</v>
      </c>
      <c r="CQ75" s="1095">
        <v>1.2</v>
      </c>
    </row>
    <row r="76" spans="1:96">
      <c r="L76" s="1120"/>
      <c r="M76" s="1096"/>
      <c r="N76" s="1096"/>
      <c r="O76" s="1096"/>
      <c r="P76" s="1120"/>
      <c r="Q76" s="1096"/>
      <c r="R76" s="1096"/>
      <c r="S76" s="1096"/>
      <c r="T76" s="1120"/>
      <c r="U76" s="1096"/>
      <c r="V76" s="1096"/>
      <c r="W76" s="1096"/>
      <c r="X76" s="1120"/>
      <c r="Y76" s="1096"/>
      <c r="Z76" s="1096"/>
      <c r="AB76" s="1120"/>
      <c r="AC76" s="1096"/>
      <c r="AD76" s="1096"/>
      <c r="AE76" s="1096"/>
      <c r="AF76" s="1120"/>
      <c r="AG76" s="1096"/>
      <c r="AH76" s="1096"/>
      <c r="AI76" s="1096"/>
      <c r="AJ76" s="1120"/>
      <c r="AK76" s="1096"/>
      <c r="AL76" s="1096"/>
      <c r="AM76" s="1096"/>
      <c r="AN76" s="1120"/>
      <c r="AO76" s="1096"/>
      <c r="AP76" s="1096"/>
      <c r="AR76" s="1120"/>
      <c r="AS76" s="1096"/>
      <c r="AT76" s="1096"/>
      <c r="AU76" s="1096"/>
      <c r="AV76" s="1120"/>
      <c r="AW76" s="1096"/>
      <c r="AX76" s="1096"/>
      <c r="AY76" s="1096"/>
      <c r="AZ76" s="1120"/>
      <c r="BA76" s="1096"/>
      <c r="BB76" s="1096"/>
      <c r="BC76" s="1096"/>
      <c r="BD76" s="1120"/>
      <c r="BE76" s="1096"/>
      <c r="BF76" s="1096"/>
      <c r="BH76" s="1120"/>
      <c r="BI76" s="1096"/>
      <c r="BJ76" s="1096"/>
      <c r="BK76" s="1096"/>
      <c r="BL76" s="1120"/>
      <c r="BM76" s="1219"/>
      <c r="BN76" s="1220"/>
      <c r="BO76" s="1222"/>
      <c r="BP76" s="1120"/>
      <c r="BQ76" s="1096"/>
      <c r="BR76" s="1096"/>
      <c r="BS76" s="1096"/>
      <c r="BT76" s="1120"/>
      <c r="BU76" s="1096"/>
      <c r="BV76" s="1096"/>
      <c r="BX76" s="1103"/>
      <c r="BY76" s="1120"/>
    </row>
    <row r="77" spans="1:96" ht="16.5">
      <c r="F77" s="1125" t="s">
        <v>2135</v>
      </c>
      <c r="K77" s="1226" t="s">
        <v>2136</v>
      </c>
      <c r="L77" s="1212">
        <v>1.6</v>
      </c>
      <c r="M77" s="1096"/>
      <c r="N77" s="1096"/>
      <c r="O77" s="1096"/>
      <c r="P77" s="1212">
        <v>1.6</v>
      </c>
      <c r="Q77" s="1219"/>
      <c r="R77" s="1220"/>
      <c r="S77" s="1222"/>
      <c r="T77" s="1212">
        <v>1.6</v>
      </c>
      <c r="U77" s="1096"/>
      <c r="V77" s="1096"/>
      <c r="W77" s="1096"/>
      <c r="X77" s="1212">
        <v>1.6</v>
      </c>
      <c r="Y77" s="1096"/>
      <c r="Z77" s="1096"/>
      <c r="AB77" s="1212">
        <v>1.6</v>
      </c>
      <c r="AC77" s="1096"/>
      <c r="AD77" s="1096"/>
      <c r="AE77" s="1096"/>
      <c r="AF77" s="1212">
        <v>1.6</v>
      </c>
      <c r="AG77" s="1219"/>
      <c r="AH77" s="1220"/>
      <c r="AI77" s="1222"/>
      <c r="AJ77" s="1212">
        <v>1.6</v>
      </c>
      <c r="AK77" s="1096"/>
      <c r="AL77" s="1096"/>
      <c r="AM77" s="1096"/>
      <c r="AN77" s="1212">
        <v>1.6</v>
      </c>
      <c r="AO77" s="1096"/>
      <c r="AP77" s="1096"/>
      <c r="AR77" s="1212">
        <v>1.6</v>
      </c>
      <c r="AS77" s="1096"/>
      <c r="AT77" s="1096"/>
      <c r="AU77" s="1096"/>
      <c r="AV77" s="1212">
        <v>1.6</v>
      </c>
      <c r="AW77" s="1219"/>
      <c r="AX77" s="1220"/>
      <c r="AY77" s="1222"/>
      <c r="AZ77" s="1212">
        <v>1.6</v>
      </c>
      <c r="BA77" s="1096"/>
      <c r="BB77" s="1096"/>
      <c r="BC77" s="1096"/>
      <c r="BD77" s="1212">
        <v>1.6</v>
      </c>
      <c r="BE77" s="1096"/>
      <c r="BF77" s="1096"/>
      <c r="BH77" s="1120">
        <v>1.6</v>
      </c>
      <c r="BI77" s="1096"/>
      <c r="BJ77" s="1096"/>
      <c r="BK77" s="1096"/>
      <c r="BL77" s="1120">
        <v>1.6</v>
      </c>
      <c r="BM77" s="1219"/>
      <c r="BN77" s="1220"/>
      <c r="BO77" s="1222"/>
      <c r="BP77" s="1120">
        <v>1.6</v>
      </c>
      <c r="BQ77" s="1096"/>
      <c r="BR77" s="1096"/>
      <c r="BS77" s="1096"/>
      <c r="BT77" s="1120">
        <v>1.6</v>
      </c>
      <c r="BU77" s="1096"/>
      <c r="BV77" s="1096"/>
      <c r="BX77" s="1103"/>
      <c r="BY77" s="1120"/>
      <c r="BZ77" s="1128" t="s">
        <v>2138</v>
      </c>
    </row>
    <row r="78" spans="1:96" ht="16.5">
      <c r="F78" s="1125" t="s">
        <v>788</v>
      </c>
      <c r="K78" s="1226" t="s">
        <v>2100</v>
      </c>
      <c r="L78" s="1212">
        <v>12.829537500000004</v>
      </c>
      <c r="M78" s="1247"/>
      <c r="N78" s="1247"/>
      <c r="O78" s="1247"/>
      <c r="P78" s="1212">
        <v>13.293572353002473</v>
      </c>
      <c r="Q78" s="1227"/>
      <c r="R78" s="1227"/>
      <c r="S78" s="1228"/>
      <c r="T78" s="1212">
        <v>10.704537500000004</v>
      </c>
      <c r="U78" s="1247"/>
      <c r="V78" s="1247"/>
      <c r="W78" s="1247"/>
      <c r="X78" s="1212">
        <v>11.168572353002473</v>
      </c>
      <c r="Y78" s="1247"/>
      <c r="Z78" s="1247"/>
      <c r="AA78" s="1499"/>
      <c r="AB78" s="1212">
        <v>13.267200197907473</v>
      </c>
      <c r="AC78" s="1247"/>
      <c r="AD78" s="1247"/>
      <c r="AE78" s="1247"/>
      <c r="AF78" s="1212">
        <v>13.293572353002473</v>
      </c>
      <c r="AG78" s="1227"/>
      <c r="AH78" s="1227"/>
      <c r="AI78" s="1228"/>
      <c r="AJ78" s="1212">
        <v>11.142200197907473</v>
      </c>
      <c r="AK78" s="1247"/>
      <c r="AL78" s="1247"/>
      <c r="AM78" s="1247"/>
      <c r="AN78" s="1212">
        <v>11.168572353002473</v>
      </c>
      <c r="AO78" s="1247"/>
      <c r="AP78" s="1247"/>
      <c r="AQ78" s="1499"/>
      <c r="AR78" s="1212">
        <v>13.267200197907473</v>
      </c>
      <c r="AS78" s="1247"/>
      <c r="AT78" s="1247"/>
      <c r="AU78" s="1247"/>
      <c r="AV78" s="1212">
        <v>13.293572353002473</v>
      </c>
      <c r="AW78" s="1227"/>
      <c r="AX78" s="1227"/>
      <c r="AY78" s="1228"/>
      <c r="AZ78" s="1212">
        <v>11.142200197907473</v>
      </c>
      <c r="BA78" s="1247"/>
      <c r="BB78" s="1247"/>
      <c r="BC78" s="1247"/>
      <c r="BD78" s="1212">
        <v>11.168572353002473</v>
      </c>
      <c r="BE78" s="1247"/>
      <c r="BF78" s="1247"/>
      <c r="BG78" s="1499"/>
      <c r="BH78" s="1212">
        <v>13.267200197907473</v>
      </c>
      <c r="BI78" s="1247"/>
      <c r="BJ78" s="1247"/>
      <c r="BK78" s="1247"/>
      <c r="BL78" s="1212">
        <v>13.293572353002473</v>
      </c>
      <c r="BM78" s="1227"/>
      <c r="BN78" s="1227"/>
      <c r="BO78" s="1228"/>
      <c r="BP78" s="1212">
        <v>11.142200197907473</v>
      </c>
      <c r="BQ78" s="1247"/>
      <c r="BR78" s="1247"/>
      <c r="BS78" s="1247"/>
      <c r="BT78" s="1212">
        <v>11.168572353002473</v>
      </c>
      <c r="BU78" s="1096"/>
      <c r="BV78" s="1096"/>
      <c r="BX78" s="1103"/>
      <c r="BY78" s="1120"/>
      <c r="BZ78" s="1128" t="s">
        <v>351</v>
      </c>
    </row>
    <row r="79" spans="1:96" ht="24">
      <c r="F79" s="1145" t="s">
        <v>2092</v>
      </c>
      <c r="G79" s="1146"/>
      <c r="H79" s="1147"/>
      <c r="I79" s="1147"/>
      <c r="J79" s="1148"/>
      <c r="K79" s="1226" t="s">
        <v>2098</v>
      </c>
      <c r="L79" s="1212">
        <v>13.975424859373685</v>
      </c>
      <c r="M79" s="1096"/>
      <c r="N79" s="1096"/>
      <c r="O79" s="1096"/>
      <c r="P79" s="1212">
        <v>13.975424859373685</v>
      </c>
      <c r="Q79" s="1219"/>
      <c r="R79" s="1220"/>
      <c r="S79" s="1222"/>
      <c r="T79" s="1212">
        <v>13.975424859373685</v>
      </c>
      <c r="U79" s="1096"/>
      <c r="V79" s="1096"/>
      <c r="W79" s="1096"/>
      <c r="X79" s="1212">
        <v>13.975424859373685</v>
      </c>
      <c r="Y79" s="1096"/>
      <c r="Z79" s="1096"/>
      <c r="AB79" s="1212">
        <v>13.975424859373685</v>
      </c>
      <c r="AC79" s="1096"/>
      <c r="AD79" s="1096"/>
      <c r="AE79" s="1096"/>
      <c r="AF79" s="1212">
        <v>13.975424859373685</v>
      </c>
      <c r="AG79" s="1219"/>
      <c r="AH79" s="1220"/>
      <c r="AI79" s="1222"/>
      <c r="AJ79" s="1212">
        <v>13.975424859373685</v>
      </c>
      <c r="AK79" s="1096"/>
      <c r="AL79" s="1096"/>
      <c r="AM79" s="1096"/>
      <c r="AN79" s="1212">
        <v>13.975424859373685</v>
      </c>
      <c r="AO79" s="1096"/>
      <c r="AP79" s="1096"/>
      <c r="AR79" s="1212">
        <v>13.975424859373685</v>
      </c>
      <c r="AS79" s="1096"/>
      <c r="AT79" s="1096"/>
      <c r="AU79" s="1096"/>
      <c r="AV79" s="1212">
        <v>13.975424859373685</v>
      </c>
      <c r="AW79" s="1219"/>
      <c r="AX79" s="1220"/>
      <c r="AY79" s="1222"/>
      <c r="AZ79" s="1212">
        <v>13.975424859373685</v>
      </c>
      <c r="BA79" s="1096"/>
      <c r="BB79" s="1096"/>
      <c r="BC79" s="1096"/>
      <c r="BD79" s="1212">
        <v>13.975424859373685</v>
      </c>
      <c r="BE79" s="1096"/>
      <c r="BF79" s="1096"/>
      <c r="BH79" s="1212">
        <v>13.975424859373685</v>
      </c>
      <c r="BI79" s="1096"/>
      <c r="BJ79" s="1096"/>
      <c r="BK79" s="1096"/>
      <c r="BL79" s="1212">
        <v>13.975424859373685</v>
      </c>
      <c r="BM79" s="1219"/>
      <c r="BN79" s="1220"/>
      <c r="BO79" s="1222"/>
      <c r="BP79" s="1212">
        <v>13.975424859373685</v>
      </c>
      <c r="BQ79" s="1096"/>
      <c r="BR79" s="1096"/>
      <c r="BS79" s="1096"/>
      <c r="BT79" s="1212">
        <v>13.975424859373685</v>
      </c>
      <c r="BU79" s="1096"/>
      <c r="BV79" s="1096"/>
      <c r="BX79" s="1103"/>
      <c r="BY79" s="1120"/>
      <c r="BZ79" s="1111" t="s">
        <v>2137</v>
      </c>
    </row>
    <row r="80" spans="1:96">
      <c r="L80" s="1120"/>
      <c r="M80" s="1096"/>
      <c r="N80" s="1096"/>
      <c r="O80" s="1096"/>
      <c r="P80" s="1120"/>
      <c r="Q80" s="1096"/>
      <c r="R80" s="1096"/>
      <c r="S80" s="1096"/>
      <c r="T80" s="1120"/>
      <c r="U80" s="1096"/>
      <c r="V80" s="1096"/>
      <c r="W80" s="1096"/>
      <c r="X80" s="1120"/>
      <c r="Y80" s="1096"/>
      <c r="Z80" s="1096"/>
      <c r="AB80" s="1120"/>
      <c r="AC80" s="1096"/>
      <c r="AD80" s="1096"/>
      <c r="AE80" s="1096"/>
      <c r="AF80" s="1120"/>
      <c r="AG80" s="1096"/>
      <c r="AH80" s="1096"/>
      <c r="AI80" s="1096"/>
      <c r="AJ80" s="1120"/>
      <c r="AK80" s="1096"/>
      <c r="AL80" s="1096"/>
      <c r="AM80" s="1096"/>
      <c r="AN80" s="1120"/>
      <c r="AO80" s="1096"/>
      <c r="AP80" s="1096"/>
      <c r="AR80" s="1120"/>
      <c r="AS80" s="1096"/>
      <c r="AT80" s="1096"/>
      <c r="AU80" s="1096"/>
      <c r="AV80" s="1120"/>
      <c r="AW80" s="1096"/>
      <c r="AX80" s="1096"/>
      <c r="AY80" s="1096"/>
      <c r="AZ80" s="1120"/>
      <c r="BA80" s="1096"/>
      <c r="BB80" s="1096"/>
      <c r="BC80" s="1096"/>
      <c r="BD80" s="1120"/>
      <c r="BE80" s="1096"/>
      <c r="BF80" s="1096"/>
      <c r="BH80" s="1120"/>
      <c r="BI80" s="1096"/>
      <c r="BJ80" s="1096"/>
      <c r="BK80" s="1096"/>
      <c r="BL80" s="1120"/>
      <c r="BM80" s="1096"/>
      <c r="BN80" s="1096"/>
      <c r="BO80" s="1096"/>
      <c r="BP80" s="1120"/>
      <c r="BQ80" s="1096"/>
      <c r="BR80" s="1096"/>
      <c r="BS80" s="1096"/>
      <c r="BT80" s="1120"/>
      <c r="BU80" s="1096"/>
      <c r="BV80" s="1096"/>
      <c r="BX80" s="1103"/>
      <c r="BY80" s="1120"/>
    </row>
    <row r="81" spans="12:77">
      <c r="L81" s="1120"/>
      <c r="M81" s="1096"/>
      <c r="N81" s="1096"/>
      <c r="O81" s="1096"/>
      <c r="P81" s="1120"/>
      <c r="Q81" s="1096"/>
      <c r="R81" s="1096"/>
      <c r="S81" s="1096"/>
      <c r="T81" s="1120"/>
      <c r="U81" s="1096"/>
      <c r="V81" s="1096"/>
      <c r="W81" s="1096"/>
      <c r="X81" s="1120"/>
      <c r="Y81" s="1096"/>
      <c r="Z81" s="1096"/>
      <c r="AB81" s="1120"/>
      <c r="AC81" s="1096"/>
      <c r="AD81" s="1096"/>
      <c r="AE81" s="1096"/>
      <c r="AF81" s="1120"/>
      <c r="AG81" s="1096"/>
      <c r="AH81" s="1096"/>
      <c r="AI81" s="1096"/>
      <c r="AJ81" s="1120"/>
      <c r="AK81" s="1096"/>
      <c r="AL81" s="1096"/>
      <c r="AM81" s="1096"/>
      <c r="AN81" s="1120"/>
      <c r="AO81" s="1096"/>
      <c r="AP81" s="1096"/>
      <c r="AR81" s="1120"/>
      <c r="AS81" s="1096"/>
      <c r="AT81" s="1096"/>
      <c r="AU81" s="1096"/>
      <c r="AV81" s="1120"/>
      <c r="AW81" s="1096"/>
      <c r="AX81" s="1096"/>
      <c r="AY81" s="1096"/>
      <c r="AZ81" s="1120"/>
      <c r="BA81" s="1096"/>
      <c r="BB81" s="1096"/>
      <c r="BC81" s="1096"/>
      <c r="BD81" s="1120"/>
      <c r="BE81" s="1096"/>
      <c r="BF81" s="1096"/>
      <c r="BH81" s="1120"/>
      <c r="BI81" s="1096"/>
      <c r="BJ81" s="1096"/>
      <c r="BK81" s="1096"/>
      <c r="BL81" s="1120"/>
      <c r="BM81" s="1096"/>
      <c r="BN81" s="1096"/>
      <c r="BO81" s="1096"/>
      <c r="BP81" s="1120"/>
      <c r="BQ81" s="1096"/>
      <c r="BR81" s="1096"/>
      <c r="BS81" s="1096"/>
      <c r="BT81" s="1120"/>
      <c r="BU81" s="1096"/>
      <c r="BV81" s="1096"/>
      <c r="BX81" s="1103"/>
      <c r="BY81" s="1120"/>
    </row>
    <row r="82" spans="12:77">
      <c r="L82" s="1120"/>
      <c r="M82" s="1096"/>
      <c r="N82" s="1096"/>
      <c r="O82" s="1096"/>
      <c r="P82" s="1120"/>
      <c r="Q82" s="1096"/>
      <c r="R82" s="1096"/>
      <c r="S82" s="1096"/>
      <c r="T82" s="1120"/>
      <c r="U82" s="1096"/>
      <c r="V82" s="1096"/>
      <c r="W82" s="1096"/>
      <c r="X82" s="1120"/>
      <c r="Y82" s="1096"/>
      <c r="Z82" s="1096"/>
      <c r="AB82" s="1120"/>
      <c r="AC82" s="1096"/>
      <c r="AD82" s="1096"/>
      <c r="AE82" s="1096"/>
      <c r="AF82" s="1120"/>
      <c r="AG82" s="1096"/>
      <c r="AH82" s="1096"/>
      <c r="AI82" s="1096"/>
      <c r="AJ82" s="1120"/>
      <c r="AK82" s="1096"/>
      <c r="AL82" s="1096"/>
      <c r="AM82" s="1096"/>
      <c r="AN82" s="1120"/>
      <c r="AO82" s="1096"/>
      <c r="AP82" s="1096"/>
      <c r="AR82" s="1120"/>
      <c r="AS82" s="1096"/>
      <c r="AT82" s="1096"/>
      <c r="AU82" s="1096"/>
      <c r="AV82" s="1120"/>
      <c r="AW82" s="1096"/>
      <c r="AX82" s="1096"/>
      <c r="AY82" s="1096"/>
      <c r="AZ82" s="1120"/>
      <c r="BA82" s="1096"/>
      <c r="BB82" s="1096"/>
      <c r="BC82" s="1096"/>
      <c r="BD82" s="1120"/>
      <c r="BE82" s="1096"/>
      <c r="BF82" s="1096"/>
      <c r="BH82" s="1120"/>
      <c r="BI82" s="1096"/>
      <c r="BJ82" s="1096"/>
      <c r="BK82" s="1096"/>
      <c r="BL82" s="1120"/>
      <c r="BM82" s="1096"/>
      <c r="BN82" s="1096"/>
      <c r="BO82" s="1096"/>
      <c r="BP82" s="1120"/>
      <c r="BQ82" s="1096"/>
      <c r="BR82" s="1096"/>
      <c r="BS82" s="1096"/>
      <c r="BT82" s="1120"/>
      <c r="BU82" s="1096"/>
      <c r="BV82" s="1096"/>
      <c r="BX82" s="1103"/>
      <c r="BY82" s="1120"/>
    </row>
    <row r="83" spans="12:77">
      <c r="BX83" s="1103"/>
    </row>
    <row r="84" spans="12:77">
      <c r="BX84" s="1103"/>
    </row>
    <row r="85" spans="12:77">
      <c r="BX85" s="1103"/>
    </row>
    <row r="86" spans="12:77">
      <c r="BX86" s="1103"/>
    </row>
    <row r="87" spans="12:77">
      <c r="BX87" s="1103"/>
    </row>
    <row r="88" spans="12:77">
      <c r="BX88" s="1103"/>
    </row>
  </sheetData>
  <mergeCells count="1">
    <mergeCell ref="CA1:CF1"/>
  </mergeCells>
  <phoneticPr fontId="0" type="noConversion"/>
  <conditionalFormatting sqref="D32:K32 D34:K34 D36:K36 D39:K39 D41:K41 D43:K43 D45:K45 D50:K50 D52:K52 D64:K64 D66:K66 D68:K71 BZ28:CF28 D29:K30 D27:K27 D23:K25 Y23:AA25 Y27:AA27 Y29:AA30 AO29:AQ30 AO27:AQ27 AO23:AQ25 BE23:BW25 BE27:BW27 BE30:BK30 BT34:BT39 BP34:BP39 BH34:BH39 BL34:BL39 X34:X39 T34:T39 L34:L39 P34:P39 AN34:AN39 AJ34:AJ39 AB34:AB39 AF34:AF39 BD34:BD39 AZ34:AZ39 AR34:AR39 AV34:AV39 BT41:BT45 BP41:BP45 BH41:BH45 BL41:BL45 AN41:AN45 AJ41:AJ45 AB41:AB45 AF41:AF45 BD41:BD45 AZ41:AZ45 AR41:AR45 AV41:AV45 Y55:AA55 AO55:AQ55 BE55:BG55 BI55:BK55 BM55:BO55 BQ55:BS55 BU55:BW55 M55:O55 Q55:S55 U55:W55 AC55:AE55 AG55:AI55 AK55:AM55 AS55:AU55 AW55:AY55 BA55:BC55 L41:L45 BZ30:CF45 D54:K62 L56:BW61 BZ49:CF55 X49:X56 T49:T56 P49:P56 L49:L56 AV49:AV55 AR49:AR55 AZ49:AZ55 BD49:BD55 AF49:AF55 AB49:AB55 AJ49:AJ55 AN49:AN55 BL49:BL55 BH49:BH55 BP49:BP55 BT49:BT55 P41:P45 T41:T45 X41:X45 CC23:CC55 BZ60:CF63 CD64:CF71 BE29:BG29 BI29:BO29 BM30:BS30 BQ29:BW29 BU30:BW30 BY29:CF29 BY23:CF27 BY28:BY75 BZ64:CB71">
    <cfRule type="expression" dxfId="1510" priority="719">
      <formula>MOD(ROW(),2)=0</formula>
    </cfRule>
  </conditionalFormatting>
  <conditionalFormatting sqref="Y57:AA57 Y59:AA59 Y32:AA32 Y34:AA34 Y36:AA36 Y39:AA39 Y41:AA41 Y43:AA43 Y45:AA45 Y50:AA50 Y52:AA52 Y54:AA54 Y62:AA62 Y64:AA64 Y66:AA66 AO57:AP57 AO59:AP59 AO32:AP32 AO34:AP34 AO36:AP36 AO39:AP39 AO41:AP41 AO43:AP43 AO45:AP45 AO50:AP50 AO52:AP52 AO54:AP54 AO62:AP62 AO64:AP64 AO66:AP66 BE57:BF57 BE59:BF59 BE32:BF32 BE34:BF34 BE36:BF36 BE39:BF39 BE41:BF41 BE43:BF43 BE45:BF45 BE50:BF50 BE52:BF52 BE54:BF54 BE62:BF62 BE64:BF64 BE66:BF66 BI57:BJ57 BI59:BJ59 BI32:BJ32 BI34:BJ34 BI36:BJ36 BI39:BJ39 BI41:BJ41 BI43:BJ43 BI45:BJ45 BI50:BJ50 BI52:BJ52 BI54:BJ54 BI62:BJ62 BI64:BJ64 BI66:BJ66 BM57:BN57 BM59:BN59 BM32:BN32 BM34:BN34 BM36:BN36 BM39:BN39 BM41:BN41 BM43:BN43 BM45:BN45 BM50:BN50 BM52:BN52 BM54:BN54 BM62:BN62 BM64:BN64 BM66:BN66 BQ57:BR57 BQ59:BR59 BQ32:BR32 BQ34:BR34 BQ36:BR36 BQ39:BR39 BQ41:BR41 BQ43:BR43 BQ45:BR45 BQ50:BR50 BQ52:BR52 BQ54:BR54 BQ62:BR62 BQ64:BR64 BQ66:BR66 BU57:BV57 BU59:BV59 BU32:BV32 BU34:BV34 BU36:BV36 BU39:BV39 BU41:BV41 BU43:BV43 BU45:BV45 BU50:BV50 BU52:BV52 BU54:BV54 BU62:BV62 BU64:BV64 BU66:BV66 Y68:AA71 AO68:AP71 BE68:BF71 BI68:BJ71 BM68:BN71 BQ68:BR71 BU68:BV71">
    <cfRule type="expression" dxfId="1509" priority="718">
      <formula>MOD(ROW(),2)=0</formula>
    </cfRule>
  </conditionalFormatting>
  <conditionalFormatting sqref="D26:K26 D28:K28 D31:K31 D33:K33 D35:K35 D37:K38 D40:K40 D42:K42 D44:K44 D49:K49 D51:K51 D53:K53 D63:K63 D65:K65 D67:K67 BT56 BT26 BT28 BT31">
    <cfRule type="expression" dxfId="1508" priority="717">
      <formula>MOD(ROW(),2)=0</formula>
    </cfRule>
  </conditionalFormatting>
  <conditionalFormatting sqref="Y26:AA26 Y28:AA28 Y31:AA31 Y33:AA33 Y35:AA35 Y37:AA38 Y40:AA40 Y42:AA42 Y44:AA44 Y49:AA49 Y51:AA51 Y53:AA53 Y63:AA63 Y65:AA65 Y67:AA67 AO26:AP26 AO28:AP28 AO31:AP31 AO33:AP33 AO35:AP35 AO37:AP38 AO40:AP40 AO42:AP42 AO44:AP44 AO49:AP49 AO51:AP51 AO53:AP53 AO63:AP63 AO65:AP65 AO67:AP67 BE26:BF26 BE28:BF28 BE31:BF31 BE33:BF33 BE35:BF35 BE37:BF38 BE40:BF40 BE42:BF42 BE44:BF44 BE49:BF49 BE51:BF51 BE53:BF53 BE63:BF63 BE65:BF65 BE67:BF67 BI26:BJ26 BI28:BJ28 BI31:BJ31 BI33:BJ33 BI35:BJ35 BI37:BJ38 BI40:BJ40 BI42:BJ42 BI44:BJ44 BI49:BJ49 BI51:BJ51 BI53:BJ53 BI63:BJ63 BI65:BJ65 BI67:BJ67 BM26:BN26 BM28:BN28 BM31:BN31 BM33:BN33 BM35:BN35 BM37:BN38 BM40:BN40 BM42:BN42 BM44:BN44 BM49:BN49 BM51:BN51 BM53:BN53 BM63:BN63 BM65:BN65 BM67:BN67 BQ26:BR26 BQ28:BR28 BQ31:BR31 BQ33:BR33 BQ35:BR35 BQ37:BR38 BQ40:BR40 BQ42:BR42 BQ44:BR44 BQ49:BR49 BQ51:BR51 BQ53:BR53 BQ63:BR63 BQ65:BR65 BQ67:BR67 BU26:BV26 BU28:BV28 BU31:BV31 BU33:BV33 BU35:BV35 BU37:BV38 BU40:BV40 BU42:BV42 BU44:BV44 BU49:BV49 BU51:BV51 BU53:BV53 BU63:BV63 BU65:BV65 BU67:BV67">
    <cfRule type="expression" dxfId="1507" priority="716">
      <formula>MOD(ROW(),2)=0</formula>
    </cfRule>
  </conditionalFormatting>
  <conditionalFormatting sqref="AQ57 AQ59 AQ32 AQ34 AQ36 AQ39 AQ41 AQ43 AQ45 AQ50 AQ52 AQ54 AQ62 AQ64 AQ66 BG57 BG59 BG32 BG34 BG36 BG39 BG41 BG43 BG45 BG50 BG52 BG54 BG62 BG64 BG66 BK57 BK59 BK32 BK34 BK36 BK39 BK41 BK43 BK45 BK50 BK52 BK54 BK62 BK64 BK66 BO57 BO59 BO32 BO34 BO36 BO39 BO41 BO43 BO45 BO50 BO52 BO54 BO62 BO64 BO66 BS57 BS59 BS32 BS34 BS36 BS39 BS41 BS43 BS45 BS50 BS52 BS54 BS62 BS64 BS66 BW57 BW59 BW32 BW34 BW36 BW39 BW41 BW43 BW45 BW50 BW52 BW54 BW62 BW64 BW66 AQ68:AQ71 BG68:BG71 BK68:BK71 BO68:BO71 BS68:BS71 BW68:BW71">
    <cfRule type="expression" dxfId="1506" priority="715">
      <formula>MOD(ROW(),2)=0</formula>
    </cfRule>
  </conditionalFormatting>
  <conditionalFormatting sqref="AQ26 AQ28 AQ31 AQ33 AQ35 AQ37:AQ38 AQ40 AQ42 AQ44 AQ49 AQ51 AQ53 AQ63 AQ65 AQ67 BG26 BG28 BG31 BG33 BG35 BG37:BG38 BG40 BG42 BG44 BG49 BG51 BG53 BG63 BG65 BG67 BK26 BK28 BK31 BK33 BK35 BK37:BK38 BK40 BK42 BK44 BK49 BK51 BK53 BK63 BK65 BK67 BO26 BO28 BO31 BO33 BO35 BO37:BO38 BO40 BO42 BO44 BO49 BO51 BO53 BO63 BO65 BO67 BS26 BS28 BS31 BS33 BS35 BS37:BS38 BS40 BS42 BS44 BS49 BS51 BS53 BS63 BS65 BS67 BW26 BW28 BW31 BW33 BW35 BW37:BW38 BW40 BW42 BW44 BW49 BW51 BW53 BW63 BW65 BW67">
    <cfRule type="expression" dxfId="1505" priority="714">
      <formula>MOD(ROW(),2)=0</formula>
    </cfRule>
  </conditionalFormatting>
  <conditionalFormatting sqref="CG23:CQ45 CG49:CQ71">
    <cfRule type="expression" dxfId="1504" priority="711">
      <formula>MOD(ROW(),2)=0</formula>
    </cfRule>
  </conditionalFormatting>
  <conditionalFormatting sqref="BT32">
    <cfRule type="expression" dxfId="1503" priority="708">
      <formula>MOD(ROW(),2)=0</formula>
    </cfRule>
  </conditionalFormatting>
  <conditionalFormatting sqref="BT37">
    <cfRule type="expression" dxfId="1502" priority="707">
      <formula>MOD(ROW(),2)=0</formula>
    </cfRule>
  </conditionalFormatting>
  <conditionalFormatting sqref="BT63">
    <cfRule type="expression" dxfId="1501" priority="680">
      <formula>MOD(ROW(),2)=0</formula>
    </cfRule>
  </conditionalFormatting>
  <conditionalFormatting sqref="BP57 BP59">
    <cfRule type="expression" dxfId="1500" priority="679">
      <formula>MOD(ROW(),2)=0</formula>
    </cfRule>
  </conditionalFormatting>
  <conditionalFormatting sqref="BT39">
    <cfRule type="expression" dxfId="1499" priority="704">
      <formula>MOD(ROW(),2)=0</formula>
    </cfRule>
  </conditionalFormatting>
  <conditionalFormatting sqref="BT38">
    <cfRule type="expression" dxfId="1498" priority="703">
      <formula>MOD(ROW(),2)=0</formula>
    </cfRule>
  </conditionalFormatting>
  <conditionalFormatting sqref="BP37">
    <cfRule type="expression" dxfId="1497" priority="676">
      <formula>MOD(ROW(),2)=0</formula>
    </cfRule>
  </conditionalFormatting>
  <conditionalFormatting sqref="BP39">
    <cfRule type="expression" dxfId="1496" priority="675">
      <formula>MOD(ROW(),2)=0</formula>
    </cfRule>
  </conditionalFormatting>
  <conditionalFormatting sqref="BT70:BT71">
    <cfRule type="expression" dxfId="1495" priority="687">
      <formula>MOD(ROW(),2)=0</formula>
    </cfRule>
  </conditionalFormatting>
  <conditionalFormatting sqref="BL67">
    <cfRule type="expression" dxfId="1494" priority="612">
      <formula>MOD(ROW(),2)=0</formula>
    </cfRule>
  </conditionalFormatting>
  <conditionalFormatting sqref="BT33">
    <cfRule type="expression" dxfId="1493" priority="697">
      <formula>MOD(ROW(),2)=0</formula>
    </cfRule>
  </conditionalFormatting>
  <conditionalFormatting sqref="BT35">
    <cfRule type="expression" dxfId="1492" priority="696">
      <formula>MOD(ROW(),2)=0</formula>
    </cfRule>
  </conditionalFormatting>
  <conditionalFormatting sqref="BT40">
    <cfRule type="expression" dxfId="1491" priority="695">
      <formula>MOD(ROW(),2)=0</formula>
    </cfRule>
  </conditionalFormatting>
  <conditionalFormatting sqref="BT40">
    <cfRule type="expression" dxfId="1490" priority="694">
      <formula>MOD(ROW(),2)=0</formula>
    </cfRule>
  </conditionalFormatting>
  <conditionalFormatting sqref="BT64">
    <cfRule type="expression" dxfId="1489" priority="691">
      <formula>MOD(ROW(),2)=0</formula>
    </cfRule>
  </conditionalFormatting>
  <conditionalFormatting sqref="BT64">
    <cfRule type="expression" dxfId="1488" priority="690">
      <formula>MOD(ROW(),2)=0</formula>
    </cfRule>
  </conditionalFormatting>
  <conditionalFormatting sqref="BT67">
    <cfRule type="expression" dxfId="1487" priority="689">
      <formula>MOD(ROW(),2)=0</formula>
    </cfRule>
  </conditionalFormatting>
  <conditionalFormatting sqref="BT67">
    <cfRule type="expression" dxfId="1486" priority="688">
      <formula>MOD(ROW(),2)=0</formula>
    </cfRule>
  </conditionalFormatting>
  <conditionalFormatting sqref="BT70:BT71">
    <cfRule type="expression" dxfId="1485" priority="686">
      <formula>MOD(ROW(),2)=0</formula>
    </cfRule>
  </conditionalFormatting>
  <conditionalFormatting sqref="BT60">
    <cfRule type="expression" dxfId="1484" priority="685">
      <formula>MOD(ROW(),2)=0</formula>
    </cfRule>
  </conditionalFormatting>
  <conditionalFormatting sqref="BT62">
    <cfRule type="expression" dxfId="1483" priority="681">
      <formula>MOD(ROW(),2)=0</formula>
    </cfRule>
  </conditionalFormatting>
  <conditionalFormatting sqref="BP56 BP26 BP28 BP31">
    <cfRule type="expression" dxfId="1482" priority="678">
      <formula>MOD(ROW(),2)=0</formula>
    </cfRule>
  </conditionalFormatting>
  <conditionalFormatting sqref="BP32">
    <cfRule type="expression" dxfId="1481" priority="677">
      <formula>MOD(ROW(),2)=0</formula>
    </cfRule>
  </conditionalFormatting>
  <conditionalFormatting sqref="BP38">
    <cfRule type="expression" dxfId="1480" priority="674">
      <formula>MOD(ROW(),2)=0</formula>
    </cfRule>
  </conditionalFormatting>
  <conditionalFormatting sqref="BP33">
    <cfRule type="expression" dxfId="1479" priority="672">
      <formula>MOD(ROW(),2)=0</formula>
    </cfRule>
  </conditionalFormatting>
  <conditionalFormatting sqref="BP35">
    <cfRule type="expression" dxfId="1478" priority="671">
      <formula>MOD(ROW(),2)=0</formula>
    </cfRule>
  </conditionalFormatting>
  <conditionalFormatting sqref="BP40">
    <cfRule type="expression" dxfId="1477" priority="670">
      <formula>MOD(ROW(),2)=0</formula>
    </cfRule>
  </conditionalFormatting>
  <conditionalFormatting sqref="BP40">
    <cfRule type="expression" dxfId="1476" priority="669">
      <formula>MOD(ROW(),2)=0</formula>
    </cfRule>
  </conditionalFormatting>
  <conditionalFormatting sqref="BP64">
    <cfRule type="expression" dxfId="1475" priority="666">
      <formula>MOD(ROW(),2)=0</formula>
    </cfRule>
  </conditionalFormatting>
  <conditionalFormatting sqref="BP64">
    <cfRule type="expression" dxfId="1474" priority="665">
      <formula>MOD(ROW(),2)=0</formula>
    </cfRule>
  </conditionalFormatting>
  <conditionalFormatting sqref="BP67">
    <cfRule type="expression" dxfId="1473" priority="664">
      <formula>MOD(ROW(),2)=0</formula>
    </cfRule>
  </conditionalFormatting>
  <conditionalFormatting sqref="BP67">
    <cfRule type="expression" dxfId="1472" priority="663">
      <formula>MOD(ROW(),2)=0</formula>
    </cfRule>
  </conditionalFormatting>
  <conditionalFormatting sqref="BP70:BP71">
    <cfRule type="expression" dxfId="1471" priority="662">
      <formula>MOD(ROW(),2)=0</formula>
    </cfRule>
  </conditionalFormatting>
  <conditionalFormatting sqref="BP70:BP71">
    <cfRule type="expression" dxfId="1470" priority="661">
      <formula>MOD(ROW(),2)=0</formula>
    </cfRule>
  </conditionalFormatting>
  <conditionalFormatting sqref="BP60">
    <cfRule type="expression" dxfId="1469" priority="660">
      <formula>MOD(ROW(),2)=0</formula>
    </cfRule>
  </conditionalFormatting>
  <conditionalFormatting sqref="BP30">
    <cfRule type="expression" dxfId="1468" priority="657">
      <formula>MOD(ROW(),2)=0</formula>
    </cfRule>
  </conditionalFormatting>
  <conditionalFormatting sqref="BP62">
    <cfRule type="expression" dxfId="1467" priority="656">
      <formula>MOD(ROW(),2)=0</formula>
    </cfRule>
  </conditionalFormatting>
  <conditionalFormatting sqref="BP63">
    <cfRule type="expression" dxfId="1466" priority="655">
      <formula>MOD(ROW(),2)=0</formula>
    </cfRule>
  </conditionalFormatting>
  <conditionalFormatting sqref="BH57 BH59">
    <cfRule type="expression" dxfId="1465" priority="654">
      <formula>MOD(ROW(),2)=0</formula>
    </cfRule>
  </conditionalFormatting>
  <conditionalFormatting sqref="BH56 BH26 BH28">
    <cfRule type="expression" dxfId="1464" priority="653">
      <formula>MOD(ROW(),2)=0</formula>
    </cfRule>
  </conditionalFormatting>
  <conditionalFormatting sqref="BH32">
    <cfRule type="expression" dxfId="1463" priority="652">
      <formula>MOD(ROW(),2)=0</formula>
    </cfRule>
  </conditionalFormatting>
  <conditionalFormatting sqref="BH37">
    <cfRule type="expression" dxfId="1462" priority="651">
      <formula>MOD(ROW(),2)=0</formula>
    </cfRule>
  </conditionalFormatting>
  <conditionalFormatting sqref="BH39">
    <cfRule type="expression" dxfId="1461" priority="650">
      <formula>MOD(ROW(),2)=0</formula>
    </cfRule>
  </conditionalFormatting>
  <conditionalFormatting sqref="BH38">
    <cfRule type="expression" dxfId="1460" priority="649">
      <formula>MOD(ROW(),2)=0</formula>
    </cfRule>
  </conditionalFormatting>
  <conditionalFormatting sqref="BH30">
    <cfRule type="expression" dxfId="1459" priority="632">
      <formula>MOD(ROW(),2)=0</formula>
    </cfRule>
  </conditionalFormatting>
  <conditionalFormatting sqref="BH33">
    <cfRule type="expression" dxfId="1458" priority="647">
      <formula>MOD(ROW(),2)=0</formula>
    </cfRule>
  </conditionalFormatting>
  <conditionalFormatting sqref="BH35">
    <cfRule type="expression" dxfId="1457" priority="646">
      <formula>MOD(ROW(),2)=0</formula>
    </cfRule>
  </conditionalFormatting>
  <conditionalFormatting sqref="BH40">
    <cfRule type="expression" dxfId="1456" priority="645">
      <formula>MOD(ROW(),2)=0</formula>
    </cfRule>
  </conditionalFormatting>
  <conditionalFormatting sqref="BH40">
    <cfRule type="expression" dxfId="1455" priority="644">
      <formula>MOD(ROW(),2)=0</formula>
    </cfRule>
  </conditionalFormatting>
  <conditionalFormatting sqref="BH64">
    <cfRule type="expression" dxfId="1454" priority="641">
      <formula>MOD(ROW(),2)=0</formula>
    </cfRule>
  </conditionalFormatting>
  <conditionalFormatting sqref="BH64">
    <cfRule type="expression" dxfId="1453" priority="640">
      <formula>MOD(ROW(),2)=0</formula>
    </cfRule>
  </conditionalFormatting>
  <conditionalFormatting sqref="BH67">
    <cfRule type="expression" dxfId="1452" priority="639">
      <formula>MOD(ROW(),2)=0</formula>
    </cfRule>
  </conditionalFormatting>
  <conditionalFormatting sqref="BH67">
    <cfRule type="expression" dxfId="1451" priority="638">
      <formula>MOD(ROW(),2)=0</formula>
    </cfRule>
  </conditionalFormatting>
  <conditionalFormatting sqref="BH70:BH71">
    <cfRule type="expression" dxfId="1450" priority="637">
      <formula>MOD(ROW(),2)=0</formula>
    </cfRule>
  </conditionalFormatting>
  <conditionalFormatting sqref="BH70:BH71">
    <cfRule type="expression" dxfId="1449" priority="636">
      <formula>MOD(ROW(),2)=0</formula>
    </cfRule>
  </conditionalFormatting>
  <conditionalFormatting sqref="BH60">
    <cfRule type="expression" dxfId="1448" priority="635">
      <formula>MOD(ROW(),2)=0</formula>
    </cfRule>
  </conditionalFormatting>
  <conditionalFormatting sqref="BH62">
    <cfRule type="expression" dxfId="1447" priority="631">
      <formula>MOD(ROW(),2)=0</formula>
    </cfRule>
  </conditionalFormatting>
  <conditionalFormatting sqref="BH63">
    <cfRule type="expression" dxfId="1446" priority="630">
      <formula>MOD(ROW(),2)=0</formula>
    </cfRule>
  </conditionalFormatting>
  <conditionalFormatting sqref="BH31">
    <cfRule type="expression" dxfId="1445" priority="629">
      <formula>MOD(ROW(),2)=0</formula>
    </cfRule>
  </conditionalFormatting>
  <conditionalFormatting sqref="BL57 BL59">
    <cfRule type="expression" dxfId="1444" priority="628">
      <formula>MOD(ROW(),2)=0</formula>
    </cfRule>
  </conditionalFormatting>
  <conditionalFormatting sqref="BL56 BL26 BL28">
    <cfRule type="expression" dxfId="1443" priority="627">
      <formula>MOD(ROW(),2)=0</formula>
    </cfRule>
  </conditionalFormatting>
  <conditionalFormatting sqref="BL32">
    <cfRule type="expression" dxfId="1442" priority="626">
      <formula>MOD(ROW(),2)=0</formula>
    </cfRule>
  </conditionalFormatting>
  <conditionalFormatting sqref="BL37">
    <cfRule type="expression" dxfId="1441" priority="625">
      <formula>MOD(ROW(),2)=0</formula>
    </cfRule>
  </conditionalFormatting>
  <conditionalFormatting sqref="BL39">
    <cfRule type="expression" dxfId="1440" priority="624">
      <formula>MOD(ROW(),2)=0</formula>
    </cfRule>
  </conditionalFormatting>
  <conditionalFormatting sqref="BL38">
    <cfRule type="expression" dxfId="1439" priority="623">
      <formula>MOD(ROW(),2)=0</formula>
    </cfRule>
  </conditionalFormatting>
  <conditionalFormatting sqref="BL33">
    <cfRule type="expression" dxfId="1438" priority="621">
      <formula>MOD(ROW(),2)=0</formula>
    </cfRule>
  </conditionalFormatting>
  <conditionalFormatting sqref="BL35">
    <cfRule type="expression" dxfId="1437" priority="620">
      <formula>MOD(ROW(),2)=0</formula>
    </cfRule>
  </conditionalFormatting>
  <conditionalFormatting sqref="BL40">
    <cfRule type="expression" dxfId="1436" priority="619">
      <formula>MOD(ROW(),2)=0</formula>
    </cfRule>
  </conditionalFormatting>
  <conditionalFormatting sqref="BL40">
    <cfRule type="expression" dxfId="1435" priority="618">
      <formula>MOD(ROW(),2)=0</formula>
    </cfRule>
  </conditionalFormatting>
  <conditionalFormatting sqref="BL64">
    <cfRule type="expression" dxfId="1434" priority="615">
      <formula>MOD(ROW(),2)=0</formula>
    </cfRule>
  </conditionalFormatting>
  <conditionalFormatting sqref="BL64">
    <cfRule type="expression" dxfId="1433" priority="614">
      <formula>MOD(ROW(),2)=0</formula>
    </cfRule>
  </conditionalFormatting>
  <conditionalFormatting sqref="BL67">
    <cfRule type="expression" dxfId="1432" priority="613">
      <formula>MOD(ROW(),2)=0</formula>
    </cfRule>
  </conditionalFormatting>
  <conditionalFormatting sqref="BL70:BL71">
    <cfRule type="expression" dxfId="1431" priority="611">
      <formula>MOD(ROW(),2)=0</formula>
    </cfRule>
  </conditionalFormatting>
  <conditionalFormatting sqref="BL70:BL71">
    <cfRule type="expression" dxfId="1430" priority="610">
      <formula>MOD(ROW(),2)=0</formula>
    </cfRule>
  </conditionalFormatting>
  <conditionalFormatting sqref="BL60">
    <cfRule type="expression" dxfId="1429" priority="609">
      <formula>MOD(ROW(),2)=0</formula>
    </cfRule>
  </conditionalFormatting>
  <conditionalFormatting sqref="BL31">
    <cfRule type="expression" dxfId="1428" priority="603">
      <formula>MOD(ROW(),2)=0</formula>
    </cfRule>
  </conditionalFormatting>
  <conditionalFormatting sqref="BL62">
    <cfRule type="expression" dxfId="1427" priority="605">
      <formula>MOD(ROW(),2)=0</formula>
    </cfRule>
  </conditionalFormatting>
  <conditionalFormatting sqref="BL63">
    <cfRule type="expression" dxfId="1426" priority="604">
      <formula>MOD(ROW(),2)=0</formula>
    </cfRule>
  </conditionalFormatting>
  <conditionalFormatting sqref="X57 X59 L27:X27 L29:X30 L61:X61 L23:X25">
    <cfRule type="expression" dxfId="1425" priority="602">
      <formula>MOD(ROW(),2)=0</formula>
    </cfRule>
  </conditionalFormatting>
  <conditionalFormatting sqref="M57:N57 M59:N59 M32:N32 M34:N34 M36:N36 M39:N39 M41:N41 M43:N43 M45:N45 M50:N50 M52:N52 M54:N54 M62:N62 M64:N64 M66:N66 Q57:R57 Q59:R59 Q32:R32 Q34:R34 Q36:R36 Q39:R39 Q41:R41 Q43:R43 Q45:R45 Q50:R50 Q52:R52 Q54:R54 Q62:R62 Q64:R64 Q66:R66 U57:V57 U59:V59 U32:V32 U34:V34 U36:V36 U39:V39 U41:V41 U43:V43 U45:V45 U50:V50 U52:V52 U54:V54 U62:V62 U64:V64 U66:V66 M68:N71 Q68:R71 U68:V71">
    <cfRule type="expression" dxfId="1424" priority="601">
      <formula>MOD(ROW(),2)=0</formula>
    </cfRule>
  </conditionalFormatting>
  <conditionalFormatting sqref="X56 X26 X28 X31">
    <cfRule type="expression" dxfId="1423" priority="600">
      <formula>MOD(ROW(),2)=0</formula>
    </cfRule>
  </conditionalFormatting>
  <conditionalFormatting sqref="M26:N26 M28:N28 M31:N31 M33:N33 M35:N35 M37:N38 M40:N40 M42:N42 M44:N44 M49:N49 M51:N51 M53:N53 M63:N63 M65:N65 M67:N67 Q26:R26 Q28:R28 Q31:R31 Q33:R33 Q35:R35 Q37:R38 Q40:R40 Q42:R42 Q44:R44 Q49:R49 Q51:R51 Q53:R53 Q63:R63 Q65:R65 Q67:R67 U26:V26 U28:V28 U31:V31 U33:V33 U35:V35 U37:V38 U40:V40 U42:V42 U44:V44 U49:V49 U51:V51 U53:V53 U63:V63 U65:V65 U67:V67">
    <cfRule type="expression" dxfId="1422" priority="599">
      <formula>MOD(ROW(),2)=0</formula>
    </cfRule>
  </conditionalFormatting>
  <conditionalFormatting sqref="O57 O59 O32 O34 O36 O39 O41 O43 O45 O50 O52 O54 O62 O64 O66 S57 S59 S32 S34 S36 S39 S41 S43 S45 S50 S52 S54 S62 S64 S66 W57 W59 W32 W34 W36 W39 W41 W43 W45 W50 W52 W54 W62 W64 W66 O68:O71 S68:S71 W68:W71">
    <cfRule type="expression" dxfId="1421" priority="598">
      <formula>MOD(ROW(),2)=0</formula>
    </cfRule>
  </conditionalFormatting>
  <conditionalFormatting sqref="O26 O28 O31 O33 O35 O37:O38 O40 O42 O44 O49 O51 O53 O63 O65 O67 S26 S28 S31 S33 S35 S37:S38 S40 S42 S44 S49 S51 S53 S63 S65 S67 W26 W28 W31 W33 W35 W37:W38 W40 W42 W44 W49 W51 W53 W63 W65 W67">
    <cfRule type="expression" dxfId="1420" priority="597">
      <formula>MOD(ROW(),2)=0</formula>
    </cfRule>
  </conditionalFormatting>
  <conditionalFormatting sqref="X32">
    <cfRule type="expression" dxfId="1419" priority="596">
      <formula>MOD(ROW(),2)=0</formula>
    </cfRule>
  </conditionalFormatting>
  <conditionalFormatting sqref="X37">
    <cfRule type="expression" dxfId="1418" priority="595">
      <formula>MOD(ROW(),2)=0</formula>
    </cfRule>
  </conditionalFormatting>
  <conditionalFormatting sqref="X63">
    <cfRule type="expression" dxfId="1417" priority="576">
      <formula>MOD(ROW(),2)=0</formula>
    </cfRule>
  </conditionalFormatting>
  <conditionalFormatting sqref="T57 T59">
    <cfRule type="expression" dxfId="1416" priority="575">
      <formula>MOD(ROW(),2)=0</formula>
    </cfRule>
  </conditionalFormatting>
  <conditionalFormatting sqref="X39">
    <cfRule type="expression" dxfId="1415" priority="594">
      <formula>MOD(ROW(),2)=0</formula>
    </cfRule>
  </conditionalFormatting>
  <conditionalFormatting sqref="X38">
    <cfRule type="expression" dxfId="1414" priority="593">
      <formula>MOD(ROW(),2)=0</formula>
    </cfRule>
  </conditionalFormatting>
  <conditionalFormatting sqref="T37">
    <cfRule type="expression" dxfId="1413" priority="572">
      <formula>MOD(ROW(),2)=0</formula>
    </cfRule>
  </conditionalFormatting>
  <conditionalFormatting sqref="T39">
    <cfRule type="expression" dxfId="1412" priority="571">
      <formula>MOD(ROW(),2)=0</formula>
    </cfRule>
  </conditionalFormatting>
  <conditionalFormatting sqref="T35">
    <cfRule type="expression" dxfId="1411" priority="567">
      <formula>MOD(ROW(),2)=0</formula>
    </cfRule>
  </conditionalFormatting>
  <conditionalFormatting sqref="P67">
    <cfRule type="expression" dxfId="1410" priority="512">
      <formula>MOD(ROW(),2)=0</formula>
    </cfRule>
  </conditionalFormatting>
  <conditionalFormatting sqref="X33">
    <cfRule type="expression" dxfId="1409" priority="591">
      <formula>MOD(ROW(),2)=0</formula>
    </cfRule>
  </conditionalFormatting>
  <conditionalFormatting sqref="X35">
    <cfRule type="expression" dxfId="1408" priority="590">
      <formula>MOD(ROW(),2)=0</formula>
    </cfRule>
  </conditionalFormatting>
  <conditionalFormatting sqref="X40">
    <cfRule type="expression" dxfId="1407" priority="589">
      <formula>MOD(ROW(),2)=0</formula>
    </cfRule>
  </conditionalFormatting>
  <conditionalFormatting sqref="X40">
    <cfRule type="expression" dxfId="1406" priority="588">
      <formula>MOD(ROW(),2)=0</formula>
    </cfRule>
  </conditionalFormatting>
  <conditionalFormatting sqref="X64">
    <cfRule type="expression" dxfId="1405" priority="585">
      <formula>MOD(ROW(),2)=0</formula>
    </cfRule>
  </conditionalFormatting>
  <conditionalFormatting sqref="X64">
    <cfRule type="expression" dxfId="1404" priority="584">
      <formula>MOD(ROW(),2)=0</formula>
    </cfRule>
  </conditionalFormatting>
  <conditionalFormatting sqref="X67">
    <cfRule type="expression" dxfId="1403" priority="583">
      <formula>MOD(ROW(),2)=0</formula>
    </cfRule>
  </conditionalFormatting>
  <conditionalFormatting sqref="X67">
    <cfRule type="expression" dxfId="1402" priority="582">
      <formula>MOD(ROW(),2)=0</formula>
    </cfRule>
  </conditionalFormatting>
  <conditionalFormatting sqref="X70:X71">
    <cfRule type="expression" dxfId="1401" priority="581">
      <formula>MOD(ROW(),2)=0</formula>
    </cfRule>
  </conditionalFormatting>
  <conditionalFormatting sqref="X70:X71">
    <cfRule type="expression" dxfId="1400" priority="580">
      <formula>MOD(ROW(),2)=0</formula>
    </cfRule>
  </conditionalFormatting>
  <conditionalFormatting sqref="X60">
    <cfRule type="expression" dxfId="1399" priority="579">
      <formula>MOD(ROW(),2)=0</formula>
    </cfRule>
  </conditionalFormatting>
  <conditionalFormatting sqref="X30">
    <cfRule type="expression" dxfId="1398" priority="578">
      <formula>MOD(ROW(),2)=0</formula>
    </cfRule>
  </conditionalFormatting>
  <conditionalFormatting sqref="X62">
    <cfRule type="expression" dxfId="1397" priority="577">
      <formula>MOD(ROW(),2)=0</formula>
    </cfRule>
  </conditionalFormatting>
  <conditionalFormatting sqref="T56 T26 T28 T31">
    <cfRule type="expression" dxfId="1396" priority="574">
      <formula>MOD(ROW(),2)=0</formula>
    </cfRule>
  </conditionalFormatting>
  <conditionalFormatting sqref="T32">
    <cfRule type="expression" dxfId="1395" priority="573">
      <formula>MOD(ROW(),2)=0</formula>
    </cfRule>
  </conditionalFormatting>
  <conditionalFormatting sqref="T38">
    <cfRule type="expression" dxfId="1394" priority="570">
      <formula>MOD(ROW(),2)=0</formula>
    </cfRule>
  </conditionalFormatting>
  <conditionalFormatting sqref="L40">
    <cfRule type="expression" dxfId="1393" priority="543">
      <formula>MOD(ROW(),2)=0</formula>
    </cfRule>
  </conditionalFormatting>
  <conditionalFormatting sqref="T33">
    <cfRule type="expression" dxfId="1392" priority="568">
      <formula>MOD(ROW(),2)=0</formula>
    </cfRule>
  </conditionalFormatting>
  <conditionalFormatting sqref="T40">
    <cfRule type="expression" dxfId="1391" priority="566">
      <formula>MOD(ROW(),2)=0</formula>
    </cfRule>
  </conditionalFormatting>
  <conditionalFormatting sqref="T40">
    <cfRule type="expression" dxfId="1390" priority="565">
      <formula>MOD(ROW(),2)=0</formula>
    </cfRule>
  </conditionalFormatting>
  <conditionalFormatting sqref="T64">
    <cfRule type="expression" dxfId="1389" priority="562">
      <formula>MOD(ROW(),2)=0</formula>
    </cfRule>
  </conditionalFormatting>
  <conditionalFormatting sqref="T64">
    <cfRule type="expression" dxfId="1388" priority="561">
      <formula>MOD(ROW(),2)=0</formula>
    </cfRule>
  </conditionalFormatting>
  <conditionalFormatting sqref="T67">
    <cfRule type="expression" dxfId="1387" priority="560">
      <formula>MOD(ROW(),2)=0</formula>
    </cfRule>
  </conditionalFormatting>
  <conditionalFormatting sqref="T67">
    <cfRule type="expression" dxfId="1386" priority="559">
      <formula>MOD(ROW(),2)=0</formula>
    </cfRule>
  </conditionalFormatting>
  <conditionalFormatting sqref="T70:T71">
    <cfRule type="expression" dxfId="1385" priority="558">
      <formula>MOD(ROW(),2)=0</formula>
    </cfRule>
  </conditionalFormatting>
  <conditionalFormatting sqref="T70:T71">
    <cfRule type="expression" dxfId="1384" priority="557">
      <formula>MOD(ROW(),2)=0</formula>
    </cfRule>
  </conditionalFormatting>
  <conditionalFormatting sqref="T60">
    <cfRule type="expression" dxfId="1383" priority="556">
      <formula>MOD(ROW(),2)=0</formula>
    </cfRule>
  </conditionalFormatting>
  <conditionalFormatting sqref="T30">
    <cfRule type="expression" dxfId="1382" priority="555">
      <formula>MOD(ROW(),2)=0</formula>
    </cfRule>
  </conditionalFormatting>
  <conditionalFormatting sqref="T62">
    <cfRule type="expression" dxfId="1381" priority="554">
      <formula>MOD(ROW(),2)=0</formula>
    </cfRule>
  </conditionalFormatting>
  <conditionalFormatting sqref="T63">
    <cfRule type="expression" dxfId="1380" priority="553">
      <formula>MOD(ROW(),2)=0</formula>
    </cfRule>
  </conditionalFormatting>
  <conditionalFormatting sqref="L57 L59">
    <cfRule type="expression" dxfId="1379" priority="552">
      <formula>MOD(ROW(),2)=0</formula>
    </cfRule>
  </conditionalFormatting>
  <conditionalFormatting sqref="L26 L28 L56">
    <cfRule type="expression" dxfId="1378" priority="551">
      <formula>MOD(ROW(),2)=0</formula>
    </cfRule>
  </conditionalFormatting>
  <conditionalFormatting sqref="L32">
    <cfRule type="expression" dxfId="1377" priority="550">
      <formula>MOD(ROW(),2)=0</formula>
    </cfRule>
  </conditionalFormatting>
  <conditionalFormatting sqref="L37">
    <cfRule type="expression" dxfId="1376" priority="549">
      <formula>MOD(ROW(),2)=0</formula>
    </cfRule>
  </conditionalFormatting>
  <conditionalFormatting sqref="L39">
    <cfRule type="expression" dxfId="1375" priority="548">
      <formula>MOD(ROW(),2)=0</formula>
    </cfRule>
  </conditionalFormatting>
  <conditionalFormatting sqref="L38">
    <cfRule type="expression" dxfId="1374" priority="547">
      <formula>MOD(ROW(),2)=0</formula>
    </cfRule>
  </conditionalFormatting>
  <conditionalFormatting sqref="L68:L69">
    <cfRule type="expression" dxfId="1373" priority="546">
      <formula>MOD(ROW(),2)=0</formula>
    </cfRule>
  </conditionalFormatting>
  <conditionalFormatting sqref="L33">
    <cfRule type="expression" dxfId="1372" priority="545">
      <formula>MOD(ROW(),2)=0</formula>
    </cfRule>
  </conditionalFormatting>
  <conditionalFormatting sqref="L35">
    <cfRule type="expression" dxfId="1371" priority="544">
      <formula>MOD(ROW(),2)=0</formula>
    </cfRule>
  </conditionalFormatting>
  <conditionalFormatting sqref="L40">
    <cfRule type="expression" dxfId="1370" priority="542">
      <formula>MOD(ROW(),2)=0</formula>
    </cfRule>
  </conditionalFormatting>
  <conditionalFormatting sqref="L64">
    <cfRule type="expression" dxfId="1369" priority="539">
      <formula>MOD(ROW(),2)=0</formula>
    </cfRule>
  </conditionalFormatting>
  <conditionalFormatting sqref="L64">
    <cfRule type="expression" dxfId="1368" priority="538">
      <formula>MOD(ROW(),2)=0</formula>
    </cfRule>
  </conditionalFormatting>
  <conditionalFormatting sqref="L67">
    <cfRule type="expression" dxfId="1367" priority="537">
      <formula>MOD(ROW(),2)=0</formula>
    </cfRule>
  </conditionalFormatting>
  <conditionalFormatting sqref="L67">
    <cfRule type="expression" dxfId="1366" priority="536">
      <formula>MOD(ROW(),2)=0</formula>
    </cfRule>
  </conditionalFormatting>
  <conditionalFormatting sqref="L70:L71">
    <cfRule type="expression" dxfId="1365" priority="535">
      <formula>MOD(ROW(),2)=0</formula>
    </cfRule>
  </conditionalFormatting>
  <conditionalFormatting sqref="L70:L71">
    <cfRule type="expression" dxfId="1364" priority="534">
      <formula>MOD(ROW(),2)=0</formula>
    </cfRule>
  </conditionalFormatting>
  <conditionalFormatting sqref="L60">
    <cfRule type="expression" dxfId="1363" priority="533">
      <formula>MOD(ROW(),2)=0</formula>
    </cfRule>
  </conditionalFormatting>
  <conditionalFormatting sqref="L30">
    <cfRule type="expression" dxfId="1362" priority="532">
      <formula>MOD(ROW(),2)=0</formula>
    </cfRule>
  </conditionalFormatting>
  <conditionalFormatting sqref="L62">
    <cfRule type="expression" dxfId="1361" priority="531">
      <formula>MOD(ROW(),2)=0</formula>
    </cfRule>
  </conditionalFormatting>
  <conditionalFormatting sqref="L63">
    <cfRule type="expression" dxfId="1360" priority="530">
      <formula>MOD(ROW(),2)=0</formula>
    </cfRule>
  </conditionalFormatting>
  <conditionalFormatting sqref="L31">
    <cfRule type="expression" dxfId="1359" priority="529">
      <formula>MOD(ROW(),2)=0</formula>
    </cfRule>
  </conditionalFormatting>
  <conditionalFormatting sqref="P57 P59">
    <cfRule type="expression" dxfId="1358" priority="528">
      <formula>MOD(ROW(),2)=0</formula>
    </cfRule>
  </conditionalFormatting>
  <conditionalFormatting sqref="P56 P26 P28">
    <cfRule type="expression" dxfId="1357" priority="527">
      <formula>MOD(ROW(),2)=0</formula>
    </cfRule>
  </conditionalFormatting>
  <conditionalFormatting sqref="P32">
    <cfRule type="expression" dxfId="1356" priority="526">
      <formula>MOD(ROW(),2)=0</formula>
    </cfRule>
  </conditionalFormatting>
  <conditionalFormatting sqref="P37">
    <cfRule type="expression" dxfId="1355" priority="525">
      <formula>MOD(ROW(),2)=0</formula>
    </cfRule>
  </conditionalFormatting>
  <conditionalFormatting sqref="P39">
    <cfRule type="expression" dxfId="1354" priority="524">
      <formula>MOD(ROW(),2)=0</formula>
    </cfRule>
  </conditionalFormatting>
  <conditionalFormatting sqref="P38">
    <cfRule type="expression" dxfId="1353" priority="523">
      <formula>MOD(ROW(),2)=0</formula>
    </cfRule>
  </conditionalFormatting>
  <conditionalFormatting sqref="P33">
    <cfRule type="expression" dxfId="1352" priority="521">
      <formula>MOD(ROW(),2)=0</formula>
    </cfRule>
  </conditionalFormatting>
  <conditionalFormatting sqref="P35">
    <cfRule type="expression" dxfId="1351" priority="520">
      <formula>MOD(ROW(),2)=0</formula>
    </cfRule>
  </conditionalFormatting>
  <conditionalFormatting sqref="P40">
    <cfRule type="expression" dxfId="1350" priority="519">
      <formula>MOD(ROW(),2)=0</formula>
    </cfRule>
  </conditionalFormatting>
  <conditionalFormatting sqref="P40">
    <cfRule type="expression" dxfId="1349" priority="518">
      <formula>MOD(ROW(),2)=0</formula>
    </cfRule>
  </conditionalFormatting>
  <conditionalFormatting sqref="P64">
    <cfRule type="expression" dxfId="1348" priority="515">
      <formula>MOD(ROW(),2)=0</formula>
    </cfRule>
  </conditionalFormatting>
  <conditionalFormatting sqref="P64">
    <cfRule type="expression" dxfId="1347" priority="514">
      <formula>MOD(ROW(),2)=0</formula>
    </cfRule>
  </conditionalFormatting>
  <conditionalFormatting sqref="P67">
    <cfRule type="expression" dxfId="1346" priority="513">
      <formula>MOD(ROW(),2)=0</formula>
    </cfRule>
  </conditionalFormatting>
  <conditionalFormatting sqref="P70:P71">
    <cfRule type="expression" dxfId="1345" priority="511">
      <formula>MOD(ROW(),2)=0</formula>
    </cfRule>
  </conditionalFormatting>
  <conditionalFormatting sqref="P70:P71">
    <cfRule type="expression" dxfId="1344" priority="510">
      <formula>MOD(ROW(),2)=0</formula>
    </cfRule>
  </conditionalFormatting>
  <conditionalFormatting sqref="P60">
    <cfRule type="expression" dxfId="1343" priority="509">
      <formula>MOD(ROW(),2)=0</formula>
    </cfRule>
  </conditionalFormatting>
  <conditionalFormatting sqref="P30">
    <cfRule type="expression" dxfId="1342" priority="508">
      <formula>MOD(ROW(),2)=0</formula>
    </cfRule>
  </conditionalFormatting>
  <conditionalFormatting sqref="P62">
    <cfRule type="expression" dxfId="1341" priority="507">
      <formula>MOD(ROW(),2)=0</formula>
    </cfRule>
  </conditionalFormatting>
  <conditionalFormatting sqref="P63">
    <cfRule type="expression" dxfId="1340" priority="506">
      <formula>MOD(ROW(),2)=0</formula>
    </cfRule>
  </conditionalFormatting>
  <conditionalFormatting sqref="P31">
    <cfRule type="expression" dxfId="1339" priority="505">
      <formula>MOD(ROW(),2)=0</formula>
    </cfRule>
  </conditionalFormatting>
  <conditionalFormatting sqref="AN57 AN59 AB61:AN61 AB29:AN30 AB27:AN27 AB23:AN24 AC25:AI25 AK25:AN25">
    <cfRule type="expression" dxfId="1338" priority="504">
      <formula>MOD(ROW(),2)=0</formula>
    </cfRule>
  </conditionalFormatting>
  <conditionalFormatting sqref="AC57:AD57 AC59:AD59 AC32:AD32 AC34:AD34 AC36:AD36 AC39:AD39 AC41:AD41 AC43:AD43 AC45:AD45 AC50:AD50 AC52:AD52 AC54:AD54 AC62:AD62 AC64:AD64 AC66:AD66 AG57:AH57 AG59:AH59 AG32:AH32 AG34:AH34 AG36:AH36 AG39:AH39 AG41:AH41 AG43:AH43 AG45:AH45 AG50:AH50 AG52:AH52 AG54:AH54 AG62:AH62 AG64:AH64 AG66:AH66 AK57:AL57 AK59:AL59 AK32:AL32 AK34:AL34 AK36:AL36 AK39:AL39 AK41:AL41 AK43:AL43 AK45:AL45 AK50:AL50 AK52:AL52 AK54:AL54 AK62:AL62 AK64:AL64 AK66:AL66 AC68:AD71 AG68:AH71 AK68:AL71">
    <cfRule type="expression" dxfId="1337" priority="503">
      <formula>MOD(ROW(),2)=0</formula>
    </cfRule>
  </conditionalFormatting>
  <conditionalFormatting sqref="AN56 AN28 AN31">
    <cfRule type="expression" dxfId="1336" priority="502">
      <formula>MOD(ROW(),2)=0</formula>
    </cfRule>
  </conditionalFormatting>
  <conditionalFormatting sqref="AC26:AD26 AC28:AD28 AC31:AD31 AC33:AD33 AC35:AD35 AC37:AD38 AC40:AD40 AC42:AD42 AC44:AD44 AC49:AD49 AC51:AD51 AC53:AD53 AC63:AD63 AC65:AD65 AC67:AD67 AG26:AH26 AG28:AH28 AG31:AH31 AG33:AH33 AG35:AH35 AG37:AH38 AG40:AH40 AG42:AH42 AG44:AH44 AG49:AH49 AG51:AH51 AG53:AH53 AG63:AH63 AG65:AH65 AG67:AH67 AK26:AL26 AK28:AL28 AK31:AL31 AK33:AL33 AK35:AL35 AK37:AL38 AK40:AL40 AK42:AL42 AK44:AL44 AK49:AL49 AK51:AL51 AK53:AL53 AK63:AL63 AK65:AL65 AK67:AL67">
    <cfRule type="expression" dxfId="1335" priority="501">
      <formula>MOD(ROW(),2)=0</formula>
    </cfRule>
  </conditionalFormatting>
  <conditionalFormatting sqref="AE57 AE59 AE32 AE34 AE36 AE39 AE41 AE43 AE45 AE50 AE52 AE54 AE62 AE64 AE66 AI57 AI59 AI32 AI34 AI36 AI39 AI41 AI43 AI45 AI50 AI52 AI54 AI62 AI64 AI66 AM57 AM59 AM32 AM34 AM36 AM39 AM41 AM43 AM45 AM50 AM52 AM54 AM62 AM64 AM66 AE68:AE71 AI68:AI71 AM68:AM71">
    <cfRule type="expression" dxfId="1334" priority="500">
      <formula>MOD(ROW(),2)=0</formula>
    </cfRule>
  </conditionalFormatting>
  <conditionalFormatting sqref="AE26 AE28 AE31 AE33 AE35 AE37:AE38 AE40 AE42 AE44 AE49 AE51 AE53 AE63 AE65 AE67 AI26 AI28 AI31 AI33 AI35 AI37:AI38 AI40 AI42 AI44 AI49 AI51 AI53 AI63 AI65 AI67 AM26 AM28 AM31 AM33 AM35 AM37:AM38 AM40 AM42 AM44 AM49 AM51 AM53 AM63 AM65 AM67">
    <cfRule type="expression" dxfId="1333" priority="499">
      <formula>MOD(ROW(),2)=0</formula>
    </cfRule>
  </conditionalFormatting>
  <conditionalFormatting sqref="AN32">
    <cfRule type="expression" dxfId="1332" priority="498">
      <formula>MOD(ROW(),2)=0</formula>
    </cfRule>
  </conditionalFormatting>
  <conditionalFormatting sqref="AN37">
    <cfRule type="expression" dxfId="1331" priority="497">
      <formula>MOD(ROW(),2)=0</formula>
    </cfRule>
  </conditionalFormatting>
  <conditionalFormatting sqref="AN63">
    <cfRule type="expression" dxfId="1330" priority="478">
      <formula>MOD(ROW(),2)=0</formula>
    </cfRule>
  </conditionalFormatting>
  <conditionalFormatting sqref="AJ57 AJ59">
    <cfRule type="expression" dxfId="1329" priority="477">
      <formula>MOD(ROW(),2)=0</formula>
    </cfRule>
  </conditionalFormatting>
  <conditionalFormatting sqref="AN39">
    <cfRule type="expression" dxfId="1328" priority="496">
      <formula>MOD(ROW(),2)=0</formula>
    </cfRule>
  </conditionalFormatting>
  <conditionalFormatting sqref="AN38">
    <cfRule type="expression" dxfId="1327" priority="495">
      <formula>MOD(ROW(),2)=0</formula>
    </cfRule>
  </conditionalFormatting>
  <conditionalFormatting sqref="AJ37">
    <cfRule type="expression" dxfId="1326" priority="474">
      <formula>MOD(ROW(),2)=0</formula>
    </cfRule>
  </conditionalFormatting>
  <conditionalFormatting sqref="AJ39">
    <cfRule type="expression" dxfId="1325" priority="473">
      <formula>MOD(ROW(),2)=0</formula>
    </cfRule>
  </conditionalFormatting>
  <conditionalFormatting sqref="AF67">
    <cfRule type="expression" dxfId="1324" priority="414">
      <formula>MOD(ROW(),2)=0</formula>
    </cfRule>
  </conditionalFormatting>
  <conditionalFormatting sqref="AN33">
    <cfRule type="expression" dxfId="1323" priority="493">
      <formula>MOD(ROW(),2)=0</formula>
    </cfRule>
  </conditionalFormatting>
  <conditionalFormatting sqref="AN35">
    <cfRule type="expression" dxfId="1322" priority="492">
      <formula>MOD(ROW(),2)=0</formula>
    </cfRule>
  </conditionalFormatting>
  <conditionalFormatting sqref="AN40">
    <cfRule type="expression" dxfId="1321" priority="491">
      <formula>MOD(ROW(),2)=0</formula>
    </cfRule>
  </conditionalFormatting>
  <conditionalFormatting sqref="AN40">
    <cfRule type="expression" dxfId="1320" priority="490">
      <formula>MOD(ROW(),2)=0</formula>
    </cfRule>
  </conditionalFormatting>
  <conditionalFormatting sqref="AN64">
    <cfRule type="expression" dxfId="1319" priority="487">
      <formula>MOD(ROW(),2)=0</formula>
    </cfRule>
  </conditionalFormatting>
  <conditionalFormatting sqref="AN64">
    <cfRule type="expression" dxfId="1318" priority="486">
      <formula>MOD(ROW(),2)=0</formula>
    </cfRule>
  </conditionalFormatting>
  <conditionalFormatting sqref="AN67">
    <cfRule type="expression" dxfId="1317" priority="485">
      <formula>MOD(ROW(),2)=0</formula>
    </cfRule>
  </conditionalFormatting>
  <conditionalFormatting sqref="AN67">
    <cfRule type="expression" dxfId="1316" priority="484">
      <formula>MOD(ROW(),2)=0</formula>
    </cfRule>
  </conditionalFormatting>
  <conditionalFormatting sqref="AN70:AN71">
    <cfRule type="expression" dxfId="1315" priority="483">
      <formula>MOD(ROW(),2)=0</formula>
    </cfRule>
  </conditionalFormatting>
  <conditionalFormatting sqref="AN70:AN71">
    <cfRule type="expression" dxfId="1314" priority="482">
      <formula>MOD(ROW(),2)=0</formula>
    </cfRule>
  </conditionalFormatting>
  <conditionalFormatting sqref="AN60">
    <cfRule type="expression" dxfId="1313" priority="481">
      <formula>MOD(ROW(),2)=0</formula>
    </cfRule>
  </conditionalFormatting>
  <conditionalFormatting sqref="AN30">
    <cfRule type="expression" dxfId="1312" priority="480">
      <formula>MOD(ROW(),2)=0</formula>
    </cfRule>
  </conditionalFormatting>
  <conditionalFormatting sqref="AN62">
    <cfRule type="expression" dxfId="1311" priority="479">
      <formula>MOD(ROW(),2)=0</formula>
    </cfRule>
  </conditionalFormatting>
  <conditionalFormatting sqref="AJ56 AJ26 AJ28 AJ31">
    <cfRule type="expression" dxfId="1310" priority="476">
      <formula>MOD(ROW(),2)=0</formula>
    </cfRule>
  </conditionalFormatting>
  <conditionalFormatting sqref="AJ32">
    <cfRule type="expression" dxfId="1309" priority="475">
      <formula>MOD(ROW(),2)=0</formula>
    </cfRule>
  </conditionalFormatting>
  <conditionalFormatting sqref="AJ38">
    <cfRule type="expression" dxfId="1308" priority="472">
      <formula>MOD(ROW(),2)=0</formula>
    </cfRule>
  </conditionalFormatting>
  <conditionalFormatting sqref="AB38">
    <cfRule type="expression" dxfId="1307" priority="449">
      <formula>MOD(ROW(),2)=0</formula>
    </cfRule>
  </conditionalFormatting>
  <conditionalFormatting sqref="AJ33">
    <cfRule type="expression" dxfId="1306" priority="470">
      <formula>MOD(ROW(),2)=0</formula>
    </cfRule>
  </conditionalFormatting>
  <conditionalFormatting sqref="AJ35">
    <cfRule type="expression" dxfId="1305" priority="469">
      <formula>MOD(ROW(),2)=0</formula>
    </cfRule>
  </conditionalFormatting>
  <conditionalFormatting sqref="AJ40">
    <cfRule type="expression" dxfId="1304" priority="468">
      <formula>MOD(ROW(),2)=0</formula>
    </cfRule>
  </conditionalFormatting>
  <conditionalFormatting sqref="AJ40">
    <cfRule type="expression" dxfId="1303" priority="467">
      <formula>MOD(ROW(),2)=0</formula>
    </cfRule>
  </conditionalFormatting>
  <conditionalFormatting sqref="AJ64">
    <cfRule type="expression" dxfId="1302" priority="464">
      <formula>MOD(ROW(),2)=0</formula>
    </cfRule>
  </conditionalFormatting>
  <conditionalFormatting sqref="AJ64">
    <cfRule type="expression" dxfId="1301" priority="463">
      <formula>MOD(ROW(),2)=0</formula>
    </cfRule>
  </conditionalFormatting>
  <conditionalFormatting sqref="AJ67">
    <cfRule type="expression" dxfId="1300" priority="462">
      <formula>MOD(ROW(),2)=0</formula>
    </cfRule>
  </conditionalFormatting>
  <conditionalFormatting sqref="AJ67">
    <cfRule type="expression" dxfId="1299" priority="461">
      <formula>MOD(ROW(),2)=0</formula>
    </cfRule>
  </conditionalFormatting>
  <conditionalFormatting sqref="AJ70:AJ71">
    <cfRule type="expression" dxfId="1298" priority="460">
      <formula>MOD(ROW(),2)=0</formula>
    </cfRule>
  </conditionalFormatting>
  <conditionalFormatting sqref="AJ70:AJ71">
    <cfRule type="expression" dxfId="1297" priority="459">
      <formula>MOD(ROW(),2)=0</formula>
    </cfRule>
  </conditionalFormatting>
  <conditionalFormatting sqref="AJ60">
    <cfRule type="expression" dxfId="1296" priority="458">
      <formula>MOD(ROW(),2)=0</formula>
    </cfRule>
  </conditionalFormatting>
  <conditionalFormatting sqref="AJ30">
    <cfRule type="expression" dxfId="1295" priority="457">
      <formula>MOD(ROW(),2)=0</formula>
    </cfRule>
  </conditionalFormatting>
  <conditionalFormatting sqref="AJ62">
    <cfRule type="expression" dxfId="1294" priority="456">
      <formula>MOD(ROW(),2)=0</formula>
    </cfRule>
  </conditionalFormatting>
  <conditionalFormatting sqref="AJ63">
    <cfRule type="expression" dxfId="1293" priority="455">
      <formula>MOD(ROW(),2)=0</formula>
    </cfRule>
  </conditionalFormatting>
  <conditionalFormatting sqref="AB59 AB57">
    <cfRule type="expression" dxfId="1292" priority="454">
      <formula>MOD(ROW(),2)=0</formula>
    </cfRule>
  </conditionalFormatting>
  <conditionalFormatting sqref="AB56 AB26 AB28">
    <cfRule type="expression" dxfId="1291" priority="453">
      <formula>MOD(ROW(),2)=0</formula>
    </cfRule>
  </conditionalFormatting>
  <conditionalFormatting sqref="AB32">
    <cfRule type="expression" dxfId="1290" priority="452">
      <formula>MOD(ROW(),2)=0</formula>
    </cfRule>
  </conditionalFormatting>
  <conditionalFormatting sqref="AB37">
    <cfRule type="expression" dxfId="1289" priority="451">
      <formula>MOD(ROW(),2)=0</formula>
    </cfRule>
  </conditionalFormatting>
  <conditionalFormatting sqref="AB39">
    <cfRule type="expression" dxfId="1288" priority="450">
      <formula>MOD(ROW(),2)=0</formula>
    </cfRule>
  </conditionalFormatting>
  <conditionalFormatting sqref="AB33">
    <cfRule type="expression" dxfId="1287" priority="447">
      <formula>MOD(ROW(),2)=0</formula>
    </cfRule>
  </conditionalFormatting>
  <conditionalFormatting sqref="AB35">
    <cfRule type="expression" dxfId="1286" priority="446">
      <formula>MOD(ROW(),2)=0</formula>
    </cfRule>
  </conditionalFormatting>
  <conditionalFormatting sqref="AB40">
    <cfRule type="expression" dxfId="1285" priority="445">
      <formula>MOD(ROW(),2)=0</formula>
    </cfRule>
  </conditionalFormatting>
  <conditionalFormatting sqref="AB40">
    <cfRule type="expression" dxfId="1284" priority="444">
      <formula>MOD(ROW(),2)=0</formula>
    </cfRule>
  </conditionalFormatting>
  <conditionalFormatting sqref="AB64">
    <cfRule type="expression" dxfId="1283" priority="441">
      <formula>MOD(ROW(),2)=0</formula>
    </cfRule>
  </conditionalFormatting>
  <conditionalFormatting sqref="AB64">
    <cfRule type="expression" dxfId="1282" priority="440">
      <formula>MOD(ROW(),2)=0</formula>
    </cfRule>
  </conditionalFormatting>
  <conditionalFormatting sqref="AB67">
    <cfRule type="expression" dxfId="1281" priority="439">
      <formula>MOD(ROW(),2)=0</formula>
    </cfRule>
  </conditionalFormatting>
  <conditionalFormatting sqref="AB67">
    <cfRule type="expression" dxfId="1280" priority="438">
      <formula>MOD(ROW(),2)=0</formula>
    </cfRule>
  </conditionalFormatting>
  <conditionalFormatting sqref="AB70:AB71">
    <cfRule type="expression" dxfId="1279" priority="437">
      <formula>MOD(ROW(),2)=0</formula>
    </cfRule>
  </conditionalFormatting>
  <conditionalFormatting sqref="AB70:AB71">
    <cfRule type="expression" dxfId="1278" priority="436">
      <formula>MOD(ROW(),2)=0</formula>
    </cfRule>
  </conditionalFormatting>
  <conditionalFormatting sqref="AB60">
    <cfRule type="expression" dxfId="1277" priority="435">
      <formula>MOD(ROW(),2)=0</formula>
    </cfRule>
  </conditionalFormatting>
  <conditionalFormatting sqref="AB30">
    <cfRule type="expression" dxfId="1276" priority="434">
      <formula>MOD(ROW(),2)=0</formula>
    </cfRule>
  </conditionalFormatting>
  <conditionalFormatting sqref="AB62">
    <cfRule type="expression" dxfId="1275" priority="433">
      <formula>MOD(ROW(),2)=0</formula>
    </cfRule>
  </conditionalFormatting>
  <conditionalFormatting sqref="AB63">
    <cfRule type="expression" dxfId="1274" priority="432">
      <formula>MOD(ROW(),2)=0</formula>
    </cfRule>
  </conditionalFormatting>
  <conditionalFormatting sqref="AB31">
    <cfRule type="expression" dxfId="1273" priority="431">
      <formula>MOD(ROW(),2)=0</formula>
    </cfRule>
  </conditionalFormatting>
  <conditionalFormatting sqref="AF57 AF59">
    <cfRule type="expression" dxfId="1272" priority="430">
      <formula>MOD(ROW(),2)=0</formula>
    </cfRule>
  </conditionalFormatting>
  <conditionalFormatting sqref="AF56 AF28">
    <cfRule type="expression" dxfId="1271" priority="429">
      <formula>MOD(ROW(),2)=0</formula>
    </cfRule>
  </conditionalFormatting>
  <conditionalFormatting sqref="AF32">
    <cfRule type="expression" dxfId="1270" priority="428">
      <formula>MOD(ROW(),2)=0</formula>
    </cfRule>
  </conditionalFormatting>
  <conditionalFormatting sqref="AF37">
    <cfRule type="expression" dxfId="1269" priority="427">
      <formula>MOD(ROW(),2)=0</formula>
    </cfRule>
  </conditionalFormatting>
  <conditionalFormatting sqref="AF39">
    <cfRule type="expression" dxfId="1268" priority="426">
      <formula>MOD(ROW(),2)=0</formula>
    </cfRule>
  </conditionalFormatting>
  <conditionalFormatting sqref="AF38">
    <cfRule type="expression" dxfId="1267" priority="425">
      <formula>MOD(ROW(),2)=0</formula>
    </cfRule>
  </conditionalFormatting>
  <conditionalFormatting sqref="AU26 AU28 AU31 AU33 AU35 AU37:AU38 AU40 AU42 AU44 AU49 AU51 AU53 AU63 AU65 AU67 AY26 AY28 AY31 AY33 AY35 AY37:AY38 AY40 AY42 AY44 AY49 AY51 AY53 AY63 AY65 AY67 BC26 BC28 BC31 BC33 BC35 BC37:BC38 BC40 BC42 BC44 BC49 BC51 BC53 BC63 BC65 BC67">
    <cfRule type="expression" dxfId="1266" priority="401">
      <formula>MOD(ROW(),2)=0</formula>
    </cfRule>
  </conditionalFormatting>
  <conditionalFormatting sqref="AF33">
    <cfRule type="expression" dxfId="1265" priority="423">
      <formula>MOD(ROW(),2)=0</formula>
    </cfRule>
  </conditionalFormatting>
  <conditionalFormatting sqref="AF35">
    <cfRule type="expression" dxfId="1264" priority="422">
      <formula>MOD(ROW(),2)=0</formula>
    </cfRule>
  </conditionalFormatting>
  <conditionalFormatting sqref="AF40">
    <cfRule type="expression" dxfId="1263" priority="421">
      <formula>MOD(ROW(),2)=0</formula>
    </cfRule>
  </conditionalFormatting>
  <conditionalFormatting sqref="AF40">
    <cfRule type="expression" dxfId="1262" priority="420">
      <formula>MOD(ROW(),2)=0</formula>
    </cfRule>
  </conditionalFormatting>
  <conditionalFormatting sqref="AF64">
    <cfRule type="expression" dxfId="1261" priority="417">
      <formula>MOD(ROW(),2)=0</formula>
    </cfRule>
  </conditionalFormatting>
  <conditionalFormatting sqref="AF64">
    <cfRule type="expression" dxfId="1260" priority="416">
      <formula>MOD(ROW(),2)=0</formula>
    </cfRule>
  </conditionalFormatting>
  <conditionalFormatting sqref="AF67">
    <cfRule type="expression" dxfId="1259" priority="415">
      <formula>MOD(ROW(),2)=0</formula>
    </cfRule>
  </conditionalFormatting>
  <conditionalFormatting sqref="AF70:AF71">
    <cfRule type="expression" dxfId="1258" priority="413">
      <formula>MOD(ROW(),2)=0</formula>
    </cfRule>
  </conditionalFormatting>
  <conditionalFormatting sqref="AF70:AF71">
    <cfRule type="expression" dxfId="1257" priority="412">
      <formula>MOD(ROW(),2)=0</formula>
    </cfRule>
  </conditionalFormatting>
  <conditionalFormatting sqref="AF60">
    <cfRule type="expression" dxfId="1256" priority="411">
      <formula>MOD(ROW(),2)=0</formula>
    </cfRule>
  </conditionalFormatting>
  <conditionalFormatting sqref="AF30">
    <cfRule type="expression" dxfId="1255" priority="410">
      <formula>MOD(ROW(),2)=0</formula>
    </cfRule>
  </conditionalFormatting>
  <conditionalFormatting sqref="AF62">
    <cfRule type="expression" dxfId="1254" priority="409">
      <formula>MOD(ROW(),2)=0</formula>
    </cfRule>
  </conditionalFormatting>
  <conditionalFormatting sqref="AF63">
    <cfRule type="expression" dxfId="1253" priority="408">
      <formula>MOD(ROW(),2)=0</formula>
    </cfRule>
  </conditionalFormatting>
  <conditionalFormatting sqref="AF31">
    <cfRule type="expression" dxfId="1252" priority="407">
      <formula>MOD(ROW(),2)=0</formula>
    </cfRule>
  </conditionalFormatting>
  <conditionalFormatting sqref="BD57 BD59 AR23:BD25 AR29:BD30 AR61:BD61 AS27:AY27 BA27:BD27">
    <cfRule type="expression" dxfId="1251" priority="406">
      <formula>MOD(ROW(),2)=0</formula>
    </cfRule>
  </conditionalFormatting>
  <conditionalFormatting sqref="AS57:AT57 AS59:AT59 AS32:AT32 AS34:AT34 AS36:AT36 AS39:AT39 AS41:AT41 AS43:AT43 AS45:AT45 AS50:AT50 AS52:AT52 AS54:AT54 AS62:AT62 AS64:AT64 AS66:AT66 AW57:AX57 AW59:AX59 AW32:AX32 AW34:AX34 AW36:AX36 AW39:AX39 AW41:AX41 AW43:AX43 AW45:AX45 AW50:AX50 AW52:AX52 AW54:AX54 AW62:AX62 AW64:AX64 AW66:AX66 BA57:BB57 BA59:BB59 BA32:BB32 BA34:BB34 BA36:BB36 BA39:BB39 BA41:BB41 BA43:BB43 BA45:BB45 BA50:BB50 BA52:BB52 BA54:BB54 BA62:BB62 BA64:BB64 BA66:BB66 AS68:AT71 AW68:AX71 BA68:BB71">
    <cfRule type="expression" dxfId="1250" priority="405">
      <formula>MOD(ROW(),2)=0</formula>
    </cfRule>
  </conditionalFormatting>
  <conditionalFormatting sqref="BD56 BD26 BD31">
    <cfRule type="expression" dxfId="1249" priority="404">
      <formula>MOD(ROW(),2)=0</formula>
    </cfRule>
  </conditionalFormatting>
  <conditionalFormatting sqref="AS26:AT26 AS28:AT28 AS31:AT31 AS33:AT33 AS35:AT35 AS37:AT38 AS40:AT40 AS42:AT42 AS44:AT44 AS49:AT49 AS51:AT51 AS53:AT53 AS63:AT63 AS65:AT65 AS67:AT67 AW26:AX26 AW28:AX28 AW31:AX31 AW33:AX33 AW35:AX35 AW37:AX38 AW40:AX40 AW42:AX42 AW44:AX44 AW49:AX49 AW51:AX51 AW53:AX53 AW63:AX63 AW65:AX65 AW67:AX67 BA26:BB26 BA28:BB28 BA31:BB31 BA33:BB33 BA35:BB35 BA37:BB38 BA40:BB40 BA42:BB42 BA44:BB44 BA49:BB49 BA51:BB51 BA53:BB53 BA63:BB63 BA65:BB65 BA67:BB67">
    <cfRule type="expression" dxfId="1248" priority="403">
      <formula>MOD(ROW(),2)=0</formula>
    </cfRule>
  </conditionalFormatting>
  <conditionalFormatting sqref="AU57 AU59 AU32 AU34 AU36 AU39 AU41 AU43 AU45 AU50 AU52 AU54 AU62 AU64 AU66 AY57 AY59 AY32 AY34 AY36 AY39 AY41 AY43 AY45 AY50 AY52 AY54 AY62 AY64 AY66 BC57 BC59 BC32 BC34 BC36 BC39 BC41 BC43 BC45 BC50 BC52 BC54 BC62 BC64 BC66 AU68:AU71 AY68:AY71 BC68:BC71">
    <cfRule type="expression" dxfId="1247" priority="402">
      <formula>MOD(ROW(),2)=0</formula>
    </cfRule>
  </conditionalFormatting>
  <conditionalFormatting sqref="BD32">
    <cfRule type="expression" dxfId="1246" priority="400">
      <formula>MOD(ROW(),2)=0</formula>
    </cfRule>
  </conditionalFormatting>
  <conditionalFormatting sqref="BD37">
    <cfRule type="expression" dxfId="1245" priority="399">
      <formula>MOD(ROW(),2)=0</formula>
    </cfRule>
  </conditionalFormatting>
  <conditionalFormatting sqref="BD63">
    <cfRule type="expression" dxfId="1244" priority="380">
      <formula>MOD(ROW(),2)=0</formula>
    </cfRule>
  </conditionalFormatting>
  <conditionalFormatting sqref="AZ57 AZ59">
    <cfRule type="expression" dxfId="1243" priority="379">
      <formula>MOD(ROW(),2)=0</formula>
    </cfRule>
  </conditionalFormatting>
  <conditionalFormatting sqref="BD39">
    <cfRule type="expression" dxfId="1242" priority="398">
      <formula>MOD(ROW(),2)=0</formula>
    </cfRule>
  </conditionalFormatting>
  <conditionalFormatting sqref="BD38">
    <cfRule type="expression" dxfId="1241" priority="397">
      <formula>MOD(ROW(),2)=0</formula>
    </cfRule>
  </conditionalFormatting>
  <conditionalFormatting sqref="AZ37">
    <cfRule type="expression" dxfId="1240" priority="376">
      <formula>MOD(ROW(),2)=0</formula>
    </cfRule>
  </conditionalFormatting>
  <conditionalFormatting sqref="AZ39">
    <cfRule type="expression" dxfId="1239" priority="375">
      <formula>MOD(ROW(),2)=0</formula>
    </cfRule>
  </conditionalFormatting>
  <conditionalFormatting sqref="AV67">
    <cfRule type="expression" dxfId="1238" priority="316">
      <formula>MOD(ROW(),2)=0</formula>
    </cfRule>
  </conditionalFormatting>
  <conditionalFormatting sqref="BD33">
    <cfRule type="expression" dxfId="1237" priority="395">
      <formula>MOD(ROW(),2)=0</formula>
    </cfRule>
  </conditionalFormatting>
  <conditionalFormatting sqref="BD35">
    <cfRule type="expression" dxfId="1236" priority="394">
      <formula>MOD(ROW(),2)=0</formula>
    </cfRule>
  </conditionalFormatting>
  <conditionalFormatting sqref="BD40">
    <cfRule type="expression" dxfId="1235" priority="393">
      <formula>MOD(ROW(),2)=0</formula>
    </cfRule>
  </conditionalFormatting>
  <conditionalFormatting sqref="BD40">
    <cfRule type="expression" dxfId="1234" priority="392">
      <formula>MOD(ROW(),2)=0</formula>
    </cfRule>
  </conditionalFormatting>
  <conditionalFormatting sqref="BD64">
    <cfRule type="expression" dxfId="1233" priority="389">
      <formula>MOD(ROW(),2)=0</formula>
    </cfRule>
  </conditionalFormatting>
  <conditionalFormatting sqref="BD64">
    <cfRule type="expression" dxfId="1232" priority="388">
      <formula>MOD(ROW(),2)=0</formula>
    </cfRule>
  </conditionalFormatting>
  <conditionalFormatting sqref="BD67">
    <cfRule type="expression" dxfId="1231" priority="387">
      <formula>MOD(ROW(),2)=0</formula>
    </cfRule>
  </conditionalFormatting>
  <conditionalFormatting sqref="BD67">
    <cfRule type="expression" dxfId="1230" priority="386">
      <formula>MOD(ROW(),2)=0</formula>
    </cfRule>
  </conditionalFormatting>
  <conditionalFormatting sqref="BD70:BD71">
    <cfRule type="expression" dxfId="1229" priority="385">
      <formula>MOD(ROW(),2)=0</formula>
    </cfRule>
  </conditionalFormatting>
  <conditionalFormatting sqref="BD70:BD71">
    <cfRule type="expression" dxfId="1228" priority="384">
      <formula>MOD(ROW(),2)=0</formula>
    </cfRule>
  </conditionalFormatting>
  <conditionalFormatting sqref="BD60">
    <cfRule type="expression" dxfId="1227" priority="383">
      <formula>MOD(ROW(),2)=0</formula>
    </cfRule>
  </conditionalFormatting>
  <conditionalFormatting sqref="BD30">
    <cfRule type="expression" dxfId="1226" priority="382">
      <formula>MOD(ROW(),2)=0</formula>
    </cfRule>
  </conditionalFormatting>
  <conditionalFormatting sqref="BD62">
    <cfRule type="expression" dxfId="1225" priority="381">
      <formula>MOD(ROW(),2)=0</formula>
    </cfRule>
  </conditionalFormatting>
  <conditionalFormatting sqref="AZ56 AZ26 AZ28 AZ31">
    <cfRule type="expression" dxfId="1224" priority="378">
      <formula>MOD(ROW(),2)=0</formula>
    </cfRule>
  </conditionalFormatting>
  <conditionalFormatting sqref="AZ32">
    <cfRule type="expression" dxfId="1223" priority="377">
      <formula>MOD(ROW(),2)=0</formula>
    </cfRule>
  </conditionalFormatting>
  <conditionalFormatting sqref="AZ38">
    <cfRule type="expression" dxfId="1222" priority="374">
      <formula>MOD(ROW(),2)=0</formula>
    </cfRule>
  </conditionalFormatting>
  <conditionalFormatting sqref="AR56 AR26 AR28">
    <cfRule type="expression" dxfId="1221" priority="355">
      <formula>MOD(ROW(),2)=0</formula>
    </cfRule>
  </conditionalFormatting>
  <conditionalFormatting sqref="AZ33">
    <cfRule type="expression" dxfId="1220" priority="372">
      <formula>MOD(ROW(),2)=0</formula>
    </cfRule>
  </conditionalFormatting>
  <conditionalFormatting sqref="AZ35">
    <cfRule type="expression" dxfId="1219" priority="371">
      <formula>MOD(ROW(),2)=0</formula>
    </cfRule>
  </conditionalFormatting>
  <conditionalFormatting sqref="AZ40">
    <cfRule type="expression" dxfId="1218" priority="370">
      <formula>MOD(ROW(),2)=0</formula>
    </cfRule>
  </conditionalFormatting>
  <conditionalFormatting sqref="AZ40">
    <cfRule type="expression" dxfId="1217" priority="369">
      <formula>MOD(ROW(),2)=0</formula>
    </cfRule>
  </conditionalFormatting>
  <conditionalFormatting sqref="AZ64">
    <cfRule type="expression" dxfId="1216" priority="366">
      <formula>MOD(ROW(),2)=0</formula>
    </cfRule>
  </conditionalFormatting>
  <conditionalFormatting sqref="AZ64">
    <cfRule type="expression" dxfId="1215" priority="365">
      <formula>MOD(ROW(),2)=0</formula>
    </cfRule>
  </conditionalFormatting>
  <conditionalFormatting sqref="AZ67">
    <cfRule type="expression" dxfId="1214" priority="364">
      <formula>MOD(ROW(),2)=0</formula>
    </cfRule>
  </conditionalFormatting>
  <conditionalFormatting sqref="AZ67">
    <cfRule type="expression" dxfId="1213" priority="363">
      <formula>MOD(ROW(),2)=0</formula>
    </cfRule>
  </conditionalFormatting>
  <conditionalFormatting sqref="AZ70:AZ71">
    <cfRule type="expression" dxfId="1212" priority="362">
      <formula>MOD(ROW(),2)=0</formula>
    </cfRule>
  </conditionalFormatting>
  <conditionalFormatting sqref="AZ70:AZ71">
    <cfRule type="expression" dxfId="1211" priority="361">
      <formula>MOD(ROW(),2)=0</formula>
    </cfRule>
  </conditionalFormatting>
  <conditionalFormatting sqref="AZ60">
    <cfRule type="expression" dxfId="1210" priority="360">
      <formula>MOD(ROW(),2)=0</formula>
    </cfRule>
  </conditionalFormatting>
  <conditionalFormatting sqref="AZ30">
    <cfRule type="expression" dxfId="1209" priority="359">
      <formula>MOD(ROW(),2)=0</formula>
    </cfRule>
  </conditionalFormatting>
  <conditionalFormatting sqref="AZ62">
    <cfRule type="expression" dxfId="1208" priority="358">
      <formula>MOD(ROW(),2)=0</formula>
    </cfRule>
  </conditionalFormatting>
  <conditionalFormatting sqref="AZ63">
    <cfRule type="expression" dxfId="1207" priority="357">
      <formula>MOD(ROW(),2)=0</formula>
    </cfRule>
  </conditionalFormatting>
  <conditionalFormatting sqref="AR57 AR59">
    <cfRule type="expression" dxfId="1206" priority="356">
      <formula>MOD(ROW(),2)=0</formula>
    </cfRule>
  </conditionalFormatting>
  <conditionalFormatting sqref="AR32">
    <cfRule type="expression" dxfId="1205" priority="354">
      <formula>MOD(ROW(),2)=0</formula>
    </cfRule>
  </conditionalFormatting>
  <conditionalFormatting sqref="AR37">
    <cfRule type="expression" dxfId="1204" priority="353">
      <formula>MOD(ROW(),2)=0</formula>
    </cfRule>
  </conditionalFormatting>
  <conditionalFormatting sqref="AR39">
    <cfRule type="expression" dxfId="1203" priority="352">
      <formula>MOD(ROW(),2)=0</formula>
    </cfRule>
  </conditionalFormatting>
  <conditionalFormatting sqref="AR38">
    <cfRule type="expression" dxfId="1202" priority="351">
      <formula>MOD(ROW(),2)=0</formula>
    </cfRule>
  </conditionalFormatting>
  <conditionalFormatting sqref="AV32">
    <cfRule type="expression" dxfId="1201" priority="330">
      <formula>MOD(ROW(),2)=0</formula>
    </cfRule>
  </conditionalFormatting>
  <conditionalFormatting sqref="AR33">
    <cfRule type="expression" dxfId="1200" priority="349">
      <formula>MOD(ROW(),2)=0</formula>
    </cfRule>
  </conditionalFormatting>
  <conditionalFormatting sqref="AR35">
    <cfRule type="expression" dxfId="1199" priority="348">
      <formula>MOD(ROW(),2)=0</formula>
    </cfRule>
  </conditionalFormatting>
  <conditionalFormatting sqref="AR40">
    <cfRule type="expression" dxfId="1198" priority="347">
      <formula>MOD(ROW(),2)=0</formula>
    </cfRule>
  </conditionalFormatting>
  <conditionalFormatting sqref="AR40">
    <cfRule type="expression" dxfId="1197" priority="346">
      <formula>MOD(ROW(),2)=0</formula>
    </cfRule>
  </conditionalFormatting>
  <conditionalFormatting sqref="AR64">
    <cfRule type="expression" dxfId="1196" priority="343">
      <formula>MOD(ROW(),2)=0</formula>
    </cfRule>
  </conditionalFormatting>
  <conditionalFormatting sqref="AR64">
    <cfRule type="expression" dxfId="1195" priority="342">
      <formula>MOD(ROW(),2)=0</formula>
    </cfRule>
  </conditionalFormatting>
  <conditionalFormatting sqref="AR67">
    <cfRule type="expression" dxfId="1194" priority="341">
      <formula>MOD(ROW(),2)=0</formula>
    </cfRule>
  </conditionalFormatting>
  <conditionalFormatting sqref="AR67">
    <cfRule type="expression" dxfId="1193" priority="340">
      <formula>MOD(ROW(),2)=0</formula>
    </cfRule>
  </conditionalFormatting>
  <conditionalFormatting sqref="AR70:AR71">
    <cfRule type="expression" dxfId="1192" priority="339">
      <formula>MOD(ROW(),2)=0</formula>
    </cfRule>
  </conditionalFormatting>
  <conditionalFormatting sqref="AR70:AR71">
    <cfRule type="expression" dxfId="1191" priority="338">
      <formula>MOD(ROW(),2)=0</formula>
    </cfRule>
  </conditionalFormatting>
  <conditionalFormatting sqref="AR60">
    <cfRule type="expression" dxfId="1190" priority="337">
      <formula>MOD(ROW(),2)=0</formula>
    </cfRule>
  </conditionalFormatting>
  <conditionalFormatting sqref="AR30">
    <cfRule type="expression" dxfId="1189" priority="336">
      <formula>MOD(ROW(),2)=0</formula>
    </cfRule>
  </conditionalFormatting>
  <conditionalFormatting sqref="AR62">
    <cfRule type="expression" dxfId="1188" priority="335">
      <formula>MOD(ROW(),2)=0</formula>
    </cfRule>
  </conditionalFormatting>
  <conditionalFormatting sqref="AR63">
    <cfRule type="expression" dxfId="1187" priority="334">
      <formula>MOD(ROW(),2)=0</formula>
    </cfRule>
  </conditionalFormatting>
  <conditionalFormatting sqref="AR31">
    <cfRule type="expression" dxfId="1186" priority="333">
      <formula>MOD(ROW(),2)=0</formula>
    </cfRule>
  </conditionalFormatting>
  <conditionalFormatting sqref="AV57 AV59">
    <cfRule type="expression" dxfId="1185" priority="332">
      <formula>MOD(ROW(),2)=0</formula>
    </cfRule>
  </conditionalFormatting>
  <conditionalFormatting sqref="AV56 AV26">
    <cfRule type="expression" dxfId="1184" priority="331">
      <formula>MOD(ROW(),2)=0</formula>
    </cfRule>
  </conditionalFormatting>
  <conditionalFormatting sqref="AV37">
    <cfRule type="expression" dxfId="1183" priority="329">
      <formula>MOD(ROW(),2)=0</formula>
    </cfRule>
  </conditionalFormatting>
  <conditionalFormatting sqref="AV39">
    <cfRule type="expression" dxfId="1182" priority="328">
      <formula>MOD(ROW(),2)=0</formula>
    </cfRule>
  </conditionalFormatting>
  <conditionalFormatting sqref="AV38">
    <cfRule type="expression" dxfId="1181" priority="327">
      <formula>MOD(ROW(),2)=0</formula>
    </cfRule>
  </conditionalFormatting>
  <conditionalFormatting sqref="P56">
    <cfRule type="expression" dxfId="1180" priority="307">
      <formula>MOD(ROW(),2)=0</formula>
    </cfRule>
  </conditionalFormatting>
  <conditionalFormatting sqref="AV33">
    <cfRule type="expression" dxfId="1179" priority="325">
      <formula>MOD(ROW(),2)=0</formula>
    </cfRule>
  </conditionalFormatting>
  <conditionalFormatting sqref="AV35">
    <cfRule type="expression" dxfId="1178" priority="324">
      <formula>MOD(ROW(),2)=0</formula>
    </cfRule>
  </conditionalFormatting>
  <conditionalFormatting sqref="AV40">
    <cfRule type="expression" dxfId="1177" priority="323">
      <formula>MOD(ROW(),2)=0</formula>
    </cfRule>
  </conditionalFormatting>
  <conditionalFormatting sqref="AV40">
    <cfRule type="expression" dxfId="1176" priority="322">
      <formula>MOD(ROW(),2)=0</formula>
    </cfRule>
  </conditionalFormatting>
  <conditionalFormatting sqref="AV64">
    <cfRule type="expression" dxfId="1175" priority="319">
      <formula>MOD(ROW(),2)=0</formula>
    </cfRule>
  </conditionalFormatting>
  <conditionalFormatting sqref="AV64">
    <cfRule type="expression" dxfId="1174" priority="318">
      <formula>MOD(ROW(),2)=0</formula>
    </cfRule>
  </conditionalFormatting>
  <conditionalFormatting sqref="AV67">
    <cfRule type="expression" dxfId="1173" priority="317">
      <formula>MOD(ROW(),2)=0</formula>
    </cfRule>
  </conditionalFormatting>
  <conditionalFormatting sqref="AV70:AV71">
    <cfRule type="expression" dxfId="1172" priority="315">
      <formula>MOD(ROW(),2)=0</formula>
    </cfRule>
  </conditionalFormatting>
  <conditionalFormatting sqref="AV70:AV71">
    <cfRule type="expression" dxfId="1171" priority="314">
      <formula>MOD(ROW(),2)=0</formula>
    </cfRule>
  </conditionalFormatting>
  <conditionalFormatting sqref="AV60">
    <cfRule type="expression" dxfId="1170" priority="313">
      <formula>MOD(ROW(),2)=0</formula>
    </cfRule>
  </conditionalFormatting>
  <conditionalFormatting sqref="AV30">
    <cfRule type="expression" dxfId="1169" priority="312">
      <formula>MOD(ROW(),2)=0</formula>
    </cfRule>
  </conditionalFormatting>
  <conditionalFormatting sqref="AV62">
    <cfRule type="expression" dxfId="1168" priority="311">
      <formula>MOD(ROW(),2)=0</formula>
    </cfRule>
  </conditionalFormatting>
  <conditionalFormatting sqref="AV63">
    <cfRule type="expression" dxfId="1167" priority="310">
      <formula>MOD(ROW(),2)=0</formula>
    </cfRule>
  </conditionalFormatting>
  <conditionalFormatting sqref="AV31">
    <cfRule type="expression" dxfId="1166" priority="309">
      <formula>MOD(ROW(),2)=0</formula>
    </cfRule>
  </conditionalFormatting>
  <conditionalFormatting sqref="L56">
    <cfRule type="expression" dxfId="1165" priority="308">
      <formula>MOD(ROW(),2)=0</formula>
    </cfRule>
  </conditionalFormatting>
  <conditionalFormatting sqref="P56">
    <cfRule type="expression" dxfId="1164" priority="306">
      <formula>MOD(ROW(),2)=0</formula>
    </cfRule>
  </conditionalFormatting>
  <conditionalFormatting sqref="T56">
    <cfRule type="expression" dxfId="1163" priority="305">
      <formula>MOD(ROW(),2)=0</formula>
    </cfRule>
  </conditionalFormatting>
  <conditionalFormatting sqref="T56">
    <cfRule type="expression" dxfId="1162" priority="304">
      <formula>MOD(ROW(),2)=0</formula>
    </cfRule>
  </conditionalFormatting>
  <conditionalFormatting sqref="X56">
    <cfRule type="expression" dxfId="1161" priority="303">
      <formula>MOD(ROW(),2)=0</formula>
    </cfRule>
  </conditionalFormatting>
  <conditionalFormatting sqref="X56">
    <cfRule type="expression" dxfId="1160" priority="302">
      <formula>MOD(ROW(),2)=0</formula>
    </cfRule>
  </conditionalFormatting>
  <conditionalFormatting sqref="X56">
    <cfRule type="expression" dxfId="1159" priority="301">
      <formula>MOD(ROW(),2)=0</formula>
    </cfRule>
  </conditionalFormatting>
  <conditionalFormatting sqref="X56">
    <cfRule type="expression" dxfId="1158" priority="300">
      <formula>MOD(ROW(),2)=0</formula>
    </cfRule>
  </conditionalFormatting>
  <conditionalFormatting sqref="BD58">
    <cfRule type="expression" dxfId="1157" priority="288">
      <formula>MOD(ROW(),2)=0</formula>
    </cfRule>
  </conditionalFormatting>
  <conditionalFormatting sqref="AZ58">
    <cfRule type="expression" dxfId="1156" priority="289">
      <formula>MOD(ROW(),2)=0</formula>
    </cfRule>
  </conditionalFormatting>
  <conditionalFormatting sqref="AF57">
    <cfRule type="expression" dxfId="1155" priority="297">
      <formula>MOD(ROW(),2)=0</formula>
    </cfRule>
  </conditionalFormatting>
  <conditionalFormatting sqref="AJ57">
    <cfRule type="expression" dxfId="1154" priority="296">
      <formula>MOD(ROW(),2)=0</formula>
    </cfRule>
  </conditionalFormatting>
  <conditionalFormatting sqref="AN57">
    <cfRule type="expression" dxfId="1153" priority="295">
      <formula>MOD(ROW(),2)=0</formula>
    </cfRule>
  </conditionalFormatting>
  <conditionalFormatting sqref="AN57">
    <cfRule type="expression" dxfId="1152" priority="294">
      <formula>MOD(ROW(),2)=0</formula>
    </cfRule>
  </conditionalFormatting>
  <conditionalFormatting sqref="BD58">
    <cfRule type="expression" dxfId="1151" priority="287">
      <formula>MOD(ROW(),2)=0</formula>
    </cfRule>
  </conditionalFormatting>
  <conditionalFormatting sqref="AR58">
    <cfRule type="expression" dxfId="1150" priority="291">
      <formula>MOD(ROW(),2)=0</formula>
    </cfRule>
  </conditionalFormatting>
  <conditionalFormatting sqref="AV58">
    <cfRule type="expression" dxfId="1149" priority="290">
      <formula>MOD(ROW(),2)=0</formula>
    </cfRule>
  </conditionalFormatting>
  <conditionalFormatting sqref="AQ72:AQ75 BG72:BG75 BK72:BK73 BO72:BO73 BS72:BS73 BW72:BW75">
    <cfRule type="expression" dxfId="1148" priority="229">
      <formula>MOD(ROW(),2)=0</formula>
    </cfRule>
  </conditionalFormatting>
  <conditionalFormatting sqref="AU46:AU48 AY46:AY48 BC46:BC48">
    <cfRule type="expression" dxfId="1147" priority="232">
      <formula>MOD(ROW(),2)=0</formula>
    </cfRule>
  </conditionalFormatting>
  <conditionalFormatting sqref="AC46:AD48 AG46:AH48 AK46:AL48">
    <cfRule type="expression" dxfId="1146" priority="235">
      <formula>MOD(ROW(),2)=0</formula>
    </cfRule>
  </conditionalFormatting>
  <conditionalFormatting sqref="Y46:AA48 AO46:AP48 BE46:BF48 BI46:BJ48 BM46:BN48 BQ46:BR48 BU46:BV48">
    <cfRule type="expression" dxfId="1145" priority="241">
      <formula>MOD(ROW(),2)=0</formula>
    </cfRule>
  </conditionalFormatting>
  <conditionalFormatting sqref="BP69">
    <cfRule type="expression" dxfId="1144" priority="244">
      <formula>MOD(ROW(),2)=0</formula>
    </cfRule>
  </conditionalFormatting>
  <conditionalFormatting sqref="BD69">
    <cfRule type="expression" dxfId="1143" priority="247">
      <formula>MOD(ROW(),2)=0</formula>
    </cfRule>
  </conditionalFormatting>
  <conditionalFormatting sqref="AR69">
    <cfRule type="expression" dxfId="1142" priority="250">
      <formula>MOD(ROW(),2)=0</formula>
    </cfRule>
  </conditionalFormatting>
  <conditionalFormatting sqref="AF69">
    <cfRule type="expression" dxfId="1141" priority="253">
      <formula>MOD(ROW(),2)=0</formula>
    </cfRule>
  </conditionalFormatting>
  <conditionalFormatting sqref="T69">
    <cfRule type="expression" dxfId="1140" priority="256">
      <formula>MOD(ROW(),2)=0</formula>
    </cfRule>
  </conditionalFormatting>
  <conditionalFormatting sqref="T56">
    <cfRule type="expression" dxfId="1139" priority="259">
      <formula>MOD(ROW(),2)=0</formula>
    </cfRule>
  </conditionalFormatting>
  <conditionalFormatting sqref="AN57">
    <cfRule type="expression" dxfId="1138" priority="262">
      <formula>MOD(ROW(),2)=0</formula>
    </cfRule>
  </conditionalFormatting>
  <conditionalFormatting sqref="AB57">
    <cfRule type="expression" dxfId="1137" priority="265">
      <formula>MOD(ROW(),2)=0</formula>
    </cfRule>
  </conditionalFormatting>
  <conditionalFormatting sqref="AV58">
    <cfRule type="expression" dxfId="1136" priority="268">
      <formula>MOD(ROW(),2)=0</formula>
    </cfRule>
  </conditionalFormatting>
  <conditionalFormatting sqref="BL59">
    <cfRule type="expression" dxfId="1135" priority="271">
      <formula>MOD(ROW(),2)=0</formula>
    </cfRule>
  </conditionalFormatting>
  <conditionalFormatting sqref="BP59">
    <cfRule type="expression" dxfId="1134" priority="270">
      <formula>MOD(ROW(),2)=0</formula>
    </cfRule>
  </conditionalFormatting>
  <conditionalFormatting sqref="BT59">
    <cfRule type="expression" dxfId="1133" priority="269">
      <formula>MOD(ROW(),2)=0</formula>
    </cfRule>
  </conditionalFormatting>
  <conditionalFormatting sqref="AZ58">
    <cfRule type="expression" dxfId="1132" priority="267">
      <formula>MOD(ROW(),2)=0</formula>
    </cfRule>
  </conditionalFormatting>
  <conditionalFormatting sqref="BD58">
    <cfRule type="expression" dxfId="1131" priority="266">
      <formula>MOD(ROW(),2)=0</formula>
    </cfRule>
  </conditionalFormatting>
  <conditionalFormatting sqref="AF57">
    <cfRule type="expression" dxfId="1130" priority="264">
      <formula>MOD(ROW(),2)=0</formula>
    </cfRule>
  </conditionalFormatting>
  <conditionalFormatting sqref="AJ57">
    <cfRule type="expression" dxfId="1129" priority="263">
      <formula>MOD(ROW(),2)=0</formula>
    </cfRule>
  </conditionalFormatting>
  <conditionalFormatting sqref="L56">
    <cfRule type="expression" dxfId="1128" priority="261">
      <formula>MOD(ROW(),2)=0</formula>
    </cfRule>
  </conditionalFormatting>
  <conditionalFormatting sqref="P56">
    <cfRule type="expression" dxfId="1127" priority="260">
      <formula>MOD(ROW(),2)=0</formula>
    </cfRule>
  </conditionalFormatting>
  <conditionalFormatting sqref="X56">
    <cfRule type="expression" dxfId="1126" priority="258">
      <formula>MOD(ROW(),2)=0</formula>
    </cfRule>
  </conditionalFormatting>
  <conditionalFormatting sqref="P69">
    <cfRule type="expression" dxfId="1125" priority="257">
      <formula>MOD(ROW(),2)=0</formula>
    </cfRule>
  </conditionalFormatting>
  <conditionalFormatting sqref="X69">
    <cfRule type="expression" dxfId="1124" priority="255">
      <formula>MOD(ROW(),2)=0</formula>
    </cfRule>
  </conditionalFormatting>
  <conditionalFormatting sqref="AB69">
    <cfRule type="expression" dxfId="1123" priority="254">
      <formula>MOD(ROW(),2)=0</formula>
    </cfRule>
  </conditionalFormatting>
  <conditionalFormatting sqref="AJ69">
    <cfRule type="expression" dxfId="1122" priority="252">
      <formula>MOD(ROW(),2)=0</formula>
    </cfRule>
  </conditionalFormatting>
  <conditionalFormatting sqref="AN69">
    <cfRule type="expression" dxfId="1121" priority="251">
      <formula>MOD(ROW(),2)=0</formula>
    </cfRule>
  </conditionalFormatting>
  <conditionalFormatting sqref="AV69">
    <cfRule type="expression" dxfId="1120" priority="249">
      <formula>MOD(ROW(),2)=0</formula>
    </cfRule>
  </conditionalFormatting>
  <conditionalFormatting sqref="AZ69">
    <cfRule type="expression" dxfId="1119" priority="248">
      <formula>MOD(ROW(),2)=0</formula>
    </cfRule>
  </conditionalFormatting>
  <conditionalFormatting sqref="BH69">
    <cfRule type="expression" dxfId="1118" priority="246">
      <formula>MOD(ROW(),2)=0</formula>
    </cfRule>
  </conditionalFormatting>
  <conditionalFormatting sqref="BL69">
    <cfRule type="expression" dxfId="1117" priority="245">
      <formula>MOD(ROW(),2)=0</formula>
    </cfRule>
  </conditionalFormatting>
  <conditionalFormatting sqref="BT69">
    <cfRule type="expression" dxfId="1116" priority="243">
      <formula>MOD(ROW(),2)=0</formula>
    </cfRule>
  </conditionalFormatting>
  <conditionalFormatting sqref="D46:L48 BT46:BT48 BP46:BP48 BH46:BH48 BL46:BL48 AB46:AB48 AR46:AR48 P46:P48 T46:T48 X46:X48 BZ46:CF48 AF46:AF48 AJ46:AJ48 AN46:AN48 AV46:AV48 AZ46:AZ48 BD46:BD48">
    <cfRule type="expression" dxfId="1115" priority="242">
      <formula>MOD(ROW(),2)=0</formula>
    </cfRule>
  </conditionalFormatting>
  <conditionalFormatting sqref="AQ46:AQ48 BG46:BG48 BK46:BK48 BO46:BO48 BS46:BS48 BW46:BW48">
    <cfRule type="expression" dxfId="1114" priority="240">
      <formula>MOD(ROW(),2)=0</formula>
    </cfRule>
  </conditionalFormatting>
  <conditionalFormatting sqref="CG46:CQ48">
    <cfRule type="expression" dxfId="1113" priority="238">
      <formula>MOD(ROW(),2)=0</formula>
    </cfRule>
  </conditionalFormatting>
  <conditionalFormatting sqref="M46:N48 Q46:R48 U46:V48">
    <cfRule type="expression" dxfId="1112" priority="237">
      <formula>MOD(ROW(),2)=0</formula>
    </cfRule>
  </conditionalFormatting>
  <conditionalFormatting sqref="O46:O48 S46:S48 W46:W48">
    <cfRule type="expression" dxfId="1111" priority="236">
      <formula>MOD(ROW(),2)=0</formula>
    </cfRule>
  </conditionalFormatting>
  <conditionalFormatting sqref="AE46:AE48 AI46:AI48 AM46:AM48">
    <cfRule type="expression" dxfId="1110" priority="234">
      <formula>MOD(ROW(),2)=0</formula>
    </cfRule>
  </conditionalFormatting>
  <conditionalFormatting sqref="AS46:AT48 AW46:AX48 BA46:BB48">
    <cfRule type="expression" dxfId="1109" priority="233">
      <formula>MOD(ROW(),2)=0</formula>
    </cfRule>
  </conditionalFormatting>
  <conditionalFormatting sqref="D72:K75 BZ72:CB75 CD72:CF75">
    <cfRule type="expression" dxfId="1108" priority="231">
      <formula>MOD(ROW(),2)=0</formula>
    </cfRule>
  </conditionalFormatting>
  <conditionalFormatting sqref="Y72:AA75 AO72:AP75 BE72:BF75 BI72:BJ73 BM72:BN73 BQ72:BR73 BU72:BV75">
    <cfRule type="expression" dxfId="1107" priority="230">
      <formula>MOD(ROW(),2)=0</formula>
    </cfRule>
  </conditionalFormatting>
  <conditionalFormatting sqref="CG72:CQ75">
    <cfRule type="expression" dxfId="1106" priority="227">
      <formula>MOD(ROW(),2)=0</formula>
    </cfRule>
  </conditionalFormatting>
  <conditionalFormatting sqref="BT75">
    <cfRule type="expression" dxfId="1105" priority="130">
      <formula>MOD(ROW(),2)=0</formula>
    </cfRule>
  </conditionalFormatting>
  <conditionalFormatting sqref="BT75">
    <cfRule type="expression" dxfId="1104" priority="129">
      <formula>MOD(ROW(),2)=0</formula>
    </cfRule>
  </conditionalFormatting>
  <conditionalFormatting sqref="BD73">
    <cfRule type="expression" dxfId="1103" priority="126">
      <formula>MOD(ROW(),2)=0</formula>
    </cfRule>
  </conditionalFormatting>
  <conditionalFormatting sqref="BD73">
    <cfRule type="expression" dxfId="1102" priority="125">
      <formula>MOD(ROW(),2)=0</formula>
    </cfRule>
  </conditionalFormatting>
  <conditionalFormatting sqref="AV73">
    <cfRule type="expression" dxfId="1101" priority="120">
      <formula>MOD(ROW(),2)=0</formula>
    </cfRule>
  </conditionalFormatting>
  <conditionalFormatting sqref="AV73">
    <cfRule type="expression" dxfId="1100" priority="119">
      <formula>MOD(ROW(),2)=0</formula>
    </cfRule>
  </conditionalFormatting>
  <conditionalFormatting sqref="M72:N75 Q72:R75 U72:V75">
    <cfRule type="expression" dxfId="1099" priority="218">
      <formula>MOD(ROW(),2)=0</formula>
    </cfRule>
  </conditionalFormatting>
  <conditionalFormatting sqref="O72:O75 S72:S75 W72:W75">
    <cfRule type="expression" dxfId="1098" priority="217">
      <formula>MOD(ROW(),2)=0</formula>
    </cfRule>
  </conditionalFormatting>
  <conditionalFormatting sqref="CA57:CF57">
    <cfRule type="expression" dxfId="1097" priority="96">
      <formula>MOD(ROW(),2)=0</formula>
    </cfRule>
  </conditionalFormatting>
  <conditionalFormatting sqref="CA58:CF58">
    <cfRule type="expression" dxfId="1096" priority="95">
      <formula>MOD(ROW(),2)=0</formula>
    </cfRule>
  </conditionalFormatting>
  <conditionalFormatting sqref="P68">
    <cfRule type="expression" dxfId="1095" priority="91">
      <formula>MOD(ROW(),2)=0</formula>
    </cfRule>
  </conditionalFormatting>
  <conditionalFormatting sqref="L72:L75">
    <cfRule type="expression" dxfId="1094" priority="212">
      <formula>MOD(ROW(),2)=0</formula>
    </cfRule>
  </conditionalFormatting>
  <conditionalFormatting sqref="L72:L75">
    <cfRule type="expression" dxfId="1093" priority="211">
      <formula>MOD(ROW(),2)=0</formula>
    </cfRule>
  </conditionalFormatting>
  <conditionalFormatting sqref="AJ68">
    <cfRule type="expression" dxfId="1092" priority="86">
      <formula>MOD(ROW(),2)=0</formula>
    </cfRule>
  </conditionalFormatting>
  <conditionalFormatting sqref="AN68">
    <cfRule type="expression" dxfId="1091" priority="85">
      <formula>MOD(ROW(),2)=0</formula>
    </cfRule>
  </conditionalFormatting>
  <conditionalFormatting sqref="AC72:AD72 AG72:AH72 AK72:AL72 AK74:AL75 AG74:AH75 AC74:AD75">
    <cfRule type="expression" dxfId="1090" priority="208">
      <formula>MOD(ROW(),2)=0</formula>
    </cfRule>
  </conditionalFormatting>
  <conditionalFormatting sqref="AE72 AI72 AM72 AM74:AM75 AI74:AI75 AE74:AE75">
    <cfRule type="expression" dxfId="1089" priority="207">
      <formula>MOD(ROW(),2)=0</formula>
    </cfRule>
  </conditionalFormatting>
  <conditionalFormatting sqref="CA59:CF59">
    <cfRule type="expression" dxfId="1088" priority="94">
      <formula>MOD(ROW(),2)=0</formula>
    </cfRule>
  </conditionalFormatting>
  <conditionalFormatting sqref="CC64:CC75">
    <cfRule type="expression" dxfId="1087" priority="93">
      <formula>MOD(ROW(),2)=0</formula>
    </cfRule>
  </conditionalFormatting>
  <conditionalFormatting sqref="T68">
    <cfRule type="expression" dxfId="1086" priority="90">
      <formula>MOD(ROW(),2)=0</formula>
    </cfRule>
  </conditionalFormatting>
  <conditionalFormatting sqref="X68">
    <cfRule type="expression" dxfId="1085" priority="89">
      <formula>MOD(ROW(),2)=0</formula>
    </cfRule>
  </conditionalFormatting>
  <conditionalFormatting sqref="AR68">
    <cfRule type="expression" dxfId="1084" priority="84">
      <formula>MOD(ROW(),2)=0</formula>
    </cfRule>
  </conditionalFormatting>
  <conditionalFormatting sqref="AV68">
    <cfRule type="expression" dxfId="1083" priority="83">
      <formula>MOD(ROW(),2)=0</formula>
    </cfRule>
  </conditionalFormatting>
  <conditionalFormatting sqref="AS72:AT72 AW72:AX72 BA72:BB72 BA75:BB75 AW75:AX75 AS75:AT75">
    <cfRule type="expression" dxfId="1082" priority="198">
      <formula>MOD(ROW(),2)=0</formula>
    </cfRule>
  </conditionalFormatting>
  <conditionalFormatting sqref="AU72 AY72 BC72 BC75 AY75 AU75">
    <cfRule type="expression" dxfId="1081" priority="197">
      <formula>MOD(ROW(),2)=0</formula>
    </cfRule>
  </conditionalFormatting>
  <conditionalFormatting sqref="AB68">
    <cfRule type="expression" dxfId="1080" priority="88">
      <formula>MOD(ROW(),2)=0</formula>
    </cfRule>
  </conditionalFormatting>
  <conditionalFormatting sqref="AF68">
    <cfRule type="expression" dxfId="1079" priority="87">
      <formula>MOD(ROW(),2)=0</formula>
    </cfRule>
  </conditionalFormatting>
  <conditionalFormatting sqref="AZ68">
    <cfRule type="expression" dxfId="1078" priority="82">
      <formula>MOD(ROW(),2)=0</formula>
    </cfRule>
  </conditionalFormatting>
  <conditionalFormatting sqref="BD68">
    <cfRule type="expression" dxfId="1077" priority="81">
      <formula>MOD(ROW(),2)=0</formula>
    </cfRule>
  </conditionalFormatting>
  <conditionalFormatting sqref="P72:P75">
    <cfRule type="expression" dxfId="1076" priority="188">
      <formula>MOD(ROW(),2)=0</formula>
    </cfRule>
  </conditionalFormatting>
  <conditionalFormatting sqref="P72:P75">
    <cfRule type="expression" dxfId="1075" priority="187">
      <formula>MOD(ROW(),2)=0</formula>
    </cfRule>
  </conditionalFormatting>
  <conditionalFormatting sqref="T72:T75">
    <cfRule type="expression" dxfId="1074" priority="186">
      <formula>MOD(ROW(),2)=0</formula>
    </cfRule>
  </conditionalFormatting>
  <conditionalFormatting sqref="T72:T75">
    <cfRule type="expression" dxfId="1073" priority="185">
      <formula>MOD(ROW(),2)=0</formula>
    </cfRule>
  </conditionalFormatting>
  <conditionalFormatting sqref="X72:X75">
    <cfRule type="expression" dxfId="1072" priority="184">
      <formula>MOD(ROW(),2)=0</formula>
    </cfRule>
  </conditionalFormatting>
  <conditionalFormatting sqref="X72:X75">
    <cfRule type="expression" dxfId="1071" priority="183">
      <formula>MOD(ROW(),2)=0</formula>
    </cfRule>
  </conditionalFormatting>
  <conditionalFormatting sqref="AB72 AB74:AB75">
    <cfRule type="expression" dxfId="1070" priority="182">
      <formula>MOD(ROW(),2)=0</formula>
    </cfRule>
  </conditionalFormatting>
  <conditionalFormatting sqref="AB72 AB74:AB75">
    <cfRule type="expression" dxfId="1069" priority="181">
      <formula>MOD(ROW(),2)=0</formula>
    </cfRule>
  </conditionalFormatting>
  <conditionalFormatting sqref="AF72 AF74:AF75">
    <cfRule type="expression" dxfId="1068" priority="180">
      <formula>MOD(ROW(),2)=0</formula>
    </cfRule>
  </conditionalFormatting>
  <conditionalFormatting sqref="AF72 AF74:AF75">
    <cfRule type="expression" dxfId="1067" priority="179">
      <formula>MOD(ROW(),2)=0</formula>
    </cfRule>
  </conditionalFormatting>
  <conditionalFormatting sqref="AJ72 AJ74:AJ75">
    <cfRule type="expression" dxfId="1066" priority="178">
      <formula>MOD(ROW(),2)=0</formula>
    </cfRule>
  </conditionalFormatting>
  <conditionalFormatting sqref="AJ72 AJ74:AJ75">
    <cfRule type="expression" dxfId="1065" priority="177">
      <formula>MOD(ROW(),2)=0</formula>
    </cfRule>
  </conditionalFormatting>
  <conditionalFormatting sqref="AN72 AN74:AN75">
    <cfRule type="expression" dxfId="1064" priority="176">
      <formula>MOD(ROW(),2)=0</formula>
    </cfRule>
  </conditionalFormatting>
  <conditionalFormatting sqref="AN72 AN74:AN75">
    <cfRule type="expression" dxfId="1063" priority="175">
      <formula>MOD(ROW(),2)=0</formula>
    </cfRule>
  </conditionalFormatting>
  <conditionalFormatting sqref="AR72 AR75">
    <cfRule type="expression" dxfId="1062" priority="174">
      <formula>MOD(ROW(),2)=0</formula>
    </cfRule>
  </conditionalFormatting>
  <conditionalFormatting sqref="AR72 AR75">
    <cfRule type="expression" dxfId="1061" priority="173">
      <formula>MOD(ROW(),2)=0</formula>
    </cfRule>
  </conditionalFormatting>
  <conditionalFormatting sqref="AV72 AV75">
    <cfRule type="expression" dxfId="1060" priority="172">
      <formula>MOD(ROW(),2)=0</formula>
    </cfRule>
  </conditionalFormatting>
  <conditionalFormatting sqref="AV72 AV75">
    <cfRule type="expression" dxfId="1059" priority="171">
      <formula>MOD(ROW(),2)=0</formula>
    </cfRule>
  </conditionalFormatting>
  <conditionalFormatting sqref="AZ72 AZ75">
    <cfRule type="expression" dxfId="1058" priority="170">
      <formula>MOD(ROW(),2)=0</formula>
    </cfRule>
  </conditionalFormatting>
  <conditionalFormatting sqref="AZ72 AZ75">
    <cfRule type="expression" dxfId="1057" priority="169">
      <formula>MOD(ROW(),2)=0</formula>
    </cfRule>
  </conditionalFormatting>
  <conditionalFormatting sqref="BD72 BD75">
    <cfRule type="expression" dxfId="1056" priority="168">
      <formula>MOD(ROW(),2)=0</formula>
    </cfRule>
  </conditionalFormatting>
  <conditionalFormatting sqref="BD72 BD75">
    <cfRule type="expression" dxfId="1055" priority="167">
      <formula>MOD(ROW(),2)=0</formula>
    </cfRule>
  </conditionalFormatting>
  <conditionalFormatting sqref="BH72:BH73">
    <cfRule type="expression" dxfId="1054" priority="166">
      <formula>MOD(ROW(),2)=0</formula>
    </cfRule>
  </conditionalFormatting>
  <conditionalFormatting sqref="BH72:BH73">
    <cfRule type="expression" dxfId="1053" priority="165">
      <formula>MOD(ROW(),2)=0</formula>
    </cfRule>
  </conditionalFormatting>
  <conditionalFormatting sqref="BL72:BL73">
    <cfRule type="expression" dxfId="1052" priority="164">
      <formula>MOD(ROW(),2)=0</formula>
    </cfRule>
  </conditionalFormatting>
  <conditionalFormatting sqref="BL72:BL73">
    <cfRule type="expression" dxfId="1051" priority="163">
      <formula>MOD(ROW(),2)=0</formula>
    </cfRule>
  </conditionalFormatting>
  <conditionalFormatting sqref="BP72:BP73">
    <cfRule type="expression" dxfId="1050" priority="162">
      <formula>MOD(ROW(),2)=0</formula>
    </cfRule>
  </conditionalFormatting>
  <conditionalFormatting sqref="BP72:BP73">
    <cfRule type="expression" dxfId="1049" priority="161">
      <formula>MOD(ROW(),2)=0</formula>
    </cfRule>
  </conditionalFormatting>
  <conditionalFormatting sqref="BT72:BT73">
    <cfRule type="expression" dxfId="1048" priority="160">
      <formula>MOD(ROW(),2)=0</formula>
    </cfRule>
  </conditionalFormatting>
  <conditionalFormatting sqref="BT72:BT73">
    <cfRule type="expression" dxfId="1047" priority="159">
      <formula>MOD(ROW(),2)=0</formula>
    </cfRule>
  </conditionalFormatting>
  <conditionalFormatting sqref="AC73:AD73 AG73:AH73 AK73:AL73">
    <cfRule type="expression" dxfId="1046" priority="158">
      <formula>MOD(ROW(),2)=0</formula>
    </cfRule>
  </conditionalFormatting>
  <conditionalFormatting sqref="AE73 AI73 AM73">
    <cfRule type="expression" dxfId="1045" priority="157">
      <formula>MOD(ROW(),2)=0</formula>
    </cfRule>
  </conditionalFormatting>
  <conditionalFormatting sqref="AB73">
    <cfRule type="expression" dxfId="1044" priority="156">
      <formula>MOD(ROW(),2)=0</formula>
    </cfRule>
  </conditionalFormatting>
  <conditionalFormatting sqref="AB73">
    <cfRule type="expression" dxfId="1043" priority="155">
      <formula>MOD(ROW(),2)=0</formula>
    </cfRule>
  </conditionalFormatting>
  <conditionalFormatting sqref="AF73">
    <cfRule type="expression" dxfId="1042" priority="154">
      <formula>MOD(ROW(),2)=0</formula>
    </cfRule>
  </conditionalFormatting>
  <conditionalFormatting sqref="AF73">
    <cfRule type="expression" dxfId="1041" priority="153">
      <formula>MOD(ROW(),2)=0</formula>
    </cfRule>
  </conditionalFormatting>
  <conditionalFormatting sqref="AJ73">
    <cfRule type="expression" dxfId="1040" priority="152">
      <formula>MOD(ROW(),2)=0</formula>
    </cfRule>
  </conditionalFormatting>
  <conditionalFormatting sqref="AJ73">
    <cfRule type="expression" dxfId="1039" priority="151">
      <formula>MOD(ROW(),2)=0</formula>
    </cfRule>
  </conditionalFormatting>
  <conditionalFormatting sqref="AN73">
    <cfRule type="expression" dxfId="1038" priority="150">
      <formula>MOD(ROW(),2)=0</formula>
    </cfRule>
  </conditionalFormatting>
  <conditionalFormatting sqref="AN73">
    <cfRule type="expression" dxfId="1037" priority="149">
      <formula>MOD(ROW(),2)=0</formula>
    </cfRule>
  </conditionalFormatting>
  <conditionalFormatting sqref="BI74:BJ74 BM74:BN74 BQ74:BR74">
    <cfRule type="expression" dxfId="1036" priority="148">
      <formula>MOD(ROW(),2)=0</formula>
    </cfRule>
  </conditionalFormatting>
  <conditionalFormatting sqref="BK74 BO74 BS74">
    <cfRule type="expression" dxfId="1035" priority="147">
      <formula>MOD(ROW(),2)=0</formula>
    </cfRule>
  </conditionalFormatting>
  <conditionalFormatting sqref="BH74">
    <cfRule type="expression" dxfId="1034" priority="146">
      <formula>MOD(ROW(),2)=0</formula>
    </cfRule>
  </conditionalFormatting>
  <conditionalFormatting sqref="BH74">
    <cfRule type="expression" dxfId="1033" priority="145">
      <formula>MOD(ROW(),2)=0</formula>
    </cfRule>
  </conditionalFormatting>
  <conditionalFormatting sqref="BL74">
    <cfRule type="expression" dxfId="1032" priority="144">
      <formula>MOD(ROW(),2)=0</formula>
    </cfRule>
  </conditionalFormatting>
  <conditionalFormatting sqref="BL74">
    <cfRule type="expression" dxfId="1031" priority="143">
      <formula>MOD(ROW(),2)=0</formula>
    </cfRule>
  </conditionalFormatting>
  <conditionalFormatting sqref="BP74">
    <cfRule type="expression" dxfId="1030" priority="142">
      <formula>MOD(ROW(),2)=0</formula>
    </cfRule>
  </conditionalFormatting>
  <conditionalFormatting sqref="BP74">
    <cfRule type="expression" dxfId="1029" priority="141">
      <formula>MOD(ROW(),2)=0</formula>
    </cfRule>
  </conditionalFormatting>
  <conditionalFormatting sqref="BT74">
    <cfRule type="expression" dxfId="1028" priority="140">
      <formula>MOD(ROW(),2)=0</formula>
    </cfRule>
  </conditionalFormatting>
  <conditionalFormatting sqref="BT74">
    <cfRule type="expression" dxfId="1027" priority="139">
      <formula>MOD(ROW(),2)=0</formula>
    </cfRule>
  </conditionalFormatting>
  <conditionalFormatting sqref="BI75:BJ75 BM75:BN75 BQ75:BR75">
    <cfRule type="expression" dxfId="1026" priority="138">
      <formula>MOD(ROW(),2)=0</formula>
    </cfRule>
  </conditionalFormatting>
  <conditionalFormatting sqref="BK75 BO75 BS75">
    <cfRule type="expression" dxfId="1025" priority="137">
      <formula>MOD(ROW(),2)=0</formula>
    </cfRule>
  </conditionalFormatting>
  <conditionalFormatting sqref="BH75">
    <cfRule type="expression" dxfId="1024" priority="136">
      <formula>MOD(ROW(),2)=0</formula>
    </cfRule>
  </conditionalFormatting>
  <conditionalFormatting sqref="BH75">
    <cfRule type="expression" dxfId="1023" priority="135">
      <formula>MOD(ROW(),2)=0</formula>
    </cfRule>
  </conditionalFormatting>
  <conditionalFormatting sqref="BL75">
    <cfRule type="expression" dxfId="1022" priority="134">
      <formula>MOD(ROW(),2)=0</formula>
    </cfRule>
  </conditionalFormatting>
  <conditionalFormatting sqref="BL75">
    <cfRule type="expression" dxfId="1021" priority="133">
      <formula>MOD(ROW(),2)=0</formula>
    </cfRule>
  </conditionalFormatting>
  <conditionalFormatting sqref="BP75">
    <cfRule type="expression" dxfId="1020" priority="132">
      <formula>MOD(ROW(),2)=0</formula>
    </cfRule>
  </conditionalFormatting>
  <conditionalFormatting sqref="BP75">
    <cfRule type="expression" dxfId="1019" priority="131">
      <formula>MOD(ROW(),2)=0</formula>
    </cfRule>
  </conditionalFormatting>
  <conditionalFormatting sqref="AS73:AT73 AW73:AX73 BA73:BB73">
    <cfRule type="expression" dxfId="1018" priority="128">
      <formula>MOD(ROW(),2)=0</formula>
    </cfRule>
  </conditionalFormatting>
  <conditionalFormatting sqref="AU73 AY73 BC73">
    <cfRule type="expression" dxfId="1017" priority="127">
      <formula>MOD(ROW(),2)=0</formula>
    </cfRule>
  </conditionalFormatting>
  <conditionalFormatting sqref="AZ73">
    <cfRule type="expression" dxfId="1016" priority="124">
      <formula>MOD(ROW(),2)=0</formula>
    </cfRule>
  </conditionalFormatting>
  <conditionalFormatting sqref="AZ73">
    <cfRule type="expression" dxfId="1015" priority="123">
      <formula>MOD(ROW(),2)=0</formula>
    </cfRule>
  </conditionalFormatting>
  <conditionalFormatting sqref="AR73">
    <cfRule type="expression" dxfId="1014" priority="122">
      <formula>MOD(ROW(),2)=0</formula>
    </cfRule>
  </conditionalFormatting>
  <conditionalFormatting sqref="AR73">
    <cfRule type="expression" dxfId="1013" priority="121">
      <formula>MOD(ROW(),2)=0</formula>
    </cfRule>
  </conditionalFormatting>
  <conditionalFormatting sqref="AJ25">
    <cfRule type="expression" dxfId="1012" priority="74">
      <formula>MOD(ROW(),2)=0</formula>
    </cfRule>
  </conditionalFormatting>
  <conditionalFormatting sqref="AN26">
    <cfRule type="expression" dxfId="1011" priority="73">
      <formula>MOD(ROW(),2)=0</formula>
    </cfRule>
  </conditionalFormatting>
  <conditionalFormatting sqref="AR27">
    <cfRule type="expression" dxfId="1010" priority="72">
      <formula>MOD(ROW(),2)=0</formula>
    </cfRule>
  </conditionalFormatting>
  <conditionalFormatting sqref="AV28">
    <cfRule type="expression" dxfId="1009" priority="71">
      <formula>MOD(ROW(),2)=0</formula>
    </cfRule>
  </conditionalFormatting>
  <conditionalFormatting sqref="AZ27">
    <cfRule type="expression" dxfId="1008" priority="70">
      <formula>MOD(ROW(),2)=0</formula>
    </cfRule>
  </conditionalFormatting>
  <conditionalFormatting sqref="BD28">
    <cfRule type="expression" dxfId="1007" priority="69">
      <formula>MOD(ROW(),2)=0</formula>
    </cfRule>
  </conditionalFormatting>
  <conditionalFormatting sqref="BH29">
    <cfRule type="expression" dxfId="1006" priority="68">
      <formula>MOD(ROW(),2)=0</formula>
    </cfRule>
  </conditionalFormatting>
  <conditionalFormatting sqref="BL30">
    <cfRule type="expression" dxfId="1005" priority="67">
      <formula>MOD(ROW(),2)=0</formula>
    </cfRule>
  </conditionalFormatting>
  <conditionalFormatting sqref="BP29">
    <cfRule type="expression" dxfId="1004" priority="66">
      <formula>MOD(ROW(),2)=0</formula>
    </cfRule>
  </conditionalFormatting>
  <conditionalFormatting sqref="BT30">
    <cfRule type="expression" dxfId="1003" priority="65">
      <formula>MOD(ROW(),2)=0</formula>
    </cfRule>
  </conditionalFormatting>
  <conditionalFormatting sqref="AS74:AT74 AW74:AX74 BA74:BB74">
    <cfRule type="expression" dxfId="1002" priority="108">
      <formula>MOD(ROW(),2)=0</formula>
    </cfRule>
  </conditionalFormatting>
  <conditionalFormatting sqref="AU74 AY74 BC74">
    <cfRule type="expression" dxfId="1001" priority="107">
      <formula>MOD(ROW(),2)=0</formula>
    </cfRule>
  </conditionalFormatting>
  <conditionalFormatting sqref="AR74">
    <cfRule type="expression" dxfId="1000" priority="106">
      <formula>MOD(ROW(),2)=0</formula>
    </cfRule>
  </conditionalFormatting>
  <conditionalFormatting sqref="AR74">
    <cfRule type="expression" dxfId="999" priority="105">
      <formula>MOD(ROW(),2)=0</formula>
    </cfRule>
  </conditionalFormatting>
  <conditionalFormatting sqref="AV74">
    <cfRule type="expression" dxfId="998" priority="104">
      <formula>MOD(ROW(),2)=0</formula>
    </cfRule>
  </conditionalFormatting>
  <conditionalFormatting sqref="AV74">
    <cfRule type="expression" dxfId="997" priority="103">
      <formula>MOD(ROW(),2)=0</formula>
    </cfRule>
  </conditionalFormatting>
  <conditionalFormatting sqref="AZ74">
    <cfRule type="expression" dxfId="996" priority="102">
      <formula>MOD(ROW(),2)=0</formula>
    </cfRule>
  </conditionalFormatting>
  <conditionalFormatting sqref="AZ74">
    <cfRule type="expression" dxfId="995" priority="101">
      <formula>MOD(ROW(),2)=0</formula>
    </cfRule>
  </conditionalFormatting>
  <conditionalFormatting sqref="BD74">
    <cfRule type="expression" dxfId="994" priority="100">
      <formula>MOD(ROW(),2)=0</formula>
    </cfRule>
  </conditionalFormatting>
  <conditionalFormatting sqref="BD74">
    <cfRule type="expression" dxfId="993" priority="99">
      <formula>MOD(ROW(),2)=0</formula>
    </cfRule>
  </conditionalFormatting>
  <conditionalFormatting sqref="BZ56:BZ59">
    <cfRule type="expression" dxfId="992" priority="98">
      <formula>MOD(ROW(),2)=0</formula>
    </cfRule>
  </conditionalFormatting>
  <conditionalFormatting sqref="CA56:CF56">
    <cfRule type="expression" dxfId="991" priority="97">
      <formula>MOD(ROW(),2)=0</formula>
    </cfRule>
  </conditionalFormatting>
  <conditionalFormatting sqref="BH68">
    <cfRule type="expression" dxfId="990" priority="80">
      <formula>MOD(ROW(),2)=0</formula>
    </cfRule>
  </conditionalFormatting>
  <conditionalFormatting sqref="BL68">
    <cfRule type="expression" dxfId="989" priority="79">
      <formula>MOD(ROW(),2)=0</formula>
    </cfRule>
  </conditionalFormatting>
  <conditionalFormatting sqref="BP68">
    <cfRule type="expression" dxfId="988" priority="78">
      <formula>MOD(ROW(),2)=0</formula>
    </cfRule>
  </conditionalFormatting>
  <conditionalFormatting sqref="BT68">
    <cfRule type="expression" dxfId="987" priority="77">
      <formula>MOD(ROW(),2)=0</formula>
    </cfRule>
  </conditionalFormatting>
  <conditionalFormatting sqref="AB25">
    <cfRule type="expression" dxfId="986" priority="76">
      <formula>MOD(ROW(),2)=0</formula>
    </cfRule>
  </conditionalFormatting>
  <conditionalFormatting sqref="AF26">
    <cfRule type="expression" dxfId="985" priority="75">
      <formula>MOD(ROW(),2)=0</formula>
    </cfRule>
  </conditionalFormatting>
  <conditionalFormatting sqref="BT65">
    <cfRule type="expression" dxfId="984" priority="64">
      <formula>MOD(ROW(),2)=0</formula>
    </cfRule>
  </conditionalFormatting>
  <conditionalFormatting sqref="BT65">
    <cfRule type="expression" dxfId="983" priority="63">
      <formula>MOD(ROW(),2)=0</formula>
    </cfRule>
  </conditionalFormatting>
  <conditionalFormatting sqref="BT66">
    <cfRule type="expression" dxfId="982" priority="62">
      <formula>MOD(ROW(),2)=0</formula>
    </cfRule>
  </conditionalFormatting>
  <conditionalFormatting sqref="BT66">
    <cfRule type="expression" dxfId="981" priority="61">
      <formula>MOD(ROW(),2)=0</formula>
    </cfRule>
  </conditionalFormatting>
  <conditionalFormatting sqref="BP65">
    <cfRule type="expression" dxfId="980" priority="60">
      <formula>MOD(ROW(),2)=0</formula>
    </cfRule>
  </conditionalFormatting>
  <conditionalFormatting sqref="BP65">
    <cfRule type="expression" dxfId="979" priority="59">
      <formula>MOD(ROW(),2)=0</formula>
    </cfRule>
  </conditionalFormatting>
  <conditionalFormatting sqref="BP66">
    <cfRule type="expression" dxfId="978" priority="58">
      <formula>MOD(ROW(),2)=0</formula>
    </cfRule>
  </conditionalFormatting>
  <conditionalFormatting sqref="BP66">
    <cfRule type="expression" dxfId="977" priority="57">
      <formula>MOD(ROW(),2)=0</formula>
    </cfRule>
  </conditionalFormatting>
  <conditionalFormatting sqref="BL65">
    <cfRule type="expression" dxfId="976" priority="56">
      <formula>MOD(ROW(),2)=0</formula>
    </cfRule>
  </conditionalFormatting>
  <conditionalFormatting sqref="BL65">
    <cfRule type="expression" dxfId="975" priority="55">
      <formula>MOD(ROW(),2)=0</formula>
    </cfRule>
  </conditionalFormatting>
  <conditionalFormatting sqref="BL66">
    <cfRule type="expression" dxfId="974" priority="54">
      <formula>MOD(ROW(),2)=0</formula>
    </cfRule>
  </conditionalFormatting>
  <conditionalFormatting sqref="BL66">
    <cfRule type="expression" dxfId="973" priority="53">
      <formula>MOD(ROW(),2)=0</formula>
    </cfRule>
  </conditionalFormatting>
  <conditionalFormatting sqref="BH65">
    <cfRule type="expression" dxfId="972" priority="52">
      <formula>MOD(ROW(),2)=0</formula>
    </cfRule>
  </conditionalFormatting>
  <conditionalFormatting sqref="BH65">
    <cfRule type="expression" dxfId="971" priority="51">
      <formula>MOD(ROW(),2)=0</formula>
    </cfRule>
  </conditionalFormatting>
  <conditionalFormatting sqref="BH66">
    <cfRule type="expression" dxfId="970" priority="50">
      <formula>MOD(ROW(),2)=0</formula>
    </cfRule>
  </conditionalFormatting>
  <conditionalFormatting sqref="BH66">
    <cfRule type="expression" dxfId="969" priority="49">
      <formula>MOD(ROW(),2)=0</formula>
    </cfRule>
  </conditionalFormatting>
  <conditionalFormatting sqref="BD65">
    <cfRule type="expression" dxfId="968" priority="48">
      <formula>MOD(ROW(),2)=0</formula>
    </cfRule>
  </conditionalFormatting>
  <conditionalFormatting sqref="BD65">
    <cfRule type="expression" dxfId="967" priority="47">
      <formula>MOD(ROW(),2)=0</formula>
    </cfRule>
  </conditionalFormatting>
  <conditionalFormatting sqref="BD66">
    <cfRule type="expression" dxfId="966" priority="46">
      <formula>MOD(ROW(),2)=0</formula>
    </cfRule>
  </conditionalFormatting>
  <conditionalFormatting sqref="BD66">
    <cfRule type="expression" dxfId="965" priority="45">
      <formula>MOD(ROW(),2)=0</formula>
    </cfRule>
  </conditionalFormatting>
  <conditionalFormatting sqref="AZ65">
    <cfRule type="expression" dxfId="964" priority="44">
      <formula>MOD(ROW(),2)=0</formula>
    </cfRule>
  </conditionalFormatting>
  <conditionalFormatting sqref="AZ65">
    <cfRule type="expression" dxfId="963" priority="43">
      <formula>MOD(ROW(),2)=0</formula>
    </cfRule>
  </conditionalFormatting>
  <conditionalFormatting sqref="AZ66">
    <cfRule type="expression" dxfId="962" priority="42">
      <formula>MOD(ROW(),2)=0</formula>
    </cfRule>
  </conditionalFormatting>
  <conditionalFormatting sqref="AZ66">
    <cfRule type="expression" dxfId="961" priority="41">
      <formula>MOD(ROW(),2)=0</formula>
    </cfRule>
  </conditionalFormatting>
  <conditionalFormatting sqref="AV65">
    <cfRule type="expression" dxfId="960" priority="40">
      <formula>MOD(ROW(),2)=0</formula>
    </cfRule>
  </conditionalFormatting>
  <conditionalFormatting sqref="AV65">
    <cfRule type="expression" dxfId="959" priority="39">
      <formula>MOD(ROW(),2)=0</formula>
    </cfRule>
  </conditionalFormatting>
  <conditionalFormatting sqref="AV66">
    <cfRule type="expression" dxfId="958" priority="38">
      <formula>MOD(ROW(),2)=0</formula>
    </cfRule>
  </conditionalFormatting>
  <conditionalFormatting sqref="AV66">
    <cfRule type="expression" dxfId="957" priority="37">
      <formula>MOD(ROW(),2)=0</formula>
    </cfRule>
  </conditionalFormatting>
  <conditionalFormatting sqref="AR65">
    <cfRule type="expression" dxfId="956" priority="36">
      <formula>MOD(ROW(),2)=0</formula>
    </cfRule>
  </conditionalFormatting>
  <conditionalFormatting sqref="AR65">
    <cfRule type="expression" dxfId="955" priority="35">
      <formula>MOD(ROW(),2)=0</formula>
    </cfRule>
  </conditionalFormatting>
  <conditionalFormatting sqref="AR66">
    <cfRule type="expression" dxfId="954" priority="34">
      <formula>MOD(ROW(),2)=0</formula>
    </cfRule>
  </conditionalFormatting>
  <conditionalFormatting sqref="AR66">
    <cfRule type="expression" dxfId="953" priority="33">
      <formula>MOD(ROW(),2)=0</formula>
    </cfRule>
  </conditionalFormatting>
  <conditionalFormatting sqref="AN65">
    <cfRule type="expression" dxfId="952" priority="32">
      <formula>MOD(ROW(),2)=0</formula>
    </cfRule>
  </conditionalFormatting>
  <conditionalFormatting sqref="AN65">
    <cfRule type="expression" dxfId="951" priority="31">
      <formula>MOD(ROW(),2)=0</formula>
    </cfRule>
  </conditionalFormatting>
  <conditionalFormatting sqref="AN66">
    <cfRule type="expression" dxfId="950" priority="30">
      <formula>MOD(ROW(),2)=0</formula>
    </cfRule>
  </conditionalFormatting>
  <conditionalFormatting sqref="AN66">
    <cfRule type="expression" dxfId="949" priority="29">
      <formula>MOD(ROW(),2)=0</formula>
    </cfRule>
  </conditionalFormatting>
  <conditionalFormatting sqref="AJ65">
    <cfRule type="expression" dxfId="948" priority="28">
      <formula>MOD(ROW(),2)=0</formula>
    </cfRule>
  </conditionalFormatting>
  <conditionalFormatting sqref="AJ65">
    <cfRule type="expression" dxfId="947" priority="27">
      <formula>MOD(ROW(),2)=0</formula>
    </cfRule>
  </conditionalFormatting>
  <conditionalFormatting sqref="AJ66">
    <cfRule type="expression" dxfId="946" priority="26">
      <formula>MOD(ROW(),2)=0</formula>
    </cfRule>
  </conditionalFormatting>
  <conditionalFormatting sqref="AJ66">
    <cfRule type="expression" dxfId="945" priority="25">
      <formula>MOD(ROW(),2)=0</formula>
    </cfRule>
  </conditionalFormatting>
  <conditionalFormatting sqref="AF65">
    <cfRule type="expression" dxfId="944" priority="24">
      <formula>MOD(ROW(),2)=0</formula>
    </cfRule>
  </conditionalFormatting>
  <conditionalFormatting sqref="AF65">
    <cfRule type="expression" dxfId="943" priority="23">
      <formula>MOD(ROW(),2)=0</formula>
    </cfRule>
  </conditionalFormatting>
  <conditionalFormatting sqref="AF66">
    <cfRule type="expression" dxfId="942" priority="22">
      <formula>MOD(ROW(),2)=0</formula>
    </cfRule>
  </conditionalFormatting>
  <conditionalFormatting sqref="AF66">
    <cfRule type="expression" dxfId="941" priority="21">
      <formula>MOD(ROW(),2)=0</formula>
    </cfRule>
  </conditionalFormatting>
  <conditionalFormatting sqref="AB65">
    <cfRule type="expression" dxfId="940" priority="20">
      <formula>MOD(ROW(),2)=0</formula>
    </cfRule>
  </conditionalFormatting>
  <conditionalFormatting sqref="AB65">
    <cfRule type="expression" dxfId="939" priority="19">
      <formula>MOD(ROW(),2)=0</formula>
    </cfRule>
  </conditionalFormatting>
  <conditionalFormatting sqref="AB66">
    <cfRule type="expression" dxfId="938" priority="18">
      <formula>MOD(ROW(),2)=0</formula>
    </cfRule>
  </conditionalFormatting>
  <conditionalFormatting sqref="AB66">
    <cfRule type="expression" dxfId="937" priority="17">
      <formula>MOD(ROW(),2)=0</formula>
    </cfRule>
  </conditionalFormatting>
  <conditionalFormatting sqref="X65">
    <cfRule type="expression" dxfId="936" priority="16">
      <formula>MOD(ROW(),2)=0</formula>
    </cfRule>
  </conditionalFormatting>
  <conditionalFormatting sqref="X65">
    <cfRule type="expression" dxfId="935" priority="15">
      <formula>MOD(ROW(),2)=0</formula>
    </cfRule>
  </conditionalFormatting>
  <conditionalFormatting sqref="X66">
    <cfRule type="expression" dxfId="934" priority="14">
      <formula>MOD(ROW(),2)=0</formula>
    </cfRule>
  </conditionalFormatting>
  <conditionalFormatting sqref="X66">
    <cfRule type="expression" dxfId="933" priority="13">
      <formula>MOD(ROW(),2)=0</formula>
    </cfRule>
  </conditionalFormatting>
  <conditionalFormatting sqref="T65">
    <cfRule type="expression" dxfId="932" priority="12">
      <formula>MOD(ROW(),2)=0</formula>
    </cfRule>
  </conditionalFormatting>
  <conditionalFormatting sqref="T65">
    <cfRule type="expression" dxfId="931" priority="11">
      <formula>MOD(ROW(),2)=0</formula>
    </cfRule>
  </conditionalFormatting>
  <conditionalFormatting sqref="T66">
    <cfRule type="expression" dxfId="930" priority="10">
      <formula>MOD(ROW(),2)=0</formula>
    </cfRule>
  </conditionalFormatting>
  <conditionalFormatting sqref="T66">
    <cfRule type="expression" dxfId="929" priority="9">
      <formula>MOD(ROW(),2)=0</formula>
    </cfRule>
  </conditionalFormatting>
  <conditionalFormatting sqref="P65">
    <cfRule type="expression" dxfId="928" priority="8">
      <formula>MOD(ROW(),2)=0</formula>
    </cfRule>
  </conditionalFormatting>
  <conditionalFormatting sqref="P65">
    <cfRule type="expression" dxfId="927" priority="7">
      <formula>MOD(ROW(),2)=0</formula>
    </cfRule>
  </conditionalFormatting>
  <conditionalFormatting sqref="P66">
    <cfRule type="expression" dxfId="926" priority="6">
      <formula>MOD(ROW(),2)=0</formula>
    </cfRule>
  </conditionalFormatting>
  <conditionalFormatting sqref="P66">
    <cfRule type="expression" dxfId="925" priority="5">
      <formula>MOD(ROW(),2)=0</formula>
    </cfRule>
  </conditionalFormatting>
  <conditionalFormatting sqref="L65">
    <cfRule type="expression" dxfId="924" priority="4">
      <formula>MOD(ROW(),2)=0</formula>
    </cfRule>
  </conditionalFormatting>
  <conditionalFormatting sqref="L65">
    <cfRule type="expression" dxfId="923" priority="3">
      <formula>MOD(ROW(),2)=0</formula>
    </cfRule>
  </conditionalFormatting>
  <conditionalFormatting sqref="L66">
    <cfRule type="expression" dxfId="922" priority="2">
      <formula>MOD(ROW(),2)=0</formula>
    </cfRule>
  </conditionalFormatting>
  <conditionalFormatting sqref="L66">
    <cfRule type="expression" dxfId="921" priority="1">
      <formula>MOD(ROW(),2)=0</formula>
    </cfRule>
  </conditionalFormatting>
  <dataValidations xWindow="608" yWindow="187" count="1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CA3" xr:uid="{368246DD-AA45-4DBB-A8A3-3C253EE9CD3F}"/>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CF3" xr:uid="{DEB4CC69-4DF4-4068-BF11-98003988BE36}"/>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CE3" xr:uid="{D2183A51-FA87-401A-92F5-E22FF9B500C7}"/>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CD3" xr:uid="{308A8FE2-A604-44DF-81C9-85569EC91409}"/>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CC3" xr:uid="{1BB29AF4-7D82-49A7-B798-ED55CD800799}"/>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CB3" xr:uid="{A21529A4-8B64-4CB8-B440-00A94F5CB000}"/>
    <dataValidation allowBlank="1" showInputMessage="1" showErrorMessage="1" prompt="Do not change." sqref="CG3:CQ4" xr:uid="{7A65B109-C3AF-4559-8746-8A9FCB305B9A}"/>
    <dataValidation allowBlank="1" showInputMessage="1" showErrorMessage="1" promptTitle="Remarks" prompt="A general comment (data source, calculation procedure, ...) can be made about each individual exchange. The remarks are added to the GeneralComment-field." sqref="BZ3" xr:uid="{77F39331-767E-4A45-9C13-BC6735A51D2A}"/>
    <dataValidation allowBlank="1" showInputMessage="1" showErrorMessage="1" prompt="always 1" sqref="BL7:BL23 BT7:BT23 BH7:BH23 BP7:BP23 X7:X24 L7:L23 P7:P24 AB7:AB23 AN7:AN23 AJ7:AJ23 AV7:AV23 AR7:AR23 BD7:BD23 AZ7:AZ23 AF7:AF23 T7:T23 AB25 AF26 AJ25 AN26 AR27 AV28 AZ27 BD28 BH29 BL30 BP29 BT30" xr:uid="{00000000-0002-0000-1700-000001000000}"/>
    <dataValidation allowBlank="1" showInputMessage="1" showErrorMessage="1" promptTitle="Do not change" prompt="This field is automatically updated from the names-list" sqref="CG23:CG75" xr:uid="{00000000-0002-0000-1700-000000000000}"/>
  </dataValidations>
  <pageMargins left="0.57999999999999996" right="0.52" top="0.984251969" bottom="0.984251969" header="0.4921259845" footer="0.4921259845"/>
  <pageSetup paperSize="9" scale="12" orientation="portrait" r:id="rId1"/>
  <headerFooter alignWithMargins="0">
    <oddHeader>&amp;A</oddHeader>
    <oddFooter>&amp;L&amp;"Arial,Fett"&amp;F&amp;C&amp;D&amp;RSeite &amp;P</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9821E-83A8-40EB-9939-BF12221B5A32}">
  <sheetPr codeName="Tabelle13">
    <tabColor theme="4" tint="0.39997558519241921"/>
    <pageSetUpPr fitToPage="1"/>
  </sheetPr>
  <dimension ref="A1:AX7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096" hidden="1" customWidth="1" outlineLevel="1"/>
    <col min="24" max="24" width="15.7109375" style="1120" customWidth="1" collapsed="1"/>
    <col min="25" max="26" width="5.7109375" style="1111" customWidth="1" outlineLevel="1"/>
    <col min="27" max="27" width="40.7109375" style="1111" customWidth="1" outlineLevel="1"/>
    <col min="28" max="28" width="4.140625" style="1096" customWidth="1"/>
    <col min="29" max="29" width="40.7109375" style="1128" customWidth="1"/>
    <col min="30" max="30" width="4.7109375" style="1129" customWidth="1"/>
    <col min="31" max="39" width="4.7109375" style="1130" customWidth="1"/>
    <col min="40" max="40" width="12.7109375" style="1130" customWidth="1"/>
    <col min="41" max="46" width="4.7109375" style="1120" customWidth="1"/>
    <col min="47" max="48" width="11.42578125" style="1120"/>
    <col min="49" max="50" width="11.42578125" style="1134"/>
    <col min="51" max="16384" width="11.42578125" style="1120"/>
  </cols>
  <sheetData>
    <row r="1" spans="1:46" ht="12.75" customHeight="1">
      <c r="A1" s="1041"/>
      <c r="B1" s="1042"/>
      <c r="C1" s="1043"/>
      <c r="D1" s="1041"/>
      <c r="E1" s="1041"/>
      <c r="F1" s="1044" t="s">
        <v>456</v>
      </c>
      <c r="G1" s="1041"/>
      <c r="H1" s="1041"/>
      <c r="I1" s="1041"/>
      <c r="J1" s="1041"/>
      <c r="K1" s="1041"/>
      <c r="L1" s="1045" t="s">
        <v>767</v>
      </c>
      <c r="M1" s="1046"/>
      <c r="N1" s="1046"/>
      <c r="O1" s="1046"/>
      <c r="P1" s="1045" t="s">
        <v>768</v>
      </c>
      <c r="Q1" s="1046"/>
      <c r="R1" s="1046"/>
      <c r="S1" s="1046"/>
      <c r="T1" s="1045" t="s">
        <v>769</v>
      </c>
      <c r="U1" s="1046"/>
      <c r="V1" s="1046"/>
      <c r="W1" s="1046"/>
      <c r="X1" s="1045" t="s">
        <v>770</v>
      </c>
      <c r="Y1" s="1046"/>
      <c r="Z1" s="1046"/>
      <c r="AA1" s="1046"/>
      <c r="AC1" s="1080"/>
      <c r="AD1" s="1523"/>
      <c r="AE1" s="1523"/>
      <c r="AF1" s="1523"/>
      <c r="AG1" s="1523"/>
      <c r="AH1" s="1523"/>
      <c r="AI1" s="1523"/>
      <c r="AJ1" s="1081"/>
      <c r="AK1" s="1081"/>
      <c r="AL1" s="1081"/>
      <c r="AM1" s="1081"/>
      <c r="AN1" s="1081"/>
      <c r="AO1" s="1080"/>
      <c r="AP1" s="1080"/>
      <c r="AQ1" s="1080"/>
      <c r="AR1" s="1080"/>
      <c r="AS1" s="1080"/>
      <c r="AT1" s="1080"/>
    </row>
    <row r="2" spans="1:46"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0"/>
      <c r="AL2" s="1080"/>
      <c r="AM2" s="1080"/>
      <c r="AN2" s="1080"/>
      <c r="AO2" s="1080"/>
      <c r="AP2" s="1080"/>
      <c r="AQ2" s="1080"/>
      <c r="AR2" s="1080"/>
      <c r="AS2" s="1080"/>
      <c r="AT2" s="1080"/>
    </row>
    <row r="3" spans="1:46" ht="105" customHeight="1">
      <c r="A3" s="1050" t="s">
        <v>344</v>
      </c>
      <c r="B3" s="1051"/>
      <c r="C3" s="1043">
        <v>401</v>
      </c>
      <c r="D3" s="1052" t="s">
        <v>458</v>
      </c>
      <c r="E3" s="1052" t="s">
        <v>459</v>
      </c>
      <c r="F3" s="1053" t="s">
        <v>460</v>
      </c>
      <c r="G3" s="1052" t="s">
        <v>461</v>
      </c>
      <c r="H3" s="1052" t="s">
        <v>462</v>
      </c>
      <c r="I3" s="1052" t="s">
        <v>463</v>
      </c>
      <c r="J3" s="1052" t="s">
        <v>464</v>
      </c>
      <c r="K3" s="1052" t="s">
        <v>337</v>
      </c>
      <c r="L3" s="1054" t="s">
        <v>3030</v>
      </c>
      <c r="M3" s="1055" t="s">
        <v>187</v>
      </c>
      <c r="N3" s="1055" t="s">
        <v>188</v>
      </c>
      <c r="O3" s="1056" t="s">
        <v>492</v>
      </c>
      <c r="P3" s="1054" t="s">
        <v>3031</v>
      </c>
      <c r="Q3" s="1055" t="s">
        <v>187</v>
      </c>
      <c r="R3" s="1055" t="s">
        <v>188</v>
      </c>
      <c r="S3" s="1056" t="s">
        <v>492</v>
      </c>
      <c r="T3" s="1054" t="s">
        <v>3032</v>
      </c>
      <c r="U3" s="1055" t="s">
        <v>187</v>
      </c>
      <c r="V3" s="1055" t="s">
        <v>188</v>
      </c>
      <c r="W3" s="1056" t="s">
        <v>492</v>
      </c>
      <c r="X3" s="1054" t="s">
        <v>3033</v>
      </c>
      <c r="Y3" s="1055" t="s">
        <v>187</v>
      </c>
      <c r="Z3" s="1055" t="s">
        <v>188</v>
      </c>
      <c r="AA3" s="1056" t="s">
        <v>492</v>
      </c>
      <c r="AB3" s="1100"/>
      <c r="AC3" s="1082" t="s">
        <v>1953</v>
      </c>
      <c r="AD3" s="1083" t="s">
        <v>1954</v>
      </c>
      <c r="AE3" s="1083" t="s">
        <v>1955</v>
      </c>
      <c r="AF3" s="1083" t="s">
        <v>1956</v>
      </c>
      <c r="AG3" s="1083" t="s">
        <v>1957</v>
      </c>
      <c r="AH3" s="1083" t="s">
        <v>1958</v>
      </c>
      <c r="AI3" s="1083" t="s">
        <v>1959</v>
      </c>
      <c r="AJ3" s="1084" t="s">
        <v>180</v>
      </c>
      <c r="AK3" s="1084" t="s">
        <v>1960</v>
      </c>
      <c r="AL3" s="1084" t="s">
        <v>182</v>
      </c>
      <c r="AM3" s="1084" t="s">
        <v>332</v>
      </c>
      <c r="AN3" s="1084" t="s">
        <v>1961</v>
      </c>
      <c r="AO3" s="1085" t="s">
        <v>1954</v>
      </c>
      <c r="AP3" s="1085" t="s">
        <v>1955</v>
      </c>
      <c r="AQ3" s="1085" t="s">
        <v>1956</v>
      </c>
      <c r="AR3" s="1085" t="s">
        <v>1957</v>
      </c>
      <c r="AS3" s="1085" t="s">
        <v>1958</v>
      </c>
      <c r="AT3" s="1085" t="s">
        <v>1959</v>
      </c>
    </row>
    <row r="4" spans="1:46" ht="12.7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54" t="s">
        <v>465</v>
      </c>
      <c r="Y4" s="1057"/>
      <c r="Z4" s="1057"/>
      <c r="AA4" s="1058"/>
      <c r="AB4" s="1101"/>
      <c r="AC4" s="1086"/>
      <c r="AD4" s="1087" t="s">
        <v>192</v>
      </c>
      <c r="AE4" s="1082"/>
      <c r="AF4" s="1082"/>
      <c r="AG4" s="1082"/>
      <c r="AH4" s="1082"/>
      <c r="AI4" s="1082"/>
      <c r="AJ4" s="1088"/>
      <c r="AK4" s="1088"/>
      <c r="AL4" s="1088" t="s">
        <v>190</v>
      </c>
      <c r="AM4" s="1088" t="s">
        <v>190</v>
      </c>
      <c r="AN4" s="1089"/>
      <c r="AO4" s="1090"/>
      <c r="AP4" s="1090"/>
      <c r="AQ4" s="1090"/>
      <c r="AR4" s="1090"/>
      <c r="AS4" s="1090"/>
      <c r="AT4" s="1090"/>
    </row>
    <row r="5" spans="1:46" ht="12.75" customHeight="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101"/>
      <c r="AC5" s="1086"/>
      <c r="AD5" s="1082"/>
      <c r="AE5" s="1082"/>
      <c r="AF5" s="1082"/>
      <c r="AG5" s="1082"/>
      <c r="AH5" s="1082"/>
      <c r="AI5" s="1082"/>
      <c r="AJ5" s="1089"/>
      <c r="AK5" s="1089"/>
      <c r="AL5" s="1089"/>
      <c r="AM5" s="1089"/>
      <c r="AN5" s="1089"/>
      <c r="AO5" s="1090"/>
      <c r="AP5" s="1090"/>
      <c r="AQ5" s="1090"/>
      <c r="AR5" s="1090"/>
      <c r="AS5" s="1090"/>
      <c r="AT5" s="1090"/>
    </row>
    <row r="6" spans="1:46" ht="12.75" customHeigh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101"/>
      <c r="AC6" s="1086"/>
      <c r="AD6" s="1091"/>
      <c r="AE6" s="1091"/>
      <c r="AF6" s="1091"/>
      <c r="AG6" s="1091"/>
      <c r="AH6" s="1091"/>
      <c r="AI6" s="1091"/>
      <c r="AJ6" s="1089"/>
      <c r="AK6" s="1089"/>
      <c r="AL6" s="1092"/>
      <c r="AM6" s="1092"/>
      <c r="AN6" s="1093"/>
      <c r="AO6" s="1090"/>
      <c r="AP6" s="1090"/>
      <c r="AQ6" s="1090"/>
      <c r="AR6" s="1090"/>
      <c r="AS6" s="1090"/>
      <c r="AT6" s="1090"/>
    </row>
    <row r="7" spans="1:46" s="1141" customFormat="1">
      <c r="A7" s="1045" t="s">
        <v>767</v>
      </c>
      <c r="B7" s="1059" t="s">
        <v>467</v>
      </c>
      <c r="C7" s="1060"/>
      <c r="D7" s="1061" t="s">
        <v>352</v>
      </c>
      <c r="E7" s="1062">
        <v>0</v>
      </c>
      <c r="F7" s="1063" t="s">
        <v>3030</v>
      </c>
      <c r="G7" s="1064" t="s">
        <v>465</v>
      </c>
      <c r="H7" s="1065" t="s">
        <v>352</v>
      </c>
      <c r="I7" s="1065" t="s">
        <v>352</v>
      </c>
      <c r="J7" s="1066">
        <v>1</v>
      </c>
      <c r="K7" s="1064" t="s">
        <v>340</v>
      </c>
      <c r="L7" s="1067">
        <v>1</v>
      </c>
      <c r="M7" s="1068"/>
      <c r="N7" s="1069"/>
      <c r="O7" s="1070"/>
      <c r="P7" s="1067">
        <v>0</v>
      </c>
      <c r="Q7" s="1068"/>
      <c r="R7" s="1069"/>
      <c r="S7" s="1070"/>
      <c r="T7" s="1067">
        <v>0</v>
      </c>
      <c r="U7" s="1068"/>
      <c r="V7" s="1069"/>
      <c r="W7" s="1070"/>
      <c r="X7" s="1067">
        <v>0</v>
      </c>
      <c r="Y7" s="1068"/>
      <c r="Z7" s="1069"/>
      <c r="AA7" s="1070"/>
      <c r="AB7" s="1101"/>
      <c r="AC7" s="1086"/>
      <c r="AD7" s="1082"/>
      <c r="AE7" s="1082"/>
      <c r="AF7" s="1082"/>
      <c r="AG7" s="1082"/>
      <c r="AH7" s="1082"/>
      <c r="AI7" s="1082"/>
      <c r="AJ7" s="1089"/>
      <c r="AK7" s="1089"/>
      <c r="AL7" s="1089"/>
      <c r="AM7" s="1089"/>
      <c r="AN7" s="1089"/>
      <c r="AO7" s="1089"/>
      <c r="AP7" s="1089"/>
      <c r="AQ7" s="1089"/>
      <c r="AR7" s="1089"/>
      <c r="AS7" s="1089"/>
      <c r="AT7" s="1089"/>
    </row>
    <row r="8" spans="1:46" s="1141" customFormat="1" ht="24">
      <c r="A8" s="1045" t="s">
        <v>768</v>
      </c>
      <c r="B8" s="1059"/>
      <c r="C8" s="1060"/>
      <c r="D8" s="1061" t="s">
        <v>352</v>
      </c>
      <c r="E8" s="1062">
        <v>0</v>
      </c>
      <c r="F8" s="1063" t="s">
        <v>3031</v>
      </c>
      <c r="G8" s="1064" t="s">
        <v>465</v>
      </c>
      <c r="H8" s="1065" t="s">
        <v>352</v>
      </c>
      <c r="I8" s="1065" t="s">
        <v>352</v>
      </c>
      <c r="J8" s="1066">
        <v>1</v>
      </c>
      <c r="K8" s="1064" t="s">
        <v>340</v>
      </c>
      <c r="L8" s="1067">
        <v>0</v>
      </c>
      <c r="M8" s="1068"/>
      <c r="N8" s="1069"/>
      <c r="O8" s="1070"/>
      <c r="P8" s="1067">
        <v>1</v>
      </c>
      <c r="Q8" s="1068"/>
      <c r="R8" s="1069"/>
      <c r="S8" s="1070"/>
      <c r="T8" s="1067">
        <v>0</v>
      </c>
      <c r="U8" s="1068"/>
      <c r="V8" s="1069"/>
      <c r="W8" s="1070"/>
      <c r="X8" s="1067">
        <v>0</v>
      </c>
      <c r="Y8" s="1068"/>
      <c r="Z8" s="1069"/>
      <c r="AA8" s="1070"/>
      <c r="AB8" s="1101"/>
      <c r="AC8" s="1086"/>
      <c r="AD8" s="1082"/>
      <c r="AE8" s="1082"/>
      <c r="AF8" s="1082"/>
      <c r="AG8" s="1082"/>
      <c r="AH8" s="1082"/>
      <c r="AI8" s="1082"/>
      <c r="AJ8" s="1089"/>
      <c r="AK8" s="1089"/>
      <c r="AL8" s="1089"/>
      <c r="AM8" s="1089"/>
      <c r="AN8" s="1089"/>
      <c r="AO8" s="1089"/>
      <c r="AP8" s="1089"/>
      <c r="AQ8" s="1089"/>
      <c r="AR8" s="1089"/>
      <c r="AS8" s="1089"/>
      <c r="AT8" s="1089"/>
    </row>
    <row r="9" spans="1:46" s="1141" customFormat="1">
      <c r="A9" s="1045" t="s">
        <v>769</v>
      </c>
      <c r="B9" s="1059"/>
      <c r="C9" s="1060"/>
      <c r="D9" s="1061" t="s">
        <v>352</v>
      </c>
      <c r="E9" s="1062">
        <v>0</v>
      </c>
      <c r="F9" s="1063" t="s">
        <v>3032</v>
      </c>
      <c r="G9" s="1064" t="s">
        <v>465</v>
      </c>
      <c r="H9" s="1065" t="s">
        <v>352</v>
      </c>
      <c r="I9" s="1065" t="s">
        <v>352</v>
      </c>
      <c r="J9" s="1066">
        <v>1</v>
      </c>
      <c r="K9" s="1064" t="s">
        <v>340</v>
      </c>
      <c r="L9" s="1067">
        <v>0</v>
      </c>
      <c r="M9" s="1068"/>
      <c r="N9" s="1069"/>
      <c r="O9" s="1070"/>
      <c r="P9" s="1067">
        <v>0</v>
      </c>
      <c r="Q9" s="1068"/>
      <c r="R9" s="1069"/>
      <c r="S9" s="1070"/>
      <c r="T9" s="1067">
        <v>1</v>
      </c>
      <c r="U9" s="1068"/>
      <c r="V9" s="1069"/>
      <c r="W9" s="1070"/>
      <c r="X9" s="1067">
        <v>0</v>
      </c>
      <c r="Y9" s="1068"/>
      <c r="Z9" s="1069"/>
      <c r="AA9" s="1070"/>
      <c r="AB9" s="1101"/>
      <c r="AC9" s="1086"/>
      <c r="AD9" s="1082"/>
      <c r="AE9" s="1082"/>
      <c r="AF9" s="1082"/>
      <c r="AG9" s="1082"/>
      <c r="AH9" s="1082"/>
      <c r="AI9" s="1082"/>
      <c r="AJ9" s="1089"/>
      <c r="AK9" s="1089"/>
      <c r="AL9" s="1089"/>
      <c r="AM9" s="1089"/>
      <c r="AN9" s="1089"/>
      <c r="AO9" s="1089"/>
      <c r="AP9" s="1089"/>
      <c r="AQ9" s="1089"/>
      <c r="AR9" s="1089"/>
      <c r="AS9" s="1089"/>
      <c r="AT9" s="1089"/>
    </row>
    <row r="10" spans="1:46" s="1141" customFormat="1">
      <c r="A10" s="1045" t="s">
        <v>770</v>
      </c>
      <c r="B10" s="1059"/>
      <c r="C10" s="1060"/>
      <c r="D10" s="1061" t="s">
        <v>352</v>
      </c>
      <c r="E10" s="1062">
        <v>0</v>
      </c>
      <c r="F10" s="1063" t="s">
        <v>3033</v>
      </c>
      <c r="G10" s="1064" t="s">
        <v>465</v>
      </c>
      <c r="H10" s="1065" t="s">
        <v>352</v>
      </c>
      <c r="I10" s="1065" t="s">
        <v>352</v>
      </c>
      <c r="J10" s="1066">
        <v>1</v>
      </c>
      <c r="K10" s="1064" t="s">
        <v>340</v>
      </c>
      <c r="L10" s="1067">
        <v>0</v>
      </c>
      <c r="M10" s="1068"/>
      <c r="N10" s="1069"/>
      <c r="O10" s="1070"/>
      <c r="P10" s="1067">
        <v>0</v>
      </c>
      <c r="Q10" s="1068"/>
      <c r="R10" s="1069"/>
      <c r="S10" s="1070"/>
      <c r="T10" s="1067">
        <v>0</v>
      </c>
      <c r="U10" s="1068"/>
      <c r="V10" s="1069"/>
      <c r="W10" s="1070"/>
      <c r="X10" s="1067">
        <v>1</v>
      </c>
      <c r="Y10" s="1068"/>
      <c r="Z10" s="1069"/>
      <c r="AA10" s="1070"/>
      <c r="AB10" s="1101"/>
      <c r="AC10" s="1086"/>
      <c r="AD10" s="1082"/>
      <c r="AE10" s="1082"/>
      <c r="AF10" s="1082"/>
      <c r="AG10" s="1082"/>
      <c r="AH10" s="1082"/>
      <c r="AI10" s="1082"/>
      <c r="AJ10" s="1089"/>
      <c r="AK10" s="1089"/>
      <c r="AL10" s="1089"/>
      <c r="AM10" s="1089"/>
      <c r="AN10" s="1089"/>
      <c r="AO10" s="1089"/>
      <c r="AP10" s="1089"/>
      <c r="AQ10" s="1089"/>
      <c r="AR10" s="1089"/>
      <c r="AS10" s="1089"/>
      <c r="AT10" s="1089"/>
    </row>
    <row r="11" spans="1:46">
      <c r="A11" s="1045">
        <v>1624</v>
      </c>
      <c r="B11" s="1059" t="s">
        <v>583</v>
      </c>
      <c r="C11" s="1060" t="s">
        <v>469</v>
      </c>
      <c r="D11" s="1071" t="s">
        <v>470</v>
      </c>
      <c r="E11" s="1072" t="s">
        <v>352</v>
      </c>
      <c r="F11" s="1073" t="s">
        <v>1347</v>
      </c>
      <c r="G11" s="1074" t="s">
        <v>465</v>
      </c>
      <c r="H11" s="1075" t="s">
        <v>352</v>
      </c>
      <c r="I11" s="1075" t="s">
        <v>352</v>
      </c>
      <c r="J11" s="1076">
        <v>1</v>
      </c>
      <c r="K11" s="1074" t="s">
        <v>340</v>
      </c>
      <c r="L11" s="1077">
        <v>0</v>
      </c>
      <c r="M11" s="1078">
        <v>1</v>
      </c>
      <c r="N11" s="1079">
        <v>3.2711933904312551</v>
      </c>
      <c r="O11" s="1073" t="s">
        <v>3034</v>
      </c>
      <c r="P11" s="1077">
        <v>0</v>
      </c>
      <c r="Q11" s="1078">
        <v>1</v>
      </c>
      <c r="R11" s="1079">
        <v>3.2711933904312551</v>
      </c>
      <c r="S11" s="1073" t="s">
        <v>3034</v>
      </c>
      <c r="T11" s="1077">
        <v>0.27590495912310681</v>
      </c>
      <c r="U11" s="1078">
        <v>1</v>
      </c>
      <c r="V11" s="1079">
        <v>3.2711933904312551</v>
      </c>
      <c r="W11" s="1073" t="s">
        <v>3034</v>
      </c>
      <c r="X11" s="1077">
        <v>0</v>
      </c>
      <c r="Y11" s="1078">
        <v>1</v>
      </c>
      <c r="Z11" s="1079">
        <v>3.2711933904312551</v>
      </c>
      <c r="AA11" s="1073" t="s">
        <v>3034</v>
      </c>
      <c r="AB11" s="1101"/>
      <c r="AC11" s="1041" t="s">
        <v>1980</v>
      </c>
      <c r="AD11" s="1094">
        <v>5</v>
      </c>
      <c r="AE11" s="1094">
        <v>1</v>
      </c>
      <c r="AF11" s="1094">
        <v>1</v>
      </c>
      <c r="AG11" s="1094">
        <v>1</v>
      </c>
      <c r="AH11" s="1094">
        <v>1</v>
      </c>
      <c r="AI11" s="1094">
        <v>5</v>
      </c>
      <c r="AJ11" s="1089">
        <v>9</v>
      </c>
      <c r="AK11" s="1089">
        <v>3</v>
      </c>
      <c r="AL11" s="1093">
        <v>1.5598204153209623</v>
      </c>
      <c r="AM11" s="1093">
        <v>3.2711933904312551</v>
      </c>
      <c r="AN11" s="1093" t="s">
        <v>2934</v>
      </c>
      <c r="AO11" s="1095">
        <v>1.5</v>
      </c>
      <c r="AP11" s="1095">
        <v>1</v>
      </c>
      <c r="AQ11" s="1095">
        <v>1</v>
      </c>
      <c r="AR11" s="1095">
        <v>1</v>
      </c>
      <c r="AS11" s="1095">
        <v>1</v>
      </c>
      <c r="AT11" s="1095">
        <v>1.2</v>
      </c>
    </row>
    <row r="12" spans="1:46">
      <c r="A12" s="1045">
        <v>1623</v>
      </c>
      <c r="B12" s="1059"/>
      <c r="C12" s="1060" t="s">
        <v>469</v>
      </c>
      <c r="D12" s="1071" t="s">
        <v>470</v>
      </c>
      <c r="E12" s="1072" t="s">
        <v>352</v>
      </c>
      <c r="F12" s="1073" t="s">
        <v>3004</v>
      </c>
      <c r="G12" s="1074" t="s">
        <v>465</v>
      </c>
      <c r="H12" s="1075" t="s">
        <v>352</v>
      </c>
      <c r="I12" s="1075" t="s">
        <v>352</v>
      </c>
      <c r="J12" s="1076">
        <v>1</v>
      </c>
      <c r="K12" s="1074" t="s">
        <v>340</v>
      </c>
      <c r="L12" s="1077">
        <v>0</v>
      </c>
      <c r="M12" s="1078">
        <v>1</v>
      </c>
      <c r="N12" s="1079">
        <v>3.2711933904312551</v>
      </c>
      <c r="O12" s="1073" t="s">
        <v>3034</v>
      </c>
      <c r="P12" s="1077">
        <v>0</v>
      </c>
      <c r="Q12" s="1078">
        <v>1</v>
      </c>
      <c r="R12" s="1079">
        <v>3.2711933904312551</v>
      </c>
      <c r="S12" s="1073" t="s">
        <v>3034</v>
      </c>
      <c r="T12" s="1077">
        <v>0</v>
      </c>
      <c r="U12" s="1078">
        <v>1</v>
      </c>
      <c r="V12" s="1079">
        <v>3.2711933904312551</v>
      </c>
      <c r="W12" s="1073" t="s">
        <v>3034</v>
      </c>
      <c r="X12" s="1077">
        <v>0.27590495912310681</v>
      </c>
      <c r="Y12" s="1078">
        <v>1</v>
      </c>
      <c r="Z12" s="1079">
        <v>3.2711933904312551</v>
      </c>
      <c r="AA12" s="1073" t="s">
        <v>3034</v>
      </c>
      <c r="AB12" s="1101"/>
      <c r="AC12" s="1041" t="s">
        <v>1980</v>
      </c>
      <c r="AD12" s="1094">
        <v>5</v>
      </c>
      <c r="AE12" s="1094">
        <v>1</v>
      </c>
      <c r="AF12" s="1094">
        <v>1</v>
      </c>
      <c r="AG12" s="1094">
        <v>1</v>
      </c>
      <c r="AH12" s="1094">
        <v>1</v>
      </c>
      <c r="AI12" s="1094">
        <v>5</v>
      </c>
      <c r="AJ12" s="1089">
        <v>9</v>
      </c>
      <c r="AK12" s="1089">
        <v>3</v>
      </c>
      <c r="AL12" s="1093">
        <v>1.5598204153209623</v>
      </c>
      <c r="AM12" s="1093">
        <v>3.2711933904312551</v>
      </c>
      <c r="AN12" s="1093" t="s">
        <v>2934</v>
      </c>
      <c r="AO12" s="1095">
        <v>1.5</v>
      </c>
      <c r="AP12" s="1095">
        <v>1</v>
      </c>
      <c r="AQ12" s="1095">
        <v>1</v>
      </c>
      <c r="AR12" s="1095">
        <v>1</v>
      </c>
      <c r="AS12" s="1095">
        <v>1</v>
      </c>
      <c r="AT12" s="1095">
        <v>1.2</v>
      </c>
    </row>
    <row r="13" spans="1:46">
      <c r="A13" s="1045">
        <v>1522</v>
      </c>
      <c r="B13" s="1059"/>
      <c r="C13" s="1060" t="s">
        <v>469</v>
      </c>
      <c r="D13" s="1071" t="s">
        <v>470</v>
      </c>
      <c r="E13" s="1072" t="s">
        <v>352</v>
      </c>
      <c r="F13" s="1073" t="s">
        <v>3006</v>
      </c>
      <c r="G13" s="1074" t="s">
        <v>465</v>
      </c>
      <c r="H13" s="1075" t="s">
        <v>352</v>
      </c>
      <c r="I13" s="1075" t="s">
        <v>352</v>
      </c>
      <c r="J13" s="1076">
        <v>1</v>
      </c>
      <c r="K13" s="1074" t="s">
        <v>340</v>
      </c>
      <c r="L13" s="1077">
        <v>0.27590495912310681</v>
      </c>
      <c r="M13" s="1078">
        <v>1</v>
      </c>
      <c r="N13" s="1079">
        <v>3.2711933904312551</v>
      </c>
      <c r="O13" s="1073" t="s">
        <v>3034</v>
      </c>
      <c r="P13" s="1077">
        <v>0</v>
      </c>
      <c r="Q13" s="1078">
        <v>1</v>
      </c>
      <c r="R13" s="1079">
        <v>3.2711933904312551</v>
      </c>
      <c r="S13" s="1073" t="s">
        <v>3034</v>
      </c>
      <c r="T13" s="1077">
        <v>0</v>
      </c>
      <c r="U13" s="1078">
        <v>1</v>
      </c>
      <c r="V13" s="1079">
        <v>3.2711933904312551</v>
      </c>
      <c r="W13" s="1073" t="s">
        <v>3034</v>
      </c>
      <c r="X13" s="1077">
        <v>0</v>
      </c>
      <c r="Y13" s="1078">
        <v>1</v>
      </c>
      <c r="Z13" s="1079">
        <v>3.2711933904312551</v>
      </c>
      <c r="AA13" s="1073" t="s">
        <v>3034</v>
      </c>
      <c r="AB13" s="1103"/>
      <c r="AC13" s="1041" t="s">
        <v>1980</v>
      </c>
      <c r="AD13" s="1094">
        <v>5</v>
      </c>
      <c r="AE13" s="1094">
        <v>1</v>
      </c>
      <c r="AF13" s="1094">
        <v>1</v>
      </c>
      <c r="AG13" s="1094">
        <v>1</v>
      </c>
      <c r="AH13" s="1094">
        <v>1</v>
      </c>
      <c r="AI13" s="1094">
        <v>5</v>
      </c>
      <c r="AJ13" s="1089">
        <v>9</v>
      </c>
      <c r="AK13" s="1089">
        <v>3</v>
      </c>
      <c r="AL13" s="1093">
        <v>1.5598204153209623</v>
      </c>
      <c r="AM13" s="1093">
        <v>3.2711933904312551</v>
      </c>
      <c r="AN13" s="1093" t="s">
        <v>2934</v>
      </c>
      <c r="AO13" s="1095">
        <v>1.5</v>
      </c>
      <c r="AP13" s="1095">
        <v>1</v>
      </c>
      <c r="AQ13" s="1095">
        <v>1</v>
      </c>
      <c r="AR13" s="1095">
        <v>1</v>
      </c>
      <c r="AS13" s="1095">
        <v>1</v>
      </c>
      <c r="AT13" s="1095">
        <v>1.2</v>
      </c>
    </row>
    <row r="14" spans="1:46">
      <c r="A14" s="1045">
        <v>1521</v>
      </c>
      <c r="B14" s="1059"/>
      <c r="C14" s="1060" t="s">
        <v>469</v>
      </c>
      <c r="D14" s="1071" t="s">
        <v>470</v>
      </c>
      <c r="E14" s="1072" t="s">
        <v>352</v>
      </c>
      <c r="F14" s="1073" t="s">
        <v>3005</v>
      </c>
      <c r="G14" s="1074" t="s">
        <v>465</v>
      </c>
      <c r="H14" s="1075" t="s">
        <v>352</v>
      </c>
      <c r="I14" s="1075" t="s">
        <v>352</v>
      </c>
      <c r="J14" s="1076">
        <v>1</v>
      </c>
      <c r="K14" s="1074" t="s">
        <v>340</v>
      </c>
      <c r="L14" s="1077">
        <v>0</v>
      </c>
      <c r="M14" s="1078">
        <v>1</v>
      </c>
      <c r="N14" s="1079">
        <v>3.2711933904312551</v>
      </c>
      <c r="O14" s="1073" t="s">
        <v>3034</v>
      </c>
      <c r="P14" s="1077">
        <v>0.27590495912310681</v>
      </c>
      <c r="Q14" s="1078">
        <v>1</v>
      </c>
      <c r="R14" s="1079">
        <v>3.2711933904312551</v>
      </c>
      <c r="S14" s="1073" t="s">
        <v>3034</v>
      </c>
      <c r="T14" s="1077">
        <v>0</v>
      </c>
      <c r="U14" s="1078">
        <v>1</v>
      </c>
      <c r="V14" s="1079">
        <v>3.2711933904312551</v>
      </c>
      <c r="W14" s="1073" t="s">
        <v>3034</v>
      </c>
      <c r="X14" s="1077">
        <v>0</v>
      </c>
      <c r="Y14" s="1078">
        <v>1</v>
      </c>
      <c r="Z14" s="1079">
        <v>3.2711933904312551</v>
      </c>
      <c r="AA14" s="1073" t="s">
        <v>3034</v>
      </c>
      <c r="AB14" s="1103"/>
      <c r="AC14" s="1041" t="s">
        <v>1980</v>
      </c>
      <c r="AD14" s="1094">
        <v>5</v>
      </c>
      <c r="AE14" s="1094">
        <v>1</v>
      </c>
      <c r="AF14" s="1094">
        <v>1</v>
      </c>
      <c r="AG14" s="1094">
        <v>1</v>
      </c>
      <c r="AH14" s="1094">
        <v>1</v>
      </c>
      <c r="AI14" s="1094">
        <v>5</v>
      </c>
      <c r="AJ14" s="1089">
        <v>9</v>
      </c>
      <c r="AK14" s="1089">
        <v>3</v>
      </c>
      <c r="AL14" s="1093">
        <v>1.5598204153209623</v>
      </c>
      <c r="AM14" s="1093">
        <v>3.2711933904312551</v>
      </c>
      <c r="AN14" s="1093" t="s">
        <v>2934</v>
      </c>
      <c r="AO14" s="1095">
        <v>1.5</v>
      </c>
      <c r="AP14" s="1095">
        <v>1</v>
      </c>
      <c r="AQ14" s="1095">
        <v>1</v>
      </c>
      <c r="AR14" s="1095">
        <v>1</v>
      </c>
      <c r="AS14" s="1095">
        <v>1</v>
      </c>
      <c r="AT14" s="1095">
        <v>1.2</v>
      </c>
    </row>
    <row r="15" spans="1:46">
      <c r="A15" s="1045" t="s">
        <v>858</v>
      </c>
      <c r="B15" s="1059"/>
      <c r="C15" s="1060" t="s">
        <v>469</v>
      </c>
      <c r="D15" s="1071" t="s">
        <v>470</v>
      </c>
      <c r="E15" s="1072" t="s">
        <v>352</v>
      </c>
      <c r="F15" s="1073" t="s">
        <v>1347</v>
      </c>
      <c r="G15" s="1074" t="s">
        <v>403</v>
      </c>
      <c r="H15" s="1075" t="s">
        <v>352</v>
      </c>
      <c r="I15" s="1075" t="s">
        <v>352</v>
      </c>
      <c r="J15" s="1076">
        <v>1</v>
      </c>
      <c r="K15" s="1074" t="s">
        <v>340</v>
      </c>
      <c r="L15" s="1077">
        <v>0</v>
      </c>
      <c r="M15" s="1078">
        <v>1</v>
      </c>
      <c r="N15" s="1079">
        <v>3.2711933904312551</v>
      </c>
      <c r="O15" s="1073" t="s">
        <v>3035</v>
      </c>
      <c r="P15" s="1077">
        <v>0</v>
      </c>
      <c r="Q15" s="1078">
        <v>1</v>
      </c>
      <c r="R15" s="1079">
        <v>3.2711933904312551</v>
      </c>
      <c r="S15" s="1073" t="s">
        <v>3035</v>
      </c>
      <c r="T15" s="1077">
        <v>0</v>
      </c>
      <c r="U15" s="1078">
        <v>1</v>
      </c>
      <c r="V15" s="1079">
        <v>3.2711933904312551</v>
      </c>
      <c r="W15" s="1073" t="s">
        <v>3035</v>
      </c>
      <c r="X15" s="1077">
        <v>0</v>
      </c>
      <c r="Y15" s="1078">
        <v>1</v>
      </c>
      <c r="Z15" s="1079">
        <v>3.2711933904312551</v>
      </c>
      <c r="AA15" s="1073" t="s">
        <v>3035</v>
      </c>
      <c r="AB15" s="1103"/>
      <c r="AC15" s="1041" t="s">
        <v>1981</v>
      </c>
      <c r="AD15" s="1094">
        <v>5</v>
      </c>
      <c r="AE15" s="1094">
        <v>1</v>
      </c>
      <c r="AF15" s="1094">
        <v>1</v>
      </c>
      <c r="AG15" s="1094">
        <v>1</v>
      </c>
      <c r="AH15" s="1094">
        <v>1</v>
      </c>
      <c r="AI15" s="1094">
        <v>5</v>
      </c>
      <c r="AJ15" s="1089">
        <v>9</v>
      </c>
      <c r="AK15" s="1089">
        <v>3</v>
      </c>
      <c r="AL15" s="1093">
        <v>1.5598204153209623</v>
      </c>
      <c r="AM15" s="1093">
        <v>3.2711933904312551</v>
      </c>
      <c r="AN15" s="1093" t="s">
        <v>2934</v>
      </c>
      <c r="AO15" s="1095">
        <v>1.5</v>
      </c>
      <c r="AP15" s="1095">
        <v>1</v>
      </c>
      <c r="AQ15" s="1095">
        <v>1</v>
      </c>
      <c r="AR15" s="1095">
        <v>1</v>
      </c>
      <c r="AS15" s="1095">
        <v>1</v>
      </c>
      <c r="AT15" s="1095">
        <v>1.2</v>
      </c>
    </row>
    <row r="16" spans="1:46">
      <c r="A16" s="1045" t="s">
        <v>859</v>
      </c>
      <c r="B16" s="1059"/>
      <c r="C16" s="1060" t="s">
        <v>469</v>
      </c>
      <c r="D16" s="1071" t="s">
        <v>470</v>
      </c>
      <c r="E16" s="1072" t="s">
        <v>352</v>
      </c>
      <c r="F16" s="1073" t="s">
        <v>3004</v>
      </c>
      <c r="G16" s="1074" t="s">
        <v>403</v>
      </c>
      <c r="H16" s="1075" t="s">
        <v>352</v>
      </c>
      <c r="I16" s="1075" t="s">
        <v>352</v>
      </c>
      <c r="J16" s="1076">
        <v>1</v>
      </c>
      <c r="K16" s="1074" t="s">
        <v>340</v>
      </c>
      <c r="L16" s="1077">
        <v>0</v>
      </c>
      <c r="M16" s="1078">
        <v>1</v>
      </c>
      <c r="N16" s="1079">
        <v>3.2711933904312551</v>
      </c>
      <c r="O16" s="1073" t="s">
        <v>3035</v>
      </c>
      <c r="P16" s="1077">
        <v>0</v>
      </c>
      <c r="Q16" s="1078">
        <v>1</v>
      </c>
      <c r="R16" s="1079">
        <v>3.2711933904312551</v>
      </c>
      <c r="S16" s="1073" t="s">
        <v>3035</v>
      </c>
      <c r="T16" s="1077">
        <v>0</v>
      </c>
      <c r="U16" s="1078">
        <v>1</v>
      </c>
      <c r="V16" s="1079">
        <v>3.2711933904312551</v>
      </c>
      <c r="W16" s="1073" t="s">
        <v>3035</v>
      </c>
      <c r="X16" s="1077">
        <v>0</v>
      </c>
      <c r="Y16" s="1078">
        <v>1</v>
      </c>
      <c r="Z16" s="1079">
        <v>3.2711933904312551</v>
      </c>
      <c r="AA16" s="1073" t="s">
        <v>3035</v>
      </c>
      <c r="AB16" s="1103"/>
      <c r="AC16" s="1041" t="s">
        <v>1981</v>
      </c>
      <c r="AD16" s="1094">
        <v>5</v>
      </c>
      <c r="AE16" s="1094">
        <v>1</v>
      </c>
      <c r="AF16" s="1094">
        <v>1</v>
      </c>
      <c r="AG16" s="1094">
        <v>1</v>
      </c>
      <c r="AH16" s="1094">
        <v>1</v>
      </c>
      <c r="AI16" s="1094">
        <v>5</v>
      </c>
      <c r="AJ16" s="1089">
        <v>9</v>
      </c>
      <c r="AK16" s="1089">
        <v>3</v>
      </c>
      <c r="AL16" s="1093">
        <v>1.5598204153209623</v>
      </c>
      <c r="AM16" s="1093">
        <v>3.2711933904312551</v>
      </c>
      <c r="AN16" s="1093" t="s">
        <v>2934</v>
      </c>
      <c r="AO16" s="1095">
        <v>1.5</v>
      </c>
      <c r="AP16" s="1095">
        <v>1</v>
      </c>
      <c r="AQ16" s="1095">
        <v>1</v>
      </c>
      <c r="AR16" s="1095">
        <v>1</v>
      </c>
      <c r="AS16" s="1095">
        <v>1</v>
      </c>
      <c r="AT16" s="1095">
        <v>1.2</v>
      </c>
    </row>
    <row r="17" spans="1:46">
      <c r="A17" s="1045" t="s">
        <v>860</v>
      </c>
      <c r="B17" s="1059"/>
      <c r="C17" s="1060" t="s">
        <v>469</v>
      </c>
      <c r="D17" s="1071" t="s">
        <v>470</v>
      </c>
      <c r="E17" s="1072" t="s">
        <v>352</v>
      </c>
      <c r="F17" s="1073" t="s">
        <v>3006</v>
      </c>
      <c r="G17" s="1074" t="s">
        <v>403</v>
      </c>
      <c r="H17" s="1075" t="s">
        <v>352</v>
      </c>
      <c r="I17" s="1075" t="s">
        <v>352</v>
      </c>
      <c r="J17" s="1076">
        <v>1</v>
      </c>
      <c r="K17" s="1074" t="s">
        <v>340</v>
      </c>
      <c r="L17" s="1077">
        <v>0</v>
      </c>
      <c r="M17" s="1078">
        <v>1</v>
      </c>
      <c r="N17" s="1079">
        <v>3.2711933904312551</v>
      </c>
      <c r="O17" s="1073" t="s">
        <v>3035</v>
      </c>
      <c r="P17" s="1077">
        <v>0</v>
      </c>
      <c r="Q17" s="1078">
        <v>1</v>
      </c>
      <c r="R17" s="1079">
        <v>3.2711933904312551</v>
      </c>
      <c r="S17" s="1073" t="s">
        <v>3035</v>
      </c>
      <c r="T17" s="1077">
        <v>0</v>
      </c>
      <c r="U17" s="1078">
        <v>1</v>
      </c>
      <c r="V17" s="1079">
        <v>3.2711933904312551</v>
      </c>
      <c r="W17" s="1073" t="s">
        <v>3035</v>
      </c>
      <c r="X17" s="1077">
        <v>0</v>
      </c>
      <c r="Y17" s="1078">
        <v>1</v>
      </c>
      <c r="Z17" s="1079">
        <v>3.2711933904312551</v>
      </c>
      <c r="AA17" s="1073" t="s">
        <v>3035</v>
      </c>
      <c r="AB17" s="1103"/>
      <c r="AC17" s="1041" t="s">
        <v>1981</v>
      </c>
      <c r="AD17" s="1094">
        <v>5</v>
      </c>
      <c r="AE17" s="1094">
        <v>1</v>
      </c>
      <c r="AF17" s="1094">
        <v>1</v>
      </c>
      <c r="AG17" s="1094">
        <v>1</v>
      </c>
      <c r="AH17" s="1094">
        <v>1</v>
      </c>
      <c r="AI17" s="1094">
        <v>5</v>
      </c>
      <c r="AJ17" s="1089">
        <v>9</v>
      </c>
      <c r="AK17" s="1089">
        <v>3</v>
      </c>
      <c r="AL17" s="1093">
        <v>1.5598204153209623</v>
      </c>
      <c r="AM17" s="1093">
        <v>3.2711933904312551</v>
      </c>
      <c r="AN17" s="1093" t="s">
        <v>2934</v>
      </c>
      <c r="AO17" s="1095">
        <v>1.5</v>
      </c>
      <c r="AP17" s="1095">
        <v>1</v>
      </c>
      <c r="AQ17" s="1095">
        <v>1</v>
      </c>
      <c r="AR17" s="1095">
        <v>1</v>
      </c>
      <c r="AS17" s="1095">
        <v>1</v>
      </c>
      <c r="AT17" s="1095">
        <v>1.2</v>
      </c>
    </row>
    <row r="18" spans="1:46">
      <c r="A18" s="1045" t="s">
        <v>861</v>
      </c>
      <c r="B18" s="1059"/>
      <c r="C18" s="1060" t="s">
        <v>469</v>
      </c>
      <c r="D18" s="1071" t="s">
        <v>470</v>
      </c>
      <c r="E18" s="1072" t="s">
        <v>352</v>
      </c>
      <c r="F18" s="1073" t="s">
        <v>3005</v>
      </c>
      <c r="G18" s="1074" t="s">
        <v>403</v>
      </c>
      <c r="H18" s="1075" t="s">
        <v>352</v>
      </c>
      <c r="I18" s="1075" t="s">
        <v>352</v>
      </c>
      <c r="J18" s="1076">
        <v>1</v>
      </c>
      <c r="K18" s="1074" t="s">
        <v>340</v>
      </c>
      <c r="L18" s="1077">
        <v>0</v>
      </c>
      <c r="M18" s="1078">
        <v>1</v>
      </c>
      <c r="N18" s="1079">
        <v>3.2711933904312551</v>
      </c>
      <c r="O18" s="1073" t="s">
        <v>3035</v>
      </c>
      <c r="P18" s="1077">
        <v>0</v>
      </c>
      <c r="Q18" s="1078">
        <v>1</v>
      </c>
      <c r="R18" s="1079">
        <v>3.2711933904312551</v>
      </c>
      <c r="S18" s="1073" t="s">
        <v>3035</v>
      </c>
      <c r="T18" s="1077">
        <v>0</v>
      </c>
      <c r="U18" s="1078">
        <v>1</v>
      </c>
      <c r="V18" s="1079">
        <v>3.2711933904312551</v>
      </c>
      <c r="W18" s="1073" t="s">
        <v>3035</v>
      </c>
      <c r="X18" s="1077">
        <v>0</v>
      </c>
      <c r="Y18" s="1078">
        <v>1</v>
      </c>
      <c r="Z18" s="1079">
        <v>3.2711933904312551</v>
      </c>
      <c r="AA18" s="1073" t="s">
        <v>3035</v>
      </c>
      <c r="AB18" s="1103"/>
      <c r="AC18" s="1041" t="s">
        <v>1981</v>
      </c>
      <c r="AD18" s="1094">
        <v>5</v>
      </c>
      <c r="AE18" s="1094">
        <v>1</v>
      </c>
      <c r="AF18" s="1094">
        <v>1</v>
      </c>
      <c r="AG18" s="1094">
        <v>1</v>
      </c>
      <c r="AH18" s="1094">
        <v>1</v>
      </c>
      <c r="AI18" s="1094">
        <v>5</v>
      </c>
      <c r="AJ18" s="1089">
        <v>9</v>
      </c>
      <c r="AK18" s="1089">
        <v>3</v>
      </c>
      <c r="AL18" s="1093">
        <v>1.5598204153209623</v>
      </c>
      <c r="AM18" s="1093">
        <v>3.2711933904312551</v>
      </c>
      <c r="AN18" s="1093" t="s">
        <v>2934</v>
      </c>
      <c r="AO18" s="1095">
        <v>1.5</v>
      </c>
      <c r="AP18" s="1095">
        <v>1</v>
      </c>
      <c r="AQ18" s="1095">
        <v>1</v>
      </c>
      <c r="AR18" s="1095">
        <v>1</v>
      </c>
      <c r="AS18" s="1095">
        <v>1</v>
      </c>
      <c r="AT18" s="1095">
        <v>1.2</v>
      </c>
    </row>
    <row r="19" spans="1:46">
      <c r="A19" s="1045" t="s">
        <v>743</v>
      </c>
      <c r="B19" s="1059"/>
      <c r="C19" s="1060" t="s">
        <v>469</v>
      </c>
      <c r="D19" s="1071" t="s">
        <v>470</v>
      </c>
      <c r="E19" s="1072" t="s">
        <v>352</v>
      </c>
      <c r="F19" s="1073" t="s">
        <v>1347</v>
      </c>
      <c r="G19" s="1074" t="s">
        <v>1099</v>
      </c>
      <c r="H19" s="1075" t="s">
        <v>352</v>
      </c>
      <c r="I19" s="1075" t="s">
        <v>352</v>
      </c>
      <c r="J19" s="1076">
        <v>1</v>
      </c>
      <c r="K19" s="1074" t="s">
        <v>340</v>
      </c>
      <c r="L19" s="1077">
        <v>0</v>
      </c>
      <c r="M19" s="1078">
        <v>1</v>
      </c>
      <c r="N19" s="1079">
        <v>3.2711933904312551</v>
      </c>
      <c r="O19" s="1073" t="s">
        <v>3036</v>
      </c>
      <c r="P19" s="1077">
        <v>0</v>
      </c>
      <c r="Q19" s="1078">
        <v>1</v>
      </c>
      <c r="R19" s="1079">
        <v>3.2711933904312551</v>
      </c>
      <c r="S19" s="1073" t="s">
        <v>3036</v>
      </c>
      <c r="T19" s="1077">
        <v>0.72409504087689325</v>
      </c>
      <c r="U19" s="1078">
        <v>1</v>
      </c>
      <c r="V19" s="1079">
        <v>3.2711933904312551</v>
      </c>
      <c r="W19" s="1073" t="s">
        <v>3036</v>
      </c>
      <c r="X19" s="1077">
        <v>0</v>
      </c>
      <c r="Y19" s="1078">
        <v>1</v>
      </c>
      <c r="Z19" s="1079">
        <v>3.2711933904312551</v>
      </c>
      <c r="AA19" s="1073" t="s">
        <v>3036</v>
      </c>
      <c r="AB19" s="1103"/>
      <c r="AC19" s="1041" t="s">
        <v>1982</v>
      </c>
      <c r="AD19" s="1094">
        <v>5</v>
      </c>
      <c r="AE19" s="1094">
        <v>1</v>
      </c>
      <c r="AF19" s="1094">
        <v>1</v>
      </c>
      <c r="AG19" s="1094">
        <v>1</v>
      </c>
      <c r="AH19" s="1094">
        <v>1</v>
      </c>
      <c r="AI19" s="1094">
        <v>5</v>
      </c>
      <c r="AJ19" s="1089">
        <v>9</v>
      </c>
      <c r="AK19" s="1089">
        <v>3</v>
      </c>
      <c r="AL19" s="1093">
        <v>1.5598204153209623</v>
      </c>
      <c r="AM19" s="1093">
        <v>3.2711933904312551</v>
      </c>
      <c r="AN19" s="1093" t="s">
        <v>2934</v>
      </c>
      <c r="AO19" s="1095">
        <v>1.5</v>
      </c>
      <c r="AP19" s="1095">
        <v>1</v>
      </c>
      <c r="AQ19" s="1095">
        <v>1</v>
      </c>
      <c r="AR19" s="1095">
        <v>1</v>
      </c>
      <c r="AS19" s="1095">
        <v>1</v>
      </c>
      <c r="AT19" s="1095">
        <v>1.2</v>
      </c>
    </row>
    <row r="20" spans="1:46">
      <c r="A20" s="1045" t="s">
        <v>744</v>
      </c>
      <c r="B20" s="1059"/>
      <c r="C20" s="1060" t="s">
        <v>469</v>
      </c>
      <c r="D20" s="1071" t="s">
        <v>470</v>
      </c>
      <c r="E20" s="1072" t="s">
        <v>352</v>
      </c>
      <c r="F20" s="1073" t="s">
        <v>3004</v>
      </c>
      <c r="G20" s="1074" t="s">
        <v>1099</v>
      </c>
      <c r="H20" s="1075" t="s">
        <v>352</v>
      </c>
      <c r="I20" s="1075" t="s">
        <v>352</v>
      </c>
      <c r="J20" s="1076">
        <v>1</v>
      </c>
      <c r="K20" s="1074" t="s">
        <v>340</v>
      </c>
      <c r="L20" s="1077">
        <v>0</v>
      </c>
      <c r="M20" s="1078">
        <v>1</v>
      </c>
      <c r="N20" s="1079">
        <v>3.2711933904312551</v>
      </c>
      <c r="O20" s="1073" t="s">
        <v>3036</v>
      </c>
      <c r="P20" s="1077">
        <v>0</v>
      </c>
      <c r="Q20" s="1078">
        <v>1</v>
      </c>
      <c r="R20" s="1079">
        <v>3.2711933904312551</v>
      </c>
      <c r="S20" s="1073" t="s">
        <v>3036</v>
      </c>
      <c r="T20" s="1077">
        <v>0</v>
      </c>
      <c r="U20" s="1078">
        <v>1</v>
      </c>
      <c r="V20" s="1079">
        <v>3.2711933904312551</v>
      </c>
      <c r="W20" s="1073" t="s">
        <v>3036</v>
      </c>
      <c r="X20" s="1077">
        <v>0.72409504087689325</v>
      </c>
      <c r="Y20" s="1078">
        <v>1</v>
      </c>
      <c r="Z20" s="1079">
        <v>3.2711933904312551</v>
      </c>
      <c r="AA20" s="1073" t="s">
        <v>3036</v>
      </c>
      <c r="AB20" s="1103"/>
      <c r="AC20" s="1041" t="s">
        <v>1982</v>
      </c>
      <c r="AD20" s="1094">
        <v>5</v>
      </c>
      <c r="AE20" s="1094">
        <v>1</v>
      </c>
      <c r="AF20" s="1094">
        <v>1</v>
      </c>
      <c r="AG20" s="1094">
        <v>1</v>
      </c>
      <c r="AH20" s="1094">
        <v>1</v>
      </c>
      <c r="AI20" s="1094">
        <v>5</v>
      </c>
      <c r="AJ20" s="1089">
        <v>9</v>
      </c>
      <c r="AK20" s="1089">
        <v>3</v>
      </c>
      <c r="AL20" s="1093">
        <v>1.5598204153209623</v>
      </c>
      <c r="AM20" s="1093">
        <v>3.2711933904312551</v>
      </c>
      <c r="AN20" s="1093" t="s">
        <v>2934</v>
      </c>
      <c r="AO20" s="1095">
        <v>1.5</v>
      </c>
      <c r="AP20" s="1095">
        <v>1</v>
      </c>
      <c r="AQ20" s="1095">
        <v>1</v>
      </c>
      <c r="AR20" s="1095">
        <v>1</v>
      </c>
      <c r="AS20" s="1095">
        <v>1</v>
      </c>
      <c r="AT20" s="1095">
        <v>1.2</v>
      </c>
    </row>
    <row r="21" spans="1:46">
      <c r="A21" s="1045" t="s">
        <v>765</v>
      </c>
      <c r="B21" s="1059"/>
      <c r="C21" s="1060" t="s">
        <v>469</v>
      </c>
      <c r="D21" s="1071" t="s">
        <v>470</v>
      </c>
      <c r="E21" s="1072" t="s">
        <v>352</v>
      </c>
      <c r="F21" s="1073" t="s">
        <v>3006</v>
      </c>
      <c r="G21" s="1074" t="s">
        <v>1099</v>
      </c>
      <c r="H21" s="1075" t="s">
        <v>352</v>
      </c>
      <c r="I21" s="1075" t="s">
        <v>352</v>
      </c>
      <c r="J21" s="1076">
        <v>1</v>
      </c>
      <c r="K21" s="1074" t="s">
        <v>340</v>
      </c>
      <c r="L21" s="1077">
        <v>0.72409504087689325</v>
      </c>
      <c r="M21" s="1078">
        <v>1</v>
      </c>
      <c r="N21" s="1079">
        <v>3.2711933904312551</v>
      </c>
      <c r="O21" s="1073" t="s">
        <v>3036</v>
      </c>
      <c r="P21" s="1077">
        <v>0</v>
      </c>
      <c r="Q21" s="1078">
        <v>1</v>
      </c>
      <c r="R21" s="1079">
        <v>3.2711933904312551</v>
      </c>
      <c r="S21" s="1073" t="s">
        <v>3036</v>
      </c>
      <c r="T21" s="1077">
        <v>0</v>
      </c>
      <c r="U21" s="1078">
        <v>1</v>
      </c>
      <c r="V21" s="1079">
        <v>3.2711933904312551</v>
      </c>
      <c r="W21" s="1073" t="s">
        <v>3036</v>
      </c>
      <c r="X21" s="1077">
        <v>0</v>
      </c>
      <c r="Y21" s="1078">
        <v>1</v>
      </c>
      <c r="Z21" s="1079">
        <v>3.2711933904312551</v>
      </c>
      <c r="AA21" s="1073" t="s">
        <v>3036</v>
      </c>
      <c r="AB21" s="1103"/>
      <c r="AC21" s="1041" t="s">
        <v>1982</v>
      </c>
      <c r="AD21" s="1094">
        <v>5</v>
      </c>
      <c r="AE21" s="1094">
        <v>1</v>
      </c>
      <c r="AF21" s="1094">
        <v>1</v>
      </c>
      <c r="AG21" s="1094">
        <v>1</v>
      </c>
      <c r="AH21" s="1094">
        <v>1</v>
      </c>
      <c r="AI21" s="1094">
        <v>5</v>
      </c>
      <c r="AJ21" s="1089">
        <v>9</v>
      </c>
      <c r="AK21" s="1089">
        <v>3</v>
      </c>
      <c r="AL21" s="1093">
        <v>1.5598204153209623</v>
      </c>
      <c r="AM21" s="1093">
        <v>3.2711933904312551</v>
      </c>
      <c r="AN21" s="1093" t="s">
        <v>2934</v>
      </c>
      <c r="AO21" s="1095">
        <v>1.5</v>
      </c>
      <c r="AP21" s="1095">
        <v>1</v>
      </c>
      <c r="AQ21" s="1095">
        <v>1</v>
      </c>
      <c r="AR21" s="1095">
        <v>1</v>
      </c>
      <c r="AS21" s="1095">
        <v>1</v>
      </c>
      <c r="AT21" s="1095">
        <v>1.2</v>
      </c>
    </row>
    <row r="22" spans="1:46">
      <c r="A22" s="1045" t="s">
        <v>766</v>
      </c>
      <c r="B22" s="1059"/>
      <c r="C22" s="1060" t="s">
        <v>469</v>
      </c>
      <c r="D22" s="1071" t="s">
        <v>470</v>
      </c>
      <c r="E22" s="1072" t="s">
        <v>352</v>
      </c>
      <c r="F22" s="1073" t="s">
        <v>3005</v>
      </c>
      <c r="G22" s="1074" t="s">
        <v>1099</v>
      </c>
      <c r="H22" s="1075" t="s">
        <v>352</v>
      </c>
      <c r="I22" s="1075" t="s">
        <v>352</v>
      </c>
      <c r="J22" s="1076">
        <v>1</v>
      </c>
      <c r="K22" s="1074" t="s">
        <v>340</v>
      </c>
      <c r="L22" s="1077">
        <v>0</v>
      </c>
      <c r="M22" s="1078">
        <v>1</v>
      </c>
      <c r="N22" s="1079">
        <v>3.2711933904312551</v>
      </c>
      <c r="O22" s="1073" t="s">
        <v>3036</v>
      </c>
      <c r="P22" s="1077">
        <v>0.72409504087689325</v>
      </c>
      <c r="Q22" s="1078">
        <v>1</v>
      </c>
      <c r="R22" s="1079">
        <v>3.2711933904312551</v>
      </c>
      <c r="S22" s="1073" t="s">
        <v>3036</v>
      </c>
      <c r="T22" s="1077">
        <v>0</v>
      </c>
      <c r="U22" s="1078">
        <v>1</v>
      </c>
      <c r="V22" s="1079">
        <v>3.2711933904312551</v>
      </c>
      <c r="W22" s="1073" t="s">
        <v>3036</v>
      </c>
      <c r="X22" s="1077">
        <v>0</v>
      </c>
      <c r="Y22" s="1078">
        <v>1</v>
      </c>
      <c r="Z22" s="1079">
        <v>3.2711933904312551</v>
      </c>
      <c r="AA22" s="1073" t="s">
        <v>3036</v>
      </c>
      <c r="AB22" s="1104"/>
      <c r="AC22" s="1041" t="s">
        <v>1982</v>
      </c>
      <c r="AD22" s="1094">
        <v>5</v>
      </c>
      <c r="AE22" s="1094">
        <v>1</v>
      </c>
      <c r="AF22" s="1094">
        <v>1</v>
      </c>
      <c r="AG22" s="1094">
        <v>1</v>
      </c>
      <c r="AH22" s="1094">
        <v>1</v>
      </c>
      <c r="AI22" s="1094">
        <v>5</v>
      </c>
      <c r="AJ22" s="1089">
        <v>9</v>
      </c>
      <c r="AK22" s="1089">
        <v>3</v>
      </c>
      <c r="AL22" s="1093">
        <v>1.5598204153209623</v>
      </c>
      <c r="AM22" s="1093">
        <v>3.2711933904312551</v>
      </c>
      <c r="AN22" s="1093" t="s">
        <v>2934</v>
      </c>
      <c r="AO22" s="1095">
        <v>1.5</v>
      </c>
      <c r="AP22" s="1095">
        <v>1</v>
      </c>
      <c r="AQ22" s="1095">
        <v>1</v>
      </c>
      <c r="AR22" s="1095">
        <v>1</v>
      </c>
      <c r="AS22" s="1095">
        <v>1</v>
      </c>
      <c r="AT22" s="1095">
        <v>1.2</v>
      </c>
    </row>
    <row r="23" spans="1:46">
      <c r="A23" s="1045" t="s">
        <v>862</v>
      </c>
      <c r="B23" s="1059"/>
      <c r="C23" s="1060" t="s">
        <v>469</v>
      </c>
      <c r="D23" s="1071" t="s">
        <v>470</v>
      </c>
      <c r="E23" s="1072" t="s">
        <v>352</v>
      </c>
      <c r="F23" s="1073" t="s">
        <v>1347</v>
      </c>
      <c r="G23" s="1074" t="s">
        <v>2179</v>
      </c>
      <c r="H23" s="1075" t="s">
        <v>352</v>
      </c>
      <c r="I23" s="1075" t="s">
        <v>352</v>
      </c>
      <c r="J23" s="1076">
        <v>1</v>
      </c>
      <c r="K23" s="1074" t="s">
        <v>340</v>
      </c>
      <c r="L23" s="1077">
        <v>0</v>
      </c>
      <c r="M23" s="1078">
        <v>1</v>
      </c>
      <c r="N23" s="1079">
        <v>3.2711933904312551</v>
      </c>
      <c r="O23" s="1073" t="s">
        <v>3037</v>
      </c>
      <c r="P23" s="1077">
        <v>0</v>
      </c>
      <c r="Q23" s="1078">
        <v>1</v>
      </c>
      <c r="R23" s="1079">
        <v>3.2711933904312551</v>
      </c>
      <c r="S23" s="1073" t="s">
        <v>3037</v>
      </c>
      <c r="T23" s="1077">
        <v>0</v>
      </c>
      <c r="U23" s="1078">
        <v>1</v>
      </c>
      <c r="V23" s="1079">
        <v>3.2711933904312551</v>
      </c>
      <c r="W23" s="1073" t="s">
        <v>3037</v>
      </c>
      <c r="X23" s="1077">
        <v>0</v>
      </c>
      <c r="Y23" s="1078">
        <v>1</v>
      </c>
      <c r="Z23" s="1079">
        <v>3.2711933904312551</v>
      </c>
      <c r="AA23" s="1073" t="s">
        <v>3037</v>
      </c>
      <c r="AB23" s="1103"/>
      <c r="AC23" s="1041" t="s">
        <v>1983</v>
      </c>
      <c r="AD23" s="1094">
        <v>5</v>
      </c>
      <c r="AE23" s="1094">
        <v>1</v>
      </c>
      <c r="AF23" s="1094">
        <v>1</v>
      </c>
      <c r="AG23" s="1094">
        <v>1</v>
      </c>
      <c r="AH23" s="1094">
        <v>1</v>
      </c>
      <c r="AI23" s="1094">
        <v>5</v>
      </c>
      <c r="AJ23" s="1089">
        <v>9</v>
      </c>
      <c r="AK23" s="1089">
        <v>3</v>
      </c>
      <c r="AL23" s="1093">
        <v>1.5598204153209623</v>
      </c>
      <c r="AM23" s="1093">
        <v>3.2711933904312551</v>
      </c>
      <c r="AN23" s="1093" t="s">
        <v>2934</v>
      </c>
      <c r="AO23" s="1095">
        <v>1.5</v>
      </c>
      <c r="AP23" s="1095">
        <v>1</v>
      </c>
      <c r="AQ23" s="1095">
        <v>1</v>
      </c>
      <c r="AR23" s="1095">
        <v>1</v>
      </c>
      <c r="AS23" s="1095">
        <v>1</v>
      </c>
      <c r="AT23" s="1095">
        <v>1.2</v>
      </c>
    </row>
    <row r="24" spans="1:46">
      <c r="A24" s="1045" t="s">
        <v>863</v>
      </c>
      <c r="B24" s="1059"/>
      <c r="C24" s="1060" t="s">
        <v>469</v>
      </c>
      <c r="D24" s="1071" t="s">
        <v>470</v>
      </c>
      <c r="E24" s="1072" t="s">
        <v>352</v>
      </c>
      <c r="F24" s="1073" t="s">
        <v>3004</v>
      </c>
      <c r="G24" s="1074" t="s">
        <v>2179</v>
      </c>
      <c r="H24" s="1075" t="s">
        <v>352</v>
      </c>
      <c r="I24" s="1075" t="s">
        <v>352</v>
      </c>
      <c r="J24" s="1076">
        <v>1</v>
      </c>
      <c r="K24" s="1074" t="s">
        <v>340</v>
      </c>
      <c r="L24" s="1077">
        <v>0</v>
      </c>
      <c r="M24" s="1078">
        <v>1</v>
      </c>
      <c r="N24" s="1079">
        <v>3.2711933904312551</v>
      </c>
      <c r="O24" s="1073" t="s">
        <v>3037</v>
      </c>
      <c r="P24" s="1077">
        <v>0</v>
      </c>
      <c r="Q24" s="1078">
        <v>1</v>
      </c>
      <c r="R24" s="1079">
        <v>3.2711933904312551</v>
      </c>
      <c r="S24" s="1073" t="s">
        <v>3037</v>
      </c>
      <c r="T24" s="1077">
        <v>0</v>
      </c>
      <c r="U24" s="1078">
        <v>1</v>
      </c>
      <c r="V24" s="1079">
        <v>3.2711933904312551</v>
      </c>
      <c r="W24" s="1073" t="s">
        <v>3037</v>
      </c>
      <c r="X24" s="1077">
        <v>0</v>
      </c>
      <c r="Y24" s="1078">
        <v>1</v>
      </c>
      <c r="Z24" s="1079">
        <v>3.2711933904312551</v>
      </c>
      <c r="AA24" s="1073" t="s">
        <v>3037</v>
      </c>
      <c r="AB24" s="1103"/>
      <c r="AC24" s="1041" t="s">
        <v>1983</v>
      </c>
      <c r="AD24" s="1094">
        <v>5</v>
      </c>
      <c r="AE24" s="1094">
        <v>1</v>
      </c>
      <c r="AF24" s="1094">
        <v>1</v>
      </c>
      <c r="AG24" s="1094">
        <v>1</v>
      </c>
      <c r="AH24" s="1094">
        <v>1</v>
      </c>
      <c r="AI24" s="1094">
        <v>5</v>
      </c>
      <c r="AJ24" s="1089">
        <v>9</v>
      </c>
      <c r="AK24" s="1089">
        <v>3</v>
      </c>
      <c r="AL24" s="1093">
        <v>1.5598204153209623</v>
      </c>
      <c r="AM24" s="1093">
        <v>3.2711933904312551</v>
      </c>
      <c r="AN24" s="1093" t="s">
        <v>2934</v>
      </c>
      <c r="AO24" s="1095">
        <v>1.5</v>
      </c>
      <c r="AP24" s="1095">
        <v>1</v>
      </c>
      <c r="AQ24" s="1095">
        <v>1</v>
      </c>
      <c r="AR24" s="1095">
        <v>1</v>
      </c>
      <c r="AS24" s="1095">
        <v>1</v>
      </c>
      <c r="AT24" s="1095">
        <v>1.2</v>
      </c>
    </row>
    <row r="25" spans="1:46">
      <c r="A25" s="1045" t="s">
        <v>864</v>
      </c>
      <c r="B25" s="1059"/>
      <c r="C25" s="1060" t="s">
        <v>469</v>
      </c>
      <c r="D25" s="1071" t="s">
        <v>470</v>
      </c>
      <c r="E25" s="1072" t="s">
        <v>352</v>
      </c>
      <c r="F25" s="1073" t="s">
        <v>3006</v>
      </c>
      <c r="G25" s="1074" t="s">
        <v>2179</v>
      </c>
      <c r="H25" s="1075" t="s">
        <v>352</v>
      </c>
      <c r="I25" s="1075" t="s">
        <v>352</v>
      </c>
      <c r="J25" s="1076">
        <v>1</v>
      </c>
      <c r="K25" s="1074" t="s">
        <v>340</v>
      </c>
      <c r="L25" s="1077">
        <v>0</v>
      </c>
      <c r="M25" s="1078">
        <v>1</v>
      </c>
      <c r="N25" s="1079">
        <v>3.2711933904312551</v>
      </c>
      <c r="O25" s="1073" t="s">
        <v>3037</v>
      </c>
      <c r="P25" s="1077">
        <v>0</v>
      </c>
      <c r="Q25" s="1078">
        <v>1</v>
      </c>
      <c r="R25" s="1079">
        <v>3.2711933904312551</v>
      </c>
      <c r="S25" s="1073" t="s">
        <v>3037</v>
      </c>
      <c r="T25" s="1077">
        <v>0</v>
      </c>
      <c r="U25" s="1078">
        <v>1</v>
      </c>
      <c r="V25" s="1079">
        <v>3.2711933904312551</v>
      </c>
      <c r="W25" s="1073" t="s">
        <v>3037</v>
      </c>
      <c r="X25" s="1077">
        <v>0</v>
      </c>
      <c r="Y25" s="1078">
        <v>1</v>
      </c>
      <c r="Z25" s="1079">
        <v>3.2711933904312551</v>
      </c>
      <c r="AA25" s="1073" t="s">
        <v>3037</v>
      </c>
      <c r="AB25" s="1103"/>
      <c r="AC25" s="1041" t="s">
        <v>1983</v>
      </c>
      <c r="AD25" s="1094">
        <v>5</v>
      </c>
      <c r="AE25" s="1094">
        <v>1</v>
      </c>
      <c r="AF25" s="1094">
        <v>1</v>
      </c>
      <c r="AG25" s="1094">
        <v>1</v>
      </c>
      <c r="AH25" s="1094">
        <v>1</v>
      </c>
      <c r="AI25" s="1094">
        <v>5</v>
      </c>
      <c r="AJ25" s="1089">
        <v>9</v>
      </c>
      <c r="AK25" s="1089">
        <v>3</v>
      </c>
      <c r="AL25" s="1093">
        <v>1.5598204153209623</v>
      </c>
      <c r="AM25" s="1093">
        <v>3.2711933904312551</v>
      </c>
      <c r="AN25" s="1093" t="s">
        <v>2934</v>
      </c>
      <c r="AO25" s="1095">
        <v>1.5</v>
      </c>
      <c r="AP25" s="1095">
        <v>1</v>
      </c>
      <c r="AQ25" s="1095">
        <v>1</v>
      </c>
      <c r="AR25" s="1095">
        <v>1</v>
      </c>
      <c r="AS25" s="1095">
        <v>1</v>
      </c>
      <c r="AT25" s="1095">
        <v>1.2</v>
      </c>
    </row>
    <row r="26" spans="1:46">
      <c r="A26" s="1045" t="s">
        <v>865</v>
      </c>
      <c r="B26" s="1059"/>
      <c r="C26" s="1060" t="s">
        <v>469</v>
      </c>
      <c r="D26" s="1071" t="s">
        <v>470</v>
      </c>
      <c r="E26" s="1072" t="s">
        <v>352</v>
      </c>
      <c r="F26" s="1073" t="s">
        <v>3005</v>
      </c>
      <c r="G26" s="1074" t="s">
        <v>2179</v>
      </c>
      <c r="H26" s="1075" t="s">
        <v>352</v>
      </c>
      <c r="I26" s="1075" t="s">
        <v>352</v>
      </c>
      <c r="J26" s="1076">
        <v>1</v>
      </c>
      <c r="K26" s="1074" t="s">
        <v>340</v>
      </c>
      <c r="L26" s="1077">
        <v>0</v>
      </c>
      <c r="M26" s="1078">
        <v>1</v>
      </c>
      <c r="N26" s="1079">
        <v>3.2711933904312551</v>
      </c>
      <c r="O26" s="1073" t="s">
        <v>3037</v>
      </c>
      <c r="P26" s="1077">
        <v>0</v>
      </c>
      <c r="Q26" s="1078">
        <v>1</v>
      </c>
      <c r="R26" s="1079">
        <v>3.2711933904312551</v>
      </c>
      <c r="S26" s="1073" t="s">
        <v>3037</v>
      </c>
      <c r="T26" s="1077">
        <v>0</v>
      </c>
      <c r="U26" s="1078">
        <v>1</v>
      </c>
      <c r="V26" s="1079">
        <v>3.2711933904312551</v>
      </c>
      <c r="W26" s="1073" t="s">
        <v>3037</v>
      </c>
      <c r="X26" s="1077">
        <v>0</v>
      </c>
      <c r="Y26" s="1078">
        <v>1</v>
      </c>
      <c r="Z26" s="1079">
        <v>3.2711933904312551</v>
      </c>
      <c r="AA26" s="1073" t="s">
        <v>3037</v>
      </c>
      <c r="AB26" s="1103"/>
      <c r="AC26" s="1041" t="s">
        <v>1983</v>
      </c>
      <c r="AD26" s="1094">
        <v>5</v>
      </c>
      <c r="AE26" s="1094">
        <v>1</v>
      </c>
      <c r="AF26" s="1094">
        <v>1</v>
      </c>
      <c r="AG26" s="1094">
        <v>1</v>
      </c>
      <c r="AH26" s="1094">
        <v>1</v>
      </c>
      <c r="AI26" s="1094">
        <v>5</v>
      </c>
      <c r="AJ26" s="1089">
        <v>9</v>
      </c>
      <c r="AK26" s="1089">
        <v>3</v>
      </c>
      <c r="AL26" s="1093">
        <v>1.5598204153209623</v>
      </c>
      <c r="AM26" s="1093">
        <v>3.2711933904312551</v>
      </c>
      <c r="AN26" s="1093" t="s">
        <v>2934</v>
      </c>
      <c r="AO26" s="1095">
        <v>1.5</v>
      </c>
      <c r="AP26" s="1095">
        <v>1</v>
      </c>
      <c r="AQ26" s="1095">
        <v>1</v>
      </c>
      <c r="AR26" s="1095">
        <v>1</v>
      </c>
      <c r="AS26" s="1095">
        <v>1</v>
      </c>
      <c r="AT26" s="1095">
        <v>1.2</v>
      </c>
    </row>
    <row r="27" spans="1:46" ht="24">
      <c r="A27" s="1045">
        <v>1824</v>
      </c>
      <c r="B27" s="1059" t="s">
        <v>90</v>
      </c>
      <c r="C27" s="1060" t="s">
        <v>469</v>
      </c>
      <c r="D27" s="1071" t="s">
        <v>470</v>
      </c>
      <c r="E27" s="1072" t="s">
        <v>352</v>
      </c>
      <c r="F27" s="1073" t="s">
        <v>2189</v>
      </c>
      <c r="G27" s="1074" t="s">
        <v>2190</v>
      </c>
      <c r="H27" s="1075" t="s">
        <v>352</v>
      </c>
      <c r="I27" s="1075" t="s">
        <v>352</v>
      </c>
      <c r="J27" s="1076">
        <v>0</v>
      </c>
      <c r="K27" s="1074" t="s">
        <v>341</v>
      </c>
      <c r="L27" s="1077">
        <v>161.6951871672585</v>
      </c>
      <c r="M27" s="1078">
        <v>1</v>
      </c>
      <c r="N27" s="1079">
        <v>2.0949941301068096</v>
      </c>
      <c r="O27" s="1073" t="s">
        <v>3038</v>
      </c>
      <c r="P27" s="1077">
        <v>161.31337914208655</v>
      </c>
      <c r="Q27" s="1078">
        <v>1</v>
      </c>
      <c r="R27" s="1079">
        <v>2.0949941301068096</v>
      </c>
      <c r="S27" s="1073" t="s">
        <v>3038</v>
      </c>
      <c r="T27" s="1077">
        <v>192.46028962353193</v>
      </c>
      <c r="U27" s="1078">
        <v>1</v>
      </c>
      <c r="V27" s="1079">
        <v>2.0949941301068096</v>
      </c>
      <c r="W27" s="1073" t="s">
        <v>3038</v>
      </c>
      <c r="X27" s="1077">
        <v>192.07848159835999</v>
      </c>
      <c r="Y27" s="1078">
        <v>1</v>
      </c>
      <c r="Z27" s="1079">
        <v>2.0949941301068096</v>
      </c>
      <c r="AA27" s="1073" t="s">
        <v>3038</v>
      </c>
      <c r="AB27" s="1103"/>
      <c r="AC27" s="1041" t="s">
        <v>1984</v>
      </c>
      <c r="AD27" s="1094">
        <v>4</v>
      </c>
      <c r="AE27" s="1094">
        <v>5</v>
      </c>
      <c r="AF27" s="1094" t="s">
        <v>194</v>
      </c>
      <c r="AG27" s="1094" t="s">
        <v>194</v>
      </c>
      <c r="AH27" s="1094" t="s">
        <v>194</v>
      </c>
      <c r="AI27" s="1094" t="s">
        <v>194</v>
      </c>
      <c r="AJ27" s="1089">
        <v>5</v>
      </c>
      <c r="AK27" s="1089">
        <v>2</v>
      </c>
      <c r="AL27" s="1093">
        <v>1.2941338353151037</v>
      </c>
      <c r="AM27" s="1093">
        <v>2.0949941301068096</v>
      </c>
      <c r="AN27" s="1093" t="s">
        <v>52</v>
      </c>
      <c r="AO27" s="1095">
        <v>1.2</v>
      </c>
      <c r="AP27" s="1095">
        <v>1.2</v>
      </c>
      <c r="AQ27" s="1095">
        <v>1</v>
      </c>
      <c r="AR27" s="1095">
        <v>1</v>
      </c>
      <c r="AS27" s="1095">
        <v>1</v>
      </c>
      <c r="AT27" s="1095">
        <v>1</v>
      </c>
    </row>
    <row r="28" spans="1:46">
      <c r="A28" s="1045" t="s">
        <v>1856</v>
      </c>
      <c r="B28" s="1059"/>
      <c r="C28" s="1060" t="s">
        <v>469</v>
      </c>
      <c r="D28" s="1071" t="s">
        <v>470</v>
      </c>
      <c r="E28" s="1072" t="s">
        <v>352</v>
      </c>
      <c r="F28" s="1073" t="s">
        <v>1858</v>
      </c>
      <c r="G28" s="1074" t="s">
        <v>465</v>
      </c>
      <c r="H28" s="1075" t="s">
        <v>352</v>
      </c>
      <c r="I28" s="1075" t="s">
        <v>352</v>
      </c>
      <c r="J28" s="1076">
        <v>0</v>
      </c>
      <c r="K28" s="1074" t="s">
        <v>341</v>
      </c>
      <c r="L28" s="1077">
        <v>10.529423011000079</v>
      </c>
      <c r="M28" s="1078">
        <v>1</v>
      </c>
      <c r="N28" s="1079">
        <v>2.0949941301068096</v>
      </c>
      <c r="O28" s="1073" t="s">
        <v>3039</v>
      </c>
      <c r="P28" s="1077">
        <v>10.504560068098312</v>
      </c>
      <c r="Q28" s="1078">
        <v>1</v>
      </c>
      <c r="R28" s="1079">
        <v>2.0949941301068096</v>
      </c>
      <c r="S28" s="1073" t="s">
        <v>3039</v>
      </c>
      <c r="T28" s="1077">
        <v>12.532814598677806</v>
      </c>
      <c r="U28" s="1078">
        <v>1</v>
      </c>
      <c r="V28" s="1079">
        <v>2.0949941301068096</v>
      </c>
      <c r="W28" s="1073" t="s">
        <v>3039</v>
      </c>
      <c r="X28" s="1077">
        <v>12.507951655776038</v>
      </c>
      <c r="Y28" s="1078">
        <v>1</v>
      </c>
      <c r="Z28" s="1079">
        <v>2.0949941301068096</v>
      </c>
      <c r="AA28" s="1073" t="s">
        <v>3039</v>
      </c>
      <c r="AB28" s="1103"/>
      <c r="AC28" s="1041" t="s">
        <v>1985</v>
      </c>
      <c r="AD28" s="1094">
        <v>4</v>
      </c>
      <c r="AE28" s="1094">
        <v>5</v>
      </c>
      <c r="AF28" s="1094" t="s">
        <v>194</v>
      </c>
      <c r="AG28" s="1094" t="s">
        <v>194</v>
      </c>
      <c r="AH28" s="1094" t="s">
        <v>194</v>
      </c>
      <c r="AI28" s="1094" t="s">
        <v>194</v>
      </c>
      <c r="AJ28" s="1089">
        <v>5</v>
      </c>
      <c r="AK28" s="1089">
        <v>2</v>
      </c>
      <c r="AL28" s="1093">
        <v>1.2941338353151037</v>
      </c>
      <c r="AM28" s="1093">
        <v>2.0949941301068096</v>
      </c>
      <c r="AN28" s="1093" t="s">
        <v>52</v>
      </c>
      <c r="AO28" s="1095">
        <v>1.2</v>
      </c>
      <c r="AP28" s="1095">
        <v>1.2</v>
      </c>
      <c r="AQ28" s="1095">
        <v>1</v>
      </c>
      <c r="AR28" s="1095">
        <v>1</v>
      </c>
      <c r="AS28" s="1095">
        <v>1</v>
      </c>
      <c r="AT28" s="1095">
        <v>1</v>
      </c>
    </row>
    <row r="29" spans="1:46">
      <c r="B29" s="1125"/>
      <c r="C29" s="1142"/>
      <c r="D29" s="1143"/>
      <c r="E29" s="1144"/>
      <c r="F29" s="1145"/>
      <c r="G29" s="1146"/>
      <c r="H29" s="1147"/>
      <c r="I29" s="1147"/>
      <c r="J29" s="1148"/>
      <c r="K29" s="1146"/>
      <c r="L29" s="1149"/>
      <c r="M29" s="1149"/>
      <c r="N29" s="1149"/>
      <c r="P29" s="1149"/>
      <c r="Q29" s="1149"/>
      <c r="R29" s="1149"/>
      <c r="T29" s="1149"/>
      <c r="U29" s="1149"/>
      <c r="V29" s="1149"/>
      <c r="X29" s="1149"/>
      <c r="Y29" s="1149"/>
      <c r="Z29" s="1149"/>
      <c r="AB29" s="1103"/>
    </row>
    <row r="30" spans="1:46">
      <c r="B30" s="1125"/>
      <c r="C30" s="1142"/>
      <c r="D30" s="1143"/>
      <c r="E30" s="1144"/>
      <c r="F30" s="1145" t="s">
        <v>788</v>
      </c>
      <c r="G30" s="1146"/>
      <c r="H30" s="1147"/>
      <c r="I30" s="1147"/>
      <c r="J30" s="1148"/>
      <c r="K30" s="1146" t="s">
        <v>241</v>
      </c>
      <c r="L30" s="1248">
        <v>11.168572353002473</v>
      </c>
      <c r="M30" s="1248"/>
      <c r="N30" s="1248"/>
      <c r="O30" s="1247" t="s">
        <v>756</v>
      </c>
      <c r="P30" s="1248">
        <v>11.142200197907473</v>
      </c>
      <c r="Q30" s="1248"/>
      <c r="R30" s="1248"/>
      <c r="S30" s="1247"/>
      <c r="T30" s="1248">
        <v>13.293572353002473</v>
      </c>
      <c r="U30" s="1248"/>
      <c r="V30" s="1248"/>
      <c r="W30" s="1247"/>
      <c r="X30" s="1248">
        <v>13.267200197907473</v>
      </c>
      <c r="Y30" s="1149"/>
      <c r="Z30" s="1149"/>
      <c r="AB30" s="1103"/>
    </row>
    <row r="31" spans="1:46">
      <c r="B31" s="1125"/>
      <c r="C31" s="1142"/>
      <c r="D31" s="1143"/>
      <c r="E31" s="1144"/>
      <c r="F31" s="1145"/>
      <c r="G31" s="1146"/>
      <c r="H31" s="1147"/>
      <c r="I31" s="1147"/>
      <c r="J31" s="1148"/>
      <c r="K31" s="1146"/>
      <c r="L31" s="1149"/>
      <c r="M31" s="1149"/>
      <c r="N31" s="1149"/>
      <c r="O31" s="1096" t="s">
        <v>757</v>
      </c>
      <c r="P31" s="1149"/>
      <c r="Q31" s="1149"/>
      <c r="R31" s="1149"/>
      <c r="T31" s="1149"/>
      <c r="U31" s="1149"/>
      <c r="V31" s="1149"/>
      <c r="X31" s="1149"/>
      <c r="Y31" s="1149"/>
      <c r="Z31" s="1149"/>
      <c r="AB31" s="1103"/>
    </row>
    <row r="32" spans="1:46">
      <c r="B32" s="1125"/>
      <c r="C32" s="1142"/>
      <c r="D32" s="1143"/>
      <c r="E32" s="1144"/>
      <c r="F32" s="1145" t="s">
        <v>870</v>
      </c>
      <c r="G32" s="1146"/>
      <c r="H32" s="1147"/>
      <c r="I32" s="1147"/>
      <c r="J32" s="1148"/>
      <c r="K32" s="1146"/>
      <c r="L32" s="1150">
        <v>1</v>
      </c>
      <c r="M32" s="1149"/>
      <c r="N32" s="1149"/>
      <c r="P32" s="1150">
        <v>1</v>
      </c>
      <c r="Q32" s="1149"/>
      <c r="R32" s="1149"/>
      <c r="T32" s="1150">
        <v>1</v>
      </c>
      <c r="U32" s="1149"/>
      <c r="V32" s="1149"/>
      <c r="X32" s="1150">
        <v>1</v>
      </c>
      <c r="Y32" s="1149"/>
      <c r="Z32" s="1149"/>
      <c r="AB32" s="1103"/>
    </row>
    <row r="33" spans="2:28">
      <c r="B33" s="1125"/>
      <c r="C33" s="1142"/>
      <c r="D33" s="1143"/>
      <c r="E33" s="1144"/>
      <c r="F33" s="1145"/>
      <c r="G33" s="1146"/>
      <c r="H33" s="1147"/>
      <c r="I33" s="1147"/>
      <c r="J33" s="1148"/>
      <c r="K33" s="1146"/>
      <c r="L33" s="1149"/>
      <c r="M33" s="1149"/>
      <c r="N33" s="1149"/>
      <c r="P33" s="1149"/>
      <c r="Q33" s="1149"/>
      <c r="R33" s="1149"/>
      <c r="T33" s="1149"/>
      <c r="U33" s="1149"/>
      <c r="V33" s="1149"/>
      <c r="X33" s="1149"/>
      <c r="Y33" s="1149"/>
      <c r="Z33" s="1149"/>
      <c r="AB33" s="1103"/>
    </row>
    <row r="34" spans="2:28">
      <c r="B34" s="1125"/>
      <c r="C34" s="1142"/>
      <c r="D34" s="1143"/>
      <c r="E34" s="1144"/>
      <c r="F34" s="1145"/>
      <c r="G34" s="1146"/>
      <c r="H34" s="1147"/>
      <c r="I34" s="1147"/>
      <c r="J34" s="1148"/>
      <c r="K34" s="1146"/>
      <c r="L34" s="1149"/>
      <c r="M34" s="1149"/>
      <c r="N34" s="1149"/>
      <c r="P34" s="1149"/>
      <c r="Q34" s="1149"/>
      <c r="R34" s="1149"/>
      <c r="T34" s="1149"/>
      <c r="U34" s="1149"/>
      <c r="V34" s="1149"/>
      <c r="X34" s="1149"/>
      <c r="Y34" s="1149"/>
      <c r="Z34" s="1149"/>
      <c r="AB34" s="1103"/>
    </row>
    <row r="35" spans="2:28">
      <c r="B35" s="1125"/>
      <c r="C35" s="1142"/>
      <c r="D35" s="1143"/>
      <c r="E35" s="1144"/>
      <c r="F35" s="1145"/>
      <c r="G35" s="1146"/>
      <c r="H35" s="1147"/>
      <c r="I35" s="1147"/>
      <c r="J35" s="1148"/>
      <c r="K35" s="1146"/>
      <c r="L35" s="1149"/>
      <c r="M35" s="1149"/>
      <c r="N35" s="1149"/>
      <c r="P35" s="1149"/>
      <c r="Q35" s="1149"/>
      <c r="R35" s="1149"/>
      <c r="T35" s="1149"/>
      <c r="U35" s="1149"/>
      <c r="V35" s="1149"/>
      <c r="X35" s="1149"/>
      <c r="Y35" s="1149"/>
      <c r="Z35" s="1149"/>
      <c r="AB35" s="1103"/>
    </row>
    <row r="36" spans="2:28">
      <c r="B36" s="1125"/>
      <c r="C36" s="1142"/>
      <c r="D36" s="1143"/>
      <c r="E36" s="1144"/>
      <c r="F36" s="1145"/>
      <c r="G36" s="1146"/>
      <c r="H36" s="1147"/>
      <c r="I36" s="1147"/>
      <c r="J36" s="1148"/>
      <c r="K36" s="1146"/>
      <c r="L36" s="1149"/>
      <c r="M36" s="1149"/>
      <c r="N36" s="1149"/>
      <c r="P36" s="1149"/>
      <c r="Q36" s="1149"/>
      <c r="R36" s="1149"/>
      <c r="T36" s="1149"/>
      <c r="U36" s="1149"/>
      <c r="V36" s="1149"/>
      <c r="X36" s="1149"/>
      <c r="Y36" s="1149"/>
      <c r="Z36" s="1149"/>
      <c r="AB36" s="1103"/>
    </row>
    <row r="37" spans="2:28">
      <c r="B37" s="1125"/>
      <c r="C37" s="1142"/>
      <c r="D37" s="1143"/>
      <c r="E37" s="1144"/>
      <c r="F37" s="1145" t="s">
        <v>912</v>
      </c>
      <c r="G37" s="1146" t="s">
        <v>762</v>
      </c>
      <c r="H37" s="1147">
        <v>19994.192000000003</v>
      </c>
      <c r="I37" s="1147"/>
      <c r="J37" s="1148"/>
      <c r="K37" s="1146" t="s">
        <v>762</v>
      </c>
      <c r="L37" s="1133">
        <v>19994.192000000003</v>
      </c>
      <c r="M37" s="1149"/>
      <c r="N37" s="1149"/>
      <c r="P37" s="1133">
        <v>19994.192000000003</v>
      </c>
      <c r="Q37" s="1149"/>
      <c r="R37" s="1149"/>
      <c r="T37" s="1133">
        <v>19994.192000000003</v>
      </c>
      <c r="U37" s="1149"/>
      <c r="V37" s="1149"/>
      <c r="X37" s="1133">
        <v>19994.192000000003</v>
      </c>
      <c r="Y37" s="1149"/>
      <c r="Z37" s="1149"/>
      <c r="AB37" s="1103"/>
    </row>
    <row r="38" spans="2:28">
      <c r="B38" s="1125"/>
      <c r="C38" s="1142"/>
      <c r="D38" s="1143"/>
      <c r="E38" s="1144"/>
      <c r="F38" s="1145" t="s">
        <v>1016</v>
      </c>
      <c r="G38" s="1146" t="s">
        <v>762</v>
      </c>
      <c r="H38" s="1147">
        <v>15026</v>
      </c>
      <c r="I38" s="1147"/>
      <c r="J38" s="1148"/>
      <c r="K38" s="1146" t="s">
        <v>762</v>
      </c>
      <c r="L38" s="1135">
        <v>15026</v>
      </c>
      <c r="M38" s="1149"/>
      <c r="N38" s="1149"/>
      <c r="P38" s="1135">
        <v>15026</v>
      </c>
      <c r="Q38" s="1149"/>
      <c r="R38" s="1149"/>
      <c r="T38" s="1135">
        <v>15026</v>
      </c>
      <c r="U38" s="1149"/>
      <c r="V38" s="1149"/>
      <c r="X38" s="1135">
        <v>15026</v>
      </c>
      <c r="Y38" s="1149"/>
      <c r="Z38" s="1149"/>
      <c r="AB38" s="1103"/>
    </row>
    <row r="39" spans="2:28">
      <c r="B39" s="1125"/>
      <c r="C39" s="1142"/>
      <c r="D39" s="1143"/>
      <c r="E39" s="1144"/>
      <c r="F39" s="1145"/>
      <c r="G39" s="1146"/>
      <c r="H39" s="1147"/>
      <c r="I39" s="1147"/>
      <c r="J39" s="1148"/>
      <c r="K39" s="1146"/>
      <c r="L39" s="1151"/>
      <c r="M39" s="1149"/>
      <c r="N39" s="1149"/>
      <c r="P39" s="1149"/>
      <c r="Q39" s="1149"/>
      <c r="R39" s="1149"/>
      <c r="T39" s="1149"/>
      <c r="U39" s="1149"/>
      <c r="V39" s="1149"/>
      <c r="X39" s="1149"/>
      <c r="Y39" s="1149"/>
      <c r="Z39" s="1149"/>
      <c r="AB39" s="1103"/>
    </row>
    <row r="40" spans="2:28">
      <c r="B40" s="1125"/>
      <c r="C40" s="1142"/>
      <c r="D40" s="1143"/>
      <c r="E40" s="1144"/>
      <c r="F40" s="1145"/>
      <c r="G40" s="1146"/>
      <c r="H40" s="1147"/>
      <c r="I40" s="1147"/>
      <c r="J40" s="1148"/>
      <c r="K40" s="1146"/>
      <c r="L40" s="1149"/>
      <c r="M40" s="1149"/>
      <c r="N40" s="1149"/>
      <c r="P40" s="1149"/>
      <c r="Q40" s="1149"/>
      <c r="R40" s="1149"/>
      <c r="T40" s="1149"/>
      <c r="U40" s="1149"/>
      <c r="V40" s="1149"/>
      <c r="X40" s="1149"/>
      <c r="Y40" s="1149"/>
      <c r="Z40" s="1149"/>
      <c r="AB40" s="1103"/>
    </row>
    <row r="41" spans="2:28">
      <c r="B41" s="1125"/>
      <c r="C41" s="1142"/>
      <c r="D41" s="1143"/>
      <c r="E41" s="1144"/>
      <c r="F41" s="1145"/>
      <c r="G41" s="1146"/>
      <c r="H41" s="1147"/>
      <c r="I41" s="1147"/>
      <c r="J41" s="1148"/>
      <c r="K41" s="1146"/>
      <c r="L41" s="1149"/>
      <c r="M41" s="1149"/>
      <c r="N41" s="1149"/>
      <c r="P41" s="1149"/>
      <c r="Q41" s="1149"/>
      <c r="R41" s="1149"/>
      <c r="T41" s="1149"/>
      <c r="U41" s="1149"/>
      <c r="V41" s="1149"/>
      <c r="X41" s="1149"/>
      <c r="Y41" s="1149"/>
      <c r="Z41" s="1149"/>
      <c r="AB41" s="1103"/>
    </row>
    <row r="42" spans="2:28">
      <c r="B42" s="1125"/>
      <c r="C42" s="1142"/>
      <c r="D42" s="1143"/>
      <c r="E42" s="1144"/>
      <c r="F42" s="1145" t="s">
        <v>1481</v>
      </c>
      <c r="G42" s="1146" t="s">
        <v>1482</v>
      </c>
      <c r="H42" s="1147" t="s">
        <v>773</v>
      </c>
      <c r="I42" s="1147" t="s">
        <v>909</v>
      </c>
      <c r="J42" s="1148" t="s">
        <v>1483</v>
      </c>
      <c r="K42" s="1146"/>
      <c r="L42" s="1149"/>
      <c r="M42" s="1149"/>
      <c r="N42" s="1149"/>
      <c r="P42" s="1149"/>
      <c r="Q42" s="1149"/>
      <c r="R42" s="1149"/>
      <c r="T42" s="1149"/>
      <c r="U42" s="1149"/>
      <c r="V42" s="1149"/>
      <c r="X42" s="1149"/>
      <c r="Y42" s="1149"/>
      <c r="Z42" s="1149"/>
      <c r="AB42" s="1103"/>
    </row>
    <row r="43" spans="2:28">
      <c r="B43" s="1125"/>
      <c r="C43" s="1142"/>
      <c r="D43" s="1143"/>
      <c r="E43" s="1144"/>
      <c r="F43" s="1145"/>
      <c r="G43" s="1146" t="s">
        <v>762</v>
      </c>
      <c r="H43" s="1147"/>
      <c r="I43" s="1147"/>
      <c r="J43" s="1148"/>
      <c r="K43" s="1146"/>
      <c r="L43" s="1149"/>
      <c r="M43" s="1149"/>
      <c r="N43" s="1149"/>
      <c r="P43" s="1149"/>
      <c r="Q43" s="1149"/>
      <c r="R43" s="1149"/>
      <c r="T43" s="1149"/>
      <c r="U43" s="1149"/>
      <c r="V43" s="1149"/>
      <c r="X43" s="1149"/>
      <c r="Y43" s="1149"/>
      <c r="Z43" s="1149"/>
      <c r="AB43" s="1103"/>
    </row>
    <row r="44" spans="2:28">
      <c r="B44" s="1125"/>
      <c r="C44" s="1142"/>
      <c r="D44" s="1143"/>
      <c r="E44" s="1144"/>
      <c r="F44" s="1145" t="s">
        <v>505</v>
      </c>
      <c r="G44" s="1146">
        <v>500</v>
      </c>
      <c r="H44" s="1147" t="s">
        <v>1484</v>
      </c>
      <c r="I44" s="1147">
        <v>0.51100000000000001</v>
      </c>
      <c r="J44" s="1148">
        <v>0.60545023696682465</v>
      </c>
      <c r="K44" s="1146"/>
      <c r="L44" s="1149"/>
      <c r="M44" s="1149"/>
      <c r="N44" s="1149"/>
      <c r="P44" s="1149"/>
      <c r="Q44" s="1149"/>
      <c r="R44" s="1149"/>
      <c r="T44" s="1149"/>
      <c r="U44" s="1149"/>
      <c r="V44" s="1149"/>
      <c r="X44" s="1149"/>
      <c r="Y44" s="1149"/>
      <c r="Z44" s="1149"/>
      <c r="AB44" s="1103"/>
    </row>
    <row r="45" spans="2:28">
      <c r="B45" s="1125"/>
      <c r="C45" s="1142"/>
      <c r="D45" s="1143"/>
      <c r="E45" s="1144"/>
      <c r="F45" s="1145" t="s">
        <v>427</v>
      </c>
      <c r="G45" s="1146">
        <v>1600</v>
      </c>
      <c r="H45" s="1147" t="s">
        <v>1484</v>
      </c>
      <c r="I45" s="1147">
        <v>0.25900000000000001</v>
      </c>
      <c r="J45" s="1148">
        <v>0.30687203791469198</v>
      </c>
      <c r="K45" s="1146"/>
      <c r="L45" s="1149"/>
      <c r="M45" s="1149"/>
      <c r="N45" s="1149"/>
      <c r="P45" s="1149"/>
      <c r="Q45" s="1149"/>
      <c r="R45" s="1149"/>
      <c r="T45" s="1149"/>
      <c r="U45" s="1149"/>
      <c r="V45" s="1149"/>
      <c r="X45" s="1149"/>
      <c r="Y45" s="1149"/>
      <c r="Z45" s="1149"/>
      <c r="AB45" s="1103"/>
    </row>
    <row r="46" spans="2:28">
      <c r="B46" s="1125"/>
      <c r="C46" s="1142"/>
      <c r="D46" s="1143"/>
      <c r="E46" s="1144"/>
      <c r="F46" s="1145" t="s">
        <v>775</v>
      </c>
      <c r="G46" s="1146">
        <v>1700</v>
      </c>
      <c r="H46" s="1147" t="s">
        <v>1484</v>
      </c>
      <c r="I46" s="1147">
        <v>7.3999999999999996E-2</v>
      </c>
      <c r="J46" s="1148">
        <v>8.7677725118483416E-2</v>
      </c>
      <c r="K46" s="1146"/>
      <c r="L46" s="1149"/>
      <c r="M46" s="1149"/>
      <c r="N46" s="1149"/>
      <c r="P46" s="1149"/>
      <c r="Q46" s="1149"/>
      <c r="R46" s="1149"/>
      <c r="T46" s="1149"/>
      <c r="U46" s="1149"/>
      <c r="V46" s="1149"/>
      <c r="X46" s="1149"/>
      <c r="Y46" s="1149"/>
      <c r="Z46" s="1149"/>
      <c r="AB46" s="1103"/>
    </row>
    <row r="47" spans="2:28">
      <c r="B47" s="1125"/>
      <c r="C47" s="1142"/>
      <c r="D47" s="1143"/>
      <c r="E47" s="1144"/>
      <c r="F47" s="1145"/>
      <c r="G47" s="1146"/>
      <c r="H47" s="1147"/>
      <c r="I47" s="1147"/>
      <c r="J47" s="1148"/>
      <c r="K47" s="1146"/>
      <c r="L47" s="1149"/>
      <c r="M47" s="1149"/>
      <c r="N47" s="1149"/>
      <c r="P47" s="1149"/>
      <c r="Q47" s="1149"/>
      <c r="R47" s="1149"/>
      <c r="T47" s="1149"/>
      <c r="U47" s="1149"/>
      <c r="V47" s="1149"/>
      <c r="X47" s="1149"/>
      <c r="Y47" s="1149"/>
      <c r="Z47" s="1149"/>
      <c r="AB47" s="1103"/>
    </row>
    <row r="48" spans="2:28">
      <c r="B48" s="1125"/>
      <c r="C48" s="1142"/>
      <c r="D48" s="1143"/>
      <c r="E48" s="1144"/>
      <c r="F48" s="1145" t="s">
        <v>1485</v>
      </c>
      <c r="G48" s="1146">
        <v>942.7725118483412</v>
      </c>
      <c r="H48" s="1147"/>
      <c r="I48" s="1147"/>
      <c r="J48" s="1148"/>
      <c r="K48" s="1146"/>
      <c r="L48" s="1149"/>
      <c r="M48" s="1149"/>
      <c r="N48" s="1149"/>
      <c r="P48" s="1149"/>
      <c r="Q48" s="1149"/>
      <c r="R48" s="1149"/>
      <c r="T48" s="1149"/>
      <c r="U48" s="1149"/>
      <c r="V48" s="1149"/>
      <c r="X48" s="1149"/>
      <c r="Y48" s="1149"/>
      <c r="Z48" s="1149"/>
      <c r="AB48" s="1103"/>
    </row>
    <row r="49" spans="2:28">
      <c r="B49" s="1125"/>
      <c r="C49" s="1142"/>
      <c r="D49" s="1143"/>
      <c r="E49" s="1144"/>
      <c r="F49" s="1145"/>
      <c r="G49" s="1146"/>
      <c r="H49" s="1147"/>
      <c r="I49" s="1147"/>
      <c r="J49" s="1148"/>
      <c r="K49" s="1146"/>
      <c r="L49" s="1149"/>
      <c r="M49" s="1149"/>
      <c r="N49" s="1149"/>
      <c r="P49" s="1149"/>
      <c r="Q49" s="1149"/>
      <c r="R49" s="1149"/>
      <c r="T49" s="1149"/>
      <c r="U49" s="1149"/>
      <c r="V49" s="1149"/>
      <c r="X49" s="1149"/>
      <c r="Y49" s="1149"/>
      <c r="Z49" s="1149"/>
      <c r="AB49" s="1103"/>
    </row>
    <row r="50" spans="2:28">
      <c r="AB50" s="1103"/>
    </row>
    <row r="51" spans="2:28">
      <c r="B51" s="1120"/>
      <c r="C51" s="1120"/>
      <c r="F51" s="1120"/>
      <c r="M51" s="1120"/>
      <c r="N51" s="1120"/>
      <c r="O51" s="1120"/>
      <c r="Q51" s="1120"/>
      <c r="R51" s="1120"/>
      <c r="S51" s="1120"/>
      <c r="U51" s="1120"/>
      <c r="V51" s="1120"/>
      <c r="W51" s="1120"/>
      <c r="Y51" s="1120"/>
      <c r="Z51" s="1120"/>
      <c r="AA51" s="1120"/>
      <c r="AB51" s="1103"/>
    </row>
    <row r="52" spans="2:28">
      <c r="B52" s="1120"/>
      <c r="C52" s="1120"/>
      <c r="F52" s="1120"/>
      <c r="M52" s="1120"/>
      <c r="N52" s="1120"/>
      <c r="O52" s="1120"/>
      <c r="Q52" s="1120"/>
      <c r="R52" s="1120"/>
      <c r="S52" s="1120"/>
      <c r="U52" s="1120"/>
      <c r="V52" s="1120"/>
      <c r="W52" s="1120"/>
      <c r="Y52" s="1120"/>
      <c r="Z52" s="1120"/>
      <c r="AA52" s="1120"/>
      <c r="AB52" s="1103"/>
    </row>
    <row r="53" spans="2:28">
      <c r="B53" s="1120"/>
      <c r="C53" s="1120"/>
      <c r="F53" s="1120"/>
      <c r="M53" s="1120"/>
      <c r="N53" s="1120"/>
      <c r="O53" s="1120"/>
      <c r="Q53" s="1120"/>
      <c r="R53" s="1120"/>
      <c r="S53" s="1120"/>
      <c r="U53" s="1120"/>
      <c r="V53" s="1120"/>
      <c r="W53" s="1120"/>
      <c r="Y53" s="1120"/>
      <c r="Z53" s="1120"/>
      <c r="AA53" s="1120"/>
      <c r="AB53" s="1103"/>
    </row>
    <row r="54" spans="2:28">
      <c r="AB54" s="1103"/>
    </row>
    <row r="55" spans="2:28">
      <c r="AB55" s="1103"/>
    </row>
    <row r="56" spans="2:28">
      <c r="AB56" s="1103"/>
    </row>
    <row r="57" spans="2:28">
      <c r="AB57" s="1103"/>
    </row>
    <row r="58" spans="2:28">
      <c r="AB58" s="1103"/>
    </row>
    <row r="59" spans="2:28">
      <c r="AB59" s="1103"/>
    </row>
    <row r="60" spans="2:28">
      <c r="AB60" s="1103"/>
    </row>
    <row r="61" spans="2:28">
      <c r="AB61" s="1103"/>
    </row>
    <row r="62" spans="2:28">
      <c r="AB62" s="1103"/>
    </row>
    <row r="63" spans="2:28">
      <c r="AB63" s="1103"/>
    </row>
    <row r="64" spans="2:28">
      <c r="AB64" s="1103"/>
    </row>
    <row r="65" spans="28:28">
      <c r="AB65" s="1103"/>
    </row>
    <row r="66" spans="28:28">
      <c r="AB66" s="1103"/>
    </row>
    <row r="67" spans="28:28">
      <c r="AB67" s="1103"/>
    </row>
    <row r="68" spans="28:28">
      <c r="AB68" s="1103"/>
    </row>
    <row r="69" spans="28:28">
      <c r="AB69" s="1103"/>
    </row>
    <row r="70" spans="28:28">
      <c r="AB70" s="1103"/>
    </row>
    <row r="71" spans="28:28">
      <c r="AB71" s="1103"/>
    </row>
    <row r="72" spans="28:28">
      <c r="AB72" s="1103"/>
    </row>
    <row r="73" spans="28:28">
      <c r="AB73" s="1103"/>
    </row>
  </sheetData>
  <mergeCells count="1">
    <mergeCell ref="AD1:AI1"/>
  </mergeCells>
  <conditionalFormatting sqref="D11:L28 P11:P28 T11:T28 X11:X28">
    <cfRule type="expression" dxfId="920" priority="12">
      <formula>MOD(ROW(),2)=0</formula>
    </cfRule>
  </conditionalFormatting>
  <conditionalFormatting sqref="M11:O28 Q11:S28 U11:W28 Y11:AA28">
    <cfRule type="expression" dxfId="919" priority="11">
      <formula>MOD(ROW(),2)=0</formula>
    </cfRule>
  </conditionalFormatting>
  <conditionalFormatting sqref="P11:P28 T11:T28 X11:X28">
    <cfRule type="expression" dxfId="918" priority="10">
      <formula>MOD(ROW(),2)=0</formula>
    </cfRule>
  </conditionalFormatting>
  <conditionalFormatting sqref="Q11:S28 U11:W28 Y11:AA28">
    <cfRule type="expression" dxfId="917" priority="9">
      <formula>MOD(ROW(),2)=0</formula>
    </cfRule>
  </conditionalFormatting>
  <conditionalFormatting sqref="AC12:AC14 AC28">
    <cfRule type="expression" dxfId="916" priority="8">
      <formula>MOD(ROW(),2)=0</formula>
    </cfRule>
  </conditionalFormatting>
  <conditionalFormatting sqref="AD11:AI28">
    <cfRule type="expression" dxfId="915" priority="7">
      <formula>MOD(ROW(),2)=0</formula>
    </cfRule>
  </conditionalFormatting>
  <conditionalFormatting sqref="AJ11:AS28">
    <cfRule type="expression" dxfId="914" priority="6">
      <formula>MOD(ROW(),2)=0</formula>
    </cfRule>
  </conditionalFormatting>
  <conditionalFormatting sqref="AT11:AT28">
    <cfRule type="expression" dxfId="913" priority="5">
      <formula>MOD(ROW(),2)=0</formula>
    </cfRule>
  </conditionalFormatting>
  <conditionalFormatting sqref="AC27">
    <cfRule type="expression" dxfId="912" priority="4">
      <formula>MOD(ROW(),2)=0</formula>
    </cfRule>
  </conditionalFormatting>
  <conditionalFormatting sqref="AC11:AC14">
    <cfRule type="expression" dxfId="911" priority="3">
      <formula>MOD(ROW(),2)=0</formula>
    </cfRule>
  </conditionalFormatting>
  <conditionalFormatting sqref="AC15:AC18">
    <cfRule type="expression" dxfId="910" priority="2">
      <formula>MOD(ROW(),2)=0</formula>
    </cfRule>
  </conditionalFormatting>
  <conditionalFormatting sqref="AC19:AC26">
    <cfRule type="expression" dxfId="909" priority="1">
      <formula>MOD(ROW(),2)=0</formula>
    </cfRule>
  </conditionalFormatting>
  <dataValidations disablePrompts="1"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D3" xr:uid="{D8B50AE3-E1A8-442F-9B9A-3F11CD22645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I3" xr:uid="{776611BF-8C84-48BF-A56A-EA0BAFADB94C}"/>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H3" xr:uid="{187922CB-D1D8-4F01-9723-1700AC17FFF2}"/>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G3" xr:uid="{1C035B29-C45D-4404-830A-5C1D62FDAD8D}"/>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F3" xr:uid="{90AB5001-BC92-4759-B15B-1EBFD341744F}"/>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E3" xr:uid="{C8F48F16-439C-493C-A7A4-234E5396593E}"/>
    <dataValidation allowBlank="1" showInputMessage="1" showErrorMessage="1" prompt="Do not change." sqref="AJ3:AT4" xr:uid="{1593A19D-88F1-4F59-95C1-C751BAEA8DF1}"/>
    <dataValidation allowBlank="1" showInputMessage="1" showErrorMessage="1" promptTitle="Remarks" prompt="A general comment (data source, calculation procedure, ...) can be made about each individual exchange. The remarks are added to the GeneralComment-field." sqref="AC3" xr:uid="{287CAE6C-0727-44C0-92B0-F85B5EB85120}"/>
    <dataValidation allowBlank="1" showInputMessage="1" showErrorMessage="1" promptTitle="Do not change" prompt="This field is automatically updated from the names-list" sqref="AJ11:AJ28" xr:uid="{DED1BF03-D3A2-4EAE-BC5A-96A03531992B}"/>
  </dataValidations>
  <pageMargins left="0.78740157499999996" right="0.78740157499999996" top="0.984251969" bottom="0.984251969" header="0.4921259845" footer="0.4921259845"/>
  <pageSetup paperSize="9" scale="21"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B0B10-2F01-48FA-87A3-4CEF18DB4C9E}">
  <sheetPr codeName="Tabelle14">
    <tabColor theme="4" tint="0.39997558519241921"/>
    <pageSetUpPr fitToPage="1"/>
  </sheetPr>
  <dimension ref="A1:AY7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096" hidden="1" customWidth="1" outlineLevel="1"/>
    <col min="24" max="24" width="15.7109375" style="1120" customWidth="1" collapsed="1"/>
    <col min="25" max="26" width="5.7109375" style="1111" customWidth="1" outlineLevel="1"/>
    <col min="27" max="27" width="40.7109375" style="1111" customWidth="1" outlineLevel="1"/>
    <col min="28" max="28" width="4.140625" style="1096" customWidth="1"/>
    <col min="29" max="29" width="15.7109375" style="1120" hidden="1" customWidth="1"/>
    <col min="30" max="30" width="40.7109375" style="1128" customWidth="1"/>
    <col min="31" max="31" width="4.7109375" style="1129" customWidth="1"/>
    <col min="32" max="40" width="4.7109375" style="1130" customWidth="1"/>
    <col min="41" max="41" width="12.7109375" style="1130" customWidth="1"/>
    <col min="42" max="47" width="4.7109375" style="1120" customWidth="1"/>
    <col min="48" max="49" width="11.42578125" style="1120"/>
    <col min="50" max="51" width="11.42578125" style="1134"/>
    <col min="52" max="16384" width="11.42578125" style="1120"/>
  </cols>
  <sheetData>
    <row r="1" spans="1:47" ht="12.75" customHeight="1">
      <c r="A1" s="1041"/>
      <c r="B1" s="1042"/>
      <c r="C1" s="1043"/>
      <c r="D1" s="1041"/>
      <c r="E1" s="1041"/>
      <c r="F1" s="1044" t="s">
        <v>456</v>
      </c>
      <c r="G1" s="1041"/>
      <c r="H1" s="1041"/>
      <c r="I1" s="1041"/>
      <c r="J1" s="1041"/>
      <c r="K1" s="1041"/>
      <c r="L1" s="1045" t="s">
        <v>999</v>
      </c>
      <c r="M1" s="1046"/>
      <c r="N1" s="1046"/>
      <c r="O1" s="1046"/>
      <c r="P1" s="1045" t="s">
        <v>1000</v>
      </c>
      <c r="Q1" s="1046"/>
      <c r="R1" s="1046"/>
      <c r="S1" s="1046"/>
      <c r="T1" s="1045" t="s">
        <v>1001</v>
      </c>
      <c r="U1" s="1046"/>
      <c r="V1" s="1046"/>
      <c r="W1" s="1046"/>
      <c r="X1" s="1045" t="s">
        <v>1002</v>
      </c>
      <c r="Y1" s="1046"/>
      <c r="Z1" s="1046"/>
      <c r="AA1" s="1046"/>
      <c r="AC1" s="1080"/>
      <c r="AD1" s="1080"/>
      <c r="AE1" s="1523"/>
      <c r="AF1" s="1523"/>
      <c r="AG1" s="1523"/>
      <c r="AH1" s="1523"/>
      <c r="AI1" s="1523"/>
      <c r="AJ1" s="1523"/>
      <c r="AK1" s="1081"/>
      <c r="AL1" s="1081"/>
      <c r="AM1" s="1081"/>
      <c r="AN1" s="1081"/>
      <c r="AO1" s="1081"/>
      <c r="AP1" s="1080"/>
      <c r="AQ1" s="1080"/>
      <c r="AR1" s="1080"/>
      <c r="AS1" s="1080"/>
      <c r="AT1" s="1080"/>
      <c r="AU1" s="1080"/>
    </row>
    <row r="2" spans="1:47"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1"/>
      <c r="AL2" s="1080"/>
      <c r="AM2" s="1080"/>
      <c r="AN2" s="1080"/>
      <c r="AO2" s="1080"/>
      <c r="AP2" s="1080"/>
      <c r="AQ2" s="1080"/>
      <c r="AR2" s="1080"/>
      <c r="AS2" s="1080"/>
      <c r="AT2" s="1080"/>
      <c r="AU2" s="1080"/>
    </row>
    <row r="3" spans="1:47" ht="105" customHeight="1">
      <c r="A3" s="1050" t="s">
        <v>344</v>
      </c>
      <c r="B3" s="1051"/>
      <c r="C3" s="1043">
        <v>401</v>
      </c>
      <c r="D3" s="1052" t="s">
        <v>458</v>
      </c>
      <c r="E3" s="1052" t="s">
        <v>459</v>
      </c>
      <c r="F3" s="1053" t="s">
        <v>460</v>
      </c>
      <c r="G3" s="1052" t="s">
        <v>461</v>
      </c>
      <c r="H3" s="1052" t="s">
        <v>462</v>
      </c>
      <c r="I3" s="1052" t="s">
        <v>463</v>
      </c>
      <c r="J3" s="1052" t="s">
        <v>464</v>
      </c>
      <c r="K3" s="1052" t="s">
        <v>337</v>
      </c>
      <c r="L3" s="1054" t="s">
        <v>3030</v>
      </c>
      <c r="M3" s="1055" t="s">
        <v>187</v>
      </c>
      <c r="N3" s="1055" t="s">
        <v>188</v>
      </c>
      <c r="O3" s="1056" t="s">
        <v>492</v>
      </c>
      <c r="P3" s="1054" t="s">
        <v>3031</v>
      </c>
      <c r="Q3" s="1055" t="s">
        <v>187</v>
      </c>
      <c r="R3" s="1055" t="s">
        <v>188</v>
      </c>
      <c r="S3" s="1056" t="s">
        <v>492</v>
      </c>
      <c r="T3" s="1054" t="s">
        <v>3032</v>
      </c>
      <c r="U3" s="1055" t="s">
        <v>187</v>
      </c>
      <c r="V3" s="1055" t="s">
        <v>188</v>
      </c>
      <c r="W3" s="1056" t="s">
        <v>492</v>
      </c>
      <c r="X3" s="1054" t="s">
        <v>3033</v>
      </c>
      <c r="Y3" s="1055" t="s">
        <v>187</v>
      </c>
      <c r="Z3" s="1055" t="s">
        <v>188</v>
      </c>
      <c r="AA3" s="1056" t="s">
        <v>492</v>
      </c>
      <c r="AB3" s="1100"/>
      <c r="AC3" s="1091" t="s">
        <v>1003</v>
      </c>
      <c r="AD3" s="1082" t="s">
        <v>1953</v>
      </c>
      <c r="AE3" s="1083" t="s">
        <v>1954</v>
      </c>
      <c r="AF3" s="1083" t="s">
        <v>1955</v>
      </c>
      <c r="AG3" s="1083" t="s">
        <v>1956</v>
      </c>
      <c r="AH3" s="1083" t="s">
        <v>1957</v>
      </c>
      <c r="AI3" s="1083" t="s">
        <v>1958</v>
      </c>
      <c r="AJ3" s="1083" t="s">
        <v>1959</v>
      </c>
      <c r="AK3" s="1084" t="s">
        <v>180</v>
      </c>
      <c r="AL3" s="1084" t="s">
        <v>1960</v>
      </c>
      <c r="AM3" s="1084" t="s">
        <v>182</v>
      </c>
      <c r="AN3" s="1084" t="s">
        <v>332</v>
      </c>
      <c r="AO3" s="1084" t="s">
        <v>1961</v>
      </c>
      <c r="AP3" s="1085" t="s">
        <v>1954</v>
      </c>
      <c r="AQ3" s="1085" t="s">
        <v>1955</v>
      </c>
      <c r="AR3" s="1085" t="s">
        <v>1956</v>
      </c>
      <c r="AS3" s="1085" t="s">
        <v>1957</v>
      </c>
      <c r="AT3" s="1085" t="s">
        <v>1958</v>
      </c>
      <c r="AU3" s="1085" t="s">
        <v>1959</v>
      </c>
    </row>
    <row r="4" spans="1:47" ht="12.75" customHeight="1">
      <c r="A4" s="1041"/>
      <c r="B4" s="1051"/>
      <c r="C4" s="1043">
        <v>662</v>
      </c>
      <c r="D4" s="1053"/>
      <c r="E4" s="1053"/>
      <c r="F4" s="1053" t="s">
        <v>461</v>
      </c>
      <c r="G4" s="1053"/>
      <c r="H4" s="1053"/>
      <c r="I4" s="1053"/>
      <c r="J4" s="1053"/>
      <c r="K4" s="1053"/>
      <c r="L4" s="1054" t="s">
        <v>403</v>
      </c>
      <c r="M4" s="1057"/>
      <c r="N4" s="1057"/>
      <c r="O4" s="1058"/>
      <c r="P4" s="1054" t="s">
        <v>403</v>
      </c>
      <c r="Q4" s="1057"/>
      <c r="R4" s="1057"/>
      <c r="S4" s="1058"/>
      <c r="T4" s="1054" t="s">
        <v>403</v>
      </c>
      <c r="U4" s="1057"/>
      <c r="V4" s="1057"/>
      <c r="W4" s="1058"/>
      <c r="X4" s="1054" t="s">
        <v>403</v>
      </c>
      <c r="Y4" s="1057"/>
      <c r="Z4" s="1057"/>
      <c r="AA4" s="1058"/>
      <c r="AB4" s="1101"/>
      <c r="AC4" s="1086"/>
      <c r="AD4" s="1086"/>
      <c r="AE4" s="1087" t="s">
        <v>192</v>
      </c>
      <c r="AF4" s="1082"/>
      <c r="AG4" s="1082"/>
      <c r="AH4" s="1082"/>
      <c r="AI4" s="1082"/>
      <c r="AJ4" s="1082"/>
      <c r="AK4" s="1088"/>
      <c r="AL4" s="1088"/>
      <c r="AM4" s="1088" t="s">
        <v>190</v>
      </c>
      <c r="AN4" s="1088" t="s">
        <v>190</v>
      </c>
      <c r="AO4" s="1089"/>
      <c r="AP4" s="1090"/>
      <c r="AQ4" s="1090"/>
      <c r="AR4" s="1090"/>
      <c r="AS4" s="1090"/>
      <c r="AT4" s="1090"/>
      <c r="AU4" s="1090"/>
    </row>
    <row r="5" spans="1:47" ht="12.75" customHeight="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101"/>
      <c r="AC5" s="1086">
        <v>2009</v>
      </c>
      <c r="AD5" s="1086"/>
      <c r="AE5" s="1082"/>
      <c r="AF5" s="1082"/>
      <c r="AG5" s="1082"/>
      <c r="AH5" s="1082"/>
      <c r="AI5" s="1082"/>
      <c r="AJ5" s="1082"/>
      <c r="AK5" s="1089"/>
      <c r="AL5" s="1089"/>
      <c r="AM5" s="1089"/>
      <c r="AN5" s="1089"/>
      <c r="AO5" s="1089"/>
      <c r="AP5" s="1090"/>
      <c r="AQ5" s="1090"/>
      <c r="AR5" s="1090"/>
      <c r="AS5" s="1090"/>
      <c r="AT5" s="1090"/>
      <c r="AU5" s="1090"/>
    </row>
    <row r="6" spans="1:47" ht="12.75" customHeigh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101"/>
      <c r="AC6" s="1086"/>
      <c r="AD6" s="1086"/>
      <c r="AE6" s="1091"/>
      <c r="AF6" s="1091"/>
      <c r="AG6" s="1091"/>
      <c r="AH6" s="1091"/>
      <c r="AI6" s="1091"/>
      <c r="AJ6" s="1091"/>
      <c r="AK6" s="1089"/>
      <c r="AL6" s="1089"/>
      <c r="AM6" s="1092"/>
      <c r="AN6" s="1092"/>
      <c r="AO6" s="1093"/>
      <c r="AP6" s="1090"/>
      <c r="AQ6" s="1090"/>
      <c r="AR6" s="1090"/>
      <c r="AS6" s="1090"/>
      <c r="AT6" s="1090"/>
      <c r="AU6" s="1090"/>
    </row>
    <row r="7" spans="1:47" s="1141" customFormat="1">
      <c r="A7" s="1045" t="s">
        <v>999</v>
      </c>
      <c r="B7" s="1059" t="s">
        <v>467</v>
      </c>
      <c r="C7" s="1060"/>
      <c r="D7" s="1061" t="s">
        <v>352</v>
      </c>
      <c r="E7" s="1062">
        <v>0</v>
      </c>
      <c r="F7" s="1063" t="s">
        <v>3030</v>
      </c>
      <c r="G7" s="1064" t="s">
        <v>403</v>
      </c>
      <c r="H7" s="1065" t="s">
        <v>352</v>
      </c>
      <c r="I7" s="1065" t="s">
        <v>352</v>
      </c>
      <c r="J7" s="1066">
        <v>1</v>
      </c>
      <c r="K7" s="1064" t="s">
        <v>340</v>
      </c>
      <c r="L7" s="1067">
        <v>1</v>
      </c>
      <c r="M7" s="1068"/>
      <c r="N7" s="1069"/>
      <c r="O7" s="1070"/>
      <c r="P7" s="1067">
        <v>0</v>
      </c>
      <c r="Q7" s="1068"/>
      <c r="R7" s="1069"/>
      <c r="S7" s="1070"/>
      <c r="T7" s="1067">
        <v>0</v>
      </c>
      <c r="U7" s="1068"/>
      <c r="V7" s="1069"/>
      <c r="W7" s="1070"/>
      <c r="X7" s="1067">
        <v>0</v>
      </c>
      <c r="Y7" s="1068"/>
      <c r="Z7" s="1069"/>
      <c r="AA7" s="1070"/>
      <c r="AB7" s="1101"/>
      <c r="AC7" s="1086"/>
      <c r="AD7" s="1086"/>
      <c r="AE7" s="1082"/>
      <c r="AF7" s="1082"/>
      <c r="AG7" s="1082"/>
      <c r="AH7" s="1082"/>
      <c r="AI7" s="1082"/>
      <c r="AJ7" s="1082"/>
      <c r="AK7" s="1089"/>
      <c r="AL7" s="1089"/>
      <c r="AM7" s="1089"/>
      <c r="AN7" s="1089"/>
      <c r="AO7" s="1089"/>
      <c r="AP7" s="1089"/>
      <c r="AQ7" s="1089"/>
      <c r="AR7" s="1089"/>
      <c r="AS7" s="1089"/>
      <c r="AT7" s="1089"/>
      <c r="AU7" s="1089"/>
    </row>
    <row r="8" spans="1:47" s="1141" customFormat="1" ht="24">
      <c r="A8" s="1045" t="s">
        <v>1000</v>
      </c>
      <c r="B8" s="1059"/>
      <c r="C8" s="1060"/>
      <c r="D8" s="1061" t="s">
        <v>352</v>
      </c>
      <c r="E8" s="1062">
        <v>0</v>
      </c>
      <c r="F8" s="1063" t="s">
        <v>3031</v>
      </c>
      <c r="G8" s="1064" t="s">
        <v>403</v>
      </c>
      <c r="H8" s="1065" t="s">
        <v>352</v>
      </c>
      <c r="I8" s="1065" t="s">
        <v>352</v>
      </c>
      <c r="J8" s="1066">
        <v>1</v>
      </c>
      <c r="K8" s="1064" t="s">
        <v>340</v>
      </c>
      <c r="L8" s="1067">
        <v>0</v>
      </c>
      <c r="M8" s="1068"/>
      <c r="N8" s="1069"/>
      <c r="O8" s="1070"/>
      <c r="P8" s="1067">
        <v>1</v>
      </c>
      <c r="Q8" s="1068"/>
      <c r="R8" s="1069"/>
      <c r="S8" s="1070"/>
      <c r="T8" s="1067">
        <v>0</v>
      </c>
      <c r="U8" s="1068"/>
      <c r="V8" s="1069"/>
      <c r="W8" s="1070"/>
      <c r="X8" s="1067">
        <v>0</v>
      </c>
      <c r="Y8" s="1068"/>
      <c r="Z8" s="1069"/>
      <c r="AA8" s="1070"/>
      <c r="AB8" s="1101"/>
      <c r="AC8" s="1086"/>
      <c r="AD8" s="1086"/>
      <c r="AE8" s="1082"/>
      <c r="AF8" s="1082"/>
      <c r="AG8" s="1082"/>
      <c r="AH8" s="1082"/>
      <c r="AI8" s="1082"/>
      <c r="AJ8" s="1082"/>
      <c r="AK8" s="1089"/>
      <c r="AL8" s="1089"/>
      <c r="AM8" s="1089"/>
      <c r="AN8" s="1089"/>
      <c r="AO8" s="1089"/>
      <c r="AP8" s="1089"/>
      <c r="AQ8" s="1089"/>
      <c r="AR8" s="1089"/>
      <c r="AS8" s="1089"/>
      <c r="AT8" s="1089"/>
      <c r="AU8" s="1089"/>
    </row>
    <row r="9" spans="1:47" s="1141" customFormat="1">
      <c r="A9" s="1045" t="s">
        <v>1001</v>
      </c>
      <c r="B9" s="1059"/>
      <c r="C9" s="1060"/>
      <c r="D9" s="1061" t="s">
        <v>352</v>
      </c>
      <c r="E9" s="1062">
        <v>0</v>
      </c>
      <c r="F9" s="1063" t="s">
        <v>3032</v>
      </c>
      <c r="G9" s="1064" t="s">
        <v>403</v>
      </c>
      <c r="H9" s="1065" t="s">
        <v>352</v>
      </c>
      <c r="I9" s="1065" t="s">
        <v>352</v>
      </c>
      <c r="J9" s="1066">
        <v>1</v>
      </c>
      <c r="K9" s="1064" t="s">
        <v>340</v>
      </c>
      <c r="L9" s="1067">
        <v>0</v>
      </c>
      <c r="M9" s="1068"/>
      <c r="N9" s="1069"/>
      <c r="O9" s="1070"/>
      <c r="P9" s="1067">
        <v>0</v>
      </c>
      <c r="Q9" s="1068"/>
      <c r="R9" s="1069"/>
      <c r="S9" s="1070"/>
      <c r="T9" s="1067">
        <v>1</v>
      </c>
      <c r="U9" s="1068"/>
      <c r="V9" s="1069"/>
      <c r="W9" s="1070"/>
      <c r="X9" s="1067">
        <v>0</v>
      </c>
      <c r="Y9" s="1068"/>
      <c r="Z9" s="1069"/>
      <c r="AA9" s="1070"/>
      <c r="AB9" s="1101"/>
      <c r="AC9" s="1086"/>
      <c r="AD9" s="1086"/>
      <c r="AE9" s="1082"/>
      <c r="AF9" s="1082"/>
      <c r="AG9" s="1082"/>
      <c r="AH9" s="1082"/>
      <c r="AI9" s="1082"/>
      <c r="AJ9" s="1082"/>
      <c r="AK9" s="1089"/>
      <c r="AL9" s="1089"/>
      <c r="AM9" s="1089"/>
      <c r="AN9" s="1089"/>
      <c r="AO9" s="1089"/>
      <c r="AP9" s="1089"/>
      <c r="AQ9" s="1089"/>
      <c r="AR9" s="1089"/>
      <c r="AS9" s="1089"/>
      <c r="AT9" s="1089"/>
      <c r="AU9" s="1089"/>
    </row>
    <row r="10" spans="1:47" s="1141" customFormat="1">
      <c r="A10" s="1045" t="s">
        <v>1002</v>
      </c>
      <c r="B10" s="1059"/>
      <c r="C10" s="1060"/>
      <c r="D10" s="1061" t="s">
        <v>352</v>
      </c>
      <c r="E10" s="1062">
        <v>0</v>
      </c>
      <c r="F10" s="1063" t="s">
        <v>3033</v>
      </c>
      <c r="G10" s="1064" t="s">
        <v>403</v>
      </c>
      <c r="H10" s="1065" t="s">
        <v>352</v>
      </c>
      <c r="I10" s="1065" t="s">
        <v>352</v>
      </c>
      <c r="J10" s="1066">
        <v>1</v>
      </c>
      <c r="K10" s="1064" t="s">
        <v>340</v>
      </c>
      <c r="L10" s="1067">
        <v>0</v>
      </c>
      <c r="M10" s="1068"/>
      <c r="N10" s="1069"/>
      <c r="O10" s="1070"/>
      <c r="P10" s="1067">
        <v>0</v>
      </c>
      <c r="Q10" s="1068"/>
      <c r="R10" s="1069"/>
      <c r="S10" s="1070"/>
      <c r="T10" s="1067">
        <v>0</v>
      </c>
      <c r="U10" s="1068"/>
      <c r="V10" s="1069"/>
      <c r="W10" s="1070"/>
      <c r="X10" s="1067">
        <v>1</v>
      </c>
      <c r="Y10" s="1068"/>
      <c r="Z10" s="1069"/>
      <c r="AA10" s="1070"/>
      <c r="AB10" s="1101"/>
      <c r="AC10" s="1086"/>
      <c r="AD10" s="1086"/>
      <c r="AE10" s="1082"/>
      <c r="AF10" s="1082"/>
      <c r="AG10" s="1082"/>
      <c r="AH10" s="1082"/>
      <c r="AI10" s="1082"/>
      <c r="AJ10" s="1082"/>
      <c r="AK10" s="1089"/>
      <c r="AL10" s="1089"/>
      <c r="AM10" s="1089"/>
      <c r="AN10" s="1089"/>
      <c r="AO10" s="1089"/>
      <c r="AP10" s="1089"/>
      <c r="AQ10" s="1089"/>
      <c r="AR10" s="1089"/>
      <c r="AS10" s="1089"/>
      <c r="AT10" s="1089"/>
      <c r="AU10" s="1089"/>
    </row>
    <row r="11" spans="1:47">
      <c r="A11" s="1045">
        <v>1624</v>
      </c>
      <c r="B11" s="1059" t="s">
        <v>583</v>
      </c>
      <c r="C11" s="1060" t="s">
        <v>469</v>
      </c>
      <c r="D11" s="1071" t="s">
        <v>470</v>
      </c>
      <c r="E11" s="1072" t="s">
        <v>352</v>
      </c>
      <c r="F11" s="1073" t="s">
        <v>1347</v>
      </c>
      <c r="G11" s="1074" t="s">
        <v>465</v>
      </c>
      <c r="H11" s="1075" t="s">
        <v>352</v>
      </c>
      <c r="I11" s="1075" t="s">
        <v>352</v>
      </c>
      <c r="J11" s="1076">
        <v>1</v>
      </c>
      <c r="K11" s="1074" t="s">
        <v>340</v>
      </c>
      <c r="L11" s="1077">
        <v>0</v>
      </c>
      <c r="M11" s="1078">
        <v>1</v>
      </c>
      <c r="N11" s="1079">
        <v>3.2711933904312551</v>
      </c>
      <c r="O11" s="1073" t="s">
        <v>3034</v>
      </c>
      <c r="P11" s="1077">
        <v>0</v>
      </c>
      <c r="Q11" s="1078">
        <v>1</v>
      </c>
      <c r="R11" s="1079">
        <v>3.2711933904312551</v>
      </c>
      <c r="S11" s="1073" t="s">
        <v>3034</v>
      </c>
      <c r="T11" s="1077">
        <v>0</v>
      </c>
      <c r="U11" s="1078">
        <v>1</v>
      </c>
      <c r="V11" s="1079">
        <v>3.2711933904312551</v>
      </c>
      <c r="W11" s="1073" t="s">
        <v>3034</v>
      </c>
      <c r="X11" s="1077">
        <v>0</v>
      </c>
      <c r="Y11" s="1078">
        <v>1</v>
      </c>
      <c r="Z11" s="1079">
        <v>3.2711933904312551</v>
      </c>
      <c r="AA11" s="1073" t="s">
        <v>3034</v>
      </c>
      <c r="AB11" s="1101"/>
      <c r="AC11" s="1102" t="e">
        <v>#REF!</v>
      </c>
      <c r="AD11" s="1041" t="s">
        <v>1980</v>
      </c>
      <c r="AE11" s="1094">
        <v>5</v>
      </c>
      <c r="AF11" s="1094">
        <v>1</v>
      </c>
      <c r="AG11" s="1094">
        <v>1</v>
      </c>
      <c r="AH11" s="1094">
        <v>1</v>
      </c>
      <c r="AI11" s="1094">
        <v>1</v>
      </c>
      <c r="AJ11" s="1094">
        <v>5</v>
      </c>
      <c r="AK11" s="1089">
        <v>9</v>
      </c>
      <c r="AL11" s="1089">
        <v>3</v>
      </c>
      <c r="AM11" s="1093">
        <v>1.5598204153209623</v>
      </c>
      <c r="AN11" s="1093">
        <v>3.2711933904312551</v>
      </c>
      <c r="AO11" s="1093" t="s">
        <v>2934</v>
      </c>
      <c r="AP11" s="1095">
        <v>1.5</v>
      </c>
      <c r="AQ11" s="1095">
        <v>1</v>
      </c>
      <c r="AR11" s="1095">
        <v>1</v>
      </c>
      <c r="AS11" s="1095">
        <v>1</v>
      </c>
      <c r="AT11" s="1095">
        <v>1</v>
      </c>
      <c r="AU11" s="1095">
        <v>1.2</v>
      </c>
    </row>
    <row r="12" spans="1:47">
      <c r="A12" s="1045">
        <v>1623</v>
      </c>
      <c r="B12" s="1059"/>
      <c r="C12" s="1060" t="s">
        <v>469</v>
      </c>
      <c r="D12" s="1071" t="s">
        <v>470</v>
      </c>
      <c r="E12" s="1072" t="s">
        <v>352</v>
      </c>
      <c r="F12" s="1073" t="s">
        <v>3004</v>
      </c>
      <c r="G12" s="1074" t="s">
        <v>465</v>
      </c>
      <c r="H12" s="1075" t="s">
        <v>352</v>
      </c>
      <c r="I12" s="1075" t="s">
        <v>352</v>
      </c>
      <c r="J12" s="1076">
        <v>1</v>
      </c>
      <c r="K12" s="1074" t="s">
        <v>340</v>
      </c>
      <c r="L12" s="1077">
        <v>0</v>
      </c>
      <c r="M12" s="1078">
        <v>1</v>
      </c>
      <c r="N12" s="1079">
        <v>3.2711933904312551</v>
      </c>
      <c r="O12" s="1073" t="s">
        <v>3034</v>
      </c>
      <c r="P12" s="1077">
        <v>0</v>
      </c>
      <c r="Q12" s="1078">
        <v>1</v>
      </c>
      <c r="R12" s="1079">
        <v>3.2711933904312551</v>
      </c>
      <c r="S12" s="1073" t="s">
        <v>3034</v>
      </c>
      <c r="T12" s="1077">
        <v>0</v>
      </c>
      <c r="U12" s="1078">
        <v>1</v>
      </c>
      <c r="V12" s="1079">
        <v>3.2711933904312551</v>
      </c>
      <c r="W12" s="1073" t="s">
        <v>3034</v>
      </c>
      <c r="X12" s="1077">
        <v>0</v>
      </c>
      <c r="Y12" s="1078">
        <v>1</v>
      </c>
      <c r="Z12" s="1079">
        <v>3.2711933904312551</v>
      </c>
      <c r="AA12" s="1073" t="s">
        <v>3034</v>
      </c>
      <c r="AB12" s="1101"/>
      <c r="AC12" s="1102" t="e">
        <v>#REF!</v>
      </c>
      <c r="AD12" s="1041" t="s">
        <v>1980</v>
      </c>
      <c r="AE12" s="1094">
        <v>5</v>
      </c>
      <c r="AF12" s="1094">
        <v>1</v>
      </c>
      <c r="AG12" s="1094">
        <v>1</v>
      </c>
      <c r="AH12" s="1094">
        <v>1</v>
      </c>
      <c r="AI12" s="1094">
        <v>1</v>
      </c>
      <c r="AJ12" s="1094">
        <v>5</v>
      </c>
      <c r="AK12" s="1089">
        <v>9</v>
      </c>
      <c r="AL12" s="1089">
        <v>3</v>
      </c>
      <c r="AM12" s="1093">
        <v>1.5598204153209623</v>
      </c>
      <c r="AN12" s="1093">
        <v>3.2711933904312551</v>
      </c>
      <c r="AO12" s="1093" t="s">
        <v>2934</v>
      </c>
      <c r="AP12" s="1095">
        <v>1.5</v>
      </c>
      <c r="AQ12" s="1095">
        <v>1</v>
      </c>
      <c r="AR12" s="1095">
        <v>1</v>
      </c>
      <c r="AS12" s="1095">
        <v>1</v>
      </c>
      <c r="AT12" s="1095">
        <v>1</v>
      </c>
      <c r="AU12" s="1095">
        <v>1.2</v>
      </c>
    </row>
    <row r="13" spans="1:47">
      <c r="A13" s="1045">
        <v>1522</v>
      </c>
      <c r="B13" s="1059"/>
      <c r="C13" s="1060" t="s">
        <v>469</v>
      </c>
      <c r="D13" s="1071" t="s">
        <v>470</v>
      </c>
      <c r="E13" s="1072" t="s">
        <v>352</v>
      </c>
      <c r="F13" s="1073" t="s">
        <v>3006</v>
      </c>
      <c r="G13" s="1074" t="s">
        <v>465</v>
      </c>
      <c r="H13" s="1075" t="s">
        <v>352</v>
      </c>
      <c r="I13" s="1075" t="s">
        <v>352</v>
      </c>
      <c r="J13" s="1076">
        <v>1</v>
      </c>
      <c r="K13" s="1074" t="s">
        <v>340</v>
      </c>
      <c r="L13" s="1077">
        <v>0</v>
      </c>
      <c r="M13" s="1078">
        <v>1</v>
      </c>
      <c r="N13" s="1079">
        <v>3.2711933904312551</v>
      </c>
      <c r="O13" s="1073" t="s">
        <v>3034</v>
      </c>
      <c r="P13" s="1077">
        <v>0</v>
      </c>
      <c r="Q13" s="1078">
        <v>1</v>
      </c>
      <c r="R13" s="1079">
        <v>3.2711933904312551</v>
      </c>
      <c r="S13" s="1073" t="s">
        <v>3034</v>
      </c>
      <c r="T13" s="1077">
        <v>0</v>
      </c>
      <c r="U13" s="1078">
        <v>1</v>
      </c>
      <c r="V13" s="1079">
        <v>3.2711933904312551</v>
      </c>
      <c r="W13" s="1073" t="s">
        <v>3034</v>
      </c>
      <c r="X13" s="1077">
        <v>0</v>
      </c>
      <c r="Y13" s="1078">
        <v>1</v>
      </c>
      <c r="Z13" s="1079">
        <v>3.2711933904312551</v>
      </c>
      <c r="AA13" s="1073" t="s">
        <v>3034</v>
      </c>
      <c r="AB13" s="1103"/>
      <c r="AC13" s="1102" t="e">
        <v>#REF!</v>
      </c>
      <c r="AD13" s="1041" t="s">
        <v>1980</v>
      </c>
      <c r="AE13" s="1094">
        <v>5</v>
      </c>
      <c r="AF13" s="1094">
        <v>1</v>
      </c>
      <c r="AG13" s="1094">
        <v>1</v>
      </c>
      <c r="AH13" s="1094">
        <v>1</v>
      </c>
      <c r="AI13" s="1094">
        <v>1</v>
      </c>
      <c r="AJ13" s="1094">
        <v>5</v>
      </c>
      <c r="AK13" s="1089">
        <v>9</v>
      </c>
      <c r="AL13" s="1089">
        <v>3</v>
      </c>
      <c r="AM13" s="1093">
        <v>1.5598204153209623</v>
      </c>
      <c r="AN13" s="1093">
        <v>3.2711933904312551</v>
      </c>
      <c r="AO13" s="1093" t="s">
        <v>2934</v>
      </c>
      <c r="AP13" s="1095">
        <v>1.5</v>
      </c>
      <c r="AQ13" s="1095">
        <v>1</v>
      </c>
      <c r="AR13" s="1095">
        <v>1</v>
      </c>
      <c r="AS13" s="1095">
        <v>1</v>
      </c>
      <c r="AT13" s="1095">
        <v>1</v>
      </c>
      <c r="AU13" s="1095">
        <v>1.2</v>
      </c>
    </row>
    <row r="14" spans="1:47">
      <c r="A14" s="1045">
        <v>1521</v>
      </c>
      <c r="B14" s="1059"/>
      <c r="C14" s="1060" t="s">
        <v>469</v>
      </c>
      <c r="D14" s="1071" t="s">
        <v>470</v>
      </c>
      <c r="E14" s="1072" t="s">
        <v>352</v>
      </c>
      <c r="F14" s="1073" t="s">
        <v>3005</v>
      </c>
      <c r="G14" s="1074" t="s">
        <v>465</v>
      </c>
      <c r="H14" s="1075" t="s">
        <v>352</v>
      </c>
      <c r="I14" s="1075" t="s">
        <v>352</v>
      </c>
      <c r="J14" s="1076">
        <v>1</v>
      </c>
      <c r="K14" s="1074" t="s">
        <v>340</v>
      </c>
      <c r="L14" s="1077">
        <v>0</v>
      </c>
      <c r="M14" s="1078">
        <v>1</v>
      </c>
      <c r="N14" s="1079">
        <v>3.2711933904312551</v>
      </c>
      <c r="O14" s="1073" t="s">
        <v>3034</v>
      </c>
      <c r="P14" s="1077">
        <v>0</v>
      </c>
      <c r="Q14" s="1078">
        <v>1</v>
      </c>
      <c r="R14" s="1079">
        <v>3.2711933904312551</v>
      </c>
      <c r="S14" s="1073" t="s">
        <v>3034</v>
      </c>
      <c r="T14" s="1077">
        <v>0</v>
      </c>
      <c r="U14" s="1078">
        <v>1</v>
      </c>
      <c r="V14" s="1079">
        <v>3.2711933904312551</v>
      </c>
      <c r="W14" s="1073" t="s">
        <v>3034</v>
      </c>
      <c r="X14" s="1077">
        <v>0</v>
      </c>
      <c r="Y14" s="1078">
        <v>1</v>
      </c>
      <c r="Z14" s="1079">
        <v>3.2711933904312551</v>
      </c>
      <c r="AA14" s="1073" t="s">
        <v>3034</v>
      </c>
      <c r="AB14" s="1103"/>
      <c r="AC14" s="1102" t="e">
        <v>#REF!</v>
      </c>
      <c r="AD14" s="1041" t="s">
        <v>1980</v>
      </c>
      <c r="AE14" s="1094">
        <v>5</v>
      </c>
      <c r="AF14" s="1094">
        <v>1</v>
      </c>
      <c r="AG14" s="1094">
        <v>1</v>
      </c>
      <c r="AH14" s="1094">
        <v>1</v>
      </c>
      <c r="AI14" s="1094">
        <v>1</v>
      </c>
      <c r="AJ14" s="1094">
        <v>5</v>
      </c>
      <c r="AK14" s="1089">
        <v>9</v>
      </c>
      <c r="AL14" s="1089">
        <v>3</v>
      </c>
      <c r="AM14" s="1093">
        <v>1.5598204153209623</v>
      </c>
      <c r="AN14" s="1093">
        <v>3.2711933904312551</v>
      </c>
      <c r="AO14" s="1093" t="s">
        <v>2934</v>
      </c>
      <c r="AP14" s="1095">
        <v>1.5</v>
      </c>
      <c r="AQ14" s="1095">
        <v>1</v>
      </c>
      <c r="AR14" s="1095">
        <v>1</v>
      </c>
      <c r="AS14" s="1095">
        <v>1</v>
      </c>
      <c r="AT14" s="1095">
        <v>1</v>
      </c>
      <c r="AU14" s="1095">
        <v>1.2</v>
      </c>
    </row>
    <row r="15" spans="1:47">
      <c r="A15" s="1045" t="s">
        <v>858</v>
      </c>
      <c r="B15" s="1059"/>
      <c r="C15" s="1060" t="s">
        <v>469</v>
      </c>
      <c r="D15" s="1071" t="s">
        <v>470</v>
      </c>
      <c r="E15" s="1072" t="s">
        <v>352</v>
      </c>
      <c r="F15" s="1073" t="s">
        <v>1347</v>
      </c>
      <c r="G15" s="1074" t="s">
        <v>403</v>
      </c>
      <c r="H15" s="1075" t="s">
        <v>352</v>
      </c>
      <c r="I15" s="1075" t="s">
        <v>352</v>
      </c>
      <c r="J15" s="1076">
        <v>1</v>
      </c>
      <c r="K15" s="1074" t="s">
        <v>340</v>
      </c>
      <c r="L15" s="1077">
        <v>0</v>
      </c>
      <c r="M15" s="1078">
        <v>1</v>
      </c>
      <c r="N15" s="1079">
        <v>3.2711933904312551</v>
      </c>
      <c r="O15" s="1073" t="s">
        <v>3035</v>
      </c>
      <c r="P15" s="1077">
        <v>0</v>
      </c>
      <c r="Q15" s="1078">
        <v>1</v>
      </c>
      <c r="R15" s="1079">
        <v>3.2711933904312551</v>
      </c>
      <c r="S15" s="1073" t="s">
        <v>3035</v>
      </c>
      <c r="T15" s="1077">
        <v>0.25256854650766253</v>
      </c>
      <c r="U15" s="1078">
        <v>1</v>
      </c>
      <c r="V15" s="1079">
        <v>3.2711933904312551</v>
      </c>
      <c r="W15" s="1073" t="s">
        <v>3035</v>
      </c>
      <c r="X15" s="1077">
        <v>0</v>
      </c>
      <c r="Y15" s="1078">
        <v>1</v>
      </c>
      <c r="Z15" s="1079">
        <v>3.2711933904312551</v>
      </c>
      <c r="AA15" s="1073" t="s">
        <v>3035</v>
      </c>
      <c r="AB15" s="1103"/>
      <c r="AC15" s="1102" t="e">
        <v>#REF!</v>
      </c>
      <c r="AD15" s="1041" t="s">
        <v>1981</v>
      </c>
      <c r="AE15" s="1094">
        <v>5</v>
      </c>
      <c r="AF15" s="1094">
        <v>1</v>
      </c>
      <c r="AG15" s="1094">
        <v>1</v>
      </c>
      <c r="AH15" s="1094">
        <v>1</v>
      </c>
      <c r="AI15" s="1094">
        <v>1</v>
      </c>
      <c r="AJ15" s="1094">
        <v>5</v>
      </c>
      <c r="AK15" s="1089">
        <v>9</v>
      </c>
      <c r="AL15" s="1089">
        <v>3</v>
      </c>
      <c r="AM15" s="1093">
        <v>1.5598204153209623</v>
      </c>
      <c r="AN15" s="1093">
        <v>3.2711933904312551</v>
      </c>
      <c r="AO15" s="1093" t="s">
        <v>2934</v>
      </c>
      <c r="AP15" s="1095">
        <v>1.5</v>
      </c>
      <c r="AQ15" s="1095">
        <v>1</v>
      </c>
      <c r="AR15" s="1095">
        <v>1</v>
      </c>
      <c r="AS15" s="1095">
        <v>1</v>
      </c>
      <c r="AT15" s="1095">
        <v>1</v>
      </c>
      <c r="AU15" s="1095">
        <v>1.2</v>
      </c>
    </row>
    <row r="16" spans="1:47">
      <c r="A16" s="1045" t="s">
        <v>859</v>
      </c>
      <c r="B16" s="1059"/>
      <c r="C16" s="1060" t="s">
        <v>469</v>
      </c>
      <c r="D16" s="1071" t="s">
        <v>470</v>
      </c>
      <c r="E16" s="1072" t="s">
        <v>352</v>
      </c>
      <c r="F16" s="1073" t="s">
        <v>3004</v>
      </c>
      <c r="G16" s="1074" t="s">
        <v>403</v>
      </c>
      <c r="H16" s="1075" t="s">
        <v>352</v>
      </c>
      <c r="I16" s="1075" t="s">
        <v>352</v>
      </c>
      <c r="J16" s="1076">
        <v>1</v>
      </c>
      <c r="K16" s="1074" t="s">
        <v>340</v>
      </c>
      <c r="L16" s="1077">
        <v>0</v>
      </c>
      <c r="M16" s="1078">
        <v>1</v>
      </c>
      <c r="N16" s="1079">
        <v>3.2711933904312551</v>
      </c>
      <c r="O16" s="1073" t="s">
        <v>3035</v>
      </c>
      <c r="P16" s="1077">
        <v>0</v>
      </c>
      <c r="Q16" s="1078">
        <v>1</v>
      </c>
      <c r="R16" s="1079">
        <v>3.2711933904312551</v>
      </c>
      <c r="S16" s="1073" t="s">
        <v>3035</v>
      </c>
      <c r="T16" s="1077">
        <v>0</v>
      </c>
      <c r="U16" s="1078">
        <v>1</v>
      </c>
      <c r="V16" s="1079">
        <v>3.2711933904312551</v>
      </c>
      <c r="W16" s="1073" t="s">
        <v>3035</v>
      </c>
      <c r="X16" s="1077">
        <v>0.25256854650766253</v>
      </c>
      <c r="Y16" s="1078">
        <v>1</v>
      </c>
      <c r="Z16" s="1079">
        <v>3.2711933904312551</v>
      </c>
      <c r="AA16" s="1073" t="s">
        <v>3035</v>
      </c>
      <c r="AB16" s="1103"/>
      <c r="AC16" s="1102" t="e">
        <v>#REF!</v>
      </c>
      <c r="AD16" s="1041" t="s">
        <v>1981</v>
      </c>
      <c r="AE16" s="1094">
        <v>5</v>
      </c>
      <c r="AF16" s="1094">
        <v>1</v>
      </c>
      <c r="AG16" s="1094">
        <v>1</v>
      </c>
      <c r="AH16" s="1094">
        <v>1</v>
      </c>
      <c r="AI16" s="1094">
        <v>1</v>
      </c>
      <c r="AJ16" s="1094">
        <v>5</v>
      </c>
      <c r="AK16" s="1089">
        <v>9</v>
      </c>
      <c r="AL16" s="1089">
        <v>3</v>
      </c>
      <c r="AM16" s="1093">
        <v>1.5598204153209623</v>
      </c>
      <c r="AN16" s="1093">
        <v>3.2711933904312551</v>
      </c>
      <c r="AO16" s="1093" t="s">
        <v>2934</v>
      </c>
      <c r="AP16" s="1095">
        <v>1.5</v>
      </c>
      <c r="AQ16" s="1095">
        <v>1</v>
      </c>
      <c r="AR16" s="1095">
        <v>1</v>
      </c>
      <c r="AS16" s="1095">
        <v>1</v>
      </c>
      <c r="AT16" s="1095">
        <v>1</v>
      </c>
      <c r="AU16" s="1095">
        <v>1.2</v>
      </c>
    </row>
    <row r="17" spans="1:47">
      <c r="A17" s="1045" t="s">
        <v>860</v>
      </c>
      <c r="B17" s="1059"/>
      <c r="C17" s="1060" t="s">
        <v>469</v>
      </c>
      <c r="D17" s="1071" t="s">
        <v>470</v>
      </c>
      <c r="E17" s="1072" t="s">
        <v>352</v>
      </c>
      <c r="F17" s="1073" t="s">
        <v>3006</v>
      </c>
      <c r="G17" s="1074" t="s">
        <v>403</v>
      </c>
      <c r="H17" s="1075" t="s">
        <v>352</v>
      </c>
      <c r="I17" s="1075" t="s">
        <v>352</v>
      </c>
      <c r="J17" s="1076">
        <v>1</v>
      </c>
      <c r="K17" s="1074" t="s">
        <v>340</v>
      </c>
      <c r="L17" s="1077">
        <v>0.25256854650766253</v>
      </c>
      <c r="M17" s="1078">
        <v>1</v>
      </c>
      <c r="N17" s="1079">
        <v>3.2711933904312551</v>
      </c>
      <c r="O17" s="1073" t="s">
        <v>3035</v>
      </c>
      <c r="P17" s="1077">
        <v>0</v>
      </c>
      <c r="Q17" s="1078">
        <v>1</v>
      </c>
      <c r="R17" s="1079">
        <v>3.2711933904312551</v>
      </c>
      <c r="S17" s="1073" t="s">
        <v>3035</v>
      </c>
      <c r="T17" s="1077">
        <v>0</v>
      </c>
      <c r="U17" s="1078">
        <v>1</v>
      </c>
      <c r="V17" s="1079">
        <v>3.2711933904312551</v>
      </c>
      <c r="W17" s="1073" t="s">
        <v>3035</v>
      </c>
      <c r="X17" s="1077">
        <v>0</v>
      </c>
      <c r="Y17" s="1078">
        <v>1</v>
      </c>
      <c r="Z17" s="1079">
        <v>3.2711933904312551</v>
      </c>
      <c r="AA17" s="1073" t="s">
        <v>3035</v>
      </c>
      <c r="AB17" s="1103"/>
      <c r="AC17" s="1102" t="e">
        <v>#REF!</v>
      </c>
      <c r="AD17" s="1041" t="s">
        <v>1981</v>
      </c>
      <c r="AE17" s="1094">
        <v>5</v>
      </c>
      <c r="AF17" s="1094">
        <v>1</v>
      </c>
      <c r="AG17" s="1094">
        <v>1</v>
      </c>
      <c r="AH17" s="1094">
        <v>1</v>
      </c>
      <c r="AI17" s="1094">
        <v>1</v>
      </c>
      <c r="AJ17" s="1094">
        <v>5</v>
      </c>
      <c r="AK17" s="1089">
        <v>9</v>
      </c>
      <c r="AL17" s="1089">
        <v>3</v>
      </c>
      <c r="AM17" s="1093">
        <v>1.5598204153209623</v>
      </c>
      <c r="AN17" s="1093">
        <v>3.2711933904312551</v>
      </c>
      <c r="AO17" s="1093" t="s">
        <v>2934</v>
      </c>
      <c r="AP17" s="1095">
        <v>1.5</v>
      </c>
      <c r="AQ17" s="1095">
        <v>1</v>
      </c>
      <c r="AR17" s="1095">
        <v>1</v>
      </c>
      <c r="AS17" s="1095">
        <v>1</v>
      </c>
      <c r="AT17" s="1095">
        <v>1</v>
      </c>
      <c r="AU17" s="1095">
        <v>1.2</v>
      </c>
    </row>
    <row r="18" spans="1:47">
      <c r="A18" s="1045" t="s">
        <v>861</v>
      </c>
      <c r="B18" s="1059"/>
      <c r="C18" s="1060" t="s">
        <v>469</v>
      </c>
      <c r="D18" s="1071" t="s">
        <v>470</v>
      </c>
      <c r="E18" s="1072" t="s">
        <v>352</v>
      </c>
      <c r="F18" s="1073" t="s">
        <v>3005</v>
      </c>
      <c r="G18" s="1074" t="s">
        <v>403</v>
      </c>
      <c r="H18" s="1075" t="s">
        <v>352</v>
      </c>
      <c r="I18" s="1075" t="s">
        <v>352</v>
      </c>
      <c r="J18" s="1076">
        <v>1</v>
      </c>
      <c r="K18" s="1074" t="s">
        <v>340</v>
      </c>
      <c r="L18" s="1077">
        <v>0</v>
      </c>
      <c r="M18" s="1078">
        <v>1</v>
      </c>
      <c r="N18" s="1079">
        <v>3.2711933904312551</v>
      </c>
      <c r="O18" s="1073" t="s">
        <v>3035</v>
      </c>
      <c r="P18" s="1077">
        <v>0.25256854650766253</v>
      </c>
      <c r="Q18" s="1078">
        <v>1</v>
      </c>
      <c r="R18" s="1079">
        <v>3.2711933904312551</v>
      </c>
      <c r="S18" s="1073" t="s">
        <v>3035</v>
      </c>
      <c r="T18" s="1077">
        <v>0</v>
      </c>
      <c r="U18" s="1078">
        <v>1</v>
      </c>
      <c r="V18" s="1079">
        <v>3.2711933904312551</v>
      </c>
      <c r="W18" s="1073" t="s">
        <v>3035</v>
      </c>
      <c r="X18" s="1077">
        <v>0</v>
      </c>
      <c r="Y18" s="1078">
        <v>1</v>
      </c>
      <c r="Z18" s="1079">
        <v>3.2711933904312551</v>
      </c>
      <c r="AA18" s="1073" t="s">
        <v>3035</v>
      </c>
      <c r="AB18" s="1103"/>
      <c r="AC18" s="1102" t="e">
        <v>#REF!</v>
      </c>
      <c r="AD18" s="1041" t="s">
        <v>1981</v>
      </c>
      <c r="AE18" s="1094">
        <v>5</v>
      </c>
      <c r="AF18" s="1094">
        <v>1</v>
      </c>
      <c r="AG18" s="1094">
        <v>1</v>
      </c>
      <c r="AH18" s="1094">
        <v>1</v>
      </c>
      <c r="AI18" s="1094">
        <v>1</v>
      </c>
      <c r="AJ18" s="1094">
        <v>5</v>
      </c>
      <c r="AK18" s="1089">
        <v>9</v>
      </c>
      <c r="AL18" s="1089">
        <v>3</v>
      </c>
      <c r="AM18" s="1093">
        <v>1.5598204153209623</v>
      </c>
      <c r="AN18" s="1093">
        <v>3.2711933904312551</v>
      </c>
      <c r="AO18" s="1093" t="s">
        <v>2934</v>
      </c>
      <c r="AP18" s="1095">
        <v>1.5</v>
      </c>
      <c r="AQ18" s="1095">
        <v>1</v>
      </c>
      <c r="AR18" s="1095">
        <v>1</v>
      </c>
      <c r="AS18" s="1095">
        <v>1</v>
      </c>
      <c r="AT18" s="1095">
        <v>1</v>
      </c>
      <c r="AU18" s="1095">
        <v>1.2</v>
      </c>
    </row>
    <row r="19" spans="1:47">
      <c r="A19" s="1045" t="s">
        <v>743</v>
      </c>
      <c r="B19" s="1059"/>
      <c r="C19" s="1060" t="s">
        <v>469</v>
      </c>
      <c r="D19" s="1071" t="s">
        <v>470</v>
      </c>
      <c r="E19" s="1072" t="s">
        <v>352</v>
      </c>
      <c r="F19" s="1073" t="s">
        <v>1347</v>
      </c>
      <c r="G19" s="1074" t="s">
        <v>1099</v>
      </c>
      <c r="H19" s="1075" t="s">
        <v>352</v>
      </c>
      <c r="I19" s="1075" t="s">
        <v>352</v>
      </c>
      <c r="J19" s="1076">
        <v>1</v>
      </c>
      <c r="K19" s="1074" t="s">
        <v>340</v>
      </c>
      <c r="L19" s="1077">
        <v>0</v>
      </c>
      <c r="M19" s="1078">
        <v>1</v>
      </c>
      <c r="N19" s="1079">
        <v>3.2711933904312551</v>
      </c>
      <c r="O19" s="1073" t="s">
        <v>3036</v>
      </c>
      <c r="P19" s="1077">
        <v>0</v>
      </c>
      <c r="Q19" s="1078">
        <v>1</v>
      </c>
      <c r="R19" s="1079">
        <v>3.2711933904312551</v>
      </c>
      <c r="S19" s="1073" t="s">
        <v>3036</v>
      </c>
      <c r="T19" s="1077">
        <v>0.74743145349233742</v>
      </c>
      <c r="U19" s="1078">
        <v>1</v>
      </c>
      <c r="V19" s="1079">
        <v>3.2711933904312551</v>
      </c>
      <c r="W19" s="1073" t="s">
        <v>3036</v>
      </c>
      <c r="X19" s="1077">
        <v>0</v>
      </c>
      <c r="Y19" s="1078">
        <v>1</v>
      </c>
      <c r="Z19" s="1079">
        <v>3.2711933904312551</v>
      </c>
      <c r="AA19" s="1073" t="s">
        <v>3036</v>
      </c>
      <c r="AB19" s="1103"/>
      <c r="AC19" s="1102" t="e">
        <v>#REF!</v>
      </c>
      <c r="AD19" s="1041" t="s">
        <v>1982</v>
      </c>
      <c r="AE19" s="1094">
        <v>5</v>
      </c>
      <c r="AF19" s="1094">
        <v>1</v>
      </c>
      <c r="AG19" s="1094">
        <v>1</v>
      </c>
      <c r="AH19" s="1094">
        <v>1</v>
      </c>
      <c r="AI19" s="1094">
        <v>1</v>
      </c>
      <c r="AJ19" s="1094">
        <v>5</v>
      </c>
      <c r="AK19" s="1089">
        <v>9</v>
      </c>
      <c r="AL19" s="1089">
        <v>3</v>
      </c>
      <c r="AM19" s="1093">
        <v>1.5598204153209623</v>
      </c>
      <c r="AN19" s="1093">
        <v>3.2711933904312551</v>
      </c>
      <c r="AO19" s="1093" t="s">
        <v>2934</v>
      </c>
      <c r="AP19" s="1095">
        <v>1.5</v>
      </c>
      <c r="AQ19" s="1095">
        <v>1</v>
      </c>
      <c r="AR19" s="1095">
        <v>1</v>
      </c>
      <c r="AS19" s="1095">
        <v>1</v>
      </c>
      <c r="AT19" s="1095">
        <v>1</v>
      </c>
      <c r="AU19" s="1095">
        <v>1.2</v>
      </c>
    </row>
    <row r="20" spans="1:47">
      <c r="A20" s="1045" t="s">
        <v>744</v>
      </c>
      <c r="B20" s="1059"/>
      <c r="C20" s="1060" t="s">
        <v>469</v>
      </c>
      <c r="D20" s="1071" t="s">
        <v>470</v>
      </c>
      <c r="E20" s="1072" t="s">
        <v>352</v>
      </c>
      <c r="F20" s="1073" t="s">
        <v>3004</v>
      </c>
      <c r="G20" s="1074" t="s">
        <v>1099</v>
      </c>
      <c r="H20" s="1075" t="s">
        <v>352</v>
      </c>
      <c r="I20" s="1075" t="s">
        <v>352</v>
      </c>
      <c r="J20" s="1076">
        <v>1</v>
      </c>
      <c r="K20" s="1074" t="s">
        <v>340</v>
      </c>
      <c r="L20" s="1077">
        <v>0</v>
      </c>
      <c r="M20" s="1078">
        <v>1</v>
      </c>
      <c r="N20" s="1079">
        <v>3.2711933904312551</v>
      </c>
      <c r="O20" s="1073" t="s">
        <v>3036</v>
      </c>
      <c r="P20" s="1077">
        <v>0</v>
      </c>
      <c r="Q20" s="1078">
        <v>1</v>
      </c>
      <c r="R20" s="1079">
        <v>3.2711933904312551</v>
      </c>
      <c r="S20" s="1073" t="s">
        <v>3036</v>
      </c>
      <c r="T20" s="1077">
        <v>0</v>
      </c>
      <c r="U20" s="1078">
        <v>0</v>
      </c>
      <c r="V20" s="1079">
        <v>0</v>
      </c>
      <c r="W20" s="1073">
        <v>0</v>
      </c>
      <c r="X20" s="1077">
        <v>0.74743145349233742</v>
      </c>
      <c r="Y20" s="1078">
        <v>1</v>
      </c>
      <c r="Z20" s="1079">
        <v>3.2711933904312551</v>
      </c>
      <c r="AA20" s="1073" t="s">
        <v>3036</v>
      </c>
      <c r="AB20" s="1103"/>
      <c r="AC20" s="1102" t="e">
        <v>#REF!</v>
      </c>
      <c r="AD20" s="1041" t="s">
        <v>1982</v>
      </c>
      <c r="AE20" s="1094">
        <v>5</v>
      </c>
      <c r="AF20" s="1094">
        <v>1</v>
      </c>
      <c r="AG20" s="1094">
        <v>1</v>
      </c>
      <c r="AH20" s="1094">
        <v>1</v>
      </c>
      <c r="AI20" s="1094">
        <v>1</v>
      </c>
      <c r="AJ20" s="1094">
        <v>5</v>
      </c>
      <c r="AK20" s="1089">
        <v>9</v>
      </c>
      <c r="AL20" s="1089">
        <v>3</v>
      </c>
      <c r="AM20" s="1093">
        <v>1.5598204153209623</v>
      </c>
      <c r="AN20" s="1093">
        <v>3.2711933904312551</v>
      </c>
      <c r="AO20" s="1093" t="s">
        <v>2934</v>
      </c>
      <c r="AP20" s="1095">
        <v>1.5</v>
      </c>
      <c r="AQ20" s="1095">
        <v>1</v>
      </c>
      <c r="AR20" s="1095">
        <v>1</v>
      </c>
      <c r="AS20" s="1095">
        <v>1</v>
      </c>
      <c r="AT20" s="1095">
        <v>1</v>
      </c>
      <c r="AU20" s="1095">
        <v>1.2</v>
      </c>
    </row>
    <row r="21" spans="1:47">
      <c r="A21" s="1045" t="s">
        <v>765</v>
      </c>
      <c r="B21" s="1059"/>
      <c r="C21" s="1060" t="s">
        <v>469</v>
      </c>
      <c r="D21" s="1071" t="s">
        <v>470</v>
      </c>
      <c r="E21" s="1072" t="s">
        <v>352</v>
      </c>
      <c r="F21" s="1073" t="s">
        <v>3006</v>
      </c>
      <c r="G21" s="1074" t="s">
        <v>1099</v>
      </c>
      <c r="H21" s="1075" t="s">
        <v>352</v>
      </c>
      <c r="I21" s="1075" t="s">
        <v>352</v>
      </c>
      <c r="J21" s="1076">
        <v>1</v>
      </c>
      <c r="K21" s="1074" t="s">
        <v>340</v>
      </c>
      <c r="L21" s="1077">
        <v>0.74743145349233742</v>
      </c>
      <c r="M21" s="1078">
        <v>1</v>
      </c>
      <c r="N21" s="1079">
        <v>3.2711933904312551</v>
      </c>
      <c r="O21" s="1073" t="s">
        <v>3036</v>
      </c>
      <c r="P21" s="1077">
        <v>0</v>
      </c>
      <c r="Q21" s="1078">
        <v>1</v>
      </c>
      <c r="R21" s="1079">
        <v>3.2711933904312551</v>
      </c>
      <c r="S21" s="1073" t="s">
        <v>3036</v>
      </c>
      <c r="T21" s="1077">
        <v>0</v>
      </c>
      <c r="U21" s="1078">
        <v>1</v>
      </c>
      <c r="V21" s="1079">
        <v>3.2711933904312551</v>
      </c>
      <c r="W21" s="1073" t="s">
        <v>3036</v>
      </c>
      <c r="X21" s="1077">
        <v>0</v>
      </c>
      <c r="Y21" s="1078">
        <v>1</v>
      </c>
      <c r="Z21" s="1079">
        <v>3.2711933904312551</v>
      </c>
      <c r="AA21" s="1073" t="s">
        <v>3036</v>
      </c>
      <c r="AB21" s="1103"/>
      <c r="AC21" s="1102" t="e">
        <v>#REF!</v>
      </c>
      <c r="AD21" s="1041" t="s">
        <v>1982</v>
      </c>
      <c r="AE21" s="1094">
        <v>5</v>
      </c>
      <c r="AF21" s="1094">
        <v>1</v>
      </c>
      <c r="AG21" s="1094">
        <v>1</v>
      </c>
      <c r="AH21" s="1094">
        <v>1</v>
      </c>
      <c r="AI21" s="1094">
        <v>1</v>
      </c>
      <c r="AJ21" s="1094">
        <v>5</v>
      </c>
      <c r="AK21" s="1089">
        <v>9</v>
      </c>
      <c r="AL21" s="1089">
        <v>3</v>
      </c>
      <c r="AM21" s="1093">
        <v>1.5598204153209623</v>
      </c>
      <c r="AN21" s="1093">
        <v>3.2711933904312551</v>
      </c>
      <c r="AO21" s="1093" t="s">
        <v>2934</v>
      </c>
      <c r="AP21" s="1095">
        <v>1.5</v>
      </c>
      <c r="AQ21" s="1095">
        <v>1</v>
      </c>
      <c r="AR21" s="1095">
        <v>1</v>
      </c>
      <c r="AS21" s="1095">
        <v>1</v>
      </c>
      <c r="AT21" s="1095">
        <v>1</v>
      </c>
      <c r="AU21" s="1095">
        <v>1.2</v>
      </c>
    </row>
    <row r="22" spans="1:47">
      <c r="A22" s="1045" t="s">
        <v>766</v>
      </c>
      <c r="B22" s="1059"/>
      <c r="C22" s="1060" t="s">
        <v>469</v>
      </c>
      <c r="D22" s="1071" t="s">
        <v>470</v>
      </c>
      <c r="E22" s="1072" t="s">
        <v>352</v>
      </c>
      <c r="F22" s="1073" t="s">
        <v>3005</v>
      </c>
      <c r="G22" s="1074" t="s">
        <v>1099</v>
      </c>
      <c r="H22" s="1075" t="s">
        <v>352</v>
      </c>
      <c r="I22" s="1075" t="s">
        <v>352</v>
      </c>
      <c r="J22" s="1076">
        <v>1</v>
      </c>
      <c r="K22" s="1074" t="s">
        <v>340</v>
      </c>
      <c r="L22" s="1077">
        <v>0</v>
      </c>
      <c r="M22" s="1078">
        <v>1</v>
      </c>
      <c r="N22" s="1079">
        <v>3.2711933904312551</v>
      </c>
      <c r="O22" s="1073" t="s">
        <v>3036</v>
      </c>
      <c r="P22" s="1077">
        <v>0.74743145349233742</v>
      </c>
      <c r="Q22" s="1078">
        <v>1</v>
      </c>
      <c r="R22" s="1079">
        <v>3.2711933904312551</v>
      </c>
      <c r="S22" s="1073" t="s">
        <v>3036</v>
      </c>
      <c r="T22" s="1077">
        <v>0</v>
      </c>
      <c r="U22" s="1078">
        <v>1</v>
      </c>
      <c r="V22" s="1079">
        <v>3.2711933904312551</v>
      </c>
      <c r="W22" s="1073" t="s">
        <v>3036</v>
      </c>
      <c r="X22" s="1077">
        <v>0</v>
      </c>
      <c r="Y22" s="1078">
        <v>1</v>
      </c>
      <c r="Z22" s="1079">
        <v>3.2711933904312551</v>
      </c>
      <c r="AA22" s="1073" t="s">
        <v>3036</v>
      </c>
      <c r="AB22" s="1104"/>
      <c r="AC22" s="1102" t="e">
        <v>#REF!</v>
      </c>
      <c r="AD22" s="1041" t="s">
        <v>1982</v>
      </c>
      <c r="AE22" s="1094">
        <v>5</v>
      </c>
      <c r="AF22" s="1094">
        <v>1</v>
      </c>
      <c r="AG22" s="1094">
        <v>1</v>
      </c>
      <c r="AH22" s="1094">
        <v>1</v>
      </c>
      <c r="AI22" s="1094">
        <v>1</v>
      </c>
      <c r="AJ22" s="1094">
        <v>5</v>
      </c>
      <c r="AK22" s="1089">
        <v>9</v>
      </c>
      <c r="AL22" s="1089">
        <v>3</v>
      </c>
      <c r="AM22" s="1093">
        <v>1.5598204153209623</v>
      </c>
      <c r="AN22" s="1093">
        <v>3.2711933904312551</v>
      </c>
      <c r="AO22" s="1093" t="s">
        <v>2934</v>
      </c>
      <c r="AP22" s="1095">
        <v>1.5</v>
      </c>
      <c r="AQ22" s="1095">
        <v>1</v>
      </c>
      <c r="AR22" s="1095">
        <v>1</v>
      </c>
      <c r="AS22" s="1095">
        <v>1</v>
      </c>
      <c r="AT22" s="1095">
        <v>1</v>
      </c>
      <c r="AU22" s="1095">
        <v>1.2</v>
      </c>
    </row>
    <row r="23" spans="1:47">
      <c r="A23" s="1045" t="s">
        <v>862</v>
      </c>
      <c r="B23" s="1059"/>
      <c r="C23" s="1060" t="s">
        <v>469</v>
      </c>
      <c r="D23" s="1071" t="s">
        <v>470</v>
      </c>
      <c r="E23" s="1072" t="s">
        <v>352</v>
      </c>
      <c r="F23" s="1073" t="s">
        <v>1347</v>
      </c>
      <c r="G23" s="1074" t="s">
        <v>2179</v>
      </c>
      <c r="H23" s="1075" t="s">
        <v>352</v>
      </c>
      <c r="I23" s="1075" t="s">
        <v>352</v>
      </c>
      <c r="J23" s="1076">
        <v>1</v>
      </c>
      <c r="K23" s="1074" t="s">
        <v>340</v>
      </c>
      <c r="L23" s="1077">
        <v>0</v>
      </c>
      <c r="M23" s="1078">
        <v>1</v>
      </c>
      <c r="N23" s="1079">
        <v>3.2711933904312551</v>
      </c>
      <c r="O23" s="1073" t="s">
        <v>3037</v>
      </c>
      <c r="P23" s="1077">
        <v>0</v>
      </c>
      <c r="Q23" s="1078">
        <v>1</v>
      </c>
      <c r="R23" s="1079">
        <v>3.2711933904312551</v>
      </c>
      <c r="S23" s="1073" t="s">
        <v>3037</v>
      </c>
      <c r="T23" s="1077">
        <v>0</v>
      </c>
      <c r="U23" s="1078">
        <v>1</v>
      </c>
      <c r="V23" s="1079">
        <v>3.2711933904312551</v>
      </c>
      <c r="W23" s="1073" t="s">
        <v>3037</v>
      </c>
      <c r="X23" s="1077">
        <v>0</v>
      </c>
      <c r="Y23" s="1078">
        <v>1</v>
      </c>
      <c r="Z23" s="1079">
        <v>3.2711933904312551</v>
      </c>
      <c r="AA23" s="1073" t="s">
        <v>3037</v>
      </c>
      <c r="AB23" s="1103"/>
      <c r="AC23" s="1102" t="e">
        <v>#REF!</v>
      </c>
      <c r="AD23" s="1041" t="s">
        <v>1983</v>
      </c>
      <c r="AE23" s="1094">
        <v>5</v>
      </c>
      <c r="AF23" s="1094">
        <v>1</v>
      </c>
      <c r="AG23" s="1094">
        <v>1</v>
      </c>
      <c r="AH23" s="1094">
        <v>1</v>
      </c>
      <c r="AI23" s="1094">
        <v>1</v>
      </c>
      <c r="AJ23" s="1094">
        <v>5</v>
      </c>
      <c r="AK23" s="1089">
        <v>9</v>
      </c>
      <c r="AL23" s="1089">
        <v>3</v>
      </c>
      <c r="AM23" s="1093">
        <v>1.5598204153209623</v>
      </c>
      <c r="AN23" s="1093">
        <v>3.2711933904312551</v>
      </c>
      <c r="AO23" s="1093" t="s">
        <v>2934</v>
      </c>
      <c r="AP23" s="1095">
        <v>1.5</v>
      </c>
      <c r="AQ23" s="1095">
        <v>1</v>
      </c>
      <c r="AR23" s="1095">
        <v>1</v>
      </c>
      <c r="AS23" s="1095">
        <v>1</v>
      </c>
      <c r="AT23" s="1095">
        <v>1</v>
      </c>
      <c r="AU23" s="1095">
        <v>1.2</v>
      </c>
    </row>
    <row r="24" spans="1:47">
      <c r="A24" s="1045" t="s">
        <v>863</v>
      </c>
      <c r="B24" s="1059"/>
      <c r="C24" s="1060" t="s">
        <v>469</v>
      </c>
      <c r="D24" s="1071" t="s">
        <v>470</v>
      </c>
      <c r="E24" s="1072" t="s">
        <v>352</v>
      </c>
      <c r="F24" s="1073" t="s">
        <v>3004</v>
      </c>
      <c r="G24" s="1074" t="s">
        <v>2179</v>
      </c>
      <c r="H24" s="1075" t="s">
        <v>352</v>
      </c>
      <c r="I24" s="1075" t="s">
        <v>352</v>
      </c>
      <c r="J24" s="1076">
        <v>1</v>
      </c>
      <c r="K24" s="1074" t="s">
        <v>340</v>
      </c>
      <c r="L24" s="1077">
        <v>0</v>
      </c>
      <c r="M24" s="1078">
        <v>1</v>
      </c>
      <c r="N24" s="1079">
        <v>3.2711933904312551</v>
      </c>
      <c r="O24" s="1073" t="s">
        <v>3037</v>
      </c>
      <c r="P24" s="1077">
        <v>0</v>
      </c>
      <c r="Q24" s="1078">
        <v>1</v>
      </c>
      <c r="R24" s="1079">
        <v>3.2711933904312551</v>
      </c>
      <c r="S24" s="1073" t="s">
        <v>3037</v>
      </c>
      <c r="T24" s="1077">
        <v>0</v>
      </c>
      <c r="U24" s="1078">
        <v>1</v>
      </c>
      <c r="V24" s="1079">
        <v>3.2711933904312551</v>
      </c>
      <c r="W24" s="1073" t="s">
        <v>3037</v>
      </c>
      <c r="X24" s="1077">
        <v>0</v>
      </c>
      <c r="Y24" s="1078">
        <v>1</v>
      </c>
      <c r="Z24" s="1079">
        <v>3.2711933904312551</v>
      </c>
      <c r="AA24" s="1073" t="s">
        <v>3037</v>
      </c>
      <c r="AB24" s="1103"/>
      <c r="AC24" s="1102" t="e">
        <v>#REF!</v>
      </c>
      <c r="AD24" s="1041" t="s">
        <v>1983</v>
      </c>
      <c r="AE24" s="1094">
        <v>5</v>
      </c>
      <c r="AF24" s="1094">
        <v>1</v>
      </c>
      <c r="AG24" s="1094">
        <v>1</v>
      </c>
      <c r="AH24" s="1094">
        <v>1</v>
      </c>
      <c r="AI24" s="1094">
        <v>1</v>
      </c>
      <c r="AJ24" s="1094">
        <v>5</v>
      </c>
      <c r="AK24" s="1089">
        <v>9</v>
      </c>
      <c r="AL24" s="1089">
        <v>3</v>
      </c>
      <c r="AM24" s="1093">
        <v>1.5598204153209623</v>
      </c>
      <c r="AN24" s="1093">
        <v>3.2711933904312551</v>
      </c>
      <c r="AO24" s="1093" t="s">
        <v>2934</v>
      </c>
      <c r="AP24" s="1095">
        <v>1.5</v>
      </c>
      <c r="AQ24" s="1095">
        <v>1</v>
      </c>
      <c r="AR24" s="1095">
        <v>1</v>
      </c>
      <c r="AS24" s="1095">
        <v>1</v>
      </c>
      <c r="AT24" s="1095">
        <v>1</v>
      </c>
      <c r="AU24" s="1095">
        <v>1.2</v>
      </c>
    </row>
    <row r="25" spans="1:47">
      <c r="A25" s="1045" t="s">
        <v>864</v>
      </c>
      <c r="B25" s="1059"/>
      <c r="C25" s="1060" t="s">
        <v>469</v>
      </c>
      <c r="D25" s="1071" t="s">
        <v>470</v>
      </c>
      <c r="E25" s="1072" t="s">
        <v>352</v>
      </c>
      <c r="F25" s="1073" t="s">
        <v>3006</v>
      </c>
      <c r="G25" s="1074" t="s">
        <v>2179</v>
      </c>
      <c r="H25" s="1075" t="s">
        <v>352</v>
      </c>
      <c r="I25" s="1075" t="s">
        <v>352</v>
      </c>
      <c r="J25" s="1076">
        <v>1</v>
      </c>
      <c r="K25" s="1074" t="s">
        <v>340</v>
      </c>
      <c r="L25" s="1077">
        <v>0</v>
      </c>
      <c r="M25" s="1078">
        <v>1</v>
      </c>
      <c r="N25" s="1079">
        <v>3.2711933904312551</v>
      </c>
      <c r="O25" s="1073" t="s">
        <v>3037</v>
      </c>
      <c r="P25" s="1077">
        <v>0</v>
      </c>
      <c r="Q25" s="1078">
        <v>1</v>
      </c>
      <c r="R25" s="1079">
        <v>3.2711933904312551</v>
      </c>
      <c r="S25" s="1073" t="s">
        <v>3037</v>
      </c>
      <c r="T25" s="1077">
        <v>0</v>
      </c>
      <c r="U25" s="1078">
        <v>1</v>
      </c>
      <c r="V25" s="1079">
        <v>3.2711933904312551</v>
      </c>
      <c r="W25" s="1073" t="s">
        <v>3037</v>
      </c>
      <c r="X25" s="1077">
        <v>0</v>
      </c>
      <c r="Y25" s="1078">
        <v>1</v>
      </c>
      <c r="Z25" s="1079">
        <v>3.2711933904312551</v>
      </c>
      <c r="AA25" s="1073" t="s">
        <v>3037</v>
      </c>
      <c r="AB25" s="1103"/>
      <c r="AC25" s="1102" t="e">
        <v>#REF!</v>
      </c>
      <c r="AD25" s="1041" t="s">
        <v>1983</v>
      </c>
      <c r="AE25" s="1094">
        <v>5</v>
      </c>
      <c r="AF25" s="1094">
        <v>1</v>
      </c>
      <c r="AG25" s="1094">
        <v>1</v>
      </c>
      <c r="AH25" s="1094">
        <v>1</v>
      </c>
      <c r="AI25" s="1094">
        <v>1</v>
      </c>
      <c r="AJ25" s="1094">
        <v>5</v>
      </c>
      <c r="AK25" s="1089">
        <v>9</v>
      </c>
      <c r="AL25" s="1089">
        <v>3</v>
      </c>
      <c r="AM25" s="1093">
        <v>1.5598204153209623</v>
      </c>
      <c r="AN25" s="1093">
        <v>3.2711933904312551</v>
      </c>
      <c r="AO25" s="1093" t="s">
        <v>2934</v>
      </c>
      <c r="AP25" s="1095">
        <v>1.5</v>
      </c>
      <c r="AQ25" s="1095">
        <v>1</v>
      </c>
      <c r="AR25" s="1095">
        <v>1</v>
      </c>
      <c r="AS25" s="1095">
        <v>1</v>
      </c>
      <c r="AT25" s="1095">
        <v>1</v>
      </c>
      <c r="AU25" s="1095">
        <v>1.2</v>
      </c>
    </row>
    <row r="26" spans="1:47">
      <c r="A26" s="1045" t="s">
        <v>865</v>
      </c>
      <c r="B26" s="1059"/>
      <c r="C26" s="1060" t="s">
        <v>469</v>
      </c>
      <c r="D26" s="1071" t="s">
        <v>470</v>
      </c>
      <c r="E26" s="1072" t="s">
        <v>352</v>
      </c>
      <c r="F26" s="1073" t="s">
        <v>3005</v>
      </c>
      <c r="G26" s="1074" t="s">
        <v>2179</v>
      </c>
      <c r="H26" s="1075" t="s">
        <v>352</v>
      </c>
      <c r="I26" s="1075" t="s">
        <v>352</v>
      </c>
      <c r="J26" s="1076">
        <v>1</v>
      </c>
      <c r="K26" s="1074" t="s">
        <v>340</v>
      </c>
      <c r="L26" s="1077">
        <v>0</v>
      </c>
      <c r="M26" s="1078">
        <v>1</v>
      </c>
      <c r="N26" s="1079">
        <v>3.2711933904312551</v>
      </c>
      <c r="O26" s="1073" t="s">
        <v>3037</v>
      </c>
      <c r="P26" s="1077">
        <v>0</v>
      </c>
      <c r="Q26" s="1078">
        <v>1</v>
      </c>
      <c r="R26" s="1079">
        <v>3.2711933904312551</v>
      </c>
      <c r="S26" s="1073" t="s">
        <v>3037</v>
      </c>
      <c r="T26" s="1077">
        <v>0</v>
      </c>
      <c r="U26" s="1078">
        <v>1</v>
      </c>
      <c r="V26" s="1079">
        <v>3.2711933904312551</v>
      </c>
      <c r="W26" s="1073" t="s">
        <v>3037</v>
      </c>
      <c r="X26" s="1077">
        <v>0</v>
      </c>
      <c r="Y26" s="1078">
        <v>1</v>
      </c>
      <c r="Z26" s="1079">
        <v>3.2711933904312551</v>
      </c>
      <c r="AA26" s="1073" t="s">
        <v>3037</v>
      </c>
      <c r="AB26" s="1103"/>
      <c r="AC26" s="1102" t="e">
        <v>#REF!</v>
      </c>
      <c r="AD26" s="1041" t="s">
        <v>1983</v>
      </c>
      <c r="AE26" s="1094">
        <v>5</v>
      </c>
      <c r="AF26" s="1094">
        <v>1</v>
      </c>
      <c r="AG26" s="1094">
        <v>1</v>
      </c>
      <c r="AH26" s="1094">
        <v>1</v>
      </c>
      <c r="AI26" s="1094">
        <v>1</v>
      </c>
      <c r="AJ26" s="1094">
        <v>5</v>
      </c>
      <c r="AK26" s="1089">
        <v>9</v>
      </c>
      <c r="AL26" s="1089">
        <v>3</v>
      </c>
      <c r="AM26" s="1093">
        <v>1.5598204153209623</v>
      </c>
      <c r="AN26" s="1093">
        <v>3.2711933904312551</v>
      </c>
      <c r="AO26" s="1093" t="s">
        <v>2934</v>
      </c>
      <c r="AP26" s="1095">
        <v>1.5</v>
      </c>
      <c r="AQ26" s="1095">
        <v>1</v>
      </c>
      <c r="AR26" s="1095">
        <v>1</v>
      </c>
      <c r="AS26" s="1095">
        <v>1</v>
      </c>
      <c r="AT26" s="1095">
        <v>1</v>
      </c>
      <c r="AU26" s="1095">
        <v>1.2</v>
      </c>
    </row>
    <row r="27" spans="1:47" ht="24">
      <c r="A27" s="1045">
        <v>1824</v>
      </c>
      <c r="B27" s="1059" t="s">
        <v>90</v>
      </c>
      <c r="C27" s="1060" t="s">
        <v>469</v>
      </c>
      <c r="D27" s="1071" t="s">
        <v>470</v>
      </c>
      <c r="E27" s="1072" t="s">
        <v>352</v>
      </c>
      <c r="F27" s="1073" t="s">
        <v>2189</v>
      </c>
      <c r="G27" s="1074" t="s">
        <v>2190</v>
      </c>
      <c r="H27" s="1075" t="s">
        <v>352</v>
      </c>
      <c r="I27" s="1075" t="s">
        <v>352</v>
      </c>
      <c r="J27" s="1076">
        <v>0</v>
      </c>
      <c r="K27" s="1074" t="s">
        <v>341</v>
      </c>
      <c r="L27" s="1077">
        <v>173.26042933473016</v>
      </c>
      <c r="M27" s="1078">
        <v>1</v>
      </c>
      <c r="N27" s="1079">
        <v>2.0949941301068096</v>
      </c>
      <c r="O27" s="1073" t="s">
        <v>3040</v>
      </c>
      <c r="P27" s="1077">
        <v>172.85131250494902</v>
      </c>
      <c r="Q27" s="1078">
        <v>1</v>
      </c>
      <c r="R27" s="1079">
        <v>2.0949941301068096</v>
      </c>
      <c r="S27" s="1073" t="s">
        <v>3040</v>
      </c>
      <c r="T27" s="1077">
        <v>206.22600458458055</v>
      </c>
      <c r="U27" s="1078">
        <v>1</v>
      </c>
      <c r="V27" s="1079">
        <v>2.0949941301068096</v>
      </c>
      <c r="W27" s="1073" t="s">
        <v>3040</v>
      </c>
      <c r="X27" s="1077">
        <v>205.81688775479938</v>
      </c>
      <c r="Y27" s="1078">
        <v>1</v>
      </c>
      <c r="Z27" s="1079">
        <v>2.0949941301068096</v>
      </c>
      <c r="AA27" s="1073" t="s">
        <v>3040</v>
      </c>
      <c r="AB27" s="1103"/>
      <c r="AC27" s="1102"/>
      <c r="AD27" s="1041" t="s">
        <v>1986</v>
      </c>
      <c r="AE27" s="1094">
        <v>4</v>
      </c>
      <c r="AF27" s="1094">
        <v>5</v>
      </c>
      <c r="AG27" s="1094" t="s">
        <v>194</v>
      </c>
      <c r="AH27" s="1094" t="s">
        <v>194</v>
      </c>
      <c r="AI27" s="1094" t="s">
        <v>194</v>
      </c>
      <c r="AJ27" s="1094" t="s">
        <v>194</v>
      </c>
      <c r="AK27" s="1089">
        <v>5</v>
      </c>
      <c r="AL27" s="1089">
        <v>2</v>
      </c>
      <c r="AM27" s="1093">
        <v>1.2941338353151037</v>
      </c>
      <c r="AN27" s="1093">
        <v>2.0949941301068096</v>
      </c>
      <c r="AO27" s="1093" t="s">
        <v>52</v>
      </c>
      <c r="AP27" s="1095">
        <v>1.2</v>
      </c>
      <c r="AQ27" s="1095">
        <v>1.2</v>
      </c>
      <c r="AR27" s="1095">
        <v>1</v>
      </c>
      <c r="AS27" s="1095">
        <v>1</v>
      </c>
      <c r="AT27" s="1095">
        <v>1</v>
      </c>
      <c r="AU27" s="1095">
        <v>1</v>
      </c>
    </row>
    <row r="28" spans="1:47">
      <c r="A28" s="1045">
        <v>1841</v>
      </c>
      <c r="B28" s="1059"/>
      <c r="C28" s="1060" t="s">
        <v>469</v>
      </c>
      <c r="D28" s="1071" t="s">
        <v>470</v>
      </c>
      <c r="E28" s="1072" t="s">
        <v>352</v>
      </c>
      <c r="F28" s="1073" t="s">
        <v>53</v>
      </c>
      <c r="G28" s="1074" t="s">
        <v>465</v>
      </c>
      <c r="H28" s="1075" t="s">
        <v>352</v>
      </c>
      <c r="I28" s="1075" t="s">
        <v>352</v>
      </c>
      <c r="J28" s="1076">
        <v>0</v>
      </c>
      <c r="K28" s="1074" t="s">
        <v>341</v>
      </c>
      <c r="L28" s="1077">
        <v>2.2337144706004946</v>
      </c>
      <c r="M28" s="1078">
        <v>1</v>
      </c>
      <c r="N28" s="1079">
        <v>2.0949941301068096</v>
      </c>
      <c r="O28" s="1073" t="s">
        <v>2846</v>
      </c>
      <c r="P28" s="1077">
        <v>2.2284400395814945</v>
      </c>
      <c r="Q28" s="1078">
        <v>1</v>
      </c>
      <c r="R28" s="1079">
        <v>2.0949941301068096</v>
      </c>
      <c r="S28" s="1073" t="s">
        <v>2846</v>
      </c>
      <c r="T28" s="1077">
        <v>2.6587144706004948</v>
      </c>
      <c r="U28" s="1078">
        <v>1</v>
      </c>
      <c r="V28" s="1079">
        <v>2.0949941301068096</v>
      </c>
      <c r="W28" s="1073" t="s">
        <v>2846</v>
      </c>
      <c r="X28" s="1077">
        <v>2.6534400395814948</v>
      </c>
      <c r="Y28" s="1078">
        <v>1</v>
      </c>
      <c r="Z28" s="1079">
        <v>2.0949941301068096</v>
      </c>
      <c r="AA28" s="1073" t="s">
        <v>2846</v>
      </c>
      <c r="AB28" s="1103"/>
      <c r="AC28" s="1102"/>
      <c r="AD28" s="1041" t="s">
        <v>493</v>
      </c>
      <c r="AE28" s="1094">
        <v>4</v>
      </c>
      <c r="AF28" s="1094">
        <v>5</v>
      </c>
      <c r="AG28" s="1094" t="s">
        <v>194</v>
      </c>
      <c r="AH28" s="1094" t="s">
        <v>194</v>
      </c>
      <c r="AI28" s="1094" t="s">
        <v>194</v>
      </c>
      <c r="AJ28" s="1094" t="s">
        <v>194</v>
      </c>
      <c r="AK28" s="1089">
        <v>5</v>
      </c>
      <c r="AL28" s="1089">
        <v>2</v>
      </c>
      <c r="AM28" s="1093">
        <v>1.2941338353151037</v>
      </c>
      <c r="AN28" s="1093">
        <v>2.0949941301068096</v>
      </c>
      <c r="AO28" s="1093" t="s">
        <v>52</v>
      </c>
      <c r="AP28" s="1095">
        <v>1.2</v>
      </c>
      <c r="AQ28" s="1095">
        <v>1.2</v>
      </c>
      <c r="AR28" s="1095">
        <v>1</v>
      </c>
      <c r="AS28" s="1095">
        <v>1</v>
      </c>
      <c r="AT28" s="1095">
        <v>1</v>
      </c>
      <c r="AU28" s="1095">
        <v>1</v>
      </c>
    </row>
    <row r="29" spans="1:47">
      <c r="A29" s="1045" t="s">
        <v>1856</v>
      </c>
      <c r="B29" s="1059"/>
      <c r="C29" s="1060" t="s">
        <v>469</v>
      </c>
      <c r="D29" s="1071" t="s">
        <v>470</v>
      </c>
      <c r="E29" s="1072" t="s">
        <v>352</v>
      </c>
      <c r="F29" s="1073" t="s">
        <v>1858</v>
      </c>
      <c r="G29" s="1074" t="s">
        <v>465</v>
      </c>
      <c r="H29" s="1075" t="s">
        <v>352</v>
      </c>
      <c r="I29" s="1075" t="s">
        <v>352</v>
      </c>
      <c r="J29" s="1076">
        <v>0</v>
      </c>
      <c r="K29" s="1074" t="s">
        <v>341</v>
      </c>
      <c r="L29" s="1077">
        <v>0.55842861765012364</v>
      </c>
      <c r="M29" s="1078">
        <v>1</v>
      </c>
      <c r="N29" s="1079">
        <v>2.0949941301068096</v>
      </c>
      <c r="O29" s="1073" t="s">
        <v>2847</v>
      </c>
      <c r="P29" s="1077">
        <v>0.55711000989537363</v>
      </c>
      <c r="Q29" s="1078">
        <v>1</v>
      </c>
      <c r="R29" s="1079">
        <v>2.0949941301068096</v>
      </c>
      <c r="S29" s="1073" t="s">
        <v>2847</v>
      </c>
      <c r="T29" s="1077">
        <v>0.6646786176501237</v>
      </c>
      <c r="U29" s="1078">
        <v>1</v>
      </c>
      <c r="V29" s="1079">
        <v>2.0949941301068096</v>
      </c>
      <c r="W29" s="1073" t="s">
        <v>2847</v>
      </c>
      <c r="X29" s="1077">
        <v>0.66336000989537369</v>
      </c>
      <c r="Y29" s="1078">
        <v>1</v>
      </c>
      <c r="Z29" s="1079">
        <v>2.0949941301068096</v>
      </c>
      <c r="AA29" s="1073" t="s">
        <v>2847</v>
      </c>
      <c r="AB29" s="1103"/>
      <c r="AC29" s="1102"/>
      <c r="AD29" s="1041" t="s">
        <v>356</v>
      </c>
      <c r="AE29" s="1094">
        <v>4</v>
      </c>
      <c r="AF29" s="1094">
        <v>5</v>
      </c>
      <c r="AG29" s="1094" t="s">
        <v>194</v>
      </c>
      <c r="AH29" s="1094" t="s">
        <v>194</v>
      </c>
      <c r="AI29" s="1094" t="s">
        <v>194</v>
      </c>
      <c r="AJ29" s="1094" t="s">
        <v>194</v>
      </c>
      <c r="AK29" s="1089">
        <v>5</v>
      </c>
      <c r="AL29" s="1089">
        <v>2</v>
      </c>
      <c r="AM29" s="1093">
        <v>1.2941338353151037</v>
      </c>
      <c r="AN29" s="1093">
        <v>2.0949941301068096</v>
      </c>
      <c r="AO29" s="1093" t="s">
        <v>52</v>
      </c>
      <c r="AP29" s="1095">
        <v>1.2</v>
      </c>
      <c r="AQ29" s="1095">
        <v>1.2</v>
      </c>
      <c r="AR29" s="1095">
        <v>1</v>
      </c>
      <c r="AS29" s="1095">
        <v>1</v>
      </c>
      <c r="AT29" s="1095">
        <v>1</v>
      </c>
      <c r="AU29" s="1095">
        <v>1</v>
      </c>
    </row>
    <row r="30" spans="1:47">
      <c r="B30" s="1125"/>
      <c r="C30" s="1142"/>
      <c r="D30" s="1143"/>
      <c r="E30" s="1144"/>
      <c r="F30" s="1145"/>
      <c r="G30" s="1146"/>
      <c r="H30" s="1147"/>
      <c r="I30" s="1147"/>
      <c r="J30" s="1148"/>
      <c r="K30" s="1146"/>
      <c r="L30" s="1149"/>
      <c r="M30" s="1149"/>
      <c r="N30" s="1149"/>
      <c r="P30" s="1149"/>
      <c r="Q30" s="1149"/>
      <c r="R30" s="1149"/>
      <c r="T30" s="1149"/>
      <c r="U30" s="1149"/>
      <c r="V30" s="1149"/>
      <c r="X30" s="1149"/>
      <c r="Y30" s="1149"/>
      <c r="Z30" s="1149"/>
      <c r="AB30" s="1103"/>
    </row>
    <row r="31" spans="1:47">
      <c r="B31" s="1125"/>
      <c r="C31" s="1142"/>
      <c r="D31" s="1143"/>
      <c r="E31" s="1144"/>
      <c r="F31" s="1145" t="s">
        <v>788</v>
      </c>
      <c r="G31" s="1146"/>
      <c r="H31" s="1147"/>
      <c r="I31" s="1147"/>
      <c r="J31" s="1148"/>
      <c r="K31" s="1146" t="s">
        <v>241</v>
      </c>
      <c r="L31" s="1248">
        <v>11.168572353002473</v>
      </c>
      <c r="M31" s="1248"/>
      <c r="N31" s="1248"/>
      <c r="O31" s="1247" t="s">
        <v>756</v>
      </c>
      <c r="P31" s="1248">
        <v>11.142200197907473</v>
      </c>
      <c r="Q31" s="1248"/>
      <c r="R31" s="1248"/>
      <c r="S31" s="1247"/>
      <c r="T31" s="1248">
        <v>13.293572353002473</v>
      </c>
      <c r="U31" s="1248"/>
      <c r="V31" s="1248"/>
      <c r="W31" s="1247"/>
      <c r="X31" s="1248">
        <v>13.267200197907473</v>
      </c>
      <c r="Y31" s="1149"/>
      <c r="Z31" s="1149"/>
      <c r="AB31" s="1103"/>
    </row>
    <row r="32" spans="1:47">
      <c r="B32" s="1125"/>
      <c r="C32" s="1142"/>
      <c r="D32" s="1143"/>
      <c r="E32" s="1144"/>
      <c r="F32" s="1145"/>
      <c r="G32" s="1146"/>
      <c r="H32" s="1147"/>
      <c r="I32" s="1147"/>
      <c r="J32" s="1148"/>
      <c r="K32" s="1146"/>
      <c r="L32" s="1149"/>
      <c r="M32" s="1149"/>
      <c r="N32" s="1149"/>
      <c r="O32" s="1096" t="s">
        <v>757</v>
      </c>
      <c r="P32" s="1149"/>
      <c r="Q32" s="1149"/>
      <c r="R32" s="1149"/>
      <c r="T32" s="1149"/>
      <c r="U32" s="1149"/>
      <c r="V32" s="1149"/>
      <c r="X32" s="1149"/>
      <c r="Y32" s="1149"/>
      <c r="Z32" s="1149"/>
      <c r="AB32" s="1103"/>
    </row>
    <row r="33" spans="2:28">
      <c r="B33" s="1125"/>
      <c r="C33" s="1142"/>
      <c r="D33" s="1143"/>
      <c r="E33" s="1144"/>
      <c r="F33" s="1145" t="s">
        <v>870</v>
      </c>
      <c r="G33" s="1146"/>
      <c r="H33" s="1147"/>
      <c r="I33" s="1147"/>
      <c r="J33" s="1148"/>
      <c r="K33" s="1146"/>
      <c r="L33" s="1150">
        <v>1</v>
      </c>
      <c r="M33" s="1149"/>
      <c r="N33" s="1149"/>
      <c r="P33" s="1150">
        <v>1</v>
      </c>
      <c r="Q33" s="1149"/>
      <c r="R33" s="1149"/>
      <c r="T33" s="1150">
        <v>1</v>
      </c>
      <c r="U33" s="1149"/>
      <c r="V33" s="1149"/>
      <c r="X33" s="1150">
        <v>1</v>
      </c>
      <c r="Y33" s="1149"/>
      <c r="Z33" s="1149"/>
      <c r="AB33" s="1103"/>
    </row>
    <row r="34" spans="2:28">
      <c r="B34" s="1125"/>
      <c r="C34" s="1142"/>
      <c r="D34" s="1143"/>
      <c r="E34" s="1144"/>
      <c r="F34" s="1145"/>
      <c r="G34" s="1146"/>
      <c r="H34" s="1147"/>
      <c r="I34" s="1147"/>
      <c r="J34" s="1148"/>
      <c r="K34" s="1146"/>
      <c r="L34" s="1149"/>
      <c r="M34" s="1149"/>
      <c r="N34" s="1149"/>
      <c r="P34" s="1149"/>
      <c r="Q34" s="1149"/>
      <c r="R34" s="1149"/>
      <c r="T34" s="1149"/>
      <c r="U34" s="1149"/>
      <c r="V34" s="1149"/>
      <c r="X34" s="1149"/>
      <c r="Y34" s="1149"/>
      <c r="Z34" s="1149"/>
      <c r="AB34" s="1103"/>
    </row>
    <row r="35" spans="2:28">
      <c r="B35" s="1125"/>
      <c r="C35" s="1142"/>
      <c r="D35" s="1143"/>
      <c r="E35" s="1144"/>
      <c r="F35" s="1145"/>
      <c r="G35" s="1146"/>
      <c r="H35" s="1147"/>
      <c r="I35" s="1147"/>
      <c r="J35" s="1148"/>
      <c r="K35" s="1146"/>
      <c r="L35" s="1149"/>
      <c r="M35" s="1149"/>
      <c r="N35" s="1149"/>
      <c r="P35" s="1149"/>
      <c r="Q35" s="1149"/>
      <c r="R35" s="1149"/>
      <c r="T35" s="1149"/>
      <c r="U35" s="1149"/>
      <c r="V35" s="1149"/>
      <c r="X35" s="1149"/>
      <c r="Y35" s="1149"/>
      <c r="Z35" s="1149"/>
      <c r="AB35" s="1103"/>
    </row>
    <row r="36" spans="2:28">
      <c r="B36" s="1125"/>
      <c r="C36" s="1142"/>
      <c r="D36" s="1143"/>
      <c r="E36" s="1144"/>
      <c r="F36" s="1145"/>
      <c r="G36" s="1146"/>
      <c r="H36" s="1147"/>
      <c r="I36" s="1147"/>
      <c r="J36" s="1148"/>
      <c r="K36" s="1146"/>
      <c r="L36" s="1149"/>
      <c r="M36" s="1149"/>
      <c r="N36" s="1149"/>
      <c r="P36" s="1149"/>
      <c r="Q36" s="1149"/>
      <c r="R36" s="1149"/>
      <c r="T36" s="1149"/>
      <c r="U36" s="1149"/>
      <c r="V36" s="1149"/>
      <c r="X36" s="1149"/>
      <c r="Y36" s="1149"/>
      <c r="Z36" s="1149"/>
      <c r="AB36" s="1103"/>
    </row>
    <row r="37" spans="2:28">
      <c r="B37" s="1125"/>
      <c r="C37" s="1142"/>
      <c r="D37" s="1143"/>
      <c r="E37" s="1144"/>
      <c r="F37" s="1125" t="s">
        <v>871</v>
      </c>
      <c r="G37" s="1146"/>
      <c r="H37" s="1147"/>
      <c r="I37" s="1147"/>
      <c r="J37" s="1148"/>
      <c r="K37" s="1146" t="s">
        <v>762</v>
      </c>
      <c r="L37" s="1135">
        <v>20755.364000000001</v>
      </c>
      <c r="M37" s="1149"/>
      <c r="N37" s="1149"/>
      <c r="P37" s="1135">
        <v>20755.364000000001</v>
      </c>
      <c r="Q37" s="1149"/>
      <c r="R37" s="1149"/>
      <c r="T37" s="1135">
        <v>20755.364000000001</v>
      </c>
      <c r="U37" s="1149"/>
      <c r="V37" s="1149"/>
      <c r="X37" s="1135">
        <v>20755.364000000001</v>
      </c>
      <c r="Y37" s="1149"/>
      <c r="Z37" s="1149"/>
      <c r="AB37" s="1103"/>
    </row>
    <row r="38" spans="2:28">
      <c r="B38" s="1125"/>
      <c r="C38" s="1142"/>
      <c r="D38" s="1143"/>
      <c r="E38" s="1144"/>
      <c r="F38" s="1125" t="s">
        <v>1979</v>
      </c>
      <c r="G38" s="1146"/>
      <c r="H38" s="1147"/>
      <c r="I38" s="1147"/>
      <c r="J38" s="1148"/>
      <c r="K38" s="1146" t="s">
        <v>762</v>
      </c>
      <c r="L38" s="1120">
        <v>18411</v>
      </c>
      <c r="M38" s="1149"/>
      <c r="N38" s="1149"/>
      <c r="P38" s="1120">
        <v>18411</v>
      </c>
      <c r="Q38" s="1149"/>
      <c r="R38" s="1149"/>
      <c r="T38" s="1120">
        <v>18411</v>
      </c>
      <c r="U38" s="1149"/>
      <c r="V38" s="1149"/>
      <c r="X38" s="1120">
        <v>18411</v>
      </c>
      <c r="Y38" s="1149"/>
      <c r="Z38" s="1149"/>
      <c r="AB38" s="1103"/>
    </row>
    <row r="39" spans="2:28">
      <c r="B39" s="1125"/>
      <c r="C39" s="1142"/>
      <c r="D39" s="1143"/>
      <c r="E39" s="1144"/>
      <c r="F39" s="1145"/>
      <c r="G39" s="1146"/>
      <c r="H39" s="1147"/>
      <c r="I39" s="1147"/>
      <c r="J39" s="1148"/>
      <c r="K39" s="1146"/>
      <c r="L39" s="1149"/>
      <c r="M39" s="1149"/>
      <c r="N39" s="1149"/>
      <c r="P39" s="1149"/>
      <c r="Q39" s="1149"/>
      <c r="R39" s="1149"/>
      <c r="T39" s="1149"/>
      <c r="U39" s="1149"/>
      <c r="V39" s="1149"/>
      <c r="X39" s="1149"/>
      <c r="Y39" s="1149"/>
      <c r="Z39" s="1149"/>
      <c r="AB39" s="1103"/>
    </row>
    <row r="40" spans="2:28">
      <c r="B40" s="1125"/>
      <c r="C40" s="1142"/>
      <c r="D40" s="1143"/>
      <c r="E40" s="1144"/>
      <c r="F40" s="1145"/>
      <c r="G40" s="1146"/>
      <c r="H40" s="1147"/>
      <c r="I40" s="1147"/>
      <c r="J40" s="1148"/>
      <c r="K40" s="1146"/>
      <c r="L40" s="1149"/>
      <c r="M40" s="1149"/>
      <c r="N40" s="1149"/>
      <c r="P40" s="1149"/>
      <c r="Q40" s="1149"/>
      <c r="R40" s="1149"/>
      <c r="T40" s="1149"/>
      <c r="U40" s="1149"/>
      <c r="V40" s="1149"/>
      <c r="X40" s="1149"/>
      <c r="Y40" s="1149"/>
      <c r="Z40" s="1149"/>
      <c r="AB40" s="1103"/>
    </row>
    <row r="41" spans="2:28">
      <c r="B41" s="1125"/>
      <c r="C41" s="1142"/>
      <c r="D41" s="1143"/>
      <c r="E41" s="1144"/>
      <c r="F41" s="1145"/>
      <c r="G41" s="1146"/>
      <c r="H41" s="1147"/>
      <c r="I41" s="1147"/>
      <c r="J41" s="1148"/>
      <c r="K41" s="1146"/>
      <c r="L41" s="1149"/>
      <c r="M41" s="1149"/>
      <c r="N41" s="1149"/>
      <c r="P41" s="1149"/>
      <c r="Q41" s="1149"/>
      <c r="R41" s="1149"/>
      <c r="T41" s="1149"/>
      <c r="U41" s="1149"/>
      <c r="V41" s="1149"/>
      <c r="X41" s="1149"/>
      <c r="Y41" s="1149"/>
      <c r="Z41" s="1149"/>
      <c r="AB41" s="1103"/>
    </row>
    <row r="42" spans="2:28">
      <c r="B42" s="1125"/>
      <c r="C42" s="1142"/>
      <c r="D42" s="1143"/>
      <c r="E42" s="1144"/>
      <c r="F42" s="1145"/>
      <c r="G42" s="1146"/>
      <c r="H42" s="1147"/>
      <c r="I42" s="1147"/>
      <c r="J42" s="1148"/>
      <c r="K42" s="1146"/>
      <c r="L42" s="1149"/>
      <c r="M42" s="1149"/>
      <c r="N42" s="1149"/>
      <c r="P42" s="1149"/>
      <c r="Q42" s="1149"/>
      <c r="R42" s="1149"/>
      <c r="T42" s="1149"/>
      <c r="U42" s="1149"/>
      <c r="V42" s="1149"/>
      <c r="X42" s="1149"/>
      <c r="Y42" s="1149"/>
      <c r="Z42" s="1149"/>
      <c r="AB42" s="1103"/>
    </row>
    <row r="43" spans="2:28">
      <c r="B43" s="1125"/>
      <c r="C43" s="1142"/>
      <c r="D43" s="1143"/>
      <c r="E43" s="1144"/>
      <c r="F43" s="1145"/>
      <c r="G43" s="1146"/>
      <c r="H43" s="1147"/>
      <c r="I43" s="1147"/>
      <c r="J43" s="1148"/>
      <c r="K43" s="1146"/>
      <c r="L43" s="1149"/>
      <c r="M43" s="1149"/>
      <c r="N43" s="1149"/>
      <c r="P43" s="1149"/>
      <c r="Q43" s="1149"/>
      <c r="R43" s="1149"/>
      <c r="T43" s="1149"/>
      <c r="U43" s="1149"/>
      <c r="V43" s="1149"/>
      <c r="X43" s="1149"/>
      <c r="Y43" s="1149"/>
      <c r="Z43" s="1149"/>
      <c r="AB43" s="1103"/>
    </row>
    <row r="44" spans="2:28">
      <c r="B44" s="1125"/>
      <c r="C44" s="1142"/>
      <c r="D44" s="1143"/>
      <c r="E44" s="1144"/>
      <c r="F44" s="1145"/>
      <c r="G44" s="1146"/>
      <c r="H44" s="1147"/>
      <c r="I44" s="1147"/>
      <c r="J44" s="1148"/>
      <c r="K44" s="1146"/>
      <c r="L44" s="1149"/>
      <c r="M44" s="1149"/>
      <c r="N44" s="1149"/>
      <c r="P44" s="1149"/>
      <c r="Q44" s="1149"/>
      <c r="R44" s="1149"/>
      <c r="T44" s="1149"/>
      <c r="U44" s="1149"/>
      <c r="V44" s="1149"/>
      <c r="X44" s="1149"/>
      <c r="Y44" s="1149"/>
      <c r="Z44" s="1149"/>
      <c r="AB44" s="1103"/>
    </row>
    <row r="45" spans="2:28">
      <c r="B45" s="1125"/>
      <c r="C45" s="1142"/>
      <c r="D45" s="1143"/>
      <c r="E45" s="1144"/>
      <c r="F45" s="1145"/>
      <c r="G45" s="1146"/>
      <c r="H45" s="1147"/>
      <c r="I45" s="1147"/>
      <c r="J45" s="1148"/>
      <c r="K45" s="1146"/>
      <c r="L45" s="1149"/>
      <c r="M45" s="1149"/>
      <c r="N45" s="1149"/>
      <c r="P45" s="1149"/>
      <c r="Q45" s="1149"/>
      <c r="R45" s="1149"/>
      <c r="T45" s="1149"/>
      <c r="U45" s="1149"/>
      <c r="V45" s="1149"/>
      <c r="X45" s="1149"/>
      <c r="Y45" s="1149"/>
      <c r="Z45" s="1149"/>
      <c r="AB45" s="1103"/>
    </row>
    <row r="46" spans="2:28">
      <c r="B46" s="1125"/>
      <c r="C46" s="1142"/>
      <c r="D46" s="1143"/>
      <c r="E46" s="1144"/>
      <c r="F46" s="1145"/>
      <c r="G46" s="1146"/>
      <c r="H46" s="1147"/>
      <c r="I46" s="1147"/>
      <c r="J46" s="1148"/>
      <c r="K46" s="1146"/>
      <c r="L46" s="1149"/>
      <c r="M46" s="1149"/>
      <c r="N46" s="1149"/>
      <c r="P46" s="1149"/>
      <c r="Q46" s="1149"/>
      <c r="R46" s="1149"/>
      <c r="T46" s="1149"/>
      <c r="U46" s="1149"/>
      <c r="V46" s="1149"/>
      <c r="X46" s="1149"/>
      <c r="Y46" s="1149"/>
      <c r="Z46" s="1149"/>
      <c r="AB46" s="1103"/>
    </row>
    <row r="47" spans="2:28">
      <c r="B47" s="1125"/>
      <c r="C47" s="1142"/>
      <c r="D47" s="1143"/>
      <c r="E47" s="1144"/>
      <c r="F47" s="1145"/>
      <c r="G47" s="1146"/>
      <c r="H47" s="1147"/>
      <c r="I47" s="1147"/>
      <c r="J47" s="1148"/>
      <c r="K47" s="1146"/>
      <c r="L47" s="1149"/>
      <c r="M47" s="1149"/>
      <c r="N47" s="1149"/>
      <c r="P47" s="1149"/>
      <c r="Q47" s="1149"/>
      <c r="R47" s="1149"/>
      <c r="T47" s="1149"/>
      <c r="U47" s="1149"/>
      <c r="V47" s="1149"/>
      <c r="X47" s="1149"/>
      <c r="Y47" s="1149"/>
      <c r="Z47" s="1149"/>
      <c r="AB47" s="1103"/>
    </row>
    <row r="48" spans="2:28">
      <c r="B48" s="1125"/>
      <c r="C48" s="1142"/>
      <c r="D48" s="1143"/>
      <c r="E48" s="1144"/>
      <c r="F48" s="1145"/>
      <c r="G48" s="1146"/>
      <c r="H48" s="1147"/>
      <c r="I48" s="1147"/>
      <c r="J48" s="1148"/>
      <c r="K48" s="1146"/>
      <c r="L48" s="1149"/>
      <c r="M48" s="1149"/>
      <c r="N48" s="1149"/>
      <c r="P48" s="1149"/>
      <c r="Q48" s="1149"/>
      <c r="R48" s="1149"/>
      <c r="T48" s="1149"/>
      <c r="U48" s="1149"/>
      <c r="V48" s="1149"/>
      <c r="X48" s="1149"/>
      <c r="Y48" s="1149"/>
      <c r="Z48" s="1149"/>
      <c r="AB48" s="1103"/>
    </row>
    <row r="49" spans="2:28">
      <c r="B49" s="1125"/>
      <c r="C49" s="1142"/>
      <c r="D49" s="1143"/>
      <c r="E49" s="1144"/>
      <c r="F49" s="1145"/>
      <c r="G49" s="1146"/>
      <c r="H49" s="1147"/>
      <c r="I49" s="1147"/>
      <c r="J49" s="1148"/>
      <c r="K49" s="1146"/>
      <c r="L49" s="1149"/>
      <c r="M49" s="1149"/>
      <c r="N49" s="1149"/>
      <c r="P49" s="1149"/>
      <c r="Q49" s="1149"/>
      <c r="R49" s="1149"/>
      <c r="T49" s="1149"/>
      <c r="U49" s="1149"/>
      <c r="V49" s="1149"/>
      <c r="X49" s="1149"/>
      <c r="Y49" s="1149"/>
      <c r="Z49" s="1149"/>
      <c r="AB49" s="1103"/>
    </row>
    <row r="50" spans="2:28">
      <c r="AB50" s="1103"/>
    </row>
    <row r="51" spans="2:28">
      <c r="B51" s="1120"/>
      <c r="C51" s="1120"/>
      <c r="F51" s="1120"/>
      <c r="M51" s="1120"/>
      <c r="N51" s="1120"/>
      <c r="O51" s="1120"/>
      <c r="Q51" s="1120"/>
      <c r="R51" s="1120"/>
      <c r="S51" s="1120"/>
      <c r="U51" s="1120"/>
      <c r="V51" s="1120"/>
      <c r="W51" s="1120"/>
      <c r="Y51" s="1120"/>
      <c r="Z51" s="1120"/>
      <c r="AA51" s="1120"/>
      <c r="AB51" s="1103"/>
    </row>
    <row r="52" spans="2:28">
      <c r="B52" s="1120"/>
      <c r="C52" s="1120"/>
      <c r="F52" s="1120"/>
      <c r="M52" s="1120"/>
      <c r="N52" s="1120"/>
      <c r="O52" s="1120"/>
      <c r="Q52" s="1120"/>
      <c r="R52" s="1120"/>
      <c r="S52" s="1120"/>
      <c r="U52" s="1120"/>
      <c r="V52" s="1120"/>
      <c r="W52" s="1120"/>
      <c r="Y52" s="1120"/>
      <c r="Z52" s="1120"/>
      <c r="AA52" s="1120"/>
      <c r="AB52" s="1103"/>
    </row>
    <row r="53" spans="2:28">
      <c r="B53" s="1120"/>
      <c r="C53" s="1120"/>
      <c r="F53" s="1120"/>
      <c r="M53" s="1120"/>
      <c r="N53" s="1120"/>
      <c r="O53" s="1120"/>
      <c r="Q53" s="1120"/>
      <c r="R53" s="1120"/>
      <c r="S53" s="1120"/>
      <c r="U53" s="1120"/>
      <c r="V53" s="1120"/>
      <c r="W53" s="1120"/>
      <c r="Y53" s="1120"/>
      <c r="Z53" s="1120"/>
      <c r="AA53" s="1120"/>
      <c r="AB53" s="1103"/>
    </row>
    <row r="54" spans="2:28">
      <c r="AB54" s="1103"/>
    </row>
    <row r="55" spans="2:28">
      <c r="AB55" s="1103"/>
    </row>
    <row r="56" spans="2:28">
      <c r="AB56" s="1103"/>
    </row>
    <row r="57" spans="2:28">
      <c r="AB57" s="1103"/>
    </row>
    <row r="58" spans="2:28">
      <c r="AB58" s="1103"/>
    </row>
    <row r="59" spans="2:28">
      <c r="AB59" s="1103"/>
    </row>
    <row r="60" spans="2:28">
      <c r="AB60" s="1103"/>
    </row>
    <row r="61" spans="2:28">
      <c r="AB61" s="1103"/>
    </row>
    <row r="62" spans="2:28">
      <c r="AB62" s="1103"/>
    </row>
    <row r="63" spans="2:28">
      <c r="AB63" s="1103"/>
    </row>
    <row r="64" spans="2:28">
      <c r="AB64" s="1103"/>
    </row>
    <row r="65" spans="28:28">
      <c r="AB65" s="1103"/>
    </row>
    <row r="66" spans="28:28">
      <c r="AB66" s="1103"/>
    </row>
    <row r="67" spans="28:28">
      <c r="AB67" s="1103"/>
    </row>
    <row r="68" spans="28:28">
      <c r="AB68" s="1103"/>
    </row>
    <row r="69" spans="28:28">
      <c r="AB69" s="1103"/>
    </row>
    <row r="70" spans="28:28">
      <c r="AB70" s="1103"/>
    </row>
    <row r="71" spans="28:28">
      <c r="AB71" s="1103"/>
    </row>
    <row r="72" spans="28:28">
      <c r="AB72" s="1103"/>
    </row>
    <row r="73" spans="28:28">
      <c r="AB73" s="1103"/>
    </row>
  </sheetData>
  <mergeCells count="1">
    <mergeCell ref="AE1:AJ1"/>
  </mergeCells>
  <conditionalFormatting sqref="D11:L28 P11:P28 T11:T28 X11:X28">
    <cfRule type="expression" dxfId="908" priority="23">
      <formula>MOD(ROW(),2)=0</formula>
    </cfRule>
  </conditionalFormatting>
  <conditionalFormatting sqref="M11:O28 Q11:S28 U11:W28 Y11:AA28">
    <cfRule type="expression" dxfId="907" priority="22">
      <formula>MOD(ROW(),2)=0</formula>
    </cfRule>
  </conditionalFormatting>
  <conditionalFormatting sqref="P11:P28 T11:T28 X11:X28">
    <cfRule type="expression" dxfId="906" priority="21">
      <formula>MOD(ROW(),2)=0</formula>
    </cfRule>
  </conditionalFormatting>
  <conditionalFormatting sqref="Q11:S28 U11:W28 Y11:AA28">
    <cfRule type="expression" dxfId="905" priority="20">
      <formula>MOD(ROW(),2)=0</formula>
    </cfRule>
  </conditionalFormatting>
  <conditionalFormatting sqref="AC11:AC28">
    <cfRule type="expression" dxfId="904" priority="19">
      <formula>MOD(ROW(),2)=0</formula>
    </cfRule>
  </conditionalFormatting>
  <conditionalFormatting sqref="AD28">
    <cfRule type="expression" dxfId="903" priority="18">
      <formula>MOD(ROW(),2)=0</formula>
    </cfRule>
  </conditionalFormatting>
  <conditionalFormatting sqref="AE11:AJ28">
    <cfRule type="expression" dxfId="902" priority="17">
      <formula>MOD(ROW(),2)=0</formula>
    </cfRule>
  </conditionalFormatting>
  <conditionalFormatting sqref="AK11:AT28">
    <cfRule type="expression" dxfId="901" priority="16">
      <formula>MOD(ROW(),2)=0</formula>
    </cfRule>
  </conditionalFormatting>
  <conditionalFormatting sqref="AU11:AU28">
    <cfRule type="expression" dxfId="900" priority="15">
      <formula>MOD(ROW(),2)=0</formula>
    </cfRule>
  </conditionalFormatting>
  <conditionalFormatting sqref="D29:L29 P29 T29 X29">
    <cfRule type="expression" dxfId="899" priority="14">
      <formula>MOD(ROW(),2)=0</formula>
    </cfRule>
  </conditionalFormatting>
  <conditionalFormatting sqref="M29:O29 Q29:S29 U29:W29 Y29:AA29">
    <cfRule type="expression" dxfId="898" priority="13">
      <formula>MOD(ROW(),2)=0</formula>
    </cfRule>
  </conditionalFormatting>
  <conditionalFormatting sqref="P29 T29 X29">
    <cfRule type="expression" dxfId="897" priority="12">
      <formula>MOD(ROW(),2)=0</formula>
    </cfRule>
  </conditionalFormatting>
  <conditionalFormatting sqref="Q29:S29 U29:W29 Y29:AA29">
    <cfRule type="expression" dxfId="896" priority="11">
      <formula>MOD(ROW(),2)=0</formula>
    </cfRule>
  </conditionalFormatting>
  <conditionalFormatting sqref="AC29">
    <cfRule type="expression" dxfId="895" priority="10">
      <formula>MOD(ROW(),2)=0</formula>
    </cfRule>
  </conditionalFormatting>
  <conditionalFormatting sqref="AD29">
    <cfRule type="expression" dxfId="894" priority="9">
      <formula>MOD(ROW(),2)=0</formula>
    </cfRule>
  </conditionalFormatting>
  <conditionalFormatting sqref="AE29:AJ29">
    <cfRule type="expression" dxfId="893" priority="8">
      <formula>MOD(ROW(),2)=0</formula>
    </cfRule>
  </conditionalFormatting>
  <conditionalFormatting sqref="AK29:AT29">
    <cfRule type="expression" dxfId="892" priority="7">
      <formula>MOD(ROW(),2)=0</formula>
    </cfRule>
  </conditionalFormatting>
  <conditionalFormatting sqref="AU29">
    <cfRule type="expression" dxfId="891" priority="6">
      <formula>MOD(ROW(),2)=0</formula>
    </cfRule>
  </conditionalFormatting>
  <conditionalFormatting sqref="AD27">
    <cfRule type="expression" dxfId="890" priority="5">
      <formula>MOD(ROW(),2)=0</formula>
    </cfRule>
  </conditionalFormatting>
  <conditionalFormatting sqref="AD12:AD14">
    <cfRule type="expression" dxfId="889" priority="4">
      <formula>MOD(ROW(),2)=0</formula>
    </cfRule>
  </conditionalFormatting>
  <conditionalFormatting sqref="AD11:AD14">
    <cfRule type="expression" dxfId="888" priority="3">
      <formula>MOD(ROW(),2)=0</formula>
    </cfRule>
  </conditionalFormatting>
  <conditionalFormatting sqref="AD15:AD18">
    <cfRule type="expression" dxfId="887" priority="2">
      <formula>MOD(ROW(),2)=0</formula>
    </cfRule>
  </conditionalFormatting>
  <conditionalFormatting sqref="AD19:AD26">
    <cfRule type="expression" dxfId="886" priority="1">
      <formula>MOD(ROW(),2)=0</formula>
    </cfRule>
  </conditionalFormatting>
  <dataValidations count="9">
    <dataValidation allowBlank="1" showInputMessage="1" showErrorMessage="1" promptTitle="Remarks" prompt="A general comment (data source, calculation procedure, ...) can be made about each individual exchange. The remarks are added to the GeneralComment-field." sqref="AD3" xr:uid="{9E0EF8FE-2296-47C4-9569-32CC2096CCEE}"/>
    <dataValidation allowBlank="1" showInputMessage="1" showErrorMessage="1" prompt="Do not change." sqref="AK3:AU4" xr:uid="{D7B2FD00-3486-45D6-B7BD-9CEADCB89025}"/>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F3" xr:uid="{40A396A8-8F2D-4750-89A5-5F3BA2484489}"/>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G3" xr:uid="{10AF90A7-FF80-4736-A7E0-735D8E9261E3}"/>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H3" xr:uid="{3FCC79A2-7C08-4932-9D53-8A35823D5498}"/>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I3" xr:uid="{93E3A9DA-6BDA-4121-A459-C09FC17BD336}"/>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J3" xr:uid="{EE5533EF-9FEB-42C1-9A2B-77B680D9A5DB}"/>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E3" xr:uid="{943D4124-4A0A-49EC-B31C-5D2978E1DBB9}"/>
    <dataValidation allowBlank="1" showInputMessage="1" showErrorMessage="1" promptTitle="Do not change" prompt="This field is automatically updated from the names-list" sqref="AK11:AK29" xr:uid="{94F84B4E-C756-4841-9A47-74DA4332C669}"/>
  </dataValidations>
  <pageMargins left="0.78740157499999996" right="0.78740157499999996" top="0.984251969" bottom="0.984251969" header="0.4921259845" footer="0.4921259845"/>
  <pageSetup paperSize="9" scale="3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17418-A553-48D9-AFB7-BDA0C0801BE8}">
  <sheetPr>
    <tabColor theme="4" tint="0.39997558519241921"/>
    <pageSetUpPr fitToPage="1"/>
  </sheetPr>
  <dimension ref="A1:AY7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096" hidden="1" customWidth="1" outlineLevel="1"/>
    <col min="24" max="24" width="15.7109375" style="1120" customWidth="1" collapsed="1"/>
    <col min="25" max="26" width="5.7109375" style="1111" customWidth="1" outlineLevel="1"/>
    <col min="27" max="27" width="40.7109375" style="1111" customWidth="1" outlineLevel="1"/>
    <col min="28" max="28" width="4.140625" style="1096" customWidth="1"/>
    <col min="29" max="29" width="15.7109375" style="1120" hidden="1" customWidth="1"/>
    <col min="30" max="30" width="40.7109375" style="1128" customWidth="1"/>
    <col min="31" max="31" width="4.7109375" style="1129" customWidth="1"/>
    <col min="32" max="40" width="4.7109375" style="1130" customWidth="1"/>
    <col min="41" max="41" width="12.7109375" style="1130" customWidth="1"/>
    <col min="42" max="47" width="4.7109375" style="1120" customWidth="1"/>
    <col min="48" max="49" width="11.42578125" style="1120"/>
    <col min="50" max="51" width="11.42578125" style="1134"/>
    <col min="52" max="16384" width="11.42578125" style="1120"/>
  </cols>
  <sheetData>
    <row r="1" spans="1:47" ht="12.75" customHeight="1">
      <c r="A1" s="1041"/>
      <c r="B1" s="1042"/>
      <c r="C1" s="1043"/>
      <c r="D1" s="1041"/>
      <c r="E1" s="1041"/>
      <c r="F1" s="1044" t="s">
        <v>456</v>
      </c>
      <c r="G1" s="1041"/>
      <c r="H1" s="1041"/>
      <c r="I1" s="1041"/>
      <c r="J1" s="1041"/>
      <c r="K1" s="1041"/>
      <c r="L1" s="1045" t="s">
        <v>2703</v>
      </c>
      <c r="M1" s="1046"/>
      <c r="N1" s="1046"/>
      <c r="O1" s="1046"/>
      <c r="P1" s="1045" t="s">
        <v>2704</v>
      </c>
      <c r="Q1" s="1046"/>
      <c r="R1" s="1046"/>
      <c r="S1" s="1046"/>
      <c r="T1" s="1045" t="s">
        <v>2705</v>
      </c>
      <c r="U1" s="1046"/>
      <c r="V1" s="1046"/>
      <c r="W1" s="1046"/>
      <c r="X1" s="1045" t="s">
        <v>2706</v>
      </c>
      <c r="Y1" s="1046"/>
      <c r="Z1" s="1046"/>
      <c r="AA1" s="1046"/>
      <c r="AC1" s="1080"/>
      <c r="AD1" s="1080"/>
      <c r="AE1" s="1523"/>
      <c r="AF1" s="1523"/>
      <c r="AG1" s="1523"/>
      <c r="AH1" s="1523"/>
      <c r="AI1" s="1523"/>
      <c r="AJ1" s="1523"/>
      <c r="AK1" s="1081"/>
      <c r="AL1" s="1081"/>
      <c r="AM1" s="1081"/>
      <c r="AN1" s="1081"/>
      <c r="AO1" s="1081"/>
      <c r="AP1" s="1080"/>
      <c r="AQ1" s="1080"/>
      <c r="AR1" s="1080"/>
      <c r="AS1" s="1080"/>
      <c r="AT1" s="1080"/>
      <c r="AU1" s="1080"/>
    </row>
    <row r="2" spans="1:47"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1"/>
      <c r="AL2" s="1080"/>
      <c r="AM2" s="1080"/>
      <c r="AN2" s="1080"/>
      <c r="AO2" s="1080"/>
      <c r="AP2" s="1080"/>
      <c r="AQ2" s="1080"/>
      <c r="AR2" s="1080"/>
      <c r="AS2" s="1080"/>
      <c r="AT2" s="1080"/>
      <c r="AU2" s="1080"/>
    </row>
    <row r="3" spans="1:47" ht="105" customHeight="1">
      <c r="A3" s="1050" t="s">
        <v>344</v>
      </c>
      <c r="B3" s="1051"/>
      <c r="C3" s="1043">
        <v>401</v>
      </c>
      <c r="D3" s="1052" t="s">
        <v>458</v>
      </c>
      <c r="E3" s="1052" t="s">
        <v>459</v>
      </c>
      <c r="F3" s="1053" t="s">
        <v>460</v>
      </c>
      <c r="G3" s="1052" t="s">
        <v>461</v>
      </c>
      <c r="H3" s="1052" t="s">
        <v>462</v>
      </c>
      <c r="I3" s="1052" t="s">
        <v>463</v>
      </c>
      <c r="J3" s="1052" t="s">
        <v>464</v>
      </c>
      <c r="K3" s="1052" t="s">
        <v>337</v>
      </c>
      <c r="L3" s="1054" t="s">
        <v>3030</v>
      </c>
      <c r="M3" s="1055" t="s">
        <v>187</v>
      </c>
      <c r="N3" s="1055" t="s">
        <v>188</v>
      </c>
      <c r="O3" s="1056" t="s">
        <v>492</v>
      </c>
      <c r="P3" s="1054" t="s">
        <v>3031</v>
      </c>
      <c r="Q3" s="1055" t="s">
        <v>187</v>
      </c>
      <c r="R3" s="1055" t="s">
        <v>188</v>
      </c>
      <c r="S3" s="1056" t="s">
        <v>492</v>
      </c>
      <c r="T3" s="1054" t="s">
        <v>3032</v>
      </c>
      <c r="U3" s="1055" t="s">
        <v>187</v>
      </c>
      <c r="V3" s="1055" t="s">
        <v>188</v>
      </c>
      <c r="W3" s="1056" t="s">
        <v>492</v>
      </c>
      <c r="X3" s="1054" t="s">
        <v>3033</v>
      </c>
      <c r="Y3" s="1055" t="s">
        <v>187</v>
      </c>
      <c r="Z3" s="1055" t="s">
        <v>188</v>
      </c>
      <c r="AA3" s="1056" t="s">
        <v>492</v>
      </c>
      <c r="AB3" s="1100"/>
      <c r="AC3" s="1091" t="s">
        <v>1003</v>
      </c>
      <c r="AD3" s="1082" t="s">
        <v>1953</v>
      </c>
      <c r="AE3" s="1083" t="s">
        <v>1954</v>
      </c>
      <c r="AF3" s="1083" t="s">
        <v>1955</v>
      </c>
      <c r="AG3" s="1083" t="s">
        <v>1956</v>
      </c>
      <c r="AH3" s="1083" t="s">
        <v>1957</v>
      </c>
      <c r="AI3" s="1083" t="s">
        <v>1958</v>
      </c>
      <c r="AJ3" s="1083" t="s">
        <v>1959</v>
      </c>
      <c r="AK3" s="1084" t="s">
        <v>180</v>
      </c>
      <c r="AL3" s="1084" t="s">
        <v>1960</v>
      </c>
      <c r="AM3" s="1084" t="s">
        <v>182</v>
      </c>
      <c r="AN3" s="1084" t="s">
        <v>332</v>
      </c>
      <c r="AO3" s="1084" t="s">
        <v>1961</v>
      </c>
      <c r="AP3" s="1085" t="s">
        <v>1954</v>
      </c>
      <c r="AQ3" s="1085" t="s">
        <v>1955</v>
      </c>
      <c r="AR3" s="1085" t="s">
        <v>1956</v>
      </c>
      <c r="AS3" s="1085" t="s">
        <v>1957</v>
      </c>
      <c r="AT3" s="1085" t="s">
        <v>1958</v>
      </c>
      <c r="AU3" s="1085" t="s">
        <v>1959</v>
      </c>
    </row>
    <row r="4" spans="1:47" ht="12.75" customHeight="1">
      <c r="A4" s="1041"/>
      <c r="B4" s="1051"/>
      <c r="C4" s="1043">
        <v>662</v>
      </c>
      <c r="D4" s="1053"/>
      <c r="E4" s="1053"/>
      <c r="F4" s="1053" t="s">
        <v>461</v>
      </c>
      <c r="G4" s="1053"/>
      <c r="H4" s="1053"/>
      <c r="I4" s="1053"/>
      <c r="J4" s="1053"/>
      <c r="K4" s="1053"/>
      <c r="L4" s="1054" t="s">
        <v>2179</v>
      </c>
      <c r="M4" s="1057"/>
      <c r="N4" s="1057"/>
      <c r="O4" s="1058"/>
      <c r="P4" s="1054" t="s">
        <v>2179</v>
      </c>
      <c r="Q4" s="1057"/>
      <c r="R4" s="1057"/>
      <c r="S4" s="1058"/>
      <c r="T4" s="1054" t="s">
        <v>2179</v>
      </c>
      <c r="U4" s="1057"/>
      <c r="V4" s="1057"/>
      <c r="W4" s="1058"/>
      <c r="X4" s="1054" t="s">
        <v>2179</v>
      </c>
      <c r="Y4" s="1057"/>
      <c r="Z4" s="1057"/>
      <c r="AA4" s="1058"/>
      <c r="AB4" s="1101"/>
      <c r="AC4" s="1086"/>
      <c r="AD4" s="1086"/>
      <c r="AE4" s="1087" t="s">
        <v>192</v>
      </c>
      <c r="AF4" s="1082"/>
      <c r="AG4" s="1082"/>
      <c r="AH4" s="1082"/>
      <c r="AI4" s="1082"/>
      <c r="AJ4" s="1082"/>
      <c r="AK4" s="1088"/>
      <c r="AL4" s="1088"/>
      <c r="AM4" s="1088" t="s">
        <v>190</v>
      </c>
      <c r="AN4" s="1088" t="s">
        <v>190</v>
      </c>
      <c r="AO4" s="1089"/>
      <c r="AP4" s="1090"/>
      <c r="AQ4" s="1090"/>
      <c r="AR4" s="1090"/>
      <c r="AS4" s="1090"/>
      <c r="AT4" s="1090"/>
      <c r="AU4" s="1090"/>
    </row>
    <row r="5" spans="1:47" ht="12.75" customHeight="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101"/>
      <c r="AC5" s="1086">
        <v>2009</v>
      </c>
      <c r="AD5" s="1086"/>
      <c r="AE5" s="1082"/>
      <c r="AF5" s="1082"/>
      <c r="AG5" s="1082"/>
      <c r="AH5" s="1082"/>
      <c r="AI5" s="1082"/>
      <c r="AJ5" s="1082"/>
      <c r="AK5" s="1089"/>
      <c r="AL5" s="1089"/>
      <c r="AM5" s="1089"/>
      <c r="AN5" s="1089"/>
      <c r="AO5" s="1089"/>
      <c r="AP5" s="1090"/>
      <c r="AQ5" s="1090"/>
      <c r="AR5" s="1090"/>
      <c r="AS5" s="1090"/>
      <c r="AT5" s="1090"/>
      <c r="AU5" s="1090"/>
    </row>
    <row r="6" spans="1:47" ht="12.75" customHeigh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101"/>
      <c r="AC6" s="1086"/>
      <c r="AD6" s="1086"/>
      <c r="AE6" s="1091"/>
      <c r="AF6" s="1091"/>
      <c r="AG6" s="1091"/>
      <c r="AH6" s="1091"/>
      <c r="AI6" s="1091"/>
      <c r="AJ6" s="1091"/>
      <c r="AK6" s="1089"/>
      <c r="AL6" s="1089"/>
      <c r="AM6" s="1092"/>
      <c r="AN6" s="1092"/>
      <c r="AO6" s="1093"/>
      <c r="AP6" s="1090"/>
      <c r="AQ6" s="1090"/>
      <c r="AR6" s="1090"/>
      <c r="AS6" s="1090"/>
      <c r="AT6" s="1090"/>
      <c r="AU6" s="1090"/>
    </row>
    <row r="7" spans="1:47" s="1141" customFormat="1">
      <c r="A7" s="1045" t="s">
        <v>2703</v>
      </c>
      <c r="B7" s="1059" t="s">
        <v>467</v>
      </c>
      <c r="C7" s="1060"/>
      <c r="D7" s="1061" t="s">
        <v>352</v>
      </c>
      <c r="E7" s="1062">
        <v>0</v>
      </c>
      <c r="F7" s="1063" t="s">
        <v>3030</v>
      </c>
      <c r="G7" s="1064" t="s">
        <v>2179</v>
      </c>
      <c r="H7" s="1065" t="s">
        <v>352</v>
      </c>
      <c r="I7" s="1065" t="s">
        <v>352</v>
      </c>
      <c r="J7" s="1066">
        <v>1</v>
      </c>
      <c r="K7" s="1064" t="s">
        <v>340</v>
      </c>
      <c r="L7" s="1067">
        <v>1</v>
      </c>
      <c r="M7" s="1068"/>
      <c r="N7" s="1069"/>
      <c r="O7" s="1070"/>
      <c r="P7" s="1067">
        <v>0</v>
      </c>
      <c r="Q7" s="1068"/>
      <c r="R7" s="1069"/>
      <c r="S7" s="1070"/>
      <c r="T7" s="1067">
        <v>0</v>
      </c>
      <c r="U7" s="1068"/>
      <c r="V7" s="1069"/>
      <c r="W7" s="1070"/>
      <c r="X7" s="1067">
        <v>0</v>
      </c>
      <c r="Y7" s="1068"/>
      <c r="Z7" s="1069"/>
      <c r="AA7" s="1070"/>
      <c r="AB7" s="1101"/>
      <c r="AC7" s="1086"/>
      <c r="AD7" s="1086"/>
      <c r="AE7" s="1082"/>
      <c r="AF7" s="1082"/>
      <c r="AG7" s="1082"/>
      <c r="AH7" s="1082"/>
      <c r="AI7" s="1082"/>
      <c r="AJ7" s="1082"/>
      <c r="AK7" s="1089"/>
      <c r="AL7" s="1089"/>
      <c r="AM7" s="1089"/>
      <c r="AN7" s="1089"/>
      <c r="AO7" s="1089"/>
      <c r="AP7" s="1089"/>
      <c r="AQ7" s="1089"/>
      <c r="AR7" s="1089"/>
      <c r="AS7" s="1089"/>
      <c r="AT7" s="1089"/>
      <c r="AU7" s="1089"/>
    </row>
    <row r="8" spans="1:47" s="1141" customFormat="1" ht="24">
      <c r="A8" s="1045" t="s">
        <v>2704</v>
      </c>
      <c r="B8" s="1059"/>
      <c r="C8" s="1060"/>
      <c r="D8" s="1061" t="s">
        <v>352</v>
      </c>
      <c r="E8" s="1062">
        <v>0</v>
      </c>
      <c r="F8" s="1063" t="s">
        <v>3031</v>
      </c>
      <c r="G8" s="1064" t="s">
        <v>2179</v>
      </c>
      <c r="H8" s="1065" t="s">
        <v>352</v>
      </c>
      <c r="I8" s="1065" t="s">
        <v>352</v>
      </c>
      <c r="J8" s="1066">
        <v>1</v>
      </c>
      <c r="K8" s="1064" t="s">
        <v>340</v>
      </c>
      <c r="L8" s="1067">
        <v>0</v>
      </c>
      <c r="M8" s="1068"/>
      <c r="N8" s="1069"/>
      <c r="O8" s="1070"/>
      <c r="P8" s="1067">
        <v>1</v>
      </c>
      <c r="Q8" s="1068"/>
      <c r="R8" s="1069"/>
      <c r="S8" s="1070"/>
      <c r="T8" s="1067">
        <v>0</v>
      </c>
      <c r="U8" s="1068"/>
      <c r="V8" s="1069"/>
      <c r="W8" s="1070"/>
      <c r="X8" s="1067">
        <v>0</v>
      </c>
      <c r="Y8" s="1068"/>
      <c r="Z8" s="1069"/>
      <c r="AA8" s="1070"/>
      <c r="AB8" s="1101"/>
      <c r="AC8" s="1086"/>
      <c r="AD8" s="1086"/>
      <c r="AE8" s="1082"/>
      <c r="AF8" s="1082"/>
      <c r="AG8" s="1082"/>
      <c r="AH8" s="1082"/>
      <c r="AI8" s="1082"/>
      <c r="AJ8" s="1082"/>
      <c r="AK8" s="1089"/>
      <c r="AL8" s="1089"/>
      <c r="AM8" s="1089"/>
      <c r="AN8" s="1089"/>
      <c r="AO8" s="1089"/>
      <c r="AP8" s="1089"/>
      <c r="AQ8" s="1089"/>
      <c r="AR8" s="1089"/>
      <c r="AS8" s="1089"/>
      <c r="AT8" s="1089"/>
      <c r="AU8" s="1089"/>
    </row>
    <row r="9" spans="1:47" s="1141" customFormat="1">
      <c r="A9" s="1045" t="s">
        <v>2705</v>
      </c>
      <c r="B9" s="1059"/>
      <c r="C9" s="1060"/>
      <c r="D9" s="1061" t="s">
        <v>352</v>
      </c>
      <c r="E9" s="1062">
        <v>0</v>
      </c>
      <c r="F9" s="1063" t="s">
        <v>3032</v>
      </c>
      <c r="G9" s="1064" t="s">
        <v>2179</v>
      </c>
      <c r="H9" s="1065" t="s">
        <v>352</v>
      </c>
      <c r="I9" s="1065" t="s">
        <v>352</v>
      </c>
      <c r="J9" s="1066">
        <v>1</v>
      </c>
      <c r="K9" s="1064" t="s">
        <v>340</v>
      </c>
      <c r="L9" s="1067">
        <v>0</v>
      </c>
      <c r="M9" s="1068"/>
      <c r="N9" s="1069"/>
      <c r="O9" s="1070"/>
      <c r="P9" s="1067">
        <v>0</v>
      </c>
      <c r="Q9" s="1068"/>
      <c r="R9" s="1069"/>
      <c r="S9" s="1070"/>
      <c r="T9" s="1067">
        <v>1</v>
      </c>
      <c r="U9" s="1068"/>
      <c r="V9" s="1069"/>
      <c r="W9" s="1070"/>
      <c r="X9" s="1067">
        <v>0</v>
      </c>
      <c r="Y9" s="1068"/>
      <c r="Z9" s="1069"/>
      <c r="AA9" s="1070"/>
      <c r="AB9" s="1101"/>
      <c r="AC9" s="1086"/>
      <c r="AD9" s="1086"/>
      <c r="AE9" s="1082"/>
      <c r="AF9" s="1082"/>
      <c r="AG9" s="1082"/>
      <c r="AH9" s="1082"/>
      <c r="AI9" s="1082"/>
      <c r="AJ9" s="1082"/>
      <c r="AK9" s="1089"/>
      <c r="AL9" s="1089"/>
      <c r="AM9" s="1089"/>
      <c r="AN9" s="1089"/>
      <c r="AO9" s="1089"/>
      <c r="AP9" s="1089"/>
      <c r="AQ9" s="1089"/>
      <c r="AR9" s="1089"/>
      <c r="AS9" s="1089"/>
      <c r="AT9" s="1089"/>
      <c r="AU9" s="1089"/>
    </row>
    <row r="10" spans="1:47" s="1141" customFormat="1">
      <c r="A10" s="1045" t="s">
        <v>2706</v>
      </c>
      <c r="B10" s="1059"/>
      <c r="C10" s="1060"/>
      <c r="D10" s="1061" t="s">
        <v>352</v>
      </c>
      <c r="E10" s="1062">
        <v>0</v>
      </c>
      <c r="F10" s="1063" t="s">
        <v>3033</v>
      </c>
      <c r="G10" s="1064" t="s">
        <v>2179</v>
      </c>
      <c r="H10" s="1065" t="s">
        <v>352</v>
      </c>
      <c r="I10" s="1065" t="s">
        <v>352</v>
      </c>
      <c r="J10" s="1066">
        <v>1</v>
      </c>
      <c r="K10" s="1064" t="s">
        <v>340</v>
      </c>
      <c r="L10" s="1067">
        <v>0</v>
      </c>
      <c r="M10" s="1068"/>
      <c r="N10" s="1069"/>
      <c r="O10" s="1070"/>
      <c r="P10" s="1067">
        <v>0</v>
      </c>
      <c r="Q10" s="1068"/>
      <c r="R10" s="1069"/>
      <c r="S10" s="1070"/>
      <c r="T10" s="1067">
        <v>0</v>
      </c>
      <c r="U10" s="1068"/>
      <c r="V10" s="1069"/>
      <c r="W10" s="1070"/>
      <c r="X10" s="1067">
        <v>1</v>
      </c>
      <c r="Y10" s="1068"/>
      <c r="Z10" s="1069"/>
      <c r="AA10" s="1070"/>
      <c r="AB10" s="1101"/>
      <c r="AC10" s="1086"/>
      <c r="AD10" s="1086"/>
      <c r="AE10" s="1082"/>
      <c r="AF10" s="1082"/>
      <c r="AG10" s="1082"/>
      <c r="AH10" s="1082"/>
      <c r="AI10" s="1082"/>
      <c r="AJ10" s="1082"/>
      <c r="AK10" s="1089"/>
      <c r="AL10" s="1089"/>
      <c r="AM10" s="1089"/>
      <c r="AN10" s="1089"/>
      <c r="AO10" s="1089"/>
      <c r="AP10" s="1089"/>
      <c r="AQ10" s="1089"/>
      <c r="AR10" s="1089"/>
      <c r="AS10" s="1089"/>
      <c r="AT10" s="1089"/>
      <c r="AU10" s="1089"/>
    </row>
    <row r="11" spans="1:47">
      <c r="A11" s="1045">
        <v>1624</v>
      </c>
      <c r="B11" s="1059" t="s">
        <v>583</v>
      </c>
      <c r="C11" s="1060" t="s">
        <v>469</v>
      </c>
      <c r="D11" s="1071" t="s">
        <v>470</v>
      </c>
      <c r="E11" s="1072" t="s">
        <v>352</v>
      </c>
      <c r="F11" s="1073" t="s">
        <v>1347</v>
      </c>
      <c r="G11" s="1074" t="s">
        <v>465</v>
      </c>
      <c r="H11" s="1075" t="s">
        <v>352</v>
      </c>
      <c r="I11" s="1075" t="s">
        <v>352</v>
      </c>
      <c r="J11" s="1076">
        <v>1</v>
      </c>
      <c r="K11" s="1074" t="s">
        <v>340</v>
      </c>
      <c r="L11" s="1077">
        <v>0</v>
      </c>
      <c r="M11" s="1078">
        <v>1</v>
      </c>
      <c r="N11" s="1079">
        <v>3.2711933904312551</v>
      </c>
      <c r="O11" s="1073" t="s">
        <v>3034</v>
      </c>
      <c r="P11" s="1077">
        <v>0</v>
      </c>
      <c r="Q11" s="1078">
        <v>1</v>
      </c>
      <c r="R11" s="1079">
        <v>3.2711933904312551</v>
      </c>
      <c r="S11" s="1073" t="s">
        <v>3034</v>
      </c>
      <c r="T11" s="1077">
        <v>0</v>
      </c>
      <c r="U11" s="1078">
        <v>1</v>
      </c>
      <c r="V11" s="1079">
        <v>3.2711933904312551</v>
      </c>
      <c r="W11" s="1073" t="s">
        <v>3034</v>
      </c>
      <c r="X11" s="1077">
        <v>0</v>
      </c>
      <c r="Y11" s="1078">
        <v>1</v>
      </c>
      <c r="Z11" s="1079">
        <v>3.2711933904312551</v>
      </c>
      <c r="AA11" s="1073" t="s">
        <v>3034</v>
      </c>
      <c r="AB11" s="1101"/>
      <c r="AC11" s="1102" t="e">
        <v>#REF!</v>
      </c>
      <c r="AD11" s="1041" t="s">
        <v>1980</v>
      </c>
      <c r="AE11" s="1094">
        <v>5</v>
      </c>
      <c r="AF11" s="1094">
        <v>1</v>
      </c>
      <c r="AG11" s="1094">
        <v>1</v>
      </c>
      <c r="AH11" s="1094">
        <v>1</v>
      </c>
      <c r="AI11" s="1094">
        <v>1</v>
      </c>
      <c r="AJ11" s="1094">
        <v>5</v>
      </c>
      <c r="AK11" s="1089">
        <v>9</v>
      </c>
      <c r="AL11" s="1089">
        <v>3</v>
      </c>
      <c r="AM11" s="1093">
        <v>1.5598204153209623</v>
      </c>
      <c r="AN11" s="1093">
        <v>3.2711933904312551</v>
      </c>
      <c r="AO11" s="1093" t="s">
        <v>2934</v>
      </c>
      <c r="AP11" s="1095">
        <v>1.5</v>
      </c>
      <c r="AQ11" s="1095">
        <v>1</v>
      </c>
      <c r="AR11" s="1095">
        <v>1</v>
      </c>
      <c r="AS11" s="1095">
        <v>1</v>
      </c>
      <c r="AT11" s="1095">
        <v>1</v>
      </c>
      <c r="AU11" s="1095">
        <v>1.2</v>
      </c>
    </row>
    <row r="12" spans="1:47">
      <c r="A12" s="1045">
        <v>1623</v>
      </c>
      <c r="B12" s="1059"/>
      <c r="C12" s="1060" t="s">
        <v>469</v>
      </c>
      <c r="D12" s="1071" t="s">
        <v>470</v>
      </c>
      <c r="E12" s="1072" t="s">
        <v>352</v>
      </c>
      <c r="F12" s="1073" t="s">
        <v>3004</v>
      </c>
      <c r="G12" s="1074" t="s">
        <v>465</v>
      </c>
      <c r="H12" s="1075" t="s">
        <v>352</v>
      </c>
      <c r="I12" s="1075" t="s">
        <v>352</v>
      </c>
      <c r="J12" s="1076">
        <v>1</v>
      </c>
      <c r="K12" s="1074" t="s">
        <v>340</v>
      </c>
      <c r="L12" s="1077">
        <v>0</v>
      </c>
      <c r="M12" s="1078">
        <v>1</v>
      </c>
      <c r="N12" s="1079">
        <v>3.2711933904312551</v>
      </c>
      <c r="O12" s="1073" t="s">
        <v>3034</v>
      </c>
      <c r="P12" s="1077">
        <v>0</v>
      </c>
      <c r="Q12" s="1078">
        <v>1</v>
      </c>
      <c r="R12" s="1079">
        <v>3.2711933904312551</v>
      </c>
      <c r="S12" s="1073" t="s">
        <v>3034</v>
      </c>
      <c r="T12" s="1077">
        <v>0</v>
      </c>
      <c r="U12" s="1078">
        <v>1</v>
      </c>
      <c r="V12" s="1079">
        <v>3.2711933904312551</v>
      </c>
      <c r="W12" s="1073" t="s">
        <v>3034</v>
      </c>
      <c r="X12" s="1077">
        <v>0</v>
      </c>
      <c r="Y12" s="1078">
        <v>1</v>
      </c>
      <c r="Z12" s="1079">
        <v>3.2711933904312551</v>
      </c>
      <c r="AA12" s="1073" t="s">
        <v>3034</v>
      </c>
      <c r="AB12" s="1101"/>
      <c r="AC12" s="1102" t="e">
        <v>#REF!</v>
      </c>
      <c r="AD12" s="1041" t="s">
        <v>1980</v>
      </c>
      <c r="AE12" s="1094">
        <v>5</v>
      </c>
      <c r="AF12" s="1094">
        <v>1</v>
      </c>
      <c r="AG12" s="1094">
        <v>1</v>
      </c>
      <c r="AH12" s="1094">
        <v>1</v>
      </c>
      <c r="AI12" s="1094">
        <v>1</v>
      </c>
      <c r="AJ12" s="1094">
        <v>5</v>
      </c>
      <c r="AK12" s="1089">
        <v>9</v>
      </c>
      <c r="AL12" s="1089">
        <v>3</v>
      </c>
      <c r="AM12" s="1093">
        <v>1.5598204153209623</v>
      </c>
      <c r="AN12" s="1093">
        <v>3.2711933904312551</v>
      </c>
      <c r="AO12" s="1093" t="s">
        <v>2934</v>
      </c>
      <c r="AP12" s="1095">
        <v>1.5</v>
      </c>
      <c r="AQ12" s="1095">
        <v>1</v>
      </c>
      <c r="AR12" s="1095">
        <v>1</v>
      </c>
      <c r="AS12" s="1095">
        <v>1</v>
      </c>
      <c r="AT12" s="1095">
        <v>1</v>
      </c>
      <c r="AU12" s="1095">
        <v>1.2</v>
      </c>
    </row>
    <row r="13" spans="1:47">
      <c r="A13" s="1045">
        <v>1522</v>
      </c>
      <c r="B13" s="1059"/>
      <c r="C13" s="1060" t="s">
        <v>469</v>
      </c>
      <c r="D13" s="1071" t="s">
        <v>470</v>
      </c>
      <c r="E13" s="1072" t="s">
        <v>352</v>
      </c>
      <c r="F13" s="1073" t="s">
        <v>3006</v>
      </c>
      <c r="G13" s="1074" t="s">
        <v>465</v>
      </c>
      <c r="H13" s="1075" t="s">
        <v>352</v>
      </c>
      <c r="I13" s="1075" t="s">
        <v>352</v>
      </c>
      <c r="J13" s="1076">
        <v>1</v>
      </c>
      <c r="K13" s="1074" t="s">
        <v>340</v>
      </c>
      <c r="L13" s="1077">
        <v>0</v>
      </c>
      <c r="M13" s="1078">
        <v>1</v>
      </c>
      <c r="N13" s="1079">
        <v>3.2711933904312551</v>
      </c>
      <c r="O13" s="1073" t="s">
        <v>3034</v>
      </c>
      <c r="P13" s="1077">
        <v>0</v>
      </c>
      <c r="Q13" s="1078">
        <v>1</v>
      </c>
      <c r="R13" s="1079">
        <v>3.2711933904312551</v>
      </c>
      <c r="S13" s="1073" t="s">
        <v>3034</v>
      </c>
      <c r="T13" s="1077">
        <v>0</v>
      </c>
      <c r="U13" s="1078">
        <v>1</v>
      </c>
      <c r="V13" s="1079">
        <v>3.2711933904312551</v>
      </c>
      <c r="W13" s="1073" t="s">
        <v>3034</v>
      </c>
      <c r="X13" s="1077">
        <v>0</v>
      </c>
      <c r="Y13" s="1078">
        <v>1</v>
      </c>
      <c r="Z13" s="1079">
        <v>3.2711933904312551</v>
      </c>
      <c r="AA13" s="1073" t="s">
        <v>3034</v>
      </c>
      <c r="AB13" s="1103"/>
      <c r="AC13" s="1102" t="e">
        <v>#REF!</v>
      </c>
      <c r="AD13" s="1041" t="s">
        <v>1980</v>
      </c>
      <c r="AE13" s="1094">
        <v>5</v>
      </c>
      <c r="AF13" s="1094">
        <v>1</v>
      </c>
      <c r="AG13" s="1094">
        <v>1</v>
      </c>
      <c r="AH13" s="1094">
        <v>1</v>
      </c>
      <c r="AI13" s="1094">
        <v>1</v>
      </c>
      <c r="AJ13" s="1094">
        <v>5</v>
      </c>
      <c r="AK13" s="1089">
        <v>9</v>
      </c>
      <c r="AL13" s="1089">
        <v>3</v>
      </c>
      <c r="AM13" s="1093">
        <v>1.5598204153209623</v>
      </c>
      <c r="AN13" s="1093">
        <v>3.2711933904312551</v>
      </c>
      <c r="AO13" s="1093" t="s">
        <v>2934</v>
      </c>
      <c r="AP13" s="1095">
        <v>1.5</v>
      </c>
      <c r="AQ13" s="1095">
        <v>1</v>
      </c>
      <c r="AR13" s="1095">
        <v>1</v>
      </c>
      <c r="AS13" s="1095">
        <v>1</v>
      </c>
      <c r="AT13" s="1095">
        <v>1</v>
      </c>
      <c r="AU13" s="1095">
        <v>1.2</v>
      </c>
    </row>
    <row r="14" spans="1:47">
      <c r="A14" s="1045">
        <v>1521</v>
      </c>
      <c r="B14" s="1059"/>
      <c r="C14" s="1060" t="s">
        <v>469</v>
      </c>
      <c r="D14" s="1071" t="s">
        <v>470</v>
      </c>
      <c r="E14" s="1072" t="s">
        <v>352</v>
      </c>
      <c r="F14" s="1073" t="s">
        <v>3005</v>
      </c>
      <c r="G14" s="1074" t="s">
        <v>465</v>
      </c>
      <c r="H14" s="1075" t="s">
        <v>352</v>
      </c>
      <c r="I14" s="1075" t="s">
        <v>352</v>
      </c>
      <c r="J14" s="1076">
        <v>1</v>
      </c>
      <c r="K14" s="1074" t="s">
        <v>340</v>
      </c>
      <c r="L14" s="1077">
        <v>0</v>
      </c>
      <c r="M14" s="1078">
        <v>1</v>
      </c>
      <c r="N14" s="1079">
        <v>3.2711933904312551</v>
      </c>
      <c r="O14" s="1073" t="s">
        <v>3034</v>
      </c>
      <c r="P14" s="1077">
        <v>0</v>
      </c>
      <c r="Q14" s="1078">
        <v>1</v>
      </c>
      <c r="R14" s="1079">
        <v>3.2711933904312551</v>
      </c>
      <c r="S14" s="1073" t="s">
        <v>3034</v>
      </c>
      <c r="T14" s="1077">
        <v>0</v>
      </c>
      <c r="U14" s="1078">
        <v>1</v>
      </c>
      <c r="V14" s="1079">
        <v>3.2711933904312551</v>
      </c>
      <c r="W14" s="1073" t="s">
        <v>3034</v>
      </c>
      <c r="X14" s="1077">
        <v>0</v>
      </c>
      <c r="Y14" s="1078">
        <v>1</v>
      </c>
      <c r="Z14" s="1079">
        <v>3.2711933904312551</v>
      </c>
      <c r="AA14" s="1073" t="s">
        <v>3034</v>
      </c>
      <c r="AB14" s="1103"/>
      <c r="AC14" s="1102" t="e">
        <v>#REF!</v>
      </c>
      <c r="AD14" s="1041" t="s">
        <v>1980</v>
      </c>
      <c r="AE14" s="1094">
        <v>5</v>
      </c>
      <c r="AF14" s="1094">
        <v>1</v>
      </c>
      <c r="AG14" s="1094">
        <v>1</v>
      </c>
      <c r="AH14" s="1094">
        <v>1</v>
      </c>
      <c r="AI14" s="1094">
        <v>1</v>
      </c>
      <c r="AJ14" s="1094">
        <v>5</v>
      </c>
      <c r="AK14" s="1089">
        <v>9</v>
      </c>
      <c r="AL14" s="1089">
        <v>3</v>
      </c>
      <c r="AM14" s="1093">
        <v>1.5598204153209623</v>
      </c>
      <c r="AN14" s="1093">
        <v>3.2711933904312551</v>
      </c>
      <c r="AO14" s="1093" t="s">
        <v>2934</v>
      </c>
      <c r="AP14" s="1095">
        <v>1.5</v>
      </c>
      <c r="AQ14" s="1095">
        <v>1</v>
      </c>
      <c r="AR14" s="1095">
        <v>1</v>
      </c>
      <c r="AS14" s="1095">
        <v>1</v>
      </c>
      <c r="AT14" s="1095">
        <v>1</v>
      </c>
      <c r="AU14" s="1095">
        <v>1.2</v>
      </c>
    </row>
    <row r="15" spans="1:47">
      <c r="A15" s="1045" t="s">
        <v>858</v>
      </c>
      <c r="B15" s="1059"/>
      <c r="C15" s="1060" t="s">
        <v>469</v>
      </c>
      <c r="D15" s="1071" t="s">
        <v>470</v>
      </c>
      <c r="E15" s="1072" t="s">
        <v>352</v>
      </c>
      <c r="F15" s="1073" t="s">
        <v>1347</v>
      </c>
      <c r="G15" s="1074" t="s">
        <v>403</v>
      </c>
      <c r="H15" s="1075" t="s">
        <v>352</v>
      </c>
      <c r="I15" s="1075" t="s">
        <v>352</v>
      </c>
      <c r="J15" s="1076">
        <v>1</v>
      </c>
      <c r="K15" s="1074" t="s">
        <v>340</v>
      </c>
      <c r="L15" s="1077">
        <v>0</v>
      </c>
      <c r="M15" s="1078">
        <v>1</v>
      </c>
      <c r="N15" s="1079">
        <v>3.2711933904312551</v>
      </c>
      <c r="O15" s="1073" t="s">
        <v>3035</v>
      </c>
      <c r="P15" s="1077">
        <v>0</v>
      </c>
      <c r="Q15" s="1078">
        <v>1</v>
      </c>
      <c r="R15" s="1079">
        <v>3.2711933904312551</v>
      </c>
      <c r="S15" s="1073" t="s">
        <v>3035</v>
      </c>
      <c r="T15" s="1077">
        <v>0</v>
      </c>
      <c r="U15" s="1078">
        <v>1</v>
      </c>
      <c r="V15" s="1079">
        <v>3.2711933904312551</v>
      </c>
      <c r="W15" s="1073" t="s">
        <v>3035</v>
      </c>
      <c r="X15" s="1077">
        <v>0</v>
      </c>
      <c r="Y15" s="1078">
        <v>1</v>
      </c>
      <c r="Z15" s="1079">
        <v>3.2711933904312551</v>
      </c>
      <c r="AA15" s="1073" t="s">
        <v>3035</v>
      </c>
      <c r="AB15" s="1103"/>
      <c r="AC15" s="1102" t="e">
        <v>#REF!</v>
      </c>
      <c r="AD15" s="1041" t="s">
        <v>1981</v>
      </c>
      <c r="AE15" s="1094">
        <v>5</v>
      </c>
      <c r="AF15" s="1094">
        <v>1</v>
      </c>
      <c r="AG15" s="1094">
        <v>1</v>
      </c>
      <c r="AH15" s="1094">
        <v>1</v>
      </c>
      <c r="AI15" s="1094">
        <v>1</v>
      </c>
      <c r="AJ15" s="1094">
        <v>5</v>
      </c>
      <c r="AK15" s="1089">
        <v>9</v>
      </c>
      <c r="AL15" s="1089">
        <v>3</v>
      </c>
      <c r="AM15" s="1093">
        <v>1.5598204153209623</v>
      </c>
      <c r="AN15" s="1093">
        <v>3.2711933904312551</v>
      </c>
      <c r="AO15" s="1093" t="s">
        <v>2934</v>
      </c>
      <c r="AP15" s="1095">
        <v>1.5</v>
      </c>
      <c r="AQ15" s="1095">
        <v>1</v>
      </c>
      <c r="AR15" s="1095">
        <v>1</v>
      </c>
      <c r="AS15" s="1095">
        <v>1</v>
      </c>
      <c r="AT15" s="1095">
        <v>1</v>
      </c>
      <c r="AU15" s="1095">
        <v>1.2</v>
      </c>
    </row>
    <row r="16" spans="1:47">
      <c r="A16" s="1045" t="s">
        <v>859</v>
      </c>
      <c r="B16" s="1059"/>
      <c r="C16" s="1060" t="s">
        <v>469</v>
      </c>
      <c r="D16" s="1071" t="s">
        <v>470</v>
      </c>
      <c r="E16" s="1072" t="s">
        <v>352</v>
      </c>
      <c r="F16" s="1073" t="s">
        <v>3004</v>
      </c>
      <c r="G16" s="1074" t="s">
        <v>403</v>
      </c>
      <c r="H16" s="1075" t="s">
        <v>352</v>
      </c>
      <c r="I16" s="1075" t="s">
        <v>352</v>
      </c>
      <c r="J16" s="1076">
        <v>1</v>
      </c>
      <c r="K16" s="1074" t="s">
        <v>340</v>
      </c>
      <c r="L16" s="1077">
        <v>0</v>
      </c>
      <c r="M16" s="1078">
        <v>1</v>
      </c>
      <c r="N16" s="1079">
        <v>3.2711933904312551</v>
      </c>
      <c r="O16" s="1073" t="s">
        <v>3035</v>
      </c>
      <c r="P16" s="1077">
        <v>0</v>
      </c>
      <c r="Q16" s="1078">
        <v>1</v>
      </c>
      <c r="R16" s="1079">
        <v>3.2711933904312551</v>
      </c>
      <c r="S16" s="1073" t="s">
        <v>3035</v>
      </c>
      <c r="T16" s="1077">
        <v>0</v>
      </c>
      <c r="U16" s="1078">
        <v>1</v>
      </c>
      <c r="V16" s="1079">
        <v>3.2711933904312551</v>
      </c>
      <c r="W16" s="1073" t="s">
        <v>3035</v>
      </c>
      <c r="X16" s="1077">
        <v>0</v>
      </c>
      <c r="Y16" s="1078">
        <v>1</v>
      </c>
      <c r="Z16" s="1079">
        <v>3.2711933904312551</v>
      </c>
      <c r="AA16" s="1073" t="s">
        <v>3035</v>
      </c>
      <c r="AB16" s="1103"/>
      <c r="AC16" s="1102" t="e">
        <v>#REF!</v>
      </c>
      <c r="AD16" s="1041" t="s">
        <v>1981</v>
      </c>
      <c r="AE16" s="1094">
        <v>5</v>
      </c>
      <c r="AF16" s="1094">
        <v>1</v>
      </c>
      <c r="AG16" s="1094">
        <v>1</v>
      </c>
      <c r="AH16" s="1094">
        <v>1</v>
      </c>
      <c r="AI16" s="1094">
        <v>1</v>
      </c>
      <c r="AJ16" s="1094">
        <v>5</v>
      </c>
      <c r="AK16" s="1089">
        <v>9</v>
      </c>
      <c r="AL16" s="1089">
        <v>3</v>
      </c>
      <c r="AM16" s="1093">
        <v>1.5598204153209623</v>
      </c>
      <c r="AN16" s="1093">
        <v>3.2711933904312551</v>
      </c>
      <c r="AO16" s="1093" t="s">
        <v>2934</v>
      </c>
      <c r="AP16" s="1095">
        <v>1.5</v>
      </c>
      <c r="AQ16" s="1095">
        <v>1</v>
      </c>
      <c r="AR16" s="1095">
        <v>1</v>
      </c>
      <c r="AS16" s="1095">
        <v>1</v>
      </c>
      <c r="AT16" s="1095">
        <v>1</v>
      </c>
      <c r="AU16" s="1095">
        <v>1.2</v>
      </c>
    </row>
    <row r="17" spans="1:47">
      <c r="A17" s="1045" t="s">
        <v>860</v>
      </c>
      <c r="B17" s="1059"/>
      <c r="C17" s="1060" t="s">
        <v>469</v>
      </c>
      <c r="D17" s="1071" t="s">
        <v>470</v>
      </c>
      <c r="E17" s="1072" t="s">
        <v>352</v>
      </c>
      <c r="F17" s="1073" t="s">
        <v>3006</v>
      </c>
      <c r="G17" s="1074" t="s">
        <v>403</v>
      </c>
      <c r="H17" s="1075" t="s">
        <v>352</v>
      </c>
      <c r="I17" s="1075" t="s">
        <v>352</v>
      </c>
      <c r="J17" s="1076">
        <v>1</v>
      </c>
      <c r="K17" s="1074" t="s">
        <v>340</v>
      </c>
      <c r="L17" s="1077">
        <v>0</v>
      </c>
      <c r="M17" s="1078">
        <v>1</v>
      </c>
      <c r="N17" s="1079">
        <v>3.2711933904312551</v>
      </c>
      <c r="O17" s="1073" t="s">
        <v>3035</v>
      </c>
      <c r="P17" s="1077">
        <v>0</v>
      </c>
      <c r="Q17" s="1078">
        <v>1</v>
      </c>
      <c r="R17" s="1079">
        <v>3.2711933904312551</v>
      </c>
      <c r="S17" s="1073" t="s">
        <v>3035</v>
      </c>
      <c r="T17" s="1077">
        <v>0</v>
      </c>
      <c r="U17" s="1078">
        <v>1</v>
      </c>
      <c r="V17" s="1079">
        <v>3.2711933904312551</v>
      </c>
      <c r="W17" s="1073" t="s">
        <v>3035</v>
      </c>
      <c r="X17" s="1077">
        <v>0</v>
      </c>
      <c r="Y17" s="1078">
        <v>1</v>
      </c>
      <c r="Z17" s="1079">
        <v>3.2711933904312551</v>
      </c>
      <c r="AA17" s="1073" t="s">
        <v>3035</v>
      </c>
      <c r="AB17" s="1103"/>
      <c r="AC17" s="1102" t="e">
        <v>#REF!</v>
      </c>
      <c r="AD17" s="1041" t="s">
        <v>1981</v>
      </c>
      <c r="AE17" s="1094">
        <v>5</v>
      </c>
      <c r="AF17" s="1094">
        <v>1</v>
      </c>
      <c r="AG17" s="1094">
        <v>1</v>
      </c>
      <c r="AH17" s="1094">
        <v>1</v>
      </c>
      <c r="AI17" s="1094">
        <v>1</v>
      </c>
      <c r="AJ17" s="1094">
        <v>5</v>
      </c>
      <c r="AK17" s="1089">
        <v>9</v>
      </c>
      <c r="AL17" s="1089">
        <v>3</v>
      </c>
      <c r="AM17" s="1093">
        <v>1.5598204153209623</v>
      </c>
      <c r="AN17" s="1093">
        <v>3.2711933904312551</v>
      </c>
      <c r="AO17" s="1093" t="s">
        <v>2934</v>
      </c>
      <c r="AP17" s="1095">
        <v>1.5</v>
      </c>
      <c r="AQ17" s="1095">
        <v>1</v>
      </c>
      <c r="AR17" s="1095">
        <v>1</v>
      </c>
      <c r="AS17" s="1095">
        <v>1</v>
      </c>
      <c r="AT17" s="1095">
        <v>1</v>
      </c>
      <c r="AU17" s="1095">
        <v>1.2</v>
      </c>
    </row>
    <row r="18" spans="1:47">
      <c r="A18" s="1045" t="s">
        <v>861</v>
      </c>
      <c r="B18" s="1059"/>
      <c r="C18" s="1060" t="s">
        <v>469</v>
      </c>
      <c r="D18" s="1071" t="s">
        <v>470</v>
      </c>
      <c r="E18" s="1072" t="s">
        <v>352</v>
      </c>
      <c r="F18" s="1073" t="s">
        <v>3005</v>
      </c>
      <c r="G18" s="1074" t="s">
        <v>403</v>
      </c>
      <c r="H18" s="1075" t="s">
        <v>352</v>
      </c>
      <c r="I18" s="1075" t="s">
        <v>352</v>
      </c>
      <c r="J18" s="1076">
        <v>1</v>
      </c>
      <c r="K18" s="1074" t="s">
        <v>340</v>
      </c>
      <c r="L18" s="1077">
        <v>0</v>
      </c>
      <c r="M18" s="1078">
        <v>1</v>
      </c>
      <c r="N18" s="1079">
        <v>3.2711933904312551</v>
      </c>
      <c r="O18" s="1073" t="s">
        <v>3035</v>
      </c>
      <c r="P18" s="1077">
        <v>0</v>
      </c>
      <c r="Q18" s="1078">
        <v>1</v>
      </c>
      <c r="R18" s="1079">
        <v>3.2711933904312551</v>
      </c>
      <c r="S18" s="1073" t="s">
        <v>3035</v>
      </c>
      <c r="T18" s="1077">
        <v>0</v>
      </c>
      <c r="U18" s="1078">
        <v>1</v>
      </c>
      <c r="V18" s="1079">
        <v>3.2711933904312551</v>
      </c>
      <c r="W18" s="1073" t="s">
        <v>3035</v>
      </c>
      <c r="X18" s="1077">
        <v>0</v>
      </c>
      <c r="Y18" s="1078">
        <v>1</v>
      </c>
      <c r="Z18" s="1079">
        <v>3.2711933904312551</v>
      </c>
      <c r="AA18" s="1073" t="s">
        <v>3035</v>
      </c>
      <c r="AB18" s="1103"/>
      <c r="AC18" s="1102" t="e">
        <v>#REF!</v>
      </c>
      <c r="AD18" s="1041" t="s">
        <v>1981</v>
      </c>
      <c r="AE18" s="1094">
        <v>5</v>
      </c>
      <c r="AF18" s="1094">
        <v>1</v>
      </c>
      <c r="AG18" s="1094">
        <v>1</v>
      </c>
      <c r="AH18" s="1094">
        <v>1</v>
      </c>
      <c r="AI18" s="1094">
        <v>1</v>
      </c>
      <c r="AJ18" s="1094">
        <v>5</v>
      </c>
      <c r="AK18" s="1089">
        <v>9</v>
      </c>
      <c r="AL18" s="1089">
        <v>3</v>
      </c>
      <c r="AM18" s="1093">
        <v>1.5598204153209623</v>
      </c>
      <c r="AN18" s="1093">
        <v>3.2711933904312551</v>
      </c>
      <c r="AO18" s="1093" t="s">
        <v>2934</v>
      </c>
      <c r="AP18" s="1095">
        <v>1.5</v>
      </c>
      <c r="AQ18" s="1095">
        <v>1</v>
      </c>
      <c r="AR18" s="1095">
        <v>1</v>
      </c>
      <c r="AS18" s="1095">
        <v>1</v>
      </c>
      <c r="AT18" s="1095">
        <v>1</v>
      </c>
      <c r="AU18" s="1095">
        <v>1.2</v>
      </c>
    </row>
    <row r="19" spans="1:47">
      <c r="A19" s="1045" t="s">
        <v>743</v>
      </c>
      <c r="B19" s="1059"/>
      <c r="C19" s="1060" t="s">
        <v>469</v>
      </c>
      <c r="D19" s="1071" t="s">
        <v>470</v>
      </c>
      <c r="E19" s="1072" t="s">
        <v>352</v>
      </c>
      <c r="F19" s="1073" t="s">
        <v>1347</v>
      </c>
      <c r="G19" s="1074" t="s">
        <v>1099</v>
      </c>
      <c r="H19" s="1075" t="s">
        <v>352</v>
      </c>
      <c r="I19" s="1075" t="s">
        <v>352</v>
      </c>
      <c r="J19" s="1076">
        <v>1</v>
      </c>
      <c r="K19" s="1074" t="s">
        <v>340</v>
      </c>
      <c r="L19" s="1077">
        <v>0</v>
      </c>
      <c r="M19" s="1078">
        <v>1</v>
      </c>
      <c r="N19" s="1079">
        <v>3.2711933904312551</v>
      </c>
      <c r="O19" s="1073" t="s">
        <v>3036</v>
      </c>
      <c r="P19" s="1077">
        <v>0</v>
      </c>
      <c r="Q19" s="1078">
        <v>1</v>
      </c>
      <c r="R19" s="1079">
        <v>3.2711933904312551</v>
      </c>
      <c r="S19" s="1073" t="s">
        <v>3036</v>
      </c>
      <c r="T19" s="1077">
        <v>0.12608689807350684</v>
      </c>
      <c r="U19" s="1078">
        <v>1</v>
      </c>
      <c r="V19" s="1079">
        <v>3.2711933904312551</v>
      </c>
      <c r="W19" s="1073" t="s">
        <v>3036</v>
      </c>
      <c r="X19" s="1077">
        <v>0</v>
      </c>
      <c r="Y19" s="1078">
        <v>1</v>
      </c>
      <c r="Z19" s="1079">
        <v>3.2711933904312551</v>
      </c>
      <c r="AA19" s="1073" t="s">
        <v>3036</v>
      </c>
      <c r="AB19" s="1103"/>
      <c r="AC19" s="1102" t="e">
        <v>#REF!</v>
      </c>
      <c r="AD19" s="1041" t="s">
        <v>1982</v>
      </c>
      <c r="AE19" s="1094">
        <v>5</v>
      </c>
      <c r="AF19" s="1094">
        <v>1</v>
      </c>
      <c r="AG19" s="1094">
        <v>1</v>
      </c>
      <c r="AH19" s="1094">
        <v>1</v>
      </c>
      <c r="AI19" s="1094">
        <v>1</v>
      </c>
      <c r="AJ19" s="1094">
        <v>5</v>
      </c>
      <c r="AK19" s="1089">
        <v>9</v>
      </c>
      <c r="AL19" s="1089">
        <v>3</v>
      </c>
      <c r="AM19" s="1093">
        <v>1.5598204153209623</v>
      </c>
      <c r="AN19" s="1093">
        <v>3.2711933904312551</v>
      </c>
      <c r="AO19" s="1093" t="s">
        <v>2934</v>
      </c>
      <c r="AP19" s="1095">
        <v>1.5</v>
      </c>
      <c r="AQ19" s="1095">
        <v>1</v>
      </c>
      <c r="AR19" s="1095">
        <v>1</v>
      </c>
      <c r="AS19" s="1095">
        <v>1</v>
      </c>
      <c r="AT19" s="1095">
        <v>1</v>
      </c>
      <c r="AU19" s="1095">
        <v>1.2</v>
      </c>
    </row>
    <row r="20" spans="1:47">
      <c r="A20" s="1045" t="s">
        <v>744</v>
      </c>
      <c r="B20" s="1059"/>
      <c r="C20" s="1060" t="s">
        <v>469</v>
      </c>
      <c r="D20" s="1071" t="s">
        <v>470</v>
      </c>
      <c r="E20" s="1072" t="s">
        <v>352</v>
      </c>
      <c r="F20" s="1073" t="s">
        <v>3004</v>
      </c>
      <c r="G20" s="1074" t="s">
        <v>1099</v>
      </c>
      <c r="H20" s="1075" t="s">
        <v>352</v>
      </c>
      <c r="I20" s="1075" t="s">
        <v>352</v>
      </c>
      <c r="J20" s="1076">
        <v>1</v>
      </c>
      <c r="K20" s="1074" t="s">
        <v>340</v>
      </c>
      <c r="L20" s="1077">
        <v>0</v>
      </c>
      <c r="M20" s="1078">
        <v>1</v>
      </c>
      <c r="N20" s="1079">
        <v>3.2711933904312551</v>
      </c>
      <c r="O20" s="1073" t="s">
        <v>3036</v>
      </c>
      <c r="P20" s="1077">
        <v>0</v>
      </c>
      <c r="Q20" s="1078">
        <v>1</v>
      </c>
      <c r="R20" s="1079">
        <v>3.2711933904312551</v>
      </c>
      <c r="S20" s="1073" t="s">
        <v>3036</v>
      </c>
      <c r="T20" s="1077">
        <v>0</v>
      </c>
      <c r="U20" s="1078">
        <v>0</v>
      </c>
      <c r="V20" s="1079">
        <v>0</v>
      </c>
      <c r="W20" s="1073">
        <v>0</v>
      </c>
      <c r="X20" s="1077">
        <v>0.12608689807350684</v>
      </c>
      <c r="Y20" s="1078">
        <v>1</v>
      </c>
      <c r="Z20" s="1079">
        <v>3.2711933904312551</v>
      </c>
      <c r="AA20" s="1073" t="s">
        <v>3036</v>
      </c>
      <c r="AB20" s="1103"/>
      <c r="AC20" s="1102" t="e">
        <v>#REF!</v>
      </c>
      <c r="AD20" s="1041" t="s">
        <v>1982</v>
      </c>
      <c r="AE20" s="1094">
        <v>5</v>
      </c>
      <c r="AF20" s="1094">
        <v>1</v>
      </c>
      <c r="AG20" s="1094">
        <v>1</v>
      </c>
      <c r="AH20" s="1094">
        <v>1</v>
      </c>
      <c r="AI20" s="1094">
        <v>1</v>
      </c>
      <c r="AJ20" s="1094">
        <v>5</v>
      </c>
      <c r="AK20" s="1089">
        <v>9</v>
      </c>
      <c r="AL20" s="1089">
        <v>3</v>
      </c>
      <c r="AM20" s="1093">
        <v>1.5598204153209623</v>
      </c>
      <c r="AN20" s="1093">
        <v>3.2711933904312551</v>
      </c>
      <c r="AO20" s="1093" t="s">
        <v>2934</v>
      </c>
      <c r="AP20" s="1095">
        <v>1.5</v>
      </c>
      <c r="AQ20" s="1095">
        <v>1</v>
      </c>
      <c r="AR20" s="1095">
        <v>1</v>
      </c>
      <c r="AS20" s="1095">
        <v>1</v>
      </c>
      <c r="AT20" s="1095">
        <v>1</v>
      </c>
      <c r="AU20" s="1095">
        <v>1.2</v>
      </c>
    </row>
    <row r="21" spans="1:47">
      <c r="A21" s="1045" t="s">
        <v>765</v>
      </c>
      <c r="B21" s="1059"/>
      <c r="C21" s="1060" t="s">
        <v>469</v>
      </c>
      <c r="D21" s="1071" t="s">
        <v>470</v>
      </c>
      <c r="E21" s="1072" t="s">
        <v>352</v>
      </c>
      <c r="F21" s="1073" t="s">
        <v>3006</v>
      </c>
      <c r="G21" s="1074" t="s">
        <v>1099</v>
      </c>
      <c r="H21" s="1075" t="s">
        <v>352</v>
      </c>
      <c r="I21" s="1075" t="s">
        <v>352</v>
      </c>
      <c r="J21" s="1076">
        <v>1</v>
      </c>
      <c r="K21" s="1074" t="s">
        <v>340</v>
      </c>
      <c r="L21" s="1077">
        <v>0.12608689807350684</v>
      </c>
      <c r="M21" s="1078">
        <v>1</v>
      </c>
      <c r="N21" s="1079">
        <v>3.2711933904312551</v>
      </c>
      <c r="O21" s="1073" t="s">
        <v>3036</v>
      </c>
      <c r="P21" s="1077">
        <v>0</v>
      </c>
      <c r="Q21" s="1078">
        <v>1</v>
      </c>
      <c r="R21" s="1079">
        <v>3.2711933904312551</v>
      </c>
      <c r="S21" s="1073" t="s">
        <v>3036</v>
      </c>
      <c r="T21" s="1077">
        <v>0</v>
      </c>
      <c r="U21" s="1078">
        <v>1</v>
      </c>
      <c r="V21" s="1079">
        <v>3.2711933904312551</v>
      </c>
      <c r="W21" s="1073" t="s">
        <v>3036</v>
      </c>
      <c r="X21" s="1077">
        <v>0</v>
      </c>
      <c r="Y21" s="1078">
        <v>1</v>
      </c>
      <c r="Z21" s="1079">
        <v>3.2711933904312551</v>
      </c>
      <c r="AA21" s="1073" t="s">
        <v>3036</v>
      </c>
      <c r="AB21" s="1103"/>
      <c r="AC21" s="1102" t="e">
        <v>#REF!</v>
      </c>
      <c r="AD21" s="1041" t="s">
        <v>1982</v>
      </c>
      <c r="AE21" s="1094">
        <v>5</v>
      </c>
      <c r="AF21" s="1094">
        <v>1</v>
      </c>
      <c r="AG21" s="1094">
        <v>1</v>
      </c>
      <c r="AH21" s="1094">
        <v>1</v>
      </c>
      <c r="AI21" s="1094">
        <v>1</v>
      </c>
      <c r="AJ21" s="1094">
        <v>5</v>
      </c>
      <c r="AK21" s="1089">
        <v>9</v>
      </c>
      <c r="AL21" s="1089">
        <v>3</v>
      </c>
      <c r="AM21" s="1093">
        <v>1.5598204153209623</v>
      </c>
      <c r="AN21" s="1093">
        <v>3.2711933904312551</v>
      </c>
      <c r="AO21" s="1093" t="s">
        <v>2934</v>
      </c>
      <c r="AP21" s="1095">
        <v>1.5</v>
      </c>
      <c r="AQ21" s="1095">
        <v>1</v>
      </c>
      <c r="AR21" s="1095">
        <v>1</v>
      </c>
      <c r="AS21" s="1095">
        <v>1</v>
      </c>
      <c r="AT21" s="1095">
        <v>1</v>
      </c>
      <c r="AU21" s="1095">
        <v>1.2</v>
      </c>
    </row>
    <row r="22" spans="1:47">
      <c r="A22" s="1045" t="s">
        <v>766</v>
      </c>
      <c r="B22" s="1059"/>
      <c r="C22" s="1060" t="s">
        <v>469</v>
      </c>
      <c r="D22" s="1071" t="s">
        <v>470</v>
      </c>
      <c r="E22" s="1072" t="s">
        <v>352</v>
      </c>
      <c r="F22" s="1073" t="s">
        <v>3005</v>
      </c>
      <c r="G22" s="1074" t="s">
        <v>1099</v>
      </c>
      <c r="H22" s="1075" t="s">
        <v>352</v>
      </c>
      <c r="I22" s="1075" t="s">
        <v>352</v>
      </c>
      <c r="J22" s="1076">
        <v>1</v>
      </c>
      <c r="K22" s="1074" t="s">
        <v>340</v>
      </c>
      <c r="L22" s="1077">
        <v>0</v>
      </c>
      <c r="M22" s="1078">
        <v>1</v>
      </c>
      <c r="N22" s="1079">
        <v>3.2711933904312551</v>
      </c>
      <c r="O22" s="1073" t="s">
        <v>3036</v>
      </c>
      <c r="P22" s="1077">
        <v>0.12608689807350684</v>
      </c>
      <c r="Q22" s="1078">
        <v>1</v>
      </c>
      <c r="R22" s="1079">
        <v>3.2711933904312551</v>
      </c>
      <c r="S22" s="1073" t="s">
        <v>3036</v>
      </c>
      <c r="T22" s="1077">
        <v>0</v>
      </c>
      <c r="U22" s="1078">
        <v>1</v>
      </c>
      <c r="V22" s="1079">
        <v>3.2711933904312551</v>
      </c>
      <c r="W22" s="1073" t="s">
        <v>3036</v>
      </c>
      <c r="X22" s="1077">
        <v>0</v>
      </c>
      <c r="Y22" s="1078">
        <v>1</v>
      </c>
      <c r="Z22" s="1079">
        <v>3.2711933904312551</v>
      </c>
      <c r="AA22" s="1073" t="s">
        <v>3036</v>
      </c>
      <c r="AB22" s="1104"/>
      <c r="AC22" s="1102" t="e">
        <v>#REF!</v>
      </c>
      <c r="AD22" s="1041" t="s">
        <v>1982</v>
      </c>
      <c r="AE22" s="1094">
        <v>5</v>
      </c>
      <c r="AF22" s="1094">
        <v>1</v>
      </c>
      <c r="AG22" s="1094">
        <v>1</v>
      </c>
      <c r="AH22" s="1094">
        <v>1</v>
      </c>
      <c r="AI22" s="1094">
        <v>1</v>
      </c>
      <c r="AJ22" s="1094">
        <v>5</v>
      </c>
      <c r="AK22" s="1089">
        <v>9</v>
      </c>
      <c r="AL22" s="1089">
        <v>3</v>
      </c>
      <c r="AM22" s="1093">
        <v>1.5598204153209623</v>
      </c>
      <c r="AN22" s="1093">
        <v>3.2711933904312551</v>
      </c>
      <c r="AO22" s="1093" t="s">
        <v>2934</v>
      </c>
      <c r="AP22" s="1095">
        <v>1.5</v>
      </c>
      <c r="AQ22" s="1095">
        <v>1</v>
      </c>
      <c r="AR22" s="1095">
        <v>1</v>
      </c>
      <c r="AS22" s="1095">
        <v>1</v>
      </c>
      <c r="AT22" s="1095">
        <v>1</v>
      </c>
      <c r="AU22" s="1095">
        <v>1.2</v>
      </c>
    </row>
    <row r="23" spans="1:47">
      <c r="A23" s="1045" t="s">
        <v>862</v>
      </c>
      <c r="B23" s="1059"/>
      <c r="C23" s="1060" t="s">
        <v>469</v>
      </c>
      <c r="D23" s="1071" t="s">
        <v>470</v>
      </c>
      <c r="E23" s="1072" t="s">
        <v>352</v>
      </c>
      <c r="F23" s="1073" t="s">
        <v>1347</v>
      </c>
      <c r="G23" s="1074" t="s">
        <v>2179</v>
      </c>
      <c r="H23" s="1075" t="s">
        <v>352</v>
      </c>
      <c r="I23" s="1075" t="s">
        <v>352</v>
      </c>
      <c r="J23" s="1076">
        <v>1</v>
      </c>
      <c r="K23" s="1074" t="s">
        <v>340</v>
      </c>
      <c r="L23" s="1077">
        <v>0</v>
      </c>
      <c r="M23" s="1078">
        <v>1</v>
      </c>
      <c r="N23" s="1079">
        <v>3.2711933904312551</v>
      </c>
      <c r="O23" s="1073" t="s">
        <v>3037</v>
      </c>
      <c r="P23" s="1077">
        <v>0</v>
      </c>
      <c r="Q23" s="1078">
        <v>1</v>
      </c>
      <c r="R23" s="1079">
        <v>3.2711933904312551</v>
      </c>
      <c r="S23" s="1073" t="s">
        <v>3037</v>
      </c>
      <c r="T23" s="1077">
        <v>0.87391310192649319</v>
      </c>
      <c r="U23" s="1078">
        <v>1</v>
      </c>
      <c r="V23" s="1079">
        <v>3.2711933904312551</v>
      </c>
      <c r="W23" s="1073" t="s">
        <v>3037</v>
      </c>
      <c r="X23" s="1077">
        <v>0</v>
      </c>
      <c r="Y23" s="1078">
        <v>1</v>
      </c>
      <c r="Z23" s="1079">
        <v>3.2711933904312551</v>
      </c>
      <c r="AA23" s="1073" t="s">
        <v>3037</v>
      </c>
      <c r="AB23" s="1103"/>
      <c r="AC23" s="1102" t="e">
        <v>#REF!</v>
      </c>
      <c r="AD23" s="1041" t="s">
        <v>1983</v>
      </c>
      <c r="AE23" s="1094">
        <v>5</v>
      </c>
      <c r="AF23" s="1094">
        <v>1</v>
      </c>
      <c r="AG23" s="1094">
        <v>1</v>
      </c>
      <c r="AH23" s="1094">
        <v>1</v>
      </c>
      <c r="AI23" s="1094">
        <v>1</v>
      </c>
      <c r="AJ23" s="1094">
        <v>5</v>
      </c>
      <c r="AK23" s="1089">
        <v>9</v>
      </c>
      <c r="AL23" s="1089">
        <v>3</v>
      </c>
      <c r="AM23" s="1093">
        <v>1.5598204153209623</v>
      </c>
      <c r="AN23" s="1093">
        <v>3.2711933904312551</v>
      </c>
      <c r="AO23" s="1093" t="s">
        <v>2934</v>
      </c>
      <c r="AP23" s="1095">
        <v>1.5</v>
      </c>
      <c r="AQ23" s="1095">
        <v>1</v>
      </c>
      <c r="AR23" s="1095">
        <v>1</v>
      </c>
      <c r="AS23" s="1095">
        <v>1</v>
      </c>
      <c r="AT23" s="1095">
        <v>1</v>
      </c>
      <c r="AU23" s="1095">
        <v>1.2</v>
      </c>
    </row>
    <row r="24" spans="1:47">
      <c r="A24" s="1045" t="s">
        <v>863</v>
      </c>
      <c r="B24" s="1059"/>
      <c r="C24" s="1060" t="s">
        <v>469</v>
      </c>
      <c r="D24" s="1071" t="s">
        <v>470</v>
      </c>
      <c r="E24" s="1072" t="s">
        <v>352</v>
      </c>
      <c r="F24" s="1073" t="s">
        <v>3004</v>
      </c>
      <c r="G24" s="1074" t="s">
        <v>2179</v>
      </c>
      <c r="H24" s="1075" t="s">
        <v>352</v>
      </c>
      <c r="I24" s="1075" t="s">
        <v>352</v>
      </c>
      <c r="J24" s="1076">
        <v>1</v>
      </c>
      <c r="K24" s="1074" t="s">
        <v>340</v>
      </c>
      <c r="L24" s="1077">
        <v>0</v>
      </c>
      <c r="M24" s="1078">
        <v>1</v>
      </c>
      <c r="N24" s="1079">
        <v>3.2711933904312551</v>
      </c>
      <c r="O24" s="1073" t="s">
        <v>3037</v>
      </c>
      <c r="P24" s="1077">
        <v>0</v>
      </c>
      <c r="Q24" s="1078">
        <v>1</v>
      </c>
      <c r="R24" s="1079">
        <v>3.2711933904312551</v>
      </c>
      <c r="S24" s="1073" t="s">
        <v>3037</v>
      </c>
      <c r="T24" s="1077">
        <v>0</v>
      </c>
      <c r="U24" s="1078">
        <v>1</v>
      </c>
      <c r="V24" s="1079">
        <v>3.2711933904312551</v>
      </c>
      <c r="W24" s="1073" t="s">
        <v>3037</v>
      </c>
      <c r="X24" s="1077">
        <v>0.87391310192649319</v>
      </c>
      <c r="Y24" s="1078">
        <v>1</v>
      </c>
      <c r="Z24" s="1079">
        <v>3.2711933904312551</v>
      </c>
      <c r="AA24" s="1073" t="s">
        <v>3037</v>
      </c>
      <c r="AB24" s="1103"/>
      <c r="AC24" s="1102" t="e">
        <v>#REF!</v>
      </c>
      <c r="AD24" s="1041" t="s">
        <v>1983</v>
      </c>
      <c r="AE24" s="1094">
        <v>5</v>
      </c>
      <c r="AF24" s="1094">
        <v>1</v>
      </c>
      <c r="AG24" s="1094">
        <v>1</v>
      </c>
      <c r="AH24" s="1094">
        <v>1</v>
      </c>
      <c r="AI24" s="1094">
        <v>1</v>
      </c>
      <c r="AJ24" s="1094">
        <v>5</v>
      </c>
      <c r="AK24" s="1089">
        <v>9</v>
      </c>
      <c r="AL24" s="1089">
        <v>3</v>
      </c>
      <c r="AM24" s="1093">
        <v>1.5598204153209623</v>
      </c>
      <c r="AN24" s="1093">
        <v>3.2711933904312551</v>
      </c>
      <c r="AO24" s="1093" t="s">
        <v>2934</v>
      </c>
      <c r="AP24" s="1095">
        <v>1.5</v>
      </c>
      <c r="AQ24" s="1095">
        <v>1</v>
      </c>
      <c r="AR24" s="1095">
        <v>1</v>
      </c>
      <c r="AS24" s="1095">
        <v>1</v>
      </c>
      <c r="AT24" s="1095">
        <v>1</v>
      </c>
      <c r="AU24" s="1095">
        <v>1.2</v>
      </c>
    </row>
    <row r="25" spans="1:47">
      <c r="A25" s="1045" t="s">
        <v>864</v>
      </c>
      <c r="B25" s="1059"/>
      <c r="C25" s="1060" t="s">
        <v>469</v>
      </c>
      <c r="D25" s="1071" t="s">
        <v>470</v>
      </c>
      <c r="E25" s="1072" t="s">
        <v>352</v>
      </c>
      <c r="F25" s="1073" t="s">
        <v>3006</v>
      </c>
      <c r="G25" s="1074" t="s">
        <v>2179</v>
      </c>
      <c r="H25" s="1075" t="s">
        <v>352</v>
      </c>
      <c r="I25" s="1075" t="s">
        <v>352</v>
      </c>
      <c r="J25" s="1076">
        <v>1</v>
      </c>
      <c r="K25" s="1074" t="s">
        <v>340</v>
      </c>
      <c r="L25" s="1077">
        <v>0.87391310192649319</v>
      </c>
      <c r="M25" s="1078">
        <v>1</v>
      </c>
      <c r="N25" s="1079">
        <v>3.2711933904312551</v>
      </c>
      <c r="O25" s="1073" t="s">
        <v>3037</v>
      </c>
      <c r="P25" s="1077">
        <v>0</v>
      </c>
      <c r="Q25" s="1078">
        <v>1</v>
      </c>
      <c r="R25" s="1079">
        <v>3.2711933904312551</v>
      </c>
      <c r="S25" s="1073" t="s">
        <v>3037</v>
      </c>
      <c r="T25" s="1077">
        <v>0</v>
      </c>
      <c r="U25" s="1078">
        <v>1</v>
      </c>
      <c r="V25" s="1079">
        <v>3.2711933904312551</v>
      </c>
      <c r="W25" s="1073" t="s">
        <v>3037</v>
      </c>
      <c r="X25" s="1077">
        <v>0</v>
      </c>
      <c r="Y25" s="1078">
        <v>1</v>
      </c>
      <c r="Z25" s="1079">
        <v>3.2711933904312551</v>
      </c>
      <c r="AA25" s="1073" t="s">
        <v>3037</v>
      </c>
      <c r="AB25" s="1103"/>
      <c r="AC25" s="1102" t="e">
        <v>#REF!</v>
      </c>
      <c r="AD25" s="1041" t="s">
        <v>1983</v>
      </c>
      <c r="AE25" s="1094">
        <v>5</v>
      </c>
      <c r="AF25" s="1094">
        <v>1</v>
      </c>
      <c r="AG25" s="1094">
        <v>1</v>
      </c>
      <c r="AH25" s="1094">
        <v>1</v>
      </c>
      <c r="AI25" s="1094">
        <v>1</v>
      </c>
      <c r="AJ25" s="1094">
        <v>5</v>
      </c>
      <c r="AK25" s="1089">
        <v>9</v>
      </c>
      <c r="AL25" s="1089">
        <v>3</v>
      </c>
      <c r="AM25" s="1093">
        <v>1.5598204153209623</v>
      </c>
      <c r="AN25" s="1093">
        <v>3.2711933904312551</v>
      </c>
      <c r="AO25" s="1093" t="s">
        <v>2934</v>
      </c>
      <c r="AP25" s="1095">
        <v>1.5</v>
      </c>
      <c r="AQ25" s="1095">
        <v>1</v>
      </c>
      <c r="AR25" s="1095">
        <v>1</v>
      </c>
      <c r="AS25" s="1095">
        <v>1</v>
      </c>
      <c r="AT25" s="1095">
        <v>1</v>
      </c>
      <c r="AU25" s="1095">
        <v>1.2</v>
      </c>
    </row>
    <row r="26" spans="1:47">
      <c r="A26" s="1045" t="s">
        <v>865</v>
      </c>
      <c r="B26" s="1059"/>
      <c r="C26" s="1060" t="s">
        <v>469</v>
      </c>
      <c r="D26" s="1071" t="s">
        <v>470</v>
      </c>
      <c r="E26" s="1072" t="s">
        <v>352</v>
      </c>
      <c r="F26" s="1073" t="s">
        <v>3005</v>
      </c>
      <c r="G26" s="1074" t="s">
        <v>2179</v>
      </c>
      <c r="H26" s="1075" t="s">
        <v>352</v>
      </c>
      <c r="I26" s="1075" t="s">
        <v>352</v>
      </c>
      <c r="J26" s="1076">
        <v>1</v>
      </c>
      <c r="K26" s="1074" t="s">
        <v>340</v>
      </c>
      <c r="L26" s="1077">
        <v>0</v>
      </c>
      <c r="M26" s="1078">
        <v>1</v>
      </c>
      <c r="N26" s="1079">
        <v>3.2711933904312551</v>
      </c>
      <c r="O26" s="1073" t="s">
        <v>3037</v>
      </c>
      <c r="P26" s="1077">
        <v>0.87391310192649319</v>
      </c>
      <c r="Q26" s="1078">
        <v>1</v>
      </c>
      <c r="R26" s="1079">
        <v>3.2711933904312551</v>
      </c>
      <c r="S26" s="1073" t="s">
        <v>3037</v>
      </c>
      <c r="T26" s="1077">
        <v>0</v>
      </c>
      <c r="U26" s="1078">
        <v>1</v>
      </c>
      <c r="V26" s="1079">
        <v>3.2711933904312551</v>
      </c>
      <c r="W26" s="1073" t="s">
        <v>3037</v>
      </c>
      <c r="X26" s="1077">
        <v>0</v>
      </c>
      <c r="Y26" s="1078">
        <v>1</v>
      </c>
      <c r="Z26" s="1079">
        <v>3.2711933904312551</v>
      </c>
      <c r="AA26" s="1073" t="s">
        <v>3037</v>
      </c>
      <c r="AB26" s="1103"/>
      <c r="AC26" s="1102" t="e">
        <v>#REF!</v>
      </c>
      <c r="AD26" s="1041" t="s">
        <v>1983</v>
      </c>
      <c r="AE26" s="1094">
        <v>5</v>
      </c>
      <c r="AF26" s="1094">
        <v>1</v>
      </c>
      <c r="AG26" s="1094">
        <v>1</v>
      </c>
      <c r="AH26" s="1094">
        <v>1</v>
      </c>
      <c r="AI26" s="1094">
        <v>1</v>
      </c>
      <c r="AJ26" s="1094">
        <v>5</v>
      </c>
      <c r="AK26" s="1089">
        <v>9</v>
      </c>
      <c r="AL26" s="1089">
        <v>3</v>
      </c>
      <c r="AM26" s="1093">
        <v>1.5598204153209623</v>
      </c>
      <c r="AN26" s="1093">
        <v>3.2711933904312551</v>
      </c>
      <c r="AO26" s="1093" t="s">
        <v>2934</v>
      </c>
      <c r="AP26" s="1095">
        <v>1.5</v>
      </c>
      <c r="AQ26" s="1095">
        <v>1</v>
      </c>
      <c r="AR26" s="1095">
        <v>1</v>
      </c>
      <c r="AS26" s="1095">
        <v>1</v>
      </c>
      <c r="AT26" s="1095">
        <v>1</v>
      </c>
      <c r="AU26" s="1095">
        <v>1.2</v>
      </c>
    </row>
    <row r="27" spans="1:47" ht="24">
      <c r="A27" s="1045">
        <v>1824</v>
      </c>
      <c r="B27" s="1059" t="s">
        <v>90</v>
      </c>
      <c r="C27" s="1060" t="s">
        <v>469</v>
      </c>
      <c r="D27" s="1071" t="s">
        <v>470</v>
      </c>
      <c r="E27" s="1072" t="s">
        <v>352</v>
      </c>
      <c r="F27" s="1073" t="s">
        <v>2189</v>
      </c>
      <c r="G27" s="1074" t="s">
        <v>2190</v>
      </c>
      <c r="H27" s="1075" t="s">
        <v>352</v>
      </c>
      <c r="I27" s="1075" t="s">
        <v>352</v>
      </c>
      <c r="J27" s="1076">
        <v>0</v>
      </c>
      <c r="K27" s="1074" t="s">
        <v>341</v>
      </c>
      <c r="L27" s="1077">
        <v>6.3369478975482423</v>
      </c>
      <c r="M27" s="1078">
        <v>1</v>
      </c>
      <c r="N27" s="1079">
        <v>2.0949941301068096</v>
      </c>
      <c r="O27" s="1073" t="s">
        <v>3041</v>
      </c>
      <c r="P27" s="1077">
        <v>6.3219845730067528</v>
      </c>
      <c r="Q27" s="1078">
        <v>1</v>
      </c>
      <c r="R27" s="1079">
        <v>2.0949941301068096</v>
      </c>
      <c r="S27" s="1073" t="s">
        <v>3041</v>
      </c>
      <c r="T27" s="1077">
        <v>7.5426538603761504</v>
      </c>
      <c r="U27" s="1078">
        <v>1</v>
      </c>
      <c r="V27" s="1079">
        <v>2.0949941301068096</v>
      </c>
      <c r="W27" s="1073" t="s">
        <v>3041</v>
      </c>
      <c r="X27" s="1077">
        <v>7.5276905358346617</v>
      </c>
      <c r="Y27" s="1078">
        <v>1</v>
      </c>
      <c r="Z27" s="1079">
        <v>2.0949941301068096</v>
      </c>
      <c r="AA27" s="1073" t="s">
        <v>3041</v>
      </c>
      <c r="AB27" s="1103"/>
      <c r="AC27" s="1102"/>
      <c r="AD27" s="1041" t="s">
        <v>2708</v>
      </c>
      <c r="AE27" s="1094">
        <v>4</v>
      </c>
      <c r="AF27" s="1094">
        <v>5</v>
      </c>
      <c r="AG27" s="1094" t="s">
        <v>194</v>
      </c>
      <c r="AH27" s="1094" t="s">
        <v>194</v>
      </c>
      <c r="AI27" s="1094" t="s">
        <v>194</v>
      </c>
      <c r="AJ27" s="1094" t="s">
        <v>194</v>
      </c>
      <c r="AK27" s="1089">
        <v>5</v>
      </c>
      <c r="AL27" s="1089">
        <v>2</v>
      </c>
      <c r="AM27" s="1093">
        <v>1.2941338353151037</v>
      </c>
      <c r="AN27" s="1093">
        <v>2.0949941301068096</v>
      </c>
      <c r="AO27" s="1093" t="s">
        <v>52</v>
      </c>
      <c r="AP27" s="1095">
        <v>1.2</v>
      </c>
      <c r="AQ27" s="1095">
        <v>1.2</v>
      </c>
      <c r="AR27" s="1095">
        <v>1</v>
      </c>
      <c r="AS27" s="1095">
        <v>1</v>
      </c>
      <c r="AT27" s="1095">
        <v>1</v>
      </c>
      <c r="AU27" s="1095">
        <v>1</v>
      </c>
    </row>
    <row r="28" spans="1:47">
      <c r="A28" s="1045">
        <v>1841</v>
      </c>
      <c r="B28" s="1059"/>
      <c r="C28" s="1060" t="s">
        <v>469</v>
      </c>
      <c r="D28" s="1071" t="s">
        <v>470</v>
      </c>
      <c r="E28" s="1072" t="s">
        <v>352</v>
      </c>
      <c r="F28" s="1073" t="s">
        <v>53</v>
      </c>
      <c r="G28" s="1074" t="s">
        <v>465</v>
      </c>
      <c r="H28" s="1075" t="s">
        <v>352</v>
      </c>
      <c r="I28" s="1075" t="s">
        <v>352</v>
      </c>
      <c r="J28" s="1076">
        <v>0</v>
      </c>
      <c r="K28" s="1074" t="s">
        <v>341</v>
      </c>
      <c r="L28" s="1077">
        <v>2.2337144706004946</v>
      </c>
      <c r="M28" s="1078">
        <v>1</v>
      </c>
      <c r="N28" s="1079">
        <v>2.0949941301068096</v>
      </c>
      <c r="O28" s="1073" t="s">
        <v>2846</v>
      </c>
      <c r="P28" s="1077">
        <v>2.2284400395814945</v>
      </c>
      <c r="Q28" s="1078">
        <v>1</v>
      </c>
      <c r="R28" s="1079">
        <v>2.0949941301068096</v>
      </c>
      <c r="S28" s="1073" t="s">
        <v>2846</v>
      </c>
      <c r="T28" s="1077">
        <v>2.6587144706004948</v>
      </c>
      <c r="U28" s="1078">
        <v>1</v>
      </c>
      <c r="V28" s="1079">
        <v>2.0949941301068096</v>
      </c>
      <c r="W28" s="1073" t="s">
        <v>2846</v>
      </c>
      <c r="X28" s="1077">
        <v>2.6534400395814948</v>
      </c>
      <c r="Y28" s="1078">
        <v>1</v>
      </c>
      <c r="Z28" s="1079">
        <v>2.0949941301068096</v>
      </c>
      <c r="AA28" s="1073" t="s">
        <v>2846</v>
      </c>
      <c r="AB28" s="1103"/>
      <c r="AC28" s="1102"/>
      <c r="AD28" s="1041" t="s">
        <v>493</v>
      </c>
      <c r="AE28" s="1094">
        <v>4</v>
      </c>
      <c r="AF28" s="1094">
        <v>5</v>
      </c>
      <c r="AG28" s="1094" t="s">
        <v>194</v>
      </c>
      <c r="AH28" s="1094" t="s">
        <v>194</v>
      </c>
      <c r="AI28" s="1094" t="s">
        <v>194</v>
      </c>
      <c r="AJ28" s="1094" t="s">
        <v>194</v>
      </c>
      <c r="AK28" s="1089">
        <v>5</v>
      </c>
      <c r="AL28" s="1089">
        <v>2</v>
      </c>
      <c r="AM28" s="1093">
        <v>1.2941338353151037</v>
      </c>
      <c r="AN28" s="1093">
        <v>2.0949941301068096</v>
      </c>
      <c r="AO28" s="1093" t="s">
        <v>52</v>
      </c>
      <c r="AP28" s="1095">
        <v>1.2</v>
      </c>
      <c r="AQ28" s="1095">
        <v>1.2</v>
      </c>
      <c r="AR28" s="1095">
        <v>1</v>
      </c>
      <c r="AS28" s="1095">
        <v>1</v>
      </c>
      <c r="AT28" s="1095">
        <v>1</v>
      </c>
      <c r="AU28" s="1095">
        <v>1</v>
      </c>
    </row>
    <row r="29" spans="1:47">
      <c r="A29" s="1045" t="s">
        <v>1856</v>
      </c>
      <c r="B29" s="1059"/>
      <c r="C29" s="1060" t="s">
        <v>469</v>
      </c>
      <c r="D29" s="1071" t="s">
        <v>470</v>
      </c>
      <c r="E29" s="1072" t="s">
        <v>352</v>
      </c>
      <c r="F29" s="1073" t="s">
        <v>1858</v>
      </c>
      <c r="G29" s="1074" t="s">
        <v>465</v>
      </c>
      <c r="H29" s="1075" t="s">
        <v>352</v>
      </c>
      <c r="I29" s="1075" t="s">
        <v>352</v>
      </c>
      <c r="J29" s="1076">
        <v>0</v>
      </c>
      <c r="K29" s="1074" t="s">
        <v>341</v>
      </c>
      <c r="L29" s="1077">
        <v>0.55842861765012364</v>
      </c>
      <c r="M29" s="1078">
        <v>1</v>
      </c>
      <c r="N29" s="1079">
        <v>2.0949941301068096</v>
      </c>
      <c r="O29" s="1073" t="s">
        <v>2847</v>
      </c>
      <c r="P29" s="1077">
        <v>0.55711000989537363</v>
      </c>
      <c r="Q29" s="1078">
        <v>1</v>
      </c>
      <c r="R29" s="1079">
        <v>2.0949941301068096</v>
      </c>
      <c r="S29" s="1073" t="s">
        <v>2847</v>
      </c>
      <c r="T29" s="1077">
        <v>0.6646786176501237</v>
      </c>
      <c r="U29" s="1078">
        <v>1</v>
      </c>
      <c r="V29" s="1079">
        <v>2.0949941301068096</v>
      </c>
      <c r="W29" s="1073" t="s">
        <v>2847</v>
      </c>
      <c r="X29" s="1077">
        <v>0.66336000989537369</v>
      </c>
      <c r="Y29" s="1078">
        <v>1</v>
      </c>
      <c r="Z29" s="1079">
        <v>2.0949941301068096</v>
      </c>
      <c r="AA29" s="1073" t="s">
        <v>2847</v>
      </c>
      <c r="AB29" s="1103"/>
      <c r="AC29" s="1102"/>
      <c r="AD29" s="1041" t="s">
        <v>356</v>
      </c>
      <c r="AE29" s="1094">
        <v>4</v>
      </c>
      <c r="AF29" s="1094">
        <v>5</v>
      </c>
      <c r="AG29" s="1094" t="s">
        <v>194</v>
      </c>
      <c r="AH29" s="1094" t="s">
        <v>194</v>
      </c>
      <c r="AI29" s="1094" t="s">
        <v>194</v>
      </c>
      <c r="AJ29" s="1094" t="s">
        <v>194</v>
      </c>
      <c r="AK29" s="1089">
        <v>5</v>
      </c>
      <c r="AL29" s="1089">
        <v>2</v>
      </c>
      <c r="AM29" s="1093">
        <v>1.2941338353151037</v>
      </c>
      <c r="AN29" s="1093">
        <v>2.0949941301068096</v>
      </c>
      <c r="AO29" s="1093" t="s">
        <v>52</v>
      </c>
      <c r="AP29" s="1095">
        <v>1.2</v>
      </c>
      <c r="AQ29" s="1095">
        <v>1.2</v>
      </c>
      <c r="AR29" s="1095">
        <v>1</v>
      </c>
      <c r="AS29" s="1095">
        <v>1</v>
      </c>
      <c r="AT29" s="1095">
        <v>1</v>
      </c>
      <c r="AU29" s="1095">
        <v>1</v>
      </c>
    </row>
    <row r="30" spans="1:47">
      <c r="B30" s="1125"/>
      <c r="C30" s="1142"/>
      <c r="D30" s="1143"/>
      <c r="E30" s="1144"/>
      <c r="F30" s="1145"/>
      <c r="G30" s="1146"/>
      <c r="H30" s="1147"/>
      <c r="I30" s="1147"/>
      <c r="J30" s="1148"/>
      <c r="K30" s="1146"/>
      <c r="L30" s="1149"/>
      <c r="M30" s="1149"/>
      <c r="N30" s="1149"/>
      <c r="P30" s="1149"/>
      <c r="Q30" s="1149"/>
      <c r="R30" s="1149"/>
      <c r="T30" s="1149"/>
      <c r="U30" s="1149"/>
      <c r="V30" s="1149"/>
      <c r="X30" s="1149"/>
      <c r="Y30" s="1149"/>
      <c r="Z30" s="1149"/>
      <c r="AB30" s="1103"/>
    </row>
    <row r="31" spans="1:47">
      <c r="B31" s="1125"/>
      <c r="C31" s="1142"/>
      <c r="D31" s="1143"/>
      <c r="E31" s="1144"/>
      <c r="F31" s="1145" t="s">
        <v>788</v>
      </c>
      <c r="G31" s="1146"/>
      <c r="H31" s="1147"/>
      <c r="I31" s="1147"/>
      <c r="J31" s="1148"/>
      <c r="K31" s="1146" t="s">
        <v>241</v>
      </c>
      <c r="L31" s="1248">
        <v>11.168572353002473</v>
      </c>
      <c r="M31" s="1248"/>
      <c r="N31" s="1248"/>
      <c r="O31" s="1247" t="s">
        <v>756</v>
      </c>
      <c r="P31" s="1248">
        <v>11.142200197907473</v>
      </c>
      <c r="Q31" s="1248"/>
      <c r="R31" s="1248"/>
      <c r="S31" s="1247"/>
      <c r="T31" s="1248">
        <v>13.293572353002473</v>
      </c>
      <c r="U31" s="1248"/>
      <c r="V31" s="1248"/>
      <c r="W31" s="1247"/>
      <c r="X31" s="1248">
        <v>13.267200197907473</v>
      </c>
      <c r="Y31" s="1149"/>
      <c r="Z31" s="1149"/>
      <c r="AB31" s="1103"/>
    </row>
    <row r="32" spans="1:47">
      <c r="B32" s="1125"/>
      <c r="C32" s="1142"/>
      <c r="D32" s="1143"/>
      <c r="E32" s="1144"/>
      <c r="F32" s="1145"/>
      <c r="G32" s="1146"/>
      <c r="H32" s="1147"/>
      <c r="I32" s="1147"/>
      <c r="J32" s="1148"/>
      <c r="K32" s="1146"/>
      <c r="L32" s="1149"/>
      <c r="M32" s="1149"/>
      <c r="N32" s="1149"/>
      <c r="O32" s="1096" t="s">
        <v>757</v>
      </c>
      <c r="P32" s="1149"/>
      <c r="Q32" s="1149"/>
      <c r="R32" s="1149"/>
      <c r="T32" s="1149"/>
      <c r="U32" s="1149"/>
      <c r="V32" s="1149"/>
      <c r="X32" s="1149"/>
      <c r="Y32" s="1149"/>
      <c r="Z32" s="1149"/>
      <c r="AB32" s="1103"/>
    </row>
    <row r="33" spans="2:28">
      <c r="B33" s="1125"/>
      <c r="C33" s="1142"/>
      <c r="D33" s="1143"/>
      <c r="E33" s="1144"/>
      <c r="F33" s="1145" t="s">
        <v>870</v>
      </c>
      <c r="G33" s="1146"/>
      <c r="H33" s="1147"/>
      <c r="I33" s="1147"/>
      <c r="J33" s="1148"/>
      <c r="K33" s="1146"/>
      <c r="L33" s="1150">
        <v>1</v>
      </c>
      <c r="M33" s="1149"/>
      <c r="N33" s="1149"/>
      <c r="P33" s="1150">
        <v>1</v>
      </c>
      <c r="Q33" s="1149"/>
      <c r="R33" s="1149"/>
      <c r="T33" s="1150">
        <v>1</v>
      </c>
      <c r="U33" s="1149"/>
      <c r="V33" s="1149"/>
      <c r="X33" s="1150">
        <v>1</v>
      </c>
      <c r="Y33" s="1149"/>
      <c r="Z33" s="1149"/>
      <c r="AB33" s="1103"/>
    </row>
    <row r="34" spans="2:28">
      <c r="B34" s="1125"/>
      <c r="C34" s="1142"/>
      <c r="D34" s="1143"/>
      <c r="E34" s="1144"/>
      <c r="F34" s="1145"/>
      <c r="G34" s="1146"/>
      <c r="H34" s="1147"/>
      <c r="I34" s="1147"/>
      <c r="J34" s="1148"/>
      <c r="K34" s="1146"/>
      <c r="L34" s="1149"/>
      <c r="M34" s="1149"/>
      <c r="N34" s="1149"/>
      <c r="P34" s="1149"/>
      <c r="Q34" s="1149"/>
      <c r="R34" s="1149"/>
      <c r="T34" s="1149"/>
      <c r="U34" s="1149"/>
      <c r="V34" s="1149"/>
      <c r="X34" s="1149"/>
      <c r="Y34" s="1149"/>
      <c r="Z34" s="1149"/>
      <c r="AB34" s="1103"/>
    </row>
    <row r="35" spans="2:28">
      <c r="B35" s="1125"/>
      <c r="C35" s="1142"/>
      <c r="D35" s="1143"/>
      <c r="E35" s="1144"/>
      <c r="F35" s="1145"/>
      <c r="G35" s="1146"/>
      <c r="H35" s="1147"/>
      <c r="I35" s="1147"/>
      <c r="J35" s="1148"/>
      <c r="K35" s="1146"/>
      <c r="L35" s="1149"/>
      <c r="M35" s="1149"/>
      <c r="N35" s="1149"/>
      <c r="P35" s="1149"/>
      <c r="Q35" s="1149"/>
      <c r="R35" s="1149"/>
      <c r="T35" s="1149"/>
      <c r="U35" s="1149"/>
      <c r="V35" s="1149"/>
      <c r="X35" s="1149"/>
      <c r="Y35" s="1149"/>
      <c r="Z35" s="1149"/>
      <c r="AB35" s="1103"/>
    </row>
    <row r="36" spans="2:28">
      <c r="B36" s="1125"/>
      <c r="C36" s="1142"/>
      <c r="D36" s="1143"/>
      <c r="E36" s="1144"/>
      <c r="F36" s="1145"/>
      <c r="G36" s="1146"/>
      <c r="H36" s="1147"/>
      <c r="I36" s="1147"/>
      <c r="J36" s="1148"/>
      <c r="K36" s="1146"/>
      <c r="L36" s="1149"/>
      <c r="M36" s="1149"/>
      <c r="N36" s="1149"/>
      <c r="P36" s="1149"/>
      <c r="Q36" s="1149"/>
      <c r="R36" s="1149"/>
      <c r="T36" s="1149"/>
      <c r="U36" s="1149"/>
      <c r="V36" s="1149"/>
      <c r="X36" s="1149"/>
      <c r="Y36" s="1149"/>
      <c r="Z36" s="1149"/>
      <c r="AB36" s="1103"/>
    </row>
    <row r="37" spans="2:28">
      <c r="B37" s="1125"/>
      <c r="C37" s="1142"/>
      <c r="D37" s="1143"/>
      <c r="E37" s="1144"/>
      <c r="F37" s="1125" t="s">
        <v>871</v>
      </c>
      <c r="G37" s="1146"/>
      <c r="H37" s="1147"/>
      <c r="I37" s="1147"/>
      <c r="J37" s="1148"/>
      <c r="K37" s="1146" t="s">
        <v>762</v>
      </c>
      <c r="L37" s="1135">
        <v>4500</v>
      </c>
      <c r="M37" s="1149"/>
      <c r="N37" s="1149"/>
      <c r="P37" s="1135">
        <v>4500</v>
      </c>
      <c r="Q37" s="1149"/>
      <c r="R37" s="1149"/>
      <c r="T37" s="1135">
        <v>4500</v>
      </c>
      <c r="U37" s="1149"/>
      <c r="V37" s="1149"/>
      <c r="X37" s="1135">
        <v>4500</v>
      </c>
      <c r="Y37" s="1149"/>
      <c r="Z37" s="1149"/>
      <c r="AB37" s="1103"/>
    </row>
    <row r="38" spans="2:28">
      <c r="B38" s="1125"/>
      <c r="C38" s="1142"/>
      <c r="D38" s="1143"/>
      <c r="E38" s="1144"/>
      <c r="F38" s="1125" t="s">
        <v>1979</v>
      </c>
      <c r="G38" s="1146"/>
      <c r="H38" s="1147"/>
      <c r="I38" s="1147"/>
      <c r="J38" s="1148"/>
      <c r="K38" s="1146" t="s">
        <v>762</v>
      </c>
      <c r="L38" s="1120">
        <v>0</v>
      </c>
      <c r="M38" s="1149"/>
      <c r="N38" s="1149"/>
      <c r="P38" s="1120">
        <v>0</v>
      </c>
      <c r="Q38" s="1149"/>
      <c r="R38" s="1149"/>
      <c r="T38" s="1120">
        <v>0</v>
      </c>
      <c r="U38" s="1149"/>
      <c r="V38" s="1149"/>
      <c r="X38" s="1120">
        <v>0</v>
      </c>
      <c r="Y38" s="1149"/>
      <c r="Z38" s="1149"/>
      <c r="AB38" s="1103"/>
    </row>
    <row r="39" spans="2:28">
      <c r="B39" s="1125"/>
      <c r="C39" s="1142"/>
      <c r="D39" s="1143"/>
      <c r="E39" s="1144"/>
      <c r="F39" s="1145"/>
      <c r="G39" s="1146"/>
      <c r="H39" s="1147"/>
      <c r="I39" s="1147"/>
      <c r="J39" s="1148"/>
      <c r="K39" s="1146"/>
      <c r="L39" s="1149"/>
      <c r="M39" s="1149"/>
      <c r="N39" s="1149"/>
      <c r="P39" s="1149"/>
      <c r="Q39" s="1149"/>
      <c r="R39" s="1149"/>
      <c r="T39" s="1149"/>
      <c r="U39" s="1149"/>
      <c r="V39" s="1149"/>
      <c r="X39" s="1149"/>
      <c r="Y39" s="1149"/>
      <c r="Z39" s="1149"/>
      <c r="AB39" s="1103"/>
    </row>
    <row r="40" spans="2:28">
      <c r="B40" s="1125"/>
      <c r="C40" s="1142"/>
      <c r="D40" s="1143"/>
      <c r="E40" s="1144"/>
      <c r="F40" s="1145"/>
      <c r="G40" s="1146"/>
      <c r="H40" s="1147"/>
      <c r="I40" s="1147"/>
      <c r="J40" s="1148"/>
      <c r="K40" s="1146"/>
      <c r="L40" s="1149"/>
      <c r="M40" s="1149"/>
      <c r="N40" s="1149"/>
      <c r="P40" s="1149"/>
      <c r="Q40" s="1149"/>
      <c r="R40" s="1149"/>
      <c r="T40" s="1149"/>
      <c r="U40" s="1149"/>
      <c r="V40" s="1149"/>
      <c r="X40" s="1149"/>
      <c r="Y40" s="1149"/>
      <c r="Z40" s="1149"/>
      <c r="AB40" s="1103"/>
    </row>
    <row r="41" spans="2:28">
      <c r="B41" s="1125"/>
      <c r="C41" s="1142"/>
      <c r="D41" s="1143"/>
      <c r="E41" s="1144"/>
      <c r="F41" s="1145"/>
      <c r="G41" s="1146"/>
      <c r="H41" s="1147"/>
      <c r="I41" s="1147"/>
      <c r="J41" s="1148"/>
      <c r="K41" s="1146"/>
      <c r="L41" s="1149"/>
      <c r="M41" s="1149"/>
      <c r="N41" s="1149"/>
      <c r="P41" s="1149"/>
      <c r="Q41" s="1149"/>
      <c r="R41" s="1149"/>
      <c r="T41" s="1149"/>
      <c r="U41" s="1149"/>
      <c r="V41" s="1149"/>
      <c r="X41" s="1149"/>
      <c r="Y41" s="1149"/>
      <c r="Z41" s="1149"/>
      <c r="AB41" s="1103"/>
    </row>
    <row r="42" spans="2:28">
      <c r="B42" s="1125"/>
      <c r="C42" s="1142"/>
      <c r="D42" s="1143"/>
      <c r="E42" s="1144"/>
      <c r="F42" s="1145"/>
      <c r="G42" s="1146"/>
      <c r="H42" s="1147"/>
      <c r="I42" s="1147"/>
      <c r="J42" s="1148"/>
      <c r="K42" s="1146"/>
      <c r="L42" s="1149"/>
      <c r="M42" s="1149"/>
      <c r="N42" s="1149"/>
      <c r="P42" s="1149"/>
      <c r="Q42" s="1149"/>
      <c r="R42" s="1149"/>
      <c r="T42" s="1149"/>
      <c r="U42" s="1149"/>
      <c r="V42" s="1149"/>
      <c r="X42" s="1149"/>
      <c r="Y42" s="1149"/>
      <c r="Z42" s="1149"/>
      <c r="AB42" s="1103"/>
    </row>
    <row r="43" spans="2:28">
      <c r="B43" s="1125"/>
      <c r="C43" s="1142"/>
      <c r="D43" s="1143"/>
      <c r="E43" s="1144"/>
      <c r="F43" s="1145"/>
      <c r="G43" s="1146"/>
      <c r="H43" s="1147"/>
      <c r="I43" s="1147"/>
      <c r="J43" s="1148"/>
      <c r="K43" s="1146"/>
      <c r="L43" s="1149"/>
      <c r="M43" s="1149"/>
      <c r="N43" s="1149"/>
      <c r="P43" s="1149"/>
      <c r="Q43" s="1149"/>
      <c r="R43" s="1149"/>
      <c r="T43" s="1149"/>
      <c r="U43" s="1149"/>
      <c r="V43" s="1149"/>
      <c r="X43" s="1149"/>
      <c r="Y43" s="1149"/>
      <c r="Z43" s="1149"/>
      <c r="AB43" s="1103"/>
    </row>
    <row r="44" spans="2:28">
      <c r="B44" s="1125"/>
      <c r="C44" s="1142"/>
      <c r="D44" s="1143"/>
      <c r="E44" s="1144"/>
      <c r="F44" s="1145"/>
      <c r="G44" s="1146"/>
      <c r="H44" s="1147"/>
      <c r="I44" s="1147"/>
      <c r="J44" s="1148"/>
      <c r="K44" s="1146"/>
      <c r="L44" s="1149"/>
      <c r="M44" s="1149"/>
      <c r="N44" s="1149"/>
      <c r="P44" s="1149"/>
      <c r="Q44" s="1149"/>
      <c r="R44" s="1149"/>
      <c r="T44" s="1149"/>
      <c r="U44" s="1149"/>
      <c r="V44" s="1149"/>
      <c r="X44" s="1149"/>
      <c r="Y44" s="1149"/>
      <c r="Z44" s="1149"/>
      <c r="AB44" s="1103"/>
    </row>
    <row r="45" spans="2:28">
      <c r="B45" s="1125"/>
      <c r="C45" s="1142"/>
      <c r="D45" s="1143"/>
      <c r="E45" s="1144"/>
      <c r="F45" s="1145"/>
      <c r="G45" s="1146"/>
      <c r="H45" s="1147"/>
      <c r="I45" s="1147"/>
      <c r="J45" s="1148"/>
      <c r="K45" s="1146"/>
      <c r="L45" s="1149"/>
      <c r="M45" s="1149"/>
      <c r="N45" s="1149"/>
      <c r="P45" s="1149"/>
      <c r="Q45" s="1149"/>
      <c r="R45" s="1149"/>
      <c r="T45" s="1149"/>
      <c r="U45" s="1149"/>
      <c r="V45" s="1149"/>
      <c r="X45" s="1149"/>
      <c r="Y45" s="1149"/>
      <c r="Z45" s="1149"/>
      <c r="AB45" s="1103"/>
    </row>
    <row r="46" spans="2:28">
      <c r="B46" s="1125"/>
      <c r="C46" s="1142"/>
      <c r="D46" s="1143"/>
      <c r="E46" s="1144"/>
      <c r="F46" s="1145"/>
      <c r="G46" s="1146"/>
      <c r="H46" s="1147"/>
      <c r="I46" s="1147"/>
      <c r="J46" s="1148"/>
      <c r="K46" s="1146"/>
      <c r="L46" s="1149"/>
      <c r="M46" s="1149"/>
      <c r="N46" s="1149"/>
      <c r="P46" s="1149"/>
      <c r="Q46" s="1149"/>
      <c r="R46" s="1149"/>
      <c r="T46" s="1149"/>
      <c r="U46" s="1149"/>
      <c r="V46" s="1149"/>
      <c r="X46" s="1149"/>
      <c r="Y46" s="1149"/>
      <c r="Z46" s="1149"/>
      <c r="AB46" s="1103"/>
    </row>
    <row r="47" spans="2:28">
      <c r="B47" s="1125"/>
      <c r="C47" s="1142"/>
      <c r="D47" s="1143"/>
      <c r="E47" s="1144"/>
      <c r="F47" s="1145"/>
      <c r="G47" s="1146"/>
      <c r="H47" s="1147"/>
      <c r="I47" s="1147"/>
      <c r="J47" s="1148"/>
      <c r="K47" s="1146"/>
      <c r="L47" s="1149"/>
      <c r="M47" s="1149"/>
      <c r="N47" s="1149"/>
      <c r="P47" s="1149"/>
      <c r="Q47" s="1149"/>
      <c r="R47" s="1149"/>
      <c r="T47" s="1149"/>
      <c r="U47" s="1149"/>
      <c r="V47" s="1149"/>
      <c r="X47" s="1149"/>
      <c r="Y47" s="1149"/>
      <c r="Z47" s="1149"/>
      <c r="AB47" s="1103"/>
    </row>
    <row r="48" spans="2:28">
      <c r="B48" s="1125"/>
      <c r="C48" s="1142"/>
      <c r="D48" s="1143"/>
      <c r="E48" s="1144"/>
      <c r="F48" s="1145"/>
      <c r="G48" s="1146"/>
      <c r="H48" s="1147"/>
      <c r="I48" s="1147"/>
      <c r="J48" s="1148"/>
      <c r="K48" s="1146"/>
      <c r="L48" s="1149"/>
      <c r="M48" s="1149"/>
      <c r="N48" s="1149"/>
      <c r="P48" s="1149"/>
      <c r="Q48" s="1149"/>
      <c r="R48" s="1149"/>
      <c r="T48" s="1149"/>
      <c r="U48" s="1149"/>
      <c r="V48" s="1149"/>
      <c r="X48" s="1149"/>
      <c r="Y48" s="1149"/>
      <c r="Z48" s="1149"/>
      <c r="AB48" s="1103"/>
    </row>
    <row r="49" spans="2:28">
      <c r="B49" s="1125"/>
      <c r="C49" s="1142"/>
      <c r="D49" s="1143"/>
      <c r="E49" s="1144"/>
      <c r="F49" s="1145"/>
      <c r="G49" s="1146"/>
      <c r="H49" s="1147"/>
      <c r="I49" s="1147"/>
      <c r="J49" s="1148"/>
      <c r="K49" s="1146"/>
      <c r="L49" s="1149"/>
      <c r="M49" s="1149"/>
      <c r="N49" s="1149"/>
      <c r="P49" s="1149"/>
      <c r="Q49" s="1149"/>
      <c r="R49" s="1149"/>
      <c r="T49" s="1149"/>
      <c r="U49" s="1149"/>
      <c r="V49" s="1149"/>
      <c r="X49" s="1149"/>
      <c r="Y49" s="1149"/>
      <c r="Z49" s="1149"/>
      <c r="AB49" s="1103"/>
    </row>
    <row r="50" spans="2:28">
      <c r="AB50" s="1103"/>
    </row>
    <row r="51" spans="2:28">
      <c r="B51" s="1120"/>
      <c r="C51" s="1120"/>
      <c r="F51" s="1120"/>
      <c r="M51" s="1120"/>
      <c r="N51" s="1120"/>
      <c r="O51" s="1120"/>
      <c r="Q51" s="1120"/>
      <c r="R51" s="1120"/>
      <c r="S51" s="1120"/>
      <c r="U51" s="1120"/>
      <c r="V51" s="1120"/>
      <c r="W51" s="1120"/>
      <c r="Y51" s="1120"/>
      <c r="Z51" s="1120"/>
      <c r="AA51" s="1120"/>
      <c r="AB51" s="1103"/>
    </row>
    <row r="52" spans="2:28">
      <c r="B52" s="1120"/>
      <c r="C52" s="1120"/>
      <c r="F52" s="1120"/>
      <c r="M52" s="1120"/>
      <c r="N52" s="1120"/>
      <c r="O52" s="1120"/>
      <c r="Q52" s="1120"/>
      <c r="R52" s="1120"/>
      <c r="S52" s="1120"/>
      <c r="U52" s="1120"/>
      <c r="V52" s="1120"/>
      <c r="W52" s="1120"/>
      <c r="Y52" s="1120"/>
      <c r="Z52" s="1120"/>
      <c r="AA52" s="1120"/>
      <c r="AB52" s="1103"/>
    </row>
    <row r="53" spans="2:28">
      <c r="B53" s="1120"/>
      <c r="C53" s="1120"/>
      <c r="F53" s="1120"/>
      <c r="M53" s="1120"/>
      <c r="N53" s="1120"/>
      <c r="O53" s="1120"/>
      <c r="Q53" s="1120"/>
      <c r="R53" s="1120"/>
      <c r="S53" s="1120"/>
      <c r="U53" s="1120"/>
      <c r="V53" s="1120"/>
      <c r="W53" s="1120"/>
      <c r="Y53" s="1120"/>
      <c r="Z53" s="1120"/>
      <c r="AA53" s="1120"/>
      <c r="AB53" s="1103"/>
    </row>
    <row r="54" spans="2:28">
      <c r="AB54" s="1103"/>
    </row>
    <row r="55" spans="2:28">
      <c r="AB55" s="1103"/>
    </row>
    <row r="56" spans="2:28">
      <c r="AB56" s="1103"/>
    </row>
    <row r="57" spans="2:28">
      <c r="AB57" s="1103"/>
    </row>
    <row r="58" spans="2:28">
      <c r="AB58" s="1103"/>
    </row>
    <row r="59" spans="2:28">
      <c r="AB59" s="1103"/>
    </row>
    <row r="60" spans="2:28">
      <c r="AB60" s="1103"/>
    </row>
    <row r="61" spans="2:28">
      <c r="AB61" s="1103"/>
    </row>
    <row r="62" spans="2:28">
      <c r="AB62" s="1103"/>
    </row>
    <row r="63" spans="2:28">
      <c r="AB63" s="1103"/>
    </row>
    <row r="64" spans="2:28">
      <c r="AB64" s="1103"/>
    </row>
    <row r="65" spans="28:28">
      <c r="AB65" s="1103"/>
    </row>
    <row r="66" spans="28:28">
      <c r="AB66" s="1103"/>
    </row>
    <row r="67" spans="28:28">
      <c r="AB67" s="1103"/>
    </row>
    <row r="68" spans="28:28">
      <c r="AB68" s="1103"/>
    </row>
    <row r="69" spans="28:28">
      <c r="AB69" s="1103"/>
    </row>
    <row r="70" spans="28:28">
      <c r="AB70" s="1103"/>
    </row>
    <row r="71" spans="28:28">
      <c r="AB71" s="1103"/>
    </row>
    <row r="72" spans="28:28">
      <c r="AB72" s="1103"/>
    </row>
    <row r="73" spans="28:28">
      <c r="AB73" s="1103"/>
    </row>
  </sheetData>
  <mergeCells count="1">
    <mergeCell ref="AE1:AJ1"/>
  </mergeCells>
  <conditionalFormatting sqref="D11:L28 P11:P28 T11:T28 X11:X28">
    <cfRule type="expression" dxfId="885" priority="23">
      <formula>MOD(ROW(),2)=0</formula>
    </cfRule>
  </conditionalFormatting>
  <conditionalFormatting sqref="M11:O28 Q11:S28 U11:W28 Y11:AA28">
    <cfRule type="expression" dxfId="884" priority="22">
      <formula>MOD(ROW(),2)=0</formula>
    </cfRule>
  </conditionalFormatting>
  <conditionalFormatting sqref="P11:P28 T11:T28 X11:X28">
    <cfRule type="expression" dxfId="883" priority="21">
      <formula>MOD(ROW(),2)=0</formula>
    </cfRule>
  </conditionalFormatting>
  <conditionalFormatting sqref="Q11:S28 U11:W28 Y11:AA28">
    <cfRule type="expression" dxfId="882" priority="20">
      <formula>MOD(ROW(),2)=0</formula>
    </cfRule>
  </conditionalFormatting>
  <conditionalFormatting sqref="AC11:AC28">
    <cfRule type="expression" dxfId="881" priority="19">
      <formula>MOD(ROW(),2)=0</formula>
    </cfRule>
  </conditionalFormatting>
  <conditionalFormatting sqref="AD28">
    <cfRule type="expression" dxfId="880" priority="18">
      <formula>MOD(ROW(),2)=0</formula>
    </cfRule>
  </conditionalFormatting>
  <conditionalFormatting sqref="AE11:AJ28">
    <cfRule type="expression" dxfId="879" priority="17">
      <formula>MOD(ROW(),2)=0</formula>
    </cfRule>
  </conditionalFormatting>
  <conditionalFormatting sqref="AK11:AT28">
    <cfRule type="expression" dxfId="878" priority="16">
      <formula>MOD(ROW(),2)=0</formula>
    </cfRule>
  </conditionalFormatting>
  <conditionalFormatting sqref="AU11:AU28">
    <cfRule type="expression" dxfId="877" priority="15">
      <formula>MOD(ROW(),2)=0</formula>
    </cfRule>
  </conditionalFormatting>
  <conditionalFormatting sqref="D29:L29 P29 T29 X29">
    <cfRule type="expression" dxfId="876" priority="14">
      <formula>MOD(ROW(),2)=0</formula>
    </cfRule>
  </conditionalFormatting>
  <conditionalFormatting sqref="M29:O29 Q29:S29 U29:W29 Y29:AA29">
    <cfRule type="expression" dxfId="875" priority="13">
      <formula>MOD(ROW(),2)=0</formula>
    </cfRule>
  </conditionalFormatting>
  <conditionalFormatting sqref="P29 T29 X29">
    <cfRule type="expression" dxfId="874" priority="12">
      <formula>MOD(ROW(),2)=0</formula>
    </cfRule>
  </conditionalFormatting>
  <conditionalFormatting sqref="Q29:S29 U29:W29 Y29:AA29">
    <cfRule type="expression" dxfId="873" priority="11">
      <formula>MOD(ROW(),2)=0</formula>
    </cfRule>
  </conditionalFormatting>
  <conditionalFormatting sqref="AC29">
    <cfRule type="expression" dxfId="872" priority="10">
      <formula>MOD(ROW(),2)=0</formula>
    </cfRule>
  </conditionalFormatting>
  <conditionalFormatting sqref="AD29">
    <cfRule type="expression" dxfId="871" priority="9">
      <formula>MOD(ROW(),2)=0</formula>
    </cfRule>
  </conditionalFormatting>
  <conditionalFormatting sqref="AE29:AJ29">
    <cfRule type="expression" dxfId="870" priority="8">
      <formula>MOD(ROW(),2)=0</formula>
    </cfRule>
  </conditionalFormatting>
  <conditionalFormatting sqref="AK29:AT29">
    <cfRule type="expression" dxfId="869" priority="7">
      <formula>MOD(ROW(),2)=0</formula>
    </cfRule>
  </conditionalFormatting>
  <conditionalFormatting sqref="AU29">
    <cfRule type="expression" dxfId="868" priority="6">
      <formula>MOD(ROW(),2)=0</formula>
    </cfRule>
  </conditionalFormatting>
  <conditionalFormatting sqref="AD27">
    <cfRule type="expression" dxfId="867" priority="5">
      <formula>MOD(ROW(),2)=0</formula>
    </cfRule>
  </conditionalFormatting>
  <conditionalFormatting sqref="AD12:AD14">
    <cfRule type="expression" dxfId="866" priority="4">
      <formula>MOD(ROW(),2)=0</formula>
    </cfRule>
  </conditionalFormatting>
  <conditionalFormatting sqref="AD11:AD14">
    <cfRule type="expression" dxfId="865" priority="3">
      <formula>MOD(ROW(),2)=0</formula>
    </cfRule>
  </conditionalFormatting>
  <conditionalFormatting sqref="AD15:AD18">
    <cfRule type="expression" dxfId="864" priority="2">
      <formula>MOD(ROW(),2)=0</formula>
    </cfRule>
  </conditionalFormatting>
  <conditionalFormatting sqref="AD19:AD26">
    <cfRule type="expression" dxfId="863" priority="1">
      <formula>MOD(ROW(),2)=0</formula>
    </cfRule>
  </conditionalFormatting>
  <dataValidations count="9">
    <dataValidation allowBlank="1" showInputMessage="1" showErrorMessage="1" promptTitle="Do not change" prompt="This field is automatically updated from the names-list" sqref="AK11:AK29" xr:uid="{1542F5FD-D456-4A3D-A20E-27DA7E8937C1}"/>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E3" xr:uid="{062BBABF-820B-4EC2-AA4F-29B333C81DB7}"/>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J3" xr:uid="{04510034-337F-4CAA-A1A6-9271AA98BC1F}"/>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I3" xr:uid="{938507B3-5B2E-400D-B0C2-440BB9BB5D5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H3" xr:uid="{51CD6DD2-EA1C-4C28-A8FB-489A3AE722E1}"/>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G3" xr:uid="{1C1A7689-F577-435D-A99E-2B4EB69D75CA}"/>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F3" xr:uid="{94AEF342-E398-4391-93C2-D6776E9CF11C}"/>
    <dataValidation allowBlank="1" showInputMessage="1" showErrorMessage="1" prompt="Do not change." sqref="AK3:AU4" xr:uid="{C26B45BE-5493-47BF-B4A1-18BDD5ECFA21}"/>
    <dataValidation allowBlank="1" showInputMessage="1" showErrorMessage="1" promptTitle="Remarks" prompt="A general comment (data source, calculation procedure, ...) can be made about each individual exchange. The remarks are added to the GeneralComment-field." sqref="AD3" xr:uid="{3987D183-90BC-4EC1-B11E-FE0F5FBC2ABE}"/>
  </dataValidations>
  <pageMargins left="0.78740157499999996" right="0.78740157499999996" top="0.984251969" bottom="0.984251969" header="0.4921259845" footer="0.4921259845"/>
  <pageSetup paperSize="9" scale="3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4">
    <tabColor theme="4" tint="0.39997558519241921"/>
  </sheetPr>
  <dimension ref="A1:AM46"/>
  <sheetViews>
    <sheetView zoomScaleNormal="100" workbookViewId="0">
      <pane xSplit="15" ySplit="6" topLeftCell="P7" activePane="bottomRight" state="frozen"/>
      <selection pane="topRight"/>
      <selection pane="bottomLeft"/>
      <selection pane="bottomRight"/>
    </sheetView>
  </sheetViews>
  <sheetFormatPr baseColWidth="10" defaultColWidth="11.42578125" defaultRowHeight="12.75" outlineLevelCol="1"/>
  <cols>
    <col min="1" max="1" width="6" style="238" hidden="1" customWidth="1" outlineLevel="1"/>
    <col min="2" max="2" width="12.28515625" style="206" bestFit="1" customWidth="1" collapsed="1"/>
    <col min="3" max="3" width="5.85546875" style="207" hidden="1" customWidth="1" outlineLevel="1"/>
    <col min="4" max="4" width="2.5703125" style="118" hidden="1" customWidth="1" outlineLevel="1"/>
    <col min="5" max="5" width="2.85546875" style="118" hidden="1" customWidth="1" outlineLevel="1"/>
    <col min="6" max="6" width="37.42578125" style="118" bestFit="1" customWidth="1" collapsed="1"/>
    <col min="7" max="7" width="6.42578125" style="118" customWidth="1"/>
    <col min="8" max="9" width="6.42578125" style="118" hidden="1" customWidth="1" outlineLevel="1"/>
    <col min="10" max="10" width="2" style="118" customWidth="1" collapsed="1"/>
    <col min="11" max="11" width="5.140625" style="118" customWidth="1"/>
    <col min="12" max="12" width="12.85546875" style="118" customWidth="1"/>
    <col min="13" max="13" width="2.85546875" style="184" customWidth="1"/>
    <col min="14" max="14" width="5" style="184" customWidth="1"/>
    <col min="15" max="15" width="56.42578125" style="185" bestFit="1" customWidth="1"/>
    <col min="16" max="16" width="11.28515625" style="238" customWidth="1"/>
    <col min="17" max="17" width="8.140625" style="238" customWidth="1"/>
    <col min="18" max="19" width="7.28515625" style="238" customWidth="1"/>
    <col min="20" max="20" width="7.7109375" style="238" customWidth="1"/>
    <col min="21" max="21" width="40.28515625" style="101" customWidth="1"/>
    <col min="22" max="22" width="4" style="212" bestFit="1" customWidth="1"/>
    <col min="23" max="23" width="6.28515625" style="212" bestFit="1" customWidth="1"/>
    <col min="24" max="24" width="5.85546875" style="212" bestFit="1" customWidth="1"/>
    <col min="25" max="25" width="4.7109375" style="212" bestFit="1" customWidth="1"/>
    <col min="26" max="26" width="5.28515625" style="212" bestFit="1" customWidth="1"/>
    <col min="27" max="27" width="5.85546875" style="212" bestFit="1" customWidth="1"/>
    <col min="28" max="29" width="6.85546875" style="212" bestFit="1" customWidth="1"/>
    <col min="30" max="30" width="8.28515625" style="212" bestFit="1" customWidth="1"/>
    <col min="31" max="31" width="9.140625" style="212" bestFit="1" customWidth="1"/>
    <col min="32" max="32" width="12.140625" style="212" customWidth="1"/>
    <col min="33" max="33" width="11.140625"/>
    <col min="34" max="36" width="5.42578125" style="213" customWidth="1"/>
    <col min="37" max="37" width="5.85546875" style="213" customWidth="1"/>
    <col min="38" max="38" width="5.42578125" style="213" customWidth="1"/>
    <col min="39" max="39" width="5.28515625" style="213" customWidth="1"/>
    <col min="40" max="16384" width="11.42578125" style="213"/>
  </cols>
  <sheetData>
    <row r="1" spans="1:39">
      <c r="A1" s="209"/>
      <c r="B1" s="97"/>
      <c r="C1" s="98"/>
      <c r="D1" s="99"/>
      <c r="E1" s="99"/>
      <c r="F1" s="100" t="s">
        <v>456</v>
      </c>
      <c r="G1" s="99"/>
      <c r="H1" s="99"/>
      <c r="I1" s="99"/>
      <c r="J1" s="99"/>
      <c r="K1" s="99"/>
      <c r="L1" s="96">
        <v>4849</v>
      </c>
      <c r="M1" s="210"/>
      <c r="N1" s="210"/>
      <c r="O1" s="210"/>
      <c r="P1" s="211"/>
      <c r="Q1" s="211"/>
      <c r="R1" s="211"/>
      <c r="S1" s="211"/>
      <c r="T1" s="211"/>
      <c r="V1" s="1524" t="s">
        <v>173</v>
      </c>
      <c r="W1" s="1524"/>
      <c r="X1" s="1524"/>
      <c r="Y1" s="1524"/>
      <c r="Z1" s="1524"/>
      <c r="AA1" s="1524"/>
    </row>
    <row r="2" spans="1:39" ht="38.25">
      <c r="A2" s="209"/>
      <c r="B2" s="190"/>
      <c r="C2" s="98" t="s">
        <v>457</v>
      </c>
      <c r="D2" s="191">
        <v>3503</v>
      </c>
      <c r="E2" s="191">
        <v>3504</v>
      </c>
      <c r="F2" s="191">
        <v>3702</v>
      </c>
      <c r="G2" s="191">
        <v>3703</v>
      </c>
      <c r="H2" s="191">
        <v>3506</v>
      </c>
      <c r="I2" s="191">
        <v>3507</v>
      </c>
      <c r="J2" s="191">
        <v>3508</v>
      </c>
      <c r="K2" s="191">
        <v>3706</v>
      </c>
      <c r="L2" s="191">
        <v>3707</v>
      </c>
      <c r="M2" s="102">
        <v>3708</v>
      </c>
      <c r="N2" s="102">
        <v>3709</v>
      </c>
      <c r="O2" s="103">
        <v>3792</v>
      </c>
      <c r="P2" s="133"/>
      <c r="Q2" s="133"/>
      <c r="R2" s="133"/>
      <c r="S2" s="133"/>
      <c r="T2" s="133"/>
      <c r="U2" s="374" t="s">
        <v>186</v>
      </c>
      <c r="V2" s="199" t="s">
        <v>174</v>
      </c>
      <c r="W2" s="199" t="s">
        <v>175</v>
      </c>
      <c r="X2" s="199" t="s">
        <v>176</v>
      </c>
      <c r="Y2" s="199" t="s">
        <v>177</v>
      </c>
      <c r="Z2" s="199" t="s">
        <v>178</v>
      </c>
      <c r="AA2" s="199" t="s">
        <v>179</v>
      </c>
      <c r="AB2" s="104" t="s">
        <v>180</v>
      </c>
      <c r="AC2" s="104" t="s">
        <v>181</v>
      </c>
      <c r="AD2" s="105" t="s">
        <v>182</v>
      </c>
      <c r="AE2" s="105" t="s">
        <v>332</v>
      </c>
      <c r="AF2" s="214" t="s">
        <v>185</v>
      </c>
      <c r="AH2" s="211" t="s">
        <v>174</v>
      </c>
      <c r="AI2" s="211" t="s">
        <v>175</v>
      </c>
      <c r="AJ2" s="211" t="s">
        <v>176</v>
      </c>
      <c r="AK2" s="211" t="s">
        <v>177</v>
      </c>
      <c r="AL2" s="211" t="s">
        <v>178</v>
      </c>
      <c r="AM2" s="211" t="s">
        <v>179</v>
      </c>
    </row>
    <row r="3" spans="1:39" ht="33.75" customHeight="1">
      <c r="A3" s="209"/>
      <c r="B3" s="192"/>
      <c r="C3" s="98">
        <v>401</v>
      </c>
      <c r="D3" s="193" t="s">
        <v>458</v>
      </c>
      <c r="E3" s="193" t="s">
        <v>459</v>
      </c>
      <c r="F3" s="216" t="s">
        <v>460</v>
      </c>
      <c r="G3" s="53" t="s">
        <v>461</v>
      </c>
      <c r="H3" s="53" t="s">
        <v>462</v>
      </c>
      <c r="I3" s="53" t="s">
        <v>463</v>
      </c>
      <c r="J3" s="53" t="s">
        <v>464</v>
      </c>
      <c r="K3" s="53" t="s">
        <v>337</v>
      </c>
      <c r="L3" s="187" t="s">
        <v>3020</v>
      </c>
      <c r="M3" s="217" t="s">
        <v>187</v>
      </c>
      <c r="N3" s="217" t="s">
        <v>188</v>
      </c>
      <c r="O3" s="218" t="s">
        <v>492</v>
      </c>
      <c r="P3" s="194" t="s">
        <v>77</v>
      </c>
      <c r="Q3" s="240" t="s">
        <v>111</v>
      </c>
      <c r="R3" s="240" t="s">
        <v>575</v>
      </c>
      <c r="S3" s="240" t="s">
        <v>628</v>
      </c>
      <c r="T3" s="240" t="s">
        <v>400</v>
      </c>
      <c r="V3" s="219" t="s">
        <v>189</v>
      </c>
      <c r="W3" s="199"/>
      <c r="X3" s="199"/>
      <c r="Y3" s="199"/>
      <c r="Z3" s="199"/>
      <c r="AA3" s="199"/>
      <c r="AB3" s="220"/>
      <c r="AC3" s="220"/>
      <c r="AD3" s="105" t="s">
        <v>190</v>
      </c>
      <c r="AE3" s="105" t="s">
        <v>190</v>
      </c>
      <c r="AF3" s="221"/>
    </row>
    <row r="4" spans="1:39">
      <c r="A4" s="209"/>
      <c r="B4" s="192"/>
      <c r="C4" s="98">
        <v>662</v>
      </c>
      <c r="D4" s="216"/>
      <c r="E4" s="216"/>
      <c r="F4" s="216" t="s">
        <v>461</v>
      </c>
      <c r="G4" s="216"/>
      <c r="H4" s="216"/>
      <c r="I4" s="216"/>
      <c r="J4" s="216"/>
      <c r="K4" s="216"/>
      <c r="L4" s="187" t="s">
        <v>44</v>
      </c>
      <c r="M4" s="223"/>
      <c r="N4" s="223"/>
      <c r="O4" s="224"/>
      <c r="P4" s="194" t="s">
        <v>191</v>
      </c>
      <c r="Q4" s="240" t="s">
        <v>191</v>
      </c>
      <c r="R4" s="240" t="s">
        <v>465</v>
      </c>
      <c r="S4" s="240" t="s">
        <v>403</v>
      </c>
      <c r="T4" s="240" t="s">
        <v>191</v>
      </c>
      <c r="U4" s="375"/>
      <c r="V4" s="225" t="s">
        <v>192</v>
      </c>
      <c r="AD4" s="226"/>
      <c r="AE4" s="226"/>
      <c r="AF4" s="227"/>
    </row>
    <row r="5" spans="1:39">
      <c r="A5" s="209"/>
      <c r="B5" s="192"/>
      <c r="C5" s="98">
        <v>493</v>
      </c>
      <c r="D5" s="216"/>
      <c r="E5" s="216"/>
      <c r="F5" s="216" t="s">
        <v>464</v>
      </c>
      <c r="G5" s="216"/>
      <c r="H5" s="216"/>
      <c r="I5" s="216"/>
      <c r="J5" s="216"/>
      <c r="K5" s="216"/>
      <c r="L5" s="187">
        <v>1</v>
      </c>
      <c r="M5" s="223"/>
      <c r="N5" s="223"/>
      <c r="O5" s="224"/>
      <c r="P5" s="194">
        <v>1</v>
      </c>
      <c r="Q5" s="240">
        <v>1</v>
      </c>
      <c r="R5" s="240">
        <v>1</v>
      </c>
      <c r="S5" s="240"/>
      <c r="T5" s="240"/>
    </row>
    <row r="6" spans="1:39" ht="13.5">
      <c r="A6" s="209"/>
      <c r="B6" s="192"/>
      <c r="C6" s="98">
        <v>403</v>
      </c>
      <c r="D6" s="216"/>
      <c r="E6" s="216"/>
      <c r="F6" s="216" t="s">
        <v>337</v>
      </c>
      <c r="G6" s="216"/>
      <c r="H6" s="216"/>
      <c r="I6" s="216"/>
      <c r="J6" s="216"/>
      <c r="K6" s="216"/>
      <c r="L6" s="187" t="s">
        <v>466</v>
      </c>
      <c r="M6" s="223"/>
      <c r="N6" s="223"/>
      <c r="O6" s="224"/>
      <c r="P6" s="194" t="s">
        <v>472</v>
      </c>
      <c r="Q6" s="241" t="s">
        <v>472</v>
      </c>
      <c r="R6" s="241" t="s">
        <v>472</v>
      </c>
      <c r="S6" s="241" t="s">
        <v>472</v>
      </c>
      <c r="T6" s="241" t="s">
        <v>472</v>
      </c>
      <c r="V6" s="107"/>
      <c r="W6" s="107"/>
      <c r="X6" s="107"/>
      <c r="Y6" s="107"/>
      <c r="Z6" s="107"/>
      <c r="AA6" s="107"/>
      <c r="AD6" s="228"/>
      <c r="AE6" s="228"/>
      <c r="AF6" s="229"/>
    </row>
    <row r="7" spans="1:39">
      <c r="A7" s="209"/>
      <c r="B7" s="230" t="s">
        <v>467</v>
      </c>
      <c r="C7" s="108"/>
      <c r="D7" s="195" t="s">
        <v>352</v>
      </c>
      <c r="E7" s="196">
        <v>0</v>
      </c>
      <c r="F7" s="197" t="s">
        <v>3020</v>
      </c>
      <c r="G7" s="110" t="s">
        <v>44</v>
      </c>
      <c r="H7" s="231" t="s">
        <v>352</v>
      </c>
      <c r="I7" s="231" t="s">
        <v>352</v>
      </c>
      <c r="J7" s="109">
        <v>1</v>
      </c>
      <c r="K7" s="110" t="s">
        <v>466</v>
      </c>
      <c r="L7" s="110">
        <v>1</v>
      </c>
      <c r="M7" s="232"/>
      <c r="N7" s="236"/>
      <c r="O7" s="233"/>
      <c r="P7" s="198"/>
      <c r="Q7" s="198"/>
      <c r="R7" s="198"/>
      <c r="S7" s="198"/>
      <c r="T7" s="198"/>
      <c r="U7" s="376"/>
      <c r="V7" s="200">
        <v>1</v>
      </c>
      <c r="W7" s="200">
        <v>1</v>
      </c>
      <c r="X7" s="200">
        <v>1</v>
      </c>
      <c r="Y7" s="200">
        <v>1</v>
      </c>
      <c r="Z7" s="200">
        <v>1</v>
      </c>
      <c r="AA7" s="200">
        <v>1</v>
      </c>
      <c r="AB7" s="200">
        <v>45</v>
      </c>
      <c r="AC7" s="63">
        <v>1</v>
      </c>
      <c r="AD7" s="111">
        <v>1</v>
      </c>
      <c r="AE7" s="111">
        <v>1</v>
      </c>
      <c r="AF7" s="112" t="s">
        <v>2747</v>
      </c>
      <c r="AH7" s="234">
        <v>1</v>
      </c>
      <c r="AI7" s="234">
        <v>1</v>
      </c>
      <c r="AJ7" s="234">
        <v>1</v>
      </c>
      <c r="AK7" s="234">
        <v>1</v>
      </c>
      <c r="AL7" s="234">
        <v>1</v>
      </c>
      <c r="AM7" s="234">
        <v>1</v>
      </c>
    </row>
    <row r="8" spans="1:39">
      <c r="A8" s="2">
        <v>3126</v>
      </c>
      <c r="B8" s="260" t="s">
        <v>89</v>
      </c>
      <c r="C8" s="108" t="s">
        <v>469</v>
      </c>
      <c r="D8" s="150" t="s">
        <v>470</v>
      </c>
      <c r="E8" s="149" t="s">
        <v>352</v>
      </c>
      <c r="F8" s="135" t="s">
        <v>2938</v>
      </c>
      <c r="G8" s="115" t="s">
        <v>336</v>
      </c>
      <c r="H8" s="113" t="s">
        <v>352</v>
      </c>
      <c r="I8" s="113" t="s">
        <v>352</v>
      </c>
      <c r="J8" s="114">
        <v>1</v>
      </c>
      <c r="K8" s="115" t="s">
        <v>340</v>
      </c>
      <c r="L8" s="115">
        <v>799.14566553155214</v>
      </c>
      <c r="M8" s="232">
        <v>1</v>
      </c>
      <c r="N8" s="236">
        <v>3.0037858420674688</v>
      </c>
      <c r="O8" s="233" t="s">
        <v>2939</v>
      </c>
      <c r="P8" s="208">
        <v>980</v>
      </c>
      <c r="Q8" s="208">
        <v>4262</v>
      </c>
      <c r="R8" s="208">
        <v>4200</v>
      </c>
      <c r="S8" s="208">
        <v>18580</v>
      </c>
      <c r="T8" s="208">
        <v>22600</v>
      </c>
      <c r="U8" s="376" t="s">
        <v>193</v>
      </c>
      <c r="V8" s="200">
        <v>1</v>
      </c>
      <c r="W8" s="200">
        <v>2</v>
      </c>
      <c r="X8" s="200">
        <v>1</v>
      </c>
      <c r="Y8" s="200">
        <v>1</v>
      </c>
      <c r="Z8" s="200">
        <v>1</v>
      </c>
      <c r="AA8" s="200">
        <v>3</v>
      </c>
      <c r="AB8" s="62">
        <v>9</v>
      </c>
      <c r="AC8" s="63">
        <v>3</v>
      </c>
      <c r="AD8" s="111">
        <v>1.0540666817458317</v>
      </c>
      <c r="AE8" s="111">
        <v>3.0037858420674688</v>
      </c>
      <c r="AF8" s="112" t="s">
        <v>2940</v>
      </c>
      <c r="AH8" s="234">
        <v>1</v>
      </c>
      <c r="AI8" s="234">
        <v>1.02</v>
      </c>
      <c r="AJ8" s="234">
        <v>1</v>
      </c>
      <c r="AK8" s="234">
        <v>1</v>
      </c>
      <c r="AL8" s="234">
        <v>1</v>
      </c>
      <c r="AM8" s="234">
        <v>1.05</v>
      </c>
    </row>
    <row r="9" spans="1:39">
      <c r="A9" s="94">
        <v>32501</v>
      </c>
      <c r="B9" s="235"/>
      <c r="C9" s="108" t="s">
        <v>469</v>
      </c>
      <c r="D9" s="150" t="s">
        <v>470</v>
      </c>
      <c r="E9" s="149" t="s">
        <v>352</v>
      </c>
      <c r="F9" s="135" t="s">
        <v>2943</v>
      </c>
      <c r="G9" s="115" t="s">
        <v>465</v>
      </c>
      <c r="H9" s="113" t="s">
        <v>352</v>
      </c>
      <c r="I9" s="113" t="s">
        <v>352</v>
      </c>
      <c r="J9" s="114">
        <v>1</v>
      </c>
      <c r="K9" s="115" t="s">
        <v>339</v>
      </c>
      <c r="L9" s="115">
        <v>4000</v>
      </c>
      <c r="M9" s="232">
        <v>1</v>
      </c>
      <c r="N9" s="236">
        <v>3.3171196563307039</v>
      </c>
      <c r="O9" s="233" t="s">
        <v>1474</v>
      </c>
      <c r="P9" s="208"/>
      <c r="Q9" s="208"/>
      <c r="R9" s="208"/>
      <c r="S9" s="208"/>
      <c r="T9" s="208"/>
      <c r="U9" s="376" t="s">
        <v>582</v>
      </c>
      <c r="V9" s="200">
        <v>5</v>
      </c>
      <c r="W9" s="200">
        <v>5</v>
      </c>
      <c r="X9" s="200">
        <v>1</v>
      </c>
      <c r="Y9" s="200">
        <v>1</v>
      </c>
      <c r="Z9" s="200">
        <v>1</v>
      </c>
      <c r="AA9" s="200">
        <v>5</v>
      </c>
      <c r="AB9" s="62">
        <v>9</v>
      </c>
      <c r="AC9" s="63">
        <v>3</v>
      </c>
      <c r="AD9" s="111">
        <v>1.6168893782141394</v>
      </c>
      <c r="AE9" s="111">
        <v>3.3171196563307039</v>
      </c>
      <c r="AF9" s="112" t="s">
        <v>3042</v>
      </c>
      <c r="AH9" s="234">
        <v>1.5</v>
      </c>
      <c r="AI9" s="234">
        <v>1.2</v>
      </c>
      <c r="AJ9" s="234">
        <v>1</v>
      </c>
      <c r="AK9" s="234">
        <v>1</v>
      </c>
      <c r="AL9" s="234">
        <v>1</v>
      </c>
      <c r="AM9" s="234">
        <v>1.2</v>
      </c>
    </row>
    <row r="10" spans="1:39">
      <c r="A10" s="272">
        <v>1322</v>
      </c>
      <c r="B10" s="260" t="s">
        <v>1358</v>
      </c>
      <c r="C10" s="108" t="s">
        <v>469</v>
      </c>
      <c r="D10" s="204" t="s">
        <v>471</v>
      </c>
      <c r="E10" s="205" t="s">
        <v>352</v>
      </c>
      <c r="F10" s="135" t="s">
        <v>226</v>
      </c>
      <c r="G10" s="115" t="s">
        <v>352</v>
      </c>
      <c r="H10" s="170" t="s">
        <v>197</v>
      </c>
      <c r="I10" s="113" t="s">
        <v>199</v>
      </c>
      <c r="J10" s="114" t="s">
        <v>352</v>
      </c>
      <c r="K10" s="115" t="s">
        <v>338</v>
      </c>
      <c r="L10" s="115">
        <v>16466.138959991415</v>
      </c>
      <c r="M10" s="232">
        <v>1</v>
      </c>
      <c r="N10" s="236">
        <v>1.5051158607595139</v>
      </c>
      <c r="O10" s="233" t="s">
        <v>1475</v>
      </c>
      <c r="P10" s="208"/>
      <c r="Q10" s="208"/>
      <c r="R10" s="208"/>
      <c r="S10" s="208"/>
      <c r="T10" s="208"/>
      <c r="U10" s="376" t="s">
        <v>579</v>
      </c>
      <c r="V10" s="200">
        <v>1</v>
      </c>
      <c r="W10" s="200">
        <v>2</v>
      </c>
      <c r="X10" s="200">
        <v>1</v>
      </c>
      <c r="Y10" s="200">
        <v>1</v>
      </c>
      <c r="Z10" s="200">
        <v>1</v>
      </c>
      <c r="AA10" s="200">
        <v>3</v>
      </c>
      <c r="AB10" s="62">
        <v>7</v>
      </c>
      <c r="AC10" s="63">
        <v>1.5</v>
      </c>
      <c r="AD10" s="111">
        <v>1.0540666817458317</v>
      </c>
      <c r="AE10" s="111">
        <v>1.5051158607595139</v>
      </c>
      <c r="AF10" s="112" t="s">
        <v>2940</v>
      </c>
      <c r="AH10" s="234">
        <v>1</v>
      </c>
      <c r="AI10" s="234">
        <v>1.02</v>
      </c>
      <c r="AJ10" s="234">
        <v>1</v>
      </c>
      <c r="AK10" s="234">
        <v>1</v>
      </c>
      <c r="AL10" s="234">
        <v>1</v>
      </c>
      <c r="AM10" s="234">
        <v>1.05</v>
      </c>
    </row>
    <row r="11" spans="1:39">
      <c r="A11" s="272">
        <v>1323</v>
      </c>
      <c r="B11" s="235"/>
      <c r="C11" s="108" t="s">
        <v>469</v>
      </c>
      <c r="D11" s="204" t="s">
        <v>471</v>
      </c>
      <c r="E11" s="205" t="s">
        <v>352</v>
      </c>
      <c r="F11" s="135" t="s">
        <v>537</v>
      </c>
      <c r="G11" s="115" t="s">
        <v>352</v>
      </c>
      <c r="H11" s="170" t="s">
        <v>197</v>
      </c>
      <c r="I11" s="113" t="s">
        <v>199</v>
      </c>
      <c r="J11" s="114" t="s">
        <v>352</v>
      </c>
      <c r="K11" s="115" t="s">
        <v>338</v>
      </c>
      <c r="L11" s="115">
        <v>23323.321370988717</v>
      </c>
      <c r="M11" s="232">
        <v>1</v>
      </c>
      <c r="N11" s="236">
        <v>1.5051158607595139</v>
      </c>
      <c r="O11" s="233" t="s">
        <v>1475</v>
      </c>
      <c r="P11" s="208"/>
      <c r="Q11" s="208"/>
      <c r="R11" s="208"/>
      <c r="S11" s="208"/>
      <c r="T11" s="208"/>
      <c r="U11" s="376" t="s">
        <v>579</v>
      </c>
      <c r="V11" s="200">
        <v>1</v>
      </c>
      <c r="W11" s="200">
        <v>2</v>
      </c>
      <c r="X11" s="200">
        <v>1</v>
      </c>
      <c r="Y11" s="200">
        <v>1</v>
      </c>
      <c r="Z11" s="200">
        <v>1</v>
      </c>
      <c r="AA11" s="200">
        <v>3</v>
      </c>
      <c r="AB11" s="62">
        <v>7</v>
      </c>
      <c r="AC11" s="63">
        <v>1.5</v>
      </c>
      <c r="AD11" s="111">
        <v>1.0540666817458317</v>
      </c>
      <c r="AE11" s="111">
        <v>1.5051158607595139</v>
      </c>
      <c r="AF11" s="112" t="s">
        <v>2940</v>
      </c>
      <c r="AH11" s="234">
        <v>1</v>
      </c>
      <c r="AI11" s="234">
        <v>1.02</v>
      </c>
      <c r="AJ11" s="234">
        <v>1</v>
      </c>
      <c r="AK11" s="234">
        <v>1</v>
      </c>
      <c r="AL11" s="234">
        <v>1</v>
      </c>
      <c r="AM11" s="234">
        <v>1.05</v>
      </c>
    </row>
    <row r="12" spans="1:39">
      <c r="A12" s="272">
        <v>1339</v>
      </c>
      <c r="B12" s="235"/>
      <c r="C12" s="108" t="s">
        <v>469</v>
      </c>
      <c r="D12" s="204" t="s">
        <v>471</v>
      </c>
      <c r="E12" s="205" t="s">
        <v>352</v>
      </c>
      <c r="F12" s="135" t="s">
        <v>941</v>
      </c>
      <c r="G12" s="115" t="s">
        <v>352</v>
      </c>
      <c r="H12" s="170" t="s">
        <v>197</v>
      </c>
      <c r="I12" s="113" t="s">
        <v>199</v>
      </c>
      <c r="J12" s="114" t="s">
        <v>352</v>
      </c>
      <c r="K12" s="115" t="s">
        <v>338</v>
      </c>
      <c r="L12" s="115">
        <v>2870.2047283366305</v>
      </c>
      <c r="M12" s="232">
        <v>1</v>
      </c>
      <c r="N12" s="236">
        <v>1.5051158607595139</v>
      </c>
      <c r="O12" s="233" t="s">
        <v>1475</v>
      </c>
      <c r="P12" s="208"/>
      <c r="Q12" s="208"/>
      <c r="R12" s="208"/>
      <c r="S12" s="208"/>
      <c r="T12" s="208"/>
      <c r="U12" s="376" t="s">
        <v>579</v>
      </c>
      <c r="V12" s="200">
        <v>1</v>
      </c>
      <c r="W12" s="200">
        <v>2</v>
      </c>
      <c r="X12" s="200">
        <v>1</v>
      </c>
      <c r="Y12" s="200">
        <v>1</v>
      </c>
      <c r="Z12" s="200">
        <v>1</v>
      </c>
      <c r="AA12" s="200">
        <v>3</v>
      </c>
      <c r="AB12" s="62">
        <v>7</v>
      </c>
      <c r="AC12" s="63">
        <v>1.5</v>
      </c>
      <c r="AD12" s="111">
        <v>1.0540666817458317</v>
      </c>
      <c r="AE12" s="111">
        <v>1.5051158607595139</v>
      </c>
      <c r="AF12" s="112" t="s">
        <v>2940</v>
      </c>
      <c r="AH12" s="234">
        <v>1</v>
      </c>
      <c r="AI12" s="234">
        <v>1.02</v>
      </c>
      <c r="AJ12" s="234">
        <v>1</v>
      </c>
      <c r="AK12" s="234">
        <v>1</v>
      </c>
      <c r="AL12" s="234">
        <v>1</v>
      </c>
      <c r="AM12" s="234">
        <v>1.05</v>
      </c>
    </row>
    <row r="13" spans="1:39">
      <c r="A13" s="209"/>
      <c r="B13" s="235"/>
      <c r="C13" s="108" t="s">
        <v>469</v>
      </c>
      <c r="D13" s="204" t="s">
        <v>471</v>
      </c>
      <c r="E13" s="205" t="s">
        <v>352</v>
      </c>
      <c r="F13" s="116" t="s">
        <v>200</v>
      </c>
      <c r="G13" s="115" t="s">
        <v>352</v>
      </c>
      <c r="H13" s="113" t="s">
        <v>197</v>
      </c>
      <c r="I13" s="116" t="s">
        <v>199</v>
      </c>
      <c r="J13" s="114" t="s">
        <v>352</v>
      </c>
      <c r="K13" s="115" t="s">
        <v>340</v>
      </c>
      <c r="L13" s="115">
        <v>1706.3866023726705</v>
      </c>
      <c r="M13" s="232">
        <v>1</v>
      </c>
      <c r="N13" s="236">
        <v>2.0039982880591132</v>
      </c>
      <c r="O13" s="233" t="s">
        <v>3043</v>
      </c>
      <c r="P13" s="208">
        <v>7189</v>
      </c>
      <c r="Q13" s="208">
        <v>6878</v>
      </c>
      <c r="R13" s="208"/>
      <c r="S13" s="208"/>
      <c r="T13" s="208">
        <v>30000</v>
      </c>
      <c r="U13" s="376" t="s">
        <v>74</v>
      </c>
      <c r="V13" s="200">
        <v>1</v>
      </c>
      <c r="W13" s="200">
        <v>2</v>
      </c>
      <c r="X13" s="200">
        <v>1</v>
      </c>
      <c r="Y13" s="200">
        <v>1</v>
      </c>
      <c r="Z13" s="200">
        <v>1</v>
      </c>
      <c r="AA13" s="200">
        <v>3</v>
      </c>
      <c r="AB13" s="200">
        <v>8</v>
      </c>
      <c r="AC13" s="63">
        <v>2</v>
      </c>
      <c r="AD13" s="111">
        <v>1.0540666817458317</v>
      </c>
      <c r="AE13" s="111">
        <v>2.0039982880591132</v>
      </c>
      <c r="AF13" s="112" t="s">
        <v>2940</v>
      </c>
      <c r="AH13" s="234">
        <v>1</v>
      </c>
      <c r="AI13" s="234">
        <v>1.02</v>
      </c>
      <c r="AJ13" s="234">
        <v>1</v>
      </c>
      <c r="AK13" s="234">
        <v>1</v>
      </c>
      <c r="AL13" s="234">
        <v>1</v>
      </c>
      <c r="AM13" s="234">
        <v>1.05</v>
      </c>
    </row>
    <row r="14" spans="1:39">
      <c r="A14" s="117">
        <v>1422</v>
      </c>
      <c r="B14" s="230"/>
      <c r="C14" s="203" t="s">
        <v>469</v>
      </c>
      <c r="D14" s="199" t="s">
        <v>471</v>
      </c>
      <c r="E14" s="200" t="s">
        <v>352</v>
      </c>
      <c r="F14" s="135" t="s">
        <v>539</v>
      </c>
      <c r="G14" s="115" t="s">
        <v>352</v>
      </c>
      <c r="H14" s="170" t="s">
        <v>197</v>
      </c>
      <c r="I14" s="113" t="s">
        <v>199</v>
      </c>
      <c r="J14" s="114" t="s">
        <v>352</v>
      </c>
      <c r="K14" s="115" t="s">
        <v>340</v>
      </c>
      <c r="L14" s="115">
        <v>658.64555839965658</v>
      </c>
      <c r="M14" s="232">
        <v>1</v>
      </c>
      <c r="N14" s="236">
        <v>2.0039982880591132</v>
      </c>
      <c r="O14" s="233" t="s">
        <v>3044</v>
      </c>
      <c r="P14" s="208">
        <v>980</v>
      </c>
      <c r="Q14" s="208">
        <v>4262</v>
      </c>
      <c r="R14" s="208">
        <v>4200</v>
      </c>
      <c r="S14" s="208">
        <v>18580</v>
      </c>
      <c r="T14" s="208">
        <v>13700</v>
      </c>
      <c r="U14" s="376" t="s">
        <v>71</v>
      </c>
      <c r="V14" s="200">
        <v>1</v>
      </c>
      <c r="W14" s="200">
        <v>2</v>
      </c>
      <c r="X14" s="200">
        <v>1</v>
      </c>
      <c r="Y14" s="200">
        <v>1</v>
      </c>
      <c r="Z14" s="200">
        <v>1</v>
      </c>
      <c r="AA14" s="200">
        <v>3</v>
      </c>
      <c r="AB14" s="62">
        <v>8</v>
      </c>
      <c r="AC14" s="63">
        <v>2</v>
      </c>
      <c r="AD14" s="111">
        <v>1.0540666817458317</v>
      </c>
      <c r="AE14" s="111">
        <v>2.0039982880591132</v>
      </c>
      <c r="AF14" s="112" t="s">
        <v>2940</v>
      </c>
      <c r="AH14" s="234">
        <v>1</v>
      </c>
      <c r="AI14" s="234">
        <v>1.02</v>
      </c>
      <c r="AJ14" s="234">
        <v>1</v>
      </c>
      <c r="AK14" s="234">
        <v>1</v>
      </c>
      <c r="AL14" s="234">
        <v>1</v>
      </c>
      <c r="AM14" s="234">
        <v>1.05</v>
      </c>
    </row>
    <row r="15" spans="1:39">
      <c r="A15" s="117">
        <v>1423</v>
      </c>
      <c r="B15" s="230"/>
      <c r="C15" s="203" t="s">
        <v>469</v>
      </c>
      <c r="D15" s="199" t="s">
        <v>471</v>
      </c>
      <c r="E15" s="200" t="s">
        <v>352</v>
      </c>
      <c r="F15" s="135" t="s">
        <v>538</v>
      </c>
      <c r="G15" s="115" t="s">
        <v>352</v>
      </c>
      <c r="H15" s="170" t="s">
        <v>197</v>
      </c>
      <c r="I15" s="113" t="s">
        <v>199</v>
      </c>
      <c r="J15" s="114" t="s">
        <v>352</v>
      </c>
      <c r="K15" s="115" t="s">
        <v>340</v>
      </c>
      <c r="L15" s="115">
        <v>932.93285483954867</v>
      </c>
      <c r="M15" s="232">
        <v>1</v>
      </c>
      <c r="N15" s="236">
        <v>2.0039982880591132</v>
      </c>
      <c r="O15" s="233" t="s">
        <v>3045</v>
      </c>
      <c r="P15" s="208">
        <v>4700</v>
      </c>
      <c r="Q15" s="208">
        <v>2616</v>
      </c>
      <c r="R15" s="208"/>
      <c r="S15" s="208"/>
      <c r="T15" s="208">
        <v>16300</v>
      </c>
      <c r="U15" s="376" t="s">
        <v>72</v>
      </c>
      <c r="V15" s="200">
        <v>1</v>
      </c>
      <c r="W15" s="200">
        <v>2</v>
      </c>
      <c r="X15" s="200">
        <v>1</v>
      </c>
      <c r="Y15" s="200">
        <v>1</v>
      </c>
      <c r="Z15" s="200">
        <v>1</v>
      </c>
      <c r="AA15" s="200">
        <v>3</v>
      </c>
      <c r="AB15" s="62">
        <v>8</v>
      </c>
      <c r="AC15" s="63">
        <v>2</v>
      </c>
      <c r="AD15" s="111">
        <v>1.0540666817458317</v>
      </c>
      <c r="AE15" s="111">
        <v>2.0039982880591132</v>
      </c>
      <c r="AF15" s="112" t="s">
        <v>2940</v>
      </c>
      <c r="AH15" s="234">
        <v>1</v>
      </c>
      <c r="AI15" s="234">
        <v>1.02</v>
      </c>
      <c r="AJ15" s="234">
        <v>1</v>
      </c>
      <c r="AK15" s="234">
        <v>1</v>
      </c>
      <c r="AL15" s="234">
        <v>1</v>
      </c>
      <c r="AM15" s="234">
        <v>1.05</v>
      </c>
    </row>
    <row r="16" spans="1:39">
      <c r="A16" s="237">
        <v>1439</v>
      </c>
      <c r="B16" s="230"/>
      <c r="C16" s="203" t="s">
        <v>469</v>
      </c>
      <c r="D16" s="199" t="s">
        <v>471</v>
      </c>
      <c r="E16" s="200" t="s">
        <v>352</v>
      </c>
      <c r="F16" s="135" t="s">
        <v>947</v>
      </c>
      <c r="G16" s="115" t="s">
        <v>352</v>
      </c>
      <c r="H16" s="170" t="s">
        <v>197</v>
      </c>
      <c r="I16" s="113" t="s">
        <v>199</v>
      </c>
      <c r="J16" s="114" t="s">
        <v>352</v>
      </c>
      <c r="K16" s="115" t="s">
        <v>340</v>
      </c>
      <c r="L16" s="115">
        <v>114.80818913346522</v>
      </c>
      <c r="M16" s="232">
        <v>1</v>
      </c>
      <c r="N16" s="236">
        <v>2.0039982880591132</v>
      </c>
      <c r="O16" s="233" t="s">
        <v>3046</v>
      </c>
      <c r="P16" s="208">
        <v>1509</v>
      </c>
      <c r="Q16" s="208">
        <v>0</v>
      </c>
      <c r="R16" s="208"/>
      <c r="S16" s="208"/>
      <c r="T16" s="208"/>
      <c r="U16" s="376" t="s">
        <v>73</v>
      </c>
      <c r="V16" s="200">
        <v>1</v>
      </c>
      <c r="W16" s="200">
        <v>2</v>
      </c>
      <c r="X16" s="200">
        <v>1</v>
      </c>
      <c r="Y16" s="200">
        <v>1</v>
      </c>
      <c r="Z16" s="200">
        <v>1</v>
      </c>
      <c r="AA16" s="200">
        <v>3</v>
      </c>
      <c r="AB16" s="62">
        <v>8</v>
      </c>
      <c r="AC16" s="63">
        <v>2</v>
      </c>
      <c r="AD16" s="111">
        <v>1.0540666817458317</v>
      </c>
      <c r="AE16" s="111">
        <v>2.0039982880591132</v>
      </c>
      <c r="AF16" s="112" t="s">
        <v>2940</v>
      </c>
      <c r="AH16" s="234">
        <v>1</v>
      </c>
      <c r="AI16" s="234">
        <v>1.02</v>
      </c>
      <c r="AJ16" s="234">
        <v>1</v>
      </c>
      <c r="AK16" s="234">
        <v>1</v>
      </c>
      <c r="AL16" s="234">
        <v>1</v>
      </c>
      <c r="AM16" s="234">
        <v>1.05</v>
      </c>
    </row>
    <row r="17" spans="1:39">
      <c r="P17" s="208"/>
      <c r="Q17" s="208"/>
      <c r="R17" s="208"/>
      <c r="S17" s="208"/>
      <c r="T17" s="208"/>
    </row>
    <row r="18" spans="1:39">
      <c r="A18" s="237"/>
      <c r="B18" s="230" t="s">
        <v>508</v>
      </c>
      <c r="C18" s="203"/>
      <c r="D18" s="199"/>
      <c r="E18" s="200"/>
      <c r="F18" s="135" t="s">
        <v>302</v>
      </c>
      <c r="G18" s="115"/>
      <c r="H18" s="113"/>
      <c r="I18" s="113"/>
      <c r="J18" s="114"/>
      <c r="K18" s="115" t="s">
        <v>340</v>
      </c>
      <c r="L18" s="115">
        <v>10000</v>
      </c>
      <c r="M18" s="232"/>
      <c r="N18" s="236"/>
      <c r="O18" s="233"/>
      <c r="P18" s="208">
        <v>21906.102857142858</v>
      </c>
      <c r="Q18" s="208">
        <v>109530.51428571428</v>
      </c>
      <c r="R18" s="208">
        <v>228188.57142857145</v>
      </c>
      <c r="S18" s="208">
        <v>152125.71428571429</v>
      </c>
      <c r="T18" s="208">
        <v>121700.57142857142</v>
      </c>
      <c r="U18" s="376"/>
      <c r="V18" s="200"/>
      <c r="W18" s="200"/>
      <c r="X18" s="200"/>
      <c r="Y18" s="200"/>
      <c r="Z18" s="200"/>
      <c r="AA18" s="200"/>
      <c r="AB18" s="200"/>
      <c r="AC18" s="239"/>
      <c r="AD18" s="111"/>
      <c r="AE18" s="111"/>
      <c r="AF18" s="112"/>
      <c r="AH18" s="234"/>
      <c r="AI18" s="234"/>
      <c r="AJ18" s="234"/>
      <c r="AK18" s="234"/>
      <c r="AL18" s="234"/>
      <c r="AM18" s="234"/>
    </row>
    <row r="19" spans="1:39">
      <c r="P19" s="344">
        <v>1.5973200000000001</v>
      </c>
      <c r="Q19" s="208"/>
      <c r="R19" s="208"/>
      <c r="S19" s="208"/>
      <c r="T19" s="208"/>
    </row>
    <row r="20" spans="1:39">
      <c r="L20" s="262">
        <v>3.9999999999999998E-6</v>
      </c>
      <c r="P20" s="208"/>
      <c r="Q20" s="208"/>
      <c r="R20" s="208"/>
      <c r="S20" s="208"/>
      <c r="T20" s="208"/>
    </row>
    <row r="21" spans="1:39">
      <c r="F21" s="118" t="s">
        <v>581</v>
      </c>
      <c r="K21" s="118" t="s">
        <v>472</v>
      </c>
      <c r="L21" s="118">
        <v>25</v>
      </c>
      <c r="P21" s="208"/>
      <c r="Q21" s="208"/>
      <c r="R21" s="208"/>
      <c r="S21" s="208"/>
      <c r="T21" s="208"/>
    </row>
    <row r="22" spans="1:39">
      <c r="P22" s="208"/>
      <c r="Q22" s="208"/>
      <c r="R22" s="208"/>
      <c r="S22" s="208"/>
      <c r="T22" s="208"/>
    </row>
    <row r="23" spans="1:39">
      <c r="P23" s="208"/>
      <c r="Q23" s="208"/>
      <c r="R23" s="208"/>
      <c r="S23" s="208"/>
      <c r="T23" s="208"/>
    </row>
    <row r="24" spans="1:39">
      <c r="P24" s="208"/>
      <c r="Q24" s="208"/>
      <c r="R24" s="208"/>
      <c r="S24" s="208"/>
      <c r="T24" s="208"/>
    </row>
    <row r="25" spans="1:39">
      <c r="P25" s="208"/>
      <c r="Q25" s="208"/>
      <c r="R25" s="208"/>
      <c r="S25" s="208"/>
      <c r="T25" s="208"/>
    </row>
    <row r="26" spans="1:39">
      <c r="P26" s="208"/>
      <c r="Q26" s="208"/>
      <c r="R26" s="208"/>
      <c r="S26" s="208"/>
      <c r="T26" s="208"/>
    </row>
    <row r="27" spans="1:39">
      <c r="P27" s="208"/>
      <c r="Q27" s="208"/>
      <c r="R27" s="208"/>
      <c r="S27" s="208"/>
      <c r="T27" s="208"/>
    </row>
    <row r="28" spans="1:39">
      <c r="P28" s="208"/>
      <c r="Q28" s="208"/>
      <c r="R28" s="208"/>
      <c r="S28" s="208"/>
      <c r="T28" s="208"/>
    </row>
    <row r="29" spans="1:39">
      <c r="D29" s="159" t="e">
        <v>#N/A</v>
      </c>
      <c r="P29" s="208"/>
      <c r="Q29" s="208"/>
      <c r="R29" s="208"/>
      <c r="S29" s="208"/>
      <c r="T29" s="208"/>
    </row>
    <row r="30" spans="1:39">
      <c r="P30" s="208"/>
      <c r="Q30" s="208"/>
      <c r="R30" s="208"/>
      <c r="S30" s="208"/>
      <c r="T30" s="208"/>
    </row>
    <row r="31" spans="1:39">
      <c r="P31" s="208"/>
      <c r="Q31" s="208"/>
      <c r="R31" s="208"/>
      <c r="S31" s="208"/>
      <c r="T31" s="208"/>
    </row>
    <row r="32" spans="1:39">
      <c r="P32" s="208"/>
      <c r="Q32" s="208"/>
      <c r="R32" s="208"/>
      <c r="S32" s="208"/>
      <c r="T32" s="208"/>
    </row>
    <row r="33" spans="16:20">
      <c r="P33" s="208"/>
      <c r="Q33" s="208"/>
      <c r="R33" s="208"/>
      <c r="S33" s="208"/>
      <c r="T33" s="208"/>
    </row>
    <row r="34" spans="16:20">
      <c r="P34" s="208"/>
      <c r="Q34" s="208"/>
      <c r="R34" s="208"/>
      <c r="S34" s="208"/>
      <c r="T34" s="208"/>
    </row>
    <row r="35" spans="16:20">
      <c r="P35" s="208"/>
      <c r="Q35" s="208"/>
      <c r="R35" s="208"/>
      <c r="S35" s="208"/>
      <c r="T35" s="208"/>
    </row>
    <row r="36" spans="16:20">
      <c r="P36" s="208"/>
      <c r="Q36" s="208"/>
      <c r="R36" s="208"/>
      <c r="S36" s="208"/>
      <c r="T36" s="208"/>
    </row>
    <row r="37" spans="16:20">
      <c r="P37" s="208"/>
      <c r="Q37" s="208"/>
      <c r="R37" s="208"/>
      <c r="S37" s="208"/>
      <c r="T37" s="208"/>
    </row>
    <row r="38" spans="16:20">
      <c r="P38" s="208"/>
      <c r="Q38" s="208"/>
      <c r="R38" s="208"/>
      <c r="S38" s="208"/>
      <c r="T38" s="208"/>
    </row>
    <row r="39" spans="16:20">
      <c r="P39" s="208"/>
      <c r="Q39" s="208"/>
      <c r="R39" s="208"/>
      <c r="S39" s="208"/>
      <c r="T39" s="208"/>
    </row>
    <row r="40" spans="16:20">
      <c r="P40" s="208"/>
      <c r="Q40" s="208"/>
      <c r="R40" s="208"/>
      <c r="S40" s="208"/>
      <c r="T40" s="208"/>
    </row>
    <row r="41" spans="16:20">
      <c r="P41" s="208"/>
      <c r="Q41" s="208"/>
      <c r="R41" s="208"/>
      <c r="S41" s="208"/>
      <c r="T41" s="208"/>
    </row>
    <row r="42" spans="16:20">
      <c r="P42" s="208"/>
      <c r="Q42" s="208"/>
      <c r="R42" s="208"/>
      <c r="S42" s="208"/>
      <c r="T42" s="208"/>
    </row>
    <row r="43" spans="16:20">
      <c r="P43" s="208"/>
      <c r="Q43" s="208"/>
      <c r="R43" s="208"/>
      <c r="S43" s="208"/>
      <c r="T43" s="208"/>
    </row>
    <row r="44" spans="16:20">
      <c r="P44" s="208"/>
      <c r="Q44" s="208"/>
      <c r="R44" s="208"/>
      <c r="S44" s="208"/>
      <c r="T44" s="208"/>
    </row>
    <row r="45" spans="16:20">
      <c r="P45" s="208"/>
      <c r="Q45" s="208"/>
      <c r="R45" s="208"/>
      <c r="S45" s="208"/>
      <c r="T45" s="208"/>
    </row>
    <row r="46" spans="16:20">
      <c r="P46" s="208"/>
      <c r="Q46" s="208"/>
      <c r="R46" s="208"/>
      <c r="S46" s="208"/>
      <c r="T46" s="208"/>
    </row>
  </sheetData>
  <mergeCells count="1">
    <mergeCell ref="V1:AA1"/>
  </mergeCells>
  <phoneticPr fontId="23" type="noConversion"/>
  <conditionalFormatting sqref="B7:B13">
    <cfRule type="cellIs" dxfId="862" priority="1" stopIfTrue="1" operator="notEqual">
      <formula>""</formula>
    </cfRule>
  </conditionalFormatting>
  <conditionalFormatting sqref="V18:AA18 V7:AA16">
    <cfRule type="cellIs" dxfId="861" priority="2" stopIfTrue="1" operator="notBetween">
      <formula>1</formula>
      <formula>5</formula>
    </cfRule>
  </conditionalFormatting>
  <conditionalFormatting sqref="AH18:AM18 AH7:AM16">
    <cfRule type="cellIs" dxfId="860" priority="3" stopIfTrue="1" operator="equal">
      <formula>0</formula>
    </cfRule>
  </conditionalFormatting>
  <dataValidations disablePrompts="1" count="1">
    <dataValidation allowBlank="1" showInputMessage="1" showErrorMessage="1" promptTitle="Do not change" prompt="This field is automatically updated from the names-list" sqref="AB14:AB16 AB8:AB12" xr:uid="{00000000-0002-0000-2900-000000000000}"/>
  </dataValidations>
  <pageMargins left="0.78740157499999996" right="0.78740157499999996" top="0.984251969" bottom="0.984251969" header="0.4921259845" footer="0.492125984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756E-4886-4DA5-A897-6A3CB6FA62A0}">
  <sheetPr codeName="Tabelle19">
    <tabColor theme="4" tint="0.79998168889431442"/>
  </sheetPr>
  <dimension ref="A1:M49"/>
  <sheetViews>
    <sheetView topLeftCell="A13" zoomScaleNormal="100" workbookViewId="0"/>
  </sheetViews>
  <sheetFormatPr baseColWidth="10" defaultColWidth="11.42578125" defaultRowHeight="15"/>
  <cols>
    <col min="1" max="1" width="22.7109375" style="1256" customWidth="1"/>
    <col min="2" max="12" width="12.7109375" style="1256" customWidth="1"/>
    <col min="13" max="16384" width="11.42578125" style="1256"/>
  </cols>
  <sheetData>
    <row r="1" spans="1:13" ht="18.75">
      <c r="A1" s="1255" t="s">
        <v>1987</v>
      </c>
    </row>
    <row r="2" spans="1:13">
      <c r="A2" s="1263" t="s">
        <v>2147</v>
      </c>
    </row>
    <row r="3" spans="1:13">
      <c r="A3" s="1263"/>
    </row>
    <row r="5" spans="1:13">
      <c r="A5" s="1528" t="s">
        <v>1988</v>
      </c>
      <c r="B5" s="1251" t="s">
        <v>866</v>
      </c>
      <c r="C5" s="1251" t="s">
        <v>866</v>
      </c>
      <c r="D5" s="1251" t="s">
        <v>867</v>
      </c>
      <c r="E5" s="1251" t="s">
        <v>907</v>
      </c>
      <c r="F5" s="1251" t="s">
        <v>1989</v>
      </c>
      <c r="G5" s="1251" t="s">
        <v>2140</v>
      </c>
      <c r="H5" s="1251" t="s">
        <v>2141</v>
      </c>
      <c r="I5" s="1251" t="s">
        <v>2139</v>
      </c>
      <c r="J5" s="1251" t="s">
        <v>2140</v>
      </c>
    </row>
    <row r="6" spans="1:13">
      <c r="A6" s="1528"/>
      <c r="B6" s="1251" t="s">
        <v>342</v>
      </c>
      <c r="C6" s="1251" t="s">
        <v>683</v>
      </c>
      <c r="D6" s="1251" t="s">
        <v>683</v>
      </c>
      <c r="E6" s="1251" t="s">
        <v>683</v>
      </c>
      <c r="F6" s="1251" t="s">
        <v>683</v>
      </c>
      <c r="G6" s="1251" t="s">
        <v>683</v>
      </c>
      <c r="H6" s="1251" t="s">
        <v>683</v>
      </c>
      <c r="I6" s="1251" t="s">
        <v>683</v>
      </c>
      <c r="J6" s="1251" t="s">
        <v>353</v>
      </c>
    </row>
    <row r="7" spans="1:13">
      <c r="A7" s="1252" t="s">
        <v>771</v>
      </c>
      <c r="B7" s="1249">
        <v>216686.46663843835</v>
      </c>
      <c r="C7" s="1249">
        <v>66434</v>
      </c>
      <c r="D7" s="1249">
        <v>98546</v>
      </c>
      <c r="E7" s="1249">
        <v>71996</v>
      </c>
      <c r="F7" s="1249">
        <v>70120</v>
      </c>
      <c r="G7" s="1249">
        <v>44847</v>
      </c>
      <c r="H7" s="1249"/>
      <c r="I7" s="1249">
        <v>43218</v>
      </c>
      <c r="J7" s="1493">
        <v>0.45100464611114466</v>
      </c>
    </row>
    <row r="8" spans="1:13">
      <c r="A8" s="1252" t="s">
        <v>1990</v>
      </c>
      <c r="B8" s="1249">
        <v>72748.516601495154</v>
      </c>
      <c r="C8" s="1249">
        <v>22304</v>
      </c>
      <c r="D8" s="1249">
        <v>4225</v>
      </c>
      <c r="E8" s="1249">
        <v>32483</v>
      </c>
      <c r="F8" s="1249">
        <v>23245</v>
      </c>
      <c r="G8" s="1249">
        <v>26204</v>
      </c>
      <c r="H8" s="1249"/>
      <c r="I8" s="1249">
        <v>25641</v>
      </c>
      <c r="J8" s="1493">
        <v>0.2635209879522919</v>
      </c>
    </row>
    <row r="9" spans="1:13">
      <c r="A9" s="1252" t="s">
        <v>869</v>
      </c>
      <c r="B9" s="1249">
        <v>32959.279064656948</v>
      </c>
      <c r="C9" s="1249">
        <v>10105</v>
      </c>
      <c r="D9" s="1249">
        <v>0</v>
      </c>
      <c r="E9" s="1249">
        <v>308</v>
      </c>
      <c r="F9" s="1249">
        <v>4103</v>
      </c>
      <c r="G9" s="1249">
        <v>16004</v>
      </c>
      <c r="H9" s="1249"/>
      <c r="I9" s="1249">
        <v>16598</v>
      </c>
      <c r="J9" s="1493">
        <v>0.16094450813572275</v>
      </c>
    </row>
    <row r="10" spans="1:13">
      <c r="A10" s="1252" t="s">
        <v>868</v>
      </c>
      <c r="B10" s="1249">
        <v>49721.053939795202</v>
      </c>
      <c r="C10" s="1249">
        <v>15244</v>
      </c>
      <c r="D10" s="1249">
        <v>455</v>
      </c>
      <c r="E10" s="1249">
        <v>582</v>
      </c>
      <c r="F10" s="1249">
        <v>3468</v>
      </c>
      <c r="G10" s="1249">
        <v>12383</v>
      </c>
      <c r="H10" s="1249"/>
      <c r="I10" s="1249">
        <v>18427</v>
      </c>
      <c r="J10" s="1493">
        <v>0.12452985780084072</v>
      </c>
    </row>
    <row r="11" spans="1:13">
      <c r="A11" s="1251" t="s">
        <v>332</v>
      </c>
      <c r="B11" s="1250">
        <v>372115.31624438561</v>
      </c>
      <c r="C11" s="1250">
        <v>114087</v>
      </c>
      <c r="D11" s="1250">
        <v>103226</v>
      </c>
      <c r="E11" s="1250">
        <v>105369</v>
      </c>
      <c r="F11" s="1250">
        <v>100936</v>
      </c>
      <c r="G11" s="1250">
        <v>99438</v>
      </c>
      <c r="H11" s="1250">
        <v>4500</v>
      </c>
      <c r="I11" s="1250">
        <v>103884</v>
      </c>
      <c r="J11" s="1494">
        <v>1</v>
      </c>
    </row>
    <row r="13" spans="1:13">
      <c r="A13" s="1257" t="s">
        <v>2144</v>
      </c>
      <c r="B13" s="1257" t="s">
        <v>2145</v>
      </c>
      <c r="C13" s="1258">
        <v>3.2616802636968774</v>
      </c>
      <c r="D13" s="1257" t="s">
        <v>2146</v>
      </c>
    </row>
    <row r="16" spans="1:13">
      <c r="A16" s="1526" t="s">
        <v>1991</v>
      </c>
      <c r="B16" s="1527" t="s">
        <v>771</v>
      </c>
      <c r="C16" s="1527"/>
      <c r="D16" s="1527" t="s">
        <v>1990</v>
      </c>
      <c r="E16" s="1527"/>
      <c r="F16" s="1527" t="s">
        <v>869</v>
      </c>
      <c r="G16" s="1527"/>
      <c r="H16" s="1527" t="s">
        <v>868</v>
      </c>
      <c r="I16" s="1527"/>
      <c r="J16" s="1251" t="s">
        <v>1992</v>
      </c>
      <c r="K16" s="1251" t="s">
        <v>1993</v>
      </c>
      <c r="L16" s="1251" t="s">
        <v>332</v>
      </c>
      <c r="M16" s="1251" t="s">
        <v>332</v>
      </c>
    </row>
    <row r="17" spans="1:13">
      <c r="A17" s="1526"/>
      <c r="B17" s="1251" t="s">
        <v>683</v>
      </c>
      <c r="C17" s="1251" t="s">
        <v>353</v>
      </c>
      <c r="D17" s="1251" t="s">
        <v>683</v>
      </c>
      <c r="E17" s="1251" t="s">
        <v>353</v>
      </c>
      <c r="F17" s="1251" t="s">
        <v>683</v>
      </c>
      <c r="G17" s="1251" t="s">
        <v>353</v>
      </c>
      <c r="H17" s="1251" t="s">
        <v>683</v>
      </c>
      <c r="I17" s="1251" t="s">
        <v>353</v>
      </c>
      <c r="J17" s="1251" t="s">
        <v>683</v>
      </c>
      <c r="K17" s="1251" t="s">
        <v>683</v>
      </c>
      <c r="L17" s="1251" t="s">
        <v>683</v>
      </c>
      <c r="M17" s="1251" t="s">
        <v>353</v>
      </c>
    </row>
    <row r="18" spans="1:13">
      <c r="A18" s="1252" t="s">
        <v>771</v>
      </c>
      <c r="B18" s="1249">
        <v>66434</v>
      </c>
      <c r="C18" s="1259">
        <v>0.6099641911629422</v>
      </c>
      <c r="D18" s="1249">
        <v>0</v>
      </c>
      <c r="E18" s="1259">
        <v>0</v>
      </c>
      <c r="F18" s="1249">
        <v>0</v>
      </c>
      <c r="G18" s="1259">
        <v>0</v>
      </c>
      <c r="H18" s="1249">
        <v>0</v>
      </c>
      <c r="I18" s="1259">
        <v>0</v>
      </c>
      <c r="J18" s="1249">
        <v>66434</v>
      </c>
      <c r="K18" s="1249">
        <v>0</v>
      </c>
      <c r="L18" s="1249">
        <v>66434</v>
      </c>
      <c r="M18" s="1493">
        <v>0.58230999149771667</v>
      </c>
    </row>
    <row r="19" spans="1:13">
      <c r="A19" s="1252" t="s">
        <v>1990</v>
      </c>
      <c r="B19" s="1249">
        <v>17634.463497568442</v>
      </c>
      <c r="C19" s="1259">
        <v>0.16191093813238347</v>
      </c>
      <c r="D19" s="1249">
        <v>4669.5365024315579</v>
      </c>
      <c r="E19" s="1259">
        <v>1</v>
      </c>
      <c r="F19" s="1249">
        <v>0</v>
      </c>
      <c r="G19" s="1259">
        <v>0</v>
      </c>
      <c r="H19" s="1249">
        <v>0</v>
      </c>
      <c r="I19" s="1259">
        <v>0</v>
      </c>
      <c r="J19" s="1249">
        <v>4669.5365024315579</v>
      </c>
      <c r="K19" s="1249">
        <v>17634.463497568442</v>
      </c>
      <c r="L19" s="1249">
        <v>22304</v>
      </c>
      <c r="M19" s="1493">
        <v>0.19549992549545522</v>
      </c>
    </row>
    <row r="20" spans="1:13">
      <c r="A20" s="1252" t="s">
        <v>869</v>
      </c>
      <c r="B20" s="1249">
        <v>10105</v>
      </c>
      <c r="C20" s="1259">
        <v>9.2779121409241203E-2</v>
      </c>
      <c r="D20" s="1249">
        <v>0</v>
      </c>
      <c r="E20" s="1259">
        <v>0</v>
      </c>
      <c r="F20" s="1249">
        <v>0</v>
      </c>
      <c r="G20" s="1259">
        <v>1</v>
      </c>
      <c r="H20" s="1249">
        <v>0</v>
      </c>
      <c r="I20" s="1259">
        <v>0</v>
      </c>
      <c r="J20" s="1249">
        <v>0</v>
      </c>
      <c r="K20" s="1249">
        <v>10105</v>
      </c>
      <c r="L20" s="1249">
        <v>10105</v>
      </c>
      <c r="M20" s="1493">
        <v>8.8572755879285106E-2</v>
      </c>
    </row>
    <row r="21" spans="1:13">
      <c r="A21" s="1252" t="s">
        <v>868</v>
      </c>
      <c r="B21" s="1249">
        <v>14741.126838199678</v>
      </c>
      <c r="C21" s="1259">
        <v>0.13534574929543314</v>
      </c>
      <c r="D21" s="1249">
        <v>0</v>
      </c>
      <c r="E21" s="1259">
        <v>0</v>
      </c>
      <c r="F21" s="1249">
        <v>0</v>
      </c>
      <c r="G21" s="1259">
        <v>0</v>
      </c>
      <c r="H21" s="1249">
        <v>502.87316180032161</v>
      </c>
      <c r="I21" s="1259">
        <v>1</v>
      </c>
      <c r="J21" s="1249">
        <v>502.87316180032161</v>
      </c>
      <c r="K21" s="1249">
        <v>14741.126838199678</v>
      </c>
      <c r="L21" s="1249">
        <v>15244</v>
      </c>
      <c r="M21" s="1493">
        <v>0.13361732712754301</v>
      </c>
    </row>
    <row r="22" spans="1:13">
      <c r="A22" s="1251" t="s">
        <v>332</v>
      </c>
      <c r="B22" s="1250">
        <v>108914.59033576812</v>
      </c>
      <c r="C22" s="1260">
        <v>1</v>
      </c>
      <c r="D22" s="1250">
        <v>4669.5365024315579</v>
      </c>
      <c r="E22" s="1260">
        <v>1</v>
      </c>
      <c r="F22" s="1250">
        <v>0</v>
      </c>
      <c r="G22" s="1260">
        <v>1</v>
      </c>
      <c r="H22" s="1250">
        <v>502.87316180032161</v>
      </c>
      <c r="I22" s="1260">
        <v>1</v>
      </c>
      <c r="J22" s="1250">
        <v>71606.409664231876</v>
      </c>
      <c r="K22" s="1250">
        <v>42480.590335768124</v>
      </c>
      <c r="L22" s="1250">
        <v>114087</v>
      </c>
      <c r="M22" s="1494">
        <v>1</v>
      </c>
    </row>
    <row r="23" spans="1:13">
      <c r="A23" s="1261"/>
      <c r="B23" s="1262"/>
      <c r="C23" s="1262"/>
      <c r="D23" s="1262"/>
      <c r="E23" s="1262"/>
      <c r="F23" s="1262"/>
      <c r="G23" s="1262"/>
      <c r="H23" s="1262"/>
      <c r="I23" s="1262"/>
      <c r="J23" s="1262"/>
      <c r="K23" s="1262"/>
      <c r="L23" s="1262"/>
      <c r="M23" s="1262"/>
    </row>
    <row r="25" spans="1:13">
      <c r="A25" s="1526" t="s">
        <v>1994</v>
      </c>
      <c r="B25" s="1527" t="s">
        <v>771</v>
      </c>
      <c r="C25" s="1527"/>
      <c r="D25" s="1527" t="s">
        <v>1990</v>
      </c>
      <c r="E25" s="1527"/>
      <c r="F25" s="1527" t="s">
        <v>869</v>
      </c>
      <c r="G25" s="1527"/>
      <c r="H25" s="1527" t="s">
        <v>868</v>
      </c>
      <c r="I25" s="1527"/>
      <c r="J25" s="1251" t="s">
        <v>1992</v>
      </c>
      <c r="K25" s="1251" t="s">
        <v>1993</v>
      </c>
      <c r="L25" s="1251" t="s">
        <v>332</v>
      </c>
      <c r="M25" s="1251" t="s">
        <v>332</v>
      </c>
    </row>
    <row r="26" spans="1:13">
      <c r="A26" s="1526"/>
      <c r="B26" s="1251" t="s">
        <v>683</v>
      </c>
      <c r="C26" s="1251" t="s">
        <v>353</v>
      </c>
      <c r="D26" s="1251" t="s">
        <v>683</v>
      </c>
      <c r="E26" s="1251" t="s">
        <v>353</v>
      </c>
      <c r="F26" s="1251" t="s">
        <v>683</v>
      </c>
      <c r="G26" s="1251" t="s">
        <v>353</v>
      </c>
      <c r="H26" s="1251" t="s">
        <v>683</v>
      </c>
      <c r="I26" s="1251" t="s">
        <v>353</v>
      </c>
      <c r="J26" s="1251" t="s">
        <v>683</v>
      </c>
      <c r="K26" s="1251" t="s">
        <v>683</v>
      </c>
      <c r="L26" s="1251" t="s">
        <v>683</v>
      </c>
      <c r="M26" s="1251" t="s">
        <v>353</v>
      </c>
    </row>
    <row r="27" spans="1:13">
      <c r="A27" s="1252" t="s">
        <v>771</v>
      </c>
      <c r="B27" s="1249">
        <v>70531.741745674721</v>
      </c>
      <c r="C27" s="1259">
        <v>1</v>
      </c>
      <c r="D27" s="1249">
        <v>27597.359118905941</v>
      </c>
      <c r="E27" s="1259">
        <v>0.86723171641005425</v>
      </c>
      <c r="F27" s="1249">
        <v>301.7358805720848</v>
      </c>
      <c r="G27" s="1259">
        <v>1</v>
      </c>
      <c r="H27" s="1249">
        <v>115.1632548472511</v>
      </c>
      <c r="I27" s="1259">
        <v>0.20198294763506597</v>
      </c>
      <c r="J27" s="1249">
        <v>70531.741745674721</v>
      </c>
      <c r="K27" s="1249">
        <v>28014.258254325279</v>
      </c>
      <c r="L27" s="1249">
        <v>98546</v>
      </c>
      <c r="M27" s="1493">
        <v>0.95466258500765311</v>
      </c>
    </row>
    <row r="28" spans="1:13">
      <c r="A28" s="1252" t="s">
        <v>1990</v>
      </c>
      <c r="B28" s="1249">
        <v>0</v>
      </c>
      <c r="C28" s="1259">
        <v>0</v>
      </c>
      <c r="D28" s="1249">
        <v>4225</v>
      </c>
      <c r="E28" s="1259">
        <v>0.13276828358994575</v>
      </c>
      <c r="F28" s="1249">
        <v>0</v>
      </c>
      <c r="G28" s="1259">
        <v>0</v>
      </c>
      <c r="H28" s="1249">
        <v>0</v>
      </c>
      <c r="I28" s="1259">
        <v>0</v>
      </c>
      <c r="J28" s="1249">
        <v>4225</v>
      </c>
      <c r="K28" s="1249">
        <v>0</v>
      </c>
      <c r="L28" s="1249">
        <v>4225</v>
      </c>
      <c r="M28" s="1493">
        <v>4.0929610756979831E-2</v>
      </c>
    </row>
    <row r="29" spans="1:13">
      <c r="A29" s="1252" t="s">
        <v>869</v>
      </c>
      <c r="B29" s="1249">
        <v>0</v>
      </c>
      <c r="C29" s="1259">
        <v>0</v>
      </c>
      <c r="D29" s="1249">
        <v>0</v>
      </c>
      <c r="E29" s="1259">
        <v>0</v>
      </c>
      <c r="F29" s="1249">
        <v>0</v>
      </c>
      <c r="G29" s="1259">
        <v>0</v>
      </c>
      <c r="H29" s="1249">
        <v>0</v>
      </c>
      <c r="I29" s="1259">
        <v>0</v>
      </c>
      <c r="J29" s="1249">
        <v>0</v>
      </c>
      <c r="K29" s="1249">
        <v>0</v>
      </c>
      <c r="L29" s="1249">
        <v>0</v>
      </c>
      <c r="M29" s="1493">
        <v>0</v>
      </c>
    </row>
    <row r="30" spans="1:13">
      <c r="A30" s="1252" t="s">
        <v>868</v>
      </c>
      <c r="B30" s="1249">
        <v>0</v>
      </c>
      <c r="C30" s="1259">
        <v>0</v>
      </c>
      <c r="D30" s="1249">
        <v>0</v>
      </c>
      <c r="E30" s="1259">
        <v>0</v>
      </c>
      <c r="F30" s="1249">
        <v>0</v>
      </c>
      <c r="G30" s="1259">
        <v>0</v>
      </c>
      <c r="H30" s="1249">
        <v>455</v>
      </c>
      <c r="I30" s="1259">
        <v>0.79801705236493403</v>
      </c>
      <c r="J30" s="1249">
        <v>455</v>
      </c>
      <c r="K30" s="1249">
        <v>0</v>
      </c>
      <c r="L30" s="1249">
        <v>455</v>
      </c>
      <c r="M30" s="1493">
        <v>4.4078042353670587E-3</v>
      </c>
    </row>
    <row r="31" spans="1:13">
      <c r="A31" s="1251" t="s">
        <v>332</v>
      </c>
      <c r="B31" s="1250">
        <v>70531.741745674721</v>
      </c>
      <c r="C31" s="1260">
        <v>1</v>
      </c>
      <c r="D31" s="1250">
        <v>31822.359118905941</v>
      </c>
      <c r="E31" s="1260">
        <v>1</v>
      </c>
      <c r="F31" s="1250">
        <v>301.7358805720848</v>
      </c>
      <c r="G31" s="1260">
        <v>1</v>
      </c>
      <c r="H31" s="1250">
        <v>570.1632548472511</v>
      </c>
      <c r="I31" s="1260">
        <v>1</v>
      </c>
      <c r="J31" s="1250">
        <v>75211.741745674721</v>
      </c>
      <c r="K31" s="1250">
        <v>28014.258254325279</v>
      </c>
      <c r="L31" s="1250">
        <v>103226</v>
      </c>
      <c r="M31" s="1494">
        <v>1</v>
      </c>
    </row>
    <row r="34" spans="1:13">
      <c r="A34" s="1526" t="s">
        <v>1995</v>
      </c>
      <c r="B34" s="1527" t="s">
        <v>771</v>
      </c>
      <c r="C34" s="1527"/>
      <c r="D34" s="1527" t="s">
        <v>1990</v>
      </c>
      <c r="E34" s="1527"/>
      <c r="F34" s="1527" t="s">
        <v>869</v>
      </c>
      <c r="G34" s="1527"/>
      <c r="H34" s="1527" t="s">
        <v>868</v>
      </c>
      <c r="I34" s="1527"/>
      <c r="J34" s="1251" t="s">
        <v>1992</v>
      </c>
      <c r="K34" s="1251" t="s">
        <v>1993</v>
      </c>
      <c r="L34" s="1251" t="s">
        <v>332</v>
      </c>
      <c r="M34" s="1251" t="s">
        <v>332</v>
      </c>
    </row>
    <row r="35" spans="1:13">
      <c r="A35" s="1526"/>
      <c r="B35" s="1251" t="s">
        <v>683</v>
      </c>
      <c r="C35" s="1251" t="s">
        <v>353</v>
      </c>
      <c r="D35" s="1251" t="s">
        <v>683</v>
      </c>
      <c r="E35" s="1251" t="s">
        <v>353</v>
      </c>
      <c r="F35" s="1251" t="s">
        <v>683</v>
      </c>
      <c r="G35" s="1251" t="s">
        <v>353</v>
      </c>
      <c r="H35" s="1251" t="s">
        <v>683</v>
      </c>
      <c r="I35" s="1251" t="s">
        <v>353</v>
      </c>
      <c r="J35" s="1251" t="s">
        <v>683</v>
      </c>
      <c r="K35" s="1251" t="s">
        <v>683</v>
      </c>
      <c r="L35" s="1251" t="s">
        <v>683</v>
      </c>
      <c r="M35" s="1251" t="s">
        <v>353</v>
      </c>
    </row>
    <row r="36" spans="1:13">
      <c r="A36" s="1252" t="s">
        <v>771</v>
      </c>
      <c r="B36" s="1249">
        <v>71996</v>
      </c>
      <c r="C36" s="1259">
        <v>0.98355735982882775</v>
      </c>
      <c r="D36" s="1249">
        <v>0</v>
      </c>
      <c r="E36" s="1259">
        <v>0</v>
      </c>
      <c r="F36" s="1249">
        <v>0</v>
      </c>
      <c r="G36" s="1259">
        <v>0</v>
      </c>
      <c r="H36" s="1249">
        <v>0</v>
      </c>
      <c r="I36" s="1259">
        <v>0</v>
      </c>
      <c r="J36" s="1249">
        <v>71996</v>
      </c>
      <c r="K36" s="1249">
        <v>0</v>
      </c>
      <c r="L36" s="1249">
        <v>71996</v>
      </c>
      <c r="M36" s="1493">
        <v>0.68327496702066071</v>
      </c>
    </row>
    <row r="37" spans="1:13">
      <c r="A37" s="1252" t="s">
        <v>1990</v>
      </c>
      <c r="B37" s="1249">
        <v>1203.5945945946005</v>
      </c>
      <c r="C37" s="1259">
        <v>1.6442640171172199E-2</v>
      </c>
      <c r="D37" s="1249">
        <v>24265.89527027027</v>
      </c>
      <c r="E37" s="1259">
        <v>1</v>
      </c>
      <c r="F37" s="1249">
        <v>3975.1993243243242</v>
      </c>
      <c r="G37" s="1259">
        <v>0.92809113546248823</v>
      </c>
      <c r="H37" s="1249">
        <v>3038.3108108108108</v>
      </c>
      <c r="I37" s="1259">
        <v>0.83924032205686383</v>
      </c>
      <c r="J37" s="1249">
        <v>24265.89527027027</v>
      </c>
      <c r="K37" s="1249">
        <v>8217.10472972973</v>
      </c>
      <c r="L37" s="1249">
        <v>32483.000000000004</v>
      </c>
      <c r="M37" s="1493">
        <v>0.3082785259421652</v>
      </c>
    </row>
    <row r="38" spans="1:13">
      <c r="A38" s="1252" t="s">
        <v>869</v>
      </c>
      <c r="B38" s="1249">
        <v>0</v>
      </c>
      <c r="C38" s="1259">
        <v>0</v>
      </c>
      <c r="D38" s="1249">
        <v>0</v>
      </c>
      <c r="E38" s="1259">
        <v>0</v>
      </c>
      <c r="F38" s="1249">
        <v>308</v>
      </c>
      <c r="G38" s="1259">
        <v>7.190886453751183E-2</v>
      </c>
      <c r="H38" s="1249">
        <v>0</v>
      </c>
      <c r="I38" s="1259">
        <v>0</v>
      </c>
      <c r="J38" s="1249">
        <v>308</v>
      </c>
      <c r="K38" s="1249">
        <v>0</v>
      </c>
      <c r="L38" s="1249">
        <v>308</v>
      </c>
      <c r="M38" s="1493">
        <v>2.9230608623029542E-3</v>
      </c>
    </row>
    <row r="39" spans="1:13">
      <c r="A39" s="1252" t="s">
        <v>868</v>
      </c>
      <c r="B39" s="1249">
        <v>0</v>
      </c>
      <c r="C39" s="1259">
        <v>0</v>
      </c>
      <c r="D39" s="1249">
        <v>0</v>
      </c>
      <c r="E39" s="1259">
        <v>0</v>
      </c>
      <c r="F39" s="1249">
        <v>0</v>
      </c>
      <c r="G39" s="1259">
        <v>0</v>
      </c>
      <c r="H39" s="1249">
        <v>582</v>
      </c>
      <c r="I39" s="1259">
        <v>0.16075967794313614</v>
      </c>
      <c r="J39" s="1249">
        <v>582</v>
      </c>
      <c r="K39" s="1249">
        <v>0</v>
      </c>
      <c r="L39" s="1249">
        <v>582</v>
      </c>
      <c r="M39" s="1493">
        <v>5.5234461748711675E-3</v>
      </c>
    </row>
    <row r="40" spans="1:13">
      <c r="A40" s="1251" t="s">
        <v>332</v>
      </c>
      <c r="B40" s="1250">
        <v>73199.5945945946</v>
      </c>
      <c r="C40" s="1260">
        <v>1</v>
      </c>
      <c r="D40" s="1250">
        <v>24265.89527027027</v>
      </c>
      <c r="E40" s="1260">
        <v>1</v>
      </c>
      <c r="F40" s="1250">
        <v>4283.1993243243242</v>
      </c>
      <c r="G40" s="1260">
        <v>1</v>
      </c>
      <c r="H40" s="1250">
        <v>3620.3108108108108</v>
      </c>
      <c r="I40" s="1260">
        <v>1</v>
      </c>
      <c r="J40" s="1250">
        <v>97151.895270270266</v>
      </c>
      <c r="K40" s="1250">
        <v>8217.10472972973</v>
      </c>
      <c r="L40" s="1250">
        <v>105369</v>
      </c>
      <c r="M40" s="1494">
        <v>1</v>
      </c>
    </row>
    <row r="43" spans="1:13">
      <c r="A43" s="1526" t="s">
        <v>1996</v>
      </c>
      <c r="B43" s="1527" t="s">
        <v>771</v>
      </c>
      <c r="C43" s="1527"/>
      <c r="D43" s="1527" t="s">
        <v>1990</v>
      </c>
      <c r="E43" s="1527"/>
      <c r="F43" s="1527" t="s">
        <v>869</v>
      </c>
      <c r="G43" s="1527"/>
      <c r="H43" s="1527" t="s">
        <v>868</v>
      </c>
      <c r="I43" s="1527"/>
      <c r="J43" s="1251" t="s">
        <v>1992</v>
      </c>
      <c r="K43" s="1251" t="s">
        <v>1993</v>
      </c>
      <c r="L43" s="1251" t="s">
        <v>332</v>
      </c>
      <c r="M43" s="1251" t="s">
        <v>332</v>
      </c>
    </row>
    <row r="44" spans="1:13">
      <c r="A44" s="1526"/>
      <c r="B44" s="1251" t="s">
        <v>683</v>
      </c>
      <c r="C44" s="1251" t="s">
        <v>353</v>
      </c>
      <c r="D44" s="1251" t="s">
        <v>683</v>
      </c>
      <c r="E44" s="1251" t="s">
        <v>353</v>
      </c>
      <c r="F44" s="1251" t="s">
        <v>683</v>
      </c>
      <c r="G44" s="1251" t="s">
        <v>353</v>
      </c>
      <c r="H44" s="1251" t="s">
        <v>683</v>
      </c>
      <c r="I44" s="1251" t="s">
        <v>353</v>
      </c>
      <c r="J44" s="1251" t="s">
        <v>683</v>
      </c>
      <c r="K44" s="1251" t="s">
        <v>683</v>
      </c>
      <c r="L44" s="1251" t="s">
        <v>683</v>
      </c>
      <c r="M44" s="1251" t="s">
        <v>353</v>
      </c>
    </row>
    <row r="45" spans="1:13">
      <c r="A45" s="1252" t="s">
        <v>771</v>
      </c>
      <c r="B45" s="1249">
        <v>45522.604959874494</v>
      </c>
      <c r="C45" s="1259">
        <v>1</v>
      </c>
      <c r="D45" s="1249">
        <v>3353.7544399525323</v>
      </c>
      <c r="E45" s="1259">
        <v>0.12608689807350684</v>
      </c>
      <c r="F45" s="1249">
        <v>12142.094873187312</v>
      </c>
      <c r="G45" s="1259">
        <v>0.74743145349233742</v>
      </c>
      <c r="H45" s="1249">
        <v>9101.5457269856597</v>
      </c>
      <c r="I45" s="1259">
        <v>0.72409504087689325</v>
      </c>
      <c r="J45" s="1249">
        <v>45522.604959874494</v>
      </c>
      <c r="K45" s="1249">
        <v>24597.395040125506</v>
      </c>
      <c r="L45" s="1249">
        <v>70120</v>
      </c>
      <c r="M45" s="1493">
        <v>0.6946976301815011</v>
      </c>
    </row>
    <row r="46" spans="1:13">
      <c r="A46" s="1252" t="s">
        <v>1990</v>
      </c>
      <c r="B46" s="1249">
        <v>0</v>
      </c>
      <c r="C46" s="1259">
        <v>0</v>
      </c>
      <c r="D46" s="1249">
        <v>23245</v>
      </c>
      <c r="E46" s="1259">
        <v>0.87391310192649319</v>
      </c>
      <c r="F46" s="1249">
        <v>0</v>
      </c>
      <c r="G46" s="1259">
        <v>0</v>
      </c>
      <c r="H46" s="1249">
        <v>0</v>
      </c>
      <c r="I46" s="1259">
        <v>0</v>
      </c>
      <c r="J46" s="1249">
        <v>23245</v>
      </c>
      <c r="K46" s="1249">
        <v>0</v>
      </c>
      <c r="L46" s="1249">
        <v>23245</v>
      </c>
      <c r="M46" s="1493">
        <v>0.23029444400412141</v>
      </c>
    </row>
    <row r="47" spans="1:13">
      <c r="A47" s="1252" t="s">
        <v>869</v>
      </c>
      <c r="B47" s="1249">
        <v>0</v>
      </c>
      <c r="C47" s="1259">
        <v>0</v>
      </c>
      <c r="D47" s="1249">
        <v>0</v>
      </c>
      <c r="E47" s="1259">
        <v>0</v>
      </c>
      <c r="F47" s="1249">
        <v>4103</v>
      </c>
      <c r="G47" s="1259">
        <v>0.25256854650766253</v>
      </c>
      <c r="H47" s="1249">
        <v>0</v>
      </c>
      <c r="I47" s="1259">
        <v>0</v>
      </c>
      <c r="J47" s="1249">
        <v>4103</v>
      </c>
      <c r="K47" s="1249">
        <v>0</v>
      </c>
      <c r="L47" s="1249">
        <v>4103</v>
      </c>
      <c r="M47" s="1493">
        <v>4.0649520488230166E-2</v>
      </c>
    </row>
    <row r="48" spans="1:13">
      <c r="A48" s="1252" t="s">
        <v>868</v>
      </c>
      <c r="B48" s="1249">
        <v>0</v>
      </c>
      <c r="C48" s="1259">
        <v>0</v>
      </c>
      <c r="D48" s="1249">
        <v>0</v>
      </c>
      <c r="E48" s="1259">
        <v>0</v>
      </c>
      <c r="F48" s="1249">
        <v>0</v>
      </c>
      <c r="G48" s="1259">
        <v>0</v>
      </c>
      <c r="H48" s="1249">
        <v>3468</v>
      </c>
      <c r="I48" s="1259">
        <v>0.27590495912310681</v>
      </c>
      <c r="J48" s="1249">
        <v>3468</v>
      </c>
      <c r="K48" s="1249">
        <v>0</v>
      </c>
      <c r="L48" s="1249">
        <v>3468</v>
      </c>
      <c r="M48" s="1493">
        <v>3.4358405326147264E-2</v>
      </c>
    </row>
    <row r="49" spans="1:13">
      <c r="A49" s="1251" t="s">
        <v>332</v>
      </c>
      <c r="B49" s="1250">
        <v>45522.604959874494</v>
      </c>
      <c r="C49" s="1260">
        <v>1</v>
      </c>
      <c r="D49" s="1250">
        <v>26598.754439952532</v>
      </c>
      <c r="E49" s="1260">
        <v>1</v>
      </c>
      <c r="F49" s="1250">
        <v>16245.094873187312</v>
      </c>
      <c r="G49" s="1260">
        <v>1</v>
      </c>
      <c r="H49" s="1250">
        <v>12569.54572698566</v>
      </c>
      <c r="I49" s="1260">
        <v>1</v>
      </c>
      <c r="J49" s="1250">
        <v>76338.604959874501</v>
      </c>
      <c r="K49" s="1250">
        <v>24597.395040125506</v>
      </c>
      <c r="L49" s="1250">
        <v>100936</v>
      </c>
      <c r="M49" s="1494">
        <v>1</v>
      </c>
    </row>
  </sheetData>
  <mergeCells count="21">
    <mergeCell ref="H16:I16"/>
    <mergeCell ref="A5:A6"/>
    <mergeCell ref="A16:A17"/>
    <mergeCell ref="B16:C16"/>
    <mergeCell ref="D16:E16"/>
    <mergeCell ref="F16:G16"/>
    <mergeCell ref="A34:A35"/>
    <mergeCell ref="B34:C34"/>
    <mergeCell ref="D34:E34"/>
    <mergeCell ref="F34:G34"/>
    <mergeCell ref="H34:I34"/>
    <mergeCell ref="A25:A26"/>
    <mergeCell ref="B25:C25"/>
    <mergeCell ref="D25:E25"/>
    <mergeCell ref="F25:G25"/>
    <mergeCell ref="H25:I25"/>
    <mergeCell ref="A43:A44"/>
    <mergeCell ref="B43:C43"/>
    <mergeCell ref="D43:E43"/>
    <mergeCell ref="F43:G43"/>
    <mergeCell ref="H43:I43"/>
  </mergeCells>
  <pageMargins left="0.7" right="0.7" top="0.78740157499999996" bottom="0.78740157499999996" header="0.3" footer="0.3"/>
  <pageSetup paperSize="9" orientation="portrait" horizontalDpi="4294967295" verticalDpi="4294967295"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9">
    <tabColor theme="6" tint="0.39997558519241921"/>
    <pageSetUpPr fitToPage="1"/>
  </sheetPr>
  <dimension ref="A1:AV44"/>
  <sheetViews>
    <sheetView zoomScaleNormal="100" workbookViewId="0">
      <pane xSplit="11" ySplit="6" topLeftCell="L7" activePane="bottomRight" state="frozen"/>
      <selection activeCell="A55" sqref="A55:D55"/>
      <selection pane="topRight" activeCell="A55" sqref="A55:D55"/>
      <selection pane="bottomLeft" activeCell="A55" sqref="A55:D55"/>
      <selection pane="bottomRight" activeCell="A55" sqref="A55:D55"/>
    </sheetView>
  </sheetViews>
  <sheetFormatPr baseColWidth="10" defaultColWidth="11.42578125" defaultRowHeight="12" outlineLevelCol="1"/>
  <cols>
    <col min="1" max="1" width="7.42578125" style="4" customWidth="1"/>
    <col min="2" max="2" width="13.28515625" style="157" customWidth="1"/>
    <col min="3" max="3" width="3.7109375" style="158" hidden="1" customWidth="1" outlineLevel="1"/>
    <col min="4" max="4" width="3.140625" style="4" hidden="1" customWidth="1" outlineLevel="1"/>
    <col min="5" max="5" width="2.7109375" style="4" hidden="1" customWidth="1" outlineLevel="1"/>
    <col min="6" max="6" width="36.5703125" style="5" customWidth="1" collapsed="1"/>
    <col min="7" max="7" width="6" style="4" customWidth="1"/>
    <col min="8" max="8" width="5.7109375" style="4" hidden="1" customWidth="1" outlineLevel="1"/>
    <col min="9" max="9" width="19.42578125" style="4" hidden="1" customWidth="1" outlineLevel="1"/>
    <col min="10" max="10" width="3.28515625" style="4" customWidth="1" collapsed="1"/>
    <col min="11" max="11" width="5.140625" style="4" customWidth="1"/>
    <col min="12" max="12" width="11.42578125" style="4" customWidth="1"/>
    <col min="13" max="13" width="2.42578125" style="132" hidden="1" customWidth="1" outlineLevel="1"/>
    <col min="14" max="14" width="4.28515625" style="132" hidden="1" customWidth="1" outlineLevel="1"/>
    <col min="15" max="15" width="30.85546875" style="132" hidden="1" customWidth="1" outlineLevel="1"/>
    <col min="16" max="16" width="12" style="4" customWidth="1" collapsed="1"/>
    <col min="17" max="17" width="2.42578125" style="132" customWidth="1" outlineLevel="1"/>
    <col min="18" max="18" width="6.42578125" style="132" customWidth="1" outlineLevel="1"/>
    <col min="19" max="19" width="30.85546875" style="132" customWidth="1" outlineLevel="1"/>
    <col min="20" max="20" width="10.7109375" style="279" customWidth="1"/>
    <col min="21" max="21" width="10.7109375" style="279" customWidth="1" collapsed="1"/>
    <col min="22" max="22" width="10.42578125" style="279" customWidth="1"/>
    <col min="23" max="23" width="11.85546875" style="279" customWidth="1"/>
    <col min="24" max="24" width="10.5703125" style="350" customWidth="1"/>
    <col min="25" max="25" width="10.5703125" style="181" customWidth="1"/>
    <col min="26" max="26" width="9.7109375" style="279" customWidth="1"/>
    <col min="27" max="27" width="23.140625" style="72" customWidth="1"/>
    <col min="28" max="28" width="4" style="59" bestFit="1" customWidth="1"/>
    <col min="29" max="29" width="6.28515625" style="51" bestFit="1" customWidth="1"/>
    <col min="30" max="30" width="5.85546875" style="51" bestFit="1" customWidth="1"/>
    <col min="31" max="31" width="4.7109375" style="51" bestFit="1" customWidth="1"/>
    <col min="32" max="32" width="5.28515625" style="51" bestFit="1" customWidth="1"/>
    <col min="33" max="33" width="5.85546875" style="51" bestFit="1" customWidth="1"/>
    <col min="34" max="35" width="6.85546875" style="51" bestFit="1" customWidth="1"/>
    <col min="36" max="36" width="8.28515625" style="51" bestFit="1" customWidth="1"/>
    <col min="37" max="37" width="9.140625" style="51" bestFit="1" customWidth="1"/>
    <col min="38" max="38" width="12.140625" style="51" customWidth="1"/>
    <col min="39" max="41" width="5.42578125" style="4" customWidth="1"/>
    <col min="42" max="42" width="5.85546875" style="4" customWidth="1"/>
    <col min="43" max="43" width="5.42578125" style="4" customWidth="1"/>
    <col min="44" max="44" width="5.28515625" style="4" customWidth="1"/>
    <col min="45" max="46" width="11.42578125" style="4"/>
    <col min="47" max="48" width="11.140625" customWidth="1"/>
    <col min="49" max="16384" width="11.42578125" style="4"/>
  </cols>
  <sheetData>
    <row r="1" spans="1:45">
      <c r="A1" s="48"/>
      <c r="B1" s="46"/>
      <c r="C1" s="47"/>
      <c r="D1" s="48"/>
      <c r="E1" s="48"/>
      <c r="F1" s="49" t="s">
        <v>456</v>
      </c>
      <c r="G1" s="48"/>
      <c r="H1" s="48"/>
      <c r="I1" s="48"/>
      <c r="J1" s="48"/>
      <c r="K1" s="48"/>
      <c r="L1" s="137">
        <f>A7</f>
        <v>32129</v>
      </c>
      <c r="M1" s="22"/>
      <c r="N1" s="22"/>
      <c r="O1" s="22"/>
      <c r="P1" s="96">
        <f>A8</f>
        <v>32128</v>
      </c>
      <c r="Q1" s="22"/>
      <c r="R1" s="22"/>
      <c r="S1" s="22"/>
      <c r="T1" s="349"/>
      <c r="U1" s="349"/>
      <c r="V1" s="349"/>
      <c r="W1" s="349"/>
      <c r="Y1" s="267"/>
      <c r="Z1" s="278"/>
      <c r="AB1" s="73"/>
      <c r="AC1" s="74"/>
      <c r="AD1" s="74"/>
      <c r="AE1" s="74"/>
      <c r="AF1" s="74"/>
      <c r="AG1" s="74"/>
    </row>
    <row r="2" spans="1:45" ht="27" customHeight="1">
      <c r="A2" s="48"/>
      <c r="B2" s="138"/>
      <c r="C2" s="47"/>
      <c r="D2" s="138"/>
      <c r="E2" s="138"/>
      <c r="F2" s="1114" t="s">
        <v>1952</v>
      </c>
      <c r="G2" s="138"/>
      <c r="H2" s="138"/>
      <c r="I2" s="138"/>
      <c r="J2" s="138"/>
      <c r="K2" s="138"/>
      <c r="L2" s="138"/>
      <c r="M2" s="25"/>
      <c r="N2" s="25"/>
      <c r="O2" s="126"/>
      <c r="P2" s="138"/>
      <c r="Q2" s="25"/>
      <c r="R2" s="25"/>
      <c r="S2" s="126"/>
      <c r="T2" s="328" t="str">
        <f t="shared" ref="T2:U5" si="0">W2</f>
        <v>Pacca 2006</v>
      </c>
      <c r="U2" s="328" t="str">
        <f t="shared" si="0"/>
        <v>Keoleian 1997</v>
      </c>
      <c r="V2" s="328" t="s">
        <v>18</v>
      </c>
      <c r="W2" s="328" t="s">
        <v>415</v>
      </c>
      <c r="X2" s="328" t="s">
        <v>416</v>
      </c>
      <c r="Y2" s="323" t="s">
        <v>381</v>
      </c>
      <c r="Z2" s="133" t="s">
        <v>413</v>
      </c>
      <c r="AA2" s="87" t="s">
        <v>186</v>
      </c>
      <c r="AB2" s="7" t="s">
        <v>174</v>
      </c>
      <c r="AC2" s="7" t="s">
        <v>175</v>
      </c>
      <c r="AD2" s="7" t="s">
        <v>176</v>
      </c>
      <c r="AE2" s="7" t="s">
        <v>177</v>
      </c>
      <c r="AF2" s="7" t="s">
        <v>178</v>
      </c>
      <c r="AG2" s="7" t="s">
        <v>179</v>
      </c>
      <c r="AH2" s="75" t="s">
        <v>180</v>
      </c>
      <c r="AI2" s="75" t="s">
        <v>181</v>
      </c>
      <c r="AJ2" s="8" t="s">
        <v>182</v>
      </c>
      <c r="AK2" s="9" t="s">
        <v>332</v>
      </c>
      <c r="AL2" s="55" t="s">
        <v>185</v>
      </c>
      <c r="AM2" s="52" t="s">
        <v>174</v>
      </c>
      <c r="AN2" s="52" t="s">
        <v>175</v>
      </c>
      <c r="AO2" s="52" t="s">
        <v>176</v>
      </c>
      <c r="AP2" s="52" t="s">
        <v>177</v>
      </c>
      <c r="AQ2" s="52" t="s">
        <v>178</v>
      </c>
      <c r="AR2" s="52" t="s">
        <v>179</v>
      </c>
    </row>
    <row r="3" spans="1:45" ht="56.25" customHeight="1">
      <c r="A3" s="48" t="s">
        <v>344</v>
      </c>
      <c r="B3" s="172"/>
      <c r="C3" s="47"/>
      <c r="D3" s="173" t="s">
        <v>458</v>
      </c>
      <c r="E3" s="173" t="s">
        <v>459</v>
      </c>
      <c r="F3" s="124" t="s">
        <v>460</v>
      </c>
      <c r="G3" s="53" t="s">
        <v>461</v>
      </c>
      <c r="H3" s="53" t="s">
        <v>462</v>
      </c>
      <c r="I3" s="53" t="s">
        <v>463</v>
      </c>
      <c r="J3" s="53" t="s">
        <v>464</v>
      </c>
      <c r="K3" s="53" t="s">
        <v>337</v>
      </c>
      <c r="L3" s="186" t="str">
        <f>INDEX([1]Names!$J$1:$J$65638,MATCH(L$1,[1]Names!$F$1:$F$65638,0),1)</f>
        <v>photovoltaic laminate, a-Si, at plant</v>
      </c>
      <c r="M3" s="29" t="s">
        <v>187</v>
      </c>
      <c r="N3" s="29" t="s">
        <v>188</v>
      </c>
      <c r="O3" s="128" t="s">
        <v>492</v>
      </c>
      <c r="P3" s="186" t="str">
        <f>INDEX([1]Names!$J$1:$J$65638,MATCH(P$1,[1]Names!$F$1:$F$65638,0),1)</f>
        <v>photovoltaic panel, a-Si, at plant</v>
      </c>
      <c r="Q3" s="29" t="s">
        <v>187</v>
      </c>
      <c r="R3" s="29" t="s">
        <v>188</v>
      </c>
      <c r="S3" s="128" t="s">
        <v>492</v>
      </c>
      <c r="T3" s="351" t="str">
        <f t="shared" si="0"/>
        <v>ASR128</v>
      </c>
      <c r="U3" s="351" t="str">
        <f t="shared" si="0"/>
        <v>UPM 880</v>
      </c>
      <c r="V3" s="351" t="s">
        <v>414</v>
      </c>
      <c r="W3" s="238" t="s">
        <v>692</v>
      </c>
      <c r="X3" s="351" t="s">
        <v>696</v>
      </c>
      <c r="Y3" s="240" t="s">
        <v>382</v>
      </c>
      <c r="Z3" s="240" t="s">
        <v>408</v>
      </c>
      <c r="AA3" s="88"/>
      <c r="AB3" s="54"/>
      <c r="AC3" s="7"/>
      <c r="AD3" s="7"/>
      <c r="AE3" s="7"/>
      <c r="AF3" s="7"/>
      <c r="AG3" s="7"/>
      <c r="AH3" s="6"/>
      <c r="AI3" s="6"/>
      <c r="AJ3" s="8" t="s">
        <v>190</v>
      </c>
      <c r="AK3" s="9" t="s">
        <v>190</v>
      </c>
      <c r="AL3" s="76"/>
    </row>
    <row r="4" spans="1:45" ht="12" customHeight="1">
      <c r="A4" s="48"/>
      <c r="B4" s="172"/>
      <c r="C4" s="47"/>
      <c r="D4" s="10"/>
      <c r="E4" s="10"/>
      <c r="F4" s="124" t="s">
        <v>461</v>
      </c>
      <c r="G4" s="124"/>
      <c r="H4" s="124"/>
      <c r="I4" s="124"/>
      <c r="J4" s="124"/>
      <c r="K4" s="124"/>
      <c r="L4" s="186" t="str">
        <f>INDEX([1]Names!$K$1:$K$65638,MATCH(L$1,[1]Names!$F$1:$F$65638,0),1)</f>
        <v>US</v>
      </c>
      <c r="M4" s="32"/>
      <c r="N4" s="32"/>
      <c r="O4" s="268"/>
      <c r="P4" s="186" t="str">
        <f>INDEX([1]Names!$K$1:$K$65638,MATCH(P$1,[1]Names!$F$1:$F$65638,0),1)</f>
        <v>US</v>
      </c>
      <c r="Q4" s="32"/>
      <c r="R4" s="32"/>
      <c r="S4" s="268"/>
      <c r="T4" s="351" t="str">
        <f t="shared" si="0"/>
        <v>US</v>
      </c>
      <c r="U4" s="351" t="str">
        <f t="shared" si="0"/>
        <v>US</v>
      </c>
      <c r="V4" s="351" t="s">
        <v>403</v>
      </c>
      <c r="W4" s="351" t="s">
        <v>403</v>
      </c>
      <c r="X4" s="351" t="s">
        <v>403</v>
      </c>
      <c r="Y4" s="240"/>
      <c r="Z4" s="240"/>
      <c r="AA4" s="89"/>
      <c r="AB4" s="56" t="s">
        <v>192</v>
      </c>
      <c r="AJ4" s="57"/>
      <c r="AK4" s="57"/>
      <c r="AL4" s="58"/>
    </row>
    <row r="5" spans="1:45">
      <c r="A5" s="48"/>
      <c r="B5" s="172"/>
      <c r="C5" s="47"/>
      <c r="D5" s="10"/>
      <c r="E5" s="10"/>
      <c r="F5" s="124" t="s">
        <v>464</v>
      </c>
      <c r="G5" s="124"/>
      <c r="H5" s="124"/>
      <c r="I5" s="124"/>
      <c r="J5" s="124"/>
      <c r="K5" s="124"/>
      <c r="L5" s="186">
        <f>INDEX([1]Names!$N$1:$N$65638,MATCH(L$1,[1]Names!$F$1:$F$65638,0),1)</f>
        <v>1</v>
      </c>
      <c r="M5" s="32"/>
      <c r="N5" s="32"/>
      <c r="O5" s="268"/>
      <c r="P5" s="186">
        <f>INDEX([1]Names!$N$1:$N$65638,MATCH(P$1,[1]Names!$F$1:$F$65638,0),1)</f>
        <v>1</v>
      </c>
      <c r="Q5" s="32"/>
      <c r="R5" s="32"/>
      <c r="S5" s="268"/>
      <c r="T5" s="351">
        <f t="shared" si="0"/>
        <v>0</v>
      </c>
      <c r="U5" s="351">
        <f t="shared" si="0"/>
        <v>0</v>
      </c>
      <c r="V5" s="351">
        <v>0</v>
      </c>
      <c r="W5" s="351"/>
      <c r="X5" s="354"/>
      <c r="Y5" s="240"/>
      <c r="Z5" s="240"/>
    </row>
    <row r="6" spans="1:45">
      <c r="A6" s="48"/>
      <c r="B6" s="172"/>
      <c r="C6" s="47"/>
      <c r="D6" s="10"/>
      <c r="E6" s="10"/>
      <c r="F6" s="124" t="s">
        <v>337</v>
      </c>
      <c r="G6" s="348"/>
      <c r="H6" s="124"/>
      <c r="I6" s="124"/>
      <c r="J6" s="124"/>
      <c r="K6" s="124"/>
      <c r="L6" s="186" t="str">
        <f>INDEX([1]Names!$O$1:$O$65638,MATCH(L$1,[1]Names!$F$1:$F$65638,0),1)</f>
        <v>m2</v>
      </c>
      <c r="M6" s="32"/>
      <c r="N6" s="32"/>
      <c r="O6" s="268"/>
      <c r="P6" s="186" t="str">
        <f>INDEX([1]Names!$O$1:$O$65638,MATCH(P$1,[1]Names!$F$1:$F$65638,0),1)</f>
        <v>m2</v>
      </c>
      <c r="Q6" s="32"/>
      <c r="R6" s="32"/>
      <c r="S6" s="268"/>
      <c r="T6" s="351" t="s">
        <v>340</v>
      </c>
      <c r="U6" s="351" t="s">
        <v>340</v>
      </c>
      <c r="V6" s="355" t="s">
        <v>340</v>
      </c>
      <c r="W6" s="220" t="s">
        <v>466</v>
      </c>
      <c r="X6" s="355" t="s">
        <v>466</v>
      </c>
      <c r="Y6" s="241" t="s">
        <v>466</v>
      </c>
      <c r="Z6" s="241" t="s">
        <v>339</v>
      </c>
      <c r="AB6" s="60"/>
      <c r="AC6" s="60"/>
      <c r="AD6" s="60"/>
      <c r="AE6" s="60"/>
      <c r="AF6" s="60"/>
      <c r="AG6" s="60"/>
      <c r="AJ6" s="61"/>
      <c r="AK6" s="61"/>
      <c r="AL6" s="78"/>
    </row>
    <row r="7" spans="1:45">
      <c r="A7" s="94">
        <v>32129</v>
      </c>
      <c r="B7" s="174" t="s">
        <v>467</v>
      </c>
      <c r="C7" s="175"/>
      <c r="D7" s="8" t="s">
        <v>352</v>
      </c>
      <c r="E7" s="176">
        <v>0</v>
      </c>
      <c r="F7" s="136" t="str">
        <f>IF(OR(D7="4",E7="4"),INDEX([1]NamesElementary!$B$1:$B$65543,MATCH(A7,[1]NamesElementary!$A$1:$A$65543,0),1),INDEX([1]Names!$J$1:$J$65638,MATCH(A7,[1]Names!$F$1:$F$65638,0),1))</f>
        <v>photovoltaic laminate, a-Si, at plant</v>
      </c>
      <c r="G7" s="13" t="str">
        <f>IF(OR(D7="4",E7="4"),"-",INDEX([1]Names!$K$1:$K$65638,MATCH(A7,[1]Names!$F$1:$F$65638,0),1))</f>
        <v>US</v>
      </c>
      <c r="H7" s="11" t="str">
        <f>IF(OR(D7="4",E7="4"),INDEX([1]NamesElementary!$D$1:$D$65543,MATCH($A7,[1]NamesElementary!$A$1:$A$65543,0),1),"-")</f>
        <v>-</v>
      </c>
      <c r="I7" s="11" t="str">
        <f>IF(OR(D7="4",E7="4"),INDEX([1]NamesElementary!$E$1:$E$65543,MATCH($A7,[1]NamesElementary!$A$1:$A$65543,0),1),"-")</f>
        <v>-</v>
      </c>
      <c r="J7" s="12">
        <f>IF(OR(D7="4",E7="4"),"-",INDEX([1]Names!$N$1:$N$65638,MATCH(A7,[1]Names!$F$1:$F$65638,0),1))</f>
        <v>1</v>
      </c>
      <c r="K7" s="13" t="str">
        <f>IF(OR(D7="4",E7="4"),INDEX([1]NamesElementary!$G$1:$G$65543,MATCH(A7,[1]NamesElementary!$A$1:$A$65543,0),1),INDEX([1]Names!$O$1:$O$65638,MATCH(A7,[1]Names!$F$1:$F$65638,0),1))</f>
        <v>m2</v>
      </c>
      <c r="L7" s="146">
        <v>1</v>
      </c>
      <c r="M7" s="39"/>
      <c r="N7" s="40"/>
      <c r="O7" s="131"/>
      <c r="P7" s="146">
        <v>0</v>
      </c>
      <c r="Q7" s="39"/>
      <c r="R7" s="1"/>
      <c r="S7" s="131"/>
      <c r="T7" s="338">
        <f>W7/W$7</f>
        <v>1</v>
      </c>
      <c r="U7" s="338">
        <f>X7/X$7</f>
        <v>1</v>
      </c>
      <c r="V7" s="358">
        <v>0</v>
      </c>
      <c r="W7" s="359">
        <f>219.6*16*0.0254*0.0254</f>
        <v>2.2668341759999997</v>
      </c>
      <c r="X7" s="359">
        <f>1.194*0.343</f>
        <v>0.40954200000000002</v>
      </c>
      <c r="Y7" s="189"/>
      <c r="Z7" s="198"/>
      <c r="AA7" s="90"/>
      <c r="AB7" s="7"/>
      <c r="AC7" s="62"/>
      <c r="AD7" s="62"/>
      <c r="AE7" s="62"/>
      <c r="AF7" s="62"/>
      <c r="AG7" s="62"/>
      <c r="AH7" s="62"/>
      <c r="AI7" s="63"/>
      <c r="AJ7" s="80"/>
      <c r="AK7" s="81"/>
      <c r="AL7" s="82"/>
      <c r="AM7" s="64"/>
      <c r="AN7" s="64"/>
      <c r="AO7" s="64"/>
      <c r="AP7" s="64"/>
      <c r="AQ7" s="64"/>
      <c r="AR7" s="64"/>
    </row>
    <row r="8" spans="1:45">
      <c r="A8" s="94">
        <v>32128</v>
      </c>
      <c r="B8" s="137"/>
      <c r="C8" s="175"/>
      <c r="D8" s="8" t="s">
        <v>352</v>
      </c>
      <c r="E8" s="176">
        <v>0</v>
      </c>
      <c r="F8" s="136" t="str">
        <f>IF(OR(D8="4",E8="4"),INDEX([1]NamesElementary!$B$1:$B$65543,MATCH(A8,[1]NamesElementary!$A$1:$A$65543,0),1),INDEX([1]Names!$J$1:$J$65638,MATCH(A8,[1]Names!$F$1:$F$65638,0),1))</f>
        <v>photovoltaic panel, a-Si, at plant</v>
      </c>
      <c r="G8" s="13" t="str">
        <f>IF(OR(D8="4",E8="4"),"-",INDEX([1]Names!$K$1:$K$65638,MATCH(A8,[1]Names!$F$1:$F$65638,0),1))</f>
        <v>US</v>
      </c>
      <c r="H8" s="11" t="str">
        <f>IF(OR(D8="4",E8="4"),INDEX([1]NamesElementary!$D$1:$D$65543,MATCH($A8,[1]NamesElementary!$A$1:$A$65543,0),1),"-")</f>
        <v>-</v>
      </c>
      <c r="I8" s="11" t="str">
        <f>IF(OR(D8="4",E8="4"),INDEX([1]NamesElementary!$E$1:$E$65543,MATCH($A8,[1]NamesElementary!$A$1:$A$65543,0),1),"-")</f>
        <v>-</v>
      </c>
      <c r="J8" s="12">
        <f>IF(OR(D8="4",E8="4"),"-",INDEX([1]Names!$N$1:$N$65638,MATCH(A8,[1]Names!$F$1:$F$65638,0),1))</f>
        <v>1</v>
      </c>
      <c r="K8" s="13" t="str">
        <f>IF(OR(D8="4",E8="4"),INDEX([1]NamesElementary!$G$1:$G$65543,MATCH(A8,[1]NamesElementary!$A$1:$A$65543,0),1),INDEX([1]Names!$O$1:$O$65638,MATCH(A8,[1]Names!$F$1:$F$65638,0),1))</f>
        <v>m2</v>
      </c>
      <c r="L8" s="146">
        <v>0</v>
      </c>
      <c r="M8" s="39"/>
      <c r="N8" s="40"/>
      <c r="O8" s="131"/>
      <c r="P8" s="146">
        <v>1</v>
      </c>
      <c r="Q8" s="39"/>
      <c r="R8" s="1"/>
      <c r="S8" s="131"/>
      <c r="T8" s="338">
        <f t="shared" ref="T8:U38" si="1">W8/W$7</f>
        <v>0</v>
      </c>
      <c r="U8" s="338">
        <f t="shared" si="1"/>
        <v>0</v>
      </c>
      <c r="V8" s="338">
        <v>1</v>
      </c>
      <c r="W8" s="338">
        <v>0</v>
      </c>
      <c r="X8" s="360">
        <v>0</v>
      </c>
      <c r="Y8" s="189"/>
      <c r="Z8" s="201"/>
      <c r="AA8" s="90"/>
      <c r="AB8" s="7"/>
      <c r="AC8" s="62"/>
      <c r="AD8" s="62"/>
      <c r="AE8" s="62"/>
      <c r="AF8" s="62"/>
      <c r="AG8" s="62"/>
      <c r="AH8" s="62"/>
      <c r="AI8" s="63"/>
      <c r="AJ8" s="80"/>
      <c r="AK8" s="81"/>
      <c r="AL8" s="82"/>
      <c r="AM8" s="64"/>
      <c r="AN8" s="64"/>
      <c r="AO8" s="64"/>
      <c r="AP8" s="64"/>
      <c r="AQ8" s="64"/>
      <c r="AR8" s="64"/>
    </row>
    <row r="9" spans="1:45" ht="12.75">
      <c r="A9" s="94">
        <v>32023</v>
      </c>
      <c r="B9" s="174" t="s">
        <v>468</v>
      </c>
      <c r="C9" s="148" t="s">
        <v>469</v>
      </c>
      <c r="D9" s="149" t="s">
        <v>470</v>
      </c>
      <c r="E9" s="150" t="s">
        <v>352</v>
      </c>
      <c r="F9" s="135" t="str">
        <f>IF(OR(D9="4",E9="4"),INDEX([1]NamesElementary!$B$1:$B$65543,MATCH(A9,[1]NamesElementary!$A$1:$A$65543,0),1),INDEX([1]Names!$J$1:$J$65638,MATCH(A9,[1]Names!$F$1:$F$65638,0),1))</f>
        <v>electricity, medium voltage, at grid</v>
      </c>
      <c r="G9" s="115" t="str">
        <f>IF(OR(D9="4",E9="4"),"-",INDEX([1]Names!$K$1:$K$65638,MATCH(A9,[1]Names!$F$1:$F$65638,0),1))</f>
        <v>US</v>
      </c>
      <c r="H9" s="151" t="str">
        <f>IF(OR(D9="4",E9="4"),INDEX([1]NamesElementary!$D$1:$D$65543,MATCH($A9,[1]NamesElementary!$A$1:$A$65543,0),1),"-")</f>
        <v>-</v>
      </c>
      <c r="I9" s="113" t="str">
        <f>IF(OR(D9="4",E9="4"),INDEX([1]NamesElementary!$E$1:$E$65543,MATCH($A9,[1]NamesElementary!$A$1:$A$65543,0),1),"-")</f>
        <v>-</v>
      </c>
      <c r="J9" s="114">
        <f>IF(OR(D9="4",E9="4"),"-",INDEX([1]Names!$N$1:$N$65638,MATCH(A9,[1]Names!$F$1:$F$65638,0),1))</f>
        <v>0</v>
      </c>
      <c r="K9" s="115" t="str">
        <f>IF(OR(D9="4",E9="4"),INDEX([1]NamesElementary!$G$1:$G$65543,MATCH(A9,[1]NamesElementary!$A$1:$A$65543,0),1),INDEX([1]Names!$O$1:$O$65638,MATCH(A9,[1]Names!$F$1:$F$65638,0),1))</f>
        <v>kWh</v>
      </c>
      <c r="L9" s="152">
        <f>T9</f>
        <v>48.220366741392382</v>
      </c>
      <c r="M9" s="39">
        <v>1</v>
      </c>
      <c r="N9" s="1">
        <f t="shared" ref="N9:N38" si="2">$AK9</f>
        <v>1.128986925796466</v>
      </c>
      <c r="O9" s="131" t="str">
        <f t="shared" ref="O9:O38" si="3">$AL9&amp;"; "&amp;$AA9</f>
        <v>(3,3,2,1,1,na); Pacca 2006</v>
      </c>
      <c r="P9" s="152">
        <v>0</v>
      </c>
      <c r="Q9" s="39">
        <v>1</v>
      </c>
      <c r="R9" s="1">
        <f t="shared" ref="R9:R38" si="4">$AK9</f>
        <v>1.128986925796466</v>
      </c>
      <c r="S9" s="41" t="str">
        <f t="shared" ref="S9:S38" si="5">$AL9&amp;"; "&amp;$AA9</f>
        <v>(3,3,2,1,1,na); Pacca 2006</v>
      </c>
      <c r="T9" s="352">
        <f t="shared" si="1"/>
        <v>48.220366741392382</v>
      </c>
      <c r="U9" s="352">
        <f t="shared" si="1"/>
        <v>0</v>
      </c>
      <c r="V9" s="353">
        <f>5.01+6.58+8.23+7.1+1.52+1.52+1.52+12.2</f>
        <v>43.68</v>
      </c>
      <c r="W9" s="352">
        <f>6917120/8.1*0.000001*W42</f>
        <v>109.30757530864199</v>
      </c>
      <c r="Y9" s="316"/>
      <c r="Z9" s="208">
        <f>0.0679</f>
        <v>6.7900000000000002E-2</v>
      </c>
      <c r="AA9" s="90" t="s">
        <v>415</v>
      </c>
      <c r="AB9" s="7">
        <v>3</v>
      </c>
      <c r="AC9" s="62">
        <v>3</v>
      </c>
      <c r="AD9" s="62">
        <v>2</v>
      </c>
      <c r="AE9" s="62">
        <v>1</v>
      </c>
      <c r="AF9" s="62">
        <v>1</v>
      </c>
      <c r="AG9" s="62" t="s">
        <v>194</v>
      </c>
      <c r="AH9" s="62">
        <f>IF(OR($D9="4",$E9="4"),INDEX([1]NamesElementary!$J$1:$J$65543,MATCH($A9,[1]NamesElementary!$A$1:$A$65543,0),1),INDEX([1]Names!$W$1:$W$65638,MATCH($A9,[1]Names!$F$1:$F$65638,0),1))</f>
        <v>2</v>
      </c>
      <c r="AI9" s="63">
        <f>INDEX([1]BasicUncertainty!$H$1:$H$65536,MATCH(AH9,[1]BasicUncertainty!$B$1:$B$65536,0),1)</f>
        <v>1.05</v>
      </c>
      <c r="AJ9" s="80">
        <f t="shared" ref="AJ9:AJ38" si="6">EXP(SQRT((LN(AM9)^2)+(LN(AN9)^2)+(LN(AO9)^2)+(LN(AP9)^2)+(LN(AQ9)^2)+(LN(AR9)^2)))</f>
        <v>1.1174816203765749</v>
      </c>
      <c r="AK9" s="81">
        <f t="shared" ref="AK9:AK38" si="7">EXP(SQRT((LN(AM9)^2)+(LN(AN9)^2)+(LN(AO9)^2)+(LN(AP9)^2)+(LN(AQ9)^2)+(LN(AR9)^2)+LN(AI9)^2))</f>
        <v>1.128986925796466</v>
      </c>
      <c r="AL9" s="82" t="str">
        <f t="shared" ref="AL9:AL38" si="8">CONCATENATE("(",AB9,",",AC9,",",AD9,",",AE9,",",AF9,",",AG9,")")</f>
        <v>(3,3,2,1,1,na)</v>
      </c>
      <c r="AM9" s="64">
        <f>IF(AB9=1,'[1]SDG^2 values'!$B$4,IF(AB9=2,'[1]SDG^2 values'!$C$4,IF(AB9=3,'[1]SDG^2 values'!$D$4,IF(AB9=4,'[1]SDG^2 values'!$E$4,IF(AB9=5,'[1]SDG^2 values'!$F$4,1)))))</f>
        <v>1.1000000000000001</v>
      </c>
      <c r="AN9" s="64">
        <f>IF(AC9=1,'[1]SDG^2 values'!$B$5,IF(AC9=2,'[1]SDG^2 values'!$C$5,IF(AC9=3,'[1]SDG^2 values'!$D$5,IF(AC9=4,'[1]SDG^2 values'!$E$5,IF(AC9=5,'[1]SDG^2 values'!$F$5,1)))))</f>
        <v>1.05</v>
      </c>
      <c r="AO9" s="64">
        <f>IF(AD9=1,'[1]SDG^2 values'!$B$6,IF(AD9=2,'[1]SDG^2 values'!$C$6,IF(AD9=3,'[1]SDG^2 values'!$D$6,IF(AD9=4,'[1]SDG^2 values'!$E$6,IF(AD9=5,'[1]SDG^2 values'!$F$6,1)))))</f>
        <v>1.03</v>
      </c>
      <c r="AP9" s="64">
        <f>IF(AE9=1,'[1]SDG^2 values'!$B$7,IF(AE9=2,'[1]SDG^2 values'!$C$7,IF(AE9=3,'[1]SDG^2 values'!$D$7,IF(AE9=4,'[1]SDG^2 values'!$E$7,IF(AE9=5,'[1]SDG^2 values'!$F$7,1)))))</f>
        <v>1</v>
      </c>
      <c r="AQ9" s="64">
        <f>IF(AF9=1,'[1]SDG^2 values'!$B$8,IF(AF9=2,'[1]SDG^2 values'!$C$8,IF(AF9=3,'[1]SDG^2 values'!$D$8,IF(AF9=4,'[1]SDG^2 values'!$E$8,IF(AF9=5,'[1]SDG^2 values'!$F$8,1)))))</f>
        <v>1</v>
      </c>
      <c r="AR9" s="64">
        <f>IF(AG9=1,'[1]SDG^2 values'!$B$9,IF(AG9=2,'[1]SDG^2 values'!$C$9,IF(AG9=3,'[1]SDG^2 values'!$D$9,IF(AG9=4,'[1]SDG^2 values'!$E$9,IF(AG9=5,'[1]SDG^2 values'!$F$9,1)))))</f>
        <v>1</v>
      </c>
    </row>
    <row r="10" spans="1:45" ht="39" customHeight="1">
      <c r="A10" s="280">
        <v>4088</v>
      </c>
      <c r="B10" s="174" t="s">
        <v>469</v>
      </c>
      <c r="C10" s="148" t="s">
        <v>469</v>
      </c>
      <c r="D10" s="149" t="s">
        <v>470</v>
      </c>
      <c r="E10" s="150" t="s">
        <v>352</v>
      </c>
      <c r="F10" s="135" t="str">
        <f>IF(OR(D10="4",E10="4"),INDEX([1]NamesElementary!$B$1:$B$65543,MATCH(A10,[1]NamesElementary!$A$1:$A$65543,0),1),INDEX([1]Names!$J$1:$J$65638,MATCH(A10,[1]Names!$F$1:$F$65638,0),1))</f>
        <v>light fuel oil, burned in industrial furnace 1MW, non-modulating</v>
      </c>
      <c r="G10" s="115" t="str">
        <f>IF(OR(D10="4",E10="4"),"-",INDEX([1]Names!$K$1:$K$65638,MATCH(A10,[1]Names!$F$1:$F$65638,0),1))</f>
        <v>RER</v>
      </c>
      <c r="H10" s="151" t="str">
        <f>IF(OR(D10="4",E10="4"),INDEX([1]NamesElementary!$D$1:$D$65543,MATCH($A10,[1]NamesElementary!$A$1:$A$65543,0),1),"-")</f>
        <v>-</v>
      </c>
      <c r="I10" s="113" t="str">
        <f>IF(OR(D10="4",E10="4"),INDEX([1]NamesElementary!$E$1:$E$65543,MATCH($A10,[1]NamesElementary!$A$1:$A$65543,0),1),"-")</f>
        <v>-</v>
      </c>
      <c r="J10" s="114">
        <f>IF(OR(D10="4",E10="4"),"-",INDEX([1]Names!$N$1:$N$65638,MATCH(A10,[1]Names!$F$1:$F$65638,0),1))</f>
        <v>0</v>
      </c>
      <c r="K10" s="115" t="str">
        <f>IF(OR(D10="4",E10="4"),INDEX([1]NamesElementary!$G$1:$G$65543,MATCH(A10,[1]NamesElementary!$A$1:$A$65543,0),1),INDEX([1]Names!$O$1:$O$65638,MATCH(A10,[1]Names!$F$1:$F$65638,0),1))</f>
        <v>MJ</v>
      </c>
      <c r="L10" s="152">
        <f>T10</f>
        <v>5.8898917888910471</v>
      </c>
      <c r="M10" s="39">
        <v>1</v>
      </c>
      <c r="N10" s="1">
        <f t="shared" si="2"/>
        <v>1.128986925796466</v>
      </c>
      <c r="O10" s="131" t="str">
        <f t="shared" si="3"/>
        <v>(3,3,2,1,1,na); Pacca 2006</v>
      </c>
      <c r="P10" s="152">
        <v>0</v>
      </c>
      <c r="Q10" s="39">
        <v>1</v>
      </c>
      <c r="R10" s="1">
        <f t="shared" si="4"/>
        <v>1.128986925796466</v>
      </c>
      <c r="S10" s="41" t="str">
        <f t="shared" si="5"/>
        <v>(3,3,2,1,1,na); Pacca 2006</v>
      </c>
      <c r="T10" s="352">
        <f t="shared" si="1"/>
        <v>5.8898917888910471</v>
      </c>
      <c r="U10" s="352">
        <f t="shared" si="1"/>
        <v>0</v>
      </c>
      <c r="V10" s="353"/>
      <c r="W10" s="352">
        <f>816500*0.02835*36.5/8.1*0.000001*W42</f>
        <v>13.351408000000001</v>
      </c>
      <c r="X10" s="352"/>
      <c r="Y10" s="316"/>
      <c r="Z10" s="201">
        <v>5.2899999999999998E-5</v>
      </c>
      <c r="AA10" s="90" t="str">
        <f t="shared" ref="AA10:AG12" si="9">AA$9</f>
        <v>Pacca 2006</v>
      </c>
      <c r="AB10" s="8">
        <f t="shared" si="9"/>
        <v>3</v>
      </c>
      <c r="AC10" s="8">
        <f t="shared" si="9"/>
        <v>3</v>
      </c>
      <c r="AD10" s="8">
        <f t="shared" si="9"/>
        <v>2</v>
      </c>
      <c r="AE10" s="8">
        <f t="shared" si="9"/>
        <v>1</v>
      </c>
      <c r="AF10" s="8">
        <f t="shared" si="9"/>
        <v>1</v>
      </c>
      <c r="AG10" s="8" t="str">
        <f t="shared" si="9"/>
        <v>na</v>
      </c>
      <c r="AH10" s="62">
        <f>IF(OR($D10="4",$E10="4"),INDEX([1]NamesElementary!$J$1:$J$65543,MATCH($A10,[1]NamesElementary!$A$1:$A$65543,0),1),INDEX([1]Names!$W$1:$W$65638,MATCH($A10,[1]Names!$F$1:$F$65638,0),1))</f>
        <v>1</v>
      </c>
      <c r="AI10" s="63">
        <f>INDEX([1]BasicUncertainty!$H$1:$H$65536,MATCH(AH10,[1]BasicUncertainty!$B$1:$B$65536,0),1)</f>
        <v>1.05</v>
      </c>
      <c r="AJ10" s="80">
        <f t="shared" si="6"/>
        <v>1.1174816203765749</v>
      </c>
      <c r="AK10" s="81">
        <f t="shared" si="7"/>
        <v>1.128986925796466</v>
      </c>
      <c r="AL10" s="82" t="str">
        <f t="shared" si="8"/>
        <v>(3,3,2,1,1,na)</v>
      </c>
      <c r="AM10" s="64">
        <f>IF(AB10=1,'[1]SDG^2 values'!$B$4,IF(AB10=2,'[1]SDG^2 values'!$C$4,IF(AB10=3,'[1]SDG^2 values'!$D$4,IF(AB10=4,'[1]SDG^2 values'!$E$4,IF(AB10=5,'[1]SDG^2 values'!$F$4,1)))))</f>
        <v>1.1000000000000001</v>
      </c>
      <c r="AN10" s="64">
        <f>IF(AC10=1,'[1]SDG^2 values'!$B$5,IF(AC10=2,'[1]SDG^2 values'!$C$5,IF(AC10=3,'[1]SDG^2 values'!$D$5,IF(AC10=4,'[1]SDG^2 values'!$E$5,IF(AC10=5,'[1]SDG^2 values'!$F$5,1)))))</f>
        <v>1.05</v>
      </c>
      <c r="AO10" s="64">
        <f>IF(AD10=1,'[1]SDG^2 values'!$B$6,IF(AD10=2,'[1]SDG^2 values'!$C$6,IF(AD10=3,'[1]SDG^2 values'!$D$6,IF(AD10=4,'[1]SDG^2 values'!$E$6,IF(AD10=5,'[1]SDG^2 values'!$F$6,1)))))</f>
        <v>1.03</v>
      </c>
      <c r="AP10" s="64">
        <f>IF(AE10=1,'[1]SDG^2 values'!$B$7,IF(AE10=2,'[1]SDG^2 values'!$C$7,IF(AE10=3,'[1]SDG^2 values'!$D$7,IF(AE10=4,'[1]SDG^2 values'!$E$7,IF(AE10=5,'[1]SDG^2 values'!$F$7,1)))))</f>
        <v>1</v>
      </c>
      <c r="AQ10" s="64">
        <f>IF(AF10=1,'[1]SDG^2 values'!$B$8,IF(AF10=2,'[1]SDG^2 values'!$C$8,IF(AF10=3,'[1]SDG^2 values'!$D$8,IF(AF10=4,'[1]SDG^2 values'!$E$8,IF(AF10=5,'[1]SDG^2 values'!$F$8,1)))))</f>
        <v>1</v>
      </c>
      <c r="AR10" s="64">
        <f>IF(AG10=1,'[1]SDG^2 values'!$B$9,IF(AG10=2,'[1]SDG^2 values'!$C$9,IF(AG10=3,'[1]SDG^2 values'!$D$9,IF(AG10=4,'[1]SDG^2 values'!$E$9,IF(AG10=5,'[1]SDG^2 values'!$F$9,1)))))</f>
        <v>1</v>
      </c>
      <c r="AS10" s="201">
        <f>2*3470*36.3</f>
        <v>251921.99999999997</v>
      </c>
    </row>
    <row r="11" spans="1:45" ht="12.75">
      <c r="A11" s="96">
        <v>4849</v>
      </c>
      <c r="B11" s="49" t="s">
        <v>92</v>
      </c>
      <c r="C11" s="148" t="s">
        <v>469</v>
      </c>
      <c r="D11" s="149" t="s">
        <v>470</v>
      </c>
      <c r="E11" s="150" t="s">
        <v>352</v>
      </c>
      <c r="F11" s="135" t="str">
        <f>IF(OR(D11="4",E11="4"),INDEX([1]NamesElementary!$B$1:$B$65543,MATCH(A11,[1]NamesElementary!$A$1:$A$65543,0),1),INDEX([1]Names!$J$1:$J$65638,MATCH(A11,[1]Names!$F$1:$F$65638,0),1))</f>
        <v>photovoltaic panel factory</v>
      </c>
      <c r="G11" s="115" t="str">
        <f>IF(OR(D11="4",E11="4"),"-",INDEX([1]Names!$K$1:$K$65638,MATCH(A11,[1]Names!$F$1:$F$65638,0),1))</f>
        <v>GLO</v>
      </c>
      <c r="H11" s="151" t="str">
        <f>IF(OR(D11="4",E11="4"),INDEX([1]NamesElementary!$D$1:$D$65543,MATCH($A11,[1]NamesElementary!$A$1:$A$65543,0),1),"-")</f>
        <v>-</v>
      </c>
      <c r="I11" s="113" t="str">
        <f>IF(OR(D11="4",E11="4"),INDEX([1]NamesElementary!$E$1:$E$65543,MATCH($A11,[1]NamesElementary!$A$1:$A$65543,0),1),"-")</f>
        <v>-</v>
      </c>
      <c r="J11" s="114">
        <f>IF(OR(D11="4",E11="4"),"-",INDEX([1]Names!$N$1:$N$65638,MATCH(A11,[1]Names!$F$1:$F$65638,0),1))</f>
        <v>1</v>
      </c>
      <c r="K11" s="115" t="str">
        <f>IF(OR(D11="4",E11="4"),INDEX([1]NamesElementary!$G$1:$G$65543,MATCH(A11,[1]NamesElementary!$A$1:$A$65543,0),1),INDEX([1]Names!$O$1:$O$65638,MATCH(A11,[1]Names!$F$1:$F$65638,0),1))</f>
        <v>unit</v>
      </c>
      <c r="L11" s="152">
        <f>'X-Panel'!BY61</f>
        <v>3.9999999999999998E-6</v>
      </c>
      <c r="M11" s="39">
        <v>1</v>
      </c>
      <c r="N11" s="1">
        <f t="shared" si="2"/>
        <v>3.0161925676538148</v>
      </c>
      <c r="O11" s="131" t="str">
        <f t="shared" si="3"/>
        <v>(1,4,1,3,1,3); Assumption</v>
      </c>
      <c r="P11" s="152">
        <v>0</v>
      </c>
      <c r="Q11" s="39">
        <v>1</v>
      </c>
      <c r="R11" s="1">
        <f t="shared" si="4"/>
        <v>3.0161925676538148</v>
      </c>
      <c r="S11" s="41" t="str">
        <f t="shared" si="5"/>
        <v>(1,4,1,3,1,3); Assumption</v>
      </c>
      <c r="T11" s="352">
        <f t="shared" si="1"/>
        <v>0</v>
      </c>
      <c r="U11" s="352">
        <f t="shared" si="1"/>
        <v>0</v>
      </c>
      <c r="V11" s="352"/>
      <c r="W11" s="352"/>
      <c r="X11" s="352"/>
      <c r="Y11" s="316"/>
      <c r="Z11" s="201"/>
      <c r="AA11" s="90" t="s">
        <v>411</v>
      </c>
      <c r="AB11" s="7">
        <v>1</v>
      </c>
      <c r="AC11" s="62">
        <v>4</v>
      </c>
      <c r="AD11" s="62">
        <v>1</v>
      </c>
      <c r="AE11" s="62">
        <v>3</v>
      </c>
      <c r="AF11" s="62">
        <v>1</v>
      </c>
      <c r="AG11" s="62">
        <v>3</v>
      </c>
      <c r="AH11" s="62">
        <f>IF(OR($D11="4",$E11="4"),INDEX([1]NamesElementary!$J$1:$J$65543,MATCH($A11,[1]NamesElementary!$A$1:$A$65543,0),1),INDEX([1]Names!$W$1:$W$65638,MATCH($A11,[1]Names!$F$1:$F$65638,0),1))</f>
        <v>9</v>
      </c>
      <c r="AI11" s="63">
        <f>INDEX([1]BasicUncertainty!$H$1:$H$65536,MATCH(AH11,[1]BasicUncertainty!$B$1:$B$65536,0),1)</f>
        <v>3</v>
      </c>
      <c r="AJ11" s="80">
        <f t="shared" si="6"/>
        <v>1.1150377561073679</v>
      </c>
      <c r="AK11" s="81">
        <f t="shared" si="7"/>
        <v>3.0161925676538148</v>
      </c>
      <c r="AL11" s="82" t="str">
        <f t="shared" si="8"/>
        <v>(1,4,1,3,1,3)</v>
      </c>
      <c r="AM11" s="64">
        <f>IF(AB11=1,'[1]SDG^2 values'!$B$4,IF(AB11=2,'[1]SDG^2 values'!$C$4,IF(AB11=3,'[1]SDG^2 values'!$D$4,IF(AB11=4,'[1]SDG^2 values'!$E$4,IF(AB11=5,'[1]SDG^2 values'!$F$4,1)))))</f>
        <v>1</v>
      </c>
      <c r="AN11" s="64">
        <f>IF(AC11=1,'[1]SDG^2 values'!$B$5,IF(AC11=2,'[1]SDG^2 values'!$C$5,IF(AC11=3,'[1]SDG^2 values'!$D$5,IF(AC11=4,'[1]SDG^2 values'!$E$5,IF(AC11=5,'[1]SDG^2 values'!$F$5,1)))))</f>
        <v>1.1000000000000001</v>
      </c>
      <c r="AO11" s="64">
        <f>IF(AD11=1,'[1]SDG^2 values'!$B$6,IF(AD11=2,'[1]SDG^2 values'!$C$6,IF(AD11=3,'[1]SDG^2 values'!$D$6,IF(AD11=4,'[1]SDG^2 values'!$E$6,IF(AD11=5,'[1]SDG^2 values'!$F$6,1)))))</f>
        <v>1</v>
      </c>
      <c r="AP11" s="64">
        <f>IF(AE11=1,'[1]SDG^2 values'!$B$7,IF(AE11=2,'[1]SDG^2 values'!$C$7,IF(AE11=3,'[1]SDG^2 values'!$D$7,IF(AE11=4,'[1]SDG^2 values'!$E$7,IF(AE11=5,'[1]SDG^2 values'!$F$7,1)))))</f>
        <v>1.02</v>
      </c>
      <c r="AQ11" s="64">
        <f>IF(AF11=1,'[1]SDG^2 values'!$B$8,IF(AF11=2,'[1]SDG^2 values'!$C$8,IF(AF11=3,'[1]SDG^2 values'!$D$8,IF(AF11=4,'[1]SDG^2 values'!$E$8,IF(AF11=5,'[1]SDG^2 values'!$F$8,1)))))</f>
        <v>1</v>
      </c>
      <c r="AR11" s="64">
        <f>IF(AG11=1,'[1]SDG^2 values'!$B$9,IF(AG11=2,'[1]SDG^2 values'!$C$9,IF(AG11=3,'[1]SDG^2 values'!$D$9,IF(AG11=4,'[1]SDG^2 values'!$E$9,IF(AG11=5,'[1]SDG^2 values'!$F$9,1)))))</f>
        <v>1.05</v>
      </c>
    </row>
    <row r="12" spans="1:45" ht="12.75">
      <c r="A12" s="48">
        <v>679</v>
      </c>
      <c r="B12" s="49" t="s">
        <v>134</v>
      </c>
      <c r="C12" s="148" t="s">
        <v>469</v>
      </c>
      <c r="D12" s="149" t="s">
        <v>470</v>
      </c>
      <c r="E12" s="150" t="s">
        <v>352</v>
      </c>
      <c r="F12" s="135" t="str">
        <f>IF(OR(D12="4",E12="4"),INDEX([1]NamesElementary!$B$1:$B$65543,MATCH(A12,[1]NamesElementary!$A$1:$A$65543,0),1),INDEX([1]Names!$J$1:$J$65638,MATCH(A12,[1]Names!$F$1:$F$65638,0),1))</f>
        <v>tap water, at user</v>
      </c>
      <c r="G12" s="115" t="str">
        <f>IF(OR(D12="4",E12="4"),"-",INDEX([1]Names!$K$1:$K$65638,MATCH(A12,[1]Names!$F$1:$F$65638,0),1))</f>
        <v>RER</v>
      </c>
      <c r="H12" s="151" t="str">
        <f>IF(OR(D12="4",E12="4"),INDEX([1]NamesElementary!$D$1:$D$65543,MATCH($A12,[1]NamesElementary!$A$1:$A$65543,0),1),"-")</f>
        <v>-</v>
      </c>
      <c r="I12" s="113" t="str">
        <f>IF(OR(D12="4",E12="4"),INDEX([1]NamesElementary!$E$1:$E$65543,MATCH($A12,[1]NamesElementary!$A$1:$A$65543,0),1),"-")</f>
        <v>-</v>
      </c>
      <c r="J12" s="114">
        <f>IF(OR(D12="4",E12="4"),"-",INDEX([1]Names!$N$1:$N$65638,MATCH(A12,[1]Names!$F$1:$F$65638,0),1))</f>
        <v>0</v>
      </c>
      <c r="K12" s="115" t="str">
        <f>IF(OR(D12="4",E12="4"),INDEX([1]NamesElementary!$G$1:$G$65543,MATCH(A12,[1]NamesElementary!$A$1:$A$65543,0),1),INDEX([1]Names!$O$1:$O$65638,MATCH(A12,[1]Names!$F$1:$F$65638,0),1))</f>
        <v>kg</v>
      </c>
      <c r="L12" s="152">
        <f t="shared" ref="L12:L35" si="10">T12</f>
        <v>39.671715272392298</v>
      </c>
      <c r="M12" s="39">
        <v>1</v>
      </c>
      <c r="N12" s="1">
        <f t="shared" si="2"/>
        <v>1.128986925796466</v>
      </c>
      <c r="O12" s="131" t="str">
        <f t="shared" si="3"/>
        <v>(3,3,2,1,1,na); Pacca 2006</v>
      </c>
      <c r="P12" s="152">
        <v>0</v>
      </c>
      <c r="Q12" s="39">
        <v>1</v>
      </c>
      <c r="R12" s="1">
        <f t="shared" si="4"/>
        <v>1.128986925796466</v>
      </c>
      <c r="S12" s="41" t="str">
        <f t="shared" si="5"/>
        <v>(3,3,2,1,1,na); Pacca 2006</v>
      </c>
      <c r="T12" s="352">
        <f t="shared" si="1"/>
        <v>39.671715272392298</v>
      </c>
      <c r="U12" s="352">
        <f t="shared" si="1"/>
        <v>0</v>
      </c>
      <c r="V12" s="352"/>
      <c r="W12" s="352">
        <v>89.929199999999994</v>
      </c>
      <c r="X12" s="352"/>
      <c r="Y12" s="316">
        <v>34</v>
      </c>
      <c r="Z12" s="201">
        <v>1E-4</v>
      </c>
      <c r="AA12" s="90" t="str">
        <f t="shared" si="9"/>
        <v>Pacca 2006</v>
      </c>
      <c r="AB12" s="8">
        <f t="shared" si="9"/>
        <v>3</v>
      </c>
      <c r="AC12" s="8">
        <f t="shared" si="9"/>
        <v>3</v>
      </c>
      <c r="AD12" s="8">
        <f t="shared" si="9"/>
        <v>2</v>
      </c>
      <c r="AE12" s="8">
        <f t="shared" si="9"/>
        <v>1</v>
      </c>
      <c r="AF12" s="8">
        <f t="shared" si="9"/>
        <v>1</v>
      </c>
      <c r="AG12" s="8" t="str">
        <f t="shared" si="9"/>
        <v>na</v>
      </c>
      <c r="AH12" s="62">
        <f>IF(OR($D12="4",$E12="4"),INDEX([1]NamesElementary!$J$1:$J$65543,MATCH($A12,[1]NamesElementary!$A$1:$A$65543,0),1),INDEX([1]Names!$W$1:$W$65638,MATCH($A12,[1]Names!$F$1:$F$65638,0),1))</f>
        <v>3</v>
      </c>
      <c r="AI12" s="63">
        <f>INDEX([1]BasicUncertainty!$H$1:$H$65536,MATCH(AH12,[1]BasicUncertainty!$B$1:$B$65536,0),1)</f>
        <v>1.05</v>
      </c>
      <c r="AJ12" s="80">
        <f t="shared" si="6"/>
        <v>1.1174816203765749</v>
      </c>
      <c r="AK12" s="81">
        <f t="shared" si="7"/>
        <v>1.128986925796466</v>
      </c>
      <c r="AL12" s="82" t="str">
        <f t="shared" si="8"/>
        <v>(3,3,2,1,1,na)</v>
      </c>
      <c r="AM12" s="64">
        <f>IF(AB12=1,'[1]SDG^2 values'!$B$4,IF(AB12=2,'[1]SDG^2 values'!$C$4,IF(AB12=3,'[1]SDG^2 values'!$D$4,IF(AB12=4,'[1]SDG^2 values'!$E$4,IF(AB12=5,'[1]SDG^2 values'!$F$4,1)))))</f>
        <v>1.1000000000000001</v>
      </c>
      <c r="AN12" s="64">
        <f>IF(AC12=1,'[1]SDG^2 values'!$B$5,IF(AC12=2,'[1]SDG^2 values'!$C$5,IF(AC12=3,'[1]SDG^2 values'!$D$5,IF(AC12=4,'[1]SDG^2 values'!$E$5,IF(AC12=5,'[1]SDG^2 values'!$F$5,1)))))</f>
        <v>1.05</v>
      </c>
      <c r="AO12" s="64">
        <f>IF(AD12=1,'[1]SDG^2 values'!$B$6,IF(AD12=2,'[1]SDG^2 values'!$C$6,IF(AD12=3,'[1]SDG^2 values'!$D$6,IF(AD12=4,'[1]SDG^2 values'!$E$6,IF(AD12=5,'[1]SDG^2 values'!$F$6,1)))))</f>
        <v>1.03</v>
      </c>
      <c r="AP12" s="64">
        <f>IF(AE12=1,'[1]SDG^2 values'!$B$7,IF(AE12=2,'[1]SDG^2 values'!$C$7,IF(AE12=3,'[1]SDG^2 values'!$D$7,IF(AE12=4,'[1]SDG^2 values'!$E$7,IF(AE12=5,'[1]SDG^2 values'!$F$7,1)))))</f>
        <v>1</v>
      </c>
      <c r="AQ12" s="64">
        <f>IF(AF12=1,'[1]SDG^2 values'!$B$8,IF(AF12=2,'[1]SDG^2 values'!$C$8,IF(AF12=3,'[1]SDG^2 values'!$D$8,IF(AF12=4,'[1]SDG^2 values'!$E$8,IF(AF12=5,'[1]SDG^2 values'!$F$8,1)))))</f>
        <v>1</v>
      </c>
      <c r="AR12" s="64">
        <f>IF(AG12=1,'[1]SDG^2 values'!$B$9,IF(AG12=2,'[1]SDG^2 values'!$C$9,IF(AG12=3,'[1]SDG^2 values'!$D$9,IF(AG12=4,'[1]SDG^2 values'!$E$9,IF(AG12=5,'[1]SDG^2 values'!$F$9,1)))))</f>
        <v>1</v>
      </c>
    </row>
    <row r="13" spans="1:45" ht="12.75">
      <c r="A13" s="94">
        <v>1153</v>
      </c>
      <c r="B13" s="49" t="s">
        <v>422</v>
      </c>
      <c r="C13" s="148" t="s">
        <v>469</v>
      </c>
      <c r="D13" s="149" t="s">
        <v>470</v>
      </c>
      <c r="E13" s="150" t="s">
        <v>352</v>
      </c>
      <c r="F13" s="135" t="str">
        <f>IF(OR(D13="4",E13="4"),INDEX([1]NamesElementary!$B$1:$B$65543,MATCH(A13,[1]NamesElementary!$A$1:$A$65543,0),1),INDEX([1]Names!$J$1:$J$65638,MATCH(A13,[1]Names!$F$1:$F$65638,0),1))</f>
        <v>wire drawing, copper</v>
      </c>
      <c r="G13" s="115" t="str">
        <f>IF(OR(D13="4",E13="4"),"-",INDEX([1]Names!$K$1:$K$65638,MATCH(A13,[1]Names!$F$1:$F$65638,0),1))</f>
        <v>RER</v>
      </c>
      <c r="H13" s="151" t="str">
        <f>IF(OR(D13="4",E13="4"),INDEX([1]NamesElementary!$D$1:$D$65543,MATCH($A13,[1]NamesElementary!$A$1:$A$65543,0),1),"-")</f>
        <v>-</v>
      </c>
      <c r="I13" s="113" t="str">
        <f>IF(OR(D13="4",E13="4"),INDEX([1]NamesElementary!$E$1:$E$65543,MATCH($A13,[1]NamesElementary!$A$1:$A$65543,0),1),"-")</f>
        <v>-</v>
      </c>
      <c r="J13" s="114">
        <f>IF(OR(D13="4",E13="4"),"-",INDEX([1]Names!$N$1:$N$65638,MATCH(A13,[1]Names!$F$1:$F$65638,0),1))</f>
        <v>0</v>
      </c>
      <c r="K13" s="115" t="str">
        <f>IF(OR(D13="4",E13="4"),INDEX([1]NamesElementary!$G$1:$G$65543,MATCH(A13,[1]NamesElementary!$A$1:$A$65543,0),1),INDEX([1]Names!$O$1:$O$65638,MATCH(A13,[1]Names!$F$1:$F$65638,0),1))</f>
        <v>kg</v>
      </c>
      <c r="L13" s="152">
        <f t="shared" si="10"/>
        <v>6.6842119112289225E-2</v>
      </c>
      <c r="M13" s="39">
        <v>1</v>
      </c>
      <c r="N13" s="1">
        <f t="shared" si="2"/>
        <v>1.2179505318205299</v>
      </c>
      <c r="O13" s="131" t="str">
        <f t="shared" si="3"/>
        <v>(4,3,2,1,1,na); Assumption</v>
      </c>
      <c r="P13" s="152">
        <v>0</v>
      </c>
      <c r="Q13" s="39">
        <v>1</v>
      </c>
      <c r="R13" s="1">
        <f t="shared" si="4"/>
        <v>1.2179505318205299</v>
      </c>
      <c r="S13" s="41" t="str">
        <f t="shared" si="5"/>
        <v>(4,3,2,1,1,na); Assumption</v>
      </c>
      <c r="T13" s="352">
        <f t="shared" si="1"/>
        <v>6.6842119112289225E-2</v>
      </c>
      <c r="U13" s="352">
        <f t="shared" si="1"/>
        <v>0</v>
      </c>
      <c r="V13" s="352"/>
      <c r="W13" s="316">
        <f>W17</f>
        <v>0.15151999999999999</v>
      </c>
      <c r="X13" s="352"/>
      <c r="Y13" s="316">
        <f>Y17</f>
        <v>0.18</v>
      </c>
      <c r="Z13" s="201"/>
      <c r="AA13" s="90" t="s">
        <v>411</v>
      </c>
      <c r="AB13" s="321">
        <v>4</v>
      </c>
      <c r="AC13" s="321">
        <f>AC$16</f>
        <v>3</v>
      </c>
      <c r="AD13" s="321">
        <f>AD$16</f>
        <v>2</v>
      </c>
      <c r="AE13" s="321">
        <f>AE$16</f>
        <v>1</v>
      </c>
      <c r="AF13" s="321">
        <f>AF$16</f>
        <v>1</v>
      </c>
      <c r="AG13" s="321" t="str">
        <f>AG$16</f>
        <v>na</v>
      </c>
      <c r="AH13" s="62">
        <f>IF(OR($D13="4",$E13="4"),INDEX([1]NamesElementary!$J$1:$J$65543,MATCH($A13,[1]NamesElementary!$A$1:$A$65543,0),1),INDEX([1]Names!$W$1:$W$65638,MATCH($A13,[1]Names!$F$1:$F$65638,0),1))</f>
        <v>3</v>
      </c>
      <c r="AI13" s="63">
        <f>INDEX([1]BasicUncertainty!$H$1:$H$65536,MATCH(AH13,[1]BasicUncertainty!$B$1:$B$65536,0),1)</f>
        <v>1.05</v>
      </c>
      <c r="AJ13" s="80">
        <f>EXP(SQRT((LN(AM13)^2)+(LN(AN13)^2)+(LN(AO13)^2)+(LN(AP13)^2)+(LN(AQ13)^2)+(LN(AR13)^2)))</f>
        <v>1.2105049293582961</v>
      </c>
      <c r="AK13" s="81">
        <f>EXP(SQRT((LN(AM13)^2)+(LN(AN13)^2)+(LN(AO13)^2)+(LN(AP13)^2)+(LN(AQ13)^2)+(LN(AR13)^2)+LN(AI13)^2))</f>
        <v>1.2179505318205299</v>
      </c>
      <c r="AL13" s="82" t="str">
        <f>CONCATENATE("(",AB13,",",AC13,",",AD13,",",AE13,",",AF13,",",AG13,")")</f>
        <v>(4,3,2,1,1,na)</v>
      </c>
      <c r="AM13" s="64">
        <f>IF(AB13=1,'[1]SDG^2 values'!$B$4,IF(AB13=2,'[1]SDG^2 values'!$C$4,IF(AB13=3,'[1]SDG^2 values'!$D$4,IF(AB13=4,'[1]SDG^2 values'!$E$4,IF(AB13=5,'[1]SDG^2 values'!$F$4,1)))))</f>
        <v>1.2</v>
      </c>
      <c r="AN13" s="64">
        <f>IF(AC13=1,'[1]SDG^2 values'!$B$5,IF(AC13=2,'[1]SDG^2 values'!$C$5,IF(AC13=3,'[1]SDG^2 values'!$D$5,IF(AC13=4,'[1]SDG^2 values'!$E$5,IF(AC13=5,'[1]SDG^2 values'!$F$5,1)))))</f>
        <v>1.05</v>
      </c>
      <c r="AO13" s="64">
        <f>IF(AD13=1,'[1]SDG^2 values'!$B$6,IF(AD13=2,'[1]SDG^2 values'!$C$6,IF(AD13=3,'[1]SDG^2 values'!$D$6,IF(AD13=4,'[1]SDG^2 values'!$E$6,IF(AD13=5,'[1]SDG^2 values'!$F$6,1)))))</f>
        <v>1.03</v>
      </c>
      <c r="AP13" s="64">
        <f>IF(AE13=1,'[1]SDG^2 values'!$B$7,IF(AE13=2,'[1]SDG^2 values'!$C$7,IF(AE13=3,'[1]SDG^2 values'!$D$7,IF(AE13=4,'[1]SDG^2 values'!$E$7,IF(AE13=5,'[1]SDG^2 values'!$F$7,1)))))</f>
        <v>1</v>
      </c>
      <c r="AQ13" s="64">
        <f>IF(AF13=1,'[1]SDG^2 values'!$B$8,IF(AF13=2,'[1]SDG^2 values'!$C$8,IF(AF13=3,'[1]SDG^2 values'!$D$8,IF(AF13=4,'[1]SDG^2 values'!$E$8,IF(AF13=5,'[1]SDG^2 values'!$F$8,1)))))</f>
        <v>1</v>
      </c>
      <c r="AR13" s="64">
        <f>IF(AG13=1,'[1]SDG^2 values'!$B$9,IF(AG13=2,'[1]SDG^2 values'!$C$9,IF(AG13=3,'[1]SDG^2 values'!$D$9,IF(AG13=4,'[1]SDG^2 values'!$E$9,IF(AG13=5,'[1]SDG^2 values'!$F$9,1)))))</f>
        <v>1</v>
      </c>
    </row>
    <row r="14" spans="1:45" ht="12.75">
      <c r="A14" s="3">
        <v>1121</v>
      </c>
      <c r="B14" s="174" t="s">
        <v>469</v>
      </c>
      <c r="C14" s="148" t="s">
        <v>469</v>
      </c>
      <c r="D14" s="149" t="s">
        <v>470</v>
      </c>
      <c r="E14" s="150" t="s">
        <v>352</v>
      </c>
      <c r="F14" s="135" t="str">
        <f>IF(OR(D14="4",E14="4"),INDEX([1]NamesElementary!$B$1:$B$65543,MATCH(A14,[1]NamesElementary!$A$1:$A$65543,0),1),INDEX([1]Names!$J$1:$J$65638,MATCH(A14,[1]Names!$F$1:$F$65638,0),1))</f>
        <v>sheet rolling, steel</v>
      </c>
      <c r="G14" s="115" t="str">
        <f>IF(OR(D14="4",E14="4"),"-",INDEX([1]Names!$K$1:$K$65638,MATCH(A14,[1]Names!$F$1:$F$65638,0),1))</f>
        <v>RER</v>
      </c>
      <c r="H14" s="151" t="str">
        <f>IF(OR(D14="4",E14="4"),INDEX([1]NamesElementary!$D$1:$D$65543,MATCH($A14,[1]NamesElementary!$A$1:$A$65543,0),1),"-")</f>
        <v>-</v>
      </c>
      <c r="I14" s="113" t="str">
        <f>IF(OR(D14="4",E14="4"),INDEX([1]NamesElementary!$E$1:$E$65543,MATCH($A14,[1]NamesElementary!$A$1:$A$65543,0),1),"-")</f>
        <v>-</v>
      </c>
      <c r="J14" s="114">
        <f>IF(OR(D14="4",E14="4"),"-",INDEX([1]Names!$N$1:$N$65638,MATCH(A14,[1]Names!$F$1:$F$65638,0),1))</f>
        <v>0</v>
      </c>
      <c r="K14" s="115" t="str">
        <f>IF(OR(D14="4",E14="4"),INDEX([1]NamesElementary!$G$1:$G$65543,MATCH(A14,[1]NamesElementary!$A$1:$A$65543,0),1),INDEX([1]Names!$O$1:$O$65638,MATCH(A14,[1]Names!$F$1:$F$65638,0),1))</f>
        <v>kg</v>
      </c>
      <c r="L14" s="152">
        <f t="shared" si="10"/>
        <v>0.96356849703681202</v>
      </c>
      <c r="M14" s="39">
        <v>1</v>
      </c>
      <c r="N14" s="1">
        <f t="shared" si="2"/>
        <v>1.2179505318205299</v>
      </c>
      <c r="O14" s="131" t="str">
        <f t="shared" si="3"/>
        <v>(4,3,2,1,1,na); Assumption</v>
      </c>
      <c r="P14" s="152">
        <f>U14</f>
        <v>2.1799961908668708</v>
      </c>
      <c r="Q14" s="39">
        <v>1</v>
      </c>
      <c r="R14" s="1">
        <f t="shared" si="4"/>
        <v>1.2179505318205299</v>
      </c>
      <c r="S14" s="41" t="str">
        <f t="shared" si="5"/>
        <v>(4,3,2,1,1,na); Assumption</v>
      </c>
      <c r="T14" s="352">
        <f t="shared" si="1"/>
        <v>0.96356849703681202</v>
      </c>
      <c r="U14" s="352">
        <f t="shared" si="1"/>
        <v>2.1799961908668708</v>
      </c>
      <c r="V14" s="352"/>
      <c r="W14" s="352">
        <f>W18</f>
        <v>2.18425</v>
      </c>
      <c r="X14" s="352">
        <f>(24.8%)*X$40</f>
        <v>0.89280000000000004</v>
      </c>
      <c r="Y14" s="316">
        <f>Y18</f>
        <v>2184.25</v>
      </c>
      <c r="Z14" s="201"/>
      <c r="AA14" s="90" t="s">
        <v>411</v>
      </c>
      <c r="AB14" s="321">
        <f t="shared" ref="AB14:AG15" si="11">AB$13</f>
        <v>4</v>
      </c>
      <c r="AC14" s="321">
        <f t="shared" si="11"/>
        <v>3</v>
      </c>
      <c r="AD14" s="321">
        <f t="shared" si="11"/>
        <v>2</v>
      </c>
      <c r="AE14" s="321">
        <f t="shared" si="11"/>
        <v>1</v>
      </c>
      <c r="AF14" s="321">
        <f t="shared" si="11"/>
        <v>1</v>
      </c>
      <c r="AG14" s="321" t="str">
        <f t="shared" si="11"/>
        <v>na</v>
      </c>
      <c r="AH14" s="62">
        <f>IF(OR($D14="4",$E14="4"),INDEX([1]NamesElementary!$J$1:$J$65543,MATCH($A14,[1]NamesElementary!$A$1:$A$65543,0),1),INDEX([1]Names!$W$1:$W$65638,MATCH($A14,[1]Names!$F$1:$F$65638,0),1))</f>
        <v>3</v>
      </c>
      <c r="AI14" s="63">
        <f>INDEX([1]BasicUncertainty!$H$1:$H$65536,MATCH(AH14,[1]BasicUncertainty!$B$1:$B$65536,0),1)</f>
        <v>1.05</v>
      </c>
      <c r="AJ14" s="80">
        <f>EXP(SQRT((LN(AM14)^2)+(LN(AN14)^2)+(LN(AO14)^2)+(LN(AP14)^2)+(LN(AQ14)^2)+(LN(AR14)^2)))</f>
        <v>1.2105049293582961</v>
      </c>
      <c r="AK14" s="81">
        <f>EXP(SQRT((LN(AM14)^2)+(LN(AN14)^2)+(LN(AO14)^2)+(LN(AP14)^2)+(LN(AQ14)^2)+(LN(AR14)^2)+LN(AI14)^2))</f>
        <v>1.2179505318205299</v>
      </c>
      <c r="AL14" s="82" t="str">
        <f>CONCATENATE("(",AB14,",",AC14,",",AD14,",",AE14,",",AF14,",",AG14,")")</f>
        <v>(4,3,2,1,1,na)</v>
      </c>
      <c r="AM14" s="64">
        <f>IF(AB14=1,'[1]SDG^2 values'!$B$4,IF(AB14=2,'[1]SDG^2 values'!$C$4,IF(AB14=3,'[1]SDG^2 values'!$D$4,IF(AB14=4,'[1]SDG^2 values'!$E$4,IF(AB14=5,'[1]SDG^2 values'!$F$4,1)))))</f>
        <v>1.2</v>
      </c>
      <c r="AN14" s="64">
        <f>IF(AC14=1,'[1]SDG^2 values'!$B$5,IF(AC14=2,'[1]SDG^2 values'!$C$5,IF(AC14=3,'[1]SDG^2 values'!$D$5,IF(AC14=4,'[1]SDG^2 values'!$E$5,IF(AC14=5,'[1]SDG^2 values'!$F$5,1)))))</f>
        <v>1.05</v>
      </c>
      <c r="AO14" s="64">
        <f>IF(AD14=1,'[1]SDG^2 values'!$B$6,IF(AD14=2,'[1]SDG^2 values'!$C$6,IF(AD14=3,'[1]SDG^2 values'!$D$6,IF(AD14=4,'[1]SDG^2 values'!$E$6,IF(AD14=5,'[1]SDG^2 values'!$F$6,1)))))</f>
        <v>1.03</v>
      </c>
      <c r="AP14" s="64">
        <f>IF(AE14=1,'[1]SDG^2 values'!$B$7,IF(AE14=2,'[1]SDG^2 values'!$C$7,IF(AE14=3,'[1]SDG^2 values'!$D$7,IF(AE14=4,'[1]SDG^2 values'!$E$7,IF(AE14=5,'[1]SDG^2 values'!$F$7,1)))))</f>
        <v>1</v>
      </c>
      <c r="AQ14" s="64">
        <f>IF(AF14=1,'[1]SDG^2 values'!$B$8,IF(AF14=2,'[1]SDG^2 values'!$C$8,IF(AF14=3,'[1]SDG^2 values'!$D$8,IF(AF14=4,'[1]SDG^2 values'!$E$8,IF(AF14=5,'[1]SDG^2 values'!$F$8,1)))))</f>
        <v>1</v>
      </c>
      <c r="AR14" s="64">
        <f>IF(AG14=1,'[1]SDG^2 values'!$B$9,IF(AG14=2,'[1]SDG^2 values'!$C$9,IF(AG14=3,'[1]SDG^2 values'!$D$9,IF(AG14=4,'[1]SDG^2 values'!$E$9,IF(AG14=5,'[1]SDG^2 values'!$F$9,1)))))</f>
        <v>1</v>
      </c>
    </row>
    <row r="15" spans="1:45" ht="12.75">
      <c r="A15" s="94">
        <f>A7</f>
        <v>32129</v>
      </c>
      <c r="B15" s="49" t="s">
        <v>89</v>
      </c>
      <c r="C15" s="148" t="s">
        <v>469</v>
      </c>
      <c r="D15" s="149" t="s">
        <v>470</v>
      </c>
      <c r="E15" s="150" t="s">
        <v>352</v>
      </c>
      <c r="F15" s="135" t="str">
        <f>IF(OR(D15="4",E15="4"),INDEX([1]NamesElementary!$B$1:$B$65543,MATCH(A15,[1]NamesElementary!$A$1:$A$65543,0),1),INDEX([1]Names!$J$1:$J$65638,MATCH(A15,[1]Names!$F$1:$F$65638,0),1))</f>
        <v>photovoltaic laminate, a-Si, at plant</v>
      </c>
      <c r="G15" s="115" t="str">
        <f>IF(OR(D15="4",E15="4"),"-",INDEX([1]Names!$K$1:$K$65638,MATCH(A15,[1]Names!$F$1:$F$65638,0),1))</f>
        <v>US</v>
      </c>
      <c r="H15" s="151" t="str">
        <f>IF(OR(D15="4",E15="4"),INDEX([1]NamesElementary!$D$1:$D$65543,MATCH($A15,[1]NamesElementary!$A$1:$A$65543,0),1),"-")</f>
        <v>-</v>
      </c>
      <c r="I15" s="113" t="str">
        <f>IF(OR(D15="4",E15="4"),INDEX([1]NamesElementary!$E$1:$E$65543,MATCH($A15,[1]NamesElementary!$A$1:$A$65543,0),1),"-")</f>
        <v>-</v>
      </c>
      <c r="J15" s="114">
        <f>IF(OR(D15="4",E15="4"),"-",INDEX([1]Names!$N$1:$N$65638,MATCH(A15,[1]Names!$F$1:$F$65638,0),1))</f>
        <v>1</v>
      </c>
      <c r="K15" s="115" t="str">
        <f>IF(OR(D15="4",E15="4"),INDEX([1]NamesElementary!$G$1:$G$65543,MATCH(A15,[1]NamesElementary!$A$1:$A$65543,0),1),INDEX([1]Names!$O$1:$O$65638,MATCH(A15,[1]Names!$F$1:$F$65638,0),1))</f>
        <v>m2</v>
      </c>
      <c r="L15" s="152">
        <f t="shared" si="10"/>
        <v>0</v>
      </c>
      <c r="M15" s="39">
        <v>1</v>
      </c>
      <c r="N15" s="1">
        <f t="shared" si="2"/>
        <v>3.0498680965639386</v>
      </c>
      <c r="O15" s="131" t="str">
        <f t="shared" si="3"/>
        <v>(4,3,2,1,1,na); Assumption</v>
      </c>
      <c r="P15" s="152">
        <f>1</f>
        <v>1</v>
      </c>
      <c r="Q15" s="39">
        <v>1</v>
      </c>
      <c r="R15" s="1">
        <f t="shared" si="4"/>
        <v>3.0498680965639386</v>
      </c>
      <c r="S15" s="41" t="str">
        <f t="shared" si="5"/>
        <v>(4,3,2,1,1,na); Assumption</v>
      </c>
      <c r="T15" s="352">
        <f t="shared" si="1"/>
        <v>0</v>
      </c>
      <c r="U15" s="352">
        <f t="shared" si="1"/>
        <v>0</v>
      </c>
      <c r="V15" s="352"/>
      <c r="W15" s="352"/>
      <c r="X15" s="352"/>
      <c r="Y15" s="316">
        <f>61.2*0.156*0.156</f>
        <v>1.4893632000000001</v>
      </c>
      <c r="Z15" s="201"/>
      <c r="AA15" s="90" t="s">
        <v>411</v>
      </c>
      <c r="AB15" s="321">
        <f t="shared" si="11"/>
        <v>4</v>
      </c>
      <c r="AC15" s="321">
        <f t="shared" si="11"/>
        <v>3</v>
      </c>
      <c r="AD15" s="321">
        <f t="shared" si="11"/>
        <v>2</v>
      </c>
      <c r="AE15" s="321">
        <f t="shared" si="11"/>
        <v>1</v>
      </c>
      <c r="AF15" s="321">
        <f t="shared" si="11"/>
        <v>1</v>
      </c>
      <c r="AG15" s="321" t="str">
        <f t="shared" si="11"/>
        <v>na</v>
      </c>
      <c r="AH15" s="62">
        <f>IF(OR($D15="4",$E15="4"),INDEX([1]NamesElementary!$J$1:$J$65543,MATCH($A15,[1]NamesElementary!$A$1:$A$65543,0),1),INDEX([1]Names!$W$1:$W$65638,MATCH($A15,[1]Names!$F$1:$F$65638,0),1))</f>
        <v>9</v>
      </c>
      <c r="AI15" s="63">
        <f>INDEX([1]BasicUncertainty!$H$1:$H$65536,MATCH(AH15,[1]BasicUncertainty!$B$1:$B$65536,0),1)</f>
        <v>3</v>
      </c>
      <c r="AJ15" s="80">
        <f t="shared" si="6"/>
        <v>1.2105049293582961</v>
      </c>
      <c r="AK15" s="81">
        <f t="shared" si="7"/>
        <v>3.0498680965639386</v>
      </c>
      <c r="AL15" s="82" t="str">
        <f t="shared" si="8"/>
        <v>(4,3,2,1,1,na)</v>
      </c>
      <c r="AM15" s="64">
        <f>IF(AB15=1,'[1]SDG^2 values'!$B$4,IF(AB15=2,'[1]SDG^2 values'!$C$4,IF(AB15=3,'[1]SDG^2 values'!$D$4,IF(AB15=4,'[1]SDG^2 values'!$E$4,IF(AB15=5,'[1]SDG^2 values'!$F$4,1)))))</f>
        <v>1.2</v>
      </c>
      <c r="AN15" s="64">
        <f>IF(AC15=1,'[1]SDG^2 values'!$B$5,IF(AC15=2,'[1]SDG^2 values'!$C$5,IF(AC15=3,'[1]SDG^2 values'!$D$5,IF(AC15=4,'[1]SDG^2 values'!$E$5,IF(AC15=5,'[1]SDG^2 values'!$F$5,1)))))</f>
        <v>1.05</v>
      </c>
      <c r="AO15" s="64">
        <f>IF(AD15=1,'[1]SDG^2 values'!$B$6,IF(AD15=2,'[1]SDG^2 values'!$C$6,IF(AD15=3,'[1]SDG^2 values'!$D$6,IF(AD15=4,'[1]SDG^2 values'!$E$6,IF(AD15=5,'[1]SDG^2 values'!$F$6,1)))))</f>
        <v>1.03</v>
      </c>
      <c r="AP15" s="64">
        <f>IF(AE15=1,'[1]SDG^2 values'!$B$7,IF(AE15=2,'[1]SDG^2 values'!$C$7,IF(AE15=3,'[1]SDG^2 values'!$D$7,IF(AE15=4,'[1]SDG^2 values'!$E$7,IF(AE15=5,'[1]SDG^2 values'!$F$7,1)))))</f>
        <v>1</v>
      </c>
      <c r="AQ15" s="64">
        <f>IF(AF15=1,'[1]SDG^2 values'!$B$8,IF(AF15=2,'[1]SDG^2 values'!$C$8,IF(AF15=3,'[1]SDG^2 values'!$D$8,IF(AF15=4,'[1]SDG^2 values'!$E$8,IF(AF15=5,'[1]SDG^2 values'!$F$8,1)))))</f>
        <v>1</v>
      </c>
      <c r="AR15" s="64">
        <f>IF(AG15=1,'[1]SDG^2 values'!$B$9,IF(AG15=2,'[1]SDG^2 values'!$C$9,IF(AG15=3,'[1]SDG^2 values'!$D$9,IF(AG15=4,'[1]SDG^2 values'!$E$9,IF(AG15=5,'[1]SDG^2 values'!$F$9,1)))))</f>
        <v>1</v>
      </c>
    </row>
    <row r="16" spans="1:45" ht="12.75">
      <c r="A16" s="153">
        <v>67</v>
      </c>
      <c r="B16" s="49"/>
      <c r="C16" s="148" t="s">
        <v>469</v>
      </c>
      <c r="D16" s="149" t="s">
        <v>470</v>
      </c>
      <c r="E16" s="150" t="s">
        <v>352</v>
      </c>
      <c r="F16" s="135" t="str">
        <f>IF(OR(D16="4",E16="4"),INDEX([1]NamesElementary!$B$1:$B$65543,MATCH(A16,[1]NamesElementary!$A$1:$A$65543,0),1),INDEX([1]Names!$J$1:$J$65638,MATCH(A16,[1]Names!$F$1:$F$65638,0),1))</f>
        <v>aluminium alloy, AlMg3, at plant</v>
      </c>
      <c r="G16" s="115" t="str">
        <f>IF(OR(D16="4",E16="4"),"-",INDEX([1]Names!$K$1:$K$65638,MATCH(A16,[1]Names!$F$1:$F$65638,0),1))</f>
        <v>RER</v>
      </c>
      <c r="H16" s="151" t="str">
        <f>IF(OR(D16="4",E16="4"),INDEX([1]NamesElementary!$D$1:$D$65543,MATCH($A16,[1]NamesElementary!$A$1:$A$65543,0),1),"-")</f>
        <v>-</v>
      </c>
      <c r="I16" s="113" t="str">
        <f>IF(OR(D16="4",E16="4"),INDEX([1]NamesElementary!$E$1:$E$65543,MATCH($A16,[1]NamesElementary!$A$1:$A$65543,0),1),"-")</f>
        <v>-</v>
      </c>
      <c r="J16" s="114">
        <f>IF(OR(D16="4",E16="4"),"-",INDEX([1]Names!$N$1:$N$65638,MATCH(A16,[1]Names!$F$1:$F$65638,0),1))</f>
        <v>0</v>
      </c>
      <c r="K16" s="115" t="str">
        <f>IF(OR(D16="4",E16="4"),INDEX([1]NamesElementary!$G$1:$G$65543,MATCH(A16,[1]NamesElementary!$A$1:$A$65543,0),1),INDEX([1]Names!$O$1:$O$65638,MATCH(A16,[1]Names!$F$1:$F$65638,0),1))</f>
        <v>kg</v>
      </c>
      <c r="L16" s="152">
        <f t="shared" si="10"/>
        <v>1.4310707127789484E-2</v>
      </c>
      <c r="M16" s="39">
        <v>1</v>
      </c>
      <c r="N16" s="1">
        <f t="shared" si="2"/>
        <v>1.128986925796466</v>
      </c>
      <c r="O16" s="131" t="str">
        <f t="shared" si="3"/>
        <v>(3,3,2,1,1,na); Pacca 2006</v>
      </c>
      <c r="P16" s="152">
        <f>U16</f>
        <v>3.3403167440702055</v>
      </c>
      <c r="Q16" s="39">
        <v>1</v>
      </c>
      <c r="R16" s="1">
        <f t="shared" si="4"/>
        <v>1.128986925796466</v>
      </c>
      <c r="S16" s="41" t="str">
        <f t="shared" si="5"/>
        <v>(3,3,2,1,1,na); Pacca 2006</v>
      </c>
      <c r="T16" s="352">
        <f t="shared" si="1"/>
        <v>1.4310707127789484E-2</v>
      </c>
      <c r="U16" s="352">
        <f t="shared" si="1"/>
        <v>3.3403167440702055</v>
      </c>
      <c r="V16" s="352">
        <v>3.34</v>
      </c>
      <c r="W16" s="352">
        <v>3.2439999999999997E-2</v>
      </c>
      <c r="X16" s="352">
        <f>38%*X$40</f>
        <v>1.3680000000000001</v>
      </c>
      <c r="Y16" s="316">
        <v>4.2</v>
      </c>
      <c r="Z16" s="201"/>
      <c r="AA16" s="90" t="str">
        <f t="shared" ref="AA16:AG26" si="12">AA$9</f>
        <v>Pacca 2006</v>
      </c>
      <c r="AB16" s="8">
        <f t="shared" si="12"/>
        <v>3</v>
      </c>
      <c r="AC16" s="8">
        <f t="shared" si="12"/>
        <v>3</v>
      </c>
      <c r="AD16" s="8">
        <f t="shared" si="12"/>
        <v>2</v>
      </c>
      <c r="AE16" s="8">
        <f t="shared" si="12"/>
        <v>1</v>
      </c>
      <c r="AF16" s="8">
        <f t="shared" si="12"/>
        <v>1</v>
      </c>
      <c r="AG16" s="8" t="str">
        <f t="shared" si="12"/>
        <v>na</v>
      </c>
      <c r="AH16" s="62">
        <f>IF(OR($D16="4",$E16="4"),INDEX([1]NamesElementary!$J$1:$J$65543,MATCH($A16,[1]NamesElementary!$A$1:$A$65543,0),1),INDEX([1]Names!$W$1:$W$65638,MATCH($A16,[1]Names!$F$1:$F$65638,0),1))</f>
        <v>3</v>
      </c>
      <c r="AI16" s="63">
        <f>INDEX([1]BasicUncertainty!$H$1:$H$65536,MATCH(AH16,[1]BasicUncertainty!$B$1:$B$65536,0),1)</f>
        <v>1.05</v>
      </c>
      <c r="AJ16" s="80">
        <f t="shared" si="6"/>
        <v>1.1174816203765749</v>
      </c>
      <c r="AK16" s="81">
        <f t="shared" si="7"/>
        <v>1.128986925796466</v>
      </c>
      <c r="AL16" s="82" t="str">
        <f t="shared" si="8"/>
        <v>(3,3,2,1,1,na)</v>
      </c>
      <c r="AM16" s="64">
        <f>IF(AB16=1,'[1]SDG^2 values'!$B$4,IF(AB16=2,'[1]SDG^2 values'!$C$4,IF(AB16=3,'[1]SDG^2 values'!$D$4,IF(AB16=4,'[1]SDG^2 values'!$E$4,IF(AB16=5,'[1]SDG^2 values'!$F$4,1)))))</f>
        <v>1.1000000000000001</v>
      </c>
      <c r="AN16" s="64">
        <f>IF(AC16=1,'[1]SDG^2 values'!$B$5,IF(AC16=2,'[1]SDG^2 values'!$C$5,IF(AC16=3,'[1]SDG^2 values'!$D$5,IF(AC16=4,'[1]SDG^2 values'!$E$5,IF(AC16=5,'[1]SDG^2 values'!$F$5,1)))))</f>
        <v>1.05</v>
      </c>
      <c r="AO16" s="64">
        <f>IF(AD16=1,'[1]SDG^2 values'!$B$6,IF(AD16=2,'[1]SDG^2 values'!$C$6,IF(AD16=3,'[1]SDG^2 values'!$D$6,IF(AD16=4,'[1]SDG^2 values'!$E$6,IF(AD16=5,'[1]SDG^2 values'!$F$6,1)))))</f>
        <v>1.03</v>
      </c>
      <c r="AP16" s="64">
        <f>IF(AE16=1,'[1]SDG^2 values'!$B$7,IF(AE16=2,'[1]SDG^2 values'!$C$7,IF(AE16=3,'[1]SDG^2 values'!$D$7,IF(AE16=4,'[1]SDG^2 values'!$E$7,IF(AE16=5,'[1]SDG^2 values'!$F$7,1)))))</f>
        <v>1</v>
      </c>
      <c r="AQ16" s="64">
        <f>IF(AF16=1,'[1]SDG^2 values'!$B$8,IF(AF16=2,'[1]SDG^2 values'!$C$8,IF(AF16=3,'[1]SDG^2 values'!$D$8,IF(AF16=4,'[1]SDG^2 values'!$E$8,IF(AF16=5,'[1]SDG^2 values'!$F$8,1)))))</f>
        <v>1</v>
      </c>
      <c r="AR16" s="64">
        <f>IF(AG16=1,'[1]SDG^2 values'!$B$9,IF(AG16=2,'[1]SDG^2 values'!$C$9,IF(AG16=3,'[1]SDG^2 values'!$D$9,IF(AG16=4,'[1]SDG^2 values'!$E$9,IF(AG16=5,'[1]SDG^2 values'!$F$9,1)))))</f>
        <v>1</v>
      </c>
    </row>
    <row r="17" spans="1:48" ht="12.75">
      <c r="A17" s="153">
        <v>992</v>
      </c>
      <c r="B17" s="49" t="s">
        <v>469</v>
      </c>
      <c r="C17" s="148" t="s">
        <v>469</v>
      </c>
      <c r="D17" s="149" t="s">
        <v>470</v>
      </c>
      <c r="E17" s="150" t="s">
        <v>352</v>
      </c>
      <c r="F17" s="135" t="str">
        <f>IF(OR(D17="4",E17="4"),INDEX([1]NamesElementary!$B$1:$B$65543,MATCH(A17,[1]NamesElementary!$A$1:$A$65543,0),1),INDEX([1]Names!$J$1:$J$65638,MATCH(A17,[1]Names!$F$1:$F$65638,0),1))</f>
        <v>copper, at regional storage</v>
      </c>
      <c r="G17" s="115" t="str">
        <f>IF(OR(D17="4",E17="4"),"-",INDEX([1]Names!$K$1:$K$65638,MATCH(A17,[1]Names!$F$1:$F$65638,0),1))</f>
        <v>RER</v>
      </c>
      <c r="H17" s="151" t="str">
        <f>IF(OR(D17="4",E17="4"),INDEX([1]NamesElementary!$D$1:$D$65543,MATCH($A17,[1]NamesElementary!$A$1:$A$65543,0),1),"-")</f>
        <v>-</v>
      </c>
      <c r="I17" s="113" t="str">
        <f>IF(OR(D17="4",E17="4"),INDEX([1]NamesElementary!$E$1:$E$65543,MATCH($A17,[1]NamesElementary!$A$1:$A$65543,0),1),"-")</f>
        <v>-</v>
      </c>
      <c r="J17" s="114">
        <f>IF(OR(D17="4",E17="4"),"-",INDEX([1]Names!$N$1:$N$65638,MATCH(A17,[1]Names!$F$1:$F$65638,0),1))</f>
        <v>0</v>
      </c>
      <c r="K17" s="115" t="str">
        <f>IF(OR(D17="4",E17="4"),INDEX([1]NamesElementary!$G$1:$G$65543,MATCH(A17,[1]NamesElementary!$A$1:$A$65543,0),1),INDEX([1]Names!$O$1:$O$65638,MATCH(A17,[1]Names!$F$1:$F$65638,0),1))</f>
        <v>kg</v>
      </c>
      <c r="L17" s="152">
        <f t="shared" si="10"/>
        <v>6.6842119112289225E-2</v>
      </c>
      <c r="M17" s="39">
        <v>1</v>
      </c>
      <c r="N17" s="1">
        <f>$AK17</f>
        <v>1.128986925796466</v>
      </c>
      <c r="O17" s="131" t="str">
        <f>$AL17&amp;"; "&amp;$AA17</f>
        <v>(3,3,2,1,1,na); Busbar and wire</v>
      </c>
      <c r="P17" s="152">
        <v>0</v>
      </c>
      <c r="Q17" s="39">
        <v>1</v>
      </c>
      <c r="R17" s="1">
        <f>$AK17</f>
        <v>1.128986925796466</v>
      </c>
      <c r="S17" s="41" t="str">
        <f>$AL17&amp;"; "&amp;$AA17</f>
        <v>(3,3,2,1,1,na); Busbar and wire</v>
      </c>
      <c r="T17" s="352">
        <f t="shared" si="1"/>
        <v>6.6842119112289225E-2</v>
      </c>
      <c r="U17" s="352">
        <f t="shared" si="1"/>
        <v>0</v>
      </c>
      <c r="V17" s="352"/>
      <c r="W17" s="352">
        <f>0.14032+0.0112</f>
        <v>0.15151999999999999</v>
      </c>
      <c r="X17" s="352"/>
      <c r="Y17" s="316">
        <v>0.18</v>
      </c>
      <c r="AA17" s="322" t="s">
        <v>691</v>
      </c>
      <c r="AB17" s="8">
        <f t="shared" si="12"/>
        <v>3</v>
      </c>
      <c r="AC17" s="8">
        <f t="shared" si="12"/>
        <v>3</v>
      </c>
      <c r="AD17" s="8">
        <f t="shared" si="12"/>
        <v>2</v>
      </c>
      <c r="AE17" s="8">
        <f t="shared" si="12"/>
        <v>1</v>
      </c>
      <c r="AF17" s="8">
        <f t="shared" si="12"/>
        <v>1</v>
      </c>
      <c r="AG17" s="8" t="str">
        <f t="shared" si="12"/>
        <v>na</v>
      </c>
      <c r="AH17" s="62">
        <f>IF(OR($D17="4",$E17="4"),INDEX([1]NamesElementary!$J$1:$J$65543,MATCH($A17,[1]NamesElementary!$A$1:$A$65543,0),1),INDEX([1]Names!$W$1:$W$65638,MATCH($A17,[1]Names!$F$1:$F$65638,0),1))</f>
        <v>3</v>
      </c>
      <c r="AI17" s="63">
        <f>INDEX([1]BasicUncertainty!$H$1:$H$65536,MATCH(AH17,[1]BasicUncertainty!$B$1:$B$65536,0),1)</f>
        <v>1.05</v>
      </c>
      <c r="AJ17" s="80">
        <f t="shared" ref="AJ17:AJ25" si="13">EXP(SQRT((LN(AM17)^2)+(LN(AN17)^2)+(LN(AO17)^2)+(LN(AP17)^2)+(LN(AQ17)^2)+(LN(AR17)^2)))</f>
        <v>1.1174816203765749</v>
      </c>
      <c r="AK17" s="81">
        <f t="shared" ref="AK17:AK25" si="14">EXP(SQRT((LN(AM17)^2)+(LN(AN17)^2)+(LN(AO17)^2)+(LN(AP17)^2)+(LN(AQ17)^2)+(LN(AR17)^2)+LN(AI17)^2))</f>
        <v>1.128986925796466</v>
      </c>
      <c r="AL17" s="82" t="str">
        <f t="shared" ref="AL17:AL25" si="15">CONCATENATE("(",AB17,",",AC17,",",AD17,",",AE17,",",AF17,",",AG17,")")</f>
        <v>(3,3,2,1,1,na)</v>
      </c>
      <c r="AM17" s="64">
        <f>IF(AB17=1,'[1]SDG^2 values'!$B$4,IF(AB17=2,'[1]SDG^2 values'!$C$4,IF(AB17=3,'[1]SDG^2 values'!$D$4,IF(AB17=4,'[1]SDG^2 values'!$E$4,IF(AB17=5,'[1]SDG^2 values'!$F$4,1)))))</f>
        <v>1.1000000000000001</v>
      </c>
      <c r="AN17" s="64">
        <f>IF(AC17=1,'[1]SDG^2 values'!$B$5,IF(AC17=2,'[1]SDG^2 values'!$C$5,IF(AC17=3,'[1]SDG^2 values'!$D$5,IF(AC17=4,'[1]SDG^2 values'!$E$5,IF(AC17=5,'[1]SDG^2 values'!$F$5,1)))))</f>
        <v>1.05</v>
      </c>
      <c r="AO17" s="64">
        <f>IF(AD17=1,'[1]SDG^2 values'!$B$6,IF(AD17=2,'[1]SDG^2 values'!$C$6,IF(AD17=3,'[1]SDG^2 values'!$D$6,IF(AD17=4,'[1]SDG^2 values'!$E$6,IF(AD17=5,'[1]SDG^2 values'!$F$6,1)))))</f>
        <v>1.03</v>
      </c>
      <c r="AP17" s="64">
        <f>IF(AE17=1,'[1]SDG^2 values'!$B$7,IF(AE17=2,'[1]SDG^2 values'!$C$7,IF(AE17=3,'[1]SDG^2 values'!$D$7,IF(AE17=4,'[1]SDG^2 values'!$E$7,IF(AE17=5,'[1]SDG^2 values'!$F$7,1)))))</f>
        <v>1</v>
      </c>
      <c r="AQ17" s="64">
        <f>IF(AF17=1,'[1]SDG^2 values'!$B$8,IF(AF17=2,'[1]SDG^2 values'!$C$8,IF(AF17=3,'[1]SDG^2 values'!$D$8,IF(AF17=4,'[1]SDG^2 values'!$E$8,IF(AF17=5,'[1]SDG^2 values'!$F$8,1)))))</f>
        <v>1</v>
      </c>
      <c r="AR17" s="64">
        <f>IF(AG17=1,'[1]SDG^2 values'!$B$9,IF(AG17=2,'[1]SDG^2 values'!$C$9,IF(AG17=3,'[1]SDG^2 values'!$D$9,IF(AG17=4,'[1]SDG^2 values'!$E$9,IF(AG17=5,'[1]SDG^2 values'!$F$9,1)))))</f>
        <v>1</v>
      </c>
    </row>
    <row r="18" spans="1:48" ht="12.75">
      <c r="A18" s="314">
        <v>1132</v>
      </c>
      <c r="B18" s="49"/>
      <c r="C18" s="148" t="s">
        <v>469</v>
      </c>
      <c r="D18" s="149" t="s">
        <v>470</v>
      </c>
      <c r="E18" s="150" t="s">
        <v>352</v>
      </c>
      <c r="F18" s="135" t="str">
        <f>IF(OR(D18="4",E18="4"),INDEX([1]NamesElementary!$B$1:$B$65543,MATCH(A18,[1]NamesElementary!$A$1:$A$65543,0),1),INDEX([1]Names!$J$1:$J$65638,MATCH(A18,[1]Names!$F$1:$F$65638,0),1))</f>
        <v>steel, low-alloyed, at plant</v>
      </c>
      <c r="G18" s="115" t="str">
        <f>IF(OR(D18="4",E18="4"),"-",INDEX([1]Names!$K$1:$K$65638,MATCH(A18,[1]Names!$F$1:$F$65638,0),1))</f>
        <v>RER</v>
      </c>
      <c r="H18" s="151" t="str">
        <f>IF(OR(D18="4",E18="4"),INDEX([1]NamesElementary!$D$1:$D$65543,MATCH($A18,[1]NamesElementary!$A$1:$A$65543,0),1),"-")</f>
        <v>-</v>
      </c>
      <c r="I18" s="113" t="str">
        <f>IF(OR(D18="4",E18="4"),INDEX([1]NamesElementary!$E$1:$E$65543,MATCH($A18,[1]NamesElementary!$A$1:$A$65543,0),1),"-")</f>
        <v>-</v>
      </c>
      <c r="J18" s="114">
        <f>IF(OR(D18="4",E18="4"),"-",INDEX([1]Names!$N$1:$N$65638,MATCH(A18,[1]Names!$F$1:$F$65638,0),1))</f>
        <v>0</v>
      </c>
      <c r="K18" s="115" t="str">
        <f>IF(OR(D18="4",E18="4"),INDEX([1]NamesElementary!$G$1:$G$65543,MATCH(A18,[1]NamesElementary!$A$1:$A$65543,0),1),INDEX([1]Names!$O$1:$O$65638,MATCH(A18,[1]Names!$F$1:$F$65638,0),1))</f>
        <v>kg</v>
      </c>
      <c r="L18" s="152">
        <f t="shared" si="10"/>
        <v>0.96356849703681202</v>
      </c>
      <c r="M18" s="39">
        <v>1</v>
      </c>
      <c r="N18" s="1">
        <f t="shared" si="2"/>
        <v>1.128986925796466</v>
      </c>
      <c r="O18" s="131" t="str">
        <f t="shared" si="3"/>
        <v>(3,3,2,1,1,na); Pacca 2006</v>
      </c>
      <c r="P18" s="152">
        <f>P14</f>
        <v>2.1799961908668708</v>
      </c>
      <c r="Q18" s="39">
        <v>1</v>
      </c>
      <c r="R18" s="1">
        <f t="shared" si="4"/>
        <v>1.128986925796466</v>
      </c>
      <c r="S18" s="41" t="str">
        <f t="shared" si="5"/>
        <v>(3,3,2,1,1,na); Pacca 2006</v>
      </c>
      <c r="T18" s="352">
        <f t="shared" si="1"/>
        <v>0.96356849703681202</v>
      </c>
      <c r="U18" s="352">
        <f t="shared" si="1"/>
        <v>3.1820912140879321</v>
      </c>
      <c r="V18" s="352">
        <f>1+2.18</f>
        <v>3.18</v>
      </c>
      <c r="W18" s="352">
        <v>2.18425</v>
      </c>
      <c r="X18" s="352">
        <f>(11.4%+24.8%)*X$40</f>
        <v>1.3031999999999999</v>
      </c>
      <c r="Y18" s="316">
        <v>2184.25</v>
      </c>
      <c r="Z18" s="201"/>
      <c r="AA18" s="90" t="str">
        <f t="shared" si="12"/>
        <v>Pacca 2006</v>
      </c>
      <c r="AB18" s="8">
        <f t="shared" si="12"/>
        <v>3</v>
      </c>
      <c r="AC18" s="8">
        <f t="shared" si="12"/>
        <v>3</v>
      </c>
      <c r="AD18" s="8">
        <f t="shared" si="12"/>
        <v>2</v>
      </c>
      <c r="AE18" s="8">
        <f t="shared" si="12"/>
        <v>1</v>
      </c>
      <c r="AF18" s="8">
        <f t="shared" si="12"/>
        <v>1</v>
      </c>
      <c r="AG18" s="8" t="str">
        <f t="shared" si="12"/>
        <v>na</v>
      </c>
      <c r="AH18" s="62">
        <f>IF(OR($D18="4",$E18="4"),INDEX([1]NamesElementary!$J$1:$J$65543,MATCH($A18,[1]NamesElementary!$A$1:$A$65543,0),1),INDEX([1]Names!$W$1:$W$65638,MATCH($A18,[1]Names!$F$1:$F$65638,0),1))</f>
        <v>3</v>
      </c>
      <c r="AI18" s="63">
        <f>INDEX([1]BasicUncertainty!$H$1:$H$65536,MATCH(AH18,[1]BasicUncertainty!$B$1:$B$65536,0),1)</f>
        <v>1.05</v>
      </c>
      <c r="AJ18" s="80">
        <f t="shared" si="13"/>
        <v>1.1174816203765749</v>
      </c>
      <c r="AK18" s="81">
        <f t="shared" si="14"/>
        <v>1.128986925796466</v>
      </c>
      <c r="AL18" s="82" t="str">
        <f t="shared" si="15"/>
        <v>(3,3,2,1,1,na)</v>
      </c>
      <c r="AM18" s="64">
        <f>IF(AB18=1,'[1]SDG^2 values'!$B$4,IF(AB18=2,'[1]SDG^2 values'!$C$4,IF(AB18=3,'[1]SDG^2 values'!$D$4,IF(AB18=4,'[1]SDG^2 values'!$E$4,IF(AB18=5,'[1]SDG^2 values'!$F$4,1)))))</f>
        <v>1.1000000000000001</v>
      </c>
      <c r="AN18" s="64">
        <f>IF(AC18=1,'[1]SDG^2 values'!$B$5,IF(AC18=2,'[1]SDG^2 values'!$C$5,IF(AC18=3,'[1]SDG^2 values'!$D$5,IF(AC18=4,'[1]SDG^2 values'!$E$5,IF(AC18=5,'[1]SDG^2 values'!$F$5,1)))))</f>
        <v>1.05</v>
      </c>
      <c r="AO18" s="64">
        <f>IF(AD18=1,'[1]SDG^2 values'!$B$6,IF(AD18=2,'[1]SDG^2 values'!$C$6,IF(AD18=3,'[1]SDG^2 values'!$D$6,IF(AD18=4,'[1]SDG^2 values'!$E$6,IF(AD18=5,'[1]SDG^2 values'!$F$6,1)))))</f>
        <v>1.03</v>
      </c>
      <c r="AP18" s="64">
        <f>IF(AE18=1,'[1]SDG^2 values'!$B$7,IF(AE18=2,'[1]SDG^2 values'!$C$7,IF(AE18=3,'[1]SDG^2 values'!$D$7,IF(AE18=4,'[1]SDG^2 values'!$E$7,IF(AE18=5,'[1]SDG^2 values'!$F$7,1)))))</f>
        <v>1</v>
      </c>
      <c r="AQ18" s="64">
        <f>IF(AF18=1,'[1]SDG^2 values'!$B$8,IF(AF18=2,'[1]SDG^2 values'!$C$8,IF(AF18=3,'[1]SDG^2 values'!$D$8,IF(AF18=4,'[1]SDG^2 values'!$E$8,IF(AF18=5,'[1]SDG^2 values'!$F$8,1)))))</f>
        <v>1</v>
      </c>
      <c r="AR18" s="64">
        <f>IF(AG18=1,'[1]SDG^2 values'!$B$9,IF(AG18=2,'[1]SDG^2 values'!$C$9,IF(AG18=3,'[1]SDG^2 values'!$D$9,IF(AG18=4,'[1]SDG^2 values'!$E$9,IF(AG18=5,'[1]SDG^2 values'!$F$9,1)))))</f>
        <v>1</v>
      </c>
    </row>
    <row r="19" spans="1:48" ht="12.75">
      <c r="A19" s="94">
        <v>960</v>
      </c>
      <c r="B19" s="49"/>
      <c r="C19" s="148" t="s">
        <v>469</v>
      </c>
      <c r="D19" s="149" t="s">
        <v>470</v>
      </c>
      <c r="E19" s="150" t="s">
        <v>352</v>
      </c>
      <c r="F19" s="135" t="str">
        <f>IF(OR(D19="4",E19="4"),INDEX([1]NamesElementary!$B$1:$B$65543,MATCH(A19,[1]NamesElementary!$A$1:$A$65543,0),1),INDEX([1]Names!$J$1:$J$65638,MATCH(A19,[1]Names!$F$1:$F$65638,0),1))</f>
        <v>brazing solder, cadmium free, at plant</v>
      </c>
      <c r="G19" s="115" t="str">
        <f>IF(OR(D19="4",E19="4"),"-",INDEX([1]Names!$K$1:$K$65638,MATCH(A19,[1]Names!$F$1:$F$65638,0),1))</f>
        <v>RER</v>
      </c>
      <c r="H19" s="151" t="str">
        <f>IF(OR(D19="4",E19="4"),INDEX([1]NamesElementary!$D$1:$D$65543,MATCH($A19,[1]NamesElementary!$A$1:$A$65543,0),1),"-")</f>
        <v>-</v>
      </c>
      <c r="I19" s="113" t="str">
        <f>IF(OR(D19="4",E19="4"),INDEX([1]NamesElementary!$E$1:$E$65543,MATCH($A19,[1]NamesElementary!$A$1:$A$65543,0),1),"-")</f>
        <v>-</v>
      </c>
      <c r="J19" s="114">
        <f>IF(OR(D19="4",E19="4"),"-",INDEX([1]Names!$N$1:$N$65638,MATCH(A19,[1]Names!$F$1:$F$65638,0),1))</f>
        <v>0</v>
      </c>
      <c r="K19" s="115" t="str">
        <f>IF(OR(D19="4",E19="4"),INDEX([1]NamesElementary!$G$1:$G$65543,MATCH(A19,[1]NamesElementary!$A$1:$A$65543,0),1),INDEX([1]Names!$O$1:$O$65638,MATCH(A19,[1]Names!$F$1:$F$65638,0),1))</f>
        <v>kg</v>
      </c>
      <c r="L19" s="152">
        <f t="shared" si="10"/>
        <v>2.6203945850514655E-3</v>
      </c>
      <c r="M19" s="39">
        <v>1</v>
      </c>
      <c r="N19" s="1">
        <f>$AK19</f>
        <v>1.128986925796466</v>
      </c>
      <c r="O19" s="131" t="str">
        <f>$AL19&amp;"; "&amp;$AA19</f>
        <v>(3,3,2,1,1,na); Solder lead</v>
      </c>
      <c r="P19" s="152">
        <v>0</v>
      </c>
      <c r="Q19" s="39">
        <v>1</v>
      </c>
      <c r="R19" s="1">
        <f>$AK19</f>
        <v>1.128986925796466</v>
      </c>
      <c r="S19" s="41" t="str">
        <f>$AL19&amp;"; "&amp;$AA19</f>
        <v>(3,3,2,1,1,na); Solder lead</v>
      </c>
      <c r="T19" s="352">
        <f t="shared" si="1"/>
        <v>2.6203945850514655E-3</v>
      </c>
      <c r="U19" s="352">
        <f t="shared" si="1"/>
        <v>0</v>
      </c>
      <c r="V19" s="352"/>
      <c r="W19" s="352">
        <v>5.94E-3</v>
      </c>
      <c r="X19" s="352"/>
      <c r="Y19" s="316"/>
      <c r="AA19" s="322" t="s">
        <v>690</v>
      </c>
      <c r="AB19" s="8">
        <f t="shared" si="12"/>
        <v>3</v>
      </c>
      <c r="AC19" s="8">
        <f t="shared" si="12"/>
        <v>3</v>
      </c>
      <c r="AD19" s="8">
        <f t="shared" si="12"/>
        <v>2</v>
      </c>
      <c r="AE19" s="8">
        <f t="shared" si="12"/>
        <v>1</v>
      </c>
      <c r="AF19" s="8">
        <f t="shared" si="12"/>
        <v>1</v>
      </c>
      <c r="AG19" s="8" t="str">
        <f t="shared" si="12"/>
        <v>na</v>
      </c>
      <c r="AH19" s="62">
        <f>IF(OR($D19="4",$E19="4"),INDEX([1]NamesElementary!$J$1:$J$65543,MATCH($A19,[1]NamesElementary!$A$1:$A$65543,0),1),INDEX([1]Names!$W$1:$W$65638,MATCH($A19,[1]Names!$F$1:$F$65638,0),1))</f>
        <v>3</v>
      </c>
      <c r="AI19" s="63">
        <f>INDEX([1]BasicUncertainty!$H$1:$H$65536,MATCH(AH19,[1]BasicUncertainty!$B$1:$B$65536,0),1)</f>
        <v>1.05</v>
      </c>
      <c r="AJ19" s="80">
        <f t="shared" si="13"/>
        <v>1.1174816203765749</v>
      </c>
      <c r="AK19" s="81">
        <f t="shared" si="14"/>
        <v>1.128986925796466</v>
      </c>
      <c r="AL19" s="82" t="str">
        <f t="shared" si="15"/>
        <v>(3,3,2,1,1,na)</v>
      </c>
      <c r="AM19" s="64">
        <f>IF(AB19=1,'[1]SDG^2 values'!$B$4,IF(AB19=2,'[1]SDG^2 values'!$C$4,IF(AB19=3,'[1]SDG^2 values'!$D$4,IF(AB19=4,'[1]SDG^2 values'!$E$4,IF(AB19=5,'[1]SDG^2 values'!$F$4,1)))))</f>
        <v>1.1000000000000001</v>
      </c>
      <c r="AN19" s="64">
        <f>IF(AC19=1,'[1]SDG^2 values'!$B$5,IF(AC19=2,'[1]SDG^2 values'!$C$5,IF(AC19=3,'[1]SDG^2 values'!$D$5,IF(AC19=4,'[1]SDG^2 values'!$E$5,IF(AC19=5,'[1]SDG^2 values'!$F$5,1)))))</f>
        <v>1.05</v>
      </c>
      <c r="AO19" s="64">
        <f>IF(AD19=1,'[1]SDG^2 values'!$B$6,IF(AD19=2,'[1]SDG^2 values'!$C$6,IF(AD19=3,'[1]SDG^2 values'!$D$6,IF(AD19=4,'[1]SDG^2 values'!$E$6,IF(AD19=5,'[1]SDG^2 values'!$F$6,1)))))</f>
        <v>1.03</v>
      </c>
      <c r="AP19" s="64">
        <f>IF(AE19=1,'[1]SDG^2 values'!$B$7,IF(AE19=2,'[1]SDG^2 values'!$C$7,IF(AE19=3,'[1]SDG^2 values'!$D$7,IF(AE19=4,'[1]SDG^2 values'!$E$7,IF(AE19=5,'[1]SDG^2 values'!$F$7,1)))))</f>
        <v>1</v>
      </c>
      <c r="AQ19" s="64">
        <f>IF(AF19=1,'[1]SDG^2 values'!$B$8,IF(AF19=2,'[1]SDG^2 values'!$C$8,IF(AF19=3,'[1]SDG^2 values'!$D$8,IF(AF19=4,'[1]SDG^2 values'!$E$8,IF(AF19=5,'[1]SDG^2 values'!$F$8,1)))))</f>
        <v>1</v>
      </c>
      <c r="AR19" s="64">
        <f>IF(AG19=1,'[1]SDG^2 values'!$B$9,IF(AG19=2,'[1]SDG^2 values'!$C$9,IF(AG19=3,'[1]SDG^2 values'!$D$9,IF(AG19=4,'[1]SDG^2 values'!$E$9,IF(AG19=5,'[1]SDG^2 values'!$F$9,1)))))</f>
        <v>1</v>
      </c>
    </row>
    <row r="20" spans="1:48" ht="12.75">
      <c r="A20" s="94">
        <v>2924</v>
      </c>
      <c r="B20" s="49"/>
      <c r="C20" s="148" t="s">
        <v>469</v>
      </c>
      <c r="D20" s="149" t="s">
        <v>470</v>
      </c>
      <c r="E20" s="150" t="s">
        <v>352</v>
      </c>
      <c r="F20" s="135" t="str">
        <f>IF(OR(D20="4",E20="4"),INDEX([1]NamesElementary!$B$1:$B$65543,MATCH(A20,[1]NamesElementary!$A$1:$A$65543,0),1),INDEX([1]Names!$J$1:$J$65638,MATCH(A20,[1]Names!$F$1:$F$65638,0),1))</f>
        <v>soft solder, Sn97Cu3, at plant</v>
      </c>
      <c r="G20" s="115" t="str">
        <f>IF(OR(D20="4",E20="4"),"-",INDEX([1]Names!$K$1:$K$65638,MATCH(A20,[1]Names!$F$1:$F$65638,0),1))</f>
        <v>RER</v>
      </c>
      <c r="H20" s="151" t="str">
        <f>IF(OR(D20="4",E20="4"),INDEX([1]NamesElementary!$D$1:$D$65543,MATCH($A20,[1]NamesElementary!$A$1:$A$65543,0),1),"-")</f>
        <v>-</v>
      </c>
      <c r="I20" s="113" t="str">
        <f>IF(OR(D20="4",E20="4"),INDEX([1]NamesElementary!$E$1:$E$65543,MATCH($A20,[1]NamesElementary!$A$1:$A$65543,0),1),"-")</f>
        <v>-</v>
      </c>
      <c r="J20" s="114">
        <f>IF(OR(D20="4",E20="4"),"-",INDEX([1]Names!$N$1:$N$65638,MATCH(A20,[1]Names!$F$1:$F$65638,0),1))</f>
        <v>0</v>
      </c>
      <c r="K20" s="115" t="str">
        <f>IF(OR(D20="4",E20="4"),INDEX([1]NamesElementary!$G$1:$G$65543,MATCH(A20,[1]NamesElementary!$A$1:$A$65543,0),1),INDEX([1]Names!$O$1:$O$65638,MATCH(A20,[1]Names!$F$1:$F$65638,0),1))</f>
        <v>kg</v>
      </c>
      <c r="L20" s="152">
        <f t="shared" si="10"/>
        <v>9.7051651298202413E-3</v>
      </c>
      <c r="M20" s="39">
        <v>1</v>
      </c>
      <c r="N20" s="1">
        <f>$AK20</f>
        <v>1.128986925796466</v>
      </c>
      <c r="O20" s="131" t="str">
        <f>$AL20&amp;"; "&amp;$AA20</f>
        <v>(3,3,2,1,1,na); Solder tin</v>
      </c>
      <c r="P20" s="152">
        <v>0</v>
      </c>
      <c r="Q20" s="39">
        <v>1</v>
      </c>
      <c r="R20" s="1">
        <f>$AK20</f>
        <v>1.128986925796466</v>
      </c>
      <c r="S20" s="41" t="str">
        <f>$AL20&amp;"; "&amp;$AA20</f>
        <v>(3,3,2,1,1,na); Solder tin</v>
      </c>
      <c r="T20" s="352">
        <f t="shared" si="1"/>
        <v>9.7051651298202413E-3</v>
      </c>
      <c r="U20" s="352">
        <f t="shared" si="1"/>
        <v>0</v>
      </c>
      <c r="V20" s="352"/>
      <c r="W20" s="352">
        <v>2.1999999999999999E-2</v>
      </c>
      <c r="X20" s="352"/>
      <c r="Y20" s="316"/>
      <c r="AA20" s="322" t="s">
        <v>689</v>
      </c>
      <c r="AB20" s="8">
        <f t="shared" si="12"/>
        <v>3</v>
      </c>
      <c r="AC20" s="8">
        <f t="shared" si="12"/>
        <v>3</v>
      </c>
      <c r="AD20" s="8">
        <f t="shared" si="12"/>
        <v>2</v>
      </c>
      <c r="AE20" s="8">
        <f t="shared" si="12"/>
        <v>1</v>
      </c>
      <c r="AF20" s="8">
        <f t="shared" si="12"/>
        <v>1</v>
      </c>
      <c r="AG20" s="8" t="str">
        <f t="shared" si="12"/>
        <v>na</v>
      </c>
      <c r="AH20" s="62">
        <f>IF(OR($D20="4",$E20="4"),INDEX([1]NamesElementary!$J$1:$J$65543,MATCH($A20,[1]NamesElementary!$A$1:$A$65543,0),1),INDEX([1]Names!$W$1:$W$65638,MATCH($A20,[1]Names!$F$1:$F$65638,0),1))</f>
        <v>3</v>
      </c>
      <c r="AI20" s="63">
        <f>INDEX([1]BasicUncertainty!$H$1:$H$65536,MATCH(AH20,[1]BasicUncertainty!$B$1:$B$65536,0),1)</f>
        <v>1.05</v>
      </c>
      <c r="AJ20" s="80">
        <f t="shared" si="13"/>
        <v>1.1174816203765749</v>
      </c>
      <c r="AK20" s="81">
        <f t="shared" si="14"/>
        <v>1.128986925796466</v>
      </c>
      <c r="AL20" s="82" t="str">
        <f t="shared" si="15"/>
        <v>(3,3,2,1,1,na)</v>
      </c>
      <c r="AM20" s="64">
        <f>IF(AB20=1,'[1]SDG^2 values'!$B$4,IF(AB20=2,'[1]SDG^2 values'!$C$4,IF(AB20=3,'[1]SDG^2 values'!$D$4,IF(AB20=4,'[1]SDG^2 values'!$E$4,IF(AB20=5,'[1]SDG^2 values'!$F$4,1)))))</f>
        <v>1.1000000000000001</v>
      </c>
      <c r="AN20" s="64">
        <f>IF(AC20=1,'[1]SDG^2 values'!$B$5,IF(AC20=2,'[1]SDG^2 values'!$C$5,IF(AC20=3,'[1]SDG^2 values'!$D$5,IF(AC20=4,'[1]SDG^2 values'!$E$5,IF(AC20=5,'[1]SDG^2 values'!$F$5,1)))))</f>
        <v>1.05</v>
      </c>
      <c r="AO20" s="64">
        <f>IF(AD20=1,'[1]SDG^2 values'!$B$6,IF(AD20=2,'[1]SDG^2 values'!$C$6,IF(AD20=3,'[1]SDG^2 values'!$D$6,IF(AD20=4,'[1]SDG^2 values'!$E$6,IF(AD20=5,'[1]SDG^2 values'!$F$6,1)))))</f>
        <v>1.03</v>
      </c>
      <c r="AP20" s="64">
        <f>IF(AE20=1,'[1]SDG^2 values'!$B$7,IF(AE20=2,'[1]SDG^2 values'!$C$7,IF(AE20=3,'[1]SDG^2 values'!$D$7,IF(AE20=4,'[1]SDG^2 values'!$E$7,IF(AE20=5,'[1]SDG^2 values'!$F$7,1)))))</f>
        <v>1</v>
      </c>
      <c r="AQ20" s="64">
        <f>IF(AF20=1,'[1]SDG^2 values'!$B$8,IF(AF20=2,'[1]SDG^2 values'!$C$8,IF(AF20=3,'[1]SDG^2 values'!$D$8,IF(AF20=4,'[1]SDG^2 values'!$E$8,IF(AF20=5,'[1]SDG^2 values'!$F$8,1)))))</f>
        <v>1</v>
      </c>
      <c r="AR20" s="64">
        <f>IF(AG20=1,'[1]SDG^2 values'!$B$9,IF(AG20=2,'[1]SDG^2 values'!$C$9,IF(AG20=3,'[1]SDG^2 values'!$D$9,IF(AG20=4,'[1]SDG^2 values'!$E$9,IF(AG20=5,'[1]SDG^2 values'!$F$9,1)))))</f>
        <v>1</v>
      </c>
    </row>
    <row r="21" spans="1:48" ht="12.75">
      <c r="A21" s="280">
        <v>1259</v>
      </c>
      <c r="B21" s="49" t="s">
        <v>469</v>
      </c>
      <c r="C21" s="148" t="s">
        <v>469</v>
      </c>
      <c r="D21" s="149" t="s">
        <v>470</v>
      </c>
      <c r="E21" s="150" t="s">
        <v>352</v>
      </c>
      <c r="F21" s="135" t="str">
        <f>IF(OR(D21="4",E21="4"),INDEX([1]NamesElementary!$B$1:$B$65543,MATCH(A21,[1]NamesElementary!$A$1:$A$65543,0),1),INDEX([1]Names!$J$1:$J$65638,MATCH(A21,[1]Names!$F$1:$F$65638,0),1))</f>
        <v>polyethylene, HDPE, granulate, at plant</v>
      </c>
      <c r="G21" s="115" t="str">
        <f>IF(OR(D21="4",E21="4"),"-",INDEX([1]Names!$K$1:$K$65638,MATCH(A21,[1]Names!$F$1:$F$65638,0),1))</f>
        <v>RER</v>
      </c>
      <c r="H21" s="151" t="str">
        <f>IF(OR(D21="4",E21="4"),INDEX([1]NamesElementary!$D$1:$D$65543,MATCH($A21,[1]NamesElementary!$A$1:$A$65543,0),1),"-")</f>
        <v>-</v>
      </c>
      <c r="I21" s="113" t="str">
        <f>IF(OR(D21="4",E21="4"),INDEX([1]NamesElementary!$E$1:$E$65543,MATCH($A21,[1]NamesElementary!$A$1:$A$65543,0),1),"-")</f>
        <v>-</v>
      </c>
      <c r="J21" s="114">
        <f>IF(OR(D21="4",E21="4"),"-",INDEX([1]Names!$N$1:$N$65638,MATCH(A21,[1]Names!$F$1:$F$65638,0),1))</f>
        <v>0</v>
      </c>
      <c r="K21" s="115" t="str">
        <f>IF(OR(D21="4",E21="4"),INDEX([1]NamesElementary!$G$1:$G$65543,MATCH(A21,[1]NamesElementary!$A$1:$A$65543,0),1),INDEX([1]Names!$O$1:$O$65638,MATCH(A21,[1]Names!$F$1:$F$65638,0),1))</f>
        <v>kg</v>
      </c>
      <c r="L21" s="152">
        <f t="shared" si="10"/>
        <v>1.0988496760691155</v>
      </c>
      <c r="M21" s="39">
        <v>1</v>
      </c>
      <c r="N21" s="1">
        <f>$AK21</f>
        <v>1.128986925796466</v>
      </c>
      <c r="O21" s="131" t="str">
        <f>$AL21&amp;"; "&amp;$AA21</f>
        <v>(3,3,2,1,1,na); Pacca 2006</v>
      </c>
      <c r="P21" s="152">
        <f>U21</f>
        <v>0</v>
      </c>
      <c r="Q21" s="39">
        <v>1</v>
      </c>
      <c r="R21" s="1">
        <f>$AK21</f>
        <v>1.128986925796466</v>
      </c>
      <c r="S21" s="41" t="str">
        <f>$AL21&amp;"; "&amp;$AA21</f>
        <v>(3,3,2,1,1,na); Pacca 2006</v>
      </c>
      <c r="T21" s="352">
        <f t="shared" si="1"/>
        <v>1.0988496760691155</v>
      </c>
      <c r="U21" s="352">
        <f t="shared" si="1"/>
        <v>0</v>
      </c>
      <c r="V21" s="352"/>
      <c r="W21" s="352">
        <v>2.49091</v>
      </c>
      <c r="X21" s="352"/>
      <c r="Y21" s="316">
        <v>0.3</v>
      </c>
      <c r="Z21" s="201"/>
      <c r="AA21" s="90" t="str">
        <f t="shared" si="12"/>
        <v>Pacca 2006</v>
      </c>
      <c r="AB21" s="8">
        <f t="shared" si="12"/>
        <v>3</v>
      </c>
      <c r="AC21" s="8">
        <f t="shared" si="12"/>
        <v>3</v>
      </c>
      <c r="AD21" s="8">
        <f t="shared" si="12"/>
        <v>2</v>
      </c>
      <c r="AE21" s="8">
        <f t="shared" si="12"/>
        <v>1</v>
      </c>
      <c r="AF21" s="8">
        <f t="shared" si="12"/>
        <v>1</v>
      </c>
      <c r="AG21" s="8" t="str">
        <f t="shared" si="12"/>
        <v>na</v>
      </c>
      <c r="AH21" s="62">
        <f>IF(OR($D21="4",$E21="4"),INDEX([1]NamesElementary!$J$1:$J$65543,MATCH($A21,[1]NamesElementary!$A$1:$A$65543,0),1),INDEX([1]Names!$W$1:$W$65638,MATCH($A21,[1]Names!$F$1:$F$65638,0),1))</f>
        <v>3</v>
      </c>
      <c r="AI21" s="63">
        <f>INDEX([1]BasicUncertainty!$H$1:$H$65536,MATCH(AH21,[1]BasicUncertainty!$B$1:$B$65536,0),1)</f>
        <v>1.05</v>
      </c>
      <c r="AJ21" s="80">
        <f t="shared" si="13"/>
        <v>1.1174816203765749</v>
      </c>
      <c r="AK21" s="81">
        <f t="shared" si="14"/>
        <v>1.128986925796466</v>
      </c>
      <c r="AL21" s="82" t="str">
        <f t="shared" si="15"/>
        <v>(3,3,2,1,1,na)</v>
      </c>
      <c r="AM21" s="64">
        <f>IF(AB21=1,'[1]SDG^2 values'!$B$4,IF(AB21=2,'[1]SDG^2 values'!$C$4,IF(AB21=3,'[1]SDG^2 values'!$D$4,IF(AB21=4,'[1]SDG^2 values'!$E$4,IF(AB21=5,'[1]SDG^2 values'!$F$4,1)))))</f>
        <v>1.1000000000000001</v>
      </c>
      <c r="AN21" s="64">
        <f>IF(AC21=1,'[1]SDG^2 values'!$B$5,IF(AC21=2,'[1]SDG^2 values'!$C$5,IF(AC21=3,'[1]SDG^2 values'!$D$5,IF(AC21=4,'[1]SDG^2 values'!$E$5,IF(AC21=5,'[1]SDG^2 values'!$F$5,1)))))</f>
        <v>1.05</v>
      </c>
      <c r="AO21" s="64">
        <f>IF(AD21=1,'[1]SDG^2 values'!$B$6,IF(AD21=2,'[1]SDG^2 values'!$C$6,IF(AD21=3,'[1]SDG^2 values'!$D$6,IF(AD21=4,'[1]SDG^2 values'!$E$6,IF(AD21=5,'[1]SDG^2 values'!$F$6,1)))))</f>
        <v>1.03</v>
      </c>
      <c r="AP21" s="64">
        <f>IF(AE21=1,'[1]SDG^2 values'!$B$7,IF(AE21=2,'[1]SDG^2 values'!$C$7,IF(AE21=3,'[1]SDG^2 values'!$D$7,IF(AE21=4,'[1]SDG^2 values'!$E$7,IF(AE21=5,'[1]SDG^2 values'!$F$7,1)))))</f>
        <v>1</v>
      </c>
      <c r="AQ21" s="64">
        <f>IF(AF21=1,'[1]SDG^2 values'!$B$8,IF(AF21=2,'[1]SDG^2 values'!$C$8,IF(AF21=3,'[1]SDG^2 values'!$D$8,IF(AF21=4,'[1]SDG^2 values'!$E$8,IF(AF21=5,'[1]SDG^2 values'!$F$8,1)))))</f>
        <v>1</v>
      </c>
      <c r="AR21" s="64">
        <f>IF(AG21=1,'[1]SDG^2 values'!$B$9,IF(AG21=2,'[1]SDG^2 values'!$C$9,IF(AG21=3,'[1]SDG^2 values'!$D$9,IF(AG21=4,'[1]SDG^2 values'!$E$9,IF(AG21=5,'[1]SDG^2 values'!$F$9,1)))))</f>
        <v>1</v>
      </c>
    </row>
    <row r="22" spans="1:48" ht="12.75">
      <c r="A22" s="94">
        <v>3200</v>
      </c>
      <c r="B22" s="49" t="s">
        <v>469</v>
      </c>
      <c r="C22" s="148" t="s">
        <v>469</v>
      </c>
      <c r="D22" s="149" t="s">
        <v>470</v>
      </c>
      <c r="E22" s="150" t="s">
        <v>352</v>
      </c>
      <c r="F22" s="135" t="str">
        <f>IF(OR(D22="4",E22="4"),INDEX([1]NamesElementary!$B$1:$B$65543,MATCH(A22,[1]NamesElementary!$A$1:$A$65543,0),1),INDEX([1]Names!$J$1:$J$65638,MATCH(A22,[1]Names!$F$1:$F$65638,0),1))</f>
        <v>packaging film, LDPE, at plant</v>
      </c>
      <c r="G22" s="115" t="str">
        <f>IF(OR(D22="4",E22="4"),"-",INDEX([1]Names!$K$1:$K$65638,MATCH(A22,[1]Names!$F$1:$F$65638,0),1))</f>
        <v>RER</v>
      </c>
      <c r="H22" s="151" t="str">
        <f>IF(OR(D22="4",E22="4"),INDEX([1]NamesElementary!$D$1:$D$65543,MATCH($A22,[1]NamesElementary!$A$1:$A$65543,0),1),"-")</f>
        <v>-</v>
      </c>
      <c r="I22" s="113" t="str">
        <f>IF(OR(D22="4",E22="4"),INDEX([1]NamesElementary!$E$1:$E$65543,MATCH($A22,[1]NamesElementary!$A$1:$A$65543,0),1),"-")</f>
        <v>-</v>
      </c>
      <c r="J22" s="114">
        <f>IF(OR(D22="4",E22="4"),"-",INDEX([1]Names!$N$1:$N$65638,MATCH(A22,[1]Names!$F$1:$F$65638,0),1))</f>
        <v>0</v>
      </c>
      <c r="K22" s="115" t="str">
        <f>IF(OR(D22="4",E22="4"),INDEX([1]NamesElementary!$G$1:$G$65543,MATCH(A22,[1]NamesElementary!$A$1:$A$65543,0),1),INDEX([1]Names!$O$1:$O$65638,MATCH(A22,[1]Names!$F$1:$F$65638,0),1))</f>
        <v>kg</v>
      </c>
      <c r="L22" s="152">
        <f t="shared" si="10"/>
        <v>0.30990356834994187</v>
      </c>
      <c r="M22" s="39">
        <v>1</v>
      </c>
      <c r="N22" s="1">
        <f>$AK22</f>
        <v>1.128986925796466</v>
      </c>
      <c r="O22" s="131" t="str">
        <f>$AL22&amp;"; "&amp;$AA22</f>
        <v>(3,3,2,1,1,na); Madico, window film</v>
      </c>
      <c r="P22" s="152">
        <f>U22</f>
        <v>0</v>
      </c>
      <c r="Q22" s="39">
        <v>1</v>
      </c>
      <c r="R22" s="1">
        <f>$AK22</f>
        <v>1.128986925796466</v>
      </c>
      <c r="S22" s="41" t="str">
        <f>$AL22&amp;"; "&amp;$AA22</f>
        <v>(3,3,2,1,1,na); Madico, window film</v>
      </c>
      <c r="T22" s="352">
        <f t="shared" si="1"/>
        <v>0.30990356834994187</v>
      </c>
      <c r="U22" s="352">
        <f t="shared" si="1"/>
        <v>0</v>
      </c>
      <c r="V22" s="352"/>
      <c r="W22" s="352">
        <v>0.70250000000000001</v>
      </c>
      <c r="X22" s="352"/>
      <c r="Y22" s="316">
        <v>0.3</v>
      </c>
      <c r="Z22" s="201"/>
      <c r="AA22" s="90" t="s">
        <v>688</v>
      </c>
      <c r="AB22" s="8">
        <f t="shared" si="12"/>
        <v>3</v>
      </c>
      <c r="AC22" s="8">
        <f t="shared" si="12"/>
        <v>3</v>
      </c>
      <c r="AD22" s="8">
        <f t="shared" si="12"/>
        <v>2</v>
      </c>
      <c r="AE22" s="8">
        <f t="shared" si="12"/>
        <v>1</v>
      </c>
      <c r="AF22" s="8">
        <f t="shared" si="12"/>
        <v>1</v>
      </c>
      <c r="AG22" s="8" t="str">
        <f t="shared" si="12"/>
        <v>na</v>
      </c>
      <c r="AH22" s="62">
        <f>IF(OR($D22="4",$E22="4"),INDEX([1]NamesElementary!$J$1:$J$65543,MATCH($A22,[1]NamesElementary!$A$1:$A$65543,0),1),INDEX([1]Names!$W$1:$W$65638,MATCH($A22,[1]Names!$F$1:$F$65638,0),1))</f>
        <v>3</v>
      </c>
      <c r="AI22" s="63">
        <f>INDEX([1]BasicUncertainty!$H$1:$H$65536,MATCH(AH22,[1]BasicUncertainty!$B$1:$B$65536,0),1)</f>
        <v>1.05</v>
      </c>
      <c r="AJ22" s="80">
        <f t="shared" si="13"/>
        <v>1.1174816203765749</v>
      </c>
      <c r="AK22" s="81">
        <f t="shared" si="14"/>
        <v>1.128986925796466</v>
      </c>
      <c r="AL22" s="82" t="str">
        <f t="shared" si="15"/>
        <v>(3,3,2,1,1,na)</v>
      </c>
      <c r="AM22" s="64">
        <f>IF(AB22=1,'[1]SDG^2 values'!$B$4,IF(AB22=2,'[1]SDG^2 values'!$C$4,IF(AB22=3,'[1]SDG^2 values'!$D$4,IF(AB22=4,'[1]SDG^2 values'!$E$4,IF(AB22=5,'[1]SDG^2 values'!$F$4,1)))))</f>
        <v>1.1000000000000001</v>
      </c>
      <c r="AN22" s="64">
        <f>IF(AC22=1,'[1]SDG^2 values'!$B$5,IF(AC22=2,'[1]SDG^2 values'!$C$5,IF(AC22=3,'[1]SDG^2 values'!$D$5,IF(AC22=4,'[1]SDG^2 values'!$E$5,IF(AC22=5,'[1]SDG^2 values'!$F$5,1)))))</f>
        <v>1.05</v>
      </c>
      <c r="AO22" s="64">
        <f>IF(AD22=1,'[1]SDG^2 values'!$B$6,IF(AD22=2,'[1]SDG^2 values'!$C$6,IF(AD22=3,'[1]SDG^2 values'!$D$6,IF(AD22=4,'[1]SDG^2 values'!$E$6,IF(AD22=5,'[1]SDG^2 values'!$F$6,1)))))</f>
        <v>1.03</v>
      </c>
      <c r="AP22" s="64">
        <f>IF(AE22=1,'[1]SDG^2 values'!$B$7,IF(AE22=2,'[1]SDG^2 values'!$C$7,IF(AE22=3,'[1]SDG^2 values'!$D$7,IF(AE22=4,'[1]SDG^2 values'!$E$7,IF(AE22=5,'[1]SDG^2 values'!$F$7,1)))))</f>
        <v>1</v>
      </c>
      <c r="AQ22" s="64">
        <f>IF(AF22=1,'[1]SDG^2 values'!$B$8,IF(AF22=2,'[1]SDG^2 values'!$C$8,IF(AF22=3,'[1]SDG^2 values'!$D$8,IF(AF22=4,'[1]SDG^2 values'!$E$8,IF(AF22=5,'[1]SDG^2 values'!$F$8,1)))))</f>
        <v>1</v>
      </c>
      <c r="AR22" s="64">
        <f>IF(AG22=1,'[1]SDG^2 values'!$B$9,IF(AG22=2,'[1]SDG^2 values'!$C$9,IF(AG22=3,'[1]SDG^2 values'!$D$9,IF(AG22=4,'[1]SDG^2 values'!$E$9,IF(AG22=5,'[1]SDG^2 values'!$F$9,1)))))</f>
        <v>1</v>
      </c>
    </row>
    <row r="23" spans="1:48" ht="12.75">
      <c r="A23" s="94">
        <v>32127</v>
      </c>
      <c r="B23" s="49"/>
      <c r="C23" s="148" t="s">
        <v>469</v>
      </c>
      <c r="D23" s="149" t="s">
        <v>470</v>
      </c>
      <c r="E23" s="150" t="s">
        <v>352</v>
      </c>
      <c r="F23" s="135" t="str">
        <f>IF(OR(D23="4",E23="4"),INDEX([1]NamesElementary!$B$1:$B$65543,MATCH(A23,[1]NamesElementary!$A$1:$A$65543,0),1),INDEX([1]Names!$J$1:$J$65638,MATCH(A23,[1]Names!$F$1:$F$65638,0),1))</f>
        <v>polyvinylfluoride film, at plant</v>
      </c>
      <c r="G23" s="115" t="str">
        <f>IF(OR(D23="4",E23="4"),"-",INDEX([1]Names!$K$1:$K$65638,MATCH(A23,[1]Names!$F$1:$F$65638,0),1))</f>
        <v>US</v>
      </c>
      <c r="H23" s="151" t="str">
        <f>IF(OR(D23="4",E23="4"),INDEX([1]NamesElementary!$D$1:$D$65543,MATCH($A23,[1]NamesElementary!$A$1:$A$65543,0),1),"-")</f>
        <v>-</v>
      </c>
      <c r="I23" s="113" t="str">
        <f>IF(OR(D23="4",E23="4"),INDEX([1]NamesElementary!$E$1:$E$65543,MATCH($A23,[1]NamesElementary!$A$1:$A$65543,0),1),"-")</f>
        <v>-</v>
      </c>
      <c r="J23" s="114">
        <f>IF(OR(D23="4",E23="4"),"-",INDEX([1]Names!$N$1:$N$65638,MATCH(A23,[1]Names!$F$1:$F$65638,0),1))</f>
        <v>0</v>
      </c>
      <c r="K23" s="115" t="str">
        <f>IF(OR(D23="4",E23="4"),INDEX([1]NamesElementary!$G$1:$G$65543,MATCH(A23,[1]NamesElementary!$A$1:$A$65543,0),1),INDEX([1]Names!$O$1:$O$65638,MATCH(A23,[1]Names!$F$1:$F$65638,0),1))</f>
        <v>kg</v>
      </c>
      <c r="L23" s="152">
        <f t="shared" si="10"/>
        <v>0.12306149384612067</v>
      </c>
      <c r="M23" s="39">
        <v>1</v>
      </c>
      <c r="N23" s="1">
        <f t="shared" si="2"/>
        <v>1.128986925796466</v>
      </c>
      <c r="O23" s="131" t="str">
        <f t="shared" si="3"/>
        <v>(3,3,2,1,1,na); Pacca 2006</v>
      </c>
      <c r="P23" s="152">
        <v>0</v>
      </c>
      <c r="Q23" s="39">
        <v>1</v>
      </c>
      <c r="R23" s="1">
        <f t="shared" si="4"/>
        <v>1.128986925796466</v>
      </c>
      <c r="S23" s="41" t="str">
        <f t="shared" si="5"/>
        <v>(3,3,2,1,1,na); Pacca 2006</v>
      </c>
      <c r="T23" s="352">
        <f t="shared" si="1"/>
        <v>0.12306149384612067</v>
      </c>
      <c r="U23" s="352">
        <f t="shared" si="1"/>
        <v>2.2151574197518205</v>
      </c>
      <c r="V23" s="352">
        <v>2.2200000000000002</v>
      </c>
      <c r="W23" s="352">
        <v>0.27895999999999999</v>
      </c>
      <c r="X23" s="352">
        <f>25.2%*X$40</f>
        <v>0.90720000000000001</v>
      </c>
      <c r="Y23" s="316"/>
      <c r="AA23" s="90" t="str">
        <f t="shared" si="12"/>
        <v>Pacca 2006</v>
      </c>
      <c r="AB23" s="8">
        <f t="shared" si="12"/>
        <v>3</v>
      </c>
      <c r="AC23" s="8">
        <f t="shared" si="12"/>
        <v>3</v>
      </c>
      <c r="AD23" s="8">
        <f t="shared" si="12"/>
        <v>2</v>
      </c>
      <c r="AE23" s="8">
        <f t="shared" si="12"/>
        <v>1</v>
      </c>
      <c r="AF23" s="8">
        <f t="shared" si="12"/>
        <v>1</v>
      </c>
      <c r="AG23" s="8" t="str">
        <f t="shared" si="12"/>
        <v>na</v>
      </c>
      <c r="AH23" s="62">
        <f>IF(OR($D23="4",$E23="4"),INDEX([1]NamesElementary!$J$1:$J$65543,MATCH($A23,[1]NamesElementary!$A$1:$A$65543,0),1),INDEX([1]Names!$W$1:$W$65638,MATCH($A23,[1]Names!$F$1:$F$65638,0),1))</f>
        <v>3</v>
      </c>
      <c r="AI23" s="63">
        <f>INDEX([1]BasicUncertainty!$H$1:$H$65536,MATCH(AH23,[1]BasicUncertainty!$B$1:$B$65536,0),1)</f>
        <v>1.05</v>
      </c>
      <c r="AJ23" s="80">
        <f t="shared" si="13"/>
        <v>1.1174816203765749</v>
      </c>
      <c r="AK23" s="81">
        <f t="shared" si="14"/>
        <v>1.128986925796466</v>
      </c>
      <c r="AL23" s="82" t="str">
        <f t="shared" si="15"/>
        <v>(3,3,2,1,1,na)</v>
      </c>
      <c r="AM23" s="64">
        <f>IF(AB23=1,'[1]SDG^2 values'!$B$4,IF(AB23=2,'[1]SDG^2 values'!$C$4,IF(AB23=3,'[1]SDG^2 values'!$D$4,IF(AB23=4,'[1]SDG^2 values'!$E$4,IF(AB23=5,'[1]SDG^2 values'!$F$4,1)))))</f>
        <v>1.1000000000000001</v>
      </c>
      <c r="AN23" s="64">
        <f>IF(AC23=1,'[1]SDG^2 values'!$B$5,IF(AC23=2,'[1]SDG^2 values'!$C$5,IF(AC23=3,'[1]SDG^2 values'!$D$5,IF(AC23=4,'[1]SDG^2 values'!$E$5,IF(AC23=5,'[1]SDG^2 values'!$F$5,1)))))</f>
        <v>1.05</v>
      </c>
      <c r="AO23" s="64">
        <f>IF(AD23=1,'[1]SDG^2 values'!$B$6,IF(AD23=2,'[1]SDG^2 values'!$C$6,IF(AD23=3,'[1]SDG^2 values'!$D$6,IF(AD23=4,'[1]SDG^2 values'!$E$6,IF(AD23=5,'[1]SDG^2 values'!$F$6,1)))))</f>
        <v>1.03</v>
      </c>
      <c r="AP23" s="64">
        <f>IF(AE23=1,'[1]SDG^2 values'!$B$7,IF(AE23=2,'[1]SDG^2 values'!$C$7,IF(AE23=3,'[1]SDG^2 values'!$D$7,IF(AE23=4,'[1]SDG^2 values'!$E$7,IF(AE23=5,'[1]SDG^2 values'!$F$7,1)))))</f>
        <v>1</v>
      </c>
      <c r="AQ23" s="64">
        <f>IF(AF23=1,'[1]SDG^2 values'!$B$8,IF(AF23=2,'[1]SDG^2 values'!$C$8,IF(AF23=3,'[1]SDG^2 values'!$D$8,IF(AF23=4,'[1]SDG^2 values'!$E$8,IF(AF23=5,'[1]SDG^2 values'!$F$8,1)))))</f>
        <v>1</v>
      </c>
      <c r="AR23" s="64">
        <f>IF(AG23=1,'[1]SDG^2 values'!$B$9,IF(AG23=2,'[1]SDG^2 values'!$C$9,IF(AG23=3,'[1]SDG^2 values'!$D$9,IF(AG23=4,'[1]SDG^2 values'!$E$9,IF(AG23=5,'[1]SDG^2 values'!$F$9,1)))))</f>
        <v>1</v>
      </c>
    </row>
    <row r="24" spans="1:48" ht="24">
      <c r="A24" s="2">
        <v>3822</v>
      </c>
      <c r="B24" s="49"/>
      <c r="C24" s="148" t="s">
        <v>469</v>
      </c>
      <c r="D24" s="149" t="s">
        <v>470</v>
      </c>
      <c r="E24" s="150" t="s">
        <v>352</v>
      </c>
      <c r="F24" s="135" t="str">
        <f>IF(OR(D24="4",E24="4"),INDEX([1]NamesElementary!$B$1:$B$65543,MATCH(A24,[1]NamesElementary!$A$1:$A$65543,0),1),INDEX([1]Names!$J$1:$J$65638,MATCH(A24,[1]Names!$F$1:$F$65638,0),1))</f>
        <v>glass fibre reinforced plastic, polyamide, injection moulding, at plant</v>
      </c>
      <c r="G24" s="115" t="str">
        <f>IF(OR(D24="4",E24="4"),"-",INDEX([1]Names!$K$1:$K$65638,MATCH(A24,[1]Names!$F$1:$F$65638,0),1))</f>
        <v>RER</v>
      </c>
      <c r="H24" s="151" t="str">
        <f>IF(OR(D24="4",E24="4"),INDEX([1]NamesElementary!$D$1:$D$65543,MATCH($A24,[1]NamesElementary!$A$1:$A$65543,0),1),"-")</f>
        <v>-</v>
      </c>
      <c r="I24" s="113" t="str">
        <f>IF(OR(D24="4",E24="4"),INDEX([1]NamesElementary!$E$1:$E$65543,MATCH($A24,[1]NamesElementary!$A$1:$A$65543,0),1),"-")</f>
        <v>-</v>
      </c>
      <c r="J24" s="114">
        <f>IF(OR(D24="4",E24="4"),"-",INDEX([1]Names!$N$1:$N$65638,MATCH(A24,[1]Names!$F$1:$F$65638,0),1))</f>
        <v>0</v>
      </c>
      <c r="K24" s="115" t="str">
        <f>IF(OR(D24="4",E24="4"),INDEX([1]NamesElementary!$G$1:$G$65543,MATCH(A24,[1]NamesElementary!$A$1:$A$65543,0),1),INDEX([1]Names!$O$1:$O$65638,MATCH(A24,[1]Names!$F$1:$F$65638,0),1))</f>
        <v>kg</v>
      </c>
      <c r="L24" s="152">
        <f t="shared" si="10"/>
        <v>3.576794494208297E-2</v>
      </c>
      <c r="M24" s="39">
        <v>1</v>
      </c>
      <c r="N24" s="1">
        <f t="shared" si="2"/>
        <v>1.128986925796466</v>
      </c>
      <c r="O24" s="131" t="str">
        <f t="shared" si="3"/>
        <v>(3,3,2,1,1,na); Pacca 2006</v>
      </c>
      <c r="P24" s="152">
        <v>0</v>
      </c>
      <c r="Q24" s="39">
        <v>1</v>
      </c>
      <c r="R24" s="1">
        <f t="shared" si="4"/>
        <v>1.128986925796466</v>
      </c>
      <c r="S24" s="41" t="str">
        <f t="shared" si="5"/>
        <v>(3,3,2,1,1,na); Pacca 2006</v>
      </c>
      <c r="T24" s="352">
        <f t="shared" si="1"/>
        <v>3.576794494208297E-2</v>
      </c>
      <c r="U24" s="352">
        <f t="shared" si="1"/>
        <v>0</v>
      </c>
      <c r="V24" s="352"/>
      <c r="W24" s="352">
        <v>8.1079999999999999E-2</v>
      </c>
      <c r="X24" s="352"/>
      <c r="Y24" s="316"/>
      <c r="AA24" s="90" t="str">
        <f t="shared" si="12"/>
        <v>Pacca 2006</v>
      </c>
      <c r="AB24" s="8">
        <f t="shared" si="12"/>
        <v>3</v>
      </c>
      <c r="AC24" s="8">
        <f t="shared" si="12"/>
        <v>3</v>
      </c>
      <c r="AD24" s="8">
        <f t="shared" si="12"/>
        <v>2</v>
      </c>
      <c r="AE24" s="8">
        <f t="shared" si="12"/>
        <v>1</v>
      </c>
      <c r="AF24" s="8">
        <f t="shared" si="12"/>
        <v>1</v>
      </c>
      <c r="AG24" s="8" t="str">
        <f t="shared" si="12"/>
        <v>na</v>
      </c>
      <c r="AH24" s="62">
        <f>IF(OR($D24="4",$E24="4"),INDEX([1]NamesElementary!$J$1:$J$65543,MATCH($A24,[1]NamesElementary!$A$1:$A$65543,0),1),INDEX([1]Names!$W$1:$W$65638,MATCH($A24,[1]Names!$F$1:$F$65638,0),1))</f>
        <v>3</v>
      </c>
      <c r="AI24" s="63">
        <f>INDEX([1]BasicUncertainty!$H$1:$H$65536,MATCH(AH24,[1]BasicUncertainty!$B$1:$B$65536,0),1)</f>
        <v>1.05</v>
      </c>
      <c r="AJ24" s="80">
        <f t="shared" si="13"/>
        <v>1.1174816203765749</v>
      </c>
      <c r="AK24" s="81">
        <f t="shared" si="14"/>
        <v>1.128986925796466</v>
      </c>
      <c r="AL24" s="82" t="str">
        <f t="shared" si="15"/>
        <v>(3,3,2,1,1,na)</v>
      </c>
      <c r="AM24" s="64">
        <f>IF(AB24=1,'[1]SDG^2 values'!$B$4,IF(AB24=2,'[1]SDG^2 values'!$C$4,IF(AB24=3,'[1]SDG^2 values'!$D$4,IF(AB24=4,'[1]SDG^2 values'!$E$4,IF(AB24=5,'[1]SDG^2 values'!$F$4,1)))))</f>
        <v>1.1000000000000001</v>
      </c>
      <c r="AN24" s="64">
        <f>IF(AC24=1,'[1]SDG^2 values'!$B$5,IF(AC24=2,'[1]SDG^2 values'!$C$5,IF(AC24=3,'[1]SDG^2 values'!$D$5,IF(AC24=4,'[1]SDG^2 values'!$E$5,IF(AC24=5,'[1]SDG^2 values'!$F$5,1)))))</f>
        <v>1.05</v>
      </c>
      <c r="AO24" s="64">
        <f>IF(AD24=1,'[1]SDG^2 values'!$B$6,IF(AD24=2,'[1]SDG^2 values'!$C$6,IF(AD24=3,'[1]SDG^2 values'!$D$6,IF(AD24=4,'[1]SDG^2 values'!$E$6,IF(AD24=5,'[1]SDG^2 values'!$F$6,1)))))</f>
        <v>1.03</v>
      </c>
      <c r="AP24" s="64">
        <f>IF(AE24=1,'[1]SDG^2 values'!$B$7,IF(AE24=2,'[1]SDG^2 values'!$C$7,IF(AE24=3,'[1]SDG^2 values'!$D$7,IF(AE24=4,'[1]SDG^2 values'!$E$7,IF(AE24=5,'[1]SDG^2 values'!$F$7,1)))))</f>
        <v>1</v>
      </c>
      <c r="AQ24" s="64">
        <f>IF(AF24=1,'[1]SDG^2 values'!$B$8,IF(AF24=2,'[1]SDG^2 values'!$C$8,IF(AF24=3,'[1]SDG^2 values'!$D$8,IF(AF24=4,'[1]SDG^2 values'!$E$8,IF(AF24=5,'[1]SDG^2 values'!$F$8,1)))))</f>
        <v>1</v>
      </c>
      <c r="AR24" s="64">
        <f>IF(AG24=1,'[1]SDG^2 values'!$B$9,IF(AG24=2,'[1]SDG^2 values'!$C$9,IF(AG24=3,'[1]SDG^2 values'!$D$9,IF(AG24=4,'[1]SDG^2 values'!$E$9,IF(AG24=5,'[1]SDG^2 values'!$F$9,1)))))</f>
        <v>1</v>
      </c>
    </row>
    <row r="25" spans="1:48" ht="24">
      <c r="A25" s="94">
        <v>853</v>
      </c>
      <c r="B25" s="49"/>
      <c r="C25" s="148" t="s">
        <v>469</v>
      </c>
      <c r="D25" s="149" t="s">
        <v>470</v>
      </c>
      <c r="E25" s="150" t="s">
        <v>352</v>
      </c>
      <c r="F25" s="135" t="str">
        <f>IF(OR(D25="4",E25="4"),INDEX([1]NamesElementary!$B$1:$B$65543,MATCH(A25,[1]NamesElementary!$A$1:$A$65543,0),1),INDEX([1]Names!$J$1:$J$65638,MATCH(A25,[1]Names!$F$1:$F$65638,0),1))</f>
        <v>synthetic rubber, at plant</v>
      </c>
      <c r="G25" s="115" t="str">
        <f>IF(OR(D25="4",E25="4"),"-",INDEX([1]Names!$K$1:$K$65638,MATCH(A25,[1]Names!$F$1:$F$65638,0),1))</f>
        <v>RER</v>
      </c>
      <c r="H25" s="151" t="str">
        <f>IF(OR(D25="4",E25="4"),INDEX([1]NamesElementary!$D$1:$D$65543,MATCH($A25,[1]NamesElementary!$A$1:$A$65543,0),1),"-")</f>
        <v>-</v>
      </c>
      <c r="I25" s="113" t="str">
        <f>IF(OR(D25="4",E25="4"),INDEX([1]NamesElementary!$E$1:$E$65543,MATCH($A25,[1]NamesElementary!$A$1:$A$65543,0),1),"-")</f>
        <v>-</v>
      </c>
      <c r="J25" s="114">
        <f>IF(OR(D25="4",E25="4"),"-",INDEX([1]Names!$N$1:$N$65638,MATCH(A25,[1]Names!$F$1:$F$65638,0),1))</f>
        <v>0</v>
      </c>
      <c r="K25" s="115" t="str">
        <f>IF(OR(D25="4",E25="4"),INDEX([1]NamesElementary!$G$1:$G$65543,MATCH(A25,[1]NamesElementary!$A$1:$A$65543,0),1),INDEX([1]Names!$O$1:$O$65638,MATCH(A25,[1]Names!$F$1:$F$65638,0),1))</f>
        <v>kg</v>
      </c>
      <c r="L25" s="152">
        <f t="shared" si="10"/>
        <v>6.7574417935721137E-2</v>
      </c>
      <c r="M25" s="39">
        <v>1</v>
      </c>
      <c r="N25" s="1">
        <f>$AK25</f>
        <v>1.128986925796466</v>
      </c>
      <c r="O25" s="131" t="str">
        <f>$AL25&amp;"; "&amp;$AA25</f>
        <v>(3,3,2,1,1,na); Duraseal, coating of cables and rubber wire insulation</v>
      </c>
      <c r="P25" s="152">
        <v>0</v>
      </c>
      <c r="Q25" s="39">
        <v>1</v>
      </c>
      <c r="R25" s="1">
        <f>$AK25</f>
        <v>1.128986925796466</v>
      </c>
      <c r="S25" s="41" t="str">
        <f>$AL25&amp;"; "&amp;$AA25</f>
        <v>(3,3,2,1,1,na); Duraseal, coating of cables and rubber wire insulation</v>
      </c>
      <c r="T25" s="352">
        <f t="shared" si="1"/>
        <v>6.7574417935721137E-2</v>
      </c>
      <c r="U25" s="352">
        <f t="shared" si="1"/>
        <v>0</v>
      </c>
      <c r="V25" s="352"/>
      <c r="W25" s="352">
        <f>0.14773+0.00545</f>
        <v>0.15318000000000001</v>
      </c>
      <c r="X25" s="352"/>
      <c r="Y25" s="316"/>
      <c r="AA25" s="322" t="s">
        <v>420</v>
      </c>
      <c r="AB25" s="8">
        <f t="shared" si="12"/>
        <v>3</v>
      </c>
      <c r="AC25" s="8">
        <f t="shared" si="12"/>
        <v>3</v>
      </c>
      <c r="AD25" s="8">
        <f t="shared" si="12"/>
        <v>2</v>
      </c>
      <c r="AE25" s="8">
        <f t="shared" si="12"/>
        <v>1</v>
      </c>
      <c r="AF25" s="8">
        <f t="shared" si="12"/>
        <v>1</v>
      </c>
      <c r="AG25" s="8" t="str">
        <f t="shared" si="12"/>
        <v>na</v>
      </c>
      <c r="AH25" s="62">
        <f>IF(OR($D25="4",$E25="4"),INDEX([1]NamesElementary!$J$1:$J$65543,MATCH($A25,[1]NamesElementary!$A$1:$A$65543,0),1),INDEX([1]Names!$W$1:$W$65638,MATCH($A25,[1]Names!$F$1:$F$65638,0),1))</f>
        <v>3</v>
      </c>
      <c r="AI25" s="63">
        <f>INDEX([1]BasicUncertainty!$H$1:$H$65536,MATCH(AH25,[1]BasicUncertainty!$B$1:$B$65536,0),1)</f>
        <v>1.05</v>
      </c>
      <c r="AJ25" s="80">
        <f t="shared" si="13"/>
        <v>1.1174816203765749</v>
      </c>
      <c r="AK25" s="81">
        <f t="shared" si="14"/>
        <v>1.128986925796466</v>
      </c>
      <c r="AL25" s="82" t="str">
        <f t="shared" si="15"/>
        <v>(3,3,2,1,1,na)</v>
      </c>
      <c r="AM25" s="64">
        <f>IF(AB25=1,'[1]SDG^2 values'!$B$4,IF(AB25=2,'[1]SDG^2 values'!$C$4,IF(AB25=3,'[1]SDG^2 values'!$D$4,IF(AB25=4,'[1]SDG^2 values'!$E$4,IF(AB25=5,'[1]SDG^2 values'!$F$4,1)))))</f>
        <v>1.1000000000000001</v>
      </c>
      <c r="AN25" s="64">
        <f>IF(AC25=1,'[1]SDG^2 values'!$B$5,IF(AC25=2,'[1]SDG^2 values'!$C$5,IF(AC25=3,'[1]SDG^2 values'!$D$5,IF(AC25=4,'[1]SDG^2 values'!$E$5,IF(AC25=5,'[1]SDG^2 values'!$F$5,1)))))</f>
        <v>1.05</v>
      </c>
      <c r="AO25" s="64">
        <f>IF(AD25=1,'[1]SDG^2 values'!$B$6,IF(AD25=2,'[1]SDG^2 values'!$C$6,IF(AD25=3,'[1]SDG^2 values'!$D$6,IF(AD25=4,'[1]SDG^2 values'!$E$6,IF(AD25=5,'[1]SDG^2 values'!$F$6,1)))))</f>
        <v>1.03</v>
      </c>
      <c r="AP25" s="64">
        <f>IF(AE25=1,'[1]SDG^2 values'!$B$7,IF(AE25=2,'[1]SDG^2 values'!$C$7,IF(AE25=3,'[1]SDG^2 values'!$D$7,IF(AE25=4,'[1]SDG^2 values'!$E$7,IF(AE25=5,'[1]SDG^2 values'!$F$7,1)))))</f>
        <v>1</v>
      </c>
      <c r="AQ25" s="64">
        <f>IF(AF25=1,'[1]SDG^2 values'!$B$8,IF(AF25=2,'[1]SDG^2 values'!$C$8,IF(AF25=3,'[1]SDG^2 values'!$D$8,IF(AF25=4,'[1]SDG^2 values'!$E$8,IF(AF25=5,'[1]SDG^2 values'!$F$8,1)))))</f>
        <v>1</v>
      </c>
      <c r="AR25" s="64">
        <f>IF(AG25=1,'[1]SDG^2 values'!$B$9,IF(AG25=2,'[1]SDG^2 values'!$C$9,IF(AG25=3,'[1]SDG^2 values'!$D$9,IF(AG25=4,'[1]SDG^2 values'!$E$9,IF(AG25=5,'[1]SDG^2 values'!$F$9,1)))))</f>
        <v>1</v>
      </c>
    </row>
    <row r="26" spans="1:48" s="654" customFormat="1" ht="12.75">
      <c r="A26" s="988" t="s">
        <v>1117</v>
      </c>
      <c r="B26" s="989" t="s">
        <v>412</v>
      </c>
      <c r="C26" s="636" t="s">
        <v>469</v>
      </c>
      <c r="D26" s="637" t="s">
        <v>470</v>
      </c>
      <c r="E26" s="638" t="s">
        <v>352</v>
      </c>
      <c r="F26" s="639" t="str">
        <f>IF(OR(D26="4",E26="4"),INDEX([1]NamesElementary!$B$1:$B$65543,MATCH(A26,[1]NamesElementary!$A$1:$A$65543,0),1),INDEX([1]Names!$J$1:$J$65638,MATCH(A26,[1]Names!$F$1:$F$65638,0),1))</f>
        <v>silane, at plant</v>
      </c>
      <c r="G26" s="640" t="str">
        <f>IF(OR(D26="4",E26="4"),"-",INDEX([1]Names!$K$1:$K$65638,MATCH(A26,[1]Names!$F$1:$F$65638,0),1))</f>
        <v>RER</v>
      </c>
      <c r="H26" s="641" t="str">
        <f>IF(OR(D26="4",E26="4"),INDEX([1]NamesElementary!$D$1:$D$65543,MATCH($A26,[1]NamesElementary!$A$1:$A$65543,0),1),"-")</f>
        <v>-</v>
      </c>
      <c r="I26" s="642" t="str">
        <f>IF(OR(D26="4",E26="4"),INDEX([1]NamesElementary!$E$1:$E$65543,MATCH($A26,[1]NamesElementary!$A$1:$A$65543,0),1),"-")</f>
        <v>-</v>
      </c>
      <c r="J26" s="643">
        <f>IF(OR(D26="4",E26="4"),"-",INDEX([1]Names!$N$1:$N$65638,MATCH(A26,[1]Names!$F$1:$F$65638,0),1))</f>
        <v>0</v>
      </c>
      <c r="K26" s="640" t="str">
        <f>IF(OR(D26="4",E26="4"),INDEX([1]NamesElementary!$G$1:$G$65543,MATCH(A26,[1]NamesElementary!$A$1:$A$65543,0),1),INDEX([1]Names!$O$1:$O$65638,MATCH(A26,[1]Names!$F$1:$F$65638,0),1))</f>
        <v>kg</v>
      </c>
      <c r="L26" s="644">
        <f t="shared" si="10"/>
        <v>3.5776767819473711E-3</v>
      </c>
      <c r="M26" s="645">
        <v>1</v>
      </c>
      <c r="N26" s="646">
        <f t="shared" si="2"/>
        <v>1.128986925796466</v>
      </c>
      <c r="O26" s="647" t="str">
        <f t="shared" si="3"/>
        <v>(3,3,2,1,1,na); Pacca 2006</v>
      </c>
      <c r="P26" s="644">
        <v>0</v>
      </c>
      <c r="Q26" s="645">
        <v>1</v>
      </c>
      <c r="R26" s="646">
        <f t="shared" si="4"/>
        <v>1.128986925796466</v>
      </c>
      <c r="S26" s="648" t="str">
        <f t="shared" si="5"/>
        <v>(3,3,2,1,1,na); Pacca 2006</v>
      </c>
      <c r="T26" s="990">
        <f t="shared" si="1"/>
        <v>3.5776767819473711E-3</v>
      </c>
      <c r="U26" s="990">
        <f t="shared" si="1"/>
        <v>0</v>
      </c>
      <c r="V26" s="990"/>
      <c r="W26" s="990">
        <v>8.1099999999999992E-3</v>
      </c>
      <c r="X26" s="990"/>
      <c r="Y26" s="656"/>
      <c r="Z26" s="991"/>
      <c r="AA26" s="649" t="str">
        <f t="shared" si="12"/>
        <v>Pacca 2006</v>
      </c>
      <c r="AB26" s="992">
        <f t="shared" si="12"/>
        <v>3</v>
      </c>
      <c r="AC26" s="992">
        <f t="shared" si="12"/>
        <v>3</v>
      </c>
      <c r="AD26" s="992">
        <f t="shared" si="12"/>
        <v>2</v>
      </c>
      <c r="AE26" s="992">
        <f t="shared" si="12"/>
        <v>1</v>
      </c>
      <c r="AF26" s="992">
        <f t="shared" si="12"/>
        <v>1</v>
      </c>
      <c r="AG26" s="992" t="str">
        <f t="shared" si="12"/>
        <v>na</v>
      </c>
      <c r="AH26" s="637">
        <f>IF(OR($D26="4",$E26="4"),INDEX([1]NamesElementary!$J$1:$J$65543,MATCH($A26,[1]NamesElementary!$A$1:$A$65543,0),1),INDEX([1]Names!$W$1:$W$65638,MATCH($A26,[1]Names!$F$1:$F$65638,0),1))</f>
        <v>3</v>
      </c>
      <c r="AI26" s="650">
        <f>INDEX([1]BasicUncertainty!$H$1:$H$65536,MATCH(AH26,[1]BasicUncertainty!$B$1:$B$65536,0),1)</f>
        <v>1.05</v>
      </c>
      <c r="AJ26" s="651">
        <f t="shared" si="6"/>
        <v>1.1174816203765749</v>
      </c>
      <c r="AK26" s="657">
        <f t="shared" si="7"/>
        <v>1.128986925796466</v>
      </c>
      <c r="AL26" s="652" t="str">
        <f t="shared" si="8"/>
        <v>(3,3,2,1,1,na)</v>
      </c>
      <c r="AM26" s="653">
        <f>IF(AB26=1,'[1]SDG^2 values'!$B$4,IF(AB26=2,'[1]SDG^2 values'!$C$4,IF(AB26=3,'[1]SDG^2 values'!$D$4,IF(AB26=4,'[1]SDG^2 values'!$E$4,IF(AB26=5,'[1]SDG^2 values'!$F$4,1)))))</f>
        <v>1.1000000000000001</v>
      </c>
      <c r="AN26" s="653">
        <f>IF(AC26=1,'[1]SDG^2 values'!$B$5,IF(AC26=2,'[1]SDG^2 values'!$C$5,IF(AC26=3,'[1]SDG^2 values'!$D$5,IF(AC26=4,'[1]SDG^2 values'!$E$5,IF(AC26=5,'[1]SDG^2 values'!$F$5,1)))))</f>
        <v>1.05</v>
      </c>
      <c r="AO26" s="653">
        <f>IF(AD26=1,'[1]SDG^2 values'!$B$6,IF(AD26=2,'[1]SDG^2 values'!$C$6,IF(AD26=3,'[1]SDG^2 values'!$D$6,IF(AD26=4,'[1]SDG^2 values'!$E$6,IF(AD26=5,'[1]SDG^2 values'!$F$6,1)))))</f>
        <v>1.03</v>
      </c>
      <c r="AP26" s="653">
        <f>IF(AE26=1,'[1]SDG^2 values'!$B$7,IF(AE26=2,'[1]SDG^2 values'!$C$7,IF(AE26=3,'[1]SDG^2 values'!$D$7,IF(AE26=4,'[1]SDG^2 values'!$E$7,IF(AE26=5,'[1]SDG^2 values'!$F$7,1)))))</f>
        <v>1</v>
      </c>
      <c r="AQ26" s="653">
        <f>IF(AF26=1,'[1]SDG^2 values'!$B$8,IF(AF26=2,'[1]SDG^2 values'!$C$8,IF(AF26=3,'[1]SDG^2 values'!$D$8,IF(AF26=4,'[1]SDG^2 values'!$E$8,IF(AF26=5,'[1]SDG^2 values'!$F$8,1)))))</f>
        <v>1</v>
      </c>
      <c r="AR26" s="653">
        <f>IF(AG26=1,'[1]SDG^2 values'!$B$9,IF(AG26=2,'[1]SDG^2 values'!$C$9,IF(AG26=3,'[1]SDG^2 values'!$D$9,IF(AG26=4,'[1]SDG^2 values'!$E$9,IF(AG26=5,'[1]SDG^2 values'!$F$9,1)))))</f>
        <v>1</v>
      </c>
      <c r="AU26" s="658"/>
      <c r="AV26" s="658"/>
    </row>
    <row r="27" spans="1:48" ht="24">
      <c r="A27" s="94">
        <v>32122</v>
      </c>
      <c r="B27" s="49" t="s">
        <v>469</v>
      </c>
      <c r="C27" s="148" t="s">
        <v>469</v>
      </c>
      <c r="D27" s="149" t="s">
        <v>470</v>
      </c>
      <c r="E27" s="150" t="s">
        <v>352</v>
      </c>
      <c r="F27" s="135" t="str">
        <f>IF(OR(D27="4",E27="4"),INDEX([1]NamesElementary!$B$1:$B$65543,MATCH(A27,[1]NamesElementary!$A$1:$A$65543,0),1),INDEX([1]Names!$J$1:$J$65638,MATCH(A27,[1]Names!$F$1:$F$65638,0),1))</f>
        <v>indium, at regional storage</v>
      </c>
      <c r="G27" s="115" t="str">
        <f>IF(OR(D27="4",E27="4"),"-",INDEX([1]Names!$K$1:$K$65638,MATCH(A27,[1]Names!$F$1:$F$65638,0),1))</f>
        <v>RER</v>
      </c>
      <c r="H27" s="151" t="str">
        <f>IF(OR(D27="4",E27="4"),INDEX([1]NamesElementary!$D$1:$D$65543,MATCH($A27,[1]NamesElementary!$A$1:$A$65543,0),1),"-")</f>
        <v>-</v>
      </c>
      <c r="I27" s="113" t="str">
        <f>IF(OR(D27="4",E27="4"),INDEX([1]NamesElementary!$E$1:$E$65543,MATCH($A27,[1]NamesElementary!$A$1:$A$65543,0),1),"-")</f>
        <v>-</v>
      </c>
      <c r="J27" s="114">
        <f>IF(OR(D27="4",E27="4"),"-",INDEX([1]Names!$N$1:$N$65638,MATCH(A27,[1]Names!$F$1:$F$65638,0),1))</f>
        <v>0</v>
      </c>
      <c r="K27" s="115" t="str">
        <f>IF(OR(D27="4",E27="4"),INDEX([1]NamesElementary!$G$1:$G$65543,MATCH(A27,[1]NamesElementary!$A$1:$A$65543,0),1),INDEX([1]Names!$O$1:$O$65638,MATCH(A27,[1]Names!$F$1:$F$65638,0),1))</f>
        <v>kg</v>
      </c>
      <c r="L27" s="152">
        <f t="shared" si="10"/>
        <v>8.9368469094406309E-4</v>
      </c>
      <c r="M27" s="39">
        <v>1</v>
      </c>
      <c r="N27" s="1">
        <f t="shared" si="2"/>
        <v>1.2633944194581699</v>
      </c>
      <c r="O27" s="131" t="str">
        <f t="shared" si="3"/>
        <v>(3,4,2,1,3,na); Indium tin oxide, amount less than 0.05%</v>
      </c>
      <c r="P27" s="152">
        <v>0</v>
      </c>
      <c r="Q27" s="39">
        <v>1</v>
      </c>
      <c r="R27" s="1">
        <f t="shared" si="4"/>
        <v>1.2633944194581699</v>
      </c>
      <c r="S27" s="41" t="str">
        <f t="shared" si="5"/>
        <v>(3,4,2,1,3,na); Indium tin oxide, amount less than 0.05%</v>
      </c>
      <c r="T27" s="352">
        <f t="shared" si="1"/>
        <v>8.9368469094406309E-4</v>
      </c>
      <c r="U27" s="352">
        <f t="shared" si="1"/>
        <v>0</v>
      </c>
      <c r="V27" s="352"/>
      <c r="W27" s="352">
        <v>2.0258349999999997E-3</v>
      </c>
      <c r="X27" s="352"/>
      <c r="Y27" s="316"/>
      <c r="Z27" s="201"/>
      <c r="AA27" s="90" t="s">
        <v>694</v>
      </c>
      <c r="AB27" s="7">
        <v>3</v>
      </c>
      <c r="AC27" s="62">
        <v>4</v>
      </c>
      <c r="AD27" s="62">
        <v>2</v>
      </c>
      <c r="AE27" s="62">
        <v>1</v>
      </c>
      <c r="AF27" s="62">
        <v>3</v>
      </c>
      <c r="AG27" s="8" t="str">
        <f>AG$9</f>
        <v>na</v>
      </c>
      <c r="AH27" s="62">
        <f>IF(OR($D27="4",$E27="4"),INDEX([1]NamesElementary!$J$1:$J$65543,MATCH($A27,[1]NamesElementary!$A$1:$A$65543,0),1),INDEX([1]Names!$W$1:$W$65638,MATCH($A27,[1]Names!$F$1:$F$65638,0),1))</f>
        <v>3</v>
      </c>
      <c r="AI27" s="63">
        <f>INDEX([1]BasicUncertainty!$H$1:$H$65536,MATCH(AH27,[1]BasicUncertainty!$B$1:$B$65536,0),1)</f>
        <v>1.05</v>
      </c>
      <c r="AJ27" s="80">
        <f>EXP(SQRT((LN(AM27)^2)+(LN(AN27)^2)+(LN(AO27)^2)+(LN(AP27)^2)+(LN(AQ27)^2)+(LN(AR27)^2)))</f>
        <v>1.2569078487011278</v>
      </c>
      <c r="AK27" s="81">
        <f>EXP(SQRT((LN(AM27)^2)+(LN(AN27)^2)+(LN(AO27)^2)+(LN(AP27)^2)+(LN(AQ27)^2)+(LN(AR27)^2)+LN(AI27)^2))</f>
        <v>1.2633944194581699</v>
      </c>
      <c r="AL27" s="82" t="str">
        <f>CONCATENATE("(",AB27,",",AC27,",",AD27,",",AE27,",",AF27,",",AG27,")")</f>
        <v>(3,4,2,1,3,na)</v>
      </c>
      <c r="AM27" s="64">
        <f>IF(AB27=1,'[1]SDG^2 values'!$B$4,IF(AB27=2,'[1]SDG^2 values'!$C$4,IF(AB27=3,'[1]SDG^2 values'!$D$4,IF(AB27=4,'[1]SDG^2 values'!$E$4,IF(AB27=5,'[1]SDG^2 values'!$F$4,1)))))</f>
        <v>1.1000000000000001</v>
      </c>
      <c r="AN27" s="64">
        <f>IF(AC27=1,'[1]SDG^2 values'!$B$5,IF(AC27=2,'[1]SDG^2 values'!$C$5,IF(AC27=3,'[1]SDG^2 values'!$D$5,IF(AC27=4,'[1]SDG^2 values'!$E$5,IF(AC27=5,'[1]SDG^2 values'!$F$5,1)))))</f>
        <v>1.1000000000000001</v>
      </c>
      <c r="AO27" s="64">
        <f>IF(AD27=1,'[1]SDG^2 values'!$B$6,IF(AD27=2,'[1]SDG^2 values'!$C$6,IF(AD27=3,'[1]SDG^2 values'!$D$6,IF(AD27=4,'[1]SDG^2 values'!$E$6,IF(AD27=5,'[1]SDG^2 values'!$F$6,1)))))</f>
        <v>1.03</v>
      </c>
      <c r="AP27" s="64">
        <f>IF(AE27=1,'[1]SDG^2 values'!$B$7,IF(AE27=2,'[1]SDG^2 values'!$C$7,IF(AE27=3,'[1]SDG^2 values'!$D$7,IF(AE27=4,'[1]SDG^2 values'!$E$7,IF(AE27=5,'[1]SDG^2 values'!$F$7,1)))))</f>
        <v>1</v>
      </c>
      <c r="AQ27" s="64">
        <f>IF(AF27=1,'[1]SDG^2 values'!$B$8,IF(AF27=2,'[1]SDG^2 values'!$C$8,IF(AF27=3,'[1]SDG^2 values'!$D$8,IF(AF27=4,'[1]SDG^2 values'!$E$8,IF(AF27=5,'[1]SDG^2 values'!$F$8,1)))))</f>
        <v>1.2</v>
      </c>
      <c r="AR27" s="64">
        <f>IF(AG27=1,'[1]SDG^2 values'!$B$9,IF(AG27=2,'[1]SDG^2 values'!$C$9,IF(AG27=3,'[1]SDG^2 values'!$D$9,IF(AG27=4,'[1]SDG^2 values'!$E$9,IF(AG27=5,'[1]SDG^2 values'!$F$9,1)))))</f>
        <v>1</v>
      </c>
      <c r="AT27" s="4" t="e">
        <f>#REF!*1.6*0.8*9</f>
        <v>#REF!</v>
      </c>
    </row>
    <row r="28" spans="1:48" ht="24">
      <c r="A28" s="280">
        <v>32119</v>
      </c>
      <c r="B28" s="49" t="s">
        <v>469</v>
      </c>
      <c r="C28" s="148" t="s">
        <v>469</v>
      </c>
      <c r="D28" s="149" t="s">
        <v>470</v>
      </c>
      <c r="E28" s="150" t="s">
        <v>352</v>
      </c>
      <c r="F28" s="135" t="str">
        <f>IF(OR(D28="4",E28="4"),INDEX([1]NamesElementary!$B$1:$B$65543,MATCH(A28,[1]NamesElementary!$A$1:$A$65543,0),1),INDEX([1]Names!$J$1:$J$65638,MATCH(A28,[1]Names!$F$1:$F$65638,0),1))</f>
        <v>cadmium telluride, semiconductor-grade, at plant</v>
      </c>
      <c r="G28" s="115" t="str">
        <f>IF(OR(D28="4",E28="4"),"-",INDEX([1]Names!$K$1:$K$65638,MATCH(A28,[1]Names!$F$1:$F$65638,0),1))</f>
        <v>US</v>
      </c>
      <c r="H28" s="151" t="str">
        <f>IF(OR(D28="4",E28="4"),INDEX([1]NamesElementary!$D$1:$D$65543,MATCH($A28,[1]NamesElementary!$A$1:$A$65543,0),1),"-")</f>
        <v>-</v>
      </c>
      <c r="I28" s="113" t="str">
        <f>IF(OR(D28="4",E28="4"),INDEX([1]NamesElementary!$E$1:$E$65543,MATCH($A28,[1]NamesElementary!$A$1:$A$65543,0),1),"-")</f>
        <v>-</v>
      </c>
      <c r="J28" s="114">
        <f>IF(OR(D28="4",E28="4"),"-",INDEX([1]Names!$N$1:$N$65638,MATCH(A28,[1]Names!$F$1:$F$65638,0),1))</f>
        <v>0</v>
      </c>
      <c r="K28" s="115" t="str">
        <f>IF(OR(D28="4",E28="4"),INDEX([1]NamesElementary!$G$1:$G$65543,MATCH(A28,[1]NamesElementary!$A$1:$A$65543,0),1),INDEX([1]Names!$O$1:$O$65638,MATCH(A28,[1]Names!$F$1:$F$65638,0),1))</f>
        <v>kg</v>
      </c>
      <c r="L28" s="152">
        <f t="shared" si="10"/>
        <v>8.9368469094406309E-4</v>
      </c>
      <c r="M28" s="39">
        <v>1</v>
      </c>
      <c r="N28" s="1">
        <f t="shared" si="2"/>
        <v>1.2633944194581699</v>
      </c>
      <c r="O28" s="131" t="str">
        <f t="shared" si="3"/>
        <v>(3,4,2,1,3,na); Cadmium stannate (Cd2SnO4), amount less than 0.05%</v>
      </c>
      <c r="P28" s="152">
        <v>0</v>
      </c>
      <c r="Q28" s="39">
        <v>1</v>
      </c>
      <c r="R28" s="1">
        <f t="shared" si="4"/>
        <v>1.2633944194581699</v>
      </c>
      <c r="S28" s="41" t="str">
        <f t="shared" si="5"/>
        <v>(3,4,2,1,3,na); Cadmium stannate (Cd2SnO4), amount less than 0.05%</v>
      </c>
      <c r="T28" s="352">
        <f t="shared" si="1"/>
        <v>8.9368469094406309E-4</v>
      </c>
      <c r="U28" s="352">
        <f t="shared" si="1"/>
        <v>0</v>
      </c>
      <c r="V28" s="352"/>
      <c r="W28" s="352">
        <v>2.0258349999999997E-3</v>
      </c>
      <c r="X28" s="352"/>
      <c r="Y28" s="316"/>
      <c r="Z28" s="201"/>
      <c r="AA28" s="90" t="s">
        <v>695</v>
      </c>
      <c r="AB28" s="7">
        <v>3</v>
      </c>
      <c r="AC28" s="62">
        <v>4</v>
      </c>
      <c r="AD28" s="62">
        <v>2</v>
      </c>
      <c r="AE28" s="62">
        <v>1</v>
      </c>
      <c r="AF28" s="62">
        <v>3</v>
      </c>
      <c r="AG28" s="8" t="str">
        <f>AG$9</f>
        <v>na</v>
      </c>
      <c r="AH28" s="62">
        <f>IF(OR($D28="4",$E28="4"),INDEX([1]NamesElementary!$J$1:$J$65543,MATCH($A28,[1]NamesElementary!$A$1:$A$65543,0),1),INDEX([1]Names!$W$1:$W$65638,MATCH($A28,[1]Names!$F$1:$F$65638,0),1))</f>
        <v>3</v>
      </c>
      <c r="AI28" s="63">
        <f>INDEX([1]BasicUncertainty!$H$1:$H$65536,MATCH(AH28,[1]BasicUncertainty!$B$1:$B$65536,0),1)</f>
        <v>1.05</v>
      </c>
      <c r="AJ28" s="80">
        <f>EXP(SQRT((LN(AM28)^2)+(LN(AN28)^2)+(LN(AO28)^2)+(LN(AP28)^2)+(LN(AQ28)^2)+(LN(AR28)^2)))</f>
        <v>1.2569078487011278</v>
      </c>
      <c r="AK28" s="81">
        <f>EXP(SQRT((LN(AM28)^2)+(LN(AN28)^2)+(LN(AO28)^2)+(LN(AP28)^2)+(LN(AQ28)^2)+(LN(AR28)^2)+LN(AI28)^2))</f>
        <v>1.2633944194581699</v>
      </c>
      <c r="AL28" s="82" t="str">
        <f>CONCATENATE("(",AB28,",",AC28,",",AD28,",",AE28,",",AF28,",",AG28,")")</f>
        <v>(3,4,2,1,3,na)</v>
      </c>
      <c r="AM28" s="64">
        <f>IF(AB28=1,'[1]SDG^2 values'!$B$4,IF(AB28=2,'[1]SDG^2 values'!$C$4,IF(AB28=3,'[1]SDG^2 values'!$D$4,IF(AB28=4,'[1]SDG^2 values'!$E$4,IF(AB28=5,'[1]SDG^2 values'!$F$4,1)))))</f>
        <v>1.1000000000000001</v>
      </c>
      <c r="AN28" s="64">
        <f>IF(AC28=1,'[1]SDG^2 values'!$B$5,IF(AC28=2,'[1]SDG^2 values'!$C$5,IF(AC28=3,'[1]SDG^2 values'!$D$5,IF(AC28=4,'[1]SDG^2 values'!$E$5,IF(AC28=5,'[1]SDG^2 values'!$F$5,1)))))</f>
        <v>1.1000000000000001</v>
      </c>
      <c r="AO28" s="64">
        <f>IF(AD28=1,'[1]SDG^2 values'!$B$6,IF(AD28=2,'[1]SDG^2 values'!$C$6,IF(AD28=3,'[1]SDG^2 values'!$D$6,IF(AD28=4,'[1]SDG^2 values'!$E$6,IF(AD28=5,'[1]SDG^2 values'!$F$6,1)))))</f>
        <v>1.03</v>
      </c>
      <c r="AP28" s="64">
        <f>IF(AE28=1,'[1]SDG^2 values'!$B$7,IF(AE28=2,'[1]SDG^2 values'!$C$7,IF(AE28=3,'[1]SDG^2 values'!$D$7,IF(AE28=4,'[1]SDG^2 values'!$E$7,IF(AE28=5,'[1]SDG^2 values'!$F$7,1)))))</f>
        <v>1</v>
      </c>
      <c r="AQ28" s="64">
        <f>IF(AF28=1,'[1]SDG^2 values'!$B$8,IF(AF28=2,'[1]SDG^2 values'!$C$8,IF(AF28=3,'[1]SDG^2 values'!$D$8,IF(AF28=4,'[1]SDG^2 values'!$E$8,IF(AF28=5,'[1]SDG^2 values'!$F$8,1)))))</f>
        <v>1.2</v>
      </c>
      <c r="AR28" s="64">
        <f>IF(AG28=1,'[1]SDG^2 values'!$B$9,IF(AG28=2,'[1]SDG^2 values'!$C$9,IF(AG28=3,'[1]SDG^2 values'!$D$9,IF(AG28=4,'[1]SDG^2 values'!$E$9,IF(AG28=5,'[1]SDG^2 values'!$F$9,1)))))</f>
        <v>1</v>
      </c>
      <c r="AT28" s="4" t="e">
        <f>#REF!*1.6*0.8*9</f>
        <v>#REF!</v>
      </c>
    </row>
    <row r="29" spans="1:48" ht="24">
      <c r="A29" s="280">
        <v>3409</v>
      </c>
      <c r="B29" s="49" t="s">
        <v>469</v>
      </c>
      <c r="C29" s="148" t="s">
        <v>469</v>
      </c>
      <c r="D29" s="149" t="s">
        <v>470</v>
      </c>
      <c r="E29" s="150" t="s">
        <v>352</v>
      </c>
      <c r="F29" s="135" t="str">
        <f>IF(OR(D29="4",E29="4"),INDEX([1]NamesElementary!$B$1:$B$65543,MATCH(A29,[1]NamesElementary!$A$1:$A$65543,0),1),INDEX([1]Names!$J$1:$J$65638,MATCH(A29,[1]Names!$F$1:$F$65638,0),1))</f>
        <v>phosphoric acid, fertiliser grade, 70% in H2O, at plant</v>
      </c>
      <c r="G29" s="115" t="str">
        <f>IF(OR(D29="4",E29="4"),"-",INDEX([1]Names!$K$1:$K$65638,MATCH(A29,[1]Names!$F$1:$F$65638,0),1))</f>
        <v>US</v>
      </c>
      <c r="H29" s="151" t="str">
        <f>IF(OR(D29="4",E29="4"),INDEX([1]NamesElementary!$D$1:$D$65543,MATCH($A29,[1]NamesElementary!$A$1:$A$65543,0),1),"-")</f>
        <v>-</v>
      </c>
      <c r="I29" s="113" t="str">
        <f>IF(OR(D29="4",E29="4"),INDEX([1]NamesElementary!$E$1:$E$65543,MATCH($A29,[1]NamesElementary!$A$1:$A$65543,0),1),"-")</f>
        <v>-</v>
      </c>
      <c r="J29" s="114">
        <f>IF(OR(D29="4",E29="4"),"-",INDEX([1]Names!$N$1:$N$65638,MATCH(A29,[1]Names!$F$1:$F$65638,0),1))</f>
        <v>0</v>
      </c>
      <c r="K29" s="115" t="str">
        <f>IF(OR(D29="4",E29="4"),INDEX([1]NamesElementary!$G$1:$G$65543,MATCH(A29,[1]NamesElementary!$A$1:$A$65543,0),1),INDEX([1]Names!$O$1:$O$65638,MATCH(A29,[1]Names!$F$1:$F$65638,0),1))</f>
        <v>kg</v>
      </c>
      <c r="L29" s="152">
        <f t="shared" si="10"/>
        <v>7.4994457821338248E-5</v>
      </c>
      <c r="M29" s="39">
        <v>1</v>
      </c>
      <c r="N29" s="1">
        <f t="shared" si="2"/>
        <v>1.128986925796466</v>
      </c>
      <c r="O29" s="131" t="str">
        <f t="shared" si="3"/>
        <v>(3,3,2,1,1,na); Phosphine (H3P)</v>
      </c>
      <c r="P29" s="152">
        <v>0</v>
      </c>
      <c r="Q29" s="39">
        <v>1</v>
      </c>
      <c r="R29" s="1">
        <f t="shared" si="4"/>
        <v>1.128986925796466</v>
      </c>
      <c r="S29" s="41" t="str">
        <f t="shared" si="5"/>
        <v>(3,3,2,1,1,na); Phosphine (H3P)</v>
      </c>
      <c r="T29" s="352">
        <f t="shared" si="1"/>
        <v>7.4994457821338248E-5</v>
      </c>
      <c r="U29" s="352">
        <f t="shared" si="1"/>
        <v>0</v>
      </c>
      <c r="V29" s="352"/>
      <c r="W29" s="352">
        <v>1.7000000000000001E-4</v>
      </c>
      <c r="X29" s="352"/>
      <c r="Y29" s="316"/>
      <c r="Z29" s="201"/>
      <c r="AA29" s="90" t="s">
        <v>687</v>
      </c>
      <c r="AB29" s="8">
        <f>AB$9</f>
        <v>3</v>
      </c>
      <c r="AC29" s="8">
        <f>AC$9</f>
        <v>3</v>
      </c>
      <c r="AD29" s="8">
        <f>AD$9</f>
        <v>2</v>
      </c>
      <c r="AE29" s="8">
        <f>AE$9</f>
        <v>1</v>
      </c>
      <c r="AF29" s="8">
        <f>AF$9</f>
        <v>1</v>
      </c>
      <c r="AG29" s="8" t="str">
        <f>AG$9</f>
        <v>na</v>
      </c>
      <c r="AH29" s="62">
        <f>IF(OR($D29="4",$E29="4"),INDEX([1]NamesElementary!$J$1:$J$65543,MATCH($A29,[1]NamesElementary!$A$1:$A$65543,0),1),INDEX([1]Names!$W$1:$W$65638,MATCH($A29,[1]Names!$F$1:$F$65638,0),1))</f>
        <v>3</v>
      </c>
      <c r="AI29" s="63">
        <f>INDEX([1]BasicUncertainty!$H$1:$H$65536,MATCH(AH29,[1]BasicUncertainty!$B$1:$B$65536,0),1)</f>
        <v>1.05</v>
      </c>
      <c r="AJ29" s="80">
        <f t="shared" si="6"/>
        <v>1.1174816203765749</v>
      </c>
      <c r="AK29" s="81">
        <f t="shared" si="7"/>
        <v>1.128986925796466</v>
      </c>
      <c r="AL29" s="82" t="str">
        <f t="shared" si="8"/>
        <v>(3,3,2,1,1,na)</v>
      </c>
      <c r="AM29" s="64">
        <f>IF(AB29=1,'[1]SDG^2 values'!$B$4,IF(AB29=2,'[1]SDG^2 values'!$C$4,IF(AB29=3,'[1]SDG^2 values'!$D$4,IF(AB29=4,'[1]SDG^2 values'!$E$4,IF(AB29=5,'[1]SDG^2 values'!$F$4,1)))))</f>
        <v>1.1000000000000001</v>
      </c>
      <c r="AN29" s="64">
        <f>IF(AC29=1,'[1]SDG^2 values'!$B$5,IF(AC29=2,'[1]SDG^2 values'!$C$5,IF(AC29=3,'[1]SDG^2 values'!$D$5,IF(AC29=4,'[1]SDG^2 values'!$E$5,IF(AC29=5,'[1]SDG^2 values'!$F$5,1)))))</f>
        <v>1.05</v>
      </c>
      <c r="AO29" s="64">
        <f>IF(AD29=1,'[1]SDG^2 values'!$B$6,IF(AD29=2,'[1]SDG^2 values'!$C$6,IF(AD29=3,'[1]SDG^2 values'!$D$6,IF(AD29=4,'[1]SDG^2 values'!$E$6,IF(AD29=5,'[1]SDG^2 values'!$F$6,1)))))</f>
        <v>1.03</v>
      </c>
      <c r="AP29" s="64">
        <f>IF(AE29=1,'[1]SDG^2 values'!$B$7,IF(AE29=2,'[1]SDG^2 values'!$C$7,IF(AE29=3,'[1]SDG^2 values'!$D$7,IF(AE29=4,'[1]SDG^2 values'!$E$7,IF(AE29=5,'[1]SDG^2 values'!$F$7,1)))))</f>
        <v>1</v>
      </c>
      <c r="AQ29" s="64">
        <f>IF(AF29=1,'[1]SDG^2 values'!$B$8,IF(AF29=2,'[1]SDG^2 values'!$C$8,IF(AF29=3,'[1]SDG^2 values'!$D$8,IF(AF29=4,'[1]SDG^2 values'!$E$8,IF(AF29=5,'[1]SDG^2 values'!$F$8,1)))))</f>
        <v>1</v>
      </c>
      <c r="AR29" s="64">
        <f>IF(AG29=1,'[1]SDG^2 values'!$B$9,IF(AG29=2,'[1]SDG^2 values'!$C$9,IF(AG29=3,'[1]SDG^2 values'!$D$9,IF(AG29=4,'[1]SDG^2 values'!$E$9,IF(AG29=5,'[1]SDG^2 values'!$F$9,1)))))</f>
        <v>1</v>
      </c>
      <c r="AT29" s="4" t="e">
        <f>#REF!*1.6*0.8*9</f>
        <v>#REF!</v>
      </c>
    </row>
    <row r="30" spans="1:48" ht="12.75">
      <c r="A30" s="280">
        <v>1306</v>
      </c>
      <c r="B30" s="49" t="s">
        <v>681</v>
      </c>
      <c r="C30" s="148" t="s">
        <v>469</v>
      </c>
      <c r="D30" s="149" t="s">
        <v>470</v>
      </c>
      <c r="E30" s="150" t="s">
        <v>352</v>
      </c>
      <c r="F30" s="135" t="str">
        <f>IF(OR(D30="4",E30="4"),INDEX([1]NamesElementary!$B$1:$B$65543,MATCH(A30,[1]NamesElementary!$A$1:$A$65543,0),1),INDEX([1]Names!$J$1:$J$65638,MATCH(A30,[1]Names!$F$1:$F$65638,0),1))</f>
        <v>oxygen, liquid, at plant</v>
      </c>
      <c r="G30" s="115" t="str">
        <f>IF(OR(D30="4",E30="4"),"-",INDEX([1]Names!$K$1:$K$65638,MATCH(A30,[1]Names!$F$1:$F$65638,0),1))</f>
        <v>RER</v>
      </c>
      <c r="H30" s="151" t="str">
        <f>IF(OR(D30="4",E30="4"),INDEX([1]NamesElementary!$D$1:$D$65543,MATCH($A30,[1]NamesElementary!$A$1:$A$65543,0),1),"-")</f>
        <v>-</v>
      </c>
      <c r="I30" s="113" t="str">
        <f>IF(OR(D30="4",E30="4"),INDEX([1]NamesElementary!$E$1:$E$65543,MATCH($A30,[1]NamesElementary!$A$1:$A$65543,0),1),"-")</f>
        <v>-</v>
      </c>
      <c r="J30" s="114">
        <f>IF(OR(D30="4",E30="4"),"-",INDEX([1]Names!$N$1:$N$65638,MATCH(A30,[1]Names!$F$1:$F$65638,0),1))</f>
        <v>0</v>
      </c>
      <c r="K30" s="115" t="str">
        <f>IF(OR(D30="4",E30="4"),INDEX([1]NamesElementary!$G$1:$G$65543,MATCH(A30,[1]NamesElementary!$A$1:$A$65543,0),1),INDEX([1]Names!$O$1:$O$65638,MATCH(A30,[1]Names!$F$1:$F$65638,0),1))</f>
        <v>kg</v>
      </c>
      <c r="L30" s="152">
        <f t="shared" si="10"/>
        <v>4.8525825649101215E-4</v>
      </c>
      <c r="M30" s="39">
        <v>1</v>
      </c>
      <c r="N30" s="1">
        <f t="shared" si="2"/>
        <v>1.128986925796466</v>
      </c>
      <c r="O30" s="131" t="str">
        <f t="shared" si="3"/>
        <v>(3,3,2,1,1,na); Pacca 2006</v>
      </c>
      <c r="P30" s="152">
        <v>0</v>
      </c>
      <c r="Q30" s="39">
        <v>1</v>
      </c>
      <c r="R30" s="1">
        <f t="shared" si="4"/>
        <v>1.128986925796466</v>
      </c>
      <c r="S30" s="41" t="str">
        <f t="shared" si="5"/>
        <v>(3,3,2,1,1,na); Pacca 2006</v>
      </c>
      <c r="T30" s="352">
        <f t="shared" si="1"/>
        <v>4.8525825649101215E-4</v>
      </c>
      <c r="U30" s="352">
        <f t="shared" si="1"/>
        <v>0</v>
      </c>
      <c r="V30" s="352"/>
      <c r="W30" s="352">
        <v>1.1000000000000001E-3</v>
      </c>
      <c r="X30" s="352"/>
      <c r="Y30" s="316"/>
      <c r="Z30" s="201"/>
      <c r="AA30" s="90" t="str">
        <f t="shared" ref="AA30:AF35" si="16">AA$9</f>
        <v>Pacca 2006</v>
      </c>
      <c r="AB30" s="8">
        <f t="shared" si="16"/>
        <v>3</v>
      </c>
      <c r="AC30" s="8">
        <f t="shared" si="16"/>
        <v>3</v>
      </c>
      <c r="AD30" s="8">
        <f t="shared" si="16"/>
        <v>2</v>
      </c>
      <c r="AE30" s="8">
        <f t="shared" si="16"/>
        <v>1</v>
      </c>
      <c r="AF30" s="8">
        <f t="shared" si="16"/>
        <v>1</v>
      </c>
      <c r="AG30" s="321" t="str">
        <f>AG$16</f>
        <v>na</v>
      </c>
      <c r="AH30" s="62">
        <f>IF(OR($D30="4",$E30="4"),INDEX([1]NamesElementary!$J$1:$J$65543,MATCH($A30,[1]NamesElementary!$A$1:$A$65543,0),1),INDEX([1]Names!$W$1:$W$65638,MATCH($A30,[1]Names!$F$1:$F$65638,0),1))</f>
        <v>3</v>
      </c>
      <c r="AI30" s="63">
        <f>INDEX([1]BasicUncertainty!$H$1:$H$65536,MATCH(AH30,[1]BasicUncertainty!$B$1:$B$65536,0),1)</f>
        <v>1.05</v>
      </c>
      <c r="AJ30" s="80">
        <f t="shared" si="6"/>
        <v>1.1174816203765749</v>
      </c>
      <c r="AK30" s="81">
        <f t="shared" si="7"/>
        <v>1.128986925796466</v>
      </c>
      <c r="AL30" s="82" t="str">
        <f t="shared" si="8"/>
        <v>(3,3,2,1,1,na)</v>
      </c>
      <c r="AM30" s="64">
        <f>IF(AB30=1,'[1]SDG^2 values'!$B$4,IF(AB30=2,'[1]SDG^2 values'!$C$4,IF(AB30=3,'[1]SDG^2 values'!$D$4,IF(AB30=4,'[1]SDG^2 values'!$E$4,IF(AB30=5,'[1]SDG^2 values'!$F$4,1)))))</f>
        <v>1.1000000000000001</v>
      </c>
      <c r="AN30" s="64">
        <f>IF(AC30=1,'[1]SDG^2 values'!$B$5,IF(AC30=2,'[1]SDG^2 values'!$C$5,IF(AC30=3,'[1]SDG^2 values'!$D$5,IF(AC30=4,'[1]SDG^2 values'!$E$5,IF(AC30=5,'[1]SDG^2 values'!$F$5,1)))))</f>
        <v>1.05</v>
      </c>
      <c r="AO30" s="64">
        <f>IF(AD30=1,'[1]SDG^2 values'!$B$6,IF(AD30=2,'[1]SDG^2 values'!$C$6,IF(AD30=3,'[1]SDG^2 values'!$D$6,IF(AD30=4,'[1]SDG^2 values'!$E$6,IF(AD30=5,'[1]SDG^2 values'!$F$6,1)))))</f>
        <v>1.03</v>
      </c>
      <c r="AP30" s="64">
        <f>IF(AE30=1,'[1]SDG^2 values'!$B$7,IF(AE30=2,'[1]SDG^2 values'!$C$7,IF(AE30=3,'[1]SDG^2 values'!$D$7,IF(AE30=4,'[1]SDG^2 values'!$E$7,IF(AE30=5,'[1]SDG^2 values'!$F$7,1)))))</f>
        <v>1</v>
      </c>
      <c r="AQ30" s="64">
        <f>IF(AF30=1,'[1]SDG^2 values'!$B$8,IF(AF30=2,'[1]SDG^2 values'!$C$8,IF(AF30=3,'[1]SDG^2 values'!$D$8,IF(AF30=4,'[1]SDG^2 values'!$E$8,IF(AF30=5,'[1]SDG^2 values'!$F$8,1)))))</f>
        <v>1</v>
      </c>
      <c r="AR30" s="64">
        <f>IF(AG30=1,'[1]SDG^2 values'!$B$9,IF(AG30=2,'[1]SDG^2 values'!$C$9,IF(AG30=3,'[1]SDG^2 values'!$D$9,IF(AG30=4,'[1]SDG^2 values'!$E$9,IF(AG30=5,'[1]SDG^2 values'!$F$9,1)))))</f>
        <v>1</v>
      </c>
    </row>
    <row r="31" spans="1:48" ht="12.75">
      <c r="A31" s="280">
        <v>1217</v>
      </c>
      <c r="B31" s="174" t="s">
        <v>469</v>
      </c>
      <c r="C31" s="148" t="s">
        <v>469</v>
      </c>
      <c r="D31" s="149" t="s">
        <v>470</v>
      </c>
      <c r="E31" s="150" t="s">
        <v>352</v>
      </c>
      <c r="F31" s="135" t="str">
        <f>IF(OR(D31="4",E31="4"),INDEX([1]NamesElementary!$B$1:$B$65543,MATCH(A31,[1]NamesElementary!$A$1:$A$65543,0),1),INDEX([1]Names!$J$1:$J$65638,MATCH(A31,[1]Names!$F$1:$F$65638,0),1))</f>
        <v>hydrogen, liquid, at plant</v>
      </c>
      <c r="G31" s="115" t="str">
        <f>IF(OR(D31="4",E31="4"),"-",INDEX([1]Names!$K$1:$K$65638,MATCH(A31,[1]Names!$F$1:$F$65638,0),1))</f>
        <v>RER</v>
      </c>
      <c r="H31" s="151" t="str">
        <f>IF(OR(D31="4",E31="4"),INDEX([1]NamesElementary!$D$1:$D$65543,MATCH($A31,[1]NamesElementary!$A$1:$A$65543,0),1),"-")</f>
        <v>-</v>
      </c>
      <c r="I31" s="113" t="str">
        <f>IF(OR(D31="4",E31="4"),INDEX([1]NamesElementary!$E$1:$E$65543,MATCH($A31,[1]NamesElementary!$A$1:$A$65543,0),1),"-")</f>
        <v>-</v>
      </c>
      <c r="J31" s="114">
        <f>IF(OR(D31="4",E31="4"),"-",INDEX([1]Names!$N$1:$N$65638,MATCH(A31,[1]Names!$F$1:$F$65638,0),1))</f>
        <v>0</v>
      </c>
      <c r="K31" s="115" t="str">
        <f>IF(OR(D31="4",E31="4"),INDEX([1]NamesElementary!$G$1:$G$65543,MATCH(A31,[1]NamesElementary!$A$1:$A$65543,0),1),INDEX([1]Names!$O$1:$O$65638,MATCH(A31,[1]Names!$F$1:$F$65638,0),1))</f>
        <v>kg</v>
      </c>
      <c r="L31" s="152">
        <f t="shared" si="10"/>
        <v>2.1849855858181663E-2</v>
      </c>
      <c r="M31" s="39">
        <v>1</v>
      </c>
      <c r="N31" s="1">
        <f t="shared" si="2"/>
        <v>1.128986925796466</v>
      </c>
      <c r="O31" s="131" t="str">
        <f t="shared" si="3"/>
        <v>(3,3,2,1,1,na); Pacca 2006</v>
      </c>
      <c r="P31" s="152">
        <v>0</v>
      </c>
      <c r="Q31" s="39">
        <v>1</v>
      </c>
      <c r="R31" s="1">
        <f t="shared" si="4"/>
        <v>1.128986925796466</v>
      </c>
      <c r="S31" s="41" t="str">
        <f t="shared" si="5"/>
        <v>(3,3,2,1,1,na); Pacca 2006</v>
      </c>
      <c r="T31" s="352">
        <f t="shared" si="1"/>
        <v>2.1849855858181663E-2</v>
      </c>
      <c r="U31" s="352">
        <f t="shared" si="1"/>
        <v>0</v>
      </c>
      <c r="V31" s="352"/>
      <c r="W31" s="352">
        <v>4.9529999999999998E-2</v>
      </c>
      <c r="X31" s="352"/>
      <c r="Y31" s="316"/>
      <c r="Z31" s="201"/>
      <c r="AA31" s="90" t="str">
        <f t="shared" si="16"/>
        <v>Pacca 2006</v>
      </c>
      <c r="AB31" s="8">
        <f t="shared" si="16"/>
        <v>3</v>
      </c>
      <c r="AC31" s="8">
        <f t="shared" si="16"/>
        <v>3</v>
      </c>
      <c r="AD31" s="8">
        <f t="shared" si="16"/>
        <v>2</v>
      </c>
      <c r="AE31" s="8">
        <f t="shared" si="16"/>
        <v>1</v>
      </c>
      <c r="AF31" s="8">
        <f t="shared" si="16"/>
        <v>1</v>
      </c>
      <c r="AG31" s="321" t="str">
        <f>AG$16</f>
        <v>na</v>
      </c>
      <c r="AH31" s="62">
        <f>IF(OR($D31="4",$E31="4"),INDEX([1]NamesElementary!$J$1:$J$65543,MATCH($A31,[1]NamesElementary!$A$1:$A$65543,0),1),INDEX([1]Names!$W$1:$W$65638,MATCH($A31,[1]Names!$F$1:$F$65638,0),1))</f>
        <v>3</v>
      </c>
      <c r="AI31" s="63">
        <f>INDEX([1]BasicUncertainty!$H$1:$H$65536,MATCH(AH31,[1]BasicUncertainty!$B$1:$B$65536,0),1)</f>
        <v>1.05</v>
      </c>
      <c r="AJ31" s="80">
        <f t="shared" si="6"/>
        <v>1.1174816203765749</v>
      </c>
      <c r="AK31" s="81">
        <f t="shared" si="7"/>
        <v>1.128986925796466</v>
      </c>
      <c r="AL31" s="82" t="str">
        <f t="shared" si="8"/>
        <v>(3,3,2,1,1,na)</v>
      </c>
      <c r="AM31" s="64">
        <f>IF(AB31=1,'[1]SDG^2 values'!$B$4,IF(AB31=2,'[1]SDG^2 values'!$C$4,IF(AB31=3,'[1]SDG^2 values'!$D$4,IF(AB31=4,'[1]SDG^2 values'!$E$4,IF(AB31=5,'[1]SDG^2 values'!$F$4,1)))))</f>
        <v>1.1000000000000001</v>
      </c>
      <c r="AN31" s="64">
        <f>IF(AC31=1,'[1]SDG^2 values'!$B$5,IF(AC31=2,'[1]SDG^2 values'!$C$5,IF(AC31=3,'[1]SDG^2 values'!$D$5,IF(AC31=4,'[1]SDG^2 values'!$E$5,IF(AC31=5,'[1]SDG^2 values'!$F$5,1)))))</f>
        <v>1.05</v>
      </c>
      <c r="AO31" s="64">
        <f>IF(AD31=1,'[1]SDG^2 values'!$B$6,IF(AD31=2,'[1]SDG^2 values'!$C$6,IF(AD31=3,'[1]SDG^2 values'!$D$6,IF(AD31=4,'[1]SDG^2 values'!$E$6,IF(AD31=5,'[1]SDG^2 values'!$F$6,1)))))</f>
        <v>1.03</v>
      </c>
      <c r="AP31" s="64">
        <f>IF(AE31=1,'[1]SDG^2 values'!$B$7,IF(AE31=2,'[1]SDG^2 values'!$C$7,IF(AE31=3,'[1]SDG^2 values'!$D$7,IF(AE31=4,'[1]SDG^2 values'!$E$7,IF(AE31=5,'[1]SDG^2 values'!$F$7,1)))))</f>
        <v>1</v>
      </c>
      <c r="AQ31" s="64">
        <f>IF(AF31=1,'[1]SDG^2 values'!$B$8,IF(AF31=2,'[1]SDG^2 values'!$C$8,IF(AF31=3,'[1]SDG^2 values'!$D$8,IF(AF31=4,'[1]SDG^2 values'!$E$8,IF(AF31=5,'[1]SDG^2 values'!$F$8,1)))))</f>
        <v>1</v>
      </c>
      <c r="AR31" s="64">
        <f>IF(AG31=1,'[1]SDG^2 values'!$B$9,IF(AG31=2,'[1]SDG^2 values'!$C$9,IF(AG31=3,'[1]SDG^2 values'!$D$9,IF(AG31=4,'[1]SDG^2 values'!$E$9,IF(AG31=5,'[1]SDG^2 values'!$F$9,1)))))</f>
        <v>1</v>
      </c>
    </row>
    <row r="32" spans="1:48" ht="12.75">
      <c r="A32" s="280">
        <v>1260</v>
      </c>
      <c r="B32" s="49" t="s">
        <v>10</v>
      </c>
      <c r="C32" s="148" t="s">
        <v>469</v>
      </c>
      <c r="D32" s="149" t="s">
        <v>470</v>
      </c>
      <c r="E32" s="150" t="s">
        <v>352</v>
      </c>
      <c r="F32" s="135" t="str">
        <f>IF(OR(D32="4",E32="4"),INDEX([1]NamesElementary!$B$1:$B$65543,MATCH(A32,[1]NamesElementary!$A$1:$A$65543,0),1),INDEX([1]Names!$J$1:$J$65638,MATCH(A32,[1]Names!$F$1:$F$65638,0),1))</f>
        <v>polyethylene, LDPE, granulate, at plant</v>
      </c>
      <c r="G32" s="115" t="str">
        <f>IF(OR(D32="4",E32="4"),"-",INDEX([1]Names!$K$1:$K$65638,MATCH(A32,[1]Names!$F$1:$F$65638,0),1))</f>
        <v>RER</v>
      </c>
      <c r="H32" s="151" t="str">
        <f>IF(OR(D32="4",E32="4"),INDEX([1]NamesElementary!$D$1:$D$65543,MATCH($A32,[1]NamesElementary!$A$1:$A$65543,0),1),"-")</f>
        <v>-</v>
      </c>
      <c r="I32" s="113" t="str">
        <f>IF(OR(D32="4",E32="4"),INDEX([1]NamesElementary!$E$1:$E$65543,MATCH($A32,[1]NamesElementary!$A$1:$A$65543,0),1),"-")</f>
        <v>-</v>
      </c>
      <c r="J32" s="114">
        <f>IF(OR(D32="4",E32="4"),"-",INDEX([1]Names!$N$1:$N$65638,MATCH(A32,[1]Names!$F$1:$F$65638,0),1))</f>
        <v>0</v>
      </c>
      <c r="K32" s="115" t="str">
        <f>IF(OR(D32="4",E32="4"),INDEX([1]NamesElementary!$G$1:$G$65543,MATCH(A32,[1]NamesElementary!$A$1:$A$65543,0),1),INDEX([1]Names!$O$1:$O$65638,MATCH(A32,[1]Names!$F$1:$F$65638,0),1))</f>
        <v>kg</v>
      </c>
      <c r="L32" s="152">
        <f t="shared" si="10"/>
        <v>1.8435402307963089E-2</v>
      </c>
      <c r="M32" s="39">
        <v>1</v>
      </c>
      <c r="N32" s="1">
        <f t="shared" si="2"/>
        <v>1.128986925796466</v>
      </c>
      <c r="O32" s="131" t="str">
        <f t="shared" si="3"/>
        <v>(3,3,2,1,1,na); Pacca 2006</v>
      </c>
      <c r="P32" s="152">
        <v>0</v>
      </c>
      <c r="Q32" s="39">
        <v>1</v>
      </c>
      <c r="R32" s="1">
        <f t="shared" si="4"/>
        <v>1.128986925796466</v>
      </c>
      <c r="S32" s="41" t="str">
        <f t="shared" si="5"/>
        <v>(3,3,2,1,1,na); Pacca 2006</v>
      </c>
      <c r="T32" s="352">
        <f t="shared" si="1"/>
        <v>1.8435402307963089E-2</v>
      </c>
      <c r="U32" s="352">
        <f t="shared" si="1"/>
        <v>0</v>
      </c>
      <c r="V32" s="352"/>
      <c r="W32" s="352">
        <v>4.1790000000000001E-2</v>
      </c>
      <c r="X32" s="352"/>
      <c r="Y32" s="316">
        <f>1.75</f>
        <v>1.75</v>
      </c>
      <c r="Z32" s="201"/>
      <c r="AA32" s="90" t="str">
        <f t="shared" si="16"/>
        <v>Pacca 2006</v>
      </c>
      <c r="AB32" s="8">
        <f t="shared" si="16"/>
        <v>3</v>
      </c>
      <c r="AC32" s="8">
        <f t="shared" si="16"/>
        <v>3</v>
      </c>
      <c r="AD32" s="8">
        <f t="shared" si="16"/>
        <v>2</v>
      </c>
      <c r="AE32" s="8">
        <f t="shared" si="16"/>
        <v>1</v>
      </c>
      <c r="AF32" s="8">
        <f t="shared" si="16"/>
        <v>1</v>
      </c>
      <c r="AG32" s="321" t="str">
        <f>AG$16</f>
        <v>na</v>
      </c>
      <c r="AH32" s="62">
        <f>IF(OR($D32="4",$E32="4"),INDEX([1]NamesElementary!$J$1:$J$65543,MATCH($A32,[1]NamesElementary!$A$1:$A$65543,0),1),INDEX([1]Names!$W$1:$W$65638,MATCH($A32,[1]Names!$F$1:$F$65638,0),1))</f>
        <v>3</v>
      </c>
      <c r="AI32" s="63">
        <f>INDEX([1]BasicUncertainty!$H$1:$H$65536,MATCH(AH32,[1]BasicUncertainty!$B$1:$B$65536,0),1)</f>
        <v>1.05</v>
      </c>
      <c r="AJ32" s="80">
        <f t="shared" si="6"/>
        <v>1.1174816203765749</v>
      </c>
      <c r="AK32" s="81">
        <f t="shared" si="7"/>
        <v>1.128986925796466</v>
      </c>
      <c r="AL32" s="82" t="str">
        <f t="shared" si="8"/>
        <v>(3,3,2,1,1,na)</v>
      </c>
      <c r="AM32" s="64">
        <f>IF(AB32=1,'[1]SDG^2 values'!$B$4,IF(AB32=2,'[1]SDG^2 values'!$C$4,IF(AB32=3,'[1]SDG^2 values'!$D$4,IF(AB32=4,'[1]SDG^2 values'!$E$4,IF(AB32=5,'[1]SDG^2 values'!$F$4,1)))))</f>
        <v>1.1000000000000001</v>
      </c>
      <c r="AN32" s="64">
        <f>IF(AC32=1,'[1]SDG^2 values'!$B$5,IF(AC32=2,'[1]SDG^2 values'!$C$5,IF(AC32=3,'[1]SDG^2 values'!$D$5,IF(AC32=4,'[1]SDG^2 values'!$E$5,IF(AC32=5,'[1]SDG^2 values'!$F$5,1)))))</f>
        <v>1.05</v>
      </c>
      <c r="AO32" s="64">
        <f>IF(AD32=1,'[1]SDG^2 values'!$B$6,IF(AD32=2,'[1]SDG^2 values'!$C$6,IF(AD32=3,'[1]SDG^2 values'!$D$6,IF(AD32=4,'[1]SDG^2 values'!$E$6,IF(AD32=5,'[1]SDG^2 values'!$F$6,1)))))</f>
        <v>1.03</v>
      </c>
      <c r="AP32" s="64">
        <f>IF(AE32=1,'[1]SDG^2 values'!$B$7,IF(AE32=2,'[1]SDG^2 values'!$C$7,IF(AE32=3,'[1]SDG^2 values'!$D$7,IF(AE32=4,'[1]SDG^2 values'!$E$7,IF(AE32=5,'[1]SDG^2 values'!$F$7,1)))))</f>
        <v>1</v>
      </c>
      <c r="AQ32" s="64">
        <f>IF(AF32=1,'[1]SDG^2 values'!$B$8,IF(AF32=2,'[1]SDG^2 values'!$C$8,IF(AF32=3,'[1]SDG^2 values'!$D$8,IF(AF32=4,'[1]SDG^2 values'!$E$8,IF(AF32=5,'[1]SDG^2 values'!$F$8,1)))))</f>
        <v>1</v>
      </c>
      <c r="AR32" s="64">
        <f>IF(AG32=1,'[1]SDG^2 values'!$B$9,IF(AG32=2,'[1]SDG^2 values'!$C$9,IF(AG32=3,'[1]SDG^2 values'!$D$9,IF(AG32=4,'[1]SDG^2 values'!$E$9,IF(AG32=5,'[1]SDG^2 values'!$F$9,1)))))</f>
        <v>1</v>
      </c>
    </row>
    <row r="33" spans="1:45" ht="24">
      <c r="A33" s="1028" t="s">
        <v>1856</v>
      </c>
      <c r="B33" s="49" t="s">
        <v>90</v>
      </c>
      <c r="C33" s="148" t="s">
        <v>469</v>
      </c>
      <c r="D33" s="149" t="s">
        <v>470</v>
      </c>
      <c r="E33" s="150" t="s">
        <v>352</v>
      </c>
      <c r="F33" s="135" t="str">
        <f>IF(OR(D33="4",E33="4"),INDEX([1]NamesElementary!$B$1:$B$65543,MATCH(A33,[1]NamesElementary!$A$1:$A$65543,0),1),INDEX([1]Names!$J$1:$J$65638,MATCH(A33,[1]Names!$F$1:$F$65638,0),1))</f>
        <v>transport, freight, lorry, fleet average</v>
      </c>
      <c r="G33" s="115" t="str">
        <f>IF(OR(D33="4",E33="4"),"-",INDEX([1]Names!$K$1:$K$65638,MATCH(A33,[1]Names!$F$1:$F$65638,0),1))</f>
        <v>RER</v>
      </c>
      <c r="H33" s="151" t="str">
        <f>IF(OR(D33="4",E33="4"),INDEX([1]NamesElementary!$D$1:$D$65543,MATCH($A33,[1]NamesElementary!$A$1:$A$65543,0),1),"-")</f>
        <v>-</v>
      </c>
      <c r="I33" s="113" t="str">
        <f>IF(OR(D33="4",E33="4"),INDEX([1]NamesElementary!$E$1:$E$65543,MATCH($A33,[1]NamesElementary!$A$1:$A$65543,0),1),"-")</f>
        <v>-</v>
      </c>
      <c r="J33" s="114">
        <f>IF(OR(D33="4",E33="4"),"-",INDEX([1]Names!$N$1:$N$65638,MATCH(A33,[1]Names!$F$1:$F$65638,0),1))</f>
        <v>0</v>
      </c>
      <c r="K33" s="115" t="str">
        <f>IF(OR(D33="4",E33="4"),INDEX([1]NamesElementary!$G$1:$G$65543,MATCH(A33,[1]NamesElementary!$A$1:$A$65543,0),1),INDEX([1]Names!$O$1:$O$65638,MATCH(A33,[1]Names!$F$1:$F$65638,0),1))</f>
        <v>tkm</v>
      </c>
      <c r="L33" s="152">
        <f>0.015*SUM(L36:L36)</f>
        <v>4.4999999999999999E-4</v>
      </c>
      <c r="M33" s="39">
        <v>1</v>
      </c>
      <c r="N33" s="1">
        <f t="shared" si="2"/>
        <v>2.0949941301068096</v>
      </c>
      <c r="O33" s="131" t="str">
        <f t="shared" si="3"/>
        <v>(4,5,na,na,na,na); Standard distance 15km disposal</v>
      </c>
      <c r="P33" s="152">
        <f>0.015*SUM(P36:P36)</f>
        <v>0</v>
      </c>
      <c r="Q33" s="39">
        <v>1</v>
      </c>
      <c r="R33" s="1">
        <f t="shared" si="4"/>
        <v>2.0949941301068096</v>
      </c>
      <c r="S33" s="41" t="str">
        <f t="shared" si="5"/>
        <v>(4,5,na,na,na,na); Standard distance 15km disposal</v>
      </c>
      <c r="T33" s="352">
        <f t="shared" si="1"/>
        <v>0</v>
      </c>
      <c r="U33" s="352">
        <f t="shared" si="1"/>
        <v>0</v>
      </c>
      <c r="V33" s="352"/>
      <c r="W33" s="352"/>
      <c r="Y33" s="316"/>
      <c r="Z33" s="201"/>
      <c r="AA33" s="90" t="s">
        <v>634</v>
      </c>
      <c r="AB33" s="7">
        <v>4</v>
      </c>
      <c r="AC33" s="62">
        <v>5</v>
      </c>
      <c r="AD33" s="62" t="s">
        <v>194</v>
      </c>
      <c r="AE33" s="62" t="s">
        <v>194</v>
      </c>
      <c r="AF33" s="62" t="s">
        <v>194</v>
      </c>
      <c r="AG33" s="62" t="s">
        <v>194</v>
      </c>
      <c r="AH33" s="62">
        <f>IF(OR($D33="4",$E33="4"),INDEX([1]NamesElementary!$J$1:$J$65543,MATCH($A33,[1]NamesElementary!$A$1:$A$65543,0),1),INDEX([1]Names!$W$1:$W$65638,MATCH($A33,[1]Names!$F$1:$F$65638,0),1))</f>
        <v>5</v>
      </c>
      <c r="AI33" s="63">
        <f>INDEX([1]BasicUncertainty!$H$1:$H$65536,MATCH(AH33,[1]BasicUncertainty!$B$1:$B$65536,0),1)</f>
        <v>2</v>
      </c>
      <c r="AJ33" s="80">
        <f t="shared" si="6"/>
        <v>1.2941338353151037</v>
      </c>
      <c r="AK33" s="81">
        <f t="shared" si="7"/>
        <v>2.0949941301068096</v>
      </c>
      <c r="AL33" s="82" t="str">
        <f t="shared" si="8"/>
        <v>(4,5,na,na,na,na)</v>
      </c>
      <c r="AM33" s="64">
        <f>IF(AB33=1,'[1]SDG^2 values'!$B$4,IF(AB33=2,'[1]SDG^2 values'!$C$4,IF(AB33=3,'[1]SDG^2 values'!$D$4,IF(AB33=4,'[1]SDG^2 values'!$E$4,IF(AB33=5,'[1]SDG^2 values'!$F$4,1)))))</f>
        <v>1.2</v>
      </c>
      <c r="AN33" s="64">
        <f>IF(AC33=1,'[1]SDG^2 values'!$B$5,IF(AC33=2,'[1]SDG^2 values'!$C$5,IF(AC33=3,'[1]SDG^2 values'!$D$5,IF(AC33=4,'[1]SDG^2 values'!$E$5,IF(AC33=5,'[1]SDG^2 values'!$F$5,1)))))</f>
        <v>1.2</v>
      </c>
      <c r="AO33" s="64">
        <f>IF(AD33=1,'[1]SDG^2 values'!$B$6,IF(AD33=2,'[1]SDG^2 values'!$C$6,IF(AD33=3,'[1]SDG^2 values'!$D$6,IF(AD33=4,'[1]SDG^2 values'!$E$6,IF(AD33=5,'[1]SDG^2 values'!$F$6,1)))))</f>
        <v>1</v>
      </c>
      <c r="AP33" s="64">
        <f>IF(AE33=1,'[1]SDG^2 values'!$B$7,IF(AE33=2,'[1]SDG^2 values'!$C$7,IF(AE33=3,'[1]SDG^2 values'!$D$7,IF(AE33=4,'[1]SDG^2 values'!$E$7,IF(AE33=5,'[1]SDG^2 values'!$F$7,1)))))</f>
        <v>1</v>
      </c>
      <c r="AQ33" s="64">
        <f>IF(AF33=1,'[1]SDG^2 values'!$B$8,IF(AF33=2,'[1]SDG^2 values'!$C$8,IF(AF33=3,'[1]SDG^2 values'!$D$8,IF(AF33=4,'[1]SDG^2 values'!$E$8,IF(AF33=5,'[1]SDG^2 values'!$F$8,1)))))</f>
        <v>1</v>
      </c>
      <c r="AR33" s="64">
        <f>IF(AG33=1,'[1]SDG^2 values'!$B$9,IF(AG33=2,'[1]SDG^2 values'!$C$9,IF(AG33=3,'[1]SDG^2 values'!$D$9,IF(AG33=4,'[1]SDG^2 values'!$E$9,IF(AG33=5,'[1]SDG^2 values'!$F$9,1)))))</f>
        <v>1</v>
      </c>
    </row>
    <row r="34" spans="1:45" ht="24">
      <c r="A34" s="2">
        <v>1824</v>
      </c>
      <c r="B34" s="174" t="s">
        <v>469</v>
      </c>
      <c r="C34" s="148" t="s">
        <v>469</v>
      </c>
      <c r="D34" s="149" t="s">
        <v>470</v>
      </c>
      <c r="E34" s="150" t="s">
        <v>352</v>
      </c>
      <c r="F34" s="135" t="str">
        <f>IF(OR(D34="4",E34="4"),INDEX([1]NamesElementary!$B$1:$B$65543,MATCH(A34,[1]NamesElementary!$A$1:$A$65543,0),1),INDEX([1]Names!$J$1:$J$65638,MATCH(A34,[1]Names!$F$1:$F$65638,0),1))</f>
        <v>transport, transoceanic freight ship</v>
      </c>
      <c r="G34" s="115" t="str">
        <f>IF(OR(D34="4",E34="4"),"-",INDEX([1]Names!$K$1:$K$65638,MATCH(A34,[1]Names!$F$1:$F$65638,0),1))</f>
        <v>OCE</v>
      </c>
      <c r="H34" s="151" t="str">
        <f>IF(OR(D34="4",E34="4"),INDEX([1]NamesElementary!$D$1:$D$65543,MATCH($A34,[1]NamesElementary!$A$1:$A$65543,0),1),"-")</f>
        <v>-</v>
      </c>
      <c r="I34" s="113" t="str">
        <f>IF(OR(D34="4",E34="4"),INDEX([1]NamesElementary!$E$1:$E$65543,MATCH($A34,[1]NamesElementary!$A$1:$A$65543,0),1),"-")</f>
        <v>-</v>
      </c>
      <c r="J34" s="114">
        <f>IF(OR(D34="4",E34="4"),"-",INDEX([1]Names!$N$1:$N$65638,MATCH(A34,[1]Names!$F$1:$F$65638,0),1))</f>
        <v>0</v>
      </c>
      <c r="K34" s="115" t="str">
        <f>IF(OR(D34="4",E34="4"),INDEX([1]NamesElementary!$G$1:$G$65543,MATCH(A34,[1]NamesElementary!$A$1:$A$65543,0),1),INDEX([1]Names!$O$1:$O$65638,MATCH(A34,[1]Names!$F$1:$F$65638,0),1))</f>
        <v>tkm</v>
      </c>
      <c r="L34" s="152">
        <f t="shared" si="10"/>
        <v>9.0675313693523574</v>
      </c>
      <c r="M34" s="39">
        <v>1</v>
      </c>
      <c r="N34" s="1">
        <f t="shared" si="2"/>
        <v>2.0177659151255201</v>
      </c>
      <c r="O34" s="131" t="str">
        <f t="shared" si="3"/>
        <v>(3,3,2,1,1,na); Pacca 2006, specific investigation of supplies</v>
      </c>
      <c r="P34" s="152">
        <f>3.2*P18</f>
        <v>6.9759878107739866</v>
      </c>
      <c r="Q34" s="39">
        <v>1</v>
      </c>
      <c r="R34" s="1">
        <f t="shared" si="4"/>
        <v>2.0177659151255201</v>
      </c>
      <c r="S34" s="41" t="str">
        <f t="shared" si="5"/>
        <v>(3,3,2,1,1,na); Pacca 2006, specific investigation of supplies</v>
      </c>
      <c r="T34" s="352">
        <f>W34/W$7</f>
        <v>9.0675313693523574</v>
      </c>
      <c r="U34" s="352">
        <f>X34/X$7</f>
        <v>0</v>
      </c>
      <c r="V34" s="352"/>
      <c r="W34" s="352">
        <f>0.00867+0.00169+0.00867+0.00118+0.00182+6.91+9.88+0.43+0.00256+2.87+0.44</f>
        <v>20.554590000000001</v>
      </c>
      <c r="Y34" s="316"/>
      <c r="Z34" s="201"/>
      <c r="AA34" s="324" t="s">
        <v>425</v>
      </c>
      <c r="AB34" s="8">
        <f t="shared" si="16"/>
        <v>3</v>
      </c>
      <c r="AC34" s="8">
        <f t="shared" si="16"/>
        <v>3</v>
      </c>
      <c r="AD34" s="8">
        <f t="shared" si="16"/>
        <v>2</v>
      </c>
      <c r="AE34" s="8">
        <f t="shared" si="16"/>
        <v>1</v>
      </c>
      <c r="AF34" s="8">
        <f t="shared" si="16"/>
        <v>1</v>
      </c>
      <c r="AG34" s="321" t="str">
        <f>AG$16</f>
        <v>na</v>
      </c>
      <c r="AH34" s="62">
        <f>IF(OR($D34="4",$E34="4"),INDEX([1]NamesElementary!$J$1:$J$65543,MATCH($A34,[1]NamesElementary!$A$1:$A$65543,0),1),INDEX([1]Names!$W$1:$W$65638,MATCH($A34,[1]Names!$F$1:$F$65638,0),1))</f>
        <v>5</v>
      </c>
      <c r="AI34" s="63">
        <f>INDEX([1]BasicUncertainty!$H$1:$H$65536,MATCH(AH34,[1]BasicUncertainty!$B$1:$B$65536,0),1)</f>
        <v>2</v>
      </c>
      <c r="AJ34" s="80">
        <f>EXP(SQRT((LN(AM34)^2)+(LN(AN34)^2)+(LN(AO34)^2)+(LN(AP34)^2)+(LN(AQ34)^2)+(LN(AR34)^2)))</f>
        <v>1.1174816203765749</v>
      </c>
      <c r="AK34" s="81">
        <f>EXP(SQRT((LN(AM34)^2)+(LN(AN34)^2)+(LN(AO34)^2)+(LN(AP34)^2)+(LN(AQ34)^2)+(LN(AR34)^2)+LN(AI34)^2))</f>
        <v>2.0177659151255201</v>
      </c>
      <c r="AL34" s="82" t="str">
        <f>CONCATENATE("(",AB34,",",AC34,",",AD34,",",AE34,",",AF34,",",AG34,")")</f>
        <v>(3,3,2,1,1,na)</v>
      </c>
      <c r="AM34" s="64">
        <f>IF(AB34=1,'[1]SDG^2 values'!$B$4,IF(AB34=2,'[1]SDG^2 values'!$C$4,IF(AB34=3,'[1]SDG^2 values'!$D$4,IF(AB34=4,'[1]SDG^2 values'!$E$4,IF(AB34=5,'[1]SDG^2 values'!$F$4,1)))))</f>
        <v>1.1000000000000001</v>
      </c>
      <c r="AN34" s="64">
        <f>IF(AC34=1,'[1]SDG^2 values'!$B$5,IF(AC34=2,'[1]SDG^2 values'!$C$5,IF(AC34=3,'[1]SDG^2 values'!$D$5,IF(AC34=4,'[1]SDG^2 values'!$E$5,IF(AC34=5,'[1]SDG^2 values'!$F$5,1)))))</f>
        <v>1.05</v>
      </c>
      <c r="AO34" s="64">
        <f>IF(AD34=1,'[1]SDG^2 values'!$B$6,IF(AD34=2,'[1]SDG^2 values'!$C$6,IF(AD34=3,'[1]SDG^2 values'!$D$6,IF(AD34=4,'[1]SDG^2 values'!$E$6,IF(AD34=5,'[1]SDG^2 values'!$F$6,1)))))</f>
        <v>1.03</v>
      </c>
      <c r="AP34" s="64">
        <f>IF(AE34=1,'[1]SDG^2 values'!$B$7,IF(AE34=2,'[1]SDG^2 values'!$C$7,IF(AE34=3,'[1]SDG^2 values'!$D$7,IF(AE34=4,'[1]SDG^2 values'!$E$7,IF(AE34=5,'[1]SDG^2 values'!$F$7,1)))))</f>
        <v>1</v>
      </c>
      <c r="AQ34" s="64">
        <f>IF(AF34=1,'[1]SDG^2 values'!$B$8,IF(AF34=2,'[1]SDG^2 values'!$C$8,IF(AF34=3,'[1]SDG^2 values'!$D$8,IF(AF34=4,'[1]SDG^2 values'!$E$8,IF(AF34=5,'[1]SDG^2 values'!$F$8,1)))))</f>
        <v>1</v>
      </c>
      <c r="AR34" s="64">
        <f>IF(AG34=1,'[1]SDG^2 values'!$B$9,IF(AG34=2,'[1]SDG^2 values'!$C$9,IF(AG34=3,'[1]SDG^2 values'!$D$9,IF(AG34=4,'[1]SDG^2 values'!$E$9,IF(AG34=5,'[1]SDG^2 values'!$F$9,1)))))</f>
        <v>1</v>
      </c>
    </row>
    <row r="35" spans="1:45" ht="24">
      <c r="A35" s="156">
        <v>1841</v>
      </c>
      <c r="B35" s="174" t="s">
        <v>469</v>
      </c>
      <c r="C35" s="148" t="s">
        <v>469</v>
      </c>
      <c r="D35" s="149" t="s">
        <v>470</v>
      </c>
      <c r="E35" s="150" t="s">
        <v>352</v>
      </c>
      <c r="F35" s="135" t="str">
        <f>IF(OR(D35="4",E35="4"),INDEX([1]NamesElementary!$B$1:$B$65543,MATCH(A35,[1]NamesElementary!$A$1:$A$65543,0),1),INDEX([1]Names!$J$1:$J$65638,MATCH(A35,[1]Names!$F$1:$F$65638,0),1))</f>
        <v>transport, freight, rail</v>
      </c>
      <c r="G35" s="115" t="str">
        <f>IF(OR(D35="4",E35="4"),"-",INDEX([1]Names!$K$1:$K$65638,MATCH(A35,[1]Names!$F$1:$F$65638,0),1))</f>
        <v>RER</v>
      </c>
      <c r="H35" s="151" t="str">
        <f>IF(OR(D35="4",E35="4"),INDEX([1]NamesElementary!$D$1:$D$65543,MATCH($A35,[1]NamesElementary!$A$1:$A$65543,0),1),"-")</f>
        <v>-</v>
      </c>
      <c r="I35" s="113" t="str">
        <f>IF(OR(D35="4",E35="4"),INDEX([1]NamesElementary!$E$1:$E$65543,MATCH($A35,[1]NamesElementary!$A$1:$A$65543,0),1),"-")</f>
        <v>-</v>
      </c>
      <c r="J35" s="114">
        <f>IF(OR(D35="4",E35="4"),"-",INDEX([1]Names!$N$1:$N$65638,MATCH(A35,[1]Names!$F$1:$F$65638,0),1))</f>
        <v>0</v>
      </c>
      <c r="K35" s="115" t="str">
        <f>IF(OR(D35="4",E35="4"),INDEX([1]NamesElementary!$G$1:$G$65543,MATCH(A35,[1]NamesElementary!$A$1:$A$65543,0),1),INDEX([1]Names!$O$1:$O$65638,MATCH(A35,[1]Names!$F$1:$F$65638,0),1))</f>
        <v>tkm</v>
      </c>
      <c r="L35" s="152">
        <f t="shared" si="10"/>
        <v>1.4994082654945822</v>
      </c>
      <c r="M35" s="39">
        <v>1</v>
      </c>
      <c r="N35" s="1">
        <f t="shared" si="2"/>
        <v>2.0177659151255201</v>
      </c>
      <c r="O35" s="131" t="str">
        <f t="shared" si="3"/>
        <v>(3,3,2,1,1,na); Pacca 2006, specific investigation of supplies</v>
      </c>
      <c r="P35" s="152">
        <f>1.5*P18+0.267*P16</f>
        <v>4.1618588569670507</v>
      </c>
      <c r="Q35" s="39">
        <v>1</v>
      </c>
      <c r="R35" s="1">
        <f t="shared" si="4"/>
        <v>2.0177659151255201</v>
      </c>
      <c r="S35" s="41" t="str">
        <f t="shared" si="5"/>
        <v>(3,3,2,1,1,na); Pacca 2006, specific investigation of supplies</v>
      </c>
      <c r="T35" s="352">
        <f t="shared" si="1"/>
        <v>1.4994082654945822</v>
      </c>
      <c r="U35" s="352">
        <f t="shared" si="1"/>
        <v>0</v>
      </c>
      <c r="V35" s="352"/>
      <c r="W35" s="352">
        <f>0.00333+0.00451+0.0000699+3.27+0.121</f>
        <v>3.3989099</v>
      </c>
      <c r="Y35" s="316"/>
      <c r="Z35" s="201"/>
      <c r="AA35" s="90" t="str">
        <f>AA34</f>
        <v>Pacca 2006, specific investigation of supplies</v>
      </c>
      <c r="AB35" s="8">
        <f t="shared" si="16"/>
        <v>3</v>
      </c>
      <c r="AC35" s="8">
        <f t="shared" si="16"/>
        <v>3</v>
      </c>
      <c r="AD35" s="8">
        <f t="shared" si="16"/>
        <v>2</v>
      </c>
      <c r="AE35" s="8">
        <f t="shared" si="16"/>
        <v>1</v>
      </c>
      <c r="AF35" s="8">
        <f t="shared" si="16"/>
        <v>1</v>
      </c>
      <c r="AG35" s="321" t="str">
        <f>AG$16</f>
        <v>na</v>
      </c>
      <c r="AH35" s="62">
        <f>IF(OR($D35="4",$E35="4"),INDEX([1]NamesElementary!$J$1:$J$65543,MATCH($A35,[1]NamesElementary!$A$1:$A$65543,0),1),INDEX([1]Names!$W$1:$W$65638,MATCH($A35,[1]Names!$F$1:$F$65638,0),1))</f>
        <v>5</v>
      </c>
      <c r="AI35" s="63">
        <f>INDEX([1]BasicUncertainty!$H$1:$H$65536,MATCH(AH35,[1]BasicUncertainty!$B$1:$B$65536,0),1)</f>
        <v>2</v>
      </c>
      <c r="AJ35" s="80">
        <f t="shared" si="6"/>
        <v>1.1174816203765749</v>
      </c>
      <c r="AK35" s="81">
        <f t="shared" si="7"/>
        <v>2.0177659151255201</v>
      </c>
      <c r="AL35" s="82" t="str">
        <f t="shared" si="8"/>
        <v>(3,3,2,1,1,na)</v>
      </c>
      <c r="AM35" s="64">
        <f>IF(AB35=1,'[1]SDG^2 values'!$B$4,IF(AB35=2,'[1]SDG^2 values'!$C$4,IF(AB35=3,'[1]SDG^2 values'!$D$4,IF(AB35=4,'[1]SDG^2 values'!$E$4,IF(AB35=5,'[1]SDG^2 values'!$F$4,1)))))</f>
        <v>1.1000000000000001</v>
      </c>
      <c r="AN35" s="64">
        <f>IF(AC35=1,'[1]SDG^2 values'!$B$5,IF(AC35=2,'[1]SDG^2 values'!$C$5,IF(AC35=3,'[1]SDG^2 values'!$D$5,IF(AC35=4,'[1]SDG^2 values'!$E$5,IF(AC35=5,'[1]SDG^2 values'!$F$5,1)))))</f>
        <v>1.05</v>
      </c>
      <c r="AO35" s="64">
        <f>IF(AD35=1,'[1]SDG^2 values'!$B$6,IF(AD35=2,'[1]SDG^2 values'!$C$6,IF(AD35=3,'[1]SDG^2 values'!$D$6,IF(AD35=4,'[1]SDG^2 values'!$E$6,IF(AD35=5,'[1]SDG^2 values'!$F$6,1)))))</f>
        <v>1.03</v>
      </c>
      <c r="AP35" s="64">
        <f>IF(AE35=1,'[1]SDG^2 values'!$B$7,IF(AE35=2,'[1]SDG^2 values'!$C$7,IF(AE35=3,'[1]SDG^2 values'!$D$7,IF(AE35=4,'[1]SDG^2 values'!$E$7,IF(AE35=5,'[1]SDG^2 values'!$F$7,1)))))</f>
        <v>1</v>
      </c>
      <c r="AQ35" s="64">
        <f>IF(AF35=1,'[1]SDG^2 values'!$B$8,IF(AF35=2,'[1]SDG^2 values'!$C$8,IF(AF35=3,'[1]SDG^2 values'!$D$8,IF(AF35=4,'[1]SDG^2 values'!$E$8,IF(AF35=5,'[1]SDG^2 values'!$F$8,1)))))</f>
        <v>1</v>
      </c>
      <c r="AR35" s="64">
        <f>IF(AG35=1,'[1]SDG^2 values'!$B$9,IF(AG35=2,'[1]SDG^2 values'!$C$9,IF(AG35=3,'[1]SDG^2 values'!$D$9,IF(AG35=4,'[1]SDG^2 values'!$E$9,IF(AG35=5,'[1]SDG^2 values'!$F$9,1)))))</f>
        <v>1</v>
      </c>
    </row>
    <row r="36" spans="1:45" ht="36">
      <c r="A36" s="156">
        <v>1436</v>
      </c>
      <c r="B36" s="49" t="s">
        <v>91</v>
      </c>
      <c r="C36" s="148" t="s">
        <v>469</v>
      </c>
      <c r="D36" s="149" t="s">
        <v>470</v>
      </c>
      <c r="E36" s="150" t="s">
        <v>352</v>
      </c>
      <c r="F36" s="135" t="str">
        <f>IF(OR(D36="4",E36="4"),INDEX([1]NamesElementary!$B$1:$B$65543,MATCH(A36,[1]NamesElementary!$A$1:$A$65543,0),1),INDEX([1]Names!$J$1:$J$65638,MATCH(A36,[1]Names!$F$1:$F$65638,0),1))</f>
        <v>disposal, municipal solid waste, 22.9% water, to municipal incineration</v>
      </c>
      <c r="G36" s="115" t="str">
        <f>IF(OR(D36="4",E36="4"),"-",INDEX([1]Names!$K$1:$K$65638,MATCH(A36,[1]Names!$F$1:$F$65638,0),1))</f>
        <v>CH</v>
      </c>
      <c r="H36" s="151" t="str">
        <f>IF(OR(D36="4",E36="4"),INDEX([1]NamesElementary!$D$1:$D$65543,MATCH($A36,[1]NamesElementary!$A$1:$A$65543,0),1),"-")</f>
        <v>-</v>
      </c>
      <c r="I36" s="113" t="str">
        <f>IF(OR(D36="4",E36="4"),INDEX([1]NamesElementary!$E$1:$E$65543,MATCH($A36,[1]NamesElementary!$A$1:$A$65543,0),1),"-")</f>
        <v>-</v>
      </c>
      <c r="J36" s="114">
        <f>IF(OR(D36="4",E36="4"),"-",INDEX([1]Names!$N$1:$N$65638,MATCH(A36,[1]Names!$F$1:$F$65638,0),1))</f>
        <v>0</v>
      </c>
      <c r="K36" s="115" t="str">
        <f>IF(OR(D36="4",E36="4"),INDEX([1]NamesElementary!$G$1:$G$65543,MATCH(A36,[1]NamesElementary!$A$1:$A$65543,0),1),INDEX([1]Names!$O$1:$O$65638,MATCH(A36,[1]Names!$F$1:$F$65638,0),1))</f>
        <v>kg</v>
      </c>
      <c r="L36" s="152">
        <f>W36</f>
        <v>0.03</v>
      </c>
      <c r="M36" s="39">
        <v>1</v>
      </c>
      <c r="N36" s="1">
        <f t="shared" si="2"/>
        <v>1.2434566510799234</v>
      </c>
      <c r="O36" s="131" t="str">
        <f t="shared" si="3"/>
        <v>(1,4,4,3,1,3); Alsema (personal communication) 2007, production waste</v>
      </c>
      <c r="P36" s="152">
        <v>0</v>
      </c>
      <c r="Q36" s="39">
        <v>1</v>
      </c>
      <c r="R36" s="1">
        <f t="shared" si="4"/>
        <v>1.2434566510799234</v>
      </c>
      <c r="S36" s="41" t="str">
        <f t="shared" si="5"/>
        <v>(1,4,4,3,1,3); Alsema (personal communication) 2007, production waste</v>
      </c>
      <c r="T36" s="352">
        <f t="shared" si="1"/>
        <v>1.3234316086118513E-2</v>
      </c>
      <c r="U36" s="352">
        <f t="shared" si="1"/>
        <v>0</v>
      </c>
      <c r="V36" s="352"/>
      <c r="W36" s="353">
        <v>0.03</v>
      </c>
      <c r="Y36" s="316">
        <f>0.012</f>
        <v>1.2E-2</v>
      </c>
      <c r="Z36" s="201"/>
      <c r="AA36" s="90" t="str">
        <f>'X-Panel'!$BZ$64</f>
        <v>Alsema (personal communication) 2007, production waste</v>
      </c>
      <c r="AB36" s="7">
        <f>'X-Panel'!CA64</f>
        <v>1</v>
      </c>
      <c r="AC36" s="7">
        <f>'X-Panel'!CB64</f>
        <v>4</v>
      </c>
      <c r="AD36" s="7">
        <f>'X-Panel'!CC64</f>
        <v>4</v>
      </c>
      <c r="AE36" s="7">
        <f>'X-Panel'!CD64</f>
        <v>3</v>
      </c>
      <c r="AF36" s="7">
        <f>'X-Panel'!CE64</f>
        <v>1</v>
      </c>
      <c r="AG36" s="7">
        <f>'X-Panel'!CF64</f>
        <v>3</v>
      </c>
      <c r="AH36" s="62">
        <f>IF(OR($D36="4",$E36="4"),INDEX([1]NamesElementary!$J$1:$J$65543,MATCH($A36,[1]NamesElementary!$A$1:$A$65543,0),1),INDEX([1]Names!$W$1:$W$65638,MATCH($A36,[1]Names!$F$1:$F$65638,0),1))</f>
        <v>6</v>
      </c>
      <c r="AI36" s="63">
        <f>INDEX([1]BasicUncertainty!$H$1:$H$65536,MATCH(AH36,[1]BasicUncertainty!$B$1:$B$65536,0),1)</f>
        <v>1.05</v>
      </c>
      <c r="AJ36" s="80">
        <f t="shared" si="6"/>
        <v>1.2365959919080913</v>
      </c>
      <c r="AK36" s="81">
        <f t="shared" si="7"/>
        <v>1.2434566510799234</v>
      </c>
      <c r="AL36" s="82" t="str">
        <f t="shared" si="8"/>
        <v>(1,4,4,3,1,3)</v>
      </c>
      <c r="AM36" s="64">
        <f>IF(AB36=1,'[1]SDG^2 values'!$B$4,IF(AB36=2,'[1]SDG^2 values'!$C$4,IF(AB36=3,'[1]SDG^2 values'!$D$4,IF(AB36=4,'[1]SDG^2 values'!$E$4,IF(AB36=5,'[1]SDG^2 values'!$F$4,1)))))</f>
        <v>1</v>
      </c>
      <c r="AN36" s="64">
        <f>IF(AC36=1,'[1]SDG^2 values'!$B$5,IF(AC36=2,'[1]SDG^2 values'!$C$5,IF(AC36=3,'[1]SDG^2 values'!$D$5,IF(AC36=4,'[1]SDG^2 values'!$E$5,IF(AC36=5,'[1]SDG^2 values'!$F$5,1)))))</f>
        <v>1.1000000000000001</v>
      </c>
      <c r="AO36" s="64">
        <f>IF(AD36=1,'[1]SDG^2 values'!$B$6,IF(AD36=2,'[1]SDG^2 values'!$C$6,IF(AD36=3,'[1]SDG^2 values'!$D$6,IF(AD36=4,'[1]SDG^2 values'!$E$6,IF(AD36=5,'[1]SDG^2 values'!$F$6,1)))))</f>
        <v>1.2</v>
      </c>
      <c r="AP36" s="64">
        <f>IF(AE36=1,'[1]SDG^2 values'!$B$7,IF(AE36=2,'[1]SDG^2 values'!$C$7,IF(AE36=3,'[1]SDG^2 values'!$D$7,IF(AE36=4,'[1]SDG^2 values'!$E$7,IF(AE36=5,'[1]SDG^2 values'!$F$7,1)))))</f>
        <v>1.02</v>
      </c>
      <c r="AQ36" s="64">
        <f>IF(AF36=1,'[1]SDG^2 values'!$B$8,IF(AF36=2,'[1]SDG^2 values'!$C$8,IF(AF36=3,'[1]SDG^2 values'!$D$8,IF(AF36=4,'[1]SDG^2 values'!$E$8,IF(AF36=5,'[1]SDG^2 values'!$F$8,1)))))</f>
        <v>1</v>
      </c>
      <c r="AR36" s="64">
        <f>IF(AG36=1,'[1]SDG^2 values'!$B$9,IF(AG36=2,'[1]SDG^2 values'!$C$9,IF(AG36=3,'[1]SDG^2 values'!$D$9,IF(AG36=4,'[1]SDG^2 values'!$E$9,IF(AG36=5,'[1]SDG^2 values'!$F$9,1)))))</f>
        <v>1.05</v>
      </c>
      <c r="AS36" s="201">
        <f>18*600</f>
        <v>10800</v>
      </c>
    </row>
    <row r="37" spans="1:45" ht="24">
      <c r="A37" s="280">
        <v>4087</v>
      </c>
      <c r="B37" s="174" t="s">
        <v>469</v>
      </c>
      <c r="C37" s="148" t="s">
        <v>469</v>
      </c>
      <c r="D37" s="149" t="s">
        <v>470</v>
      </c>
      <c r="E37" s="150" t="s">
        <v>352</v>
      </c>
      <c r="F37" s="135" t="str">
        <f>IF(OR(D37="4",E37="4"),INDEX([1]NamesElementary!$B$1:$B$65543,MATCH(A37,[1]NamesElementary!$A$1:$A$65543,0),1),INDEX([1]Names!$J$1:$J$65638,MATCH(A37,[1]Names!$F$1:$F$65638,0),1))</f>
        <v>treatment, glass production effluent, to wastewater treatment, class 2</v>
      </c>
      <c r="G37" s="115" t="str">
        <f>IF(OR(D37="4",E37="4"),"-",INDEX([1]Names!$K$1:$K$65638,MATCH(A37,[1]Names!$F$1:$F$65638,0),1))</f>
        <v>CH</v>
      </c>
      <c r="H37" s="151" t="str">
        <f>IF(OR(D37="4",E37="4"),INDEX([1]NamesElementary!$D$1:$D$65543,MATCH($A37,[1]NamesElementary!$A$1:$A$65543,0),1),"-")</f>
        <v>-</v>
      </c>
      <c r="I37" s="113" t="str">
        <f>IF(OR(D37="4",E37="4"),INDEX([1]NamesElementary!$E$1:$E$65543,MATCH($A37,[1]NamesElementary!$A$1:$A$65543,0),1),"-")</f>
        <v>-</v>
      </c>
      <c r="J37" s="114">
        <f>IF(OR(D37="4",E37="4"),"-",INDEX([1]Names!$N$1:$N$65638,MATCH(A37,[1]Names!$F$1:$F$65638,0),1))</f>
        <v>0</v>
      </c>
      <c r="K37" s="115" t="str">
        <f>IF(OR(D37="4",E37="4"),INDEX([1]NamesElementary!$G$1:$G$65543,MATCH(A37,[1]NamesElementary!$A$1:$A$65543,0),1),INDEX([1]Names!$O$1:$O$65638,MATCH(A37,[1]Names!$F$1:$F$65638,0),1))</f>
        <v>m3</v>
      </c>
      <c r="L37" s="152">
        <f>L12/1000</f>
        <v>3.9671715272392299E-2</v>
      </c>
      <c r="M37" s="39">
        <v>1</v>
      </c>
      <c r="N37" s="1">
        <f t="shared" si="2"/>
        <v>1.2179505318205299</v>
      </c>
      <c r="O37" s="131" t="str">
        <f t="shared" si="3"/>
        <v>(4,3,2,1,1,na); Calculation with water use</v>
      </c>
      <c r="P37" s="152">
        <f>P12/1000</f>
        <v>0</v>
      </c>
      <c r="Q37" s="39">
        <v>1</v>
      </c>
      <c r="R37" s="1">
        <f t="shared" si="4"/>
        <v>1.2179505318205299</v>
      </c>
      <c r="S37" s="41" t="str">
        <f t="shared" si="5"/>
        <v>(4,3,2,1,1,na); Calculation with water use</v>
      </c>
      <c r="T37" s="352">
        <f t="shared" si="1"/>
        <v>0</v>
      </c>
      <c r="U37" s="352">
        <f t="shared" si="1"/>
        <v>0</v>
      </c>
      <c r="V37" s="352"/>
      <c r="W37" s="352"/>
      <c r="Y37" s="316"/>
      <c r="Z37" s="201"/>
      <c r="AA37" s="90" t="s">
        <v>426</v>
      </c>
      <c r="AB37" s="321">
        <f t="shared" ref="AB37:AG37" si="17">AB$13</f>
        <v>4</v>
      </c>
      <c r="AC37" s="321">
        <f t="shared" si="17"/>
        <v>3</v>
      </c>
      <c r="AD37" s="321">
        <f t="shared" si="17"/>
        <v>2</v>
      </c>
      <c r="AE37" s="321">
        <f t="shared" si="17"/>
        <v>1</v>
      </c>
      <c r="AF37" s="321">
        <f t="shared" si="17"/>
        <v>1</v>
      </c>
      <c r="AG37" s="321" t="str">
        <f t="shared" si="17"/>
        <v>na</v>
      </c>
      <c r="AH37" s="62">
        <f>IF(OR($D37="4",$E37="4"),INDEX([1]NamesElementary!$J$1:$J$65543,MATCH($A37,[1]NamesElementary!$A$1:$A$65543,0),1),INDEX([1]Names!$W$1:$W$65638,MATCH($A37,[1]Names!$F$1:$F$65638,0),1))</f>
        <v>6</v>
      </c>
      <c r="AI37" s="63">
        <f>INDEX([1]BasicUncertainty!$H$1:$H$65536,MATCH(AH37,[1]BasicUncertainty!$B$1:$B$65536,0),1)</f>
        <v>1.05</v>
      </c>
      <c r="AJ37" s="80">
        <f t="shared" si="6"/>
        <v>1.2105049293582961</v>
      </c>
      <c r="AK37" s="81">
        <f t="shared" si="7"/>
        <v>1.2179505318205299</v>
      </c>
      <c r="AL37" s="82" t="str">
        <f t="shared" si="8"/>
        <v>(4,3,2,1,1,na)</v>
      </c>
      <c r="AM37" s="64">
        <f>IF(AB37=1,'[1]SDG^2 values'!$B$4,IF(AB37=2,'[1]SDG^2 values'!$C$4,IF(AB37=3,'[1]SDG^2 values'!$D$4,IF(AB37=4,'[1]SDG^2 values'!$E$4,IF(AB37=5,'[1]SDG^2 values'!$F$4,1)))))</f>
        <v>1.2</v>
      </c>
      <c r="AN37" s="64">
        <f>IF(AC37=1,'[1]SDG^2 values'!$B$5,IF(AC37=2,'[1]SDG^2 values'!$C$5,IF(AC37=3,'[1]SDG^2 values'!$D$5,IF(AC37=4,'[1]SDG^2 values'!$E$5,IF(AC37=5,'[1]SDG^2 values'!$F$5,1)))))</f>
        <v>1.05</v>
      </c>
      <c r="AO37" s="64">
        <f>IF(AD37=1,'[1]SDG^2 values'!$B$6,IF(AD37=2,'[1]SDG^2 values'!$C$6,IF(AD37=3,'[1]SDG^2 values'!$D$6,IF(AD37=4,'[1]SDG^2 values'!$E$6,IF(AD37=5,'[1]SDG^2 values'!$F$6,1)))))</f>
        <v>1.03</v>
      </c>
      <c r="AP37" s="64">
        <f>IF(AE37=1,'[1]SDG^2 values'!$B$7,IF(AE37=2,'[1]SDG^2 values'!$C$7,IF(AE37=3,'[1]SDG^2 values'!$D$7,IF(AE37=4,'[1]SDG^2 values'!$E$7,IF(AE37=5,'[1]SDG^2 values'!$F$7,1)))))</f>
        <v>1</v>
      </c>
      <c r="AQ37" s="64">
        <f>IF(AF37=1,'[1]SDG^2 values'!$B$8,IF(AF37=2,'[1]SDG^2 values'!$C$8,IF(AF37=3,'[1]SDG^2 values'!$D$8,IF(AF37=4,'[1]SDG^2 values'!$E$8,IF(AF37=5,'[1]SDG^2 values'!$F$8,1)))))</f>
        <v>1</v>
      </c>
      <c r="AR37" s="64">
        <f>IF(AG37=1,'[1]SDG^2 values'!$B$9,IF(AG37=2,'[1]SDG^2 values'!$C$9,IF(AG37=3,'[1]SDG^2 values'!$D$9,IF(AG37=4,'[1]SDG^2 values'!$E$9,IF(AG37=5,'[1]SDG^2 values'!$F$9,1)))))</f>
        <v>1</v>
      </c>
    </row>
    <row r="38" spans="1:45" ht="12.75">
      <c r="A38" s="272">
        <v>490</v>
      </c>
      <c r="B38" s="327" t="s">
        <v>620</v>
      </c>
      <c r="C38" s="175" t="s">
        <v>469</v>
      </c>
      <c r="D38" s="62" t="s">
        <v>352</v>
      </c>
      <c r="E38" s="7" t="s">
        <v>471</v>
      </c>
      <c r="F38" s="135" t="str">
        <f>IF(OR(D38="4",E38="4"),INDEX([1]NamesElementary!$B$1:$B$65543,MATCH(A38,[1]NamesElementary!$A$1:$A$65543,0),1),INDEX([1]Names!$J$1:$J$65638,MATCH(A38,[1]Names!$F$1:$F$65638,0),1))</f>
        <v>Heat, waste</v>
      </c>
      <c r="G38" s="115" t="str">
        <f>IF(OR(D38="4",E38="4"),"-",INDEX([1]Names!$K$1:$K$65638,MATCH(A38,[1]Names!$F$1:$F$65638,0),1))</f>
        <v>-</v>
      </c>
      <c r="H38" s="151" t="str">
        <f>IF(OR(D38="4",E38="4"),INDEX([1]NamesElementary!$D$1:$D$65543,MATCH($A38,[1]NamesElementary!$A$1:$A$65543,0),1),"-")</f>
        <v>air</v>
      </c>
      <c r="I38" s="113" t="str">
        <f>IF(OR(D38="4",E38="4"),INDEX([1]NamesElementary!$E$1:$E$65543,MATCH($A38,[1]NamesElementary!$A$1:$A$65543,0),1),"-")</f>
        <v>high population density</v>
      </c>
      <c r="J38" s="114" t="str">
        <f>IF(OR(D38="4",E38="4"),"-",INDEX([1]Names!$N$1:$N$65638,MATCH(A38,[1]Names!$F$1:$F$65638,0),1))</f>
        <v>-</v>
      </c>
      <c r="K38" s="115" t="str">
        <f>IF(OR(D38="4",E38="4"),INDEX([1]NamesElementary!$G$1:$G$65543,MATCH(A38,[1]NamesElementary!$A$1:$A$65543,0),1),INDEX([1]Names!$O$1:$O$65638,MATCH(A38,[1]Names!$F$1:$F$65638,0),1))</f>
        <v>MJ</v>
      </c>
      <c r="L38" s="152">
        <f>3.6*L9</f>
        <v>173.59332026901259</v>
      </c>
      <c r="M38" s="39">
        <v>1</v>
      </c>
      <c r="N38" s="1">
        <f t="shared" si="2"/>
        <v>1.2859877072397368</v>
      </c>
      <c r="O38" s="131" t="str">
        <f t="shared" si="3"/>
        <v>(3,4,3,3,1,5); Calculation</v>
      </c>
      <c r="P38" s="152">
        <f>3.6*P9</f>
        <v>0</v>
      </c>
      <c r="Q38" s="39">
        <v>1</v>
      </c>
      <c r="R38" s="1">
        <f t="shared" si="4"/>
        <v>1.2859877072397368</v>
      </c>
      <c r="S38" s="41" t="str">
        <f t="shared" si="5"/>
        <v>(3,4,3,3,1,5); Calculation</v>
      </c>
      <c r="T38" s="352">
        <f t="shared" si="1"/>
        <v>0</v>
      </c>
      <c r="U38" s="352">
        <f t="shared" si="1"/>
        <v>0</v>
      </c>
      <c r="V38" s="352"/>
      <c r="W38" s="352"/>
      <c r="Y38" s="316"/>
      <c r="Z38" s="201"/>
      <c r="AA38" s="261" t="s">
        <v>351</v>
      </c>
      <c r="AB38" s="7">
        <v>3</v>
      </c>
      <c r="AC38" s="62">
        <v>4</v>
      </c>
      <c r="AD38" s="62">
        <v>3</v>
      </c>
      <c r="AE38" s="62">
        <v>3</v>
      </c>
      <c r="AF38" s="62">
        <v>1</v>
      </c>
      <c r="AG38" s="62">
        <v>5</v>
      </c>
      <c r="AH38" s="62">
        <f>IF(OR($D38="4",$E38="4"),INDEX([1]NamesElementary!$J$1:$J$65543,MATCH($A38,[1]NamesElementary!$A$1:$A$65543,0),1),INDEX([1]Names!$W$1:$W$65638,MATCH($A38,[1]Names!$F$1:$F$65638,0),1))</f>
        <v>13</v>
      </c>
      <c r="AI38" s="63">
        <f>INDEX([1]BasicUncertainty!$H$1:$H$65536,MATCH(AH38,[1]BasicUncertainty!$B$1:$B$65536,0),1)</f>
        <v>1.05</v>
      </c>
      <c r="AJ38" s="80">
        <f t="shared" si="6"/>
        <v>1.2798586482969265</v>
      </c>
      <c r="AK38" s="81">
        <f t="shared" si="7"/>
        <v>1.2859877072397368</v>
      </c>
      <c r="AL38" s="82" t="str">
        <f t="shared" si="8"/>
        <v>(3,4,3,3,1,5)</v>
      </c>
      <c r="AM38" s="64">
        <f>IF(AB38=1,'[1]SDG^2 values'!$B$4,IF(AB38=2,'[1]SDG^2 values'!$C$4,IF(AB38=3,'[1]SDG^2 values'!$D$4,IF(AB38=4,'[1]SDG^2 values'!$E$4,IF(AB38=5,'[1]SDG^2 values'!$F$4,1)))))</f>
        <v>1.1000000000000001</v>
      </c>
      <c r="AN38" s="64">
        <f>IF(AC38=1,'[1]SDG^2 values'!$B$5,IF(AC38=2,'[1]SDG^2 values'!$C$5,IF(AC38=3,'[1]SDG^2 values'!$D$5,IF(AC38=4,'[1]SDG^2 values'!$E$5,IF(AC38=5,'[1]SDG^2 values'!$F$5,1)))))</f>
        <v>1.1000000000000001</v>
      </c>
      <c r="AO38" s="64">
        <f>IF(AD38=1,'[1]SDG^2 values'!$B$6,IF(AD38=2,'[1]SDG^2 values'!$C$6,IF(AD38=3,'[1]SDG^2 values'!$D$6,IF(AD38=4,'[1]SDG^2 values'!$E$6,IF(AD38=5,'[1]SDG^2 values'!$F$6,1)))))</f>
        <v>1.1000000000000001</v>
      </c>
      <c r="AP38" s="64">
        <f>IF(AE38=1,'[1]SDG^2 values'!$B$7,IF(AE38=2,'[1]SDG^2 values'!$C$7,IF(AE38=3,'[1]SDG^2 values'!$D$7,IF(AE38=4,'[1]SDG^2 values'!$E$7,IF(AE38=5,'[1]SDG^2 values'!$F$7,1)))))</f>
        <v>1.02</v>
      </c>
      <c r="AQ38" s="64">
        <f>IF(AF38=1,'[1]SDG^2 values'!$B$8,IF(AF38=2,'[1]SDG^2 values'!$C$8,IF(AF38=3,'[1]SDG^2 values'!$D$8,IF(AF38=4,'[1]SDG^2 values'!$E$8,IF(AF38=5,'[1]SDG^2 values'!$F$8,1)))))</f>
        <v>1</v>
      </c>
      <c r="AR38" s="64">
        <f>IF(AG38=1,'[1]SDG^2 values'!$B$9,IF(AG38=2,'[1]SDG^2 values'!$C$9,IF(AG38=3,'[1]SDG^2 values'!$D$9,IF(AG38=4,'[1]SDG^2 values'!$E$9,IF(AG38=5,'[1]SDG^2 values'!$F$9,1)))))</f>
        <v>1.2</v>
      </c>
    </row>
    <row r="39" spans="1:45">
      <c r="T39" s="352"/>
      <c r="U39" s="352"/>
      <c r="V39" s="352"/>
      <c r="W39" s="352"/>
      <c r="Z39" s="201"/>
    </row>
    <row r="40" spans="1:45">
      <c r="B40" s="174" t="s">
        <v>116</v>
      </c>
      <c r="C40" s="175"/>
      <c r="D40" s="62"/>
      <c r="E40" s="7"/>
      <c r="F40" s="179" t="s">
        <v>1193</v>
      </c>
      <c r="G40" s="16"/>
      <c r="H40" s="14"/>
      <c r="I40" s="65"/>
      <c r="J40" s="15"/>
      <c r="K40" s="16" t="s">
        <v>339</v>
      </c>
      <c r="L40" s="275">
        <f>SUM(L16:L29)</f>
        <v>2.6976440247564017</v>
      </c>
      <c r="M40" s="276"/>
      <c r="N40" s="276"/>
      <c r="O40" s="277"/>
      <c r="P40" s="275">
        <f>SUM(P16:P29)+L40</f>
        <v>8.2179569596934776</v>
      </c>
      <c r="Q40" s="276"/>
      <c r="R40" s="276"/>
      <c r="S40" s="277"/>
      <c r="T40" s="275">
        <f>SUM(T16:T32)</f>
        <v>2.7384145411790377</v>
      </c>
      <c r="U40" s="275">
        <f>SUM(U16:U32)</f>
        <v>8.7375653779099576</v>
      </c>
      <c r="V40" s="275">
        <f>SUM(V16:V32)</f>
        <v>8.74</v>
      </c>
      <c r="W40" s="275">
        <f>SUM(W16:W32)</f>
        <v>6.2075316699999998</v>
      </c>
      <c r="X40" s="275">
        <v>3.6</v>
      </c>
      <c r="Y40" s="275">
        <f>SUM(Y16:Y32)</f>
        <v>2190.9800000000005</v>
      </c>
      <c r="Z40" s="275"/>
    </row>
    <row r="41" spans="1:45">
      <c r="B41" s="174"/>
      <c r="C41" s="175"/>
      <c r="D41" s="62"/>
      <c r="E41" s="7"/>
      <c r="F41" s="179" t="s">
        <v>2343</v>
      </c>
      <c r="G41" s="16"/>
      <c r="H41" s="14"/>
      <c r="I41" s="65"/>
      <c r="J41" s="15"/>
      <c r="K41" s="16" t="s">
        <v>339</v>
      </c>
      <c r="L41" s="275">
        <f>SUM(L36:L36)</f>
        <v>0.03</v>
      </c>
      <c r="M41" s="276"/>
      <c r="N41" s="276"/>
      <c r="O41" s="277"/>
      <c r="P41" s="275">
        <f>SUM(P36:P36)</f>
        <v>0</v>
      </c>
      <c r="Q41" s="276"/>
      <c r="R41" s="276"/>
      <c r="S41" s="277"/>
      <c r="T41" s="275">
        <f t="shared" ref="T41:Y41" si="18">SUM(T36:T36)</f>
        <v>1.3234316086118513E-2</v>
      </c>
      <c r="U41" s="275">
        <f t="shared" si="18"/>
        <v>0</v>
      </c>
      <c r="V41" s="275">
        <f t="shared" si="18"/>
        <v>0</v>
      </c>
      <c r="W41" s="275">
        <f t="shared" si="18"/>
        <v>0.03</v>
      </c>
      <c r="X41" s="275">
        <f t="shared" si="18"/>
        <v>0</v>
      </c>
      <c r="Y41" s="275">
        <f t="shared" si="18"/>
        <v>1.2E-2</v>
      </c>
      <c r="Z41" s="275"/>
    </row>
    <row r="42" spans="1:45">
      <c r="B42" s="174"/>
      <c r="C42" s="175"/>
      <c r="D42" s="62"/>
      <c r="E42" s="7"/>
      <c r="F42" s="179" t="s">
        <v>693</v>
      </c>
      <c r="G42" s="16"/>
      <c r="H42" s="14"/>
      <c r="I42" s="65"/>
      <c r="J42" s="15"/>
      <c r="K42" s="16" t="s">
        <v>677</v>
      </c>
      <c r="L42" s="361">
        <v>64.5</v>
      </c>
      <c r="M42" s="276"/>
      <c r="N42" s="276"/>
      <c r="O42" s="277"/>
      <c r="P42" s="361">
        <f>L42</f>
        <v>64.5</v>
      </c>
      <c r="T42" s="361">
        <f>T43*1000</f>
        <v>56.466415300772319</v>
      </c>
      <c r="U42" s="361">
        <f>U43*1000</f>
        <v>53.718544129784</v>
      </c>
      <c r="V42" s="361">
        <f>V43*1000</f>
        <v>53.718544129784</v>
      </c>
      <c r="W42" s="356">
        <v>128</v>
      </c>
      <c r="X42" s="356">
        <v>22</v>
      </c>
      <c r="Z42" s="238"/>
    </row>
    <row r="43" spans="1:45">
      <c r="B43" s="174"/>
      <c r="C43" s="175"/>
      <c r="D43" s="62"/>
      <c r="E43" s="7"/>
      <c r="F43" s="179" t="s">
        <v>697</v>
      </c>
      <c r="G43" s="16"/>
      <c r="H43" s="14"/>
      <c r="I43" s="65"/>
      <c r="J43" s="15"/>
      <c r="K43" s="16" t="s">
        <v>353</v>
      </c>
      <c r="L43" s="320">
        <v>6.4500000000000002E-2</v>
      </c>
      <c r="M43" s="362"/>
      <c r="N43" s="362"/>
      <c r="O43" s="363"/>
      <c r="P43" s="320">
        <f>L43</f>
        <v>6.4500000000000002E-2</v>
      </c>
      <c r="T43" s="364">
        <f>W43</f>
        <v>5.6466415300772316E-2</v>
      </c>
      <c r="U43" s="364">
        <f>X43</f>
        <v>5.3718544129784003E-2</v>
      </c>
      <c r="V43" s="364">
        <f>X43</f>
        <v>5.3718544129784003E-2</v>
      </c>
      <c r="W43" s="320">
        <f>W42/W7/1000</f>
        <v>5.6466415300772316E-2</v>
      </c>
      <c r="X43" s="320">
        <f>X42/X7/1000</f>
        <v>5.3718544129784003E-2</v>
      </c>
    </row>
    <row r="44" spans="1:45">
      <c r="V44" s="341"/>
      <c r="W44" s="279">
        <f>0.05%*W40</f>
        <v>3.1037658349999998E-3</v>
      </c>
      <c r="X44" s="357">
        <v>0.05</v>
      </c>
    </row>
  </sheetData>
  <phoneticPr fontId="0" type="noConversion"/>
  <conditionalFormatting sqref="AB7:AG32 AB34:AG35 AB37:AG41">
    <cfRule type="cellIs" dxfId="859" priority="1" stopIfTrue="1" operator="notBetween">
      <formula>1</formula>
      <formula>5</formula>
    </cfRule>
  </conditionalFormatting>
  <conditionalFormatting sqref="AM7:AR31 AM38:AR41 AM33:AR36">
    <cfRule type="cellIs" dxfId="858" priority="2" stopIfTrue="1" operator="equal">
      <formula>0</formula>
    </cfRule>
  </conditionalFormatting>
  <dataValidations xWindow="608" yWindow="187" count="1">
    <dataValidation allowBlank="1" showInputMessage="1" showErrorMessage="1" promptTitle="Do not change" prompt="This field is automatically updated from the names-list" sqref="AH9:AH38" xr:uid="{00000000-0002-0000-1D00-000000000000}"/>
  </dataValidations>
  <pageMargins left="0.78740157499999996" right="0.78740157499999996" top="0.984251969" bottom="0.984251969" header="0.4921259845" footer="0.4921259845"/>
  <pageSetup paperSize="9" scale="4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BM58"/>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 outlineLevelRow="1" outlineLevelCol="1"/>
  <cols>
    <col min="1" max="1" width="6" style="4" bestFit="1" customWidth="1"/>
    <col min="2" max="2" width="12.140625" style="157" customWidth="1"/>
    <col min="3" max="3" width="3.7109375" style="158" hidden="1" customWidth="1" outlineLevel="1"/>
    <col min="4" max="4" width="3.140625" style="4" hidden="1" customWidth="1" outlineLevel="1"/>
    <col min="5" max="5" width="2.7109375" style="4" hidden="1" customWidth="1" outlineLevel="1"/>
    <col min="6" max="6" width="36.42578125" style="5" customWidth="1" collapsed="1"/>
    <col min="7" max="7" width="6" style="4" customWidth="1"/>
    <col min="8" max="8" width="8.28515625" style="4" hidden="1" customWidth="1" outlineLevel="1"/>
    <col min="9" max="9" width="10.28515625" style="4" hidden="1" customWidth="1" outlineLevel="1"/>
    <col min="10" max="10" width="3.140625" style="4" customWidth="1" collapsed="1"/>
    <col min="11" max="11" width="5.140625" style="4" customWidth="1"/>
    <col min="12" max="12" width="10.7109375" style="4" customWidth="1"/>
    <col min="13" max="13" width="2.42578125" style="44" hidden="1" customWidth="1" outlineLevel="1"/>
    <col min="14" max="14" width="5.28515625" style="44" hidden="1" customWidth="1" outlineLevel="1"/>
    <col min="15" max="15" width="37.28515625" style="132" hidden="1" customWidth="1" outlineLevel="1"/>
    <col min="16" max="16" width="11.28515625" style="4" customWidth="1" collapsed="1"/>
    <col min="17" max="17" width="2.42578125" style="44" hidden="1" customWidth="1" outlineLevel="1"/>
    <col min="18" max="18" width="5.28515625" style="44" hidden="1" customWidth="1" outlineLevel="1"/>
    <col min="19" max="19" width="37.28515625" style="132" hidden="1" customWidth="1" outlineLevel="1"/>
    <col min="20" max="20" width="12.5703125" style="4" customWidth="1" collapsed="1"/>
    <col min="21" max="21" width="2.42578125" style="44" hidden="1" customWidth="1" outlineLevel="1"/>
    <col min="22" max="22" width="5.28515625" style="44" hidden="1" customWidth="1" outlineLevel="1"/>
    <col min="23" max="23" width="37.28515625" style="132" hidden="1" customWidth="1" outlineLevel="1"/>
    <col min="24" max="24" width="10.42578125" style="4" customWidth="1" collapsed="1"/>
    <col min="25" max="25" width="2.42578125" style="44" hidden="1" customWidth="1" outlineLevel="1"/>
    <col min="26" max="26" width="5.28515625" style="44" hidden="1" customWidth="1" outlineLevel="1"/>
    <col min="27" max="27" width="37.28515625" style="132" hidden="1" customWidth="1" outlineLevel="1"/>
    <col min="28" max="28" width="13.85546875" style="4" customWidth="1" collapsed="1"/>
    <col min="29" max="29" width="2.42578125" style="44" hidden="1" customWidth="1" outlineLevel="1"/>
    <col min="30" max="30" width="5.28515625" style="44" hidden="1" customWidth="1" outlineLevel="1"/>
    <col min="31" max="31" width="37.28515625" style="132" hidden="1" customWidth="1" outlineLevel="1"/>
    <col min="32" max="32" width="13.5703125" style="4" customWidth="1" collapsed="1"/>
    <col min="33" max="33" width="2.42578125" style="44" hidden="1" customWidth="1" outlineLevel="1"/>
    <col min="34" max="34" width="5.28515625" style="44" hidden="1" customWidth="1" outlineLevel="1"/>
    <col min="35" max="35" width="37.28515625" style="132" hidden="1" customWidth="1" outlineLevel="1"/>
    <col min="36" max="36" width="13.5703125" style="4" customWidth="1" collapsed="1"/>
    <col min="37" max="37" width="2.42578125" style="44" customWidth="1" outlineLevel="1"/>
    <col min="38" max="38" width="5.28515625" style="44" customWidth="1" outlineLevel="1"/>
    <col min="39" max="39" width="40.140625" style="132" customWidth="1" outlineLevel="1"/>
    <col min="40" max="40" width="2.42578125" style="44" customWidth="1" outlineLevel="1" collapsed="1"/>
    <col min="41" max="41" width="6.140625" style="44" customWidth="1" outlineLevel="1"/>
    <col min="42" max="42" width="48.140625" style="45" customWidth="1" outlineLevel="1"/>
    <col min="43" max="44" width="8.85546875" style="181" customWidth="1"/>
    <col min="45" max="45" width="23.140625" style="72" customWidth="1"/>
    <col min="46" max="46" width="8.28515625" style="51" bestFit="1" customWidth="1"/>
    <col min="47" max="47" width="23.140625" style="72" customWidth="1"/>
    <col min="48" max="48" width="6.28515625" style="59" bestFit="1" customWidth="1"/>
    <col min="49" max="49" width="6.28515625" style="51" bestFit="1" customWidth="1"/>
    <col min="50" max="50" width="5.85546875" style="51" bestFit="1" customWidth="1"/>
    <col min="51" max="51" width="4.7109375" style="51" bestFit="1" customWidth="1"/>
    <col min="52" max="52" width="5.28515625" style="51" bestFit="1" customWidth="1"/>
    <col min="53" max="53" width="5.85546875" style="51" bestFit="1" customWidth="1"/>
    <col min="54" max="55" width="6.85546875" style="51" bestFit="1" customWidth="1"/>
    <col min="56" max="56" width="8.28515625" style="51" bestFit="1" customWidth="1"/>
    <col min="57" max="57" width="9.140625" style="51" bestFit="1" customWidth="1"/>
    <col min="58" max="58" width="12.140625" style="51" customWidth="1"/>
    <col min="59" max="59" width="11.42578125" style="4"/>
    <col min="60" max="62" width="5.42578125" style="4" customWidth="1"/>
    <col min="63" max="63" width="5.85546875" style="4" customWidth="1"/>
    <col min="64" max="64" width="5.42578125" style="4" customWidth="1"/>
    <col min="65" max="65" width="5.28515625" style="4" customWidth="1"/>
    <col min="66" max="16384" width="11.42578125" style="4"/>
  </cols>
  <sheetData>
    <row r="1" spans="1:65">
      <c r="A1" s="48"/>
      <c r="B1" s="46"/>
      <c r="C1" s="47"/>
      <c r="D1" s="48"/>
      <c r="E1" s="48"/>
      <c r="F1" s="49" t="s">
        <v>456</v>
      </c>
      <c r="G1" s="48"/>
      <c r="H1" s="48"/>
      <c r="I1" s="48"/>
      <c r="J1" s="48"/>
      <c r="K1" s="48"/>
      <c r="L1" s="50">
        <v>4808</v>
      </c>
      <c r="M1" s="22"/>
      <c r="N1" s="22"/>
      <c r="O1" s="22"/>
      <c r="P1" s="50">
        <v>825</v>
      </c>
      <c r="Q1" s="22"/>
      <c r="R1" s="22"/>
      <c r="S1" s="22"/>
      <c r="T1" s="94">
        <v>32135</v>
      </c>
      <c r="U1" s="22"/>
      <c r="V1" s="22"/>
      <c r="W1" s="22"/>
      <c r="X1" s="94">
        <v>33082</v>
      </c>
      <c r="Y1" s="22"/>
      <c r="Z1" s="22"/>
      <c r="AA1" s="22"/>
      <c r="AB1" s="94">
        <v>33081</v>
      </c>
      <c r="AC1" s="22"/>
      <c r="AD1" s="22"/>
      <c r="AE1" s="22"/>
      <c r="AF1" s="94">
        <v>32134</v>
      </c>
      <c r="AG1" s="22"/>
      <c r="AH1" s="22"/>
      <c r="AI1" s="22"/>
      <c r="AJ1" s="94">
        <v>32127</v>
      </c>
      <c r="AK1" s="22"/>
      <c r="AL1" s="22"/>
      <c r="AM1" s="22"/>
      <c r="AN1" s="22"/>
      <c r="AO1" s="22"/>
      <c r="AP1" s="22"/>
      <c r="AQ1" s="267"/>
      <c r="AR1" s="267"/>
      <c r="AV1" s="56"/>
      <c r="AW1" s="160"/>
      <c r="AX1" s="160"/>
      <c r="AY1" s="160"/>
      <c r="AZ1" s="160"/>
      <c r="BA1" s="160"/>
    </row>
    <row r="2" spans="1:65" ht="12.75" customHeight="1">
      <c r="A2" s="48"/>
      <c r="B2" s="138"/>
      <c r="C2" s="47" t="s">
        <v>457</v>
      </c>
      <c r="D2" s="138">
        <v>3503</v>
      </c>
      <c r="E2" s="138">
        <v>3504</v>
      </c>
      <c r="F2" s="138">
        <v>3702</v>
      </c>
      <c r="G2" s="138">
        <v>3703</v>
      </c>
      <c r="H2" s="138">
        <v>3506</v>
      </c>
      <c r="I2" s="138">
        <v>3507</v>
      </c>
      <c r="J2" s="138">
        <v>3508</v>
      </c>
      <c r="K2" s="138">
        <v>3706</v>
      </c>
      <c r="L2" s="138">
        <v>3707</v>
      </c>
      <c r="M2" s="25">
        <v>3708</v>
      </c>
      <c r="N2" s="25">
        <v>3709</v>
      </c>
      <c r="O2" s="26">
        <v>3792</v>
      </c>
      <c r="P2" s="138">
        <v>3707</v>
      </c>
      <c r="Q2" s="25">
        <v>3708</v>
      </c>
      <c r="R2" s="25">
        <v>3709</v>
      </c>
      <c r="S2" s="26">
        <v>3792</v>
      </c>
      <c r="T2" s="138">
        <v>3707</v>
      </c>
      <c r="U2" s="25">
        <v>3708</v>
      </c>
      <c r="V2" s="25">
        <v>3709</v>
      </c>
      <c r="W2" s="26">
        <v>3792</v>
      </c>
      <c r="X2" s="138">
        <v>3707</v>
      </c>
      <c r="Y2" s="25">
        <v>3708</v>
      </c>
      <c r="Z2" s="25">
        <v>3709</v>
      </c>
      <c r="AA2" s="26">
        <v>3792</v>
      </c>
      <c r="AB2" s="138">
        <v>3707</v>
      </c>
      <c r="AC2" s="25">
        <v>3708</v>
      </c>
      <c r="AD2" s="25">
        <v>3709</v>
      </c>
      <c r="AE2" s="26">
        <v>3792</v>
      </c>
      <c r="AF2" s="138">
        <v>3707</v>
      </c>
      <c r="AG2" s="25">
        <v>3708</v>
      </c>
      <c r="AH2" s="25">
        <v>3709</v>
      </c>
      <c r="AI2" s="26">
        <v>3792</v>
      </c>
      <c r="AJ2" s="138">
        <v>3707</v>
      </c>
      <c r="AK2" s="25">
        <v>3708</v>
      </c>
      <c r="AL2" s="25">
        <v>3709</v>
      </c>
      <c r="AM2" s="26">
        <v>3792</v>
      </c>
      <c r="AN2" s="25">
        <v>3708</v>
      </c>
      <c r="AO2" s="25">
        <v>3709</v>
      </c>
      <c r="AP2" s="26">
        <v>3792</v>
      </c>
      <c r="AQ2" s="181" t="s">
        <v>253</v>
      </c>
      <c r="AR2" s="93"/>
      <c r="AS2" s="52" t="s">
        <v>635</v>
      </c>
      <c r="AT2" s="8" t="s">
        <v>182</v>
      </c>
      <c r="AU2" s="52" t="s">
        <v>186</v>
      </c>
      <c r="AV2" s="7" t="s">
        <v>174</v>
      </c>
      <c r="AW2" s="7" t="s">
        <v>175</v>
      </c>
      <c r="AX2" s="7" t="s">
        <v>176</v>
      </c>
      <c r="AY2" s="7" t="s">
        <v>177</v>
      </c>
      <c r="AZ2" s="7" t="s">
        <v>178</v>
      </c>
      <c r="BA2" s="7" t="s">
        <v>179</v>
      </c>
      <c r="BB2" s="75" t="s">
        <v>180</v>
      </c>
      <c r="BC2" s="75" t="s">
        <v>181</v>
      </c>
      <c r="BD2" s="8" t="s">
        <v>182</v>
      </c>
      <c r="BE2" s="8" t="s">
        <v>332</v>
      </c>
      <c r="BF2" s="124" t="s">
        <v>185</v>
      </c>
      <c r="BH2" s="52" t="s">
        <v>174</v>
      </c>
      <c r="BI2" s="52" t="s">
        <v>175</v>
      </c>
      <c r="BJ2" s="52" t="s">
        <v>176</v>
      </c>
      <c r="BK2" s="52" t="s">
        <v>177</v>
      </c>
      <c r="BL2" s="52" t="s">
        <v>178</v>
      </c>
      <c r="BM2" s="52" t="s">
        <v>179</v>
      </c>
    </row>
    <row r="3" spans="1:65" ht="53.25" customHeight="1">
      <c r="A3" s="48" t="s">
        <v>344</v>
      </c>
      <c r="B3" s="139"/>
      <c r="C3" s="140">
        <v>401</v>
      </c>
      <c r="D3" s="141" t="s">
        <v>458</v>
      </c>
      <c r="E3" s="141" t="s">
        <v>459</v>
      </c>
      <c r="F3" s="162" t="s">
        <v>460</v>
      </c>
      <c r="G3" s="83" t="s">
        <v>461</v>
      </c>
      <c r="H3" s="83" t="s">
        <v>462</v>
      </c>
      <c r="I3" s="83" t="s">
        <v>463</v>
      </c>
      <c r="J3" s="83" t="s">
        <v>464</v>
      </c>
      <c r="K3" s="83" t="s">
        <v>337</v>
      </c>
      <c r="L3" s="142" t="s">
        <v>2741</v>
      </c>
      <c r="M3" s="29" t="s">
        <v>187</v>
      </c>
      <c r="N3" s="29" t="s">
        <v>188</v>
      </c>
      <c r="O3" s="120" t="s">
        <v>492</v>
      </c>
      <c r="P3" s="142" t="s">
        <v>2742</v>
      </c>
      <c r="Q3" s="29" t="s">
        <v>187</v>
      </c>
      <c r="R3" s="29" t="s">
        <v>188</v>
      </c>
      <c r="S3" s="120" t="s">
        <v>492</v>
      </c>
      <c r="T3" s="142" t="s">
        <v>2743</v>
      </c>
      <c r="U3" s="29" t="s">
        <v>187</v>
      </c>
      <c r="V3" s="29" t="s">
        <v>188</v>
      </c>
      <c r="W3" s="120" t="s">
        <v>492</v>
      </c>
      <c r="X3" s="142" t="s">
        <v>2744</v>
      </c>
      <c r="Y3" s="29" t="s">
        <v>187</v>
      </c>
      <c r="Z3" s="29" t="s">
        <v>188</v>
      </c>
      <c r="AA3" s="120" t="s">
        <v>492</v>
      </c>
      <c r="AB3" s="142" t="s">
        <v>2745</v>
      </c>
      <c r="AC3" s="29" t="s">
        <v>187</v>
      </c>
      <c r="AD3" s="29" t="s">
        <v>188</v>
      </c>
      <c r="AE3" s="120" t="s">
        <v>492</v>
      </c>
      <c r="AF3" s="142" t="s">
        <v>2746</v>
      </c>
      <c r="AG3" s="29" t="s">
        <v>187</v>
      </c>
      <c r="AH3" s="29" t="s">
        <v>188</v>
      </c>
      <c r="AI3" s="120" t="s">
        <v>492</v>
      </c>
      <c r="AJ3" s="142" t="s">
        <v>1033</v>
      </c>
      <c r="AK3" s="29" t="s">
        <v>187</v>
      </c>
      <c r="AL3" s="29" t="s">
        <v>188</v>
      </c>
      <c r="AM3" s="120" t="s">
        <v>492</v>
      </c>
      <c r="AN3" s="84" t="s">
        <v>187</v>
      </c>
      <c r="AO3" s="84" t="s">
        <v>188</v>
      </c>
      <c r="AP3" s="163" t="s">
        <v>492</v>
      </c>
      <c r="AQ3" s="336" t="s">
        <v>252</v>
      </c>
      <c r="AR3" s="336" t="s">
        <v>636</v>
      </c>
      <c r="AS3" s="72" t="s">
        <v>636</v>
      </c>
      <c r="AT3" s="8" t="s">
        <v>190</v>
      </c>
      <c r="AV3" s="54"/>
      <c r="AW3" s="7"/>
      <c r="AX3" s="7"/>
      <c r="AY3" s="7"/>
      <c r="AZ3" s="7"/>
      <c r="BA3" s="7"/>
      <c r="BB3" s="6"/>
      <c r="BC3" s="6"/>
      <c r="BD3" s="8" t="s">
        <v>190</v>
      </c>
      <c r="BE3" s="8" t="s">
        <v>190</v>
      </c>
      <c r="BF3" s="161"/>
    </row>
    <row r="4" spans="1:65" ht="12.75" customHeight="1">
      <c r="A4" s="48"/>
      <c r="B4" s="139"/>
      <c r="C4" s="140">
        <v>662</v>
      </c>
      <c r="D4" s="165"/>
      <c r="E4" s="165"/>
      <c r="F4" s="162" t="s">
        <v>461</v>
      </c>
      <c r="G4" s="162"/>
      <c r="H4" s="162"/>
      <c r="I4" s="162"/>
      <c r="J4" s="162"/>
      <c r="K4" s="162"/>
      <c r="L4" s="142" t="s">
        <v>44</v>
      </c>
      <c r="M4" s="121">
        <v>0</v>
      </c>
      <c r="N4" s="121">
        <v>0</v>
      </c>
      <c r="O4" s="130">
        <v>0</v>
      </c>
      <c r="P4" s="142" t="s">
        <v>44</v>
      </c>
      <c r="Q4" s="121">
        <v>0</v>
      </c>
      <c r="R4" s="121">
        <v>0</v>
      </c>
      <c r="S4" s="130">
        <v>0</v>
      </c>
      <c r="T4" s="142" t="s">
        <v>403</v>
      </c>
      <c r="U4" s="121">
        <v>0</v>
      </c>
      <c r="V4" s="121">
        <v>0</v>
      </c>
      <c r="W4" s="130">
        <v>0</v>
      </c>
      <c r="X4" s="142" t="s">
        <v>403</v>
      </c>
      <c r="Y4" s="121">
        <v>0</v>
      </c>
      <c r="Z4" s="121">
        <v>0</v>
      </c>
      <c r="AA4" s="130">
        <v>0</v>
      </c>
      <c r="AB4" s="142" t="s">
        <v>403</v>
      </c>
      <c r="AC4" s="121">
        <v>0</v>
      </c>
      <c r="AD4" s="121">
        <v>0</v>
      </c>
      <c r="AE4" s="130">
        <v>0</v>
      </c>
      <c r="AF4" s="142" t="s">
        <v>403</v>
      </c>
      <c r="AG4" s="121">
        <v>0</v>
      </c>
      <c r="AH4" s="121">
        <v>0</v>
      </c>
      <c r="AI4" s="130">
        <v>0</v>
      </c>
      <c r="AJ4" s="142" t="s">
        <v>403</v>
      </c>
      <c r="AK4" s="121">
        <v>0</v>
      </c>
      <c r="AL4" s="121">
        <v>0</v>
      </c>
      <c r="AM4" s="130">
        <v>0</v>
      </c>
      <c r="AN4" s="166"/>
      <c r="AO4" s="166"/>
      <c r="AP4" s="167"/>
      <c r="AQ4" s="336" t="s">
        <v>403</v>
      </c>
      <c r="AR4" s="336" t="s">
        <v>403</v>
      </c>
      <c r="AS4" s="89"/>
      <c r="AT4" s="57"/>
      <c r="AU4" s="89"/>
      <c r="AV4" s="56" t="s">
        <v>192</v>
      </c>
      <c r="BD4" s="57"/>
      <c r="BE4" s="57"/>
      <c r="BF4" s="58"/>
    </row>
    <row r="5" spans="1:65">
      <c r="A5" s="48"/>
      <c r="B5" s="139"/>
      <c r="C5" s="140">
        <v>493</v>
      </c>
      <c r="D5" s="165"/>
      <c r="E5" s="165"/>
      <c r="F5" s="162" t="s">
        <v>464</v>
      </c>
      <c r="G5" s="162"/>
      <c r="H5" s="162"/>
      <c r="I5" s="162"/>
      <c r="J5" s="162"/>
      <c r="K5" s="162"/>
      <c r="L5" s="142">
        <v>0</v>
      </c>
      <c r="M5" s="121">
        <v>0</v>
      </c>
      <c r="N5" s="121">
        <v>0</v>
      </c>
      <c r="O5" s="130">
        <v>0</v>
      </c>
      <c r="P5" s="142">
        <v>0</v>
      </c>
      <c r="Q5" s="121">
        <v>0</v>
      </c>
      <c r="R5" s="121">
        <v>0</v>
      </c>
      <c r="S5" s="130">
        <v>0</v>
      </c>
      <c r="T5" s="142">
        <v>0</v>
      </c>
      <c r="U5" s="121">
        <v>0</v>
      </c>
      <c r="V5" s="121">
        <v>0</v>
      </c>
      <c r="W5" s="130">
        <v>0</v>
      </c>
      <c r="X5" s="142">
        <v>0</v>
      </c>
      <c r="Y5" s="121">
        <v>0</v>
      </c>
      <c r="Z5" s="121">
        <v>0</v>
      </c>
      <c r="AA5" s="130">
        <v>0</v>
      </c>
      <c r="AB5" s="142">
        <v>0</v>
      </c>
      <c r="AC5" s="121">
        <v>0</v>
      </c>
      <c r="AD5" s="121">
        <v>0</v>
      </c>
      <c r="AE5" s="130">
        <v>0</v>
      </c>
      <c r="AF5" s="142">
        <v>0</v>
      </c>
      <c r="AG5" s="121">
        <v>0</v>
      </c>
      <c r="AH5" s="121">
        <v>0</v>
      </c>
      <c r="AI5" s="130">
        <v>0</v>
      </c>
      <c r="AJ5" s="142">
        <v>0</v>
      </c>
      <c r="AK5" s="121">
        <v>0</v>
      </c>
      <c r="AL5" s="121">
        <v>0</v>
      </c>
      <c r="AM5" s="130">
        <v>0</v>
      </c>
      <c r="AN5" s="166"/>
      <c r="AO5" s="166"/>
      <c r="AP5" s="167"/>
      <c r="AQ5" s="336"/>
      <c r="AR5" s="336"/>
    </row>
    <row r="6" spans="1:65" ht="12.75" customHeight="1">
      <c r="A6" s="48"/>
      <c r="B6" s="139"/>
      <c r="C6" s="140">
        <v>403</v>
      </c>
      <c r="D6" s="165"/>
      <c r="E6" s="165"/>
      <c r="F6" s="162" t="s">
        <v>337</v>
      </c>
      <c r="G6" s="162"/>
      <c r="H6" s="162"/>
      <c r="I6" s="162"/>
      <c r="J6" s="162"/>
      <c r="K6" s="162"/>
      <c r="L6" s="142" t="s">
        <v>339</v>
      </c>
      <c r="M6" s="121">
        <v>0</v>
      </c>
      <c r="N6" s="121">
        <v>0</v>
      </c>
      <c r="O6" s="130">
        <v>0</v>
      </c>
      <c r="P6" s="142" t="s">
        <v>339</v>
      </c>
      <c r="Q6" s="121">
        <v>0</v>
      </c>
      <c r="R6" s="121">
        <v>0</v>
      </c>
      <c r="S6" s="130">
        <v>0</v>
      </c>
      <c r="T6" s="142" t="s">
        <v>339</v>
      </c>
      <c r="U6" s="121">
        <v>0</v>
      </c>
      <c r="V6" s="121">
        <v>0</v>
      </c>
      <c r="W6" s="130">
        <v>0</v>
      </c>
      <c r="X6" s="142" t="s">
        <v>339</v>
      </c>
      <c r="Y6" s="121">
        <v>0</v>
      </c>
      <c r="Z6" s="121">
        <v>0</v>
      </c>
      <c r="AA6" s="130">
        <v>0</v>
      </c>
      <c r="AB6" s="142" t="s">
        <v>339</v>
      </c>
      <c r="AC6" s="121">
        <v>0</v>
      </c>
      <c r="AD6" s="121">
        <v>0</v>
      </c>
      <c r="AE6" s="130">
        <v>0</v>
      </c>
      <c r="AF6" s="142" t="s">
        <v>339</v>
      </c>
      <c r="AG6" s="121">
        <v>0</v>
      </c>
      <c r="AH6" s="121">
        <v>0</v>
      </c>
      <c r="AI6" s="130">
        <v>0</v>
      </c>
      <c r="AJ6" s="142" t="s">
        <v>339</v>
      </c>
      <c r="AK6" s="121">
        <v>0</v>
      </c>
      <c r="AL6" s="121">
        <v>0</v>
      </c>
      <c r="AM6" s="130">
        <v>0</v>
      </c>
      <c r="AN6" s="166"/>
      <c r="AO6" s="166"/>
      <c r="AP6" s="167"/>
      <c r="AQ6" s="336"/>
      <c r="AR6" s="336"/>
      <c r="AT6" s="61"/>
      <c r="AV6" s="60"/>
      <c r="AW6" s="60"/>
      <c r="AX6" s="60"/>
      <c r="AY6" s="60"/>
      <c r="AZ6" s="60"/>
      <c r="BA6" s="60"/>
      <c r="BD6" s="61"/>
      <c r="BE6" s="61"/>
      <c r="BF6" s="58"/>
    </row>
    <row r="7" spans="1:65" outlineLevel="1">
      <c r="A7" s="134">
        <v>4808</v>
      </c>
      <c r="B7" s="168" t="s">
        <v>467</v>
      </c>
      <c r="C7" s="143"/>
      <c r="D7" s="144" t="s">
        <v>352</v>
      </c>
      <c r="E7" s="145">
        <v>0</v>
      </c>
      <c r="F7" s="136" t="s">
        <v>2741</v>
      </c>
      <c r="G7" s="13" t="s">
        <v>44</v>
      </c>
      <c r="H7" s="11" t="s">
        <v>352</v>
      </c>
      <c r="I7" s="11" t="s">
        <v>352</v>
      </c>
      <c r="J7" s="12">
        <v>0</v>
      </c>
      <c r="K7" s="13" t="s">
        <v>339</v>
      </c>
      <c r="L7" s="146">
        <v>1</v>
      </c>
      <c r="M7" s="39"/>
      <c r="N7" s="131"/>
      <c r="O7" s="131"/>
      <c r="P7" s="146">
        <v>0</v>
      </c>
      <c r="Q7" s="39"/>
      <c r="R7" s="131"/>
      <c r="S7" s="131"/>
      <c r="T7" s="146">
        <v>0</v>
      </c>
      <c r="U7" s="39"/>
      <c r="V7" s="131"/>
      <c r="W7" s="131"/>
      <c r="X7" s="146">
        <v>0</v>
      </c>
      <c r="Y7" s="39"/>
      <c r="Z7" s="131"/>
      <c r="AA7" s="131"/>
      <c r="AB7" s="146">
        <v>0</v>
      </c>
      <c r="AC7" s="39"/>
      <c r="AD7" s="131"/>
      <c r="AE7" s="131"/>
      <c r="AF7" s="146">
        <v>0</v>
      </c>
      <c r="AG7" s="39"/>
      <c r="AH7" s="131"/>
      <c r="AI7" s="131"/>
      <c r="AJ7" s="146">
        <v>0</v>
      </c>
      <c r="AK7" s="39"/>
      <c r="AL7" s="131"/>
      <c r="AM7" s="131"/>
      <c r="AN7" s="39"/>
      <c r="AO7" s="131"/>
      <c r="AP7" s="85"/>
      <c r="AQ7" s="189"/>
      <c r="AR7" s="189"/>
      <c r="AS7" s="90"/>
      <c r="AT7" s="80">
        <v>44.999999999999993</v>
      </c>
      <c r="AU7" s="90"/>
      <c r="AV7" s="7">
        <v>1</v>
      </c>
      <c r="AW7" s="62">
        <v>1</v>
      </c>
      <c r="AX7" s="62">
        <v>1</v>
      </c>
      <c r="AY7" s="62">
        <v>1</v>
      </c>
      <c r="AZ7" s="62">
        <v>1</v>
      </c>
      <c r="BA7" s="62">
        <v>1</v>
      </c>
      <c r="BB7" s="62">
        <v>45</v>
      </c>
      <c r="BC7" s="63">
        <v>1</v>
      </c>
      <c r="BD7" s="80">
        <v>1</v>
      </c>
      <c r="BE7" s="80">
        <v>1</v>
      </c>
      <c r="BF7" s="82" t="s">
        <v>2747</v>
      </c>
      <c r="BH7" s="64">
        <v>1</v>
      </c>
      <c r="BI7" s="64">
        <v>1</v>
      </c>
      <c r="BJ7" s="64">
        <v>1</v>
      </c>
      <c r="BK7" s="64">
        <v>1</v>
      </c>
      <c r="BL7" s="64">
        <v>1</v>
      </c>
      <c r="BM7" s="64">
        <v>1</v>
      </c>
    </row>
    <row r="8" spans="1:65" outlineLevel="1">
      <c r="A8" s="134">
        <v>825</v>
      </c>
      <c r="B8" s="168"/>
      <c r="C8" s="143"/>
      <c r="D8" s="144" t="s">
        <v>352</v>
      </c>
      <c r="E8" s="145">
        <v>0</v>
      </c>
      <c r="F8" s="136" t="s">
        <v>2742</v>
      </c>
      <c r="G8" s="13" t="s">
        <v>44</v>
      </c>
      <c r="H8" s="11" t="s">
        <v>352</v>
      </c>
      <c r="I8" s="11" t="s">
        <v>352</v>
      </c>
      <c r="J8" s="12">
        <v>0</v>
      </c>
      <c r="K8" s="13" t="s">
        <v>339</v>
      </c>
      <c r="L8" s="146">
        <v>0</v>
      </c>
      <c r="M8" s="39"/>
      <c r="N8" s="131"/>
      <c r="O8" s="131"/>
      <c r="P8" s="146">
        <v>1</v>
      </c>
      <c r="Q8" s="39"/>
      <c r="R8" s="131"/>
      <c r="S8" s="131"/>
      <c r="T8" s="146">
        <v>0</v>
      </c>
      <c r="U8" s="39"/>
      <c r="V8" s="131"/>
      <c r="W8" s="131"/>
      <c r="X8" s="146">
        <v>0</v>
      </c>
      <c r="Y8" s="39"/>
      <c r="Z8" s="131"/>
      <c r="AA8" s="131"/>
      <c r="AB8" s="146">
        <v>0</v>
      </c>
      <c r="AC8" s="39"/>
      <c r="AD8" s="131"/>
      <c r="AE8" s="131"/>
      <c r="AF8" s="146">
        <v>0</v>
      </c>
      <c r="AG8" s="39"/>
      <c r="AH8" s="131"/>
      <c r="AI8" s="131"/>
      <c r="AJ8" s="146">
        <v>0</v>
      </c>
      <c r="AK8" s="39"/>
      <c r="AL8" s="131"/>
      <c r="AM8" s="131"/>
      <c r="AN8" s="39"/>
      <c r="AO8" s="131"/>
      <c r="AP8" s="85"/>
      <c r="AQ8" s="189"/>
      <c r="AR8" s="189"/>
      <c r="AS8" s="90"/>
      <c r="AT8" s="80">
        <v>44.999999999999993</v>
      </c>
      <c r="AU8" s="90"/>
      <c r="AV8" s="7">
        <v>1</v>
      </c>
      <c r="AW8" s="62">
        <v>1</v>
      </c>
      <c r="AX8" s="62">
        <v>1</v>
      </c>
      <c r="AY8" s="62">
        <v>1</v>
      </c>
      <c r="AZ8" s="62">
        <v>1</v>
      </c>
      <c r="BA8" s="62">
        <v>1</v>
      </c>
      <c r="BB8" s="62">
        <v>45</v>
      </c>
      <c r="BC8" s="63">
        <v>1</v>
      </c>
      <c r="BD8" s="80">
        <v>1</v>
      </c>
      <c r="BE8" s="80">
        <v>1</v>
      </c>
      <c r="BF8" s="82" t="s">
        <v>2747</v>
      </c>
      <c r="BH8" s="64">
        <v>1</v>
      </c>
      <c r="BI8" s="64">
        <v>1</v>
      </c>
      <c r="BJ8" s="64">
        <v>1</v>
      </c>
      <c r="BK8" s="64">
        <v>1</v>
      </c>
      <c r="BL8" s="64">
        <v>1</v>
      </c>
      <c r="BM8" s="64">
        <v>1</v>
      </c>
    </row>
    <row r="9" spans="1:65" outlineLevel="1">
      <c r="A9" s="134">
        <v>32135</v>
      </c>
      <c r="B9" s="168"/>
      <c r="C9" s="143"/>
      <c r="D9" s="144" t="s">
        <v>352</v>
      </c>
      <c r="E9" s="145">
        <v>0</v>
      </c>
      <c r="F9" s="136" t="s">
        <v>2743</v>
      </c>
      <c r="G9" s="13" t="s">
        <v>403</v>
      </c>
      <c r="H9" s="11" t="s">
        <v>352</v>
      </c>
      <c r="I9" s="11" t="s">
        <v>352</v>
      </c>
      <c r="J9" s="12">
        <v>0</v>
      </c>
      <c r="K9" s="13" t="s">
        <v>339</v>
      </c>
      <c r="L9" s="146">
        <v>0</v>
      </c>
      <c r="M9" s="39"/>
      <c r="N9" s="131"/>
      <c r="O9" s="131"/>
      <c r="P9" s="146">
        <v>0</v>
      </c>
      <c r="Q9" s="39"/>
      <c r="R9" s="131"/>
      <c r="S9" s="131"/>
      <c r="T9" s="146">
        <v>1</v>
      </c>
      <c r="U9" s="39"/>
      <c r="V9" s="131"/>
      <c r="W9" s="131"/>
      <c r="X9" s="146">
        <v>0</v>
      </c>
      <c r="Y9" s="39"/>
      <c r="Z9" s="131"/>
      <c r="AA9" s="131"/>
      <c r="AB9" s="146">
        <v>0</v>
      </c>
      <c r="AC9" s="39"/>
      <c r="AD9" s="131"/>
      <c r="AE9" s="131"/>
      <c r="AF9" s="146">
        <v>0</v>
      </c>
      <c r="AG9" s="39"/>
      <c r="AH9" s="131"/>
      <c r="AI9" s="131"/>
      <c r="AJ9" s="146">
        <v>0</v>
      </c>
      <c r="AK9" s="39"/>
      <c r="AL9" s="131"/>
      <c r="AM9" s="131"/>
      <c r="AN9" s="39"/>
      <c r="AO9" s="131"/>
      <c r="AP9" s="85"/>
      <c r="AQ9" s="189"/>
      <c r="AR9" s="189"/>
      <c r="AS9" s="90"/>
      <c r="AT9" s="80">
        <v>44.999999999999993</v>
      </c>
      <c r="AU9" s="90"/>
      <c r="AV9" s="7">
        <v>1</v>
      </c>
      <c r="AW9" s="62">
        <v>1</v>
      </c>
      <c r="AX9" s="62">
        <v>1</v>
      </c>
      <c r="AY9" s="62">
        <v>1</v>
      </c>
      <c r="AZ9" s="62">
        <v>1</v>
      </c>
      <c r="BA9" s="62">
        <v>1</v>
      </c>
      <c r="BB9" s="62">
        <v>45</v>
      </c>
      <c r="BC9" s="63">
        <v>1</v>
      </c>
      <c r="BD9" s="80">
        <v>1</v>
      </c>
      <c r="BE9" s="80">
        <v>1</v>
      </c>
      <c r="BF9" s="82" t="s">
        <v>2747</v>
      </c>
      <c r="BH9" s="64">
        <v>1</v>
      </c>
      <c r="BI9" s="64">
        <v>1</v>
      </c>
      <c r="BJ9" s="64">
        <v>1</v>
      </c>
      <c r="BK9" s="64">
        <v>1</v>
      </c>
      <c r="BL9" s="64">
        <v>1</v>
      </c>
      <c r="BM9" s="64">
        <v>1</v>
      </c>
    </row>
    <row r="10" spans="1:65" outlineLevel="1">
      <c r="A10" s="134">
        <v>33082</v>
      </c>
      <c r="B10" s="168"/>
      <c r="C10" s="143"/>
      <c r="D10" s="144" t="s">
        <v>352</v>
      </c>
      <c r="E10" s="145">
        <v>0</v>
      </c>
      <c r="F10" s="136" t="s">
        <v>2744</v>
      </c>
      <c r="G10" s="13" t="s">
        <v>403</v>
      </c>
      <c r="H10" s="11" t="s">
        <v>352</v>
      </c>
      <c r="I10" s="11" t="s">
        <v>352</v>
      </c>
      <c r="J10" s="12">
        <v>0</v>
      </c>
      <c r="K10" s="13" t="s">
        <v>339</v>
      </c>
      <c r="L10" s="146">
        <v>0</v>
      </c>
      <c r="M10" s="39"/>
      <c r="N10" s="131"/>
      <c r="O10" s="131"/>
      <c r="P10" s="146">
        <v>0</v>
      </c>
      <c r="Q10" s="39"/>
      <c r="R10" s="131"/>
      <c r="S10" s="131"/>
      <c r="T10" s="146">
        <v>0</v>
      </c>
      <c r="U10" s="39"/>
      <c r="V10" s="131"/>
      <c r="W10" s="131"/>
      <c r="X10" s="146">
        <v>1</v>
      </c>
      <c r="Y10" s="39"/>
      <c r="Z10" s="131"/>
      <c r="AA10" s="131"/>
      <c r="AB10" s="146">
        <v>0</v>
      </c>
      <c r="AC10" s="39"/>
      <c r="AD10" s="131"/>
      <c r="AE10" s="131"/>
      <c r="AF10" s="146">
        <v>0</v>
      </c>
      <c r="AG10" s="39"/>
      <c r="AH10" s="131"/>
      <c r="AI10" s="131"/>
      <c r="AJ10" s="146">
        <v>0</v>
      </c>
      <c r="AK10" s="39"/>
      <c r="AL10" s="131"/>
      <c r="AM10" s="131"/>
      <c r="AN10" s="39"/>
      <c r="AO10" s="131"/>
      <c r="AP10" s="85"/>
      <c r="AQ10" s="189"/>
      <c r="AR10" s="189"/>
      <c r="AS10" s="90"/>
      <c r="AT10" s="80">
        <v>44.999999999999993</v>
      </c>
      <c r="AU10" s="90"/>
      <c r="AV10" s="7">
        <v>1</v>
      </c>
      <c r="AW10" s="62">
        <v>1</v>
      </c>
      <c r="AX10" s="62">
        <v>1</v>
      </c>
      <c r="AY10" s="62">
        <v>1</v>
      </c>
      <c r="AZ10" s="62">
        <v>1</v>
      </c>
      <c r="BA10" s="62">
        <v>1</v>
      </c>
      <c r="BB10" s="62">
        <v>45</v>
      </c>
      <c r="BC10" s="63">
        <v>1</v>
      </c>
      <c r="BD10" s="80">
        <v>1</v>
      </c>
      <c r="BE10" s="80">
        <v>1</v>
      </c>
      <c r="BF10" s="82" t="s">
        <v>2747</v>
      </c>
      <c r="BH10" s="64">
        <v>1</v>
      </c>
      <c r="BI10" s="64">
        <v>1</v>
      </c>
      <c r="BJ10" s="64">
        <v>1</v>
      </c>
      <c r="BK10" s="64">
        <v>1</v>
      </c>
      <c r="BL10" s="64">
        <v>1</v>
      </c>
      <c r="BM10" s="64">
        <v>1</v>
      </c>
    </row>
    <row r="11" spans="1:65" outlineLevel="1">
      <c r="A11" s="134">
        <v>33081</v>
      </c>
      <c r="B11" s="168"/>
      <c r="C11" s="143"/>
      <c r="D11" s="144" t="s">
        <v>352</v>
      </c>
      <c r="E11" s="145">
        <v>0</v>
      </c>
      <c r="F11" s="136" t="s">
        <v>2745</v>
      </c>
      <c r="G11" s="13" t="s">
        <v>403</v>
      </c>
      <c r="H11" s="11" t="s">
        <v>352</v>
      </c>
      <c r="I11" s="11" t="s">
        <v>352</v>
      </c>
      <c r="J11" s="12">
        <v>0</v>
      </c>
      <c r="K11" s="13" t="s">
        <v>339</v>
      </c>
      <c r="L11" s="146">
        <v>0</v>
      </c>
      <c r="M11" s="39"/>
      <c r="N11" s="131"/>
      <c r="O11" s="131"/>
      <c r="P11" s="146">
        <v>0</v>
      </c>
      <c r="Q11" s="39"/>
      <c r="R11" s="131"/>
      <c r="S11" s="131"/>
      <c r="T11" s="146">
        <v>0</v>
      </c>
      <c r="U11" s="39"/>
      <c r="V11" s="131"/>
      <c r="W11" s="131"/>
      <c r="X11" s="146">
        <v>0</v>
      </c>
      <c r="Y11" s="39"/>
      <c r="Z11" s="131"/>
      <c r="AA11" s="131"/>
      <c r="AB11" s="146">
        <v>1</v>
      </c>
      <c r="AC11" s="39"/>
      <c r="AD11" s="131"/>
      <c r="AE11" s="131"/>
      <c r="AF11" s="146">
        <v>0</v>
      </c>
      <c r="AG11" s="39"/>
      <c r="AH11" s="131"/>
      <c r="AI11" s="131"/>
      <c r="AJ11" s="146">
        <v>0</v>
      </c>
      <c r="AK11" s="39"/>
      <c r="AL11" s="131"/>
      <c r="AM11" s="131"/>
      <c r="AN11" s="39"/>
      <c r="AO11" s="131"/>
      <c r="AP11" s="85"/>
      <c r="AQ11" s="189"/>
      <c r="AR11" s="189"/>
      <c r="AS11" s="90"/>
      <c r="AT11" s="80">
        <v>44.999999999999993</v>
      </c>
      <c r="AU11" s="90"/>
      <c r="AV11" s="7">
        <v>1</v>
      </c>
      <c r="AW11" s="62">
        <v>1</v>
      </c>
      <c r="AX11" s="62">
        <v>1</v>
      </c>
      <c r="AY11" s="62">
        <v>1</v>
      </c>
      <c r="AZ11" s="62">
        <v>1</v>
      </c>
      <c r="BA11" s="62">
        <v>1</v>
      </c>
      <c r="BB11" s="62">
        <v>45</v>
      </c>
      <c r="BC11" s="63">
        <v>1</v>
      </c>
      <c r="BD11" s="80">
        <v>1</v>
      </c>
      <c r="BE11" s="80">
        <v>1</v>
      </c>
      <c r="BF11" s="82" t="s">
        <v>2747</v>
      </c>
      <c r="BH11" s="64">
        <v>1</v>
      </c>
      <c r="BI11" s="64">
        <v>1</v>
      </c>
      <c r="BJ11" s="64">
        <v>1</v>
      </c>
      <c r="BK11" s="64">
        <v>1</v>
      </c>
      <c r="BL11" s="64">
        <v>1</v>
      </c>
      <c r="BM11" s="64">
        <v>1</v>
      </c>
    </row>
    <row r="12" spans="1:65" outlineLevel="1">
      <c r="A12" s="134">
        <v>32134</v>
      </c>
      <c r="B12" s="168"/>
      <c r="C12" s="143"/>
      <c r="D12" s="144" t="s">
        <v>352</v>
      </c>
      <c r="E12" s="145">
        <v>0</v>
      </c>
      <c r="F12" s="136" t="s">
        <v>2746</v>
      </c>
      <c r="G12" s="13" t="s">
        <v>403</v>
      </c>
      <c r="H12" s="11" t="s">
        <v>352</v>
      </c>
      <c r="I12" s="11" t="s">
        <v>352</v>
      </c>
      <c r="J12" s="12">
        <v>0</v>
      </c>
      <c r="K12" s="13" t="s">
        <v>339</v>
      </c>
      <c r="L12" s="146">
        <v>0</v>
      </c>
      <c r="M12" s="39"/>
      <c r="N12" s="131"/>
      <c r="O12" s="131"/>
      <c r="P12" s="146">
        <v>0</v>
      </c>
      <c r="Q12" s="39"/>
      <c r="R12" s="131"/>
      <c r="S12" s="131"/>
      <c r="T12" s="146">
        <v>0</v>
      </c>
      <c r="U12" s="39"/>
      <c r="V12" s="131"/>
      <c r="W12" s="131"/>
      <c r="X12" s="146">
        <v>0</v>
      </c>
      <c r="Y12" s="39"/>
      <c r="Z12" s="131"/>
      <c r="AA12" s="131"/>
      <c r="AB12" s="146">
        <v>0</v>
      </c>
      <c r="AC12" s="39"/>
      <c r="AD12" s="131"/>
      <c r="AE12" s="131"/>
      <c r="AF12" s="146">
        <v>1</v>
      </c>
      <c r="AG12" s="39"/>
      <c r="AH12" s="131"/>
      <c r="AI12" s="131"/>
      <c r="AJ12" s="146">
        <v>0</v>
      </c>
      <c r="AK12" s="39"/>
      <c r="AL12" s="131"/>
      <c r="AM12" s="131"/>
      <c r="AN12" s="39"/>
      <c r="AO12" s="131"/>
      <c r="AP12" s="85"/>
      <c r="AQ12" s="189"/>
      <c r="AR12" s="189"/>
      <c r="AS12" s="90"/>
      <c r="AT12" s="80">
        <v>44.999999999999993</v>
      </c>
      <c r="AU12" s="90"/>
      <c r="AV12" s="7">
        <v>1</v>
      </c>
      <c r="AW12" s="62">
        <v>1</v>
      </c>
      <c r="AX12" s="62">
        <v>1</v>
      </c>
      <c r="AY12" s="62">
        <v>1</v>
      </c>
      <c r="AZ12" s="62">
        <v>1</v>
      </c>
      <c r="BA12" s="62">
        <v>1</v>
      </c>
      <c r="BB12" s="62">
        <v>45</v>
      </c>
      <c r="BC12" s="63">
        <v>1</v>
      </c>
      <c r="BD12" s="80">
        <v>1</v>
      </c>
      <c r="BE12" s="80">
        <v>1</v>
      </c>
      <c r="BF12" s="82" t="s">
        <v>2747</v>
      </c>
      <c r="BH12" s="64">
        <v>1</v>
      </c>
      <c r="BI12" s="64">
        <v>1</v>
      </c>
      <c r="BJ12" s="64">
        <v>1</v>
      </c>
      <c r="BK12" s="64">
        <v>1</v>
      </c>
      <c r="BL12" s="64">
        <v>1</v>
      </c>
      <c r="BM12" s="64">
        <v>1</v>
      </c>
    </row>
    <row r="13" spans="1:65" outlineLevel="1">
      <c r="A13" s="134">
        <v>32127</v>
      </c>
      <c r="B13" s="168"/>
      <c r="C13" s="143"/>
      <c r="D13" s="144" t="s">
        <v>352</v>
      </c>
      <c r="E13" s="145">
        <v>0</v>
      </c>
      <c r="F13" s="136" t="s">
        <v>1033</v>
      </c>
      <c r="G13" s="13" t="s">
        <v>403</v>
      </c>
      <c r="H13" s="11" t="s">
        <v>352</v>
      </c>
      <c r="I13" s="11" t="s">
        <v>352</v>
      </c>
      <c r="J13" s="12">
        <v>0</v>
      </c>
      <c r="K13" s="13" t="s">
        <v>339</v>
      </c>
      <c r="L13" s="146">
        <v>0</v>
      </c>
      <c r="M13" s="39"/>
      <c r="N13" s="131"/>
      <c r="O13" s="131"/>
      <c r="P13" s="146">
        <v>0</v>
      </c>
      <c r="Q13" s="39"/>
      <c r="R13" s="131"/>
      <c r="S13" s="131"/>
      <c r="T13" s="146">
        <v>0</v>
      </c>
      <c r="U13" s="39"/>
      <c r="V13" s="131"/>
      <c r="W13" s="131"/>
      <c r="X13" s="146">
        <v>0</v>
      </c>
      <c r="Y13" s="39"/>
      <c r="Z13" s="131"/>
      <c r="AA13" s="131"/>
      <c r="AB13" s="146">
        <v>0</v>
      </c>
      <c r="AC13" s="39"/>
      <c r="AD13" s="131"/>
      <c r="AE13" s="131"/>
      <c r="AF13" s="146">
        <v>0</v>
      </c>
      <c r="AG13" s="39"/>
      <c r="AH13" s="131"/>
      <c r="AI13" s="131"/>
      <c r="AJ13" s="146">
        <v>1</v>
      </c>
      <c r="AK13" s="39"/>
      <c r="AL13" s="131"/>
      <c r="AM13" s="131"/>
      <c r="AN13" s="39"/>
      <c r="AO13" s="131"/>
      <c r="AP13" s="85"/>
      <c r="AQ13" s="189"/>
      <c r="AR13" s="189"/>
      <c r="AS13" s="90"/>
      <c r="AT13" s="80">
        <v>44.999999999999993</v>
      </c>
      <c r="AU13" s="90"/>
      <c r="AV13" s="7">
        <v>1</v>
      </c>
      <c r="AW13" s="62">
        <v>1</v>
      </c>
      <c r="AX13" s="62">
        <v>1</v>
      </c>
      <c r="AY13" s="62">
        <v>1</v>
      </c>
      <c r="AZ13" s="62">
        <v>1</v>
      </c>
      <c r="BA13" s="62">
        <v>1</v>
      </c>
      <c r="BB13" s="62">
        <v>45</v>
      </c>
      <c r="BC13" s="63">
        <v>1</v>
      </c>
      <c r="BD13" s="80">
        <v>1</v>
      </c>
      <c r="BE13" s="80">
        <v>1</v>
      </c>
      <c r="BF13" s="82" t="s">
        <v>2747</v>
      </c>
      <c r="BH13" s="64">
        <v>1</v>
      </c>
      <c r="BI13" s="64">
        <v>1</v>
      </c>
      <c r="BJ13" s="64">
        <v>1</v>
      </c>
      <c r="BK13" s="64">
        <v>1</v>
      </c>
      <c r="BL13" s="64">
        <v>1</v>
      </c>
      <c r="BM13" s="64">
        <v>1</v>
      </c>
    </row>
    <row r="14" spans="1:65" ht="24">
      <c r="A14" s="147">
        <v>1290</v>
      </c>
      <c r="B14" s="169" t="s">
        <v>312</v>
      </c>
      <c r="C14" s="148" t="s">
        <v>469</v>
      </c>
      <c r="D14" s="149" t="s">
        <v>471</v>
      </c>
      <c r="E14" s="150" t="s">
        <v>352</v>
      </c>
      <c r="F14" s="135" t="s">
        <v>2748</v>
      </c>
      <c r="G14" s="115" t="s">
        <v>352</v>
      </c>
      <c r="H14" s="170" t="s">
        <v>197</v>
      </c>
      <c r="I14" s="113" t="s">
        <v>2749</v>
      </c>
      <c r="J14" s="114" t="s">
        <v>352</v>
      </c>
      <c r="K14" s="115" t="s">
        <v>339</v>
      </c>
      <c r="L14" s="171">
        <v>1.05</v>
      </c>
      <c r="M14" s="39">
        <v>1</v>
      </c>
      <c r="N14" s="1">
        <v>1.3285812705862265</v>
      </c>
      <c r="O14" s="367" t="s">
        <v>2750</v>
      </c>
      <c r="P14" s="171">
        <v>0</v>
      </c>
      <c r="Q14" s="39">
        <v>1</v>
      </c>
      <c r="R14" s="1">
        <v>1.3285812705862265</v>
      </c>
      <c r="S14" s="367" t="s">
        <v>2750</v>
      </c>
      <c r="T14" s="171">
        <v>0</v>
      </c>
      <c r="U14" s="39">
        <v>1</v>
      </c>
      <c r="V14" s="1">
        <v>0</v>
      </c>
      <c r="W14" s="368">
        <v>0</v>
      </c>
      <c r="X14" s="171">
        <v>0</v>
      </c>
      <c r="Y14" s="39">
        <v>1</v>
      </c>
      <c r="Z14" s="1">
        <v>0</v>
      </c>
      <c r="AA14" s="368">
        <v>0</v>
      </c>
      <c r="AB14" s="171">
        <v>0</v>
      </c>
      <c r="AC14" s="39">
        <v>1</v>
      </c>
      <c r="AD14" s="1">
        <v>0</v>
      </c>
      <c r="AE14" s="368">
        <v>0</v>
      </c>
      <c r="AF14" s="171">
        <v>0</v>
      </c>
      <c r="AG14" s="39">
        <v>1</v>
      </c>
      <c r="AH14" s="1">
        <v>0</v>
      </c>
      <c r="AI14" s="368">
        <v>0</v>
      </c>
      <c r="AJ14" s="171">
        <v>0</v>
      </c>
      <c r="AK14" s="39"/>
      <c r="AL14" s="1"/>
      <c r="AM14" s="85"/>
      <c r="AN14" s="39">
        <v>1</v>
      </c>
      <c r="AO14" s="1">
        <v>1.3285812705862265</v>
      </c>
      <c r="AP14" s="85" t="s">
        <v>2750</v>
      </c>
      <c r="AQ14" s="313"/>
      <c r="AR14" s="313"/>
      <c r="AT14" s="80">
        <v>1.5681449998445471</v>
      </c>
      <c r="AU14" s="90" t="s">
        <v>281</v>
      </c>
      <c r="AV14" s="7">
        <v>3</v>
      </c>
      <c r="AW14" s="62">
        <v>3</v>
      </c>
      <c r="AX14" s="62">
        <v>4</v>
      </c>
      <c r="AY14" s="62">
        <v>3</v>
      </c>
      <c r="AZ14" s="62">
        <v>1</v>
      </c>
      <c r="BA14" s="62">
        <v>5</v>
      </c>
      <c r="BB14" s="62">
        <v>12</v>
      </c>
      <c r="BC14" s="63">
        <v>1.05</v>
      </c>
      <c r="BD14" s="80">
        <v>1.3229855584076429</v>
      </c>
      <c r="BE14" s="80">
        <v>1.3285812705862265</v>
      </c>
      <c r="BF14" s="82" t="s">
        <v>2751</v>
      </c>
      <c r="BH14" s="64">
        <v>1.1000000000000001</v>
      </c>
      <c r="BI14" s="64">
        <v>1.05</v>
      </c>
      <c r="BJ14" s="64">
        <v>1.2</v>
      </c>
      <c r="BK14" s="64">
        <v>1.02</v>
      </c>
      <c r="BL14" s="64">
        <v>1</v>
      </c>
      <c r="BM14" s="64">
        <v>1.2</v>
      </c>
    </row>
    <row r="15" spans="1:65" ht="24">
      <c r="A15" s="48" t="s">
        <v>1014</v>
      </c>
      <c r="B15" s="168" t="s">
        <v>468</v>
      </c>
      <c r="C15" s="143" t="s">
        <v>469</v>
      </c>
      <c r="D15" s="154" t="s">
        <v>470</v>
      </c>
      <c r="E15" s="155" t="s">
        <v>352</v>
      </c>
      <c r="F15" s="135" t="s">
        <v>1829</v>
      </c>
      <c r="G15" s="115" t="s">
        <v>1830</v>
      </c>
      <c r="H15" s="170" t="s">
        <v>352</v>
      </c>
      <c r="I15" s="113" t="s">
        <v>352</v>
      </c>
      <c r="J15" s="114">
        <v>0</v>
      </c>
      <c r="K15" s="115" t="s">
        <v>605</v>
      </c>
      <c r="L15" s="171">
        <v>6.2242139706928552E-2</v>
      </c>
      <c r="M15" s="39">
        <v>1</v>
      </c>
      <c r="N15" s="1">
        <v>1.5994360002076888</v>
      </c>
      <c r="O15" s="367" t="s">
        <v>2752</v>
      </c>
      <c r="P15" s="171">
        <v>2.5591895512228473</v>
      </c>
      <c r="Q15" s="39">
        <v>1</v>
      </c>
      <c r="R15" s="1">
        <v>1.5994360002076888</v>
      </c>
      <c r="S15" s="367" t="s">
        <v>2752</v>
      </c>
      <c r="T15" s="171">
        <v>0</v>
      </c>
      <c r="U15" s="39">
        <v>1</v>
      </c>
      <c r="V15" s="1">
        <v>0</v>
      </c>
      <c r="W15" s="368">
        <v>0</v>
      </c>
      <c r="X15" s="171">
        <v>0</v>
      </c>
      <c r="Y15" s="39">
        <v>1</v>
      </c>
      <c r="Z15" s="1">
        <v>0</v>
      </c>
      <c r="AA15" s="368">
        <v>0</v>
      </c>
      <c r="AB15" s="171">
        <v>0</v>
      </c>
      <c r="AC15" s="39">
        <v>1</v>
      </c>
      <c r="AD15" s="1">
        <v>0</v>
      </c>
      <c r="AE15" s="368">
        <v>0</v>
      </c>
      <c r="AF15" s="171">
        <v>0</v>
      </c>
      <c r="AG15" s="39">
        <v>1</v>
      </c>
      <c r="AH15" s="1">
        <v>0</v>
      </c>
      <c r="AI15" s="368">
        <v>0</v>
      </c>
      <c r="AJ15" s="171">
        <v>0</v>
      </c>
      <c r="AK15" s="39"/>
      <c r="AL15" s="1"/>
      <c r="AM15" s="85"/>
      <c r="AN15" s="39">
        <v>1</v>
      </c>
      <c r="AO15" s="1">
        <v>1.5994360002076888</v>
      </c>
      <c r="AP15" s="85" t="s">
        <v>2752</v>
      </c>
      <c r="AQ15" s="313"/>
      <c r="AR15" s="313"/>
      <c r="AT15" s="80">
        <v>1.5681449998445471</v>
      </c>
      <c r="AU15" s="90" t="s">
        <v>21</v>
      </c>
      <c r="AV15" s="7">
        <v>3</v>
      </c>
      <c r="AW15" s="62">
        <v>3</v>
      </c>
      <c r="AX15" s="62">
        <v>5</v>
      </c>
      <c r="AY15" s="62">
        <v>5</v>
      </c>
      <c r="AZ15" s="62">
        <v>1</v>
      </c>
      <c r="BA15" s="62">
        <v>5</v>
      </c>
      <c r="BB15" s="62">
        <v>2</v>
      </c>
      <c r="BC15" s="63">
        <v>1.05</v>
      </c>
      <c r="BD15" s="80">
        <v>1.5953767020422345</v>
      </c>
      <c r="BE15" s="80">
        <v>1.5994360002076888</v>
      </c>
      <c r="BF15" s="82" t="s">
        <v>2753</v>
      </c>
      <c r="BH15" s="64">
        <v>1.1000000000000001</v>
      </c>
      <c r="BI15" s="64">
        <v>1.05</v>
      </c>
      <c r="BJ15" s="64">
        <v>1.5</v>
      </c>
      <c r="BK15" s="64">
        <v>1.1000000000000001</v>
      </c>
      <c r="BL15" s="64">
        <v>1</v>
      </c>
      <c r="BM15" s="64">
        <v>1.2</v>
      </c>
    </row>
    <row r="16" spans="1:65" ht="24" outlineLevel="1">
      <c r="A16" s="94">
        <v>32023</v>
      </c>
      <c r="B16" s="168" t="s">
        <v>469</v>
      </c>
      <c r="C16" s="143" t="s">
        <v>469</v>
      </c>
      <c r="D16" s="154" t="s">
        <v>470</v>
      </c>
      <c r="E16" s="155" t="s">
        <v>352</v>
      </c>
      <c r="F16" s="135" t="s">
        <v>2187</v>
      </c>
      <c r="G16" s="115" t="s">
        <v>403</v>
      </c>
      <c r="H16" s="170" t="s">
        <v>352</v>
      </c>
      <c r="I16" s="113" t="s">
        <v>352</v>
      </c>
      <c r="J16" s="114">
        <v>0</v>
      </c>
      <c r="K16" s="115" t="s">
        <v>605</v>
      </c>
      <c r="L16" s="171">
        <v>0</v>
      </c>
      <c r="M16" s="39">
        <v>1</v>
      </c>
      <c r="N16" s="1">
        <v>1.0888159599559692</v>
      </c>
      <c r="O16" s="367" t="s">
        <v>2754</v>
      </c>
      <c r="P16" s="171">
        <v>0</v>
      </c>
      <c r="Q16" s="39"/>
      <c r="R16" s="1"/>
      <c r="S16" s="367"/>
      <c r="T16" s="171">
        <v>1.088888888888889</v>
      </c>
      <c r="U16" s="39">
        <v>1</v>
      </c>
      <c r="V16" s="1">
        <v>1.5681449998445471</v>
      </c>
      <c r="W16" s="368" t="s">
        <v>2755</v>
      </c>
      <c r="X16" s="171">
        <v>0.59027777777777779</v>
      </c>
      <c r="Y16" s="39">
        <v>1</v>
      </c>
      <c r="Z16" s="1">
        <v>1.5681449998445471</v>
      </c>
      <c r="AA16" s="368" t="s">
        <v>2755</v>
      </c>
      <c r="AB16" s="171">
        <v>4.7636452241715403</v>
      </c>
      <c r="AC16" s="39">
        <v>1</v>
      </c>
      <c r="AD16" s="1">
        <v>1.5681449998445471</v>
      </c>
      <c r="AE16" s="368" t="s">
        <v>2755</v>
      </c>
      <c r="AF16" s="171">
        <v>0.87206319893300499</v>
      </c>
      <c r="AG16" s="39">
        <v>1</v>
      </c>
      <c r="AH16" s="1">
        <v>1.5681449998445471</v>
      </c>
      <c r="AI16" s="368" t="s">
        <v>2755</v>
      </c>
      <c r="AJ16" s="171">
        <v>2.8052493300770163</v>
      </c>
      <c r="AK16" s="39">
        <v>1</v>
      </c>
      <c r="AL16" s="1">
        <v>1.5681449998445471</v>
      </c>
      <c r="AM16" s="85" t="s">
        <v>2755</v>
      </c>
      <c r="AN16" s="39">
        <v>1</v>
      </c>
      <c r="AO16" s="1">
        <v>1.0888159599559692</v>
      </c>
      <c r="AP16" s="85" t="s">
        <v>2754</v>
      </c>
      <c r="AQ16" s="313"/>
      <c r="AR16" s="313"/>
      <c r="AS16" s="90" t="s">
        <v>282</v>
      </c>
      <c r="AT16" s="80">
        <v>1.5681449998445471</v>
      </c>
      <c r="AU16" s="90" t="s">
        <v>253</v>
      </c>
      <c r="AV16" s="7">
        <v>2</v>
      </c>
      <c r="AW16" s="62">
        <v>3</v>
      </c>
      <c r="AX16" s="62">
        <v>1</v>
      </c>
      <c r="AY16" s="62">
        <v>2</v>
      </c>
      <c r="AZ16" s="62">
        <v>1</v>
      </c>
      <c r="BA16" s="62" t="s">
        <v>194</v>
      </c>
      <c r="BB16" s="62">
        <v>2</v>
      </c>
      <c r="BC16" s="63">
        <v>1.05</v>
      </c>
      <c r="BD16" s="80">
        <v>1.0722009304576894</v>
      </c>
      <c r="BE16" s="80">
        <v>1.0888159599559692</v>
      </c>
      <c r="BF16" s="82" t="s">
        <v>2756</v>
      </c>
      <c r="BH16" s="64">
        <v>1.05</v>
      </c>
      <c r="BI16" s="64">
        <v>1.05</v>
      </c>
      <c r="BJ16" s="64">
        <v>1</v>
      </c>
      <c r="BK16" s="64">
        <v>1.01</v>
      </c>
      <c r="BL16" s="64">
        <v>1</v>
      </c>
      <c r="BM16" s="64">
        <v>1</v>
      </c>
    </row>
    <row r="17" spans="1:65" ht="24">
      <c r="A17" s="153">
        <v>1702</v>
      </c>
      <c r="B17" s="168" t="s">
        <v>469</v>
      </c>
      <c r="C17" s="143" t="s">
        <v>469</v>
      </c>
      <c r="D17" s="154" t="s">
        <v>470</v>
      </c>
      <c r="E17" s="155" t="s">
        <v>352</v>
      </c>
      <c r="F17" s="135" t="s">
        <v>2757</v>
      </c>
      <c r="G17" s="115" t="s">
        <v>465</v>
      </c>
      <c r="H17" s="170" t="s">
        <v>352</v>
      </c>
      <c r="I17" s="113" t="s">
        <v>352</v>
      </c>
      <c r="J17" s="114">
        <v>0</v>
      </c>
      <c r="K17" s="115" t="s">
        <v>604</v>
      </c>
      <c r="L17" s="171">
        <v>0.58130601792573622</v>
      </c>
      <c r="M17" s="39">
        <v>1</v>
      </c>
      <c r="N17" s="1">
        <v>1.5994360002076888</v>
      </c>
      <c r="O17" s="367" t="s">
        <v>2752</v>
      </c>
      <c r="P17" s="171">
        <v>0</v>
      </c>
      <c r="Q17" s="39">
        <v>1</v>
      </c>
      <c r="R17" s="1">
        <v>1.5994360002076888</v>
      </c>
      <c r="S17" s="367" t="s">
        <v>2752</v>
      </c>
      <c r="T17" s="171">
        <v>0</v>
      </c>
      <c r="U17" s="39">
        <v>1</v>
      </c>
      <c r="V17" s="1">
        <v>0</v>
      </c>
      <c r="W17" s="368">
        <v>0</v>
      </c>
      <c r="X17" s="171">
        <v>0</v>
      </c>
      <c r="Y17" s="39">
        <v>1</v>
      </c>
      <c r="Z17" s="1">
        <v>0</v>
      </c>
      <c r="AA17" s="368">
        <v>0</v>
      </c>
      <c r="AB17" s="171">
        <v>0</v>
      </c>
      <c r="AC17" s="39">
        <v>1</v>
      </c>
      <c r="AD17" s="1">
        <v>0</v>
      </c>
      <c r="AE17" s="368">
        <v>0</v>
      </c>
      <c r="AF17" s="171">
        <v>0</v>
      </c>
      <c r="AG17" s="39">
        <v>1</v>
      </c>
      <c r="AH17" s="1">
        <v>0</v>
      </c>
      <c r="AI17" s="368">
        <v>0</v>
      </c>
      <c r="AJ17" s="171">
        <v>0</v>
      </c>
      <c r="AK17" s="39"/>
      <c r="AL17" s="1"/>
      <c r="AM17" s="85"/>
      <c r="AN17" s="39">
        <v>1</v>
      </c>
      <c r="AO17" s="1">
        <v>1.5994360002076888</v>
      </c>
      <c r="AP17" s="85" t="s">
        <v>2752</v>
      </c>
      <c r="AQ17" s="313"/>
      <c r="AR17" s="313"/>
      <c r="AS17" s="90"/>
      <c r="AT17" s="80">
        <v>1.5681449998445471</v>
      </c>
      <c r="AU17" s="90" t="s">
        <v>21</v>
      </c>
      <c r="AV17" s="7">
        <v>3</v>
      </c>
      <c r="AW17" s="62">
        <v>3</v>
      </c>
      <c r="AX17" s="62">
        <v>5</v>
      </c>
      <c r="AY17" s="62">
        <v>5</v>
      </c>
      <c r="AZ17" s="62">
        <v>1</v>
      </c>
      <c r="BA17" s="62">
        <v>5</v>
      </c>
      <c r="BB17" s="62">
        <v>1</v>
      </c>
      <c r="BC17" s="63">
        <v>1.05</v>
      </c>
      <c r="BD17" s="80">
        <v>1.5953767020422345</v>
      </c>
      <c r="BE17" s="80">
        <v>1.5994360002076888</v>
      </c>
      <c r="BF17" s="82" t="s">
        <v>2753</v>
      </c>
      <c r="BH17" s="64">
        <v>1.1000000000000001</v>
      </c>
      <c r="BI17" s="64">
        <v>1.05</v>
      </c>
      <c r="BJ17" s="64">
        <v>1.5</v>
      </c>
      <c r="BK17" s="64">
        <v>1.1000000000000001</v>
      </c>
      <c r="BL17" s="64">
        <v>1</v>
      </c>
      <c r="BM17" s="64">
        <v>1.2</v>
      </c>
    </row>
    <row r="18" spans="1:65" ht="24">
      <c r="A18" s="153">
        <v>2560</v>
      </c>
      <c r="B18" s="168" t="s">
        <v>469</v>
      </c>
      <c r="C18" s="143" t="s">
        <v>469</v>
      </c>
      <c r="D18" s="154" t="s">
        <v>470</v>
      </c>
      <c r="E18" s="155" t="s">
        <v>352</v>
      </c>
      <c r="F18" s="135" t="s">
        <v>1426</v>
      </c>
      <c r="G18" s="115" t="s">
        <v>465</v>
      </c>
      <c r="H18" s="170" t="s">
        <v>352</v>
      </c>
      <c r="I18" s="113" t="s">
        <v>352</v>
      </c>
      <c r="J18" s="114">
        <v>0</v>
      </c>
      <c r="K18" s="115" t="s">
        <v>604</v>
      </c>
      <c r="L18" s="171">
        <v>6.2227912932138287E-2</v>
      </c>
      <c r="M18" s="39">
        <v>1</v>
      </c>
      <c r="N18" s="1">
        <v>1.5994360002076888</v>
      </c>
      <c r="O18" s="367" t="s">
        <v>2752</v>
      </c>
      <c r="P18" s="171">
        <v>1.1234999999999999</v>
      </c>
      <c r="Q18" s="39">
        <v>1</v>
      </c>
      <c r="R18" s="1">
        <v>1.5994360002076888</v>
      </c>
      <c r="S18" s="367" t="s">
        <v>2752</v>
      </c>
      <c r="T18" s="171">
        <v>0.98000000000000009</v>
      </c>
      <c r="U18" s="39">
        <v>1</v>
      </c>
      <c r="V18" s="1">
        <v>1.5681449998445471</v>
      </c>
      <c r="W18" s="368" t="s">
        <v>2755</v>
      </c>
      <c r="X18" s="171">
        <v>6.375</v>
      </c>
      <c r="Y18" s="39">
        <v>1</v>
      </c>
      <c r="Z18" s="1">
        <v>1.5681449998445471</v>
      </c>
      <c r="AA18" s="368" t="s">
        <v>2755</v>
      </c>
      <c r="AB18" s="171">
        <v>51.447368421052637</v>
      </c>
      <c r="AC18" s="39">
        <v>1</v>
      </c>
      <c r="AD18" s="1">
        <v>1.5681449998445471</v>
      </c>
      <c r="AE18" s="368" t="s">
        <v>2755</v>
      </c>
      <c r="AF18" s="171">
        <v>9.418282548476455</v>
      </c>
      <c r="AG18" s="39">
        <v>1</v>
      </c>
      <c r="AH18" s="1">
        <v>1.5681449998445471</v>
      </c>
      <c r="AI18" s="368" t="s">
        <v>2755</v>
      </c>
      <c r="AJ18" s="171">
        <v>30.296692764831779</v>
      </c>
      <c r="AK18" s="39">
        <v>1</v>
      </c>
      <c r="AL18" s="1">
        <v>1.5681449998445471</v>
      </c>
      <c r="AM18" s="85" t="s">
        <v>2755</v>
      </c>
      <c r="AN18" s="39">
        <v>1</v>
      </c>
      <c r="AO18" s="1">
        <v>1.5994360002076888</v>
      </c>
      <c r="AP18" s="85" t="s">
        <v>2752</v>
      </c>
      <c r="AQ18" s="313"/>
      <c r="AR18" s="313"/>
      <c r="AS18" s="90" t="s">
        <v>282</v>
      </c>
      <c r="AT18" s="80">
        <v>1.5681449998445471</v>
      </c>
      <c r="AU18" s="90" t="s">
        <v>21</v>
      </c>
      <c r="AV18" s="7">
        <v>3</v>
      </c>
      <c r="AW18" s="62">
        <v>3</v>
      </c>
      <c r="AX18" s="62">
        <v>5</v>
      </c>
      <c r="AY18" s="62">
        <v>5</v>
      </c>
      <c r="AZ18" s="62">
        <v>1</v>
      </c>
      <c r="BA18" s="62">
        <v>5</v>
      </c>
      <c r="BB18" s="62">
        <v>1</v>
      </c>
      <c r="BC18" s="63">
        <v>1.05</v>
      </c>
      <c r="BD18" s="80">
        <v>1.5953767020422345</v>
      </c>
      <c r="BE18" s="80">
        <v>1.5994360002076888</v>
      </c>
      <c r="BF18" s="82" t="s">
        <v>2753</v>
      </c>
      <c r="BH18" s="64">
        <v>1.1000000000000001</v>
      </c>
      <c r="BI18" s="64">
        <v>1.05</v>
      </c>
      <c r="BJ18" s="64">
        <v>1.5</v>
      </c>
      <c r="BK18" s="64">
        <v>1.1000000000000001</v>
      </c>
      <c r="BL18" s="64">
        <v>1</v>
      </c>
      <c r="BM18" s="64">
        <v>1.2</v>
      </c>
    </row>
    <row r="19" spans="1:65" ht="24">
      <c r="A19" s="94">
        <v>3213</v>
      </c>
      <c r="B19" s="168" t="s">
        <v>469</v>
      </c>
      <c r="C19" s="143" t="s">
        <v>469</v>
      </c>
      <c r="D19" s="154" t="s">
        <v>470</v>
      </c>
      <c r="E19" s="155" t="s">
        <v>352</v>
      </c>
      <c r="F19" s="135" t="s">
        <v>1429</v>
      </c>
      <c r="G19" s="115" t="s">
        <v>465</v>
      </c>
      <c r="H19" s="170" t="s">
        <v>352</v>
      </c>
      <c r="I19" s="113" t="s">
        <v>352</v>
      </c>
      <c r="J19" s="114">
        <v>1</v>
      </c>
      <c r="K19" s="115" t="s">
        <v>466</v>
      </c>
      <c r="L19" s="171">
        <v>4.0000000000000001E-10</v>
      </c>
      <c r="M19" s="39">
        <v>1</v>
      </c>
      <c r="N19" s="1">
        <v>3.899350600768392</v>
      </c>
      <c r="O19" s="367" t="s">
        <v>2758</v>
      </c>
      <c r="P19" s="171">
        <v>4.0000000000000001E-10</v>
      </c>
      <c r="Q19" s="39">
        <v>1</v>
      </c>
      <c r="R19" s="1">
        <v>3.899350600768392</v>
      </c>
      <c r="S19" s="367" t="s">
        <v>2758</v>
      </c>
      <c r="T19" s="171">
        <v>4.0000000000000001E-10</v>
      </c>
      <c r="U19" s="39">
        <v>1</v>
      </c>
      <c r="V19" s="1">
        <v>3.2744788777166907</v>
      </c>
      <c r="W19" s="368" t="s">
        <v>2755</v>
      </c>
      <c r="X19" s="171">
        <v>4.0000000000000001E-10</v>
      </c>
      <c r="Y19" s="39">
        <v>1</v>
      </c>
      <c r="Z19" s="1">
        <v>3.2744788777166907</v>
      </c>
      <c r="AA19" s="368" t="s">
        <v>2755</v>
      </c>
      <c r="AB19" s="171">
        <v>4.0000000000000001E-10</v>
      </c>
      <c r="AC19" s="39">
        <v>1</v>
      </c>
      <c r="AD19" s="1">
        <v>3.2744788777166907</v>
      </c>
      <c r="AE19" s="368" t="s">
        <v>2755</v>
      </c>
      <c r="AF19" s="171">
        <v>4.0000000000000001E-10</v>
      </c>
      <c r="AG19" s="39">
        <v>1</v>
      </c>
      <c r="AH19" s="1">
        <v>3.2744788777166907</v>
      </c>
      <c r="AI19" s="368" t="s">
        <v>2755</v>
      </c>
      <c r="AJ19" s="171">
        <v>4.0000000000000001E-10</v>
      </c>
      <c r="AK19" s="39">
        <v>1</v>
      </c>
      <c r="AL19" s="1">
        <v>3.2744788777166907</v>
      </c>
      <c r="AM19" s="85" t="s">
        <v>2755</v>
      </c>
      <c r="AN19" s="39">
        <v>1</v>
      </c>
      <c r="AO19" s="1">
        <v>3.899350600768392</v>
      </c>
      <c r="AP19" s="85" t="s">
        <v>2758</v>
      </c>
      <c r="AQ19" s="313"/>
      <c r="AR19" s="313"/>
      <c r="AS19" s="90" t="s">
        <v>282</v>
      </c>
      <c r="AT19" s="80">
        <v>3.2744788777166907</v>
      </c>
      <c r="AU19" s="281" t="s">
        <v>611</v>
      </c>
      <c r="AV19" s="149">
        <v>5</v>
      </c>
      <c r="AW19" s="149" t="s">
        <v>194</v>
      </c>
      <c r="AX19" s="149">
        <v>1</v>
      </c>
      <c r="AY19" s="149">
        <v>1</v>
      </c>
      <c r="AZ19" s="149">
        <v>5</v>
      </c>
      <c r="BA19" s="149" t="s">
        <v>194</v>
      </c>
      <c r="BB19" s="62">
        <v>9</v>
      </c>
      <c r="BC19" s="63">
        <v>3</v>
      </c>
      <c r="BD19" s="80">
        <v>2.2322914680502111</v>
      </c>
      <c r="BE19" s="80">
        <v>3.899350600768392</v>
      </c>
      <c r="BF19" s="82" t="s">
        <v>2759</v>
      </c>
      <c r="BH19" s="64">
        <v>1.5</v>
      </c>
      <c r="BI19" s="64">
        <v>1</v>
      </c>
      <c r="BJ19" s="64">
        <v>1</v>
      </c>
      <c r="BK19" s="64">
        <v>1</v>
      </c>
      <c r="BL19" s="64">
        <v>2</v>
      </c>
      <c r="BM19" s="64">
        <v>1</v>
      </c>
    </row>
    <row r="20" spans="1:65" ht="12.75">
      <c r="A20" s="153">
        <v>4808</v>
      </c>
      <c r="B20" s="168" t="s">
        <v>469</v>
      </c>
      <c r="C20" s="143" t="s">
        <v>469</v>
      </c>
      <c r="D20" s="154" t="s">
        <v>470</v>
      </c>
      <c r="E20" s="155" t="s">
        <v>352</v>
      </c>
      <c r="F20" s="135" t="s">
        <v>2741</v>
      </c>
      <c r="G20" s="115" t="s">
        <v>44</v>
      </c>
      <c r="H20" s="170" t="s">
        <v>352</v>
      </c>
      <c r="I20" s="113" t="s">
        <v>352</v>
      </c>
      <c r="J20" s="114">
        <v>0</v>
      </c>
      <c r="K20" s="115" t="s">
        <v>339</v>
      </c>
      <c r="L20" s="171">
        <v>0</v>
      </c>
      <c r="M20" s="39">
        <v>1</v>
      </c>
      <c r="N20" s="1">
        <v>1.0888159599559692</v>
      </c>
      <c r="O20" s="367" t="s">
        <v>2754</v>
      </c>
      <c r="P20" s="171">
        <v>2.0529999999999999</v>
      </c>
      <c r="Q20" s="39">
        <v>1</v>
      </c>
      <c r="R20" s="1">
        <v>1.0888159599559692</v>
      </c>
      <c r="S20" s="367" t="s">
        <v>2754</v>
      </c>
      <c r="T20" s="171">
        <v>0</v>
      </c>
      <c r="U20" s="39">
        <v>1</v>
      </c>
      <c r="V20" s="1">
        <v>0</v>
      </c>
      <c r="W20" s="368">
        <v>0</v>
      </c>
      <c r="X20" s="171">
        <v>0</v>
      </c>
      <c r="Y20" s="39">
        <v>1</v>
      </c>
      <c r="Z20" s="1">
        <v>0</v>
      </c>
      <c r="AA20" s="368">
        <v>0</v>
      </c>
      <c r="AB20" s="171">
        <v>0</v>
      </c>
      <c r="AC20" s="39">
        <v>1</v>
      </c>
      <c r="AD20" s="1">
        <v>0</v>
      </c>
      <c r="AE20" s="368">
        <v>0</v>
      </c>
      <c r="AF20" s="171">
        <v>0</v>
      </c>
      <c r="AG20" s="39">
        <v>1</v>
      </c>
      <c r="AH20" s="1">
        <v>0</v>
      </c>
      <c r="AI20" s="368">
        <v>0</v>
      </c>
      <c r="AJ20" s="171">
        <v>0</v>
      </c>
      <c r="AK20" s="39"/>
      <c r="AL20" s="1"/>
      <c r="AM20" s="85"/>
      <c r="AN20" s="39">
        <v>1</v>
      </c>
      <c r="AO20" s="1">
        <v>1.0888159599559692</v>
      </c>
      <c r="AP20" s="85" t="s">
        <v>2754</v>
      </c>
      <c r="AQ20" s="313">
        <v>2.0529999999999999</v>
      </c>
      <c r="AR20" s="313"/>
      <c r="AS20" s="90"/>
      <c r="AT20" s="80">
        <v>1.5681449998445471</v>
      </c>
      <c r="AU20" s="90" t="s">
        <v>253</v>
      </c>
      <c r="AV20" s="7">
        <v>2</v>
      </c>
      <c r="AW20" s="62">
        <v>3</v>
      </c>
      <c r="AX20" s="62">
        <v>1</v>
      </c>
      <c r="AY20" s="62">
        <v>2</v>
      </c>
      <c r="AZ20" s="62">
        <v>1</v>
      </c>
      <c r="BA20" s="62" t="s">
        <v>194</v>
      </c>
      <c r="BB20" s="62">
        <v>3</v>
      </c>
      <c r="BC20" s="63">
        <v>1.05</v>
      </c>
      <c r="BD20" s="80">
        <v>1.0722009304576894</v>
      </c>
      <c r="BE20" s="80">
        <v>1.0888159599559692</v>
      </c>
      <c r="BF20" s="82" t="s">
        <v>2756</v>
      </c>
      <c r="BH20" s="64">
        <v>1.05</v>
      </c>
      <c r="BI20" s="64">
        <v>1.05</v>
      </c>
      <c r="BJ20" s="64">
        <v>1</v>
      </c>
      <c r="BK20" s="64">
        <v>1.01</v>
      </c>
      <c r="BL20" s="64">
        <v>1</v>
      </c>
      <c r="BM20" s="64">
        <v>1</v>
      </c>
    </row>
    <row r="21" spans="1:65" ht="24" outlineLevel="1">
      <c r="A21" s="153">
        <v>825</v>
      </c>
      <c r="B21" s="168" t="s">
        <v>469</v>
      </c>
      <c r="C21" s="143" t="s">
        <v>469</v>
      </c>
      <c r="D21" s="154" t="s">
        <v>470</v>
      </c>
      <c r="E21" s="155" t="s">
        <v>352</v>
      </c>
      <c r="F21" s="135" t="s">
        <v>2742</v>
      </c>
      <c r="G21" s="115" t="s">
        <v>44</v>
      </c>
      <c r="H21" s="170" t="s">
        <v>352</v>
      </c>
      <c r="I21" s="113" t="s">
        <v>352</v>
      </c>
      <c r="J21" s="114">
        <v>0</v>
      </c>
      <c r="K21" s="115" t="s">
        <v>339</v>
      </c>
      <c r="L21" s="171">
        <v>0</v>
      </c>
      <c r="M21" s="39">
        <v>1</v>
      </c>
      <c r="N21" s="1">
        <v>1.0888159599559692</v>
      </c>
      <c r="O21" s="367" t="s">
        <v>2754</v>
      </c>
      <c r="P21" s="171">
        <v>0</v>
      </c>
      <c r="Q21" s="39"/>
      <c r="R21" s="1"/>
      <c r="S21" s="367"/>
      <c r="T21" s="171">
        <v>0.63699339119356635</v>
      </c>
      <c r="U21" s="39">
        <v>1</v>
      </c>
      <c r="V21" s="1">
        <v>1.5681449998445471</v>
      </c>
      <c r="W21" s="368" t="s">
        <v>2755</v>
      </c>
      <c r="X21" s="171">
        <v>-0.45766590389016015</v>
      </c>
      <c r="Y21" s="39">
        <v>1</v>
      </c>
      <c r="Z21" s="1">
        <v>1.5681449998445471</v>
      </c>
      <c r="AA21" s="368" t="s">
        <v>2755</v>
      </c>
      <c r="AB21" s="171">
        <v>0</v>
      </c>
      <c r="AC21" s="39">
        <v>1</v>
      </c>
      <c r="AD21" s="1">
        <v>1.5681449998445471</v>
      </c>
      <c r="AE21" s="368" t="s">
        <v>2755</v>
      </c>
      <c r="AF21" s="171">
        <v>0</v>
      </c>
      <c r="AG21" s="39">
        <v>1</v>
      </c>
      <c r="AH21" s="1">
        <v>1.5681449998445471</v>
      </c>
      <c r="AI21" s="368" t="s">
        <v>2755</v>
      </c>
      <c r="AJ21" s="171">
        <v>0</v>
      </c>
      <c r="AK21" s="39">
        <v>1</v>
      </c>
      <c r="AL21" s="1">
        <v>1.5681449998445471</v>
      </c>
      <c r="AM21" s="85" t="s">
        <v>2755</v>
      </c>
      <c r="AN21" s="39">
        <v>1</v>
      </c>
      <c r="AO21" s="1">
        <v>1.0888159599559692</v>
      </c>
      <c r="AP21" s="85" t="s">
        <v>2754</v>
      </c>
      <c r="AQ21" s="313"/>
      <c r="AR21" s="313"/>
      <c r="AS21" s="90" t="s">
        <v>282</v>
      </c>
      <c r="AT21" s="80">
        <v>1.5681449998445471</v>
      </c>
      <c r="AU21" s="90" t="s">
        <v>253</v>
      </c>
      <c r="AV21" s="7">
        <v>2</v>
      </c>
      <c r="AW21" s="62">
        <v>3</v>
      </c>
      <c r="AX21" s="62">
        <v>1</v>
      </c>
      <c r="AY21" s="62">
        <v>2</v>
      </c>
      <c r="AZ21" s="62">
        <v>1</v>
      </c>
      <c r="BA21" s="62" t="s">
        <v>194</v>
      </c>
      <c r="BB21" s="62">
        <v>3</v>
      </c>
      <c r="BC21" s="63">
        <v>1.05</v>
      </c>
      <c r="BD21" s="80">
        <v>1.0722009304576894</v>
      </c>
      <c r="BE21" s="80">
        <v>1.0888159599559692</v>
      </c>
      <c r="BF21" s="82" t="s">
        <v>2756</v>
      </c>
      <c r="BH21" s="64">
        <v>1.05</v>
      </c>
      <c r="BI21" s="64">
        <v>1.05</v>
      </c>
      <c r="BJ21" s="64">
        <v>1</v>
      </c>
      <c r="BK21" s="64">
        <v>1.01</v>
      </c>
      <c r="BL21" s="64">
        <v>1</v>
      </c>
      <c r="BM21" s="64">
        <v>1</v>
      </c>
    </row>
    <row r="22" spans="1:65" ht="24" outlineLevel="1">
      <c r="A22" s="153">
        <v>32135</v>
      </c>
      <c r="B22" s="168" t="s">
        <v>469</v>
      </c>
      <c r="C22" s="143" t="s">
        <v>469</v>
      </c>
      <c r="D22" s="154" t="s">
        <v>470</v>
      </c>
      <c r="E22" s="155" t="s">
        <v>352</v>
      </c>
      <c r="F22" s="135" t="s">
        <v>2743</v>
      </c>
      <c r="G22" s="115" t="s">
        <v>403</v>
      </c>
      <c r="H22" s="170" t="s">
        <v>352</v>
      </c>
      <c r="I22" s="113" t="s">
        <v>352</v>
      </c>
      <c r="J22" s="114">
        <v>0</v>
      </c>
      <c r="K22" s="115" t="s">
        <v>339</v>
      </c>
      <c r="L22" s="171">
        <v>0</v>
      </c>
      <c r="M22" s="39">
        <v>1</v>
      </c>
      <c r="N22" s="1">
        <v>1.0888159599559692</v>
      </c>
      <c r="O22" s="367" t="s">
        <v>2754</v>
      </c>
      <c r="P22" s="171">
        <v>0</v>
      </c>
      <c r="Q22" s="39"/>
      <c r="R22" s="1"/>
      <c r="S22" s="367"/>
      <c r="T22" s="171">
        <v>0</v>
      </c>
      <c r="U22" s="39">
        <v>1</v>
      </c>
      <c r="V22" s="1">
        <v>1.5681449998445471</v>
      </c>
      <c r="W22" s="368" t="s">
        <v>2755</v>
      </c>
      <c r="X22" s="171">
        <v>1.5125858123569791</v>
      </c>
      <c r="Y22" s="39">
        <v>1</v>
      </c>
      <c r="Z22" s="1">
        <v>1.5681449998445471</v>
      </c>
      <c r="AA22" s="368" t="s">
        <v>2755</v>
      </c>
      <c r="AB22" s="171">
        <v>0</v>
      </c>
      <c r="AC22" s="39">
        <v>1</v>
      </c>
      <c r="AD22" s="1">
        <v>1.5681449998445471</v>
      </c>
      <c r="AE22" s="368" t="s">
        <v>2755</v>
      </c>
      <c r="AF22" s="171">
        <v>0</v>
      </c>
      <c r="AG22" s="39">
        <v>1</v>
      </c>
      <c r="AH22" s="1">
        <v>1.5681449998445471</v>
      </c>
      <c r="AI22" s="368" t="s">
        <v>2755</v>
      </c>
      <c r="AJ22" s="171">
        <v>0</v>
      </c>
      <c r="AK22" s="39">
        <v>1</v>
      </c>
      <c r="AL22" s="1">
        <v>1.5681449998445471</v>
      </c>
      <c r="AM22" s="85" t="s">
        <v>2755</v>
      </c>
      <c r="AN22" s="39">
        <v>1</v>
      </c>
      <c r="AO22" s="1">
        <v>1.0888159599559692</v>
      </c>
      <c r="AP22" s="85" t="s">
        <v>2754</v>
      </c>
      <c r="AQ22" s="313"/>
      <c r="AR22" s="313"/>
      <c r="AS22" s="90" t="s">
        <v>282</v>
      </c>
      <c r="AT22" s="80">
        <v>1.5681449998445471</v>
      </c>
      <c r="AU22" s="90" t="s">
        <v>253</v>
      </c>
      <c r="AV22" s="7">
        <v>2</v>
      </c>
      <c r="AW22" s="62">
        <v>3</v>
      </c>
      <c r="AX22" s="62">
        <v>1</v>
      </c>
      <c r="AY22" s="62">
        <v>2</v>
      </c>
      <c r="AZ22" s="62">
        <v>1</v>
      </c>
      <c r="BA22" s="62" t="s">
        <v>194</v>
      </c>
      <c r="BB22" s="62">
        <v>3</v>
      </c>
      <c r="BC22" s="63">
        <v>1.05</v>
      </c>
      <c r="BD22" s="80">
        <v>1.0722009304576894</v>
      </c>
      <c r="BE22" s="80">
        <v>1.0888159599559692</v>
      </c>
      <c r="BF22" s="82" t="s">
        <v>2756</v>
      </c>
      <c r="BH22" s="64">
        <v>1.05</v>
      </c>
      <c r="BI22" s="64">
        <v>1.05</v>
      </c>
      <c r="BJ22" s="64">
        <v>1</v>
      </c>
      <c r="BK22" s="64">
        <v>1.01</v>
      </c>
      <c r="BL22" s="64">
        <v>1</v>
      </c>
      <c r="BM22" s="64">
        <v>1</v>
      </c>
    </row>
    <row r="23" spans="1:65" ht="24" outlineLevel="1">
      <c r="A23" s="153">
        <v>33082</v>
      </c>
      <c r="B23" s="168" t="s">
        <v>469</v>
      </c>
      <c r="C23" s="143" t="s">
        <v>469</v>
      </c>
      <c r="D23" s="154" t="s">
        <v>470</v>
      </c>
      <c r="E23" s="155" t="s">
        <v>352</v>
      </c>
      <c r="F23" s="135" t="s">
        <v>2744</v>
      </c>
      <c r="G23" s="115" t="s">
        <v>403</v>
      </c>
      <c r="H23" s="170" t="s">
        <v>352</v>
      </c>
      <c r="I23" s="113" t="s">
        <v>352</v>
      </c>
      <c r="J23" s="114">
        <v>0</v>
      </c>
      <c r="K23" s="115" t="s">
        <v>339</v>
      </c>
      <c r="L23" s="171">
        <v>0</v>
      </c>
      <c r="M23" s="39">
        <v>1</v>
      </c>
      <c r="N23" s="1">
        <v>1.0888159599559692</v>
      </c>
      <c r="O23" s="367" t="s">
        <v>2754</v>
      </c>
      <c r="P23" s="171">
        <v>0</v>
      </c>
      <c r="Q23" s="39"/>
      <c r="R23" s="1"/>
      <c r="S23" s="367"/>
      <c r="T23" s="171">
        <v>0</v>
      </c>
      <c r="U23" s="39">
        <v>1</v>
      </c>
      <c r="V23" s="1">
        <v>1.5681449998445471</v>
      </c>
      <c r="W23" s="368" t="s">
        <v>2755</v>
      </c>
      <c r="X23" s="171">
        <v>0</v>
      </c>
      <c r="Y23" s="39">
        <v>1</v>
      </c>
      <c r="Z23" s="1">
        <v>1.5681449998445471</v>
      </c>
      <c r="AA23" s="368" t="s">
        <v>2755</v>
      </c>
      <c r="AB23" s="171">
        <v>1.0526315789473684</v>
      </c>
      <c r="AC23" s="39">
        <v>1</v>
      </c>
      <c r="AD23" s="1">
        <v>1.5681449998445471</v>
      </c>
      <c r="AE23" s="368" t="s">
        <v>2755</v>
      </c>
      <c r="AF23" s="171">
        <v>0</v>
      </c>
      <c r="AG23" s="39">
        <v>1</v>
      </c>
      <c r="AH23" s="1">
        <v>1.5681449998445471</v>
      </c>
      <c r="AI23" s="368" t="s">
        <v>2755</v>
      </c>
      <c r="AJ23" s="171">
        <v>0</v>
      </c>
      <c r="AK23" s="39">
        <v>1</v>
      </c>
      <c r="AL23" s="1">
        <v>1.5681449998445471</v>
      </c>
      <c r="AM23" s="85" t="s">
        <v>2755</v>
      </c>
      <c r="AN23" s="39">
        <v>1</v>
      </c>
      <c r="AO23" s="1">
        <v>1.0888159599559692</v>
      </c>
      <c r="AP23" s="85" t="s">
        <v>2754</v>
      </c>
      <c r="AQ23" s="313"/>
      <c r="AR23" s="313"/>
      <c r="AS23" s="90" t="s">
        <v>282</v>
      </c>
      <c r="AT23" s="80">
        <v>1.5681449998445471</v>
      </c>
      <c r="AU23" s="90" t="s">
        <v>253</v>
      </c>
      <c r="AV23" s="7">
        <v>2</v>
      </c>
      <c r="AW23" s="62">
        <v>3</v>
      </c>
      <c r="AX23" s="62">
        <v>1</v>
      </c>
      <c r="AY23" s="62">
        <v>2</v>
      </c>
      <c r="AZ23" s="62">
        <v>1</v>
      </c>
      <c r="BA23" s="62" t="s">
        <v>194</v>
      </c>
      <c r="BB23" s="62">
        <v>3</v>
      </c>
      <c r="BC23" s="63">
        <v>1.05</v>
      </c>
      <c r="BD23" s="80">
        <v>1.0722009304576894</v>
      </c>
      <c r="BE23" s="80">
        <v>1.0888159599559692</v>
      </c>
      <c r="BF23" s="82" t="s">
        <v>2756</v>
      </c>
      <c r="BH23" s="64">
        <v>1.05</v>
      </c>
      <c r="BI23" s="64">
        <v>1.05</v>
      </c>
      <c r="BJ23" s="64">
        <v>1</v>
      </c>
      <c r="BK23" s="64">
        <v>1.01</v>
      </c>
      <c r="BL23" s="64">
        <v>1</v>
      </c>
      <c r="BM23" s="64">
        <v>1</v>
      </c>
    </row>
    <row r="24" spans="1:65" ht="24" outlineLevel="1">
      <c r="A24" s="153">
        <v>33081</v>
      </c>
      <c r="B24" s="168" t="s">
        <v>469</v>
      </c>
      <c r="C24" s="143" t="s">
        <v>469</v>
      </c>
      <c r="D24" s="154" t="s">
        <v>470</v>
      </c>
      <c r="E24" s="155" t="s">
        <v>352</v>
      </c>
      <c r="F24" s="135" t="s">
        <v>2745</v>
      </c>
      <c r="G24" s="115" t="s">
        <v>403</v>
      </c>
      <c r="H24" s="170" t="s">
        <v>352</v>
      </c>
      <c r="I24" s="113" t="s">
        <v>352</v>
      </c>
      <c r="J24" s="114">
        <v>0</v>
      </c>
      <c r="K24" s="115" t="s">
        <v>339</v>
      </c>
      <c r="L24" s="171">
        <v>0</v>
      </c>
      <c r="M24" s="39">
        <v>1</v>
      </c>
      <c r="N24" s="1">
        <v>1.0888159599559692</v>
      </c>
      <c r="O24" s="367" t="s">
        <v>2754</v>
      </c>
      <c r="P24" s="171">
        <v>0</v>
      </c>
      <c r="Q24" s="39"/>
      <c r="R24" s="1"/>
      <c r="S24" s="367"/>
      <c r="T24" s="171">
        <v>0</v>
      </c>
      <c r="U24" s="39">
        <v>1</v>
      </c>
      <c r="V24" s="1">
        <v>1.5681449998445471</v>
      </c>
      <c r="W24" s="368" t="s">
        <v>2755</v>
      </c>
      <c r="X24" s="171">
        <v>0</v>
      </c>
      <c r="Y24" s="39">
        <v>1</v>
      </c>
      <c r="Z24" s="1">
        <v>1.5681449998445471</v>
      </c>
      <c r="AA24" s="368" t="s">
        <v>2755</v>
      </c>
      <c r="AB24" s="171">
        <v>0</v>
      </c>
      <c r="AC24" s="39">
        <v>1</v>
      </c>
      <c r="AD24" s="1">
        <v>1.5681449998445471</v>
      </c>
      <c r="AE24" s="368" t="s">
        <v>2755</v>
      </c>
      <c r="AF24" s="171">
        <v>1.0526315789473684</v>
      </c>
      <c r="AG24" s="39">
        <v>1</v>
      </c>
      <c r="AH24" s="1">
        <v>1.5681449998445471</v>
      </c>
      <c r="AI24" s="368" t="s">
        <v>2755</v>
      </c>
      <c r="AJ24" s="171">
        <v>0</v>
      </c>
      <c r="AK24" s="39">
        <v>1</v>
      </c>
      <c r="AL24" s="1">
        <v>1.5681449998445471</v>
      </c>
      <c r="AM24" s="85" t="s">
        <v>2755</v>
      </c>
      <c r="AN24" s="39">
        <v>1</v>
      </c>
      <c r="AO24" s="1">
        <v>1.0888159599559692</v>
      </c>
      <c r="AP24" s="85" t="s">
        <v>2754</v>
      </c>
      <c r="AQ24" s="313"/>
      <c r="AR24" s="313"/>
      <c r="AS24" s="90" t="s">
        <v>282</v>
      </c>
      <c r="AT24" s="80">
        <v>1.5681449998445471</v>
      </c>
      <c r="AU24" s="90" t="s">
        <v>253</v>
      </c>
      <c r="AV24" s="7">
        <v>2</v>
      </c>
      <c r="AW24" s="62">
        <v>3</v>
      </c>
      <c r="AX24" s="62">
        <v>1</v>
      </c>
      <c r="AY24" s="62">
        <v>2</v>
      </c>
      <c r="AZ24" s="62">
        <v>1</v>
      </c>
      <c r="BA24" s="62" t="s">
        <v>194</v>
      </c>
      <c r="BB24" s="62">
        <v>3</v>
      </c>
      <c r="BC24" s="63">
        <v>1.05</v>
      </c>
      <c r="BD24" s="80">
        <v>1.0722009304576894</v>
      </c>
      <c r="BE24" s="80">
        <v>1.0888159599559692</v>
      </c>
      <c r="BF24" s="82" t="s">
        <v>2756</v>
      </c>
      <c r="BH24" s="64">
        <v>1.05</v>
      </c>
      <c r="BI24" s="64">
        <v>1.05</v>
      </c>
      <c r="BJ24" s="64">
        <v>1</v>
      </c>
      <c r="BK24" s="64">
        <v>1.01</v>
      </c>
      <c r="BL24" s="64">
        <v>1</v>
      </c>
      <c r="BM24" s="64">
        <v>1</v>
      </c>
    </row>
    <row r="25" spans="1:65" ht="24" outlineLevel="1">
      <c r="A25" s="153">
        <v>32134</v>
      </c>
      <c r="B25" s="168" t="s">
        <v>469</v>
      </c>
      <c r="C25" s="143" t="s">
        <v>469</v>
      </c>
      <c r="D25" s="154" t="s">
        <v>470</v>
      </c>
      <c r="E25" s="155" t="s">
        <v>352</v>
      </c>
      <c r="F25" s="135" t="s">
        <v>2746</v>
      </c>
      <c r="G25" s="115" t="s">
        <v>403</v>
      </c>
      <c r="H25" s="170" t="s">
        <v>352</v>
      </c>
      <c r="I25" s="113" t="s">
        <v>352</v>
      </c>
      <c r="J25" s="114">
        <v>0</v>
      </c>
      <c r="K25" s="115" t="s">
        <v>339</v>
      </c>
      <c r="L25" s="171">
        <v>0</v>
      </c>
      <c r="M25" s="39">
        <v>1</v>
      </c>
      <c r="N25" s="1">
        <v>1.0888159599559692</v>
      </c>
      <c r="O25" s="367" t="s">
        <v>2754</v>
      </c>
      <c r="P25" s="171">
        <v>0</v>
      </c>
      <c r="Q25" s="39"/>
      <c r="R25" s="1"/>
      <c r="S25" s="367"/>
      <c r="T25" s="171">
        <v>0</v>
      </c>
      <c r="U25" s="39">
        <v>1</v>
      </c>
      <c r="V25" s="1">
        <v>1.5681449998445471</v>
      </c>
      <c r="W25" s="368" t="s">
        <v>2755</v>
      </c>
      <c r="X25" s="171">
        <v>0</v>
      </c>
      <c r="Y25" s="39">
        <v>1</v>
      </c>
      <c r="Z25" s="1">
        <v>1.5681449998445471</v>
      </c>
      <c r="AA25" s="368" t="s">
        <v>2755</v>
      </c>
      <c r="AB25" s="171">
        <v>0</v>
      </c>
      <c r="AC25" s="39">
        <v>1</v>
      </c>
      <c r="AD25" s="1">
        <v>1.5681449998445471</v>
      </c>
      <c r="AE25" s="368" t="s">
        <v>2755</v>
      </c>
      <c r="AF25" s="171">
        <v>0</v>
      </c>
      <c r="AG25" s="39">
        <v>1</v>
      </c>
      <c r="AH25" s="1">
        <v>1.5681449998445471</v>
      </c>
      <c r="AI25" s="368" t="s">
        <v>2755</v>
      </c>
      <c r="AJ25" s="171">
        <v>0.80419897706649057</v>
      </c>
      <c r="AK25" s="39">
        <v>1</v>
      </c>
      <c r="AL25" s="1">
        <v>1.5681449998445471</v>
      </c>
      <c r="AM25" s="85" t="s">
        <v>2755</v>
      </c>
      <c r="AN25" s="39">
        <v>1</v>
      </c>
      <c r="AO25" s="1">
        <v>1.0888159599559692</v>
      </c>
      <c r="AP25" s="85" t="s">
        <v>2754</v>
      </c>
      <c r="AQ25" s="313"/>
      <c r="AR25" s="313"/>
      <c r="AS25" s="90" t="s">
        <v>282</v>
      </c>
      <c r="AT25" s="80">
        <v>1.5681449998445471</v>
      </c>
      <c r="AU25" s="90" t="s">
        <v>253</v>
      </c>
      <c r="AV25" s="7">
        <v>2</v>
      </c>
      <c r="AW25" s="62">
        <v>3</v>
      </c>
      <c r="AX25" s="62">
        <v>1</v>
      </c>
      <c r="AY25" s="62">
        <v>2</v>
      </c>
      <c r="AZ25" s="62">
        <v>1</v>
      </c>
      <c r="BA25" s="62" t="s">
        <v>194</v>
      </c>
      <c r="BB25" s="62">
        <v>3</v>
      </c>
      <c r="BC25" s="63">
        <v>1.05</v>
      </c>
      <c r="BD25" s="80">
        <v>1.0722009304576894</v>
      </c>
      <c r="BE25" s="80">
        <v>1.0888159599559692</v>
      </c>
      <c r="BF25" s="82" t="s">
        <v>2756</v>
      </c>
      <c r="BH25" s="64">
        <v>1.05</v>
      </c>
      <c r="BI25" s="64">
        <v>1.05</v>
      </c>
      <c r="BJ25" s="64">
        <v>1</v>
      </c>
      <c r="BK25" s="64">
        <v>1.01</v>
      </c>
      <c r="BL25" s="64">
        <v>1</v>
      </c>
      <c r="BM25" s="64">
        <v>1</v>
      </c>
    </row>
    <row r="26" spans="1:65" ht="12.75" outlineLevel="1">
      <c r="A26" s="94">
        <v>63</v>
      </c>
      <c r="B26" s="168" t="s">
        <v>469</v>
      </c>
      <c r="C26" s="143" t="s">
        <v>469</v>
      </c>
      <c r="D26" s="154" t="s">
        <v>470</v>
      </c>
      <c r="E26" s="155" t="s">
        <v>352</v>
      </c>
      <c r="F26" s="135" t="s">
        <v>2760</v>
      </c>
      <c r="G26" s="115" t="s">
        <v>336</v>
      </c>
      <c r="H26" s="170" t="s">
        <v>352</v>
      </c>
      <c r="I26" s="113" t="s">
        <v>352</v>
      </c>
      <c r="J26" s="114">
        <v>0</v>
      </c>
      <c r="K26" s="115" t="s">
        <v>339</v>
      </c>
      <c r="L26" s="171">
        <v>0</v>
      </c>
      <c r="M26" s="39">
        <v>1</v>
      </c>
      <c r="N26" s="1">
        <v>1.0888159599559692</v>
      </c>
      <c r="O26" s="367" t="s">
        <v>2754</v>
      </c>
      <c r="P26" s="171">
        <v>0</v>
      </c>
      <c r="Q26" s="39"/>
      <c r="R26" s="1"/>
      <c r="S26" s="367"/>
      <c r="T26" s="171">
        <v>0.42733363459535928</v>
      </c>
      <c r="U26" s="39">
        <v>1</v>
      </c>
      <c r="V26" s="1">
        <v>1.5681449998445471</v>
      </c>
      <c r="W26" s="368" t="s">
        <v>2761</v>
      </c>
      <c r="X26" s="171">
        <v>0</v>
      </c>
      <c r="Y26" s="39">
        <v>1</v>
      </c>
      <c r="Z26" s="1">
        <v>1.5681449998445471</v>
      </c>
      <c r="AA26" s="368" t="s">
        <v>2761</v>
      </c>
      <c r="AB26" s="171">
        <v>0</v>
      </c>
      <c r="AC26" s="39">
        <v>1</v>
      </c>
      <c r="AD26" s="1">
        <v>1.5681449998445471</v>
      </c>
      <c r="AE26" s="368" t="s">
        <v>2761</v>
      </c>
      <c r="AF26" s="171">
        <v>0</v>
      </c>
      <c r="AG26" s="39">
        <v>1</v>
      </c>
      <c r="AH26" s="1">
        <v>1.5681449998445471</v>
      </c>
      <c r="AI26" s="368" t="s">
        <v>2761</v>
      </c>
      <c r="AJ26" s="171">
        <v>0</v>
      </c>
      <c r="AK26" s="39">
        <v>1</v>
      </c>
      <c r="AL26" s="1">
        <v>1.5681449998445471</v>
      </c>
      <c r="AM26" s="85" t="s">
        <v>2761</v>
      </c>
      <c r="AN26" s="39">
        <v>1</v>
      </c>
      <c r="AO26" s="1">
        <v>1.0888159599559692</v>
      </c>
      <c r="AP26" s="85" t="s">
        <v>2754</v>
      </c>
      <c r="AQ26" s="313"/>
      <c r="AR26" s="313"/>
      <c r="AS26" s="90" t="s">
        <v>311</v>
      </c>
      <c r="AT26" s="80">
        <v>1.5681449998445471</v>
      </c>
      <c r="AU26" s="90" t="s">
        <v>253</v>
      </c>
      <c r="AV26" s="7">
        <v>2</v>
      </c>
      <c r="AW26" s="62">
        <v>3</v>
      </c>
      <c r="AX26" s="62">
        <v>1</v>
      </c>
      <c r="AY26" s="62">
        <v>2</v>
      </c>
      <c r="AZ26" s="62">
        <v>1</v>
      </c>
      <c r="BA26" s="62" t="s">
        <v>194</v>
      </c>
      <c r="BB26" s="62">
        <v>3</v>
      </c>
      <c r="BC26" s="63">
        <v>1.05</v>
      </c>
      <c r="BD26" s="80">
        <v>1.0722009304576894</v>
      </c>
      <c r="BE26" s="80">
        <v>1.0888159599559692</v>
      </c>
      <c r="BF26" s="82" t="s">
        <v>2756</v>
      </c>
      <c r="BH26" s="64">
        <v>1.05</v>
      </c>
      <c r="BI26" s="64">
        <v>1.05</v>
      </c>
      <c r="BJ26" s="64">
        <v>1</v>
      </c>
      <c r="BK26" s="64">
        <v>1.01</v>
      </c>
      <c r="BL26" s="64">
        <v>1</v>
      </c>
      <c r="BM26" s="64">
        <v>1</v>
      </c>
    </row>
    <row r="27" spans="1:65" ht="24" outlineLevel="1">
      <c r="A27" s="94">
        <v>2757</v>
      </c>
      <c r="B27" s="168" t="s">
        <v>469</v>
      </c>
      <c r="C27" s="143" t="s">
        <v>469</v>
      </c>
      <c r="D27" s="154" t="s">
        <v>470</v>
      </c>
      <c r="E27" s="155" t="s">
        <v>352</v>
      </c>
      <c r="F27" s="135" t="s">
        <v>2762</v>
      </c>
      <c r="G27" s="115" t="s">
        <v>465</v>
      </c>
      <c r="H27" s="170" t="s">
        <v>352</v>
      </c>
      <c r="I27" s="113" t="s">
        <v>352</v>
      </c>
      <c r="J27" s="114">
        <v>0</v>
      </c>
      <c r="K27" s="115" t="s">
        <v>339</v>
      </c>
      <c r="L27" s="171">
        <v>0</v>
      </c>
      <c r="M27" s="39">
        <v>1</v>
      </c>
      <c r="N27" s="1">
        <v>1.0888159599559692</v>
      </c>
      <c r="O27" s="367" t="s">
        <v>2754</v>
      </c>
      <c r="P27" s="171">
        <v>0</v>
      </c>
      <c r="Q27" s="39"/>
      <c r="R27" s="1"/>
      <c r="S27" s="367"/>
      <c r="T27" s="171">
        <v>0</v>
      </c>
      <c r="U27" s="39">
        <v>1</v>
      </c>
      <c r="V27" s="1">
        <v>1.5681449998445471</v>
      </c>
      <c r="W27" s="368" t="s">
        <v>2755</v>
      </c>
      <c r="X27" s="171">
        <v>0</v>
      </c>
      <c r="Y27" s="39">
        <v>1</v>
      </c>
      <c r="Z27" s="1">
        <v>1.5681449998445471</v>
      </c>
      <c r="AA27" s="368" t="s">
        <v>2755</v>
      </c>
      <c r="AB27" s="171">
        <v>0</v>
      </c>
      <c r="AC27" s="39">
        <v>1</v>
      </c>
      <c r="AD27" s="1">
        <v>1.5681449998445471</v>
      </c>
      <c r="AE27" s="368" t="s">
        <v>2755</v>
      </c>
      <c r="AF27" s="171">
        <v>0.47050788878762417</v>
      </c>
      <c r="AG27" s="39">
        <v>1</v>
      </c>
      <c r="AH27" s="1">
        <v>1.5681449998445471</v>
      </c>
      <c r="AI27" s="368" t="s">
        <v>2755</v>
      </c>
      <c r="AJ27" s="171">
        <v>0</v>
      </c>
      <c r="AK27" s="39">
        <v>1</v>
      </c>
      <c r="AL27" s="1">
        <v>1.5681449998445471</v>
      </c>
      <c r="AM27" s="85" t="s">
        <v>2755</v>
      </c>
      <c r="AN27" s="39">
        <v>1</v>
      </c>
      <c r="AO27" s="1">
        <v>1.0888159599559692</v>
      </c>
      <c r="AP27" s="85" t="s">
        <v>2754</v>
      </c>
      <c r="AQ27" s="313"/>
      <c r="AR27" s="313"/>
      <c r="AS27" s="90" t="s">
        <v>282</v>
      </c>
      <c r="AT27" s="80">
        <v>1.5681449998445471</v>
      </c>
      <c r="AU27" s="90" t="s">
        <v>253</v>
      </c>
      <c r="AV27" s="7">
        <v>2</v>
      </c>
      <c r="AW27" s="62">
        <v>3</v>
      </c>
      <c r="AX27" s="62">
        <v>1</v>
      </c>
      <c r="AY27" s="62">
        <v>2</v>
      </c>
      <c r="AZ27" s="62">
        <v>1</v>
      </c>
      <c r="BA27" s="62" t="s">
        <v>194</v>
      </c>
      <c r="BB27" s="62">
        <v>3</v>
      </c>
      <c r="BC27" s="63">
        <v>1.05</v>
      </c>
      <c r="BD27" s="80">
        <v>1.0722009304576894</v>
      </c>
      <c r="BE27" s="80">
        <v>1.0888159599559692</v>
      </c>
      <c r="BF27" s="82" t="s">
        <v>2756</v>
      </c>
      <c r="BH27" s="64">
        <v>1.05</v>
      </c>
      <c r="BI27" s="64">
        <v>1.05</v>
      </c>
      <c r="BJ27" s="64">
        <v>1</v>
      </c>
      <c r="BK27" s="64">
        <v>1.01</v>
      </c>
      <c r="BL27" s="64">
        <v>1</v>
      </c>
      <c r="BM27" s="64">
        <v>1</v>
      </c>
    </row>
    <row r="28" spans="1:65" ht="12.75" outlineLevel="1">
      <c r="A28" s="94">
        <v>33031</v>
      </c>
      <c r="B28" s="168" t="s">
        <v>469</v>
      </c>
      <c r="C28" s="143" t="s">
        <v>469</v>
      </c>
      <c r="D28" s="154" t="s">
        <v>470</v>
      </c>
      <c r="E28" s="155" t="s">
        <v>352</v>
      </c>
      <c r="F28" s="135" t="s">
        <v>2763</v>
      </c>
      <c r="G28" s="115" t="s">
        <v>465</v>
      </c>
      <c r="H28" s="170" t="s">
        <v>352</v>
      </c>
      <c r="I28" s="113" t="s">
        <v>352</v>
      </c>
      <c r="J28" s="114">
        <v>0</v>
      </c>
      <c r="K28" s="115" t="s">
        <v>339</v>
      </c>
      <c r="L28" s="171">
        <v>0</v>
      </c>
      <c r="M28" s="39">
        <v>1</v>
      </c>
      <c r="N28" s="1">
        <v>1.0888159599559692</v>
      </c>
      <c r="O28" s="367" t="s">
        <v>2754</v>
      </c>
      <c r="P28" s="171">
        <v>0</v>
      </c>
      <c r="Q28" s="39"/>
      <c r="R28" s="1"/>
      <c r="S28" s="367"/>
      <c r="T28" s="171">
        <v>0</v>
      </c>
      <c r="U28" s="39">
        <v>1</v>
      </c>
      <c r="V28" s="1">
        <v>1.5681449998445471</v>
      </c>
      <c r="W28" s="368" t="s">
        <v>2764</v>
      </c>
      <c r="X28" s="171">
        <v>0</v>
      </c>
      <c r="Y28" s="39">
        <v>1</v>
      </c>
      <c r="Z28" s="1">
        <v>1.5681449998445471</v>
      </c>
      <c r="AA28" s="368" t="s">
        <v>2764</v>
      </c>
      <c r="AB28" s="171">
        <v>0</v>
      </c>
      <c r="AC28" s="39">
        <v>1</v>
      </c>
      <c r="AD28" s="1">
        <v>1.5681449998445471</v>
      </c>
      <c r="AE28" s="368" t="s">
        <v>2764</v>
      </c>
      <c r="AF28" s="171">
        <v>0</v>
      </c>
      <c r="AG28" s="39">
        <v>1</v>
      </c>
      <c r="AH28" s="1">
        <v>1.5681449998445471</v>
      </c>
      <c r="AI28" s="368" t="s">
        <v>2764</v>
      </c>
      <c r="AJ28" s="171">
        <v>0</v>
      </c>
      <c r="AK28" s="39">
        <v>1</v>
      </c>
      <c r="AL28" s="1">
        <v>1.5681449998445471</v>
      </c>
      <c r="AM28" s="85" t="s">
        <v>2764</v>
      </c>
      <c r="AN28" s="39">
        <v>1</v>
      </c>
      <c r="AO28" s="1">
        <v>1.0888159599559692</v>
      </c>
      <c r="AP28" s="85" t="s">
        <v>2754</v>
      </c>
      <c r="AQ28" s="313"/>
      <c r="AR28" s="313"/>
      <c r="AS28" s="90" t="s">
        <v>310</v>
      </c>
      <c r="AT28" s="80">
        <v>1.5681449998445471</v>
      </c>
      <c r="AU28" s="90" t="s">
        <v>253</v>
      </c>
      <c r="AV28" s="7">
        <v>2</v>
      </c>
      <c r="AW28" s="62">
        <v>3</v>
      </c>
      <c r="AX28" s="62">
        <v>1</v>
      </c>
      <c r="AY28" s="62">
        <v>2</v>
      </c>
      <c r="AZ28" s="62">
        <v>1</v>
      </c>
      <c r="BA28" s="62" t="s">
        <v>194</v>
      </c>
      <c r="BB28" s="62">
        <v>3</v>
      </c>
      <c r="BC28" s="63">
        <v>1.05</v>
      </c>
      <c r="BD28" s="80">
        <v>1.0722009304576894</v>
      </c>
      <c r="BE28" s="80">
        <v>1.0888159599559692</v>
      </c>
      <c r="BF28" s="82" t="s">
        <v>2756</v>
      </c>
      <c r="BH28" s="64">
        <v>1.05</v>
      </c>
      <c r="BI28" s="64">
        <v>1.05</v>
      </c>
      <c r="BJ28" s="64">
        <v>1</v>
      </c>
      <c r="BK28" s="64">
        <v>1.01</v>
      </c>
      <c r="BL28" s="64">
        <v>1</v>
      </c>
      <c r="BM28" s="64">
        <v>1</v>
      </c>
    </row>
    <row r="29" spans="1:65" ht="24" outlineLevel="1">
      <c r="A29" s="94">
        <v>2789</v>
      </c>
      <c r="B29" s="168" t="s">
        <v>469</v>
      </c>
      <c r="C29" s="143" t="s">
        <v>469</v>
      </c>
      <c r="D29" s="154" t="s">
        <v>470</v>
      </c>
      <c r="E29" s="155" t="s">
        <v>352</v>
      </c>
      <c r="F29" s="135" t="s">
        <v>1727</v>
      </c>
      <c r="G29" s="115" t="s">
        <v>465</v>
      </c>
      <c r="H29" s="170" t="s">
        <v>352</v>
      </c>
      <c r="I29" s="113" t="s">
        <v>352</v>
      </c>
      <c r="J29" s="114">
        <v>0</v>
      </c>
      <c r="K29" s="115" t="s">
        <v>339</v>
      </c>
      <c r="L29" s="171">
        <v>0</v>
      </c>
      <c r="M29" s="39">
        <v>1</v>
      </c>
      <c r="N29" s="1">
        <v>1.0888159599559692</v>
      </c>
      <c r="O29" s="367" t="s">
        <v>2754</v>
      </c>
      <c r="P29" s="171">
        <v>0</v>
      </c>
      <c r="Q29" s="39"/>
      <c r="R29" s="1"/>
      <c r="S29" s="367"/>
      <c r="T29" s="171" t="s">
        <v>352</v>
      </c>
      <c r="U29" s="39">
        <v>1</v>
      </c>
      <c r="V29" s="1">
        <v>1.5681449998445471</v>
      </c>
      <c r="W29" s="368" t="s">
        <v>2755</v>
      </c>
      <c r="X29" s="171">
        <v>0</v>
      </c>
      <c r="Y29" s="39">
        <v>1</v>
      </c>
      <c r="Z29" s="1">
        <v>1.5681449998445471</v>
      </c>
      <c r="AA29" s="368" t="s">
        <v>2755</v>
      </c>
      <c r="AB29" s="171">
        <v>0</v>
      </c>
      <c r="AC29" s="39">
        <v>1</v>
      </c>
      <c r="AD29" s="1">
        <v>1.5681449998445471</v>
      </c>
      <c r="AE29" s="368" t="s">
        <v>2755</v>
      </c>
      <c r="AF29" s="171">
        <v>0</v>
      </c>
      <c r="AG29" s="39">
        <v>1</v>
      </c>
      <c r="AH29" s="1">
        <v>1.5681449998445471</v>
      </c>
      <c r="AI29" s="368" t="s">
        <v>2755</v>
      </c>
      <c r="AJ29" s="171">
        <v>0.24843260188087776</v>
      </c>
      <c r="AK29" s="39">
        <v>1</v>
      </c>
      <c r="AL29" s="1">
        <v>1.5681449998445471</v>
      </c>
      <c r="AM29" s="85" t="s">
        <v>2755</v>
      </c>
      <c r="AN29" s="39">
        <v>1</v>
      </c>
      <c r="AO29" s="1">
        <v>1.0888159599559692</v>
      </c>
      <c r="AP29" s="85" t="s">
        <v>2754</v>
      </c>
      <c r="AQ29" s="313"/>
      <c r="AR29" s="313"/>
      <c r="AS29" s="90" t="s">
        <v>282</v>
      </c>
      <c r="AT29" s="80">
        <v>1.5681449998445471</v>
      </c>
      <c r="AU29" s="90" t="s">
        <v>253</v>
      </c>
      <c r="AV29" s="7">
        <v>2</v>
      </c>
      <c r="AW29" s="62">
        <v>3</v>
      </c>
      <c r="AX29" s="62">
        <v>1</v>
      </c>
      <c r="AY29" s="62">
        <v>2</v>
      </c>
      <c r="AZ29" s="62">
        <v>1</v>
      </c>
      <c r="BA29" s="62" t="s">
        <v>194</v>
      </c>
      <c r="BB29" s="62">
        <v>3</v>
      </c>
      <c r="BC29" s="63">
        <v>1.05</v>
      </c>
      <c r="BD29" s="80">
        <v>1.0722009304576894</v>
      </c>
      <c r="BE29" s="80">
        <v>1.0888159599559692</v>
      </c>
      <c r="BF29" s="82" t="s">
        <v>2756</v>
      </c>
      <c r="BH29" s="64">
        <v>1.05</v>
      </c>
      <c r="BI29" s="64">
        <v>1.05</v>
      </c>
      <c r="BJ29" s="64">
        <v>1</v>
      </c>
      <c r="BK29" s="64">
        <v>1.01</v>
      </c>
      <c r="BL29" s="64">
        <v>1</v>
      </c>
      <c r="BM29" s="64">
        <v>1</v>
      </c>
    </row>
    <row r="30" spans="1:65" ht="24" outlineLevel="1">
      <c r="A30" s="94">
        <v>3115</v>
      </c>
      <c r="B30" s="168" t="s">
        <v>469</v>
      </c>
      <c r="C30" s="143" t="s">
        <v>469</v>
      </c>
      <c r="D30" s="154" t="s">
        <v>470</v>
      </c>
      <c r="E30" s="155" t="s">
        <v>352</v>
      </c>
      <c r="F30" s="135" t="s">
        <v>1832</v>
      </c>
      <c r="G30" s="115" t="s">
        <v>336</v>
      </c>
      <c r="H30" s="170" t="s">
        <v>352</v>
      </c>
      <c r="I30" s="113" t="s">
        <v>352</v>
      </c>
      <c r="J30" s="114">
        <v>0</v>
      </c>
      <c r="K30" s="115" t="s">
        <v>339</v>
      </c>
      <c r="L30" s="171">
        <v>0</v>
      </c>
      <c r="M30" s="39">
        <v>1</v>
      </c>
      <c r="N30" s="1">
        <v>1.0888159599559692</v>
      </c>
      <c r="O30" s="367" t="s">
        <v>2754</v>
      </c>
      <c r="P30" s="171">
        <v>0</v>
      </c>
      <c r="Q30" s="39"/>
      <c r="R30" s="1"/>
      <c r="S30" s="367"/>
      <c r="T30" s="171">
        <v>2.1386806596701651E-2</v>
      </c>
      <c r="U30" s="39">
        <v>1</v>
      </c>
      <c r="V30" s="1">
        <v>1.5681449998445471</v>
      </c>
      <c r="W30" s="368" t="s">
        <v>2755</v>
      </c>
      <c r="X30" s="171">
        <v>0</v>
      </c>
      <c r="Y30" s="39">
        <v>1</v>
      </c>
      <c r="Z30" s="1">
        <v>1.5681449998445471</v>
      </c>
      <c r="AA30" s="368" t="s">
        <v>2755</v>
      </c>
      <c r="AB30" s="171">
        <v>0</v>
      </c>
      <c r="AC30" s="39">
        <v>1</v>
      </c>
      <c r="AD30" s="1">
        <v>1.5681449998445471</v>
      </c>
      <c r="AE30" s="368" t="s">
        <v>2755</v>
      </c>
      <c r="AF30" s="171">
        <v>0</v>
      </c>
      <c r="AG30" s="39">
        <v>1</v>
      </c>
      <c r="AH30" s="1">
        <v>1.5681449998445471</v>
      </c>
      <c r="AI30" s="368" t="s">
        <v>2755</v>
      </c>
      <c r="AJ30" s="171">
        <v>0</v>
      </c>
      <c r="AK30" s="39">
        <v>1</v>
      </c>
      <c r="AL30" s="1">
        <v>1.5681449998445471</v>
      </c>
      <c r="AM30" s="85" t="s">
        <v>2755</v>
      </c>
      <c r="AN30" s="39">
        <v>1</v>
      </c>
      <c r="AO30" s="1">
        <v>1.0888159599559692</v>
      </c>
      <c r="AP30" s="85" t="s">
        <v>2754</v>
      </c>
      <c r="AQ30" s="313"/>
      <c r="AR30" s="313"/>
      <c r="AS30" s="90" t="s">
        <v>282</v>
      </c>
      <c r="AT30" s="80">
        <v>1.5681449998445471</v>
      </c>
      <c r="AU30" s="90" t="s">
        <v>253</v>
      </c>
      <c r="AV30" s="7">
        <v>2</v>
      </c>
      <c r="AW30" s="62">
        <v>3</v>
      </c>
      <c r="AX30" s="62">
        <v>1</v>
      </c>
      <c r="AY30" s="62">
        <v>2</v>
      </c>
      <c r="AZ30" s="62">
        <v>1</v>
      </c>
      <c r="BA30" s="62" t="s">
        <v>194</v>
      </c>
      <c r="BB30" s="62">
        <v>3</v>
      </c>
      <c r="BC30" s="63">
        <v>1.05</v>
      </c>
      <c r="BD30" s="80">
        <v>1.0722009304576894</v>
      </c>
      <c r="BE30" s="80">
        <v>1.0888159599559692</v>
      </c>
      <c r="BF30" s="82" t="s">
        <v>2756</v>
      </c>
      <c r="BH30" s="64">
        <v>1.05</v>
      </c>
      <c r="BI30" s="64">
        <v>1.05</v>
      </c>
      <c r="BJ30" s="64">
        <v>1</v>
      </c>
      <c r="BK30" s="64">
        <v>1.01</v>
      </c>
      <c r="BL30" s="64">
        <v>1</v>
      </c>
      <c r="BM30" s="64">
        <v>1</v>
      </c>
    </row>
    <row r="31" spans="1:65" ht="24" outlineLevel="1">
      <c r="A31" s="94">
        <v>1182</v>
      </c>
      <c r="B31" s="168" t="s">
        <v>469</v>
      </c>
      <c r="C31" s="143" t="s">
        <v>469</v>
      </c>
      <c r="D31" s="154" t="s">
        <v>470</v>
      </c>
      <c r="E31" s="155" t="s">
        <v>352</v>
      </c>
      <c r="F31" s="135" t="s">
        <v>1040</v>
      </c>
      <c r="G31" s="115" t="s">
        <v>465</v>
      </c>
      <c r="H31" s="170" t="s">
        <v>352</v>
      </c>
      <c r="I31" s="113" t="s">
        <v>352</v>
      </c>
      <c r="J31" s="114">
        <v>0</v>
      </c>
      <c r="K31" s="115" t="s">
        <v>339</v>
      </c>
      <c r="L31" s="171">
        <v>0</v>
      </c>
      <c r="M31" s="39">
        <v>1</v>
      </c>
      <c r="N31" s="1">
        <v>1.0888159599559692</v>
      </c>
      <c r="O31" s="367" t="s">
        <v>2754</v>
      </c>
      <c r="P31" s="171">
        <v>0</v>
      </c>
      <c r="Q31" s="39"/>
      <c r="R31" s="1"/>
      <c r="S31" s="367"/>
      <c r="T31" s="171">
        <v>1.9675862068965519E-3</v>
      </c>
      <c r="U31" s="39">
        <v>1</v>
      </c>
      <c r="V31" s="1">
        <v>1.5681449998445471</v>
      </c>
      <c r="W31" s="368" t="s">
        <v>2755</v>
      </c>
      <c r="X31" s="171">
        <v>0</v>
      </c>
      <c r="Y31" s="39">
        <v>1</v>
      </c>
      <c r="Z31" s="1">
        <v>1.5681449998445471</v>
      </c>
      <c r="AA31" s="368" t="s">
        <v>2755</v>
      </c>
      <c r="AB31" s="171">
        <v>0</v>
      </c>
      <c r="AC31" s="39">
        <v>1</v>
      </c>
      <c r="AD31" s="1">
        <v>1.5681449998445471</v>
      </c>
      <c r="AE31" s="368" t="s">
        <v>2755</v>
      </c>
      <c r="AF31" s="171">
        <v>0</v>
      </c>
      <c r="AG31" s="39">
        <v>1</v>
      </c>
      <c r="AH31" s="1">
        <v>1.5681449998445471</v>
      </c>
      <c r="AI31" s="368" t="s">
        <v>2755</v>
      </c>
      <c r="AJ31" s="171">
        <v>0</v>
      </c>
      <c r="AK31" s="39">
        <v>1</v>
      </c>
      <c r="AL31" s="1">
        <v>1.5681449998445471</v>
      </c>
      <c r="AM31" s="85" t="s">
        <v>2755</v>
      </c>
      <c r="AN31" s="39">
        <v>1</v>
      </c>
      <c r="AO31" s="1">
        <v>1.0888159599559692</v>
      </c>
      <c r="AP31" s="85" t="s">
        <v>2754</v>
      </c>
      <c r="AQ31" s="313"/>
      <c r="AR31" s="313"/>
      <c r="AS31" s="90" t="s">
        <v>282</v>
      </c>
      <c r="AT31" s="80">
        <v>1.5681449998445471</v>
      </c>
      <c r="AU31" s="90" t="s">
        <v>253</v>
      </c>
      <c r="AV31" s="7">
        <v>2</v>
      </c>
      <c r="AW31" s="62">
        <v>3</v>
      </c>
      <c r="AX31" s="62">
        <v>1</v>
      </c>
      <c r="AY31" s="62">
        <v>2</v>
      </c>
      <c r="AZ31" s="62">
        <v>1</v>
      </c>
      <c r="BA31" s="62" t="s">
        <v>194</v>
      </c>
      <c r="BB31" s="62">
        <v>3</v>
      </c>
      <c r="BC31" s="63">
        <v>1.05</v>
      </c>
      <c r="BD31" s="80">
        <v>1.0722009304576894</v>
      </c>
      <c r="BE31" s="80">
        <v>1.0888159599559692</v>
      </c>
      <c r="BF31" s="82" t="s">
        <v>2756</v>
      </c>
      <c r="BH31" s="64">
        <v>1.05</v>
      </c>
      <c r="BI31" s="64">
        <v>1.05</v>
      </c>
      <c r="BJ31" s="64">
        <v>1</v>
      </c>
      <c r="BK31" s="64">
        <v>1.01</v>
      </c>
      <c r="BL31" s="64">
        <v>1</v>
      </c>
      <c r="BM31" s="64">
        <v>1</v>
      </c>
    </row>
    <row r="32" spans="1:65" ht="12.75">
      <c r="A32" s="153">
        <v>1289</v>
      </c>
      <c r="B32" s="168" t="s">
        <v>469</v>
      </c>
      <c r="C32" s="143" t="s">
        <v>469</v>
      </c>
      <c r="D32" s="154" t="s">
        <v>470</v>
      </c>
      <c r="E32" s="155" t="s">
        <v>352</v>
      </c>
      <c r="F32" s="135" t="s">
        <v>2765</v>
      </c>
      <c r="G32" s="115" t="s">
        <v>465</v>
      </c>
      <c r="H32" s="170" t="s">
        <v>352</v>
      </c>
      <c r="I32" s="113" t="s">
        <v>352</v>
      </c>
      <c r="J32" s="114">
        <v>0</v>
      </c>
      <c r="K32" s="115" t="s">
        <v>339</v>
      </c>
      <c r="L32" s="171">
        <v>0</v>
      </c>
      <c r="M32" s="39">
        <v>1</v>
      </c>
      <c r="N32" s="1">
        <v>1.0888159599559692</v>
      </c>
      <c r="O32" s="367" t="s">
        <v>2754</v>
      </c>
      <c r="P32" s="171">
        <v>5.5</v>
      </c>
      <c r="Q32" s="39">
        <v>1</v>
      </c>
      <c r="R32" s="1">
        <v>1.0888159599559692</v>
      </c>
      <c r="S32" s="367" t="s">
        <v>2754</v>
      </c>
      <c r="T32" s="171">
        <v>0</v>
      </c>
      <c r="U32" s="39">
        <v>1</v>
      </c>
      <c r="V32" s="1">
        <v>1.5681449998445471</v>
      </c>
      <c r="W32" s="368" t="s">
        <v>2766</v>
      </c>
      <c r="X32" s="171">
        <v>0</v>
      </c>
      <c r="Y32" s="39">
        <v>1</v>
      </c>
      <c r="Z32" s="1">
        <v>1.5681449998445471</v>
      </c>
      <c r="AA32" s="368" t="s">
        <v>2766</v>
      </c>
      <c r="AB32" s="171">
        <v>0</v>
      </c>
      <c r="AC32" s="39">
        <v>1</v>
      </c>
      <c r="AD32" s="1">
        <v>1.5681449998445471</v>
      </c>
      <c r="AE32" s="368" t="s">
        <v>2766</v>
      </c>
      <c r="AF32" s="171">
        <v>0</v>
      </c>
      <c r="AG32" s="39">
        <v>1</v>
      </c>
      <c r="AH32" s="1">
        <v>1.5681449998445471</v>
      </c>
      <c r="AI32" s="368" t="s">
        <v>2766</v>
      </c>
      <c r="AJ32" s="171">
        <v>0</v>
      </c>
      <c r="AK32" s="39">
        <v>1</v>
      </c>
      <c r="AL32" s="1">
        <v>1.5681449998445471</v>
      </c>
      <c r="AM32" s="85" t="s">
        <v>2766</v>
      </c>
      <c r="AN32" s="39">
        <v>1</v>
      </c>
      <c r="AO32" s="1">
        <v>1.0888159599559692</v>
      </c>
      <c r="AP32" s="85" t="s">
        <v>2754</v>
      </c>
      <c r="AQ32" s="313">
        <v>5.5</v>
      </c>
      <c r="AR32" s="313"/>
      <c r="AS32" s="90"/>
      <c r="AT32" s="80">
        <v>1.5681449998445471</v>
      </c>
      <c r="AU32" s="90" t="s">
        <v>253</v>
      </c>
      <c r="AV32" s="7">
        <v>2</v>
      </c>
      <c r="AW32" s="62">
        <v>3</v>
      </c>
      <c r="AX32" s="62">
        <v>1</v>
      </c>
      <c r="AY32" s="62">
        <v>2</v>
      </c>
      <c r="AZ32" s="62">
        <v>1</v>
      </c>
      <c r="BA32" s="62" t="s">
        <v>194</v>
      </c>
      <c r="BB32" s="62">
        <v>3</v>
      </c>
      <c r="BC32" s="63">
        <v>1.05</v>
      </c>
      <c r="BD32" s="80">
        <v>1.0722009304576894</v>
      </c>
      <c r="BE32" s="80">
        <v>1.0888159599559692</v>
      </c>
      <c r="BF32" s="82" t="s">
        <v>2756</v>
      </c>
      <c r="BH32" s="64">
        <v>1.05</v>
      </c>
      <c r="BI32" s="64">
        <v>1.05</v>
      </c>
      <c r="BJ32" s="64">
        <v>1</v>
      </c>
      <c r="BK32" s="64">
        <v>1.01</v>
      </c>
      <c r="BL32" s="64">
        <v>1</v>
      </c>
      <c r="BM32" s="64">
        <v>1</v>
      </c>
    </row>
    <row r="33" spans="1:65" ht="24">
      <c r="A33" s="1028" t="s">
        <v>1856</v>
      </c>
      <c r="B33" s="168" t="s">
        <v>469</v>
      </c>
      <c r="C33" s="143" t="s">
        <v>469</v>
      </c>
      <c r="D33" s="154" t="s">
        <v>470</v>
      </c>
      <c r="E33" s="155" t="s">
        <v>352</v>
      </c>
      <c r="F33" s="135" t="s">
        <v>1858</v>
      </c>
      <c r="G33" s="115" t="s">
        <v>465</v>
      </c>
      <c r="H33" s="170" t="s">
        <v>352</v>
      </c>
      <c r="I33" s="113" t="s">
        <v>352</v>
      </c>
      <c r="J33" s="114">
        <v>0</v>
      </c>
      <c r="K33" s="115" t="s">
        <v>341</v>
      </c>
      <c r="L33" s="171">
        <v>0</v>
      </c>
      <c r="M33" s="39">
        <v>1</v>
      </c>
      <c r="N33" s="1">
        <v>2.0949941301068096</v>
      </c>
      <c r="O33" s="367" t="s">
        <v>2767</v>
      </c>
      <c r="P33" s="171">
        <v>0.75530000000000008</v>
      </c>
      <c r="Q33" s="39">
        <v>1</v>
      </c>
      <c r="R33" s="1">
        <v>2.0949941301068096</v>
      </c>
      <c r="S33" s="367" t="s">
        <v>2767</v>
      </c>
      <c r="T33" s="171">
        <v>0.10876814185925239</v>
      </c>
      <c r="U33" s="39">
        <v>1</v>
      </c>
      <c r="V33" s="1">
        <v>2.281675529635963</v>
      </c>
      <c r="W33" s="368" t="s">
        <v>2755</v>
      </c>
      <c r="X33" s="171">
        <v>0.10549199084668191</v>
      </c>
      <c r="Y33" s="39">
        <v>1</v>
      </c>
      <c r="Z33" s="1">
        <v>2.281675529635963</v>
      </c>
      <c r="AA33" s="368" t="s">
        <v>2755</v>
      </c>
      <c r="AB33" s="171">
        <v>0.10526315789473684</v>
      </c>
      <c r="AC33" s="39">
        <v>1</v>
      </c>
      <c r="AD33" s="1">
        <v>2.281675529635963</v>
      </c>
      <c r="AE33" s="368" t="s">
        <v>2755</v>
      </c>
      <c r="AF33" s="171">
        <v>0.15231394677349927</v>
      </c>
      <c r="AG33" s="39">
        <v>1</v>
      </c>
      <c r="AH33" s="1">
        <v>2.281675529635963</v>
      </c>
      <c r="AI33" s="368" t="s">
        <v>2755</v>
      </c>
      <c r="AJ33" s="171">
        <v>0.10526315789473684</v>
      </c>
      <c r="AK33" s="39">
        <v>1</v>
      </c>
      <c r="AL33" s="1">
        <v>2.281675529635963</v>
      </c>
      <c r="AM33" s="85" t="s">
        <v>2755</v>
      </c>
      <c r="AN33" s="39">
        <v>1</v>
      </c>
      <c r="AO33" s="1">
        <v>2.0949941301068096</v>
      </c>
      <c r="AP33" s="85" t="s">
        <v>2767</v>
      </c>
      <c r="AQ33" s="313"/>
      <c r="AR33" s="313"/>
      <c r="AS33" s="90" t="s">
        <v>282</v>
      </c>
      <c r="AT33" s="80">
        <v>2.281675529635963</v>
      </c>
      <c r="AU33" s="90" t="s">
        <v>16</v>
      </c>
      <c r="AV33" s="7">
        <v>4</v>
      </c>
      <c r="AW33" s="62">
        <v>5</v>
      </c>
      <c r="AX33" s="62" t="s">
        <v>194</v>
      </c>
      <c r="AY33" s="62" t="s">
        <v>194</v>
      </c>
      <c r="AZ33" s="62" t="s">
        <v>194</v>
      </c>
      <c r="BA33" s="62" t="s">
        <v>194</v>
      </c>
      <c r="BB33" s="62">
        <v>5</v>
      </c>
      <c r="BC33" s="63">
        <v>2</v>
      </c>
      <c r="BD33" s="80">
        <v>1.2941338353151037</v>
      </c>
      <c r="BE33" s="80">
        <v>2.0949941301068096</v>
      </c>
      <c r="BF33" s="82" t="s">
        <v>52</v>
      </c>
      <c r="BH33" s="64">
        <v>1.2</v>
      </c>
      <c r="BI33" s="64">
        <v>1.2</v>
      </c>
      <c r="BJ33" s="64">
        <v>1</v>
      </c>
      <c r="BK33" s="64">
        <v>1</v>
      </c>
      <c r="BL33" s="64">
        <v>1</v>
      </c>
      <c r="BM33" s="64">
        <v>1</v>
      </c>
    </row>
    <row r="34" spans="1:65" ht="24">
      <c r="A34" s="153">
        <v>1841</v>
      </c>
      <c r="B34" s="168" t="s">
        <v>469</v>
      </c>
      <c r="C34" s="143" t="s">
        <v>469</v>
      </c>
      <c r="D34" s="154" t="s">
        <v>470</v>
      </c>
      <c r="E34" s="155" t="s">
        <v>352</v>
      </c>
      <c r="F34" s="135" t="s">
        <v>53</v>
      </c>
      <c r="G34" s="115" t="s">
        <v>465</v>
      </c>
      <c r="H34" s="170" t="s">
        <v>352</v>
      </c>
      <c r="I34" s="113" t="s">
        <v>352</v>
      </c>
      <c r="J34" s="114">
        <v>0</v>
      </c>
      <c r="K34" s="115" t="s">
        <v>341</v>
      </c>
      <c r="L34" s="171">
        <v>0</v>
      </c>
      <c r="M34" s="39">
        <v>1</v>
      </c>
      <c r="N34" s="1">
        <v>2.0949941301068096</v>
      </c>
      <c r="O34" s="367" t="s">
        <v>2768</v>
      </c>
      <c r="P34" s="171">
        <v>3.3</v>
      </c>
      <c r="Q34" s="39">
        <v>1</v>
      </c>
      <c r="R34" s="1">
        <v>2.0949941301068096</v>
      </c>
      <c r="S34" s="367" t="s">
        <v>2768</v>
      </c>
      <c r="T34" s="171">
        <v>0.27041281643937448</v>
      </c>
      <c r="U34" s="39">
        <v>1</v>
      </c>
      <c r="V34" s="1">
        <v>2.281675529635963</v>
      </c>
      <c r="W34" s="368" t="s">
        <v>2755</v>
      </c>
      <c r="X34" s="171">
        <v>0.90755148741418745</v>
      </c>
      <c r="Y34" s="39">
        <v>1</v>
      </c>
      <c r="Z34" s="1">
        <v>2.281675529635963</v>
      </c>
      <c r="AA34" s="368" t="s">
        <v>2755</v>
      </c>
      <c r="AB34" s="171">
        <v>0</v>
      </c>
      <c r="AC34" s="39">
        <v>1</v>
      </c>
      <c r="AD34" s="1">
        <v>2.281675529635963</v>
      </c>
      <c r="AE34" s="368" t="s">
        <v>2755</v>
      </c>
      <c r="AF34" s="171">
        <v>0.28230473327257449</v>
      </c>
      <c r="AG34" s="39">
        <v>1</v>
      </c>
      <c r="AH34" s="1">
        <v>2.281675529635963</v>
      </c>
      <c r="AI34" s="368" t="s">
        <v>2755</v>
      </c>
      <c r="AJ34" s="171">
        <v>0.14905956112852664</v>
      </c>
      <c r="AK34" s="39">
        <v>1</v>
      </c>
      <c r="AL34" s="1">
        <v>2.281675529635963</v>
      </c>
      <c r="AM34" s="85" t="s">
        <v>2755</v>
      </c>
      <c r="AN34" s="39">
        <v>1</v>
      </c>
      <c r="AO34" s="1">
        <v>2.0949941301068096</v>
      </c>
      <c r="AP34" s="85" t="s">
        <v>2768</v>
      </c>
      <c r="AQ34" s="313"/>
      <c r="AR34" s="313"/>
      <c r="AS34" s="90" t="s">
        <v>282</v>
      </c>
      <c r="AT34" s="80">
        <v>2.281675529635963</v>
      </c>
      <c r="AU34" s="90" t="s">
        <v>17</v>
      </c>
      <c r="AV34" s="7">
        <v>4</v>
      </c>
      <c r="AW34" s="62">
        <v>5</v>
      </c>
      <c r="AX34" s="62" t="s">
        <v>194</v>
      </c>
      <c r="AY34" s="62" t="s">
        <v>194</v>
      </c>
      <c r="AZ34" s="62" t="s">
        <v>194</v>
      </c>
      <c r="BA34" s="62" t="s">
        <v>194</v>
      </c>
      <c r="BB34" s="62">
        <v>5</v>
      </c>
      <c r="BC34" s="63">
        <v>2</v>
      </c>
      <c r="BD34" s="80">
        <v>1.2941338353151037</v>
      </c>
      <c r="BE34" s="80">
        <v>2.0949941301068096</v>
      </c>
      <c r="BF34" s="82" t="s">
        <v>52</v>
      </c>
      <c r="BH34" s="64">
        <v>1.2</v>
      </c>
      <c r="BI34" s="64">
        <v>1.2</v>
      </c>
      <c r="BJ34" s="64">
        <v>1</v>
      </c>
      <c r="BK34" s="64">
        <v>1</v>
      </c>
      <c r="BL34" s="64">
        <v>1</v>
      </c>
      <c r="BM34" s="64">
        <v>1</v>
      </c>
    </row>
    <row r="35" spans="1:65" ht="24" outlineLevel="1">
      <c r="A35" s="2">
        <v>1824</v>
      </c>
      <c r="B35" s="168" t="s">
        <v>469</v>
      </c>
      <c r="C35" s="143" t="s">
        <v>469</v>
      </c>
      <c r="D35" s="154" t="s">
        <v>470</v>
      </c>
      <c r="E35" s="155" t="s">
        <v>352</v>
      </c>
      <c r="F35" s="135" t="s">
        <v>2189</v>
      </c>
      <c r="G35" s="115" t="s">
        <v>2190</v>
      </c>
      <c r="H35" s="170" t="s">
        <v>352</v>
      </c>
      <c r="I35" s="113" t="s">
        <v>352</v>
      </c>
      <c r="J35" s="114">
        <v>0</v>
      </c>
      <c r="K35" s="115" t="s">
        <v>341</v>
      </c>
      <c r="L35" s="171">
        <v>0</v>
      </c>
      <c r="M35" s="39">
        <v>1</v>
      </c>
      <c r="N35" s="1">
        <v>2.0949941301068096</v>
      </c>
      <c r="O35" s="367" t="s">
        <v>2768</v>
      </c>
      <c r="P35" s="171">
        <v>0</v>
      </c>
      <c r="Q35" s="39"/>
      <c r="R35" s="1"/>
      <c r="S35" s="367"/>
      <c r="T35" s="171">
        <v>6.3699339119356635</v>
      </c>
      <c r="U35" s="39">
        <v>1</v>
      </c>
      <c r="V35" s="1">
        <v>2.281675529635963</v>
      </c>
      <c r="W35" s="368" t="s">
        <v>2755</v>
      </c>
      <c r="X35" s="171">
        <v>0</v>
      </c>
      <c r="Y35" s="39">
        <v>1</v>
      </c>
      <c r="Z35" s="1">
        <v>2.281675529635963</v>
      </c>
      <c r="AA35" s="368" t="s">
        <v>2755</v>
      </c>
      <c r="AB35" s="171">
        <v>0</v>
      </c>
      <c r="AC35" s="39">
        <v>1</v>
      </c>
      <c r="AD35" s="1">
        <v>2.281675529635963</v>
      </c>
      <c r="AE35" s="368" t="s">
        <v>2755</v>
      </c>
      <c r="AF35" s="171">
        <v>0</v>
      </c>
      <c r="AG35" s="39">
        <v>1</v>
      </c>
      <c r="AH35" s="1">
        <v>2.281675529635963</v>
      </c>
      <c r="AI35" s="368" t="s">
        <v>2755</v>
      </c>
      <c r="AJ35" s="171">
        <v>0</v>
      </c>
      <c r="AK35" s="39">
        <v>1</v>
      </c>
      <c r="AL35" s="1">
        <v>2.281675529635963</v>
      </c>
      <c r="AM35" s="85" t="s">
        <v>2755</v>
      </c>
      <c r="AN35" s="39">
        <v>1</v>
      </c>
      <c r="AO35" s="1">
        <v>2.0949941301068096</v>
      </c>
      <c r="AP35" s="85" t="s">
        <v>2768</v>
      </c>
      <c r="AQ35" s="313"/>
      <c r="AR35" s="313"/>
      <c r="AS35" s="90" t="s">
        <v>282</v>
      </c>
      <c r="AT35" s="80">
        <v>2.281675529635963</v>
      </c>
      <c r="AU35" s="90" t="s">
        <v>17</v>
      </c>
      <c r="AV35" s="7">
        <v>4</v>
      </c>
      <c r="AW35" s="62">
        <v>5</v>
      </c>
      <c r="AX35" s="62" t="s">
        <v>194</v>
      </c>
      <c r="AY35" s="62" t="s">
        <v>194</v>
      </c>
      <c r="AZ35" s="62" t="s">
        <v>194</v>
      </c>
      <c r="BA35" s="62" t="s">
        <v>194</v>
      </c>
      <c r="BB35" s="62">
        <v>5</v>
      </c>
      <c r="BC35" s="63">
        <v>2</v>
      </c>
      <c r="BD35" s="80">
        <v>1.2941338353151037</v>
      </c>
      <c r="BE35" s="80">
        <v>2.0949941301068096</v>
      </c>
      <c r="BF35" s="82" t="s">
        <v>52</v>
      </c>
      <c r="BH35" s="64">
        <v>1.2</v>
      </c>
      <c r="BI35" s="64">
        <v>1.2</v>
      </c>
      <c r="BJ35" s="64">
        <v>1</v>
      </c>
      <c r="BK35" s="64">
        <v>1</v>
      </c>
      <c r="BL35" s="64">
        <v>1</v>
      </c>
      <c r="BM35" s="64">
        <v>1</v>
      </c>
    </row>
    <row r="36" spans="1:65" ht="24">
      <c r="A36" s="153">
        <v>491</v>
      </c>
      <c r="B36" s="168" t="s">
        <v>357</v>
      </c>
      <c r="C36" s="143" t="s">
        <v>469</v>
      </c>
      <c r="D36" s="154" t="s">
        <v>352</v>
      </c>
      <c r="E36" s="155" t="s">
        <v>471</v>
      </c>
      <c r="F36" s="135" t="s">
        <v>245</v>
      </c>
      <c r="G36" s="115" t="s">
        <v>352</v>
      </c>
      <c r="H36" s="170" t="s">
        <v>246</v>
      </c>
      <c r="I36" s="113" t="s">
        <v>619</v>
      </c>
      <c r="J36" s="114" t="s">
        <v>352</v>
      </c>
      <c r="K36" s="115" t="s">
        <v>604</v>
      </c>
      <c r="L36" s="171">
        <v>0.2240717029449428</v>
      </c>
      <c r="M36" s="39">
        <v>1</v>
      </c>
      <c r="N36" s="1">
        <v>1.5994360002076888</v>
      </c>
      <c r="O36" s="367" t="s">
        <v>2769</v>
      </c>
      <c r="P36" s="171">
        <v>9.2130823844022505</v>
      </c>
      <c r="Q36" s="39">
        <v>1</v>
      </c>
      <c r="R36" s="1">
        <v>1.5994360002076888</v>
      </c>
      <c r="S36" s="367" t="s">
        <v>2769</v>
      </c>
      <c r="T36" s="171">
        <v>3.9200000000000004</v>
      </c>
      <c r="U36" s="39">
        <v>1</v>
      </c>
      <c r="V36" s="1">
        <v>1.5681449998445471</v>
      </c>
      <c r="W36" s="368" t="s">
        <v>2755</v>
      </c>
      <c r="X36" s="171">
        <v>2.125</v>
      </c>
      <c r="Y36" s="39">
        <v>1</v>
      </c>
      <c r="Z36" s="1">
        <v>1.5681449998445471</v>
      </c>
      <c r="AA36" s="368" t="s">
        <v>2755</v>
      </c>
      <c r="AB36" s="171">
        <v>17.149122807017545</v>
      </c>
      <c r="AC36" s="39">
        <v>1</v>
      </c>
      <c r="AD36" s="1">
        <v>1.5681449998445471</v>
      </c>
      <c r="AE36" s="368" t="s">
        <v>2755</v>
      </c>
      <c r="AF36" s="171">
        <v>3.1394275161588179</v>
      </c>
      <c r="AG36" s="39">
        <v>1</v>
      </c>
      <c r="AH36" s="1">
        <v>1.5681449998445471</v>
      </c>
      <c r="AI36" s="368" t="s">
        <v>2755</v>
      </c>
      <c r="AJ36" s="171">
        <v>10.098897588277259</v>
      </c>
      <c r="AK36" s="39">
        <v>1</v>
      </c>
      <c r="AL36" s="1">
        <v>1.5681449998445471</v>
      </c>
      <c r="AM36" s="85" t="s">
        <v>2755</v>
      </c>
      <c r="AN36" s="39">
        <v>1</v>
      </c>
      <c r="AO36" s="1">
        <v>1.5994360002076888</v>
      </c>
      <c r="AP36" s="85" t="s">
        <v>2769</v>
      </c>
      <c r="AQ36" s="313"/>
      <c r="AR36" s="313"/>
      <c r="AS36" s="90" t="s">
        <v>282</v>
      </c>
      <c r="AT36" s="80">
        <v>1.5681449998445471</v>
      </c>
      <c r="AU36" s="90" t="s">
        <v>351</v>
      </c>
      <c r="AV36" s="7">
        <v>3</v>
      </c>
      <c r="AW36" s="62">
        <v>3</v>
      </c>
      <c r="AX36" s="62">
        <v>5</v>
      </c>
      <c r="AY36" s="62">
        <v>5</v>
      </c>
      <c r="AZ36" s="62">
        <v>1</v>
      </c>
      <c r="BA36" s="62">
        <v>5</v>
      </c>
      <c r="BB36" s="62">
        <v>13</v>
      </c>
      <c r="BC36" s="63">
        <v>1.05</v>
      </c>
      <c r="BD36" s="80">
        <v>1.5953767020422345</v>
      </c>
      <c r="BE36" s="80">
        <v>1.5994360002076888</v>
      </c>
      <c r="BF36" s="82" t="s">
        <v>2753</v>
      </c>
      <c r="BH36" s="64">
        <v>1.1000000000000001</v>
      </c>
      <c r="BI36" s="64">
        <v>1.05</v>
      </c>
      <c r="BJ36" s="64">
        <v>1.5</v>
      </c>
      <c r="BK36" s="64">
        <v>1.1000000000000001</v>
      </c>
      <c r="BL36" s="64">
        <v>1</v>
      </c>
      <c r="BM36" s="64">
        <v>1.2</v>
      </c>
    </row>
    <row r="37" spans="1:65" ht="12.75">
      <c r="A37" s="153">
        <v>551</v>
      </c>
      <c r="B37" s="168" t="s">
        <v>469</v>
      </c>
      <c r="C37" s="143" t="s">
        <v>469</v>
      </c>
      <c r="D37" s="154" t="s">
        <v>352</v>
      </c>
      <c r="E37" s="155" t="s">
        <v>471</v>
      </c>
      <c r="F37" s="135" t="s">
        <v>2770</v>
      </c>
      <c r="G37" s="115" t="s">
        <v>352</v>
      </c>
      <c r="H37" s="170" t="s">
        <v>246</v>
      </c>
      <c r="I37" s="113" t="s">
        <v>619</v>
      </c>
      <c r="J37" s="114" t="s">
        <v>352</v>
      </c>
      <c r="K37" s="115" t="s">
        <v>339</v>
      </c>
      <c r="L37" s="171">
        <v>6.9444444444444444E-5</v>
      </c>
      <c r="M37" s="39">
        <v>1</v>
      </c>
      <c r="N37" s="1">
        <v>2.3406018373281947</v>
      </c>
      <c r="O37" s="367" t="s">
        <v>2771</v>
      </c>
      <c r="P37" s="171">
        <v>0</v>
      </c>
      <c r="Q37" s="39">
        <v>1</v>
      </c>
      <c r="R37" s="1">
        <v>2.3406018373281947</v>
      </c>
      <c r="S37" s="367" t="s">
        <v>2771</v>
      </c>
      <c r="T37" s="171">
        <v>0</v>
      </c>
      <c r="U37" s="39">
        <v>1</v>
      </c>
      <c r="V37" s="1">
        <v>0</v>
      </c>
      <c r="W37" s="368">
        <v>0</v>
      </c>
      <c r="X37" s="171">
        <v>0</v>
      </c>
      <c r="Y37" s="39">
        <v>1</v>
      </c>
      <c r="Z37" s="1">
        <v>0</v>
      </c>
      <c r="AA37" s="368">
        <v>0</v>
      </c>
      <c r="AB37" s="171">
        <v>0</v>
      </c>
      <c r="AC37" s="39">
        <v>1</v>
      </c>
      <c r="AD37" s="1">
        <v>0</v>
      </c>
      <c r="AE37" s="368">
        <v>0</v>
      </c>
      <c r="AF37" s="171">
        <v>0</v>
      </c>
      <c r="AG37" s="39">
        <v>1</v>
      </c>
      <c r="AH37" s="1">
        <v>0</v>
      </c>
      <c r="AI37" s="368">
        <v>0</v>
      </c>
      <c r="AJ37" s="171">
        <v>0</v>
      </c>
      <c r="AK37" s="39"/>
      <c r="AL37" s="1"/>
      <c r="AM37" s="85"/>
      <c r="AN37" s="39">
        <v>1</v>
      </c>
      <c r="AO37" s="1">
        <v>2.3406018373281947</v>
      </c>
      <c r="AP37" s="85" t="s">
        <v>2771</v>
      </c>
      <c r="AQ37" s="313"/>
      <c r="AR37" s="313">
        <v>0.11</v>
      </c>
      <c r="AS37" s="90"/>
      <c r="AT37" s="80">
        <v>1.8288304849899026</v>
      </c>
      <c r="AU37" s="90" t="s">
        <v>348</v>
      </c>
      <c r="AV37" s="7">
        <v>3</v>
      </c>
      <c r="AW37" s="62">
        <v>3</v>
      </c>
      <c r="AX37" s="62">
        <v>4</v>
      </c>
      <c r="AY37" s="62">
        <v>3</v>
      </c>
      <c r="AZ37" s="62">
        <v>5</v>
      </c>
      <c r="BA37" s="62">
        <v>5</v>
      </c>
      <c r="BB37" s="62">
        <v>31</v>
      </c>
      <c r="BC37" s="63">
        <v>1.5</v>
      </c>
      <c r="BD37" s="80">
        <v>2.1117645796467706</v>
      </c>
      <c r="BE37" s="80">
        <v>2.3406018373281947</v>
      </c>
      <c r="BF37" s="82" t="s">
        <v>2772</v>
      </c>
      <c r="BH37" s="64">
        <v>1.1000000000000001</v>
      </c>
      <c r="BI37" s="64">
        <v>1.05</v>
      </c>
      <c r="BJ37" s="64">
        <v>1.2</v>
      </c>
      <c r="BK37" s="64">
        <v>1.02</v>
      </c>
      <c r="BL37" s="64">
        <v>2</v>
      </c>
      <c r="BM37" s="64">
        <v>1.2</v>
      </c>
    </row>
    <row r="38" spans="1:65" ht="12.75">
      <c r="A38" s="147">
        <v>860</v>
      </c>
      <c r="B38" s="168" t="s">
        <v>469</v>
      </c>
      <c r="C38" s="143" t="s">
        <v>469</v>
      </c>
      <c r="D38" s="154" t="s">
        <v>352</v>
      </c>
      <c r="E38" s="155" t="s">
        <v>471</v>
      </c>
      <c r="F38" s="135" t="s">
        <v>2773</v>
      </c>
      <c r="G38" s="115" t="s">
        <v>352</v>
      </c>
      <c r="H38" s="170" t="s">
        <v>246</v>
      </c>
      <c r="I38" s="290" t="s">
        <v>619</v>
      </c>
      <c r="J38" s="114" t="s">
        <v>352</v>
      </c>
      <c r="K38" s="115" t="s">
        <v>339</v>
      </c>
      <c r="L38" s="171">
        <v>3.7500000000000003E-5</v>
      </c>
      <c r="M38" s="39">
        <v>1</v>
      </c>
      <c r="N38" s="1">
        <v>3.9766207589840805</v>
      </c>
      <c r="O38" s="367" t="s">
        <v>2774</v>
      </c>
      <c r="P38" s="171">
        <v>0</v>
      </c>
      <c r="Q38" s="39">
        <v>1</v>
      </c>
      <c r="R38" s="1">
        <v>3.9766207589840805</v>
      </c>
      <c r="S38" s="367" t="s">
        <v>2774</v>
      </c>
      <c r="T38" s="171">
        <v>0</v>
      </c>
      <c r="U38" s="39">
        <v>1</v>
      </c>
      <c r="V38" s="1">
        <v>0</v>
      </c>
      <c r="W38" s="368">
        <v>0</v>
      </c>
      <c r="X38" s="171">
        <v>0</v>
      </c>
      <c r="Y38" s="39">
        <v>1</v>
      </c>
      <c r="Z38" s="1">
        <v>0</v>
      </c>
      <c r="AA38" s="368">
        <v>0</v>
      </c>
      <c r="AB38" s="171">
        <v>0</v>
      </c>
      <c r="AC38" s="39">
        <v>1</v>
      </c>
      <c r="AD38" s="1">
        <v>0</v>
      </c>
      <c r="AE38" s="368">
        <v>0</v>
      </c>
      <c r="AF38" s="171">
        <v>0</v>
      </c>
      <c r="AG38" s="39">
        <v>1</v>
      </c>
      <c r="AH38" s="1">
        <v>0</v>
      </c>
      <c r="AI38" s="368">
        <v>0</v>
      </c>
      <c r="AJ38" s="171">
        <v>0</v>
      </c>
      <c r="AK38" s="39"/>
      <c r="AL38" s="1"/>
      <c r="AM38" s="85"/>
      <c r="AN38" s="39">
        <v>1</v>
      </c>
      <c r="AO38" s="1">
        <v>3.9766207589840805</v>
      </c>
      <c r="AP38" s="85" t="s">
        <v>2774</v>
      </c>
      <c r="AQ38" s="313"/>
      <c r="AR38" s="313"/>
      <c r="AS38" s="90"/>
      <c r="AT38" s="80">
        <v>3.2744788777166907</v>
      </c>
      <c r="AU38" s="90" t="s">
        <v>345</v>
      </c>
      <c r="AV38" s="7">
        <v>3</v>
      </c>
      <c r="AW38" s="62">
        <v>3</v>
      </c>
      <c r="AX38" s="62">
        <v>5</v>
      </c>
      <c r="AY38" s="62">
        <v>5</v>
      </c>
      <c r="AZ38" s="62">
        <v>5</v>
      </c>
      <c r="BA38" s="62">
        <v>5</v>
      </c>
      <c r="BB38" s="62">
        <v>20</v>
      </c>
      <c r="BC38" s="63">
        <v>3</v>
      </c>
      <c r="BD38" s="80">
        <v>2.3067731951631232</v>
      </c>
      <c r="BE38" s="80">
        <v>3.9766207589840805</v>
      </c>
      <c r="BF38" s="82" t="s">
        <v>2775</v>
      </c>
      <c r="BH38" s="64">
        <v>1.1000000000000001</v>
      </c>
      <c r="BI38" s="64">
        <v>1.05</v>
      </c>
      <c r="BJ38" s="64">
        <v>1.5</v>
      </c>
      <c r="BK38" s="64">
        <v>1.1000000000000001</v>
      </c>
      <c r="BL38" s="64">
        <v>2</v>
      </c>
      <c r="BM38" s="64">
        <v>1.2</v>
      </c>
    </row>
    <row r="39" spans="1:65" ht="12.75">
      <c r="A39" s="147">
        <v>3220</v>
      </c>
      <c r="B39" s="168" t="s">
        <v>469</v>
      </c>
      <c r="C39" s="143" t="s">
        <v>469</v>
      </c>
      <c r="D39" s="154" t="s">
        <v>352</v>
      </c>
      <c r="E39" s="155" t="s">
        <v>471</v>
      </c>
      <c r="F39" s="135" t="s">
        <v>2776</v>
      </c>
      <c r="G39" s="115" t="s">
        <v>352</v>
      </c>
      <c r="H39" s="170" t="s">
        <v>246</v>
      </c>
      <c r="I39" s="290" t="s">
        <v>619</v>
      </c>
      <c r="J39" s="114" t="s">
        <v>352</v>
      </c>
      <c r="K39" s="115" t="s">
        <v>339</v>
      </c>
      <c r="L39" s="171">
        <v>1.4249999999999999E-4</v>
      </c>
      <c r="M39" s="39">
        <v>1</v>
      </c>
      <c r="N39" s="1">
        <v>2.9619938509724171</v>
      </c>
      <c r="O39" s="367" t="s">
        <v>2774</v>
      </c>
      <c r="P39" s="171">
        <v>0</v>
      </c>
      <c r="Q39" s="39">
        <v>1</v>
      </c>
      <c r="R39" s="1">
        <v>2.9619938509724171</v>
      </c>
      <c r="S39" s="367" t="s">
        <v>2774</v>
      </c>
      <c r="T39" s="171">
        <v>0</v>
      </c>
      <c r="U39" s="39">
        <v>1</v>
      </c>
      <c r="V39" s="1">
        <v>0</v>
      </c>
      <c r="W39" s="368">
        <v>0</v>
      </c>
      <c r="X39" s="171">
        <v>0</v>
      </c>
      <c r="Y39" s="39">
        <v>1</v>
      </c>
      <c r="Z39" s="1">
        <v>0</v>
      </c>
      <c r="AA39" s="368">
        <v>0</v>
      </c>
      <c r="AB39" s="171">
        <v>0</v>
      </c>
      <c r="AC39" s="39">
        <v>1</v>
      </c>
      <c r="AD39" s="1">
        <v>0</v>
      </c>
      <c r="AE39" s="368">
        <v>0</v>
      </c>
      <c r="AF39" s="171">
        <v>0</v>
      </c>
      <c r="AG39" s="39">
        <v>1</v>
      </c>
      <c r="AH39" s="1">
        <v>0</v>
      </c>
      <c r="AI39" s="368">
        <v>0</v>
      </c>
      <c r="AJ39" s="171">
        <v>0</v>
      </c>
      <c r="AK39" s="39"/>
      <c r="AL39" s="1"/>
      <c r="AM39" s="85"/>
      <c r="AN39" s="39">
        <v>1</v>
      </c>
      <c r="AO39" s="1">
        <v>2.9619938509724171</v>
      </c>
      <c r="AP39" s="85" t="s">
        <v>2774</v>
      </c>
      <c r="AQ39" s="313"/>
      <c r="AR39" s="313"/>
      <c r="AS39" s="90"/>
      <c r="AT39" s="80">
        <v>2.281675529635963</v>
      </c>
      <c r="AU39" s="90" t="s">
        <v>345</v>
      </c>
      <c r="AV39" s="7">
        <v>3</v>
      </c>
      <c r="AW39" s="62">
        <v>3</v>
      </c>
      <c r="AX39" s="62">
        <v>5</v>
      </c>
      <c r="AY39" s="62">
        <v>5</v>
      </c>
      <c r="AZ39" s="62">
        <v>5</v>
      </c>
      <c r="BA39" s="62">
        <v>5</v>
      </c>
      <c r="BB39" s="62">
        <v>19</v>
      </c>
      <c r="BC39" s="63">
        <v>2</v>
      </c>
      <c r="BD39" s="80">
        <v>2.3067731951631232</v>
      </c>
      <c r="BE39" s="80">
        <v>2.9619938509724171</v>
      </c>
      <c r="BF39" s="82" t="s">
        <v>2775</v>
      </c>
      <c r="BH39" s="64">
        <v>1.1000000000000001</v>
      </c>
      <c r="BI39" s="64">
        <v>1.05</v>
      </c>
      <c r="BJ39" s="64">
        <v>1.5</v>
      </c>
      <c r="BK39" s="64">
        <v>1.1000000000000001</v>
      </c>
      <c r="BL39" s="64">
        <v>2</v>
      </c>
      <c r="BM39" s="64">
        <v>1.2</v>
      </c>
    </row>
    <row r="40" spans="1:65" ht="12.75">
      <c r="A40" s="147">
        <v>866</v>
      </c>
      <c r="B40" s="168" t="s">
        <v>469</v>
      </c>
      <c r="C40" s="143" t="s">
        <v>469</v>
      </c>
      <c r="D40" s="154" t="s">
        <v>352</v>
      </c>
      <c r="E40" s="155" t="s">
        <v>471</v>
      </c>
      <c r="F40" s="135" t="s">
        <v>2777</v>
      </c>
      <c r="G40" s="115" t="s">
        <v>352</v>
      </c>
      <c r="H40" s="170" t="s">
        <v>246</v>
      </c>
      <c r="I40" s="290" t="s">
        <v>619</v>
      </c>
      <c r="J40" s="114" t="s">
        <v>352</v>
      </c>
      <c r="K40" s="115" t="s">
        <v>339</v>
      </c>
      <c r="L40" s="171">
        <v>1.9500000000000002E-4</v>
      </c>
      <c r="M40" s="39">
        <v>1</v>
      </c>
      <c r="N40" s="1">
        <v>2.5319835838621492</v>
      </c>
      <c r="O40" s="367" t="s">
        <v>2774</v>
      </c>
      <c r="P40" s="171">
        <v>0</v>
      </c>
      <c r="Q40" s="39">
        <v>1</v>
      </c>
      <c r="R40" s="1">
        <v>2.5319835838621492</v>
      </c>
      <c r="S40" s="367" t="s">
        <v>2774</v>
      </c>
      <c r="T40" s="171">
        <v>0</v>
      </c>
      <c r="U40" s="39">
        <v>1</v>
      </c>
      <c r="V40" s="1">
        <v>0</v>
      </c>
      <c r="W40" s="368">
        <v>0</v>
      </c>
      <c r="X40" s="171">
        <v>0</v>
      </c>
      <c r="Y40" s="39">
        <v>1</v>
      </c>
      <c r="Z40" s="1">
        <v>0</v>
      </c>
      <c r="AA40" s="368">
        <v>0</v>
      </c>
      <c r="AB40" s="171">
        <v>0</v>
      </c>
      <c r="AC40" s="39">
        <v>1</v>
      </c>
      <c r="AD40" s="1">
        <v>0</v>
      </c>
      <c r="AE40" s="368">
        <v>0</v>
      </c>
      <c r="AF40" s="171">
        <v>0</v>
      </c>
      <c r="AG40" s="39">
        <v>1</v>
      </c>
      <c r="AH40" s="1">
        <v>0</v>
      </c>
      <c r="AI40" s="368">
        <v>0</v>
      </c>
      <c r="AJ40" s="171">
        <v>0</v>
      </c>
      <c r="AK40" s="39"/>
      <c r="AL40" s="1"/>
      <c r="AM40" s="85"/>
      <c r="AN40" s="39">
        <v>1</v>
      </c>
      <c r="AO40" s="1">
        <v>2.5319835838621492</v>
      </c>
      <c r="AP40" s="85" t="s">
        <v>2774</v>
      </c>
      <c r="AQ40" s="313"/>
      <c r="AR40" s="313"/>
      <c r="AS40" s="90"/>
      <c r="AT40" s="80">
        <v>1.8288304849899026</v>
      </c>
      <c r="AU40" s="90" t="s">
        <v>345</v>
      </c>
      <c r="AV40" s="7">
        <v>3</v>
      </c>
      <c r="AW40" s="62">
        <v>3</v>
      </c>
      <c r="AX40" s="62">
        <v>5</v>
      </c>
      <c r="AY40" s="62">
        <v>5</v>
      </c>
      <c r="AZ40" s="62">
        <v>5</v>
      </c>
      <c r="BA40" s="62">
        <v>5</v>
      </c>
      <c r="BB40" s="62">
        <v>18</v>
      </c>
      <c r="BC40" s="63">
        <v>1.5</v>
      </c>
      <c r="BD40" s="80">
        <v>2.3067731951631232</v>
      </c>
      <c r="BE40" s="80">
        <v>2.5319835838621492</v>
      </c>
      <c r="BF40" s="82" t="s">
        <v>2775</v>
      </c>
      <c r="BH40" s="64">
        <v>1.1000000000000001</v>
      </c>
      <c r="BI40" s="64">
        <v>1.05</v>
      </c>
      <c r="BJ40" s="64">
        <v>1.5</v>
      </c>
      <c r="BK40" s="64">
        <v>1.1000000000000001</v>
      </c>
      <c r="BL40" s="64">
        <v>2</v>
      </c>
      <c r="BM40" s="64">
        <v>1.2</v>
      </c>
    </row>
    <row r="41" spans="1:65" ht="12.75">
      <c r="A41" s="153">
        <v>1085</v>
      </c>
      <c r="B41" s="168" t="s">
        <v>469</v>
      </c>
      <c r="C41" s="143" t="s">
        <v>469</v>
      </c>
      <c r="D41" s="154" t="s">
        <v>352</v>
      </c>
      <c r="E41" s="155" t="s">
        <v>471</v>
      </c>
      <c r="F41" s="135" t="s">
        <v>2778</v>
      </c>
      <c r="G41" s="115" t="s">
        <v>352</v>
      </c>
      <c r="H41" s="170" t="s">
        <v>246</v>
      </c>
      <c r="I41" s="113" t="s">
        <v>619</v>
      </c>
      <c r="J41" s="114" t="s">
        <v>352</v>
      </c>
      <c r="K41" s="115" t="s">
        <v>339</v>
      </c>
      <c r="L41" s="171">
        <v>0</v>
      </c>
      <c r="M41" s="39">
        <v>1</v>
      </c>
      <c r="N41" s="1">
        <v>1.3285812705862265</v>
      </c>
      <c r="O41" s="367" t="s">
        <v>2779</v>
      </c>
      <c r="P41" s="171">
        <v>2.9999999999999997E-4</v>
      </c>
      <c r="Q41" s="39">
        <v>1</v>
      </c>
      <c r="R41" s="1">
        <v>1.3285812705862265</v>
      </c>
      <c r="S41" s="367" t="s">
        <v>2779</v>
      </c>
      <c r="T41" s="171">
        <v>0</v>
      </c>
      <c r="U41" s="39">
        <v>1</v>
      </c>
      <c r="V41" s="1">
        <v>0</v>
      </c>
      <c r="W41" s="368">
        <v>0</v>
      </c>
      <c r="X41" s="171">
        <v>0</v>
      </c>
      <c r="Y41" s="39">
        <v>1</v>
      </c>
      <c r="Z41" s="1">
        <v>0</v>
      </c>
      <c r="AA41" s="368">
        <v>0</v>
      </c>
      <c r="AB41" s="171">
        <v>0</v>
      </c>
      <c r="AC41" s="39">
        <v>1</v>
      </c>
      <c r="AD41" s="1">
        <v>0</v>
      </c>
      <c r="AE41" s="368">
        <v>0</v>
      </c>
      <c r="AF41" s="171">
        <v>0</v>
      </c>
      <c r="AG41" s="39">
        <v>1</v>
      </c>
      <c r="AH41" s="1">
        <v>0</v>
      </c>
      <c r="AI41" s="368">
        <v>0</v>
      </c>
      <c r="AJ41" s="171">
        <v>0</v>
      </c>
      <c r="AK41" s="39"/>
      <c r="AL41" s="1"/>
      <c r="AM41" s="85"/>
      <c r="AN41" s="39">
        <v>1</v>
      </c>
      <c r="AO41" s="1">
        <v>1.3285812705862265</v>
      </c>
      <c r="AP41" s="85" t="s">
        <v>2779</v>
      </c>
      <c r="AQ41" s="313"/>
      <c r="AR41" s="313"/>
      <c r="AS41" s="90"/>
      <c r="AT41" s="80">
        <v>1.5681449998445471</v>
      </c>
      <c r="AU41" s="90" t="s">
        <v>359</v>
      </c>
      <c r="AV41" s="7">
        <v>3</v>
      </c>
      <c r="AW41" s="62">
        <v>3</v>
      </c>
      <c r="AX41" s="62">
        <v>4</v>
      </c>
      <c r="AY41" s="62">
        <v>3</v>
      </c>
      <c r="AZ41" s="62">
        <v>1</v>
      </c>
      <c r="BA41" s="62">
        <v>5</v>
      </c>
      <c r="BB41" s="62">
        <v>15</v>
      </c>
      <c r="BC41" s="63">
        <v>1.05</v>
      </c>
      <c r="BD41" s="80">
        <v>1.3229855584076429</v>
      </c>
      <c r="BE41" s="80">
        <v>1.3285812705862265</v>
      </c>
      <c r="BF41" s="82" t="s">
        <v>2751</v>
      </c>
      <c r="BH41" s="64">
        <v>1.1000000000000001</v>
      </c>
      <c r="BI41" s="64">
        <v>1.05</v>
      </c>
      <c r="BJ41" s="64">
        <v>1.2</v>
      </c>
      <c r="BK41" s="64">
        <v>1.02</v>
      </c>
      <c r="BL41" s="64">
        <v>1</v>
      </c>
      <c r="BM41" s="64">
        <v>1.2</v>
      </c>
    </row>
    <row r="42" spans="1:65" ht="24">
      <c r="A42" s="272">
        <v>826</v>
      </c>
      <c r="B42" s="168" t="s">
        <v>469</v>
      </c>
      <c r="C42" s="143" t="s">
        <v>469</v>
      </c>
      <c r="D42" s="154" t="s">
        <v>352</v>
      </c>
      <c r="E42" s="155" t="s">
        <v>471</v>
      </c>
      <c r="F42" s="135" t="s">
        <v>940</v>
      </c>
      <c r="G42" s="115" t="s">
        <v>352</v>
      </c>
      <c r="H42" s="170" t="s">
        <v>246</v>
      </c>
      <c r="I42" s="113" t="s">
        <v>618</v>
      </c>
      <c r="J42" s="114" t="s">
        <v>352</v>
      </c>
      <c r="K42" s="115" t="s">
        <v>339</v>
      </c>
      <c r="L42" s="171">
        <v>0</v>
      </c>
      <c r="M42" s="39">
        <v>1</v>
      </c>
      <c r="N42" s="1">
        <v>1.6367088634771867</v>
      </c>
      <c r="O42" s="367" t="s">
        <v>2779</v>
      </c>
      <c r="P42" s="171">
        <v>0</v>
      </c>
      <c r="Q42" s="39">
        <v>1</v>
      </c>
      <c r="R42" s="1">
        <v>1.6367088634771867</v>
      </c>
      <c r="S42" s="367" t="s">
        <v>2779</v>
      </c>
      <c r="T42" s="171">
        <v>0</v>
      </c>
      <c r="U42" s="39">
        <v>1</v>
      </c>
      <c r="V42" s="1">
        <v>1.8288304849899026</v>
      </c>
      <c r="W42" s="368" t="s">
        <v>2755</v>
      </c>
      <c r="X42" s="171">
        <v>0</v>
      </c>
      <c r="Y42" s="39">
        <v>1</v>
      </c>
      <c r="Z42" s="1">
        <v>1.8288304849899026</v>
      </c>
      <c r="AA42" s="368" t="s">
        <v>2755</v>
      </c>
      <c r="AB42" s="171">
        <v>0</v>
      </c>
      <c r="AC42" s="39">
        <v>1</v>
      </c>
      <c r="AD42" s="1">
        <v>1.8288304849899026</v>
      </c>
      <c r="AE42" s="368" t="s">
        <v>2755</v>
      </c>
      <c r="AF42" s="171">
        <v>1.8820315551504967E-2</v>
      </c>
      <c r="AG42" s="39">
        <v>1</v>
      </c>
      <c r="AH42" s="1">
        <v>1.8288304849899026</v>
      </c>
      <c r="AI42" s="368" t="s">
        <v>2755</v>
      </c>
      <c r="AJ42" s="171">
        <v>0</v>
      </c>
      <c r="AK42" s="39">
        <v>1</v>
      </c>
      <c r="AL42" s="1">
        <v>1.8288304849899026</v>
      </c>
      <c r="AM42" s="85" t="s">
        <v>2755</v>
      </c>
      <c r="AN42" s="39">
        <v>1</v>
      </c>
      <c r="AO42" s="1">
        <v>1.6367088634771867</v>
      </c>
      <c r="AP42" s="85" t="s">
        <v>2779</v>
      </c>
      <c r="AQ42" s="313"/>
      <c r="AR42" s="313"/>
      <c r="AS42" s="90" t="s">
        <v>282</v>
      </c>
      <c r="AT42" s="80">
        <v>1.8288304849899026</v>
      </c>
      <c r="AU42" s="90" t="s">
        <v>359</v>
      </c>
      <c r="AV42" s="7">
        <v>3</v>
      </c>
      <c r="AW42" s="62">
        <v>3</v>
      </c>
      <c r="AX42" s="62">
        <v>4</v>
      </c>
      <c r="AY42" s="62">
        <v>3</v>
      </c>
      <c r="AZ42" s="62">
        <v>1</v>
      </c>
      <c r="BA42" s="62">
        <v>5</v>
      </c>
      <c r="BB42" s="62">
        <v>16</v>
      </c>
      <c r="BC42" s="63">
        <v>1.5</v>
      </c>
      <c r="BD42" s="80">
        <v>1.3229855584076429</v>
      </c>
      <c r="BE42" s="80">
        <v>1.6367088634771867</v>
      </c>
      <c r="BF42" s="82" t="s">
        <v>2751</v>
      </c>
      <c r="BH42" s="64">
        <v>1.1000000000000001</v>
      </c>
      <c r="BI42" s="64">
        <v>1.05</v>
      </c>
      <c r="BJ42" s="64">
        <v>1.2</v>
      </c>
      <c r="BK42" s="64">
        <v>1.02</v>
      </c>
      <c r="BL42" s="64">
        <v>1</v>
      </c>
      <c r="BM42" s="64">
        <v>1.2</v>
      </c>
    </row>
    <row r="43" spans="1:65" ht="24">
      <c r="A43" s="272">
        <v>196</v>
      </c>
      <c r="B43" s="168" t="s">
        <v>469</v>
      </c>
      <c r="C43" s="143" t="s">
        <v>469</v>
      </c>
      <c r="D43" s="154" t="s">
        <v>352</v>
      </c>
      <c r="E43" s="155" t="s">
        <v>471</v>
      </c>
      <c r="F43" s="135" t="s">
        <v>924</v>
      </c>
      <c r="G43" s="115" t="s">
        <v>352</v>
      </c>
      <c r="H43" s="170" t="s">
        <v>246</v>
      </c>
      <c r="I43" s="113" t="s">
        <v>618</v>
      </c>
      <c r="J43" s="114" t="s">
        <v>352</v>
      </c>
      <c r="K43" s="115" t="s">
        <v>339</v>
      </c>
      <c r="L43" s="171">
        <v>0</v>
      </c>
      <c r="M43" s="39">
        <v>1</v>
      </c>
      <c r="N43" s="1">
        <v>1.3285812705862265</v>
      </c>
      <c r="O43" s="367" t="s">
        <v>2779</v>
      </c>
      <c r="P43" s="171">
        <v>0</v>
      </c>
      <c r="Q43" s="39">
        <v>1</v>
      </c>
      <c r="R43" s="1">
        <v>1.3285812705862265</v>
      </c>
      <c r="S43" s="367" t="s">
        <v>2779</v>
      </c>
      <c r="T43" s="171">
        <v>0</v>
      </c>
      <c r="U43" s="39">
        <v>1</v>
      </c>
      <c r="V43" s="1">
        <v>1.5681449998445471</v>
      </c>
      <c r="W43" s="368" t="s">
        <v>2755</v>
      </c>
      <c r="X43" s="171">
        <v>0</v>
      </c>
      <c r="Y43" s="39">
        <v>1</v>
      </c>
      <c r="Z43" s="1">
        <v>1.5681449998445471</v>
      </c>
      <c r="AA43" s="368" t="s">
        <v>2755</v>
      </c>
      <c r="AB43" s="171">
        <v>0</v>
      </c>
      <c r="AC43" s="39">
        <v>1</v>
      </c>
      <c r="AD43" s="1">
        <v>1.5681449998445471</v>
      </c>
      <c r="AE43" s="368" t="s">
        <v>2755</v>
      </c>
      <c r="AF43" s="171">
        <v>7.0576183318143623E-2</v>
      </c>
      <c r="AG43" s="39">
        <v>1</v>
      </c>
      <c r="AH43" s="1">
        <v>1.5681449998445471</v>
      </c>
      <c r="AI43" s="368" t="s">
        <v>2755</v>
      </c>
      <c r="AJ43" s="171">
        <v>0</v>
      </c>
      <c r="AK43" s="39">
        <v>1</v>
      </c>
      <c r="AL43" s="1">
        <v>1.5681449998445471</v>
      </c>
      <c r="AM43" s="85" t="s">
        <v>2755</v>
      </c>
      <c r="AN43" s="39">
        <v>1</v>
      </c>
      <c r="AO43" s="1">
        <v>1.3285812705862265</v>
      </c>
      <c r="AP43" s="85" t="s">
        <v>2779</v>
      </c>
      <c r="AQ43" s="313"/>
      <c r="AR43" s="313"/>
      <c r="AS43" s="90" t="s">
        <v>282</v>
      </c>
      <c r="AT43" s="80">
        <v>1.5681449998445471</v>
      </c>
      <c r="AU43" s="90" t="s">
        <v>359</v>
      </c>
      <c r="AV43" s="7">
        <v>3</v>
      </c>
      <c r="AW43" s="62">
        <v>3</v>
      </c>
      <c r="AX43" s="62">
        <v>4</v>
      </c>
      <c r="AY43" s="62">
        <v>3</v>
      </c>
      <c r="AZ43" s="62">
        <v>1</v>
      </c>
      <c r="BA43" s="62">
        <v>5</v>
      </c>
      <c r="BB43" s="62">
        <v>14</v>
      </c>
      <c r="BC43" s="63">
        <v>1.05</v>
      </c>
      <c r="BD43" s="80">
        <v>1.3229855584076429</v>
      </c>
      <c r="BE43" s="80">
        <v>1.3285812705862265</v>
      </c>
      <c r="BF43" s="82" t="s">
        <v>2751</v>
      </c>
      <c r="BH43" s="64">
        <v>1.1000000000000001</v>
      </c>
      <c r="BI43" s="64">
        <v>1.05</v>
      </c>
      <c r="BJ43" s="64">
        <v>1.2</v>
      </c>
      <c r="BK43" s="64">
        <v>1.02</v>
      </c>
      <c r="BL43" s="64">
        <v>1</v>
      </c>
      <c r="BM43" s="64">
        <v>1.2</v>
      </c>
    </row>
    <row r="44" spans="1:65" ht="24">
      <c r="A44" s="273">
        <v>382</v>
      </c>
      <c r="B44" s="168" t="s">
        <v>469</v>
      </c>
      <c r="C44" s="143" t="s">
        <v>469</v>
      </c>
      <c r="D44" s="154" t="s">
        <v>352</v>
      </c>
      <c r="E44" s="155" t="s">
        <v>471</v>
      </c>
      <c r="F44" s="135" t="s">
        <v>2780</v>
      </c>
      <c r="G44" s="115" t="s">
        <v>352</v>
      </c>
      <c r="H44" s="170" t="s">
        <v>246</v>
      </c>
      <c r="I44" s="113" t="s">
        <v>618</v>
      </c>
      <c r="J44" s="114" t="s">
        <v>352</v>
      </c>
      <c r="K44" s="115" t="s">
        <v>339</v>
      </c>
      <c r="L44" s="171">
        <v>0</v>
      </c>
      <c r="M44" s="39">
        <v>1</v>
      </c>
      <c r="N44" s="1">
        <v>1.6367088634771867</v>
      </c>
      <c r="O44" s="367" t="s">
        <v>2779</v>
      </c>
      <c r="P44" s="171">
        <v>0</v>
      </c>
      <c r="Q44" s="39">
        <v>1</v>
      </c>
      <c r="R44" s="1">
        <v>1.6367088634771867</v>
      </c>
      <c r="S44" s="367" t="s">
        <v>2779</v>
      </c>
      <c r="T44" s="171">
        <v>1.35826416293878E-2</v>
      </c>
      <c r="U44" s="39">
        <v>1</v>
      </c>
      <c r="V44" s="1">
        <v>1.8288304849899026</v>
      </c>
      <c r="W44" s="368" t="s">
        <v>2755</v>
      </c>
      <c r="X44" s="171">
        <v>2.0544911022941266E-2</v>
      </c>
      <c r="Y44" s="39">
        <v>1</v>
      </c>
      <c r="Z44" s="1">
        <v>1.8288304849899026</v>
      </c>
      <c r="AA44" s="368" t="s">
        <v>2755</v>
      </c>
      <c r="AB44" s="171">
        <v>0</v>
      </c>
      <c r="AC44" s="39">
        <v>1</v>
      </c>
      <c r="AD44" s="1">
        <v>1.8288304849899026</v>
      </c>
      <c r="AE44" s="368" t="s">
        <v>2755</v>
      </c>
      <c r="AF44" s="171">
        <v>0</v>
      </c>
      <c r="AG44" s="39">
        <v>1</v>
      </c>
      <c r="AH44" s="1">
        <v>1.8288304849899026</v>
      </c>
      <c r="AI44" s="368" t="s">
        <v>2755</v>
      </c>
      <c r="AJ44" s="171">
        <v>0</v>
      </c>
      <c r="AK44" s="39">
        <v>1</v>
      </c>
      <c r="AL44" s="1">
        <v>1.8288304849899026</v>
      </c>
      <c r="AM44" s="85" t="s">
        <v>2755</v>
      </c>
      <c r="AN44" s="39">
        <v>1</v>
      </c>
      <c r="AO44" s="1">
        <v>1.6367088634771867</v>
      </c>
      <c r="AP44" s="85" t="s">
        <v>2779</v>
      </c>
      <c r="AQ44" s="313"/>
      <c r="AR44" s="171">
        <v>3.6614285714285717E-2</v>
      </c>
      <c r="AS44" s="90" t="s">
        <v>282</v>
      </c>
      <c r="AT44" s="80">
        <v>1.8288304849899026</v>
      </c>
      <c r="AU44" s="90" t="s">
        <v>359</v>
      </c>
      <c r="AV44" s="7">
        <v>3</v>
      </c>
      <c r="AW44" s="62">
        <v>3</v>
      </c>
      <c r="AX44" s="62">
        <v>4</v>
      </c>
      <c r="AY44" s="62">
        <v>3</v>
      </c>
      <c r="AZ44" s="62">
        <v>1</v>
      </c>
      <c r="BA44" s="62">
        <v>5</v>
      </c>
      <c r="BB44" s="62">
        <v>18</v>
      </c>
      <c r="BC44" s="63">
        <v>1.5</v>
      </c>
      <c r="BD44" s="80">
        <v>1.3229855584076429</v>
      </c>
      <c r="BE44" s="80">
        <v>1.6367088634771867</v>
      </c>
      <c r="BF44" s="82" t="s">
        <v>2751</v>
      </c>
      <c r="BH44" s="64">
        <v>1.1000000000000001</v>
      </c>
      <c r="BI44" s="64">
        <v>1.05</v>
      </c>
      <c r="BJ44" s="64">
        <v>1.2</v>
      </c>
      <c r="BK44" s="64">
        <v>1.02</v>
      </c>
      <c r="BL44" s="64">
        <v>1</v>
      </c>
      <c r="BM44" s="64">
        <v>1.2</v>
      </c>
    </row>
    <row r="45" spans="1:65" ht="12.75">
      <c r="A45" s="273"/>
      <c r="B45" s="168"/>
      <c r="C45" s="143"/>
      <c r="D45" s="154"/>
      <c r="E45" s="155"/>
      <c r="F45" s="135"/>
      <c r="G45" s="115"/>
      <c r="H45" s="170"/>
      <c r="I45" s="113"/>
      <c r="J45" s="114"/>
      <c r="K45" s="115"/>
      <c r="L45" s="171"/>
      <c r="M45" s="39"/>
      <c r="N45" s="1"/>
      <c r="O45" s="367"/>
      <c r="P45" s="171"/>
      <c r="Q45" s="39"/>
      <c r="R45" s="1"/>
      <c r="S45" s="367"/>
      <c r="T45" s="171"/>
      <c r="U45" s="39"/>
      <c r="V45" s="1"/>
      <c r="W45" s="368"/>
      <c r="X45" s="171"/>
      <c r="Y45" s="39"/>
      <c r="Z45" s="1"/>
      <c r="AA45" s="368"/>
      <c r="AB45" s="171"/>
      <c r="AC45" s="39"/>
      <c r="AD45" s="1"/>
      <c r="AE45" s="368"/>
      <c r="AF45" s="171"/>
      <c r="AG45" s="39"/>
      <c r="AH45" s="1"/>
      <c r="AI45" s="368"/>
      <c r="AJ45" s="171"/>
      <c r="AK45" s="39"/>
      <c r="AL45" s="1"/>
      <c r="AM45" s="85" t="s">
        <v>2766</v>
      </c>
      <c r="AN45" s="39"/>
      <c r="AO45" s="1"/>
      <c r="AP45" s="85"/>
      <c r="AQ45" s="313"/>
      <c r="AR45" s="171"/>
      <c r="AS45" s="90"/>
      <c r="AT45" s="80" t="e">
        <v>#N/A</v>
      </c>
      <c r="AU45" s="90"/>
      <c r="AV45" s="7">
        <v>5</v>
      </c>
      <c r="AW45" s="62">
        <v>3</v>
      </c>
      <c r="AX45" s="62">
        <v>1</v>
      </c>
      <c r="AY45" s="62">
        <v>1</v>
      </c>
      <c r="AZ45" s="62">
        <v>1</v>
      </c>
      <c r="BA45" s="62">
        <v>5</v>
      </c>
      <c r="BB45" s="62"/>
      <c r="BC45" s="63" t="e">
        <v>#N/A</v>
      </c>
      <c r="BD45" s="80">
        <v>1.5639895531526171</v>
      </c>
      <c r="BE45" s="80" t="e">
        <v>#N/A</v>
      </c>
      <c r="BF45" s="82" t="s">
        <v>2781</v>
      </c>
      <c r="BH45" s="64">
        <v>1.5</v>
      </c>
      <c r="BI45" s="64">
        <v>1.05</v>
      </c>
      <c r="BJ45" s="64">
        <v>1</v>
      </c>
      <c r="BK45" s="64">
        <v>1</v>
      </c>
      <c r="BL45" s="64">
        <v>1</v>
      </c>
      <c r="BM45" s="64">
        <v>1.2</v>
      </c>
    </row>
    <row r="47" spans="1:65">
      <c r="F47" s="5" t="s">
        <v>697</v>
      </c>
      <c r="T47" s="315">
        <v>0.95</v>
      </c>
      <c r="AS47" s="72" t="s">
        <v>639</v>
      </c>
      <c r="AU47" s="72" t="s">
        <v>641</v>
      </c>
      <c r="AV47" s="72" t="s">
        <v>640</v>
      </c>
    </row>
    <row r="48" spans="1:65">
      <c r="F48" s="5" t="s">
        <v>637</v>
      </c>
      <c r="K48" s="4" t="s">
        <v>339</v>
      </c>
      <c r="L48" s="325">
        <v>0</v>
      </c>
      <c r="M48" s="325">
        <v>13</v>
      </c>
      <c r="N48" s="325">
        <v>14.1546074794276</v>
      </c>
      <c r="O48" s="325">
        <v>0</v>
      </c>
      <c r="P48" s="325">
        <v>7.5529999999999999</v>
      </c>
      <c r="Q48" s="325"/>
      <c r="R48" s="325"/>
      <c r="S48" s="325"/>
      <c r="T48" s="325">
        <v>1.0876814185925239</v>
      </c>
      <c r="U48" s="325">
        <v>13</v>
      </c>
      <c r="W48" s="325">
        <v>0</v>
      </c>
      <c r="X48" s="325">
        <v>1.054919908466819</v>
      </c>
      <c r="Y48" s="325">
        <v>13</v>
      </c>
      <c r="AA48" s="325">
        <v>0</v>
      </c>
      <c r="AB48" s="325">
        <v>1.0526315789473684</v>
      </c>
      <c r="AC48" s="325">
        <v>13</v>
      </c>
      <c r="AE48" s="325">
        <v>0</v>
      </c>
      <c r="AF48" s="325">
        <v>1.5231394677349925</v>
      </c>
      <c r="AG48" s="325">
        <v>13</v>
      </c>
      <c r="AI48" s="325">
        <v>0</v>
      </c>
      <c r="AJ48" s="325">
        <v>1.0526315789473684</v>
      </c>
      <c r="AV48" s="72"/>
    </row>
    <row r="49" spans="4:48">
      <c r="F49" s="5" t="s">
        <v>518</v>
      </c>
      <c r="K49" s="4" t="s">
        <v>339</v>
      </c>
      <c r="L49" s="325">
        <v>0.92537871865604326</v>
      </c>
      <c r="P49" s="325">
        <v>0.45074462671994314</v>
      </c>
      <c r="T49" s="325">
        <v>1.3478337540418492</v>
      </c>
      <c r="X49" s="325">
        <v>0.89107919896564036</v>
      </c>
      <c r="AB49" s="325">
        <v>0.84652523901735843</v>
      </c>
      <c r="AF49" s="325">
        <v>0.80419897706649057</v>
      </c>
      <c r="AJ49" s="4">
        <v>1</v>
      </c>
      <c r="AV49" s="72"/>
    </row>
    <row r="50" spans="4:48">
      <c r="F50" s="5" t="s">
        <v>642</v>
      </c>
      <c r="K50" s="4" t="s">
        <v>604</v>
      </c>
      <c r="L50" s="369">
        <v>0.8676056338028173</v>
      </c>
      <c r="P50" s="370">
        <v>10.33658238440225</v>
      </c>
      <c r="T50" s="370">
        <v>4.9000000000000004</v>
      </c>
      <c r="U50" s="343"/>
      <c r="W50" s="372"/>
      <c r="X50" s="370">
        <v>8.5</v>
      </c>
      <c r="Y50" s="343"/>
      <c r="AA50" s="372"/>
      <c r="AB50" s="370">
        <v>68.596491228070178</v>
      </c>
      <c r="AC50" s="343"/>
      <c r="AE50" s="372"/>
      <c r="AF50" s="370">
        <v>12.557710064635273</v>
      </c>
      <c r="AG50" s="343"/>
      <c r="AI50" s="372"/>
      <c r="AJ50" s="370">
        <v>40.395590353109036</v>
      </c>
      <c r="AV50" s="72"/>
    </row>
    <row r="51" spans="4:48">
      <c r="F51" s="5" t="s">
        <v>519</v>
      </c>
      <c r="K51" s="4" t="s">
        <v>604</v>
      </c>
      <c r="L51" s="369">
        <v>0</v>
      </c>
      <c r="P51" s="370">
        <v>53.352329537609002</v>
      </c>
      <c r="Q51" s="370"/>
      <c r="R51" s="370"/>
      <c r="S51" s="370"/>
      <c r="T51" s="370">
        <v>8.1100762241477593</v>
      </c>
      <c r="U51" s="370" t="e">
        <v>#DIV/0!</v>
      </c>
      <c r="V51" s="370" t="e">
        <v>#DIV/0!</v>
      </c>
      <c r="W51" s="370" t="e">
        <v>#DIV/0!</v>
      </c>
      <c r="X51" s="370">
        <v>14.720623480535471</v>
      </c>
      <c r="Y51" s="370" t="e">
        <v>#DIV/0!</v>
      </c>
      <c r="Z51" s="370" t="e">
        <v>#DIV/0!</v>
      </c>
      <c r="AA51" s="370" t="e">
        <v>#DIV/0!</v>
      </c>
      <c r="AB51" s="370">
        <v>118.79801405344415</v>
      </c>
      <c r="AC51" s="370" t="e">
        <v>#DIV/0!</v>
      </c>
      <c r="AD51" s="370" t="e">
        <v>#DIV/0!</v>
      </c>
      <c r="AE51" s="370" t="e">
        <v>#DIV/0!</v>
      </c>
      <c r="AF51" s="370">
        <v>21.747920192850188</v>
      </c>
      <c r="AG51" s="370" t="e">
        <v>#DIV/0!</v>
      </c>
      <c r="AH51" s="370" t="e">
        <v>#DIV/0!</v>
      </c>
      <c r="AI51" s="370" t="e">
        <v>#DIV/0!</v>
      </c>
      <c r="AJ51" s="370">
        <v>69.958620689655177</v>
      </c>
      <c r="AV51" s="72"/>
    </row>
    <row r="52" spans="4:48">
      <c r="D52" s="159" t="e">
        <v>#N/A</v>
      </c>
      <c r="F52" s="5" t="s">
        <v>638</v>
      </c>
      <c r="K52" s="5" t="s">
        <v>604</v>
      </c>
      <c r="L52" s="371">
        <v>0</v>
      </c>
      <c r="M52" s="371">
        <v>0</v>
      </c>
      <c r="N52" s="371">
        <v>0</v>
      </c>
      <c r="O52" s="371">
        <v>0</v>
      </c>
      <c r="P52" s="371">
        <v>24.048275862068966</v>
      </c>
      <c r="Q52" s="371"/>
      <c r="R52" s="371"/>
      <c r="S52" s="371"/>
      <c r="T52" s="371">
        <v>10.931034482758621</v>
      </c>
      <c r="U52" s="371">
        <v>0</v>
      </c>
      <c r="V52" s="371">
        <v>0</v>
      </c>
      <c r="W52" s="371">
        <v>0</v>
      </c>
      <c r="X52" s="371">
        <v>13.117241379310345</v>
      </c>
      <c r="Y52" s="371">
        <v>0</v>
      </c>
      <c r="Z52" s="371">
        <v>0</v>
      </c>
      <c r="AA52" s="371">
        <v>0</v>
      </c>
      <c r="AB52" s="371">
        <v>100.56551724137931</v>
      </c>
      <c r="AC52" s="371">
        <v>0</v>
      </c>
      <c r="AD52" s="371">
        <v>0</v>
      </c>
      <c r="AE52" s="371">
        <v>0</v>
      </c>
      <c r="AF52" s="371">
        <v>17.489655172413794</v>
      </c>
      <c r="AG52" s="371">
        <v>0</v>
      </c>
      <c r="AH52" s="371">
        <v>0</v>
      </c>
      <c r="AI52" s="371">
        <v>0</v>
      </c>
      <c r="AJ52" s="371">
        <v>69.958620689655177</v>
      </c>
      <c r="AK52" s="371">
        <v>0</v>
      </c>
      <c r="AL52" s="371">
        <v>0</v>
      </c>
      <c r="AM52" s="371">
        <v>0</v>
      </c>
      <c r="AN52" s="371">
        <v>0</v>
      </c>
      <c r="AO52" s="371">
        <v>0</v>
      </c>
      <c r="AP52" s="371">
        <v>0</v>
      </c>
      <c r="AQ52" s="181">
        <v>317.00000000000006</v>
      </c>
      <c r="AR52" s="371"/>
      <c r="AS52" s="371">
        <v>39.351724137931036</v>
      </c>
      <c r="AU52" s="371">
        <v>19.675862068965518</v>
      </c>
      <c r="AV52" s="371">
        <v>21.862068965517242</v>
      </c>
    </row>
    <row r="53" spans="4:48">
      <c r="F53" s="5" t="s">
        <v>638</v>
      </c>
      <c r="K53" s="4" t="s">
        <v>520</v>
      </c>
      <c r="L53" s="4">
        <v>0</v>
      </c>
      <c r="P53" s="4">
        <v>11</v>
      </c>
      <c r="T53" s="4">
        <v>5</v>
      </c>
      <c r="X53" s="4">
        <v>6</v>
      </c>
      <c r="AB53" s="4">
        <v>46</v>
      </c>
      <c r="AF53" s="4">
        <v>8</v>
      </c>
      <c r="AJ53" s="4">
        <v>32</v>
      </c>
      <c r="AQ53" s="181">
        <v>145</v>
      </c>
      <c r="AR53" s="181">
        <v>317</v>
      </c>
      <c r="AS53" s="72">
        <v>18</v>
      </c>
      <c r="AU53" s="72">
        <v>9</v>
      </c>
      <c r="AV53" s="72">
        <v>10</v>
      </c>
    </row>
    <row r="54" spans="4:48">
      <c r="F54" s="5" t="s">
        <v>533</v>
      </c>
      <c r="K54" s="4" t="s">
        <v>339</v>
      </c>
      <c r="L54" s="370">
        <v>0</v>
      </c>
      <c r="M54" s="370" t="e">
        <v>#DIV/0!</v>
      </c>
      <c r="N54" s="370" t="e">
        <v>#DIV/0!</v>
      </c>
      <c r="O54" s="370" t="e">
        <v>#DIV/0!</v>
      </c>
      <c r="P54" s="370">
        <v>3.1974582234954338</v>
      </c>
      <c r="Q54" s="370"/>
      <c r="R54" s="370"/>
      <c r="S54" s="370"/>
      <c r="T54" s="370">
        <v>2.4950307023055371</v>
      </c>
      <c r="U54" s="370" t="e">
        <v>#DIV/0!</v>
      </c>
      <c r="V54" s="370" t="e">
        <v>#DIV/0!</v>
      </c>
      <c r="W54" s="370" t="e">
        <v>#DIV/0!</v>
      </c>
      <c r="X54" s="370">
        <v>3.9536598532120646</v>
      </c>
      <c r="Y54" s="370" t="e">
        <v>#DIV/0!</v>
      </c>
      <c r="Z54" s="370" t="e">
        <v>#DIV/0!</v>
      </c>
      <c r="AA54" s="370" t="e">
        <v>#DIV/0!</v>
      </c>
      <c r="AB54" s="370">
        <v>6.8101318045758044</v>
      </c>
      <c r="AC54" s="370" t="e">
        <v>#DIV/0!</v>
      </c>
      <c r="AD54" s="370" t="e">
        <v>#DIV/0!</v>
      </c>
      <c r="AE54" s="370" t="e">
        <v>#DIV/0!</v>
      </c>
      <c r="AF54" s="370">
        <v>1.3938866266675622</v>
      </c>
      <c r="AG54" s="370" t="e">
        <v>#DIV/0!</v>
      </c>
      <c r="AH54" s="370" t="e">
        <v>#DIV/0!</v>
      </c>
      <c r="AI54" s="370" t="e">
        <v>#DIV/0!</v>
      </c>
      <c r="AJ54" s="370">
        <v>3.0426116838487975</v>
      </c>
      <c r="AV54" s="72"/>
    </row>
    <row r="55" spans="4:48">
      <c r="D55" s="159" t="e">
        <v>#N/A</v>
      </c>
      <c r="F55" s="5" t="s">
        <v>521</v>
      </c>
      <c r="K55" s="5" t="s">
        <v>339</v>
      </c>
      <c r="L55" s="370">
        <v>0</v>
      </c>
      <c r="M55" s="370">
        <v>0</v>
      </c>
      <c r="N55" s="370">
        <v>0</v>
      </c>
      <c r="O55" s="370">
        <v>0</v>
      </c>
      <c r="P55" s="370">
        <v>1.4412371134020618</v>
      </c>
      <c r="Q55" s="370"/>
      <c r="R55" s="370"/>
      <c r="S55" s="370"/>
      <c r="T55" s="370">
        <v>3.3628865979381439</v>
      </c>
      <c r="U55" s="370">
        <v>0</v>
      </c>
      <c r="V55" s="370">
        <v>0</v>
      </c>
      <c r="W55" s="370">
        <v>0</v>
      </c>
      <c r="X55" s="370">
        <v>3.5230240549828178</v>
      </c>
      <c r="Y55" s="370">
        <v>0</v>
      </c>
      <c r="Z55" s="370">
        <v>0</v>
      </c>
      <c r="AA55" s="370">
        <v>0</v>
      </c>
      <c r="AB55" s="370">
        <v>5.7649484536082474</v>
      </c>
      <c r="AC55" s="370">
        <v>0</v>
      </c>
      <c r="AD55" s="370">
        <v>0</v>
      </c>
      <c r="AE55" s="370">
        <v>0</v>
      </c>
      <c r="AF55" s="370">
        <v>1.1209621993127148</v>
      </c>
      <c r="AG55" s="370">
        <v>0</v>
      </c>
      <c r="AH55" s="370">
        <v>0</v>
      </c>
      <c r="AI55" s="370">
        <v>0</v>
      </c>
      <c r="AJ55" s="370">
        <v>3.0426116838487975</v>
      </c>
      <c r="AK55" s="371">
        <v>0</v>
      </c>
      <c r="AL55" s="371">
        <v>0</v>
      </c>
      <c r="AM55" s="371">
        <v>0</v>
      </c>
      <c r="AN55" s="371">
        <v>0</v>
      </c>
      <c r="AO55" s="371">
        <v>0</v>
      </c>
      <c r="AP55" s="371">
        <v>0</v>
      </c>
      <c r="AQ55" s="181">
        <v>23.299999999999997</v>
      </c>
      <c r="AR55" s="371"/>
      <c r="AS55" s="371">
        <v>2.6422680412371133</v>
      </c>
      <c r="AU55" s="371">
        <v>0.96082474226804127</v>
      </c>
      <c r="AV55" s="371">
        <v>1.4412371134020618</v>
      </c>
    </row>
    <row r="56" spans="4:48">
      <c r="F56" s="5" t="s">
        <v>521</v>
      </c>
      <c r="K56" s="4" t="s">
        <v>520</v>
      </c>
      <c r="L56" s="4">
        <v>0</v>
      </c>
      <c r="P56" s="4">
        <v>9</v>
      </c>
      <c r="T56" s="4">
        <v>21</v>
      </c>
      <c r="X56" s="4">
        <v>22</v>
      </c>
      <c r="AB56" s="4">
        <v>36</v>
      </c>
      <c r="AF56" s="4">
        <v>7</v>
      </c>
      <c r="AJ56" s="4">
        <v>19</v>
      </c>
      <c r="AQ56" s="181">
        <v>145.5</v>
      </c>
      <c r="AR56" s="181">
        <v>23.3</v>
      </c>
      <c r="AS56" s="4">
        <v>16.5</v>
      </c>
      <c r="AU56" s="72">
        <v>6</v>
      </c>
      <c r="AV56" s="72">
        <v>9</v>
      </c>
    </row>
    <row r="58" spans="4:48">
      <c r="F58" s="5" t="s">
        <v>372</v>
      </c>
      <c r="K58" s="4" t="s">
        <v>604</v>
      </c>
      <c r="P58" s="4">
        <v>1.1234999999999999</v>
      </c>
    </row>
  </sheetData>
  <phoneticPr fontId="0" type="noConversion"/>
  <conditionalFormatting sqref="AV7:BA45">
    <cfRule type="cellIs" dxfId="1748" priority="1" stopIfTrue="1" operator="notBetween">
      <formula>1</formula>
      <formula>5</formula>
    </cfRule>
  </conditionalFormatting>
  <conditionalFormatting sqref="BH7:BM45">
    <cfRule type="cellIs" dxfId="1747" priority="2" stopIfTrue="1" operator="equal">
      <formula>0</formula>
    </cfRule>
  </conditionalFormatting>
  <dataValidations count="1">
    <dataValidation allowBlank="1" showInputMessage="1" showErrorMessage="1" promptTitle="Do not change" prompt="This field is automatically updated from the names-list" sqref="BB14:BB45" xr:uid="{00000000-0002-0000-0400-000000000000}"/>
  </dataValidations>
  <pageMargins left="0.78740157499999996" right="0.78740157499999996" top="0.984251969" bottom="0.984251969" header="0.4921259845" footer="0.4921259845"/>
  <pageSetup paperSize="9" scale="31"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63">
    <tabColor theme="6" tint="0.39997558519241921"/>
    <pageSetUpPr fitToPage="1"/>
  </sheetPr>
  <dimension ref="A1:BJ202"/>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 outlineLevelRow="2" outlineLevelCol="1"/>
  <cols>
    <col min="1" max="1" width="12.7109375" style="505" customWidth="1"/>
    <col min="2" max="2" width="15.140625" style="561" customWidth="1"/>
    <col min="3" max="3" width="3.7109375" style="562" hidden="1" customWidth="1" outlineLevel="1"/>
    <col min="4" max="5" width="4.7109375" style="505" hidden="1" customWidth="1" outlineLevel="1"/>
    <col min="6" max="6" width="33.85546875" style="505" customWidth="1" collapsed="1"/>
    <col min="7" max="7" width="6.7109375" style="505" customWidth="1"/>
    <col min="8" max="8" width="8.28515625" style="505" hidden="1" customWidth="1" outlineLevel="1"/>
    <col min="9" max="9" width="19.5703125" style="505" hidden="1" customWidth="1" outlineLevel="1"/>
    <col min="10" max="10" width="2.7109375" style="505" customWidth="1" collapsed="1"/>
    <col min="11" max="11" width="4" style="505" customWidth="1"/>
    <col min="12" max="12" width="10.7109375" style="505" customWidth="1"/>
    <col min="13" max="14" width="4.42578125" style="335" hidden="1" customWidth="1" outlineLevel="1"/>
    <col min="15" max="15" width="60.7109375" style="335" hidden="1" customWidth="1" outlineLevel="1"/>
    <col min="16" max="16" width="10.7109375" style="567" customWidth="1" collapsed="1"/>
    <col min="17" max="18" width="4.42578125" style="335" customWidth="1" outlineLevel="1"/>
    <col min="19" max="19" width="60.7109375" style="335" customWidth="1" outlineLevel="1"/>
    <col min="20" max="20" width="8.28515625" style="504" customWidth="1"/>
    <col min="21" max="21" width="10.7109375" style="891" customWidth="1"/>
    <col min="22" max="23" width="4.42578125" style="881" hidden="1" customWidth="1" outlineLevel="1"/>
    <col min="24" max="24" width="93.5703125" style="881" hidden="1" customWidth="1" outlineLevel="1"/>
    <col min="25" max="25" width="10.7109375" style="892" customWidth="1" collapsed="1"/>
    <col min="26" max="27" width="4.42578125" style="881" hidden="1" customWidth="1" outlineLevel="1"/>
    <col min="28" max="28" width="72.28515625" style="881" hidden="1" customWidth="1" outlineLevel="1"/>
    <col min="29" max="29" width="8.28515625" style="504" customWidth="1" collapsed="1"/>
    <col min="30" max="30" width="14.42578125" style="505" hidden="1" customWidth="1" outlineLevel="1"/>
    <col min="31" max="41" width="14" style="505" hidden="1" customWidth="1" outlineLevel="1"/>
    <col min="42" max="42" width="3.5703125" style="560" customWidth="1" collapsed="1"/>
    <col min="43" max="43" width="28.85546875" style="504" customWidth="1"/>
    <col min="44" max="44" width="20" style="504" bestFit="1" customWidth="1"/>
    <col min="45" max="45" width="4.140625" style="504" customWidth="1"/>
    <col min="46" max="46" width="4.42578125" style="504" customWidth="1"/>
    <col min="47" max="47" width="4.28515625" style="504" customWidth="1"/>
    <col min="48" max="48" width="4" style="504" customWidth="1"/>
    <col min="49" max="49" width="3.7109375" style="504" customWidth="1"/>
    <col min="50" max="50" width="4.28515625" style="504" customWidth="1"/>
    <col min="51" max="51" width="3.42578125" style="504" hidden="1" customWidth="1" outlineLevel="1"/>
    <col min="52" max="52" width="4.7109375" style="505" hidden="1" customWidth="1" outlineLevel="1"/>
    <col min="53" max="54" width="5.42578125" style="505" hidden="1" customWidth="1" outlineLevel="1"/>
    <col min="55" max="55" width="14.85546875" style="505" hidden="1" customWidth="1" outlineLevel="1"/>
    <col min="56" max="56" width="4.42578125" style="505" hidden="1" customWidth="1" outlineLevel="1"/>
    <col min="57" max="57" width="4.28515625" style="505" hidden="1" customWidth="1" outlineLevel="1"/>
    <col min="58" max="58" width="4" style="505" hidden="1" customWidth="1" outlineLevel="1"/>
    <col min="59" max="59" width="4.42578125" style="505" hidden="1" customWidth="1" outlineLevel="1"/>
    <col min="60" max="60" width="3.85546875" style="505" hidden="1" customWidth="1" outlineLevel="1"/>
    <col min="61" max="61" width="4.28515625" style="505" hidden="1" customWidth="1" outlineLevel="1"/>
    <col min="62" max="62" width="11.42578125" style="505" collapsed="1"/>
    <col min="63" max="16384" width="11.42578125" style="505"/>
  </cols>
  <sheetData>
    <row r="1" spans="1:61">
      <c r="A1" s="662"/>
      <c r="B1" s="668"/>
      <c r="C1" s="669"/>
      <c r="D1" s="670"/>
      <c r="E1" s="670"/>
      <c r="F1" s="671" t="s">
        <v>456</v>
      </c>
      <c r="G1" s="672"/>
      <c r="H1" s="672"/>
      <c r="I1" s="673"/>
      <c r="J1" s="672"/>
      <c r="K1" s="672"/>
      <c r="L1" s="674" t="s">
        <v>1575</v>
      </c>
      <c r="M1" s="675"/>
      <c r="N1" s="675"/>
      <c r="O1" s="675"/>
      <c r="P1" s="674" t="s">
        <v>1576</v>
      </c>
      <c r="Q1" s="675"/>
      <c r="R1" s="675"/>
      <c r="S1" s="675"/>
      <c r="T1" s="502"/>
      <c r="U1" s="857" t="s">
        <v>1101</v>
      </c>
      <c r="V1" s="858"/>
      <c r="W1" s="858"/>
      <c r="X1" s="858"/>
      <c r="Y1" s="857" t="s">
        <v>1102</v>
      </c>
      <c r="Z1" s="858"/>
      <c r="AA1" s="858"/>
      <c r="AB1" s="858"/>
      <c r="AC1" s="502"/>
      <c r="AD1" s="501"/>
      <c r="AE1" s="501"/>
      <c r="AF1" s="501"/>
      <c r="AG1" s="501"/>
      <c r="AH1" s="501"/>
      <c r="AI1" s="501"/>
      <c r="AJ1" s="501"/>
      <c r="AK1" s="501"/>
      <c r="AL1" s="501"/>
      <c r="AM1" s="501"/>
      <c r="AN1" s="501"/>
      <c r="AO1" s="501"/>
      <c r="AP1" s="503"/>
      <c r="AQ1" s="502"/>
      <c r="AR1" s="502"/>
      <c r="AS1" s="1530" t="s">
        <v>173</v>
      </c>
      <c r="AT1" s="1530"/>
      <c r="AU1" s="1530"/>
      <c r="AV1" s="1530"/>
      <c r="AW1" s="1530"/>
      <c r="AX1" s="1530"/>
      <c r="AZ1" s="504"/>
      <c r="BA1" s="504"/>
      <c r="BB1" s="504"/>
      <c r="BC1" s="504"/>
    </row>
    <row r="2" spans="1:61">
      <c r="A2" s="662"/>
      <c r="B2" s="672"/>
      <c r="C2" s="676" t="s">
        <v>457</v>
      </c>
      <c r="D2" s="677">
        <v>3503</v>
      </c>
      <c r="E2" s="677">
        <v>3504</v>
      </c>
      <c r="F2" s="677">
        <v>3702</v>
      </c>
      <c r="G2" s="677">
        <v>3703</v>
      </c>
      <c r="H2" s="677">
        <v>3506</v>
      </c>
      <c r="I2" s="677">
        <v>3507</v>
      </c>
      <c r="J2" s="677">
        <v>3508</v>
      </c>
      <c r="K2" s="677">
        <v>3706</v>
      </c>
      <c r="L2" s="677">
        <v>3707</v>
      </c>
      <c r="M2" s="678">
        <v>3708</v>
      </c>
      <c r="N2" s="678">
        <v>3709</v>
      </c>
      <c r="O2" s="679">
        <v>3792</v>
      </c>
      <c r="P2" s="680">
        <v>3707</v>
      </c>
      <c r="Q2" s="678">
        <v>3708</v>
      </c>
      <c r="R2" s="678">
        <v>3709</v>
      </c>
      <c r="S2" s="681">
        <v>3792</v>
      </c>
      <c r="T2" s="509"/>
      <c r="U2" s="859"/>
      <c r="V2" s="860"/>
      <c r="W2" s="860"/>
      <c r="X2" s="861"/>
      <c r="Y2" s="862"/>
      <c r="Z2" s="860"/>
      <c r="AA2" s="860"/>
      <c r="AB2" s="863"/>
      <c r="AC2" s="509"/>
      <c r="AD2" s="506"/>
      <c r="AE2" s="506"/>
      <c r="AF2" s="506"/>
      <c r="AG2" s="506"/>
      <c r="AH2" s="506"/>
      <c r="AI2" s="506"/>
      <c r="AJ2" s="506"/>
      <c r="AK2" s="506"/>
      <c r="AL2" s="506"/>
      <c r="AM2" s="506"/>
      <c r="AN2" s="506"/>
      <c r="AO2" s="506"/>
      <c r="AP2" s="510"/>
      <c r="AR2" s="509"/>
    </row>
    <row r="3" spans="1:61" ht="61.5" customHeight="1">
      <c r="A3" s="662" t="s">
        <v>344</v>
      </c>
      <c r="B3" s="662"/>
      <c r="C3" s="682">
        <v>401</v>
      </c>
      <c r="D3" s="683" t="s">
        <v>458</v>
      </c>
      <c r="E3" s="683" t="s">
        <v>459</v>
      </c>
      <c r="F3" s="684" t="s">
        <v>460</v>
      </c>
      <c r="G3" s="685" t="s">
        <v>461</v>
      </c>
      <c r="H3" s="686" t="s">
        <v>462</v>
      </c>
      <c r="I3" s="686" t="s">
        <v>463</v>
      </c>
      <c r="J3" s="685" t="s">
        <v>464</v>
      </c>
      <c r="K3" s="685" t="s">
        <v>337</v>
      </c>
      <c r="L3" s="687" t="s">
        <v>3047</v>
      </c>
      <c r="M3" s="688" t="s">
        <v>187</v>
      </c>
      <c r="N3" s="688" t="s">
        <v>188</v>
      </c>
      <c r="O3" s="689" t="s">
        <v>492</v>
      </c>
      <c r="P3" s="687" t="s">
        <v>3048</v>
      </c>
      <c r="Q3" s="688" t="s">
        <v>187</v>
      </c>
      <c r="R3" s="688" t="s">
        <v>188</v>
      </c>
      <c r="S3" s="689" t="s">
        <v>492</v>
      </c>
      <c r="T3" s="514"/>
      <c r="U3" s="864" t="s">
        <v>1225</v>
      </c>
      <c r="V3" s="865" t="s">
        <v>187</v>
      </c>
      <c r="W3" s="865" t="s">
        <v>188</v>
      </c>
      <c r="X3" s="866" t="s">
        <v>492</v>
      </c>
      <c r="Y3" s="864" t="s">
        <v>1225</v>
      </c>
      <c r="Z3" s="865" t="s">
        <v>187</v>
      </c>
      <c r="AA3" s="865" t="s">
        <v>188</v>
      </c>
      <c r="AB3" s="866" t="s">
        <v>492</v>
      </c>
      <c r="AC3" s="514" t="s">
        <v>1086</v>
      </c>
      <c r="AD3" s="515" t="s">
        <v>1087</v>
      </c>
      <c r="AE3" s="515" t="s">
        <v>1088</v>
      </c>
      <c r="AF3" s="515" t="s">
        <v>1089</v>
      </c>
      <c r="AG3" s="515" t="s">
        <v>1090</v>
      </c>
      <c r="AH3" s="515" t="s">
        <v>1091</v>
      </c>
      <c r="AI3" s="515" t="s">
        <v>1092</v>
      </c>
      <c r="AJ3" s="515" t="s">
        <v>1093</v>
      </c>
      <c r="AK3" s="515" t="s">
        <v>1094</v>
      </c>
      <c r="AL3" s="515" t="s">
        <v>1095</v>
      </c>
      <c r="AM3" s="515" t="s">
        <v>1096</v>
      </c>
      <c r="AN3" s="515" t="s">
        <v>1097</v>
      </c>
      <c r="AO3" s="515" t="s">
        <v>1098</v>
      </c>
      <c r="AP3" s="514"/>
      <c r="AQ3" s="509" t="s">
        <v>186</v>
      </c>
      <c r="AR3" s="509" t="s">
        <v>345</v>
      </c>
      <c r="AS3" s="516" t="s">
        <v>174</v>
      </c>
      <c r="AT3" s="516" t="s">
        <v>175</v>
      </c>
      <c r="AU3" s="516" t="s">
        <v>176</v>
      </c>
      <c r="AV3" s="516" t="s">
        <v>177</v>
      </c>
      <c r="AW3" s="516" t="s">
        <v>178</v>
      </c>
      <c r="AX3" s="516" t="s">
        <v>179</v>
      </c>
      <c r="AY3" s="517" t="s">
        <v>180</v>
      </c>
      <c r="AZ3" s="517" t="s">
        <v>181</v>
      </c>
      <c r="BA3" s="516" t="s">
        <v>182</v>
      </c>
      <c r="BB3" s="516" t="s">
        <v>332</v>
      </c>
      <c r="BC3" s="511" t="s">
        <v>185</v>
      </c>
      <c r="BD3" s="518" t="s">
        <v>174</v>
      </c>
      <c r="BE3" s="518" t="s">
        <v>175</v>
      </c>
      <c r="BF3" s="518" t="s">
        <v>176</v>
      </c>
      <c r="BG3" s="518" t="s">
        <v>177</v>
      </c>
      <c r="BH3" s="518" t="s">
        <v>178</v>
      </c>
      <c r="BI3" s="518" t="s">
        <v>179</v>
      </c>
    </row>
    <row r="4" spans="1:61" ht="12.75" customHeight="1">
      <c r="A4" s="662"/>
      <c r="B4" s="662"/>
      <c r="C4" s="682">
        <v>662</v>
      </c>
      <c r="D4" s="690"/>
      <c r="E4" s="690"/>
      <c r="F4" s="684" t="s">
        <v>461</v>
      </c>
      <c r="G4" s="684"/>
      <c r="H4" s="684"/>
      <c r="I4" s="684"/>
      <c r="J4" s="684"/>
      <c r="K4" s="684"/>
      <c r="L4" s="687" t="s">
        <v>1099</v>
      </c>
      <c r="M4" s="691"/>
      <c r="N4" s="691"/>
      <c r="O4" s="692"/>
      <c r="P4" s="687" t="s">
        <v>1099</v>
      </c>
      <c r="Q4" s="691"/>
      <c r="R4" s="691"/>
      <c r="S4" s="692"/>
      <c r="T4" s="514"/>
      <c r="U4" s="864" t="s">
        <v>1099</v>
      </c>
      <c r="V4" s="867"/>
      <c r="W4" s="867"/>
      <c r="X4" s="868"/>
      <c r="Y4" s="864" t="s">
        <v>465</v>
      </c>
      <c r="Z4" s="867"/>
      <c r="AA4" s="867"/>
      <c r="AB4" s="868"/>
      <c r="AC4" s="514" t="s">
        <v>336</v>
      </c>
      <c r="AD4" s="515" t="s">
        <v>1099</v>
      </c>
      <c r="AE4" s="515" t="s">
        <v>1099</v>
      </c>
      <c r="AF4" s="515" t="s">
        <v>1099</v>
      </c>
      <c r="AG4" s="515" t="s">
        <v>1099</v>
      </c>
      <c r="AH4" s="515" t="s">
        <v>1099</v>
      </c>
      <c r="AI4" s="515" t="s">
        <v>1099</v>
      </c>
      <c r="AJ4" s="515" t="s">
        <v>1099</v>
      </c>
      <c r="AK4" s="515" t="s">
        <v>1099</v>
      </c>
      <c r="AL4" s="515" t="s">
        <v>1099</v>
      </c>
      <c r="AM4" s="515" t="s">
        <v>1099</v>
      </c>
      <c r="AN4" s="515" t="s">
        <v>1099</v>
      </c>
      <c r="AO4" s="515" t="s">
        <v>1099</v>
      </c>
      <c r="AP4" s="514"/>
      <c r="AQ4" s="522"/>
      <c r="AR4" s="522"/>
      <c r="AS4" s="523" t="s">
        <v>192</v>
      </c>
      <c r="AY4" s="519"/>
      <c r="AZ4" s="519"/>
      <c r="BA4" s="524" t="s">
        <v>190</v>
      </c>
      <c r="BB4" s="524" t="s">
        <v>190</v>
      </c>
      <c r="BC4" s="525"/>
    </row>
    <row r="5" spans="1:61">
      <c r="A5" s="662"/>
      <c r="B5" s="662"/>
      <c r="C5" s="682">
        <v>493</v>
      </c>
      <c r="D5" s="690"/>
      <c r="E5" s="690"/>
      <c r="F5" s="684" t="s">
        <v>464</v>
      </c>
      <c r="G5" s="684"/>
      <c r="H5" s="684"/>
      <c r="I5" s="684"/>
      <c r="J5" s="684"/>
      <c r="K5" s="684"/>
      <c r="L5" s="687">
        <v>1</v>
      </c>
      <c r="M5" s="691"/>
      <c r="N5" s="691"/>
      <c r="O5" s="692"/>
      <c r="P5" s="687">
        <v>1</v>
      </c>
      <c r="Q5" s="691"/>
      <c r="R5" s="691"/>
      <c r="S5" s="692"/>
      <c r="T5" s="514"/>
      <c r="U5" s="864">
        <v>1</v>
      </c>
      <c r="V5" s="867"/>
      <c r="W5" s="867"/>
      <c r="X5" s="868"/>
      <c r="Y5" s="864">
        <v>1</v>
      </c>
      <c r="Z5" s="867"/>
      <c r="AA5" s="867"/>
      <c r="AB5" s="868"/>
      <c r="AC5" s="514">
        <v>2011</v>
      </c>
      <c r="AD5" s="515">
        <v>0</v>
      </c>
      <c r="AE5" s="515">
        <v>0</v>
      </c>
      <c r="AF5" s="515">
        <v>0</v>
      </c>
      <c r="AG5" s="515">
        <v>0</v>
      </c>
      <c r="AH5" s="515">
        <v>0</v>
      </c>
      <c r="AI5" s="515">
        <v>0</v>
      </c>
      <c r="AJ5" s="515">
        <v>0</v>
      </c>
      <c r="AK5" s="515">
        <v>0</v>
      </c>
      <c r="AL5" s="515">
        <v>0</v>
      </c>
      <c r="AM5" s="515">
        <v>0</v>
      </c>
      <c r="AN5" s="515">
        <v>0</v>
      </c>
      <c r="AO5" s="515">
        <v>1</v>
      </c>
      <c r="AP5" s="514"/>
      <c r="AQ5" s="502"/>
      <c r="AR5" s="502"/>
      <c r="AZ5" s="504"/>
      <c r="BA5" s="504"/>
      <c r="BB5" s="504"/>
      <c r="BC5" s="504"/>
    </row>
    <row r="6" spans="1:61" ht="12.75" customHeight="1">
      <c r="A6" s="662"/>
      <c r="B6" s="662"/>
      <c r="C6" s="682">
        <v>403</v>
      </c>
      <c r="D6" s="690"/>
      <c r="E6" s="690"/>
      <c r="F6" s="684" t="s">
        <v>337</v>
      </c>
      <c r="G6" s="684"/>
      <c r="H6" s="684"/>
      <c r="I6" s="684"/>
      <c r="J6" s="684"/>
      <c r="K6" s="684"/>
      <c r="L6" s="687" t="s">
        <v>340</v>
      </c>
      <c r="M6" s="691"/>
      <c r="N6" s="691"/>
      <c r="O6" s="692"/>
      <c r="P6" s="687" t="s">
        <v>340</v>
      </c>
      <c r="Q6" s="691"/>
      <c r="R6" s="691"/>
      <c r="S6" s="692"/>
      <c r="T6" s="514"/>
      <c r="U6" s="864" t="s">
        <v>466</v>
      </c>
      <c r="V6" s="867"/>
      <c r="W6" s="867"/>
      <c r="X6" s="868"/>
      <c r="Y6" s="864" t="s">
        <v>466</v>
      </c>
      <c r="Z6" s="867"/>
      <c r="AA6" s="867"/>
      <c r="AB6" s="868"/>
      <c r="AC6" s="514" t="s">
        <v>1100</v>
      </c>
      <c r="AD6" s="515" t="s">
        <v>466</v>
      </c>
      <c r="AE6" s="515" t="s">
        <v>466</v>
      </c>
      <c r="AF6" s="515" t="s">
        <v>466</v>
      </c>
      <c r="AG6" s="515" t="s">
        <v>466</v>
      </c>
      <c r="AH6" s="515" t="s">
        <v>466</v>
      </c>
      <c r="AI6" s="515" t="s">
        <v>466</v>
      </c>
      <c r="AJ6" s="515" t="s">
        <v>466</v>
      </c>
      <c r="AK6" s="515" t="s">
        <v>466</v>
      </c>
      <c r="AL6" s="515" t="s">
        <v>466</v>
      </c>
      <c r="AM6" s="515" t="s">
        <v>466</v>
      </c>
      <c r="AN6" s="515" t="s">
        <v>466</v>
      </c>
      <c r="AO6" s="515" t="s">
        <v>466</v>
      </c>
      <c r="AP6" s="514"/>
      <c r="AQ6" s="502"/>
      <c r="AR6" s="502"/>
      <c r="AS6" s="526"/>
      <c r="AT6" s="526"/>
      <c r="AU6" s="526"/>
      <c r="AV6" s="526"/>
      <c r="AW6" s="526"/>
      <c r="AX6" s="526"/>
      <c r="AZ6" s="504"/>
      <c r="BA6" s="527"/>
      <c r="BB6" s="527"/>
      <c r="BC6" s="528"/>
    </row>
    <row r="7" spans="1:61">
      <c r="A7" s="662" t="s">
        <v>1575</v>
      </c>
      <c r="B7" s="662" t="s">
        <v>467</v>
      </c>
      <c r="C7" s="703" t="s">
        <v>469</v>
      </c>
      <c r="D7" s="852" t="s">
        <v>352</v>
      </c>
      <c r="E7" s="853">
        <v>0</v>
      </c>
      <c r="F7" s="695" t="s">
        <v>3047</v>
      </c>
      <c r="G7" s="530" t="s">
        <v>1099</v>
      </c>
      <c r="H7" s="531" t="s">
        <v>352</v>
      </c>
      <c r="I7" s="696" t="s">
        <v>352</v>
      </c>
      <c r="J7" s="532">
        <v>1</v>
      </c>
      <c r="K7" s="530" t="s">
        <v>340</v>
      </c>
      <c r="L7" s="697">
        <v>1</v>
      </c>
      <c r="M7" s="698"/>
      <c r="N7" s="699"/>
      <c r="O7" s="700"/>
      <c r="P7" s="697"/>
      <c r="Q7" s="698"/>
      <c r="R7" s="699"/>
      <c r="S7" s="700"/>
      <c r="T7" s="536"/>
      <c r="U7" s="869">
        <v>1</v>
      </c>
      <c r="V7" s="870"/>
      <c r="W7" s="871"/>
      <c r="X7" s="872"/>
      <c r="Y7" s="869"/>
      <c r="Z7" s="870"/>
      <c r="AA7" s="871"/>
      <c r="AB7" s="872"/>
      <c r="AC7" s="536">
        <v>841223</v>
      </c>
      <c r="AD7" s="537"/>
      <c r="AE7" s="537"/>
      <c r="AF7" s="537"/>
      <c r="AG7" s="537"/>
      <c r="AH7" s="537"/>
      <c r="AI7" s="537"/>
      <c r="AJ7" s="537"/>
      <c r="AK7" s="537"/>
      <c r="AL7" s="537"/>
      <c r="AM7" s="537"/>
      <c r="AN7" s="537"/>
      <c r="AO7" s="537"/>
      <c r="AP7" s="538"/>
      <c r="AQ7" s="539"/>
      <c r="AR7" s="539"/>
      <c r="AS7" s="540"/>
      <c r="AT7" s="540"/>
      <c r="AU7" s="540"/>
      <c r="AV7" s="540"/>
      <c r="AW7" s="540"/>
      <c r="AX7" s="540"/>
      <c r="AY7" s="540"/>
      <c r="AZ7" s="541"/>
      <c r="BA7" s="542"/>
      <c r="BB7" s="542"/>
      <c r="BC7" s="543"/>
      <c r="BD7" s="544"/>
      <c r="BE7" s="544"/>
      <c r="BF7" s="544"/>
      <c r="BG7" s="544"/>
      <c r="BH7" s="544"/>
      <c r="BI7" s="544"/>
    </row>
    <row r="8" spans="1:61">
      <c r="A8" s="662" t="s">
        <v>1576</v>
      </c>
      <c r="B8" s="661"/>
      <c r="C8" s="703" t="s">
        <v>469</v>
      </c>
      <c r="D8" s="852" t="s">
        <v>352</v>
      </c>
      <c r="E8" s="853">
        <v>0</v>
      </c>
      <c r="F8" s="695" t="s">
        <v>3048</v>
      </c>
      <c r="G8" s="530" t="s">
        <v>1099</v>
      </c>
      <c r="H8" s="701" t="s">
        <v>352</v>
      </c>
      <c r="I8" s="702" t="s">
        <v>352</v>
      </c>
      <c r="J8" s="532">
        <v>1</v>
      </c>
      <c r="K8" s="530" t="s">
        <v>340</v>
      </c>
      <c r="L8" s="697"/>
      <c r="M8" s="698"/>
      <c r="N8" s="699"/>
      <c r="O8" s="700"/>
      <c r="P8" s="697">
        <v>1</v>
      </c>
      <c r="Q8" s="698"/>
      <c r="R8" s="699"/>
      <c r="S8" s="700"/>
      <c r="T8" s="536"/>
      <c r="U8" s="869"/>
      <c r="V8" s="870"/>
      <c r="W8" s="871"/>
      <c r="X8" s="872"/>
      <c r="Y8" s="869">
        <v>1</v>
      </c>
      <c r="Z8" s="870"/>
      <c r="AA8" s="871"/>
      <c r="AB8" s="872"/>
      <c r="AC8" s="536">
        <v>26017</v>
      </c>
      <c r="AD8" s="537"/>
      <c r="AE8" s="537"/>
      <c r="AF8" s="537"/>
      <c r="AG8" s="537"/>
      <c r="AH8" s="537"/>
      <c r="AI8" s="537"/>
      <c r="AJ8" s="537"/>
      <c r="AK8" s="537"/>
      <c r="AL8" s="537"/>
      <c r="AM8" s="537"/>
      <c r="AN8" s="537"/>
      <c r="AO8" s="537"/>
      <c r="AP8" s="538"/>
      <c r="AQ8" s="539"/>
      <c r="AR8" s="539"/>
      <c r="AS8" s="540"/>
      <c r="AT8" s="540"/>
      <c r="AU8" s="540"/>
      <c r="AV8" s="540"/>
      <c r="AW8" s="540"/>
      <c r="AX8" s="540"/>
      <c r="AY8" s="540"/>
      <c r="AZ8" s="541"/>
      <c r="BA8" s="542"/>
      <c r="BB8" s="542"/>
      <c r="BC8" s="543"/>
      <c r="BD8" s="544"/>
      <c r="BE8" s="544"/>
      <c r="BF8" s="544"/>
      <c r="BG8" s="544"/>
      <c r="BH8" s="544"/>
      <c r="BI8" s="544"/>
    </row>
    <row r="9" spans="1:61" ht="21.75" customHeight="1" outlineLevel="1">
      <c r="A9" s="662">
        <v>32001</v>
      </c>
      <c r="B9" s="661" t="s">
        <v>708</v>
      </c>
      <c r="C9" s="703" t="s">
        <v>469</v>
      </c>
      <c r="D9" s="854" t="s">
        <v>470</v>
      </c>
      <c r="E9" s="855" t="s">
        <v>352</v>
      </c>
      <c r="F9" s="135" t="s">
        <v>3049</v>
      </c>
      <c r="G9" s="115" t="s">
        <v>1099</v>
      </c>
      <c r="H9" s="151" t="s">
        <v>352</v>
      </c>
      <c r="I9" s="113" t="s">
        <v>352</v>
      </c>
      <c r="J9" s="114">
        <v>0</v>
      </c>
      <c r="K9" s="115" t="s">
        <v>605</v>
      </c>
      <c r="L9" s="667">
        <v>42.885709361531852</v>
      </c>
      <c r="M9" s="548">
        <v>1</v>
      </c>
      <c r="N9" s="549">
        <v>1.3000688016831126</v>
      </c>
      <c r="O9" s="666" t="s">
        <v>1235</v>
      </c>
      <c r="P9" s="667">
        <v>42.885709361531852</v>
      </c>
      <c r="Q9" s="548">
        <v>1</v>
      </c>
      <c r="R9" s="549">
        <v>1.3000688016831126</v>
      </c>
      <c r="S9" s="666" t="s">
        <v>1235</v>
      </c>
      <c r="T9" s="903"/>
      <c r="U9" s="873">
        <v>61.326564386990555</v>
      </c>
      <c r="V9" s="874">
        <v>1</v>
      </c>
      <c r="W9" s="875">
        <v>1.3000688016831126</v>
      </c>
      <c r="X9" s="876" t="s">
        <v>1235</v>
      </c>
      <c r="Y9" s="873"/>
      <c r="Z9" s="874">
        <v>1</v>
      </c>
      <c r="AA9" s="875">
        <v>1.3000688016831126</v>
      </c>
      <c r="AB9" s="876" t="s">
        <v>1235</v>
      </c>
      <c r="AC9" s="550"/>
      <c r="AD9" s="551">
        <v>22.600223721890629</v>
      </c>
      <c r="AE9" s="551">
        <v>8.4150766205869303</v>
      </c>
      <c r="AF9" s="551">
        <v>0.37175873698175155</v>
      </c>
      <c r="AG9" s="551">
        <v>0.56857218597209058</v>
      </c>
      <c r="AH9" s="551">
        <v>1.7744450639128981</v>
      </c>
      <c r="AI9" s="551">
        <v>0.93512421795409795</v>
      </c>
      <c r="AJ9" s="551">
        <v>5.0817440797505533</v>
      </c>
      <c r="AK9" s="551">
        <v>1.0934080499463281</v>
      </c>
      <c r="AL9" s="551">
        <v>0.16661455999182143</v>
      </c>
      <c r="AM9" s="551">
        <v>1.562011499923326E-2</v>
      </c>
      <c r="AN9" s="551">
        <v>5.727375499718862E-2</v>
      </c>
      <c r="AO9" s="551">
        <v>20.246703280007036</v>
      </c>
      <c r="AP9" s="550"/>
      <c r="AQ9" s="552" t="s">
        <v>1112</v>
      </c>
      <c r="AR9" s="552" t="s">
        <v>1104</v>
      </c>
      <c r="AS9" s="553">
        <v>4</v>
      </c>
      <c r="AT9" s="553">
        <v>1</v>
      </c>
      <c r="AU9" s="553">
        <v>1</v>
      </c>
      <c r="AV9" s="553">
        <v>1</v>
      </c>
      <c r="AW9" s="553">
        <v>1</v>
      </c>
      <c r="AX9" s="553">
        <v>5</v>
      </c>
      <c r="AY9" s="540">
        <v>2</v>
      </c>
      <c r="AZ9" s="541">
        <v>1.05</v>
      </c>
      <c r="BA9" s="542">
        <v>1.2941338353151037</v>
      </c>
      <c r="BB9" s="542">
        <v>1.3000688016831126</v>
      </c>
      <c r="BC9" s="543" t="s">
        <v>1227</v>
      </c>
      <c r="BD9" s="544">
        <v>1.2</v>
      </c>
      <c r="BE9" s="544">
        <v>1</v>
      </c>
      <c r="BF9" s="544">
        <v>1</v>
      </c>
      <c r="BG9" s="544">
        <v>1</v>
      </c>
      <c r="BH9" s="544">
        <v>1</v>
      </c>
      <c r="BI9" s="544">
        <v>1.2</v>
      </c>
    </row>
    <row r="10" spans="1:61" ht="21.75" hidden="1" customHeight="1" outlineLevel="2">
      <c r="A10" s="662">
        <v>32643</v>
      </c>
      <c r="B10" s="661" t="s">
        <v>708</v>
      </c>
      <c r="C10" s="703" t="s">
        <v>469</v>
      </c>
      <c r="D10" s="854" t="s">
        <v>470</v>
      </c>
      <c r="E10" s="855" t="s">
        <v>352</v>
      </c>
      <c r="F10" s="135" t="s">
        <v>3050</v>
      </c>
      <c r="G10" s="115" t="s">
        <v>465</v>
      </c>
      <c r="H10" s="151" t="s">
        <v>352</v>
      </c>
      <c r="I10" s="113" t="s">
        <v>352</v>
      </c>
      <c r="J10" s="114">
        <v>0</v>
      </c>
      <c r="K10" s="115" t="s">
        <v>605</v>
      </c>
      <c r="L10" s="667">
        <v>0</v>
      </c>
      <c r="M10" s="548">
        <v>1</v>
      </c>
      <c r="N10" s="549">
        <v>1.3000688016831126</v>
      </c>
      <c r="O10" s="666" t="s">
        <v>1235</v>
      </c>
      <c r="P10" s="667">
        <v>0</v>
      </c>
      <c r="Q10" s="548">
        <v>1</v>
      </c>
      <c r="R10" s="549">
        <v>1.3000688016831126</v>
      </c>
      <c r="S10" s="666" t="s">
        <v>1235</v>
      </c>
      <c r="T10" s="903"/>
      <c r="U10" s="873"/>
      <c r="V10" s="874">
        <v>1</v>
      </c>
      <c r="W10" s="875">
        <v>1.3000688016831126</v>
      </c>
      <c r="X10" s="876" t="s">
        <v>1235</v>
      </c>
      <c r="Y10" s="873">
        <v>61.326564386990555</v>
      </c>
      <c r="Z10" s="874">
        <v>1</v>
      </c>
      <c r="AA10" s="875">
        <v>1.3000688016831126</v>
      </c>
      <c r="AB10" s="876" t="s">
        <v>1235</v>
      </c>
      <c r="AC10" s="550"/>
      <c r="AD10" s="551">
        <v>22.600223721890629</v>
      </c>
      <c r="AE10" s="551">
        <v>8.4150766205869303</v>
      </c>
      <c r="AF10" s="551">
        <v>0.37175873698175155</v>
      </c>
      <c r="AG10" s="551">
        <v>0.56857218597209058</v>
      </c>
      <c r="AH10" s="551">
        <v>1.7744450639128981</v>
      </c>
      <c r="AI10" s="551">
        <v>0.93512421795409795</v>
      </c>
      <c r="AJ10" s="551">
        <v>5.0817440797505533</v>
      </c>
      <c r="AK10" s="551">
        <v>1.0934080499463281</v>
      </c>
      <c r="AL10" s="551">
        <v>0.16661455999182143</v>
      </c>
      <c r="AM10" s="551">
        <v>1.562011499923326E-2</v>
      </c>
      <c r="AN10" s="551">
        <v>5.727375499718862E-2</v>
      </c>
      <c r="AO10" s="551">
        <v>20.246703280007036</v>
      </c>
      <c r="AP10" s="550"/>
      <c r="AQ10" s="552" t="s">
        <v>1112</v>
      </c>
      <c r="AR10" s="552" t="s">
        <v>1104</v>
      </c>
      <c r="AS10" s="553">
        <v>4</v>
      </c>
      <c r="AT10" s="553">
        <v>1</v>
      </c>
      <c r="AU10" s="553">
        <v>1</v>
      </c>
      <c r="AV10" s="553">
        <v>1</v>
      </c>
      <c r="AW10" s="553">
        <v>1</v>
      </c>
      <c r="AX10" s="553">
        <v>5</v>
      </c>
      <c r="AY10" s="540">
        <v>2</v>
      </c>
      <c r="AZ10" s="541">
        <v>1.05</v>
      </c>
      <c r="BA10" s="542">
        <v>1.2941338353151037</v>
      </c>
      <c r="BB10" s="542">
        <v>1.3000688016831126</v>
      </c>
      <c r="BC10" s="543" t="s">
        <v>1227</v>
      </c>
      <c r="BD10" s="544">
        <v>1.2</v>
      </c>
      <c r="BE10" s="544">
        <v>1</v>
      </c>
      <c r="BF10" s="544">
        <v>1</v>
      </c>
      <c r="BG10" s="544">
        <v>1</v>
      </c>
      <c r="BH10" s="544">
        <v>1</v>
      </c>
      <c r="BI10" s="544">
        <v>1.2</v>
      </c>
    </row>
    <row r="11" spans="1:61" ht="21.75" customHeight="1" outlineLevel="1" collapsed="1">
      <c r="A11" s="662">
        <v>4827</v>
      </c>
      <c r="B11" s="661" t="s">
        <v>92</v>
      </c>
      <c r="C11" s="703"/>
      <c r="D11" s="854" t="s">
        <v>470</v>
      </c>
      <c r="E11" s="855" t="s">
        <v>352</v>
      </c>
      <c r="F11" s="135" t="s">
        <v>3051</v>
      </c>
      <c r="G11" s="115" t="s">
        <v>465</v>
      </c>
      <c r="H11" s="151" t="s">
        <v>352</v>
      </c>
      <c r="I11" s="113" t="s">
        <v>352</v>
      </c>
      <c r="J11" s="114">
        <v>1</v>
      </c>
      <c r="K11" s="115" t="s">
        <v>466</v>
      </c>
      <c r="L11" s="667">
        <v>2.8038257095303007E-8</v>
      </c>
      <c r="M11" s="548">
        <v>1</v>
      </c>
      <c r="N11" s="549">
        <v>3.1364692542205836</v>
      </c>
      <c r="O11" s="666" t="s">
        <v>1260</v>
      </c>
      <c r="P11" s="667">
        <v>2.8038257095303007E-8</v>
      </c>
      <c r="Q11" s="548">
        <v>1</v>
      </c>
      <c r="R11" s="549">
        <v>3.1364692542205836</v>
      </c>
      <c r="S11" s="666" t="s">
        <v>1260</v>
      </c>
      <c r="T11" s="903"/>
      <c r="U11" s="873">
        <v>4.0094707646283305E-8</v>
      </c>
      <c r="V11" s="874">
        <v>1</v>
      </c>
      <c r="W11" s="875">
        <v>3.1364692542205836</v>
      </c>
      <c r="X11" s="876" t="s">
        <v>1260</v>
      </c>
      <c r="Y11" s="873">
        <v>4.0094707646283305E-8</v>
      </c>
      <c r="Z11" s="874">
        <v>1</v>
      </c>
      <c r="AA11" s="875">
        <v>3.1364692542205836</v>
      </c>
      <c r="AB11" s="876" t="s">
        <v>1260</v>
      </c>
      <c r="AC11" s="550"/>
      <c r="AD11" s="551"/>
      <c r="AE11" s="551"/>
      <c r="AF11" s="551"/>
      <c r="AG11" s="551"/>
      <c r="AH11" s="551"/>
      <c r="AI11" s="551"/>
      <c r="AJ11" s="551"/>
      <c r="AK11" s="551"/>
      <c r="AL11" s="551"/>
      <c r="AM11" s="551"/>
      <c r="AN11" s="551"/>
      <c r="AO11" s="551">
        <v>4.0094707646283305E-8</v>
      </c>
      <c r="AP11" s="550"/>
      <c r="AQ11" s="552" t="s">
        <v>1132</v>
      </c>
      <c r="AR11" s="552" t="s">
        <v>1133</v>
      </c>
      <c r="AS11" s="553">
        <v>4</v>
      </c>
      <c r="AT11" s="553">
        <v>1</v>
      </c>
      <c r="AU11" s="553">
        <v>1</v>
      </c>
      <c r="AV11" s="553">
        <v>1</v>
      </c>
      <c r="AW11" s="553">
        <v>3</v>
      </c>
      <c r="AX11" s="553">
        <v>5</v>
      </c>
      <c r="AY11" s="540">
        <v>9</v>
      </c>
      <c r="AZ11" s="541">
        <v>3</v>
      </c>
      <c r="BA11" s="542">
        <v>1.3713425173473328</v>
      </c>
      <c r="BB11" s="542">
        <v>3.1364692542205836</v>
      </c>
      <c r="BC11" s="543" t="s">
        <v>1261</v>
      </c>
      <c r="BD11" s="544">
        <v>1.2</v>
      </c>
      <c r="BE11" s="544">
        <v>1</v>
      </c>
      <c r="BF11" s="544">
        <v>1</v>
      </c>
      <c r="BG11" s="544">
        <v>1</v>
      </c>
      <c r="BH11" s="544">
        <v>1.2</v>
      </c>
      <c r="BI11" s="544">
        <v>1.2</v>
      </c>
    </row>
    <row r="12" spans="1:61" ht="21.75" customHeight="1" outlineLevel="1">
      <c r="A12" s="662">
        <v>32501</v>
      </c>
      <c r="B12" s="661"/>
      <c r="C12" s="703"/>
      <c r="D12" s="854" t="s">
        <v>470</v>
      </c>
      <c r="E12" s="855" t="s">
        <v>352</v>
      </c>
      <c r="F12" s="135" t="s">
        <v>2943</v>
      </c>
      <c r="G12" s="115" t="s">
        <v>465</v>
      </c>
      <c r="H12" s="151" t="s">
        <v>352</v>
      </c>
      <c r="I12" s="113" t="s">
        <v>352</v>
      </c>
      <c r="J12" s="114">
        <v>1</v>
      </c>
      <c r="K12" s="115" t="s">
        <v>339</v>
      </c>
      <c r="L12" s="667">
        <v>2.1731762851537269E-2</v>
      </c>
      <c r="M12" s="548">
        <v>1</v>
      </c>
      <c r="N12" s="549">
        <v>3.1364692542205836</v>
      </c>
      <c r="O12" s="666" t="s">
        <v>1262</v>
      </c>
      <c r="P12" s="667">
        <v>2.1731762851537269E-2</v>
      </c>
      <c r="Q12" s="548">
        <v>1</v>
      </c>
      <c r="R12" s="549">
        <v>3.1364692542205836</v>
      </c>
      <c r="S12" s="666" t="s">
        <v>1262</v>
      </c>
      <c r="T12" s="903"/>
      <c r="U12" s="873">
        <v>3.10764208776983E-2</v>
      </c>
      <c r="V12" s="874">
        <v>1</v>
      </c>
      <c r="W12" s="875">
        <v>3.1364692542205836</v>
      </c>
      <c r="X12" s="876" t="s">
        <v>1262</v>
      </c>
      <c r="Y12" s="873">
        <v>3.10764208776983E-2</v>
      </c>
      <c r="Z12" s="874">
        <v>1</v>
      </c>
      <c r="AA12" s="875">
        <v>3.1364692542205836</v>
      </c>
      <c r="AB12" s="876" t="s">
        <v>1262</v>
      </c>
      <c r="AC12" s="550"/>
      <c r="AD12" s="551">
        <v>1.6163966035165466E-2</v>
      </c>
      <c r="AE12" s="551">
        <v>5.887261760555762E-3</v>
      </c>
      <c r="AF12" s="551">
        <v>1.6404686985496118E-3</v>
      </c>
      <c r="AG12" s="551">
        <v>1.1602155433220443E-3</v>
      </c>
      <c r="AH12" s="551">
        <v>5.7297529905863244E-4</v>
      </c>
      <c r="AI12" s="551">
        <v>4.5410075568547224E-4</v>
      </c>
      <c r="AJ12" s="551">
        <v>4.8738562782995711E-3</v>
      </c>
      <c r="AK12" s="551">
        <v>8.6065169402168044E-5</v>
      </c>
      <c r="AL12" s="551">
        <v>1.9733174199944604E-4</v>
      </c>
      <c r="AM12" s="551">
        <v>4.0179595660128165E-5</v>
      </c>
      <c r="AN12" s="551"/>
      <c r="AO12" s="551"/>
      <c r="AP12" s="550"/>
      <c r="AQ12" s="552" t="s">
        <v>1134</v>
      </c>
      <c r="AR12" s="552" t="s">
        <v>1104</v>
      </c>
      <c r="AS12" s="553">
        <v>4</v>
      </c>
      <c r="AT12" s="553">
        <v>1</v>
      </c>
      <c r="AU12" s="553">
        <v>1</v>
      </c>
      <c r="AV12" s="553">
        <v>1</v>
      </c>
      <c r="AW12" s="553">
        <v>3</v>
      </c>
      <c r="AX12" s="553">
        <v>5</v>
      </c>
      <c r="AY12" s="540">
        <v>9</v>
      </c>
      <c r="AZ12" s="541">
        <v>3</v>
      </c>
      <c r="BA12" s="542">
        <v>1.3713425173473328</v>
      </c>
      <c r="BB12" s="542">
        <v>3.1364692542205836</v>
      </c>
      <c r="BC12" s="543" t="s">
        <v>1261</v>
      </c>
      <c r="BD12" s="544">
        <v>1.2</v>
      </c>
      <c r="BE12" s="544">
        <v>1</v>
      </c>
      <c r="BF12" s="544">
        <v>1</v>
      </c>
      <c r="BG12" s="544">
        <v>1</v>
      </c>
      <c r="BH12" s="544">
        <v>1.2</v>
      </c>
      <c r="BI12" s="544">
        <v>1.2</v>
      </c>
    </row>
    <row r="13" spans="1:61" ht="21.75" customHeight="1" outlineLevel="1">
      <c r="A13" s="662">
        <v>3819</v>
      </c>
      <c r="B13" s="661" t="s">
        <v>89</v>
      </c>
      <c r="C13" s="703" t="s">
        <v>469</v>
      </c>
      <c r="D13" s="854" t="s">
        <v>470</v>
      </c>
      <c r="E13" s="855" t="s">
        <v>352</v>
      </c>
      <c r="F13" s="135" t="s">
        <v>1035</v>
      </c>
      <c r="G13" s="115" t="s">
        <v>465</v>
      </c>
      <c r="H13" s="151" t="s">
        <v>352</v>
      </c>
      <c r="I13" s="113" t="s">
        <v>352</v>
      </c>
      <c r="J13" s="114">
        <v>0</v>
      </c>
      <c r="K13" s="115" t="s">
        <v>339</v>
      </c>
      <c r="L13" s="667">
        <v>1.6790422076868122E-2</v>
      </c>
      <c r="M13" s="548">
        <v>1</v>
      </c>
      <c r="N13" s="549">
        <v>1.3000688016831126</v>
      </c>
      <c r="O13" s="666" t="s">
        <v>1233</v>
      </c>
      <c r="P13" s="667">
        <v>1.6790422076868122E-2</v>
      </c>
      <c r="Q13" s="548">
        <v>1</v>
      </c>
      <c r="R13" s="549">
        <v>1.3000688016831126</v>
      </c>
      <c r="S13" s="666" t="s">
        <v>1233</v>
      </c>
      <c r="T13" s="903"/>
      <c r="U13" s="873">
        <v>2.4010303569921416E-2</v>
      </c>
      <c r="V13" s="874">
        <v>1</v>
      </c>
      <c r="W13" s="875">
        <v>1.3000688016831126</v>
      </c>
      <c r="X13" s="876" t="s">
        <v>1233</v>
      </c>
      <c r="Y13" s="873">
        <v>2.4010303569921416E-2</v>
      </c>
      <c r="Z13" s="874">
        <v>1</v>
      </c>
      <c r="AA13" s="875">
        <v>1.3000688016831126</v>
      </c>
      <c r="AB13" s="876" t="s">
        <v>1233</v>
      </c>
      <c r="AC13" s="550"/>
      <c r="AD13" s="551"/>
      <c r="AE13" s="551"/>
      <c r="AF13" s="551"/>
      <c r="AG13" s="551"/>
      <c r="AH13" s="551"/>
      <c r="AI13" s="551"/>
      <c r="AJ13" s="551"/>
      <c r="AK13" s="551"/>
      <c r="AL13" s="551">
        <v>2.4010303569921416E-2</v>
      </c>
      <c r="AM13" s="551"/>
      <c r="AN13" s="551"/>
      <c r="AO13" s="551"/>
      <c r="AP13" s="550"/>
      <c r="AQ13" s="552" t="s">
        <v>1110</v>
      </c>
      <c r="AR13" s="552" t="s">
        <v>1104</v>
      </c>
      <c r="AS13" s="553">
        <v>4</v>
      </c>
      <c r="AT13" s="553">
        <v>1</v>
      </c>
      <c r="AU13" s="553">
        <v>1</v>
      </c>
      <c r="AV13" s="553">
        <v>1</v>
      </c>
      <c r="AW13" s="553">
        <v>1</v>
      </c>
      <c r="AX13" s="553">
        <v>5</v>
      </c>
      <c r="AY13" s="540">
        <v>3</v>
      </c>
      <c r="AZ13" s="541">
        <v>1.05</v>
      </c>
      <c r="BA13" s="542">
        <v>1.2941338353151037</v>
      </c>
      <c r="BB13" s="542">
        <v>1.3000688016831126</v>
      </c>
      <c r="BC13" s="543" t="s">
        <v>1227</v>
      </c>
      <c r="BD13" s="544">
        <v>1.2</v>
      </c>
      <c r="BE13" s="544">
        <v>1</v>
      </c>
      <c r="BF13" s="544">
        <v>1</v>
      </c>
      <c r="BG13" s="544">
        <v>1</v>
      </c>
      <c r="BH13" s="544">
        <v>1</v>
      </c>
      <c r="BI13" s="544">
        <v>1.2</v>
      </c>
    </row>
    <row r="14" spans="1:61" ht="21.75" customHeight="1" outlineLevel="1">
      <c r="A14" s="662">
        <v>31134</v>
      </c>
      <c r="B14" s="661" t="s">
        <v>469</v>
      </c>
      <c r="C14" s="703" t="s">
        <v>469</v>
      </c>
      <c r="D14" s="854" t="s">
        <v>470</v>
      </c>
      <c r="E14" s="855" t="s">
        <v>352</v>
      </c>
      <c r="F14" s="135" t="s">
        <v>1017</v>
      </c>
      <c r="G14" s="115" t="s">
        <v>465</v>
      </c>
      <c r="H14" s="151" t="s">
        <v>352</v>
      </c>
      <c r="I14" s="113" t="s">
        <v>352</v>
      </c>
      <c r="J14" s="114">
        <v>0</v>
      </c>
      <c r="K14" s="115" t="s">
        <v>339</v>
      </c>
      <c r="L14" s="667">
        <v>1.6437167168423922E-4</v>
      </c>
      <c r="M14" s="548">
        <v>1</v>
      </c>
      <c r="N14" s="549">
        <v>1.3000688016831126</v>
      </c>
      <c r="O14" s="666" t="s">
        <v>1228</v>
      </c>
      <c r="P14" s="667">
        <v>1.6437167168423922E-4</v>
      </c>
      <c r="Q14" s="548">
        <v>1</v>
      </c>
      <c r="R14" s="549">
        <v>1.3000688016831126</v>
      </c>
      <c r="S14" s="666" t="s">
        <v>1228</v>
      </c>
      <c r="T14" s="903"/>
      <c r="U14" s="873">
        <v>2.3505149050846212E-4</v>
      </c>
      <c r="V14" s="874">
        <v>1</v>
      </c>
      <c r="W14" s="875">
        <v>1.3000688016831126</v>
      </c>
      <c r="X14" s="876" t="s">
        <v>1228</v>
      </c>
      <c r="Y14" s="873">
        <v>2.3505149050846212E-4</v>
      </c>
      <c r="Z14" s="874">
        <v>1</v>
      </c>
      <c r="AA14" s="875">
        <v>1.3000688016831126</v>
      </c>
      <c r="AB14" s="876" t="s">
        <v>1228</v>
      </c>
      <c r="AC14" s="550"/>
      <c r="AD14" s="551"/>
      <c r="AE14" s="551"/>
      <c r="AF14" s="551"/>
      <c r="AG14" s="551"/>
      <c r="AH14" s="551"/>
      <c r="AI14" s="551">
        <v>2.3505149050846212E-4</v>
      </c>
      <c r="AJ14" s="551"/>
      <c r="AK14" s="551"/>
      <c r="AL14" s="551"/>
      <c r="AM14" s="551"/>
      <c r="AN14" s="551"/>
      <c r="AO14" s="551"/>
      <c r="AP14" s="550"/>
      <c r="AQ14" s="552" t="s">
        <v>1105</v>
      </c>
      <c r="AR14" s="552" t="s">
        <v>1104</v>
      </c>
      <c r="AS14" s="553">
        <v>4</v>
      </c>
      <c r="AT14" s="553">
        <v>1</v>
      </c>
      <c r="AU14" s="553">
        <v>1</v>
      </c>
      <c r="AV14" s="553">
        <v>1</v>
      </c>
      <c r="AW14" s="553">
        <v>1</v>
      </c>
      <c r="AX14" s="553">
        <v>5</v>
      </c>
      <c r="AY14" s="540">
        <v>3</v>
      </c>
      <c r="AZ14" s="541">
        <v>1.05</v>
      </c>
      <c r="BA14" s="542">
        <v>1.2941338353151037</v>
      </c>
      <c r="BB14" s="542">
        <v>1.3000688016831126</v>
      </c>
      <c r="BC14" s="543" t="s">
        <v>1227</v>
      </c>
      <c r="BD14" s="544">
        <v>1.2</v>
      </c>
      <c r="BE14" s="544">
        <v>1</v>
      </c>
      <c r="BF14" s="544">
        <v>1</v>
      </c>
      <c r="BG14" s="544">
        <v>1</v>
      </c>
      <c r="BH14" s="544">
        <v>1</v>
      </c>
      <c r="BI14" s="544">
        <v>1.2</v>
      </c>
    </row>
    <row r="15" spans="1:61" ht="21.75" customHeight="1" outlineLevel="1">
      <c r="A15" s="662">
        <v>992</v>
      </c>
      <c r="B15" s="661" t="s">
        <v>469</v>
      </c>
      <c r="C15" s="703" t="s">
        <v>469</v>
      </c>
      <c r="D15" s="854" t="s">
        <v>470</v>
      </c>
      <c r="E15" s="855" t="s">
        <v>352</v>
      </c>
      <c r="F15" s="135" t="s">
        <v>1023</v>
      </c>
      <c r="G15" s="115" t="s">
        <v>465</v>
      </c>
      <c r="H15" s="151" t="s">
        <v>352</v>
      </c>
      <c r="I15" s="113" t="s">
        <v>352</v>
      </c>
      <c r="J15" s="114">
        <v>0</v>
      </c>
      <c r="K15" s="115" t="s">
        <v>339</v>
      </c>
      <c r="L15" s="667">
        <v>9.0998003021059322E-3</v>
      </c>
      <c r="M15" s="548">
        <v>1</v>
      </c>
      <c r="N15" s="549">
        <v>1.3000688016831126</v>
      </c>
      <c r="O15" s="666" t="s">
        <v>1230</v>
      </c>
      <c r="P15" s="667">
        <v>9.0998003021059322E-3</v>
      </c>
      <c r="Q15" s="548">
        <v>1</v>
      </c>
      <c r="R15" s="549">
        <v>1.3000688016831126</v>
      </c>
      <c r="S15" s="666" t="s">
        <v>1230</v>
      </c>
      <c r="T15" s="903"/>
      <c r="U15" s="873">
        <v>1.3012714432011485E-2</v>
      </c>
      <c r="V15" s="874">
        <v>1</v>
      </c>
      <c r="W15" s="875">
        <v>1.3000688016831126</v>
      </c>
      <c r="X15" s="876" t="s">
        <v>1230</v>
      </c>
      <c r="Y15" s="873">
        <v>1.3012714432011485E-2</v>
      </c>
      <c r="Z15" s="874">
        <v>1</v>
      </c>
      <c r="AA15" s="875">
        <v>1.3000688016831126</v>
      </c>
      <c r="AB15" s="876" t="s">
        <v>1230</v>
      </c>
      <c r="AC15" s="550"/>
      <c r="AD15" s="551"/>
      <c r="AE15" s="551"/>
      <c r="AF15" s="551"/>
      <c r="AG15" s="551"/>
      <c r="AH15" s="551"/>
      <c r="AI15" s="551">
        <v>1.3012714432011485E-2</v>
      </c>
      <c r="AJ15" s="551"/>
      <c r="AK15" s="551"/>
      <c r="AL15" s="551"/>
      <c r="AM15" s="551"/>
      <c r="AN15" s="551"/>
      <c r="AO15" s="551"/>
      <c r="AP15" s="550"/>
      <c r="AQ15" s="552" t="s">
        <v>1107</v>
      </c>
      <c r="AR15" s="552" t="s">
        <v>1104</v>
      </c>
      <c r="AS15" s="553">
        <v>4</v>
      </c>
      <c r="AT15" s="553">
        <v>1</v>
      </c>
      <c r="AU15" s="553">
        <v>1</v>
      </c>
      <c r="AV15" s="553">
        <v>1</v>
      </c>
      <c r="AW15" s="553">
        <v>1</v>
      </c>
      <c r="AX15" s="553">
        <v>5</v>
      </c>
      <c r="AY15" s="540">
        <v>3</v>
      </c>
      <c r="AZ15" s="541">
        <v>1.05</v>
      </c>
      <c r="BA15" s="542">
        <v>1.2941338353151037</v>
      </c>
      <c r="BB15" s="542">
        <v>1.3000688016831126</v>
      </c>
      <c r="BC15" s="543" t="s">
        <v>1227</v>
      </c>
      <c r="BD15" s="544">
        <v>1.2</v>
      </c>
      <c r="BE15" s="544">
        <v>1</v>
      </c>
      <c r="BF15" s="544">
        <v>1</v>
      </c>
      <c r="BG15" s="544">
        <v>1</v>
      </c>
      <c r="BH15" s="544">
        <v>1</v>
      </c>
      <c r="BI15" s="544">
        <v>1.2</v>
      </c>
    </row>
    <row r="16" spans="1:61" ht="21.75" customHeight="1" outlineLevel="1">
      <c r="A16" s="662">
        <v>1153</v>
      </c>
      <c r="B16" s="661" t="s">
        <v>469</v>
      </c>
      <c r="C16" s="703" t="s">
        <v>469</v>
      </c>
      <c r="D16" s="854" t="s">
        <v>470</v>
      </c>
      <c r="E16" s="855" t="s">
        <v>352</v>
      </c>
      <c r="F16" s="135" t="s">
        <v>3009</v>
      </c>
      <c r="G16" s="115" t="s">
        <v>465</v>
      </c>
      <c r="H16" s="151" t="s">
        <v>352</v>
      </c>
      <c r="I16" s="113" t="s">
        <v>352</v>
      </c>
      <c r="J16" s="114">
        <v>0</v>
      </c>
      <c r="K16" s="115" t="s">
        <v>339</v>
      </c>
      <c r="L16" s="667">
        <v>9.0998003021059322E-3</v>
      </c>
      <c r="M16" s="548">
        <v>1</v>
      </c>
      <c r="N16" s="549">
        <v>1.3000688016831126</v>
      </c>
      <c r="O16" s="666" t="s">
        <v>1230</v>
      </c>
      <c r="P16" s="667">
        <v>9.0998003021059322E-3</v>
      </c>
      <c r="Q16" s="548">
        <v>1</v>
      </c>
      <c r="R16" s="549">
        <v>1.3000688016831126</v>
      </c>
      <c r="S16" s="666" t="s">
        <v>1230</v>
      </c>
      <c r="T16" s="903"/>
      <c r="U16" s="873">
        <v>1.3012714432011485E-2</v>
      </c>
      <c r="V16" s="874">
        <v>1</v>
      </c>
      <c r="W16" s="875">
        <v>1.3000688016831126</v>
      </c>
      <c r="X16" s="876" t="s">
        <v>1230</v>
      </c>
      <c r="Y16" s="873">
        <v>1.3012714432011485E-2</v>
      </c>
      <c r="Z16" s="874">
        <v>1</v>
      </c>
      <c r="AA16" s="875">
        <v>1.3000688016831126</v>
      </c>
      <c r="AB16" s="876" t="s">
        <v>1230</v>
      </c>
      <c r="AC16" s="550"/>
      <c r="AD16" s="551"/>
      <c r="AE16" s="551"/>
      <c r="AF16" s="551"/>
      <c r="AG16" s="551"/>
      <c r="AH16" s="551"/>
      <c r="AI16" s="551">
        <v>1.3012714432011485E-2</v>
      </c>
      <c r="AJ16" s="551"/>
      <c r="AK16" s="551"/>
      <c r="AL16" s="551"/>
      <c r="AM16" s="551"/>
      <c r="AN16" s="551"/>
      <c r="AO16" s="551"/>
      <c r="AP16" s="550"/>
      <c r="AQ16" s="552" t="s">
        <v>1107</v>
      </c>
      <c r="AR16" s="552" t="s">
        <v>1104</v>
      </c>
      <c r="AS16" s="553">
        <v>4</v>
      </c>
      <c r="AT16" s="553">
        <v>1</v>
      </c>
      <c r="AU16" s="553">
        <v>1</v>
      </c>
      <c r="AV16" s="553">
        <v>1</v>
      </c>
      <c r="AW16" s="553">
        <v>1</v>
      </c>
      <c r="AX16" s="553">
        <v>5</v>
      </c>
      <c r="AY16" s="540">
        <v>3</v>
      </c>
      <c r="AZ16" s="541">
        <v>1.05</v>
      </c>
      <c r="BA16" s="542">
        <v>1.2941338353151037</v>
      </c>
      <c r="BB16" s="542">
        <v>1.3000688016831126</v>
      </c>
      <c r="BC16" s="543" t="s">
        <v>1227</v>
      </c>
      <c r="BD16" s="544">
        <v>1.2</v>
      </c>
      <c r="BE16" s="544">
        <v>1</v>
      </c>
      <c r="BF16" s="544">
        <v>1</v>
      </c>
      <c r="BG16" s="544">
        <v>1</v>
      </c>
      <c r="BH16" s="544">
        <v>1</v>
      </c>
      <c r="BI16" s="544">
        <v>1.2</v>
      </c>
    </row>
    <row r="17" spans="1:61" ht="21.75" customHeight="1" outlineLevel="1">
      <c r="A17" s="662">
        <v>30159</v>
      </c>
      <c r="B17" s="661" t="s">
        <v>469</v>
      </c>
      <c r="C17" s="703" t="s">
        <v>469</v>
      </c>
      <c r="D17" s="854" t="s">
        <v>470</v>
      </c>
      <c r="E17" s="855" t="s">
        <v>352</v>
      </c>
      <c r="F17" s="135" t="s">
        <v>3052</v>
      </c>
      <c r="G17" s="115" t="s">
        <v>44</v>
      </c>
      <c r="H17" s="151" t="s">
        <v>352</v>
      </c>
      <c r="I17" s="113" t="s">
        <v>352</v>
      </c>
      <c r="J17" s="114">
        <v>0</v>
      </c>
      <c r="K17" s="115" t="s">
        <v>88</v>
      </c>
      <c r="L17" s="667">
        <v>0.20272506174389501</v>
      </c>
      <c r="M17" s="548">
        <v>1</v>
      </c>
      <c r="N17" s="549">
        <v>1.3000688016831126</v>
      </c>
      <c r="O17" s="666" t="s">
        <v>1229</v>
      </c>
      <c r="P17" s="667">
        <v>0.20272506174389501</v>
      </c>
      <c r="Q17" s="548">
        <v>1</v>
      </c>
      <c r="R17" s="549">
        <v>1.3000688016831126</v>
      </c>
      <c r="S17" s="666" t="s">
        <v>1229</v>
      </c>
      <c r="T17" s="903"/>
      <c r="U17" s="873">
        <v>0.28989683829376989</v>
      </c>
      <c r="V17" s="874">
        <v>1</v>
      </c>
      <c r="W17" s="875">
        <v>1.3000688016831126</v>
      </c>
      <c r="X17" s="876" t="s">
        <v>1229</v>
      </c>
      <c r="Y17" s="873">
        <v>0.28989683829376989</v>
      </c>
      <c r="Z17" s="874">
        <v>1</v>
      </c>
      <c r="AA17" s="875">
        <v>1.3000688016831126</v>
      </c>
      <c r="AB17" s="876" t="s">
        <v>1229</v>
      </c>
      <c r="AC17" s="550"/>
      <c r="AD17" s="551"/>
      <c r="AE17" s="551"/>
      <c r="AF17" s="551"/>
      <c r="AG17" s="551"/>
      <c r="AH17" s="551"/>
      <c r="AI17" s="551"/>
      <c r="AJ17" s="551"/>
      <c r="AK17" s="551">
        <v>0.28989683829376989</v>
      </c>
      <c r="AL17" s="551"/>
      <c r="AM17" s="551"/>
      <c r="AN17" s="551"/>
      <c r="AO17" s="551"/>
      <c r="AP17" s="550"/>
      <c r="AQ17" s="552" t="s">
        <v>1106</v>
      </c>
      <c r="AR17" s="552" t="s">
        <v>1104</v>
      </c>
      <c r="AS17" s="553">
        <v>4</v>
      </c>
      <c r="AT17" s="553">
        <v>1</v>
      </c>
      <c r="AU17" s="553">
        <v>1</v>
      </c>
      <c r="AV17" s="553">
        <v>1</v>
      </c>
      <c r="AW17" s="553">
        <v>1</v>
      </c>
      <c r="AX17" s="553">
        <v>5</v>
      </c>
      <c r="AY17" s="540">
        <v>3</v>
      </c>
      <c r="AZ17" s="541">
        <v>1.05</v>
      </c>
      <c r="BA17" s="542">
        <v>1.2941338353151037</v>
      </c>
      <c r="BB17" s="542">
        <v>1.3000688016831126</v>
      </c>
      <c r="BC17" s="543" t="s">
        <v>1227</v>
      </c>
      <c r="BD17" s="544">
        <v>1.2</v>
      </c>
      <c r="BE17" s="544">
        <v>1</v>
      </c>
      <c r="BF17" s="544">
        <v>1</v>
      </c>
      <c r="BG17" s="544">
        <v>1</v>
      </c>
      <c r="BH17" s="544">
        <v>1</v>
      </c>
      <c r="BI17" s="544">
        <v>1.2</v>
      </c>
    </row>
    <row r="18" spans="1:61" ht="21.75" customHeight="1" outlineLevel="1">
      <c r="A18" s="662">
        <v>31001</v>
      </c>
      <c r="B18" s="661" t="s">
        <v>469</v>
      </c>
      <c r="C18" s="703" t="s">
        <v>469</v>
      </c>
      <c r="D18" s="854" t="s">
        <v>470</v>
      </c>
      <c r="E18" s="855" t="s">
        <v>352</v>
      </c>
      <c r="F18" s="135" t="s">
        <v>3053</v>
      </c>
      <c r="G18" s="115" t="s">
        <v>191</v>
      </c>
      <c r="H18" s="151" t="s">
        <v>352</v>
      </c>
      <c r="I18" s="113" t="s">
        <v>352</v>
      </c>
      <c r="J18" s="114">
        <v>0</v>
      </c>
      <c r="K18" s="115" t="s">
        <v>339</v>
      </c>
      <c r="L18" s="667">
        <v>3.6046419228999826E-3</v>
      </c>
      <c r="M18" s="548">
        <v>1</v>
      </c>
      <c r="N18" s="549">
        <v>1.3000688016831126</v>
      </c>
      <c r="O18" s="666" t="s">
        <v>1231</v>
      </c>
      <c r="P18" s="667">
        <v>3.6046419228999826E-3</v>
      </c>
      <c r="Q18" s="548">
        <v>1</v>
      </c>
      <c r="R18" s="549">
        <v>1.3000688016831126</v>
      </c>
      <c r="S18" s="666" t="s">
        <v>1231</v>
      </c>
      <c r="T18" s="903"/>
      <c r="U18" s="873">
        <v>5.1546379497469756E-3</v>
      </c>
      <c r="V18" s="874">
        <v>1</v>
      </c>
      <c r="W18" s="875">
        <v>1.3000688016831126</v>
      </c>
      <c r="X18" s="876" t="s">
        <v>1231</v>
      </c>
      <c r="Y18" s="873">
        <v>5.1546379497469756E-3</v>
      </c>
      <c r="Z18" s="874">
        <v>1</v>
      </c>
      <c r="AA18" s="875">
        <v>1.3000688016831126</v>
      </c>
      <c r="AB18" s="876" t="s">
        <v>1231</v>
      </c>
      <c r="AC18" s="550"/>
      <c r="AD18" s="551"/>
      <c r="AE18" s="551"/>
      <c r="AF18" s="551"/>
      <c r="AG18" s="551"/>
      <c r="AH18" s="551"/>
      <c r="AI18" s="551">
        <v>4.1237103597975807E-3</v>
      </c>
      <c r="AJ18" s="551"/>
      <c r="AK18" s="551">
        <v>1.0309275899493952E-3</v>
      </c>
      <c r="AL18" s="551"/>
      <c r="AM18" s="551"/>
      <c r="AN18" s="551"/>
      <c r="AO18" s="551"/>
      <c r="AP18" s="550"/>
      <c r="AQ18" s="552" t="s">
        <v>1108</v>
      </c>
      <c r="AR18" s="552" t="s">
        <v>1104</v>
      </c>
      <c r="AS18" s="553">
        <v>4</v>
      </c>
      <c r="AT18" s="553">
        <v>1</v>
      </c>
      <c r="AU18" s="553">
        <v>1</v>
      </c>
      <c r="AV18" s="553">
        <v>1</v>
      </c>
      <c r="AW18" s="553">
        <v>1</v>
      </c>
      <c r="AX18" s="553">
        <v>5</v>
      </c>
      <c r="AY18" s="540">
        <v>3</v>
      </c>
      <c r="AZ18" s="541">
        <v>1.05</v>
      </c>
      <c r="BA18" s="542">
        <v>1.2941338353151037</v>
      </c>
      <c r="BB18" s="542">
        <v>1.3000688016831126</v>
      </c>
      <c r="BC18" s="543" t="s">
        <v>1227</v>
      </c>
      <c r="BD18" s="544">
        <v>1.2</v>
      </c>
      <c r="BE18" s="544">
        <v>1</v>
      </c>
      <c r="BF18" s="544">
        <v>1</v>
      </c>
      <c r="BG18" s="544">
        <v>1</v>
      </c>
      <c r="BH18" s="544">
        <v>1</v>
      </c>
      <c r="BI18" s="544">
        <v>1.2</v>
      </c>
    </row>
    <row r="19" spans="1:61" ht="21.75" customHeight="1" outlineLevel="1">
      <c r="A19" s="662">
        <v>1190</v>
      </c>
      <c r="B19" s="661" t="s">
        <v>469</v>
      </c>
      <c r="C19" s="703" t="s">
        <v>469</v>
      </c>
      <c r="D19" s="854" t="s">
        <v>470</v>
      </c>
      <c r="E19" s="855" t="s">
        <v>352</v>
      </c>
      <c r="F19" s="135" t="s">
        <v>3054</v>
      </c>
      <c r="G19" s="115" t="s">
        <v>465</v>
      </c>
      <c r="H19" s="151" t="s">
        <v>352</v>
      </c>
      <c r="I19" s="113" t="s">
        <v>352</v>
      </c>
      <c r="J19" s="114">
        <v>0</v>
      </c>
      <c r="K19" s="115" t="s">
        <v>339</v>
      </c>
      <c r="L19" s="667">
        <v>1.0958111445615947E-4</v>
      </c>
      <c r="M19" s="548">
        <v>1</v>
      </c>
      <c r="N19" s="549">
        <v>1.3000688016831126</v>
      </c>
      <c r="O19" s="666" t="s">
        <v>1228</v>
      </c>
      <c r="P19" s="667">
        <v>1.0958111445615947E-4</v>
      </c>
      <c r="Q19" s="548">
        <v>1</v>
      </c>
      <c r="R19" s="549">
        <v>1.3000688016831126</v>
      </c>
      <c r="S19" s="666" t="s">
        <v>1228</v>
      </c>
      <c r="T19" s="903"/>
      <c r="U19" s="873">
        <v>1.5670099367230805E-4</v>
      </c>
      <c r="V19" s="874">
        <v>1</v>
      </c>
      <c r="W19" s="875">
        <v>1.3000688016831126</v>
      </c>
      <c r="X19" s="876" t="s">
        <v>1228</v>
      </c>
      <c r="Y19" s="873">
        <v>1.5670099367230805E-4</v>
      </c>
      <c r="Z19" s="874">
        <v>1</v>
      </c>
      <c r="AA19" s="875">
        <v>1.3000688016831126</v>
      </c>
      <c r="AB19" s="876" t="s">
        <v>1228</v>
      </c>
      <c r="AC19" s="550"/>
      <c r="AD19" s="551"/>
      <c r="AE19" s="551"/>
      <c r="AF19" s="551"/>
      <c r="AG19" s="551"/>
      <c r="AH19" s="551"/>
      <c r="AI19" s="551">
        <v>1.5670099367230805E-4</v>
      </c>
      <c r="AJ19" s="551"/>
      <c r="AK19" s="551"/>
      <c r="AL19" s="551"/>
      <c r="AM19" s="551"/>
      <c r="AN19" s="551"/>
      <c r="AO19" s="551"/>
      <c r="AP19" s="550"/>
      <c r="AQ19" s="552" t="s">
        <v>1105</v>
      </c>
      <c r="AR19" s="552" t="s">
        <v>1104</v>
      </c>
      <c r="AS19" s="553">
        <v>4</v>
      </c>
      <c r="AT19" s="553">
        <v>1</v>
      </c>
      <c r="AU19" s="553">
        <v>1</v>
      </c>
      <c r="AV19" s="553">
        <v>1</v>
      </c>
      <c r="AW19" s="553">
        <v>1</v>
      </c>
      <c r="AX19" s="553">
        <v>5</v>
      </c>
      <c r="AY19" s="540">
        <v>3</v>
      </c>
      <c r="AZ19" s="541">
        <v>1.05</v>
      </c>
      <c r="BA19" s="542">
        <v>1.2941338353151037</v>
      </c>
      <c r="BB19" s="542">
        <v>1.3000688016831126</v>
      </c>
      <c r="BC19" s="543" t="s">
        <v>1227</v>
      </c>
      <c r="BD19" s="544">
        <v>1.2</v>
      </c>
      <c r="BE19" s="544">
        <v>1</v>
      </c>
      <c r="BF19" s="544">
        <v>1</v>
      </c>
      <c r="BG19" s="544">
        <v>1</v>
      </c>
      <c r="BH19" s="544">
        <v>1</v>
      </c>
      <c r="BI19" s="544">
        <v>1.2</v>
      </c>
    </row>
    <row r="20" spans="1:61" ht="21.75" customHeight="1" outlineLevel="1">
      <c r="A20" s="662">
        <v>2929</v>
      </c>
      <c r="B20" s="661" t="s">
        <v>469</v>
      </c>
      <c r="C20" s="703" t="s">
        <v>469</v>
      </c>
      <c r="D20" s="854" t="s">
        <v>470</v>
      </c>
      <c r="E20" s="855" t="s">
        <v>352</v>
      </c>
      <c r="F20" s="135" t="s">
        <v>1024</v>
      </c>
      <c r="G20" s="115" t="s">
        <v>465</v>
      </c>
      <c r="H20" s="151" t="s">
        <v>352</v>
      </c>
      <c r="I20" s="113" t="s">
        <v>352</v>
      </c>
      <c r="J20" s="114">
        <v>0</v>
      </c>
      <c r="K20" s="115" t="s">
        <v>339</v>
      </c>
      <c r="L20" s="667">
        <v>13.402058669342134</v>
      </c>
      <c r="M20" s="548">
        <v>1</v>
      </c>
      <c r="N20" s="549">
        <v>1.3000688016831126</v>
      </c>
      <c r="O20" s="666" t="s">
        <v>1226</v>
      </c>
      <c r="P20" s="667">
        <v>13.402058669342134</v>
      </c>
      <c r="Q20" s="548">
        <v>1</v>
      </c>
      <c r="R20" s="549">
        <v>1.3000688016831126</v>
      </c>
      <c r="S20" s="666" t="s">
        <v>1226</v>
      </c>
      <c r="T20" s="903"/>
      <c r="U20" s="873">
        <v>19.164943897159255</v>
      </c>
      <c r="V20" s="874">
        <v>1</v>
      </c>
      <c r="W20" s="875">
        <v>1.3000688016831126</v>
      </c>
      <c r="X20" s="876" t="s">
        <v>1226</v>
      </c>
      <c r="Y20" s="873">
        <v>19.164943897159255</v>
      </c>
      <c r="Z20" s="874">
        <v>1</v>
      </c>
      <c r="AA20" s="875">
        <v>1.3000688016831126</v>
      </c>
      <c r="AB20" s="876" t="s">
        <v>1226</v>
      </c>
      <c r="AC20" s="550"/>
      <c r="AD20" s="551"/>
      <c r="AE20" s="551"/>
      <c r="AF20" s="551"/>
      <c r="AG20" s="551"/>
      <c r="AH20" s="551">
        <v>19.164943897159255</v>
      </c>
      <c r="AI20" s="551"/>
      <c r="AJ20" s="551"/>
      <c r="AK20" s="551"/>
      <c r="AL20" s="551"/>
      <c r="AM20" s="551"/>
      <c r="AN20" s="551"/>
      <c r="AO20" s="551"/>
      <c r="AP20" s="550"/>
      <c r="AQ20" s="552" t="s">
        <v>1103</v>
      </c>
      <c r="AR20" s="552" t="s">
        <v>1104</v>
      </c>
      <c r="AS20" s="553">
        <v>4</v>
      </c>
      <c r="AT20" s="553">
        <v>1</v>
      </c>
      <c r="AU20" s="553">
        <v>1</v>
      </c>
      <c r="AV20" s="553">
        <v>1</v>
      </c>
      <c r="AW20" s="553">
        <v>1</v>
      </c>
      <c r="AX20" s="553">
        <v>5</v>
      </c>
      <c r="AY20" s="540">
        <v>3</v>
      </c>
      <c r="AZ20" s="541">
        <v>1.05</v>
      </c>
      <c r="BA20" s="542">
        <v>1.2941338353151037</v>
      </c>
      <c r="BB20" s="542">
        <v>1.3000688016831126</v>
      </c>
      <c r="BC20" s="543" t="s">
        <v>1227</v>
      </c>
      <c r="BD20" s="544">
        <v>1.2</v>
      </c>
      <c r="BE20" s="544">
        <v>1</v>
      </c>
      <c r="BF20" s="544">
        <v>1</v>
      </c>
      <c r="BG20" s="544">
        <v>1</v>
      </c>
      <c r="BH20" s="544">
        <v>1</v>
      </c>
      <c r="BI20" s="544">
        <v>1.2</v>
      </c>
    </row>
    <row r="21" spans="1:61" ht="21.75" customHeight="1" outlineLevel="1">
      <c r="A21" s="662">
        <v>2932</v>
      </c>
      <c r="B21" s="661"/>
      <c r="C21" s="703" t="s">
        <v>469</v>
      </c>
      <c r="D21" s="854" t="s">
        <v>470</v>
      </c>
      <c r="E21" s="855" t="s">
        <v>352</v>
      </c>
      <c r="F21" s="135" t="s">
        <v>3014</v>
      </c>
      <c r="G21" s="115" t="s">
        <v>465</v>
      </c>
      <c r="H21" s="151" t="s">
        <v>352</v>
      </c>
      <c r="I21" s="113" t="s">
        <v>352</v>
      </c>
      <c r="J21" s="114">
        <v>0</v>
      </c>
      <c r="K21" s="115" t="s">
        <v>339</v>
      </c>
      <c r="L21" s="667">
        <v>13.402058669342134</v>
      </c>
      <c r="M21" s="548">
        <v>1</v>
      </c>
      <c r="N21" s="549">
        <v>1</v>
      </c>
      <c r="O21" s="666" t="s">
        <v>1226</v>
      </c>
      <c r="P21" s="667">
        <v>13.402058669342134</v>
      </c>
      <c r="Q21" s="548">
        <v>1</v>
      </c>
      <c r="R21" s="549">
        <v>1</v>
      </c>
      <c r="S21" s="666" t="s">
        <v>1226</v>
      </c>
      <c r="T21" s="903"/>
      <c r="U21" s="873">
        <v>19.164943897159255</v>
      </c>
      <c r="V21" s="874">
        <v>1</v>
      </c>
      <c r="W21" s="875">
        <v>1</v>
      </c>
      <c r="X21" s="876" t="s">
        <v>1226</v>
      </c>
      <c r="Y21" s="873">
        <v>19.164943897159255</v>
      </c>
      <c r="Z21" s="874">
        <v>1</v>
      </c>
      <c r="AA21" s="875">
        <v>1</v>
      </c>
      <c r="AB21" s="876" t="s">
        <v>1226</v>
      </c>
      <c r="AC21" s="550"/>
      <c r="AD21" s="551"/>
      <c r="AE21" s="551"/>
      <c r="AF21" s="551"/>
      <c r="AG21" s="551"/>
      <c r="AH21" s="551">
        <v>19.164943897159255</v>
      </c>
      <c r="AI21" s="551"/>
      <c r="AJ21" s="551"/>
      <c r="AK21" s="551"/>
      <c r="AL21" s="551"/>
      <c r="AM21" s="551"/>
      <c r="AN21" s="551"/>
      <c r="AO21" s="551"/>
      <c r="AP21" s="550"/>
      <c r="AQ21" s="552" t="s">
        <v>1103</v>
      </c>
      <c r="AR21" s="552" t="s">
        <v>1104</v>
      </c>
      <c r="AS21" s="553">
        <v>4</v>
      </c>
      <c r="AT21" s="553">
        <v>1</v>
      </c>
      <c r="AU21" s="553">
        <v>1</v>
      </c>
      <c r="AV21" s="553">
        <v>1</v>
      </c>
      <c r="AW21" s="553">
        <v>1</v>
      </c>
      <c r="AX21" s="553">
        <v>5</v>
      </c>
      <c r="AY21" s="540">
        <v>3</v>
      </c>
      <c r="AZ21" s="541">
        <v>1.05</v>
      </c>
      <c r="BA21" s="542">
        <v>1.2941338353151037</v>
      </c>
      <c r="BB21" s="542">
        <v>1.3000688016831126</v>
      </c>
      <c r="BC21" s="543" t="s">
        <v>1227</v>
      </c>
      <c r="BD21" s="544">
        <v>1.2</v>
      </c>
      <c r="BE21" s="544">
        <v>1</v>
      </c>
      <c r="BF21" s="544">
        <v>1</v>
      </c>
      <c r="BG21" s="544">
        <v>1</v>
      </c>
      <c r="BH21" s="544">
        <v>1</v>
      </c>
      <c r="BI21" s="544">
        <v>1.2</v>
      </c>
    </row>
    <row r="22" spans="1:61" ht="21.75" customHeight="1" outlineLevel="1">
      <c r="A22" s="662">
        <v>67</v>
      </c>
      <c r="B22" s="661" t="s">
        <v>469</v>
      </c>
      <c r="C22" s="703" t="s">
        <v>469</v>
      </c>
      <c r="D22" s="854" t="s">
        <v>470</v>
      </c>
      <c r="E22" s="855" t="s">
        <v>352</v>
      </c>
      <c r="F22" s="135" t="s">
        <v>1021</v>
      </c>
      <c r="G22" s="115" t="s">
        <v>465</v>
      </c>
      <c r="H22" s="151" t="s">
        <v>352</v>
      </c>
      <c r="I22" s="113" t="s">
        <v>352</v>
      </c>
      <c r="J22" s="114">
        <v>0</v>
      </c>
      <c r="K22" s="115" t="s">
        <v>339</v>
      </c>
      <c r="L22" s="667">
        <v>2.6655944055944056</v>
      </c>
      <c r="M22" s="548">
        <v>1</v>
      </c>
      <c r="N22" s="549">
        <v>1.3000688016831126</v>
      </c>
      <c r="O22" s="666" t="s">
        <v>1232</v>
      </c>
      <c r="P22" s="667"/>
      <c r="Q22" s="548">
        <v>1</v>
      </c>
      <c r="R22" s="549">
        <v>1.3000688016831126</v>
      </c>
      <c r="S22" s="666" t="s">
        <v>1581</v>
      </c>
      <c r="T22" s="903"/>
      <c r="U22" s="873">
        <v>3.8118000000000003</v>
      </c>
      <c r="V22" s="874"/>
      <c r="W22" s="875"/>
      <c r="X22" s="876"/>
      <c r="Y22" s="873">
        <v>3.8118000000000003</v>
      </c>
      <c r="Z22" s="874">
        <v>1</v>
      </c>
      <c r="AA22" s="875">
        <v>1.3000688016831126</v>
      </c>
      <c r="AB22" s="876" t="s">
        <v>1232</v>
      </c>
      <c r="AC22" s="550"/>
      <c r="AD22" s="551"/>
      <c r="AE22" s="551"/>
      <c r="AF22" s="551"/>
      <c r="AG22" s="551"/>
      <c r="AH22" s="551"/>
      <c r="AI22" s="551"/>
      <c r="AJ22" s="551"/>
      <c r="AK22" s="551"/>
      <c r="AL22" s="551"/>
      <c r="AM22" s="551"/>
      <c r="AN22" s="551"/>
      <c r="AO22" s="551"/>
      <c r="AP22" s="550"/>
      <c r="AQ22" s="322" t="s">
        <v>1578</v>
      </c>
      <c r="AR22" s="322" t="s">
        <v>1579</v>
      </c>
      <c r="AS22" s="553">
        <v>4</v>
      </c>
      <c r="AT22" s="553">
        <v>1</v>
      </c>
      <c r="AU22" s="553">
        <v>1</v>
      </c>
      <c r="AV22" s="553">
        <v>1</v>
      </c>
      <c r="AW22" s="553">
        <v>1</v>
      </c>
      <c r="AX22" s="553">
        <v>5</v>
      </c>
      <c r="AY22" s="540">
        <v>3</v>
      </c>
      <c r="AZ22" s="541">
        <v>1.05</v>
      </c>
      <c r="BA22" s="542">
        <v>1.2941338353151037</v>
      </c>
      <c r="BB22" s="542">
        <v>1.3000688016831126</v>
      </c>
      <c r="BC22" s="543" t="s">
        <v>1227</v>
      </c>
      <c r="BD22" s="544">
        <v>1.2</v>
      </c>
      <c r="BE22" s="544">
        <v>1</v>
      </c>
      <c r="BF22" s="544">
        <v>1</v>
      </c>
      <c r="BG22" s="544">
        <v>1</v>
      </c>
      <c r="BH22" s="544">
        <v>1</v>
      </c>
      <c r="BI22" s="544">
        <v>1.2</v>
      </c>
    </row>
    <row r="23" spans="1:61" ht="21.75" customHeight="1" outlineLevel="1">
      <c r="A23" s="662">
        <v>31001</v>
      </c>
      <c r="B23" s="661" t="s">
        <v>469</v>
      </c>
      <c r="C23" s="703" t="s">
        <v>469</v>
      </c>
      <c r="D23" s="854" t="s">
        <v>470</v>
      </c>
      <c r="E23" s="855" t="s">
        <v>352</v>
      </c>
      <c r="F23" s="135" t="s">
        <v>3053</v>
      </c>
      <c r="G23" s="115" t="s">
        <v>191</v>
      </c>
      <c r="H23" s="151" t="s">
        <v>352</v>
      </c>
      <c r="I23" s="113" t="s">
        <v>352</v>
      </c>
      <c r="J23" s="114">
        <v>0</v>
      </c>
      <c r="K23" s="115" t="s">
        <v>339</v>
      </c>
      <c r="L23" s="667">
        <v>1.8503496503496499E-4</v>
      </c>
      <c r="M23" s="548">
        <v>1</v>
      </c>
      <c r="N23" s="549">
        <v>1.3000688016831126</v>
      </c>
      <c r="O23" s="666" t="s">
        <v>1232</v>
      </c>
      <c r="P23" s="667"/>
      <c r="Q23" s="548">
        <v>1</v>
      </c>
      <c r="R23" s="549">
        <v>1.3000688016831126</v>
      </c>
      <c r="S23" s="666" t="s">
        <v>1582</v>
      </c>
      <c r="T23" s="903"/>
      <c r="U23" s="873">
        <v>2.6459999999999998E-4</v>
      </c>
      <c r="V23" s="874"/>
      <c r="W23" s="875"/>
      <c r="X23" s="876"/>
      <c r="Y23" s="873">
        <v>2.6459999999999998E-4</v>
      </c>
      <c r="Z23" s="874">
        <v>1</v>
      </c>
      <c r="AA23" s="875">
        <v>1.3000688016831126</v>
      </c>
      <c r="AB23" s="876" t="s">
        <v>1232</v>
      </c>
      <c r="AC23" s="550"/>
      <c r="AD23" s="551"/>
      <c r="AE23" s="551"/>
      <c r="AF23" s="551"/>
      <c r="AG23" s="551"/>
      <c r="AH23" s="551"/>
      <c r="AI23" s="551"/>
      <c r="AJ23" s="551"/>
      <c r="AK23" s="551"/>
      <c r="AL23" s="551"/>
      <c r="AM23" s="551"/>
      <c r="AN23" s="551"/>
      <c r="AO23" s="551"/>
      <c r="AP23" s="550"/>
      <c r="AQ23" s="322" t="s">
        <v>1580</v>
      </c>
      <c r="AR23" s="322" t="s">
        <v>1579</v>
      </c>
      <c r="AS23" s="553">
        <v>4</v>
      </c>
      <c r="AT23" s="553">
        <v>1</v>
      </c>
      <c r="AU23" s="553">
        <v>1</v>
      </c>
      <c r="AV23" s="553">
        <v>1</v>
      </c>
      <c r="AW23" s="553">
        <v>1</v>
      </c>
      <c r="AX23" s="553">
        <v>5</v>
      </c>
      <c r="AY23" s="540">
        <v>3</v>
      </c>
      <c r="AZ23" s="541">
        <v>1.05</v>
      </c>
      <c r="BA23" s="542">
        <v>1.2941338353151037</v>
      </c>
      <c r="BB23" s="542">
        <v>1.3000688016831126</v>
      </c>
      <c r="BC23" s="543" t="s">
        <v>1227</v>
      </c>
      <c r="BD23" s="544">
        <v>1.2</v>
      </c>
      <c r="BE23" s="544">
        <v>1</v>
      </c>
      <c r="BF23" s="544">
        <v>1</v>
      </c>
      <c r="BG23" s="544">
        <v>1</v>
      </c>
      <c r="BH23" s="544">
        <v>1</v>
      </c>
      <c r="BI23" s="544">
        <v>1.2</v>
      </c>
    </row>
    <row r="24" spans="1:61" ht="21.75" customHeight="1" outlineLevel="1">
      <c r="A24" s="662">
        <v>1212</v>
      </c>
      <c r="B24" s="661" t="s">
        <v>469</v>
      </c>
      <c r="C24" s="703" t="s">
        <v>469</v>
      </c>
      <c r="D24" s="854" t="s">
        <v>470</v>
      </c>
      <c r="E24" s="855" t="s">
        <v>352</v>
      </c>
      <c r="F24" s="135" t="s">
        <v>1032</v>
      </c>
      <c r="G24" s="115" t="s">
        <v>465</v>
      </c>
      <c r="H24" s="151" t="s">
        <v>352</v>
      </c>
      <c r="I24" s="113" t="s">
        <v>352</v>
      </c>
      <c r="J24" s="114">
        <v>0</v>
      </c>
      <c r="K24" s="115" t="s">
        <v>339</v>
      </c>
      <c r="L24" s="667">
        <v>0.45151578278299759</v>
      </c>
      <c r="M24" s="548">
        <v>1</v>
      </c>
      <c r="N24" s="549">
        <v>1.3000688016831126</v>
      </c>
      <c r="O24" s="666" t="s">
        <v>1232</v>
      </c>
      <c r="P24" s="667">
        <v>0.45151578278299759</v>
      </c>
      <c r="Q24" s="548">
        <v>1</v>
      </c>
      <c r="R24" s="549">
        <v>1.3000688016831126</v>
      </c>
      <c r="S24" s="666" t="s">
        <v>1232</v>
      </c>
      <c r="T24" s="903"/>
      <c r="U24" s="873">
        <v>0.64566756937968661</v>
      </c>
      <c r="V24" s="874">
        <v>1</v>
      </c>
      <c r="W24" s="875">
        <v>1.3000688016831126</v>
      </c>
      <c r="X24" s="876" t="s">
        <v>1232</v>
      </c>
      <c r="Y24" s="873">
        <v>0.64566756937968661</v>
      </c>
      <c r="Z24" s="874">
        <v>1</v>
      </c>
      <c r="AA24" s="875">
        <v>1.3000688016831126</v>
      </c>
      <c r="AB24" s="876" t="s">
        <v>1232</v>
      </c>
      <c r="AC24" s="550"/>
      <c r="AD24" s="551"/>
      <c r="AE24" s="551"/>
      <c r="AF24" s="551"/>
      <c r="AG24" s="551"/>
      <c r="AH24" s="551"/>
      <c r="AI24" s="551"/>
      <c r="AJ24" s="551">
        <v>0.64566756937968661</v>
      </c>
      <c r="AK24" s="551"/>
      <c r="AL24" s="551"/>
      <c r="AM24" s="551"/>
      <c r="AN24" s="551"/>
      <c r="AO24" s="551"/>
      <c r="AP24" s="550"/>
      <c r="AQ24" s="552" t="s">
        <v>1109</v>
      </c>
      <c r="AR24" s="552" t="s">
        <v>1104</v>
      </c>
      <c r="AS24" s="553">
        <v>4</v>
      </c>
      <c r="AT24" s="553">
        <v>1</v>
      </c>
      <c r="AU24" s="553">
        <v>1</v>
      </c>
      <c r="AV24" s="553">
        <v>1</v>
      </c>
      <c r="AW24" s="553">
        <v>1</v>
      </c>
      <c r="AX24" s="553">
        <v>5</v>
      </c>
      <c r="AY24" s="540">
        <v>3</v>
      </c>
      <c r="AZ24" s="541">
        <v>1.05</v>
      </c>
      <c r="BA24" s="542">
        <v>1.2941338353151037</v>
      </c>
      <c r="BB24" s="542">
        <v>1.3000688016831126</v>
      </c>
      <c r="BC24" s="543" t="s">
        <v>1227</v>
      </c>
      <c r="BD24" s="544">
        <v>1.2</v>
      </c>
      <c r="BE24" s="544">
        <v>1</v>
      </c>
      <c r="BF24" s="544">
        <v>1</v>
      </c>
      <c r="BG24" s="544">
        <v>1</v>
      </c>
      <c r="BH24" s="544">
        <v>1</v>
      </c>
      <c r="BI24" s="544">
        <v>1.2</v>
      </c>
    </row>
    <row r="25" spans="1:61" ht="21.75" customHeight="1" outlineLevel="1">
      <c r="A25" s="662">
        <v>1259</v>
      </c>
      <c r="B25" s="661" t="s">
        <v>469</v>
      </c>
      <c r="C25" s="703" t="s">
        <v>469</v>
      </c>
      <c r="D25" s="854" t="s">
        <v>470</v>
      </c>
      <c r="E25" s="855" t="s">
        <v>352</v>
      </c>
      <c r="F25" s="135" t="s">
        <v>51</v>
      </c>
      <c r="G25" s="115" t="s">
        <v>465</v>
      </c>
      <c r="H25" s="151" t="s">
        <v>352</v>
      </c>
      <c r="I25" s="113" t="s">
        <v>352</v>
      </c>
      <c r="J25" s="114">
        <v>0</v>
      </c>
      <c r="K25" s="115" t="s">
        <v>339</v>
      </c>
      <c r="L25" s="667">
        <v>1.0749235999637525E-2</v>
      </c>
      <c r="M25" s="548">
        <v>1</v>
      </c>
      <c r="N25" s="549">
        <v>1.3000688016831126</v>
      </c>
      <c r="O25" s="666" t="s">
        <v>1229</v>
      </c>
      <c r="P25" s="667">
        <v>1.0749235999637525E-2</v>
      </c>
      <c r="Q25" s="548">
        <v>1</v>
      </c>
      <c r="R25" s="549">
        <v>1.3000688016831126</v>
      </c>
      <c r="S25" s="666" t="s">
        <v>1229</v>
      </c>
      <c r="T25" s="903"/>
      <c r="U25" s="873">
        <v>1.5371407479481661E-2</v>
      </c>
      <c r="V25" s="874">
        <v>1</v>
      </c>
      <c r="W25" s="875">
        <v>1.3000688016831126</v>
      </c>
      <c r="X25" s="876" t="s">
        <v>1229</v>
      </c>
      <c r="Y25" s="873">
        <v>1.5371407479481661E-2</v>
      </c>
      <c r="Z25" s="874">
        <v>1</v>
      </c>
      <c r="AA25" s="875">
        <v>1.3000688016831126</v>
      </c>
      <c r="AB25" s="876" t="s">
        <v>1229</v>
      </c>
      <c r="AC25" s="550"/>
      <c r="AD25" s="551"/>
      <c r="AE25" s="551"/>
      <c r="AF25" s="551"/>
      <c r="AG25" s="551"/>
      <c r="AH25" s="551"/>
      <c r="AI25" s="551"/>
      <c r="AJ25" s="551"/>
      <c r="AK25" s="551">
        <v>1.5371407479481661E-2</v>
      </c>
      <c r="AL25" s="551"/>
      <c r="AM25" s="551"/>
      <c r="AN25" s="551"/>
      <c r="AO25" s="551"/>
      <c r="AP25" s="550"/>
      <c r="AQ25" s="552" t="s">
        <v>1106</v>
      </c>
      <c r="AR25" s="552" t="s">
        <v>1104</v>
      </c>
      <c r="AS25" s="553">
        <v>4</v>
      </c>
      <c r="AT25" s="553">
        <v>1</v>
      </c>
      <c r="AU25" s="553">
        <v>1</v>
      </c>
      <c r="AV25" s="553">
        <v>1</v>
      </c>
      <c r="AW25" s="553">
        <v>1</v>
      </c>
      <c r="AX25" s="553">
        <v>5</v>
      </c>
      <c r="AY25" s="540">
        <v>3</v>
      </c>
      <c r="AZ25" s="541">
        <v>1.05</v>
      </c>
      <c r="BA25" s="542">
        <v>1.2941338353151037</v>
      </c>
      <c r="BB25" s="542">
        <v>1.3000688016831126</v>
      </c>
      <c r="BC25" s="543" t="s">
        <v>1227</v>
      </c>
      <c r="BD25" s="544">
        <v>1.2</v>
      </c>
      <c r="BE25" s="544">
        <v>1</v>
      </c>
      <c r="BF25" s="544">
        <v>1</v>
      </c>
      <c r="BG25" s="544">
        <v>1</v>
      </c>
      <c r="BH25" s="544">
        <v>1</v>
      </c>
      <c r="BI25" s="544">
        <v>1.2</v>
      </c>
    </row>
    <row r="26" spans="1:61" ht="21.75" customHeight="1" outlineLevel="1">
      <c r="A26" s="662">
        <v>1282</v>
      </c>
      <c r="B26" s="661" t="s">
        <v>469</v>
      </c>
      <c r="C26" s="703" t="s">
        <v>469</v>
      </c>
      <c r="D26" s="854" t="s">
        <v>470</v>
      </c>
      <c r="E26" s="855" t="s">
        <v>352</v>
      </c>
      <c r="F26" s="135" t="s">
        <v>3055</v>
      </c>
      <c r="G26" s="115" t="s">
        <v>465</v>
      </c>
      <c r="H26" s="151" t="s">
        <v>352</v>
      </c>
      <c r="I26" s="113" t="s">
        <v>352</v>
      </c>
      <c r="J26" s="114">
        <v>0</v>
      </c>
      <c r="K26" s="115" t="s">
        <v>339</v>
      </c>
      <c r="L26" s="667">
        <v>1.0749235999637525E-2</v>
      </c>
      <c r="M26" s="548">
        <v>1</v>
      </c>
      <c r="N26" s="549">
        <v>1.3000688016831126</v>
      </c>
      <c r="O26" s="666" t="s">
        <v>1229</v>
      </c>
      <c r="P26" s="667">
        <v>1.0749235999637525E-2</v>
      </c>
      <c r="Q26" s="548">
        <v>1</v>
      </c>
      <c r="R26" s="549">
        <v>1.3000688016831126</v>
      </c>
      <c r="S26" s="666" t="s">
        <v>1229</v>
      </c>
      <c r="T26" s="903"/>
      <c r="U26" s="873">
        <v>1.5371407479481661E-2</v>
      </c>
      <c r="V26" s="874">
        <v>1</v>
      </c>
      <c r="W26" s="875">
        <v>1.3000688016831126</v>
      </c>
      <c r="X26" s="876" t="s">
        <v>1229</v>
      </c>
      <c r="Y26" s="873">
        <v>1.5371407479481661E-2</v>
      </c>
      <c r="Z26" s="874">
        <v>1</v>
      </c>
      <c r="AA26" s="875">
        <v>1.3000688016831126</v>
      </c>
      <c r="AB26" s="876" t="s">
        <v>1229</v>
      </c>
      <c r="AC26" s="550"/>
      <c r="AD26" s="551"/>
      <c r="AE26" s="551"/>
      <c r="AF26" s="551"/>
      <c r="AG26" s="551"/>
      <c r="AH26" s="551"/>
      <c r="AI26" s="551"/>
      <c r="AJ26" s="551"/>
      <c r="AK26" s="551">
        <v>1.5371407479481661E-2</v>
      </c>
      <c r="AL26" s="551"/>
      <c r="AM26" s="551"/>
      <c r="AN26" s="551"/>
      <c r="AO26" s="551"/>
      <c r="AP26" s="550"/>
      <c r="AQ26" s="552" t="s">
        <v>1106</v>
      </c>
      <c r="AR26" s="552" t="s">
        <v>1104</v>
      </c>
      <c r="AS26" s="553">
        <v>4</v>
      </c>
      <c r="AT26" s="553">
        <v>1</v>
      </c>
      <c r="AU26" s="553">
        <v>1</v>
      </c>
      <c r="AV26" s="553">
        <v>1</v>
      </c>
      <c r="AW26" s="553">
        <v>1</v>
      </c>
      <c r="AX26" s="553">
        <v>5</v>
      </c>
      <c r="AY26" s="540">
        <v>3</v>
      </c>
      <c r="AZ26" s="541">
        <v>1.05</v>
      </c>
      <c r="BA26" s="542">
        <v>1.2941338353151037</v>
      </c>
      <c r="BB26" s="542">
        <v>1.3000688016831126</v>
      </c>
      <c r="BC26" s="543" t="s">
        <v>1227</v>
      </c>
      <c r="BD26" s="544">
        <v>1.2</v>
      </c>
      <c r="BE26" s="544">
        <v>1</v>
      </c>
      <c r="BF26" s="544">
        <v>1</v>
      </c>
      <c r="BG26" s="544">
        <v>1</v>
      </c>
      <c r="BH26" s="544">
        <v>1</v>
      </c>
      <c r="BI26" s="544">
        <v>1.2</v>
      </c>
    </row>
    <row r="27" spans="1:61" ht="21.75" customHeight="1" outlineLevel="1">
      <c r="A27" s="662" t="s">
        <v>1135</v>
      </c>
      <c r="B27" s="661" t="s">
        <v>681</v>
      </c>
      <c r="C27" s="703"/>
      <c r="D27" s="854" t="s">
        <v>471</v>
      </c>
      <c r="E27" s="855" t="s">
        <v>352</v>
      </c>
      <c r="F27" s="135" t="s">
        <v>3056</v>
      </c>
      <c r="G27" s="115" t="s">
        <v>352</v>
      </c>
      <c r="H27" s="151" t="s">
        <v>197</v>
      </c>
      <c r="I27" s="113" t="s">
        <v>1263</v>
      </c>
      <c r="J27" s="114" t="s">
        <v>352</v>
      </c>
      <c r="K27" s="115" t="s">
        <v>364</v>
      </c>
      <c r="L27" s="667">
        <v>2.6770474014070538</v>
      </c>
      <c r="M27" s="548">
        <v>1</v>
      </c>
      <c r="N27" s="549">
        <v>1.3000688016831126</v>
      </c>
      <c r="O27" s="666" t="s">
        <v>1264</v>
      </c>
      <c r="P27" s="667">
        <v>2.6770474014070538</v>
      </c>
      <c r="Q27" s="548">
        <v>1</v>
      </c>
      <c r="R27" s="549">
        <v>1.3000688016831126</v>
      </c>
      <c r="S27" s="666" t="s">
        <v>1264</v>
      </c>
      <c r="T27" s="903"/>
      <c r="U27" s="873">
        <v>3.8281777840120874</v>
      </c>
      <c r="V27" s="874">
        <v>1</v>
      </c>
      <c r="W27" s="875">
        <v>1.3000688016831126</v>
      </c>
      <c r="X27" s="876" t="s">
        <v>1264</v>
      </c>
      <c r="Y27" s="873">
        <v>3.8281777840120874</v>
      </c>
      <c r="Z27" s="874">
        <v>1</v>
      </c>
      <c r="AA27" s="875">
        <v>1.3000688016831126</v>
      </c>
      <c r="AB27" s="876" t="s">
        <v>1264</v>
      </c>
      <c r="AC27" s="550"/>
      <c r="AD27" s="551">
        <v>2.5188997447763555</v>
      </c>
      <c r="AE27" s="551">
        <v>0.94689137125352019</v>
      </c>
      <c r="AF27" s="551"/>
      <c r="AG27" s="551"/>
      <c r="AH27" s="551"/>
      <c r="AI27" s="551">
        <v>2.0826819998977678E-2</v>
      </c>
      <c r="AJ27" s="551">
        <v>0.34155984798323402</v>
      </c>
      <c r="AK27" s="551"/>
      <c r="AL27" s="551"/>
      <c r="AM27" s="551"/>
      <c r="AN27" s="551"/>
      <c r="AO27" s="551"/>
      <c r="AP27" s="550"/>
      <c r="AQ27" s="552" t="s">
        <v>1136</v>
      </c>
      <c r="AR27" s="552" t="s">
        <v>1104</v>
      </c>
      <c r="AS27" s="553">
        <v>4</v>
      </c>
      <c r="AT27" s="553">
        <v>1</v>
      </c>
      <c r="AU27" s="553">
        <v>1</v>
      </c>
      <c r="AV27" s="553">
        <v>1</v>
      </c>
      <c r="AW27" s="553">
        <v>1</v>
      </c>
      <c r="AX27" s="553">
        <v>5</v>
      </c>
      <c r="AY27" s="540">
        <v>12</v>
      </c>
      <c r="AZ27" s="541">
        <v>1.05</v>
      </c>
      <c r="BA27" s="542">
        <v>1.2941338353151037</v>
      </c>
      <c r="BB27" s="542">
        <v>1.3000688016831126</v>
      </c>
      <c r="BC27" s="543" t="s">
        <v>1227</v>
      </c>
      <c r="BD27" s="544">
        <v>1.2</v>
      </c>
      <c r="BE27" s="544">
        <v>1</v>
      </c>
      <c r="BF27" s="544">
        <v>1</v>
      </c>
      <c r="BG27" s="544">
        <v>1</v>
      </c>
      <c r="BH27" s="544">
        <v>1</v>
      </c>
      <c r="BI27" s="544">
        <v>1.2</v>
      </c>
    </row>
    <row r="28" spans="1:61" ht="21.75" customHeight="1" outlineLevel="1">
      <c r="A28" s="662">
        <v>1780</v>
      </c>
      <c r="B28" s="661" t="s">
        <v>469</v>
      </c>
      <c r="C28" s="703"/>
      <c r="D28" s="854" t="s">
        <v>470</v>
      </c>
      <c r="E28" s="855" t="s">
        <v>352</v>
      </c>
      <c r="F28" s="135" t="s">
        <v>3057</v>
      </c>
      <c r="G28" s="115" t="s">
        <v>336</v>
      </c>
      <c r="H28" s="151" t="s">
        <v>352</v>
      </c>
      <c r="I28" s="113" t="s">
        <v>352</v>
      </c>
      <c r="J28" s="114">
        <v>0</v>
      </c>
      <c r="K28" s="115" t="s">
        <v>339</v>
      </c>
      <c r="L28" s="667">
        <v>82.456147575812636</v>
      </c>
      <c r="M28" s="548">
        <v>1</v>
      </c>
      <c r="N28" s="549">
        <v>1.3000688016831126</v>
      </c>
      <c r="O28" s="666" t="s">
        <v>1239</v>
      </c>
      <c r="P28" s="667">
        <v>82.456147575812636</v>
      </c>
      <c r="Q28" s="548">
        <v>1</v>
      </c>
      <c r="R28" s="549">
        <v>1.3000688016831126</v>
      </c>
      <c r="S28" s="666" t="s">
        <v>1239</v>
      </c>
      <c r="T28" s="903"/>
      <c r="U28" s="873">
        <v>117.91229103341207</v>
      </c>
      <c r="V28" s="874">
        <v>1</v>
      </c>
      <c r="W28" s="875">
        <v>1.3000688016831126</v>
      </c>
      <c r="X28" s="876" t="s">
        <v>1239</v>
      </c>
      <c r="Y28" s="873">
        <v>117.91229103341207</v>
      </c>
      <c r="Z28" s="874">
        <v>1</v>
      </c>
      <c r="AA28" s="875">
        <v>1.3000688016831126</v>
      </c>
      <c r="AB28" s="876" t="s">
        <v>1239</v>
      </c>
      <c r="AC28" s="550"/>
      <c r="AD28" s="551">
        <v>62.605420916926903</v>
      </c>
      <c r="AE28" s="551">
        <v>18.755801018279339</v>
      </c>
      <c r="AF28" s="551"/>
      <c r="AG28" s="551"/>
      <c r="AH28" s="551">
        <v>36.551069098205829</v>
      </c>
      <c r="AI28" s="551"/>
      <c r="AJ28" s="551"/>
      <c r="AK28" s="551"/>
      <c r="AL28" s="551"/>
      <c r="AM28" s="551"/>
      <c r="AN28" s="551"/>
      <c r="AO28" s="551"/>
      <c r="AP28" s="550"/>
      <c r="AQ28" s="552" t="s">
        <v>1115</v>
      </c>
      <c r="AR28" s="552" t="s">
        <v>1104</v>
      </c>
      <c r="AS28" s="553">
        <v>4</v>
      </c>
      <c r="AT28" s="553">
        <v>1</v>
      </c>
      <c r="AU28" s="553">
        <v>1</v>
      </c>
      <c r="AV28" s="553">
        <v>1</v>
      </c>
      <c r="AW28" s="553">
        <v>1</v>
      </c>
      <c r="AX28" s="553">
        <v>5</v>
      </c>
      <c r="AY28" s="540">
        <v>3</v>
      </c>
      <c r="AZ28" s="541">
        <v>1.05</v>
      </c>
      <c r="BA28" s="542">
        <v>1.2941338353151037</v>
      </c>
      <c r="BB28" s="542">
        <v>1.3000688016831126</v>
      </c>
      <c r="BC28" s="543" t="s">
        <v>1227</v>
      </c>
      <c r="BD28" s="544">
        <v>1.2</v>
      </c>
      <c r="BE28" s="544">
        <v>1</v>
      </c>
      <c r="BF28" s="544">
        <v>1</v>
      </c>
      <c r="BG28" s="544">
        <v>1</v>
      </c>
      <c r="BH28" s="544">
        <v>1</v>
      </c>
      <c r="BI28" s="544">
        <v>1.2</v>
      </c>
    </row>
    <row r="29" spans="1:61" ht="21.75" customHeight="1" outlineLevel="1">
      <c r="A29" s="662">
        <v>917</v>
      </c>
      <c r="B29" s="661" t="s">
        <v>469</v>
      </c>
      <c r="C29" s="703"/>
      <c r="D29" s="854" t="s">
        <v>470</v>
      </c>
      <c r="E29" s="855" t="s">
        <v>352</v>
      </c>
      <c r="F29" s="135" t="s">
        <v>1237</v>
      </c>
      <c r="G29" s="115" t="s">
        <v>465</v>
      </c>
      <c r="H29" s="151" t="s">
        <v>352</v>
      </c>
      <c r="I29" s="113" t="s">
        <v>352</v>
      </c>
      <c r="J29" s="114">
        <v>0</v>
      </c>
      <c r="K29" s="115" t="s">
        <v>339</v>
      </c>
      <c r="L29" s="667">
        <v>43.692629368484639</v>
      </c>
      <c r="M29" s="548">
        <v>1</v>
      </c>
      <c r="N29" s="549">
        <v>1.3000688016831126</v>
      </c>
      <c r="O29" s="666" t="s">
        <v>1238</v>
      </c>
      <c r="P29" s="667">
        <v>43.692629368484639</v>
      </c>
      <c r="Q29" s="548">
        <v>1</v>
      </c>
      <c r="R29" s="549">
        <v>1.3000688016831126</v>
      </c>
      <c r="S29" s="666" t="s">
        <v>1238</v>
      </c>
      <c r="T29" s="903"/>
      <c r="U29" s="873">
        <v>62.480459996933035</v>
      </c>
      <c r="V29" s="874">
        <v>1</v>
      </c>
      <c r="W29" s="875">
        <v>1.3000688016831126</v>
      </c>
      <c r="X29" s="876" t="s">
        <v>1238</v>
      </c>
      <c r="Y29" s="873">
        <v>62.480459996933035</v>
      </c>
      <c r="Z29" s="874">
        <v>1</v>
      </c>
      <c r="AA29" s="875">
        <v>1.3000688016831126</v>
      </c>
      <c r="AB29" s="876" t="s">
        <v>1238</v>
      </c>
      <c r="AC29" s="550"/>
      <c r="AD29" s="551"/>
      <c r="AE29" s="551"/>
      <c r="AF29" s="551"/>
      <c r="AG29" s="551"/>
      <c r="AH29" s="551"/>
      <c r="AI29" s="551"/>
      <c r="AJ29" s="551">
        <v>62.480459996933035</v>
      </c>
      <c r="AK29" s="551"/>
      <c r="AL29" s="551"/>
      <c r="AM29" s="551"/>
      <c r="AN29" s="551"/>
      <c r="AO29" s="551"/>
      <c r="AP29" s="550"/>
      <c r="AQ29" s="552" t="s">
        <v>1114</v>
      </c>
      <c r="AR29" s="552" t="s">
        <v>1104</v>
      </c>
      <c r="AS29" s="553">
        <v>4</v>
      </c>
      <c r="AT29" s="553">
        <v>1</v>
      </c>
      <c r="AU29" s="553">
        <v>1</v>
      </c>
      <c r="AV29" s="553">
        <v>1</v>
      </c>
      <c r="AW29" s="553">
        <v>1</v>
      </c>
      <c r="AX29" s="553">
        <v>5</v>
      </c>
      <c r="AY29" s="540">
        <v>3</v>
      </c>
      <c r="AZ29" s="541">
        <v>1.05</v>
      </c>
      <c r="BA29" s="542">
        <v>1.2941338353151037</v>
      </c>
      <c r="BB29" s="542">
        <v>1.3000688016831126</v>
      </c>
      <c r="BC29" s="543" t="s">
        <v>1227</v>
      </c>
      <c r="BD29" s="544">
        <v>1.2</v>
      </c>
      <c r="BE29" s="544">
        <v>1</v>
      </c>
      <c r="BF29" s="544">
        <v>1</v>
      </c>
      <c r="BG29" s="544">
        <v>1</v>
      </c>
      <c r="BH29" s="544">
        <v>1</v>
      </c>
      <c r="BI29" s="544">
        <v>1.2</v>
      </c>
    </row>
    <row r="30" spans="1:61" ht="21.75" customHeight="1" outlineLevel="1">
      <c r="A30" s="662">
        <v>1300</v>
      </c>
      <c r="B30" s="661" t="s">
        <v>469</v>
      </c>
      <c r="C30" s="703" t="s">
        <v>469</v>
      </c>
      <c r="D30" s="854" t="s">
        <v>470</v>
      </c>
      <c r="E30" s="855" t="s">
        <v>352</v>
      </c>
      <c r="F30" s="135" t="s">
        <v>3058</v>
      </c>
      <c r="G30" s="115" t="s">
        <v>465</v>
      </c>
      <c r="H30" s="151" t="s">
        <v>352</v>
      </c>
      <c r="I30" s="113" t="s">
        <v>352</v>
      </c>
      <c r="J30" s="114">
        <v>0</v>
      </c>
      <c r="K30" s="115" t="s">
        <v>339</v>
      </c>
      <c r="L30" s="667">
        <v>3.2441777306099838E-2</v>
      </c>
      <c r="M30" s="548">
        <v>1</v>
      </c>
      <c r="N30" s="549">
        <v>1.3000688016831126</v>
      </c>
      <c r="O30" s="666" t="s">
        <v>1234</v>
      </c>
      <c r="P30" s="667">
        <v>3.2441777306099838E-2</v>
      </c>
      <c r="Q30" s="548">
        <v>1</v>
      </c>
      <c r="R30" s="549">
        <v>1.3000688016831126</v>
      </c>
      <c r="S30" s="666" t="s">
        <v>1234</v>
      </c>
      <c r="T30" s="903"/>
      <c r="U30" s="873">
        <v>4.6391741547722777E-2</v>
      </c>
      <c r="V30" s="874">
        <v>1</v>
      </c>
      <c r="W30" s="875">
        <v>1.3000688016831126</v>
      </c>
      <c r="X30" s="876" t="s">
        <v>1234</v>
      </c>
      <c r="Y30" s="873">
        <v>4.6391741547722777E-2</v>
      </c>
      <c r="Z30" s="874">
        <v>1</v>
      </c>
      <c r="AA30" s="875">
        <v>1.3000688016831126</v>
      </c>
      <c r="AB30" s="876" t="s">
        <v>1234</v>
      </c>
      <c r="AC30" s="550"/>
      <c r="AD30" s="551"/>
      <c r="AE30" s="551"/>
      <c r="AF30" s="551"/>
      <c r="AG30" s="551"/>
      <c r="AH30" s="551">
        <v>4.6391741547722777E-2</v>
      </c>
      <c r="AI30" s="551"/>
      <c r="AJ30" s="551"/>
      <c r="AK30" s="551"/>
      <c r="AL30" s="551"/>
      <c r="AM30" s="551"/>
      <c r="AN30" s="551"/>
      <c r="AO30" s="551"/>
      <c r="AP30" s="550"/>
      <c r="AQ30" s="552" t="s">
        <v>1111</v>
      </c>
      <c r="AR30" s="552" t="s">
        <v>1104</v>
      </c>
      <c r="AS30" s="553">
        <v>4</v>
      </c>
      <c r="AT30" s="553">
        <v>1</v>
      </c>
      <c r="AU30" s="553">
        <v>1</v>
      </c>
      <c r="AV30" s="553">
        <v>1</v>
      </c>
      <c r="AW30" s="553">
        <v>1</v>
      </c>
      <c r="AX30" s="553">
        <v>5</v>
      </c>
      <c r="AY30" s="540">
        <v>3</v>
      </c>
      <c r="AZ30" s="541">
        <v>1.05</v>
      </c>
      <c r="BA30" s="542">
        <v>1.2941338353151037</v>
      </c>
      <c r="BB30" s="542">
        <v>1.3000688016831126</v>
      </c>
      <c r="BC30" s="543" t="s">
        <v>1227</v>
      </c>
      <c r="BD30" s="544">
        <v>1.2</v>
      </c>
      <c r="BE30" s="544">
        <v>1</v>
      </c>
      <c r="BF30" s="544">
        <v>1</v>
      </c>
      <c r="BG30" s="544">
        <v>1</v>
      </c>
      <c r="BH30" s="544">
        <v>1</v>
      </c>
      <c r="BI30" s="544">
        <v>1.2</v>
      </c>
    </row>
    <row r="31" spans="1:61" ht="21.75" customHeight="1" outlineLevel="1">
      <c r="A31" s="662">
        <v>782</v>
      </c>
      <c r="B31" s="661" t="s">
        <v>469</v>
      </c>
      <c r="C31" s="703"/>
      <c r="D31" s="854" t="s">
        <v>470</v>
      </c>
      <c r="E31" s="855" t="s">
        <v>352</v>
      </c>
      <c r="F31" s="135" t="s">
        <v>2782</v>
      </c>
      <c r="G31" s="115" t="s">
        <v>44</v>
      </c>
      <c r="H31" s="151" t="s">
        <v>352</v>
      </c>
      <c r="I31" s="113" t="s">
        <v>352</v>
      </c>
      <c r="J31" s="114">
        <v>0</v>
      </c>
      <c r="K31" s="115" t="s">
        <v>339</v>
      </c>
      <c r="L31" s="667">
        <v>3.9652557474823387E-2</v>
      </c>
      <c r="M31" s="548">
        <v>1</v>
      </c>
      <c r="N31" s="549">
        <v>1.3000688016831126</v>
      </c>
      <c r="O31" s="666" t="s">
        <v>1252</v>
      </c>
      <c r="P31" s="667">
        <v>3.9652557474823387E-2</v>
      </c>
      <c r="Q31" s="548">
        <v>1</v>
      </c>
      <c r="R31" s="549">
        <v>1.3000688016831126</v>
      </c>
      <c r="S31" s="666" t="s">
        <v>1252</v>
      </c>
      <c r="T31" s="903"/>
      <c r="U31" s="873">
        <v>5.6703157188997447E-2</v>
      </c>
      <c r="V31" s="874">
        <v>1</v>
      </c>
      <c r="W31" s="875">
        <v>1.3000688016831126</v>
      </c>
      <c r="X31" s="876" t="s">
        <v>1252</v>
      </c>
      <c r="Y31" s="873">
        <v>5.6703157188997447E-2</v>
      </c>
      <c r="Z31" s="874">
        <v>1</v>
      </c>
      <c r="AA31" s="875">
        <v>1.3000688016831126</v>
      </c>
      <c r="AB31" s="876" t="s">
        <v>1252</v>
      </c>
      <c r="AC31" s="550"/>
      <c r="AD31" s="551"/>
      <c r="AE31" s="551">
        <v>5.6703157188997447E-2</v>
      </c>
      <c r="AF31" s="551"/>
      <c r="AG31" s="551"/>
      <c r="AH31" s="551"/>
      <c r="AI31" s="551"/>
      <c r="AJ31" s="551"/>
      <c r="AK31" s="551"/>
      <c r="AL31" s="551"/>
      <c r="AM31" s="551"/>
      <c r="AN31" s="551"/>
      <c r="AO31" s="551"/>
      <c r="AP31" s="550"/>
      <c r="AQ31" s="552" t="s">
        <v>1125</v>
      </c>
      <c r="AR31" s="552" t="s">
        <v>1104</v>
      </c>
      <c r="AS31" s="553">
        <v>4</v>
      </c>
      <c r="AT31" s="553">
        <v>1</v>
      </c>
      <c r="AU31" s="553">
        <v>1</v>
      </c>
      <c r="AV31" s="553">
        <v>1</v>
      </c>
      <c r="AW31" s="553">
        <v>1</v>
      </c>
      <c r="AX31" s="553">
        <v>5</v>
      </c>
      <c r="AY31" s="540">
        <v>3</v>
      </c>
      <c r="AZ31" s="541">
        <v>1.05</v>
      </c>
      <c r="BA31" s="542">
        <v>1.2941338353151037</v>
      </c>
      <c r="BB31" s="542">
        <v>1.3000688016831126</v>
      </c>
      <c r="BC31" s="543" t="s">
        <v>1227</v>
      </c>
      <c r="BD31" s="544">
        <v>1.2</v>
      </c>
      <c r="BE31" s="544">
        <v>1</v>
      </c>
      <c r="BF31" s="544">
        <v>1</v>
      </c>
      <c r="BG31" s="544">
        <v>1</v>
      </c>
      <c r="BH31" s="544">
        <v>1</v>
      </c>
      <c r="BI31" s="544">
        <v>1.2</v>
      </c>
    </row>
    <row r="32" spans="1:61" ht="21.75" customHeight="1" outlineLevel="1">
      <c r="A32" s="662">
        <v>32512</v>
      </c>
      <c r="B32" s="661" t="s">
        <v>469</v>
      </c>
      <c r="C32" s="703"/>
      <c r="D32" s="854" t="s">
        <v>470</v>
      </c>
      <c r="E32" s="855" t="s">
        <v>352</v>
      </c>
      <c r="F32" s="135" t="s">
        <v>3059</v>
      </c>
      <c r="G32" s="115" t="s">
        <v>465</v>
      </c>
      <c r="H32" s="151" t="s">
        <v>352</v>
      </c>
      <c r="I32" s="113" t="s">
        <v>352</v>
      </c>
      <c r="J32" s="114">
        <v>0</v>
      </c>
      <c r="K32" s="115" t="s">
        <v>364</v>
      </c>
      <c r="L32" s="667">
        <v>1.2338611279534195</v>
      </c>
      <c r="M32" s="548">
        <v>1</v>
      </c>
      <c r="N32" s="549">
        <v>1.3000688016831126</v>
      </c>
      <c r="O32" s="666" t="s">
        <v>1236</v>
      </c>
      <c r="P32" s="667">
        <v>1.2338611279534195</v>
      </c>
      <c r="Q32" s="548">
        <v>1</v>
      </c>
      <c r="R32" s="549">
        <v>1.3000688016831126</v>
      </c>
      <c r="S32" s="666" t="s">
        <v>1236</v>
      </c>
      <c r="T32" s="903"/>
      <c r="U32" s="873">
        <v>1.7644214129733899</v>
      </c>
      <c r="V32" s="874">
        <v>1</v>
      </c>
      <c r="W32" s="875">
        <v>1.3000688016831126</v>
      </c>
      <c r="X32" s="876" t="s">
        <v>1236</v>
      </c>
      <c r="Y32" s="873">
        <v>1.7644214129733899</v>
      </c>
      <c r="Z32" s="874">
        <v>1</v>
      </c>
      <c r="AA32" s="875">
        <v>1.3000688016831126</v>
      </c>
      <c r="AB32" s="876" t="s">
        <v>1236</v>
      </c>
      <c r="AC32" s="550"/>
      <c r="AD32" s="551">
        <v>0.12933455219365139</v>
      </c>
      <c r="AE32" s="551">
        <v>3.5703119998247448E-2</v>
      </c>
      <c r="AF32" s="551">
        <v>4.5521477997765493E-2</v>
      </c>
      <c r="AG32" s="551">
        <v>0.29659474360544114</v>
      </c>
      <c r="AH32" s="551">
        <v>0.36113705878227292</v>
      </c>
      <c r="AI32" s="551">
        <v>0.21187570273959969</v>
      </c>
      <c r="AJ32" s="551">
        <v>0.30314180323511974</v>
      </c>
      <c r="AK32" s="551">
        <v>0.14475830003289428</v>
      </c>
      <c r="AL32" s="551">
        <v>0.23626539658840251</v>
      </c>
      <c r="AM32" s="551">
        <v>8.9257799995618608E-5</v>
      </c>
      <c r="AN32" s="551"/>
      <c r="AO32" s="551"/>
      <c r="AP32" s="550"/>
      <c r="AQ32" s="552" t="s">
        <v>1113</v>
      </c>
      <c r="AR32" s="552" t="s">
        <v>1104</v>
      </c>
      <c r="AS32" s="553">
        <v>4</v>
      </c>
      <c r="AT32" s="553">
        <v>1</v>
      </c>
      <c r="AU32" s="553">
        <v>1</v>
      </c>
      <c r="AV32" s="553">
        <v>1</v>
      </c>
      <c r="AW32" s="553">
        <v>1</v>
      </c>
      <c r="AX32" s="553">
        <v>5</v>
      </c>
      <c r="AY32" s="540">
        <v>4</v>
      </c>
      <c r="AZ32" s="541">
        <v>1.05</v>
      </c>
      <c r="BA32" s="542">
        <v>1.2941338353151037</v>
      </c>
      <c r="BB32" s="542">
        <v>1.3000688016831126</v>
      </c>
      <c r="BC32" s="543" t="s">
        <v>1227</v>
      </c>
      <c r="BD32" s="544">
        <v>1.2</v>
      </c>
      <c r="BE32" s="544">
        <v>1</v>
      </c>
      <c r="BF32" s="544">
        <v>1</v>
      </c>
      <c r="BG32" s="544">
        <v>1</v>
      </c>
      <c r="BH32" s="544">
        <v>1</v>
      </c>
      <c r="BI32" s="544">
        <v>1.2</v>
      </c>
    </row>
    <row r="33" spans="1:61" ht="21.75" customHeight="1" outlineLevel="1">
      <c r="A33" s="662">
        <v>1306</v>
      </c>
      <c r="B33" s="661" t="s">
        <v>469</v>
      </c>
      <c r="C33" s="703"/>
      <c r="D33" s="854" t="s">
        <v>470</v>
      </c>
      <c r="E33" s="855" t="s">
        <v>352</v>
      </c>
      <c r="F33" s="135" t="s">
        <v>2809</v>
      </c>
      <c r="G33" s="115" t="s">
        <v>465</v>
      </c>
      <c r="H33" s="151" t="s">
        <v>352</v>
      </c>
      <c r="I33" s="113" t="s">
        <v>352</v>
      </c>
      <c r="J33" s="114">
        <v>0</v>
      </c>
      <c r="K33" s="115" t="s">
        <v>339</v>
      </c>
      <c r="L33" s="667">
        <v>0.27573490674238033</v>
      </c>
      <c r="M33" s="548">
        <v>1</v>
      </c>
      <c r="N33" s="549">
        <v>1.3000688016831126</v>
      </c>
      <c r="O33" s="666" t="s">
        <v>1250</v>
      </c>
      <c r="P33" s="667">
        <v>0.27573490674238033</v>
      </c>
      <c r="Q33" s="548">
        <v>1</v>
      </c>
      <c r="R33" s="549">
        <v>1.3000688016831126</v>
      </c>
      <c r="S33" s="666" t="s">
        <v>1250</v>
      </c>
      <c r="T33" s="903"/>
      <c r="U33" s="873">
        <v>0.39430091664160394</v>
      </c>
      <c r="V33" s="874">
        <v>1</v>
      </c>
      <c r="W33" s="875">
        <v>1.3000688016831126</v>
      </c>
      <c r="X33" s="876" t="s">
        <v>1250</v>
      </c>
      <c r="Y33" s="873">
        <v>0.39430091664160394</v>
      </c>
      <c r="Z33" s="874">
        <v>1</v>
      </c>
      <c r="AA33" s="875">
        <v>1.3000688016831126</v>
      </c>
      <c r="AB33" s="876" t="s">
        <v>1250</v>
      </c>
      <c r="AC33" s="550"/>
      <c r="AD33" s="551">
        <v>0.30276677527837448</v>
      </c>
      <c r="AE33" s="551">
        <v>9.1534141363229488E-2</v>
      </c>
      <c r="AF33" s="551"/>
      <c r="AG33" s="551"/>
      <c r="AH33" s="551"/>
      <c r="AI33" s="551"/>
      <c r="AJ33" s="551"/>
      <c r="AK33" s="551"/>
      <c r="AL33" s="551"/>
      <c r="AM33" s="551"/>
      <c r="AN33" s="551"/>
      <c r="AO33" s="551"/>
      <c r="AP33" s="550"/>
      <c r="AQ33" s="552" t="s">
        <v>1123</v>
      </c>
      <c r="AR33" s="552" t="s">
        <v>1104</v>
      </c>
      <c r="AS33" s="553">
        <v>4</v>
      </c>
      <c r="AT33" s="553">
        <v>1</v>
      </c>
      <c r="AU33" s="553">
        <v>1</v>
      </c>
      <c r="AV33" s="553">
        <v>1</v>
      </c>
      <c r="AW33" s="553">
        <v>1</v>
      </c>
      <c r="AX33" s="553">
        <v>5</v>
      </c>
      <c r="AY33" s="540">
        <v>3</v>
      </c>
      <c r="AZ33" s="541">
        <v>1.05</v>
      </c>
      <c r="BA33" s="542">
        <v>1.2941338353151037</v>
      </c>
      <c r="BB33" s="542">
        <v>1.3000688016831126</v>
      </c>
      <c r="BC33" s="543" t="s">
        <v>1227</v>
      </c>
      <c r="BD33" s="544">
        <v>1.2</v>
      </c>
      <c r="BE33" s="544">
        <v>1</v>
      </c>
      <c r="BF33" s="544">
        <v>1</v>
      </c>
      <c r="BG33" s="544">
        <v>1</v>
      </c>
      <c r="BH33" s="544">
        <v>1</v>
      </c>
      <c r="BI33" s="544">
        <v>1.2</v>
      </c>
    </row>
    <row r="34" spans="1:61" ht="21.75" customHeight="1" outlineLevel="1">
      <c r="A34" s="662">
        <v>1217</v>
      </c>
      <c r="B34" s="661" t="s">
        <v>469</v>
      </c>
      <c r="C34" s="703"/>
      <c r="D34" s="854" t="s">
        <v>470</v>
      </c>
      <c r="E34" s="855" t="s">
        <v>352</v>
      </c>
      <c r="F34" s="135" t="s">
        <v>1834</v>
      </c>
      <c r="G34" s="115" t="s">
        <v>465</v>
      </c>
      <c r="H34" s="151" t="s">
        <v>352</v>
      </c>
      <c r="I34" s="113" t="s">
        <v>352</v>
      </c>
      <c r="J34" s="114">
        <v>0</v>
      </c>
      <c r="K34" s="115" t="s">
        <v>339</v>
      </c>
      <c r="L34" s="667">
        <v>3.3928604315017895E-2</v>
      </c>
      <c r="M34" s="548">
        <v>1</v>
      </c>
      <c r="N34" s="549">
        <v>1.3000688016831126</v>
      </c>
      <c r="O34" s="666" t="s">
        <v>1243</v>
      </c>
      <c r="P34" s="667">
        <v>3.3928604315017895E-2</v>
      </c>
      <c r="Q34" s="548">
        <v>1</v>
      </c>
      <c r="R34" s="549">
        <v>1.3000688016831126</v>
      </c>
      <c r="S34" s="666" t="s">
        <v>1243</v>
      </c>
      <c r="T34" s="903"/>
      <c r="U34" s="873">
        <v>4.8517904170475593E-2</v>
      </c>
      <c r="V34" s="874">
        <v>1</v>
      </c>
      <c r="W34" s="875">
        <v>1.3000688016831126</v>
      </c>
      <c r="X34" s="876" t="s">
        <v>1243</v>
      </c>
      <c r="Y34" s="873">
        <v>4.8517904170475593E-2</v>
      </c>
      <c r="Z34" s="874">
        <v>1</v>
      </c>
      <c r="AA34" s="875">
        <v>1.3000688016831126</v>
      </c>
      <c r="AB34" s="876" t="s">
        <v>1243</v>
      </c>
      <c r="AC34" s="550"/>
      <c r="AD34" s="551">
        <v>4.8430381981805826E-2</v>
      </c>
      <c r="AE34" s="551">
        <v>8.7522188669768902E-5</v>
      </c>
      <c r="AF34" s="551"/>
      <c r="AG34" s="551"/>
      <c r="AH34" s="551"/>
      <c r="AI34" s="551"/>
      <c r="AJ34" s="551"/>
      <c r="AK34" s="551"/>
      <c r="AL34" s="551"/>
      <c r="AM34" s="551"/>
      <c r="AN34" s="551"/>
      <c r="AO34" s="551"/>
      <c r="AP34" s="550"/>
      <c r="AQ34" s="552" t="s">
        <v>932</v>
      </c>
      <c r="AR34" s="552" t="s">
        <v>1104</v>
      </c>
      <c r="AS34" s="553">
        <v>4</v>
      </c>
      <c r="AT34" s="553">
        <v>1</v>
      </c>
      <c r="AU34" s="553">
        <v>1</v>
      </c>
      <c r="AV34" s="553">
        <v>1</v>
      </c>
      <c r="AW34" s="553">
        <v>1</v>
      </c>
      <c r="AX34" s="553">
        <v>5</v>
      </c>
      <c r="AY34" s="540">
        <v>3</v>
      </c>
      <c r="AZ34" s="541">
        <v>1.05</v>
      </c>
      <c r="BA34" s="542">
        <v>1.2941338353151037</v>
      </c>
      <c r="BB34" s="542">
        <v>1.3000688016831126</v>
      </c>
      <c r="BC34" s="543" t="s">
        <v>1227</v>
      </c>
      <c r="BD34" s="544">
        <v>1.2</v>
      </c>
      <c r="BE34" s="544">
        <v>1</v>
      </c>
      <c r="BF34" s="544">
        <v>1</v>
      </c>
      <c r="BG34" s="544">
        <v>1</v>
      </c>
      <c r="BH34" s="544">
        <v>1</v>
      </c>
      <c r="BI34" s="544">
        <v>1.2</v>
      </c>
    </row>
    <row r="35" spans="1:61" ht="21.75" customHeight="1" outlineLevel="1">
      <c r="A35" s="662">
        <v>1777</v>
      </c>
      <c r="B35" s="661" t="s">
        <v>469</v>
      </c>
      <c r="C35" s="703"/>
      <c r="D35" s="854" t="s">
        <v>470</v>
      </c>
      <c r="E35" s="855" t="s">
        <v>352</v>
      </c>
      <c r="F35" s="135" t="s">
        <v>1835</v>
      </c>
      <c r="G35" s="115" t="s">
        <v>465</v>
      </c>
      <c r="H35" s="151" t="s">
        <v>352</v>
      </c>
      <c r="I35" s="113" t="s">
        <v>352</v>
      </c>
      <c r="J35" s="114">
        <v>0</v>
      </c>
      <c r="K35" s="115" t="s">
        <v>339</v>
      </c>
      <c r="L35" s="667">
        <v>5.1061188476594372</v>
      </c>
      <c r="M35" s="548">
        <v>1</v>
      </c>
      <c r="N35" s="549">
        <v>1.3000688016831126</v>
      </c>
      <c r="O35" s="666" t="s">
        <v>1240</v>
      </c>
      <c r="P35" s="667">
        <v>5.1061188476594372</v>
      </c>
      <c r="Q35" s="548">
        <v>1</v>
      </c>
      <c r="R35" s="549">
        <v>1.3000688016831126</v>
      </c>
      <c r="S35" s="666" t="s">
        <v>1240</v>
      </c>
      <c r="T35" s="903"/>
      <c r="U35" s="873">
        <v>7.3017499521529956</v>
      </c>
      <c r="V35" s="874">
        <v>1</v>
      </c>
      <c r="W35" s="875">
        <v>1.3000688016831126</v>
      </c>
      <c r="X35" s="876" t="s">
        <v>1240</v>
      </c>
      <c r="Y35" s="873">
        <v>7.3017499521529956</v>
      </c>
      <c r="Z35" s="874">
        <v>1</v>
      </c>
      <c r="AA35" s="875">
        <v>1.3000688016831126</v>
      </c>
      <c r="AB35" s="876" t="s">
        <v>1240</v>
      </c>
      <c r="AC35" s="550"/>
      <c r="AD35" s="551">
        <v>4.2823365504747253</v>
      </c>
      <c r="AE35" s="551">
        <v>3.0194134016782708</v>
      </c>
      <c r="AF35" s="551"/>
      <c r="AG35" s="551"/>
      <c r="AH35" s="551"/>
      <c r="AI35" s="551"/>
      <c r="AJ35" s="551"/>
      <c r="AK35" s="551"/>
      <c r="AL35" s="551"/>
      <c r="AM35" s="551"/>
      <c r="AN35" s="551"/>
      <c r="AO35" s="551"/>
      <c r="AP35" s="550"/>
      <c r="AQ35" s="552" t="s">
        <v>1116</v>
      </c>
      <c r="AR35" s="552" t="s">
        <v>1104</v>
      </c>
      <c r="AS35" s="553">
        <v>4</v>
      </c>
      <c r="AT35" s="553">
        <v>1</v>
      </c>
      <c r="AU35" s="553">
        <v>1</v>
      </c>
      <c r="AV35" s="553">
        <v>1</v>
      </c>
      <c r="AW35" s="553">
        <v>1</v>
      </c>
      <c r="AX35" s="553">
        <v>5</v>
      </c>
      <c r="AY35" s="540">
        <v>3</v>
      </c>
      <c r="AZ35" s="541">
        <v>1.05</v>
      </c>
      <c r="BA35" s="542">
        <v>1.2941338353151037</v>
      </c>
      <c r="BB35" s="542">
        <v>1.3000688016831126</v>
      </c>
      <c r="BC35" s="543" t="s">
        <v>1227</v>
      </c>
      <c r="BD35" s="544">
        <v>1.2</v>
      </c>
      <c r="BE35" s="544">
        <v>1</v>
      </c>
      <c r="BF35" s="544">
        <v>1</v>
      </c>
      <c r="BG35" s="544">
        <v>1</v>
      </c>
      <c r="BH35" s="544">
        <v>1</v>
      </c>
      <c r="BI35" s="544">
        <v>1.2</v>
      </c>
    </row>
    <row r="36" spans="1:61" ht="21.75" customHeight="1" outlineLevel="1">
      <c r="A36" s="662">
        <v>398</v>
      </c>
      <c r="B36" s="661" t="s">
        <v>469</v>
      </c>
      <c r="C36" s="703"/>
      <c r="D36" s="854" t="s">
        <v>470</v>
      </c>
      <c r="E36" s="855" t="s">
        <v>352</v>
      </c>
      <c r="F36" s="135" t="s">
        <v>3060</v>
      </c>
      <c r="G36" s="115" t="s">
        <v>465</v>
      </c>
      <c r="H36" s="151" t="s">
        <v>352</v>
      </c>
      <c r="I36" s="113" t="s">
        <v>352</v>
      </c>
      <c r="J36" s="114">
        <v>0</v>
      </c>
      <c r="K36" s="115" t="s">
        <v>339</v>
      </c>
      <c r="L36" s="667">
        <v>1.912051309179062E-3</v>
      </c>
      <c r="M36" s="548">
        <v>1</v>
      </c>
      <c r="N36" s="549">
        <v>1.3000688016831126</v>
      </c>
      <c r="O36" s="666" t="s">
        <v>1246</v>
      </c>
      <c r="P36" s="667">
        <v>1.912051309179062E-3</v>
      </c>
      <c r="Q36" s="548">
        <v>1</v>
      </c>
      <c r="R36" s="549">
        <v>1.3000688016831126</v>
      </c>
      <c r="S36" s="666" t="s">
        <v>1246</v>
      </c>
      <c r="T36" s="903"/>
      <c r="U36" s="873">
        <v>2.7342333721260591E-3</v>
      </c>
      <c r="V36" s="874">
        <v>1</v>
      </c>
      <c r="W36" s="875">
        <v>1.3000688016831126</v>
      </c>
      <c r="X36" s="876" t="s">
        <v>1246</v>
      </c>
      <c r="Y36" s="873">
        <v>2.7342333721260591E-3</v>
      </c>
      <c r="Z36" s="874">
        <v>1</v>
      </c>
      <c r="AA36" s="875">
        <v>1.3000688016831126</v>
      </c>
      <c r="AB36" s="876" t="s">
        <v>1246</v>
      </c>
      <c r="AC36" s="550"/>
      <c r="AD36" s="551">
        <v>2.7342333721260591E-3</v>
      </c>
      <c r="AE36" s="551"/>
      <c r="AF36" s="551"/>
      <c r="AG36" s="551"/>
      <c r="AH36" s="551"/>
      <c r="AI36" s="551"/>
      <c r="AJ36" s="551"/>
      <c r="AK36" s="551"/>
      <c r="AL36" s="551"/>
      <c r="AM36" s="551"/>
      <c r="AN36" s="551"/>
      <c r="AO36" s="551"/>
      <c r="AP36" s="550"/>
      <c r="AQ36" s="552" t="s">
        <v>923</v>
      </c>
      <c r="AR36" s="552" t="s">
        <v>1104</v>
      </c>
      <c r="AS36" s="553">
        <v>4</v>
      </c>
      <c r="AT36" s="553">
        <v>1</v>
      </c>
      <c r="AU36" s="553">
        <v>1</v>
      </c>
      <c r="AV36" s="553">
        <v>1</v>
      </c>
      <c r="AW36" s="553">
        <v>1</v>
      </c>
      <c r="AX36" s="553">
        <v>5</v>
      </c>
      <c r="AY36" s="540">
        <v>3</v>
      </c>
      <c r="AZ36" s="541">
        <v>1.05</v>
      </c>
      <c r="BA36" s="542">
        <v>1.2941338353151037</v>
      </c>
      <c r="BB36" s="542">
        <v>1.3000688016831126</v>
      </c>
      <c r="BC36" s="543" t="s">
        <v>1227</v>
      </c>
      <c r="BD36" s="544">
        <v>1.2</v>
      </c>
      <c r="BE36" s="544">
        <v>1</v>
      </c>
      <c r="BF36" s="544">
        <v>1</v>
      </c>
      <c r="BG36" s="544">
        <v>1</v>
      </c>
      <c r="BH36" s="544">
        <v>1</v>
      </c>
      <c r="BI36" s="544">
        <v>1.2</v>
      </c>
    </row>
    <row r="37" spans="1:61" ht="21.75" customHeight="1" outlineLevel="1">
      <c r="A37" s="662">
        <v>775</v>
      </c>
      <c r="B37" s="661" t="s">
        <v>469</v>
      </c>
      <c r="C37" s="703"/>
      <c r="D37" s="854" t="s">
        <v>470</v>
      </c>
      <c r="E37" s="855" t="s">
        <v>352</v>
      </c>
      <c r="F37" s="135" t="s">
        <v>2864</v>
      </c>
      <c r="G37" s="115" t="s">
        <v>465</v>
      </c>
      <c r="H37" s="151" t="s">
        <v>352</v>
      </c>
      <c r="I37" s="113" t="s">
        <v>352</v>
      </c>
      <c r="J37" s="114">
        <v>0</v>
      </c>
      <c r="K37" s="115" t="s">
        <v>339</v>
      </c>
      <c r="L37" s="667">
        <v>2.2073256994318353E-2</v>
      </c>
      <c r="M37" s="548">
        <v>1</v>
      </c>
      <c r="N37" s="549">
        <v>1.3000688016831126</v>
      </c>
      <c r="O37" s="666" t="s">
        <v>1248</v>
      </c>
      <c r="P37" s="667">
        <v>2.2073256994318353E-2</v>
      </c>
      <c r="Q37" s="548">
        <v>1</v>
      </c>
      <c r="R37" s="549">
        <v>1.3000688016831126</v>
      </c>
      <c r="S37" s="666" t="s">
        <v>1248</v>
      </c>
      <c r="T37" s="903"/>
      <c r="U37" s="873">
        <v>3.1564757501875249E-2</v>
      </c>
      <c r="V37" s="874">
        <v>1</v>
      </c>
      <c r="W37" s="875">
        <v>1.3000688016831126</v>
      </c>
      <c r="X37" s="876" t="s">
        <v>1248</v>
      </c>
      <c r="Y37" s="873">
        <v>3.1564757501875249E-2</v>
      </c>
      <c r="Z37" s="874">
        <v>1</v>
      </c>
      <c r="AA37" s="875">
        <v>1.3000688016831126</v>
      </c>
      <c r="AB37" s="876" t="s">
        <v>1248</v>
      </c>
      <c r="AC37" s="550"/>
      <c r="AD37" s="551">
        <v>3.1564757501875249E-2</v>
      </c>
      <c r="AE37" s="551"/>
      <c r="AF37" s="551"/>
      <c r="AG37" s="551"/>
      <c r="AH37" s="551"/>
      <c r="AI37" s="551"/>
      <c r="AJ37" s="551"/>
      <c r="AK37" s="551"/>
      <c r="AL37" s="551"/>
      <c r="AM37" s="551"/>
      <c r="AN37" s="551"/>
      <c r="AO37" s="551"/>
      <c r="AP37" s="550"/>
      <c r="AQ37" s="552" t="s">
        <v>919</v>
      </c>
      <c r="AR37" s="552" t="s">
        <v>1104</v>
      </c>
      <c r="AS37" s="553">
        <v>4</v>
      </c>
      <c r="AT37" s="553">
        <v>1</v>
      </c>
      <c r="AU37" s="553">
        <v>1</v>
      </c>
      <c r="AV37" s="553">
        <v>1</v>
      </c>
      <c r="AW37" s="553">
        <v>1</v>
      </c>
      <c r="AX37" s="553">
        <v>5</v>
      </c>
      <c r="AY37" s="540">
        <v>3</v>
      </c>
      <c r="AZ37" s="541">
        <v>1.05</v>
      </c>
      <c r="BA37" s="542">
        <v>1.2941338353151037</v>
      </c>
      <c r="BB37" s="542">
        <v>1.3000688016831126</v>
      </c>
      <c r="BC37" s="543" t="s">
        <v>1227</v>
      </c>
      <c r="BD37" s="544">
        <v>1.2</v>
      </c>
      <c r="BE37" s="544">
        <v>1</v>
      </c>
      <c r="BF37" s="544">
        <v>1</v>
      </c>
      <c r="BG37" s="544">
        <v>1</v>
      </c>
      <c r="BH37" s="544">
        <v>1</v>
      </c>
      <c r="BI37" s="544">
        <v>1.2</v>
      </c>
    </row>
    <row r="38" spans="1:61" ht="21.75" customHeight="1" outlineLevel="1">
      <c r="A38" s="662" t="s">
        <v>1117</v>
      </c>
      <c r="B38" s="661" t="s">
        <v>469</v>
      </c>
      <c r="C38" s="703"/>
      <c r="D38" s="854" t="s">
        <v>470</v>
      </c>
      <c r="E38" s="855" t="s">
        <v>352</v>
      </c>
      <c r="F38" s="135" t="s">
        <v>1241</v>
      </c>
      <c r="G38" s="115" t="s">
        <v>465</v>
      </c>
      <c r="H38" s="151" t="s">
        <v>352</v>
      </c>
      <c r="I38" s="113" t="s">
        <v>352</v>
      </c>
      <c r="J38" s="114">
        <v>0</v>
      </c>
      <c r="K38" s="115" t="s">
        <v>339</v>
      </c>
      <c r="L38" s="667">
        <v>2.1210377441721565E-2</v>
      </c>
      <c r="M38" s="548">
        <v>1</v>
      </c>
      <c r="N38" s="549">
        <v>1.3000688016831126</v>
      </c>
      <c r="O38" s="666" t="s">
        <v>1242</v>
      </c>
      <c r="P38" s="667">
        <v>2.1210377441721565E-2</v>
      </c>
      <c r="Q38" s="548">
        <v>1</v>
      </c>
      <c r="R38" s="549">
        <v>1.3000688016831126</v>
      </c>
      <c r="S38" s="666" t="s">
        <v>1242</v>
      </c>
      <c r="T38" s="903"/>
      <c r="U38" s="873">
        <v>3.0330839741661841E-2</v>
      </c>
      <c r="V38" s="874">
        <v>1</v>
      </c>
      <c r="W38" s="875">
        <v>1.3000688016831126</v>
      </c>
      <c r="X38" s="876" t="s">
        <v>1242</v>
      </c>
      <c r="Y38" s="873">
        <v>3.0330839741661841E-2</v>
      </c>
      <c r="Z38" s="874">
        <v>1</v>
      </c>
      <c r="AA38" s="875">
        <v>1.3000688016831126</v>
      </c>
      <c r="AB38" s="876" t="s">
        <v>1242</v>
      </c>
      <c r="AC38" s="550"/>
      <c r="AD38" s="551">
        <v>3.0330839741661841E-2</v>
      </c>
      <c r="AE38" s="551"/>
      <c r="AF38" s="551"/>
      <c r="AG38" s="551"/>
      <c r="AH38" s="551"/>
      <c r="AI38" s="551"/>
      <c r="AJ38" s="551"/>
      <c r="AK38" s="551"/>
      <c r="AL38" s="551"/>
      <c r="AM38" s="551"/>
      <c r="AN38" s="551"/>
      <c r="AO38" s="551"/>
      <c r="AP38" s="550"/>
      <c r="AQ38" s="552" t="s">
        <v>1118</v>
      </c>
      <c r="AR38" s="552" t="s">
        <v>1104</v>
      </c>
      <c r="AS38" s="553">
        <v>4</v>
      </c>
      <c r="AT38" s="553">
        <v>1</v>
      </c>
      <c r="AU38" s="553">
        <v>1</v>
      </c>
      <c r="AV38" s="553">
        <v>1</v>
      </c>
      <c r="AW38" s="553">
        <v>1</v>
      </c>
      <c r="AX38" s="553">
        <v>5</v>
      </c>
      <c r="AY38" s="540">
        <v>3</v>
      </c>
      <c r="AZ38" s="541">
        <v>1.05</v>
      </c>
      <c r="BA38" s="542">
        <v>1.2941338353151037</v>
      </c>
      <c r="BB38" s="542">
        <v>1.3000688016831126</v>
      </c>
      <c r="BC38" s="543" t="s">
        <v>1227</v>
      </c>
      <c r="BD38" s="544">
        <v>1.2</v>
      </c>
      <c r="BE38" s="544">
        <v>1</v>
      </c>
      <c r="BF38" s="544">
        <v>1</v>
      </c>
      <c r="BG38" s="544">
        <v>1</v>
      </c>
      <c r="BH38" s="544">
        <v>1</v>
      </c>
      <c r="BI38" s="544">
        <v>1.2</v>
      </c>
    </row>
    <row r="39" spans="1:61" ht="21.75" customHeight="1" outlineLevel="1">
      <c r="A39" s="662">
        <v>33100</v>
      </c>
      <c r="B39" s="661" t="s">
        <v>469</v>
      </c>
      <c r="C39" s="703"/>
      <c r="D39" s="854" t="s">
        <v>470</v>
      </c>
      <c r="E39" s="855" t="s">
        <v>352</v>
      </c>
      <c r="F39" s="135" t="s">
        <v>3061</v>
      </c>
      <c r="G39" s="115" t="s">
        <v>44</v>
      </c>
      <c r="H39" s="151" t="s">
        <v>352</v>
      </c>
      <c r="I39" s="113" t="s">
        <v>352</v>
      </c>
      <c r="J39" s="114">
        <v>0</v>
      </c>
      <c r="K39" s="115" t="s">
        <v>339</v>
      </c>
      <c r="L39" s="667">
        <v>2.3528846682754739E-5</v>
      </c>
      <c r="M39" s="548">
        <v>1</v>
      </c>
      <c r="N39" s="549">
        <v>1.3000688016831126</v>
      </c>
      <c r="O39" s="666" t="s">
        <v>1244</v>
      </c>
      <c r="P39" s="667">
        <v>2.3528846682754739E-5</v>
      </c>
      <c r="Q39" s="548">
        <v>1</v>
      </c>
      <c r="R39" s="549">
        <v>1.3000688016831126</v>
      </c>
      <c r="S39" s="666" t="s">
        <v>1244</v>
      </c>
      <c r="T39" s="903"/>
      <c r="U39" s="873">
        <v>3.364625075633928E-5</v>
      </c>
      <c r="V39" s="874">
        <v>1</v>
      </c>
      <c r="W39" s="875">
        <v>1.3000688016831126</v>
      </c>
      <c r="X39" s="876" t="s">
        <v>1244</v>
      </c>
      <c r="Y39" s="873">
        <v>3.364625075633928E-5</v>
      </c>
      <c r="Z39" s="874">
        <v>1</v>
      </c>
      <c r="AA39" s="875">
        <v>1.3000688016831126</v>
      </c>
      <c r="AB39" s="876" t="s">
        <v>1244</v>
      </c>
      <c r="AC39" s="550"/>
      <c r="AD39" s="551">
        <v>3.364625075633928E-5</v>
      </c>
      <c r="AE39" s="551"/>
      <c r="AF39" s="551"/>
      <c r="AG39" s="551"/>
      <c r="AH39" s="551"/>
      <c r="AI39" s="551"/>
      <c r="AJ39" s="551"/>
      <c r="AK39" s="551"/>
      <c r="AL39" s="551"/>
      <c r="AM39" s="551"/>
      <c r="AN39" s="551"/>
      <c r="AO39" s="551"/>
      <c r="AP39" s="550"/>
      <c r="AQ39" s="552" t="s">
        <v>943</v>
      </c>
      <c r="AR39" s="552" t="s">
        <v>1104</v>
      </c>
      <c r="AS39" s="553">
        <v>4</v>
      </c>
      <c r="AT39" s="553">
        <v>1</v>
      </c>
      <c r="AU39" s="553">
        <v>1</v>
      </c>
      <c r="AV39" s="553">
        <v>1</v>
      </c>
      <c r="AW39" s="553">
        <v>1</v>
      </c>
      <c r="AX39" s="553">
        <v>5</v>
      </c>
      <c r="AY39" s="540">
        <v>3</v>
      </c>
      <c r="AZ39" s="541">
        <v>1.05</v>
      </c>
      <c r="BA39" s="542">
        <v>1.2941338353151037</v>
      </c>
      <c r="BB39" s="542">
        <v>1.3000688016831126</v>
      </c>
      <c r="BC39" s="543" t="s">
        <v>1227</v>
      </c>
      <c r="BD39" s="544">
        <v>1.2</v>
      </c>
      <c r="BE39" s="544">
        <v>1</v>
      </c>
      <c r="BF39" s="544">
        <v>1</v>
      </c>
      <c r="BG39" s="544">
        <v>1</v>
      </c>
      <c r="BH39" s="544">
        <v>1</v>
      </c>
      <c r="BI39" s="544">
        <v>1.2</v>
      </c>
    </row>
    <row r="40" spans="1:61" ht="21.75" customHeight="1" outlineLevel="1">
      <c r="A40" s="662">
        <v>33109</v>
      </c>
      <c r="B40" s="661" t="s">
        <v>469</v>
      </c>
      <c r="C40" s="703"/>
      <c r="D40" s="854" t="s">
        <v>470</v>
      </c>
      <c r="E40" s="855" t="s">
        <v>352</v>
      </c>
      <c r="F40" s="135" t="s">
        <v>3062</v>
      </c>
      <c r="G40" s="115" t="s">
        <v>44</v>
      </c>
      <c r="H40" s="151" t="s">
        <v>352</v>
      </c>
      <c r="I40" s="113" t="s">
        <v>352</v>
      </c>
      <c r="J40" s="114">
        <v>0</v>
      </c>
      <c r="K40" s="115" t="s">
        <v>339</v>
      </c>
      <c r="L40" s="667">
        <v>8.2979419017544447E-6</v>
      </c>
      <c r="M40" s="548">
        <v>1</v>
      </c>
      <c r="N40" s="549">
        <v>1.3000688016831126</v>
      </c>
      <c r="O40" s="666" t="s">
        <v>1245</v>
      </c>
      <c r="P40" s="667">
        <v>8.2979419017544447E-6</v>
      </c>
      <c r="Q40" s="548">
        <v>1</v>
      </c>
      <c r="R40" s="549">
        <v>1.3000688016831126</v>
      </c>
      <c r="S40" s="666" t="s">
        <v>1245</v>
      </c>
      <c r="T40" s="903"/>
      <c r="U40" s="873">
        <v>1.1866056919508857E-5</v>
      </c>
      <c r="V40" s="874">
        <v>1</v>
      </c>
      <c r="W40" s="875">
        <v>1.3000688016831126</v>
      </c>
      <c r="X40" s="876" t="s">
        <v>1245</v>
      </c>
      <c r="Y40" s="873">
        <v>1.1866056919508857E-5</v>
      </c>
      <c r="Z40" s="874">
        <v>1</v>
      </c>
      <c r="AA40" s="875">
        <v>1.3000688016831126</v>
      </c>
      <c r="AB40" s="876" t="s">
        <v>1245</v>
      </c>
      <c r="AC40" s="550"/>
      <c r="AD40" s="551">
        <v>1.1866056919508857E-5</v>
      </c>
      <c r="AE40" s="551"/>
      <c r="AF40" s="551"/>
      <c r="AG40" s="551"/>
      <c r="AH40" s="551"/>
      <c r="AI40" s="551"/>
      <c r="AJ40" s="551"/>
      <c r="AK40" s="551"/>
      <c r="AL40" s="551"/>
      <c r="AM40" s="551"/>
      <c r="AN40" s="551"/>
      <c r="AO40" s="551"/>
      <c r="AP40" s="550"/>
      <c r="AQ40" s="552" t="s">
        <v>1119</v>
      </c>
      <c r="AR40" s="552" t="s">
        <v>1104</v>
      </c>
      <c r="AS40" s="553">
        <v>4</v>
      </c>
      <c r="AT40" s="553">
        <v>1</v>
      </c>
      <c r="AU40" s="553">
        <v>1</v>
      </c>
      <c r="AV40" s="553">
        <v>1</v>
      </c>
      <c r="AW40" s="553">
        <v>1</v>
      </c>
      <c r="AX40" s="553">
        <v>5</v>
      </c>
      <c r="AY40" s="540">
        <v>3</v>
      </c>
      <c r="AZ40" s="541">
        <v>1.05</v>
      </c>
      <c r="BA40" s="542">
        <v>1.2941338353151037</v>
      </c>
      <c r="BB40" s="542">
        <v>1.3000688016831126</v>
      </c>
      <c r="BC40" s="543" t="s">
        <v>1227</v>
      </c>
      <c r="BD40" s="544">
        <v>1.2</v>
      </c>
      <c r="BE40" s="544">
        <v>1</v>
      </c>
      <c r="BF40" s="544">
        <v>1</v>
      </c>
      <c r="BG40" s="544">
        <v>1</v>
      </c>
      <c r="BH40" s="544">
        <v>1</v>
      </c>
      <c r="BI40" s="544">
        <v>1.2</v>
      </c>
    </row>
    <row r="41" spans="1:61" ht="21.75" customHeight="1" outlineLevel="1">
      <c r="A41" s="662" t="s">
        <v>1120</v>
      </c>
      <c r="B41" s="661" t="s">
        <v>469</v>
      </c>
      <c r="C41" s="703"/>
      <c r="D41" s="854" t="s">
        <v>470</v>
      </c>
      <c r="E41" s="855" t="s">
        <v>352</v>
      </c>
      <c r="F41" s="135" t="s">
        <v>1826</v>
      </c>
      <c r="G41" s="115" t="s">
        <v>465</v>
      </c>
      <c r="H41" s="151" t="s">
        <v>352</v>
      </c>
      <c r="I41" s="113" t="s">
        <v>352</v>
      </c>
      <c r="J41" s="114">
        <v>0</v>
      </c>
      <c r="K41" s="115" t="s">
        <v>339</v>
      </c>
      <c r="L41" s="667">
        <v>5.9163860236821866E-2</v>
      </c>
      <c r="M41" s="548">
        <v>1</v>
      </c>
      <c r="N41" s="549">
        <v>1.3000688016831126</v>
      </c>
      <c r="O41" s="666" t="s">
        <v>1247</v>
      </c>
      <c r="P41" s="667">
        <v>5.9163860236821866E-2</v>
      </c>
      <c r="Q41" s="548">
        <v>1</v>
      </c>
      <c r="R41" s="549">
        <v>1.3000688016831126</v>
      </c>
      <c r="S41" s="666" t="s">
        <v>1247</v>
      </c>
      <c r="T41" s="903"/>
      <c r="U41" s="873">
        <v>8.4604320138655278E-2</v>
      </c>
      <c r="V41" s="874">
        <v>1</v>
      </c>
      <c r="W41" s="875">
        <v>1.3000688016831126</v>
      </c>
      <c r="X41" s="876" t="s">
        <v>1247</v>
      </c>
      <c r="Y41" s="873">
        <v>8.4604320138655278E-2</v>
      </c>
      <c r="Z41" s="874">
        <v>1</v>
      </c>
      <c r="AA41" s="875">
        <v>1.3000688016831126</v>
      </c>
      <c r="AB41" s="876" t="s">
        <v>1247</v>
      </c>
      <c r="AC41" s="550"/>
      <c r="AD41" s="551">
        <v>8.4604320138655278E-2</v>
      </c>
      <c r="AE41" s="551"/>
      <c r="AF41" s="551"/>
      <c r="AG41" s="551"/>
      <c r="AH41" s="551"/>
      <c r="AI41" s="551"/>
      <c r="AJ41" s="551"/>
      <c r="AK41" s="551"/>
      <c r="AL41" s="551"/>
      <c r="AM41" s="551"/>
      <c r="AN41" s="551"/>
      <c r="AO41" s="551"/>
      <c r="AP41" s="550"/>
      <c r="AQ41" s="552" t="s">
        <v>1121</v>
      </c>
      <c r="AR41" s="552" t="s">
        <v>1104</v>
      </c>
      <c r="AS41" s="553">
        <v>4</v>
      </c>
      <c r="AT41" s="553">
        <v>1</v>
      </c>
      <c r="AU41" s="553">
        <v>1</v>
      </c>
      <c r="AV41" s="553">
        <v>1</v>
      </c>
      <c r="AW41" s="553">
        <v>1</v>
      </c>
      <c r="AX41" s="553">
        <v>5</v>
      </c>
      <c r="AY41" s="540">
        <v>3</v>
      </c>
      <c r="AZ41" s="541">
        <v>1.05</v>
      </c>
      <c r="BA41" s="542">
        <v>1.2941338353151037</v>
      </c>
      <c r="BB41" s="542">
        <v>1.3000688016831126</v>
      </c>
      <c r="BC41" s="543" t="s">
        <v>1227</v>
      </c>
      <c r="BD41" s="544">
        <v>1.2</v>
      </c>
      <c r="BE41" s="544">
        <v>1</v>
      </c>
      <c r="BF41" s="544">
        <v>1</v>
      </c>
      <c r="BG41" s="544">
        <v>1</v>
      </c>
      <c r="BH41" s="544">
        <v>1</v>
      </c>
      <c r="BI41" s="544">
        <v>1.2</v>
      </c>
    </row>
    <row r="42" spans="1:61" ht="21.75" customHeight="1" outlineLevel="1">
      <c r="A42" s="662">
        <v>33085</v>
      </c>
      <c r="B42" s="661" t="s">
        <v>469</v>
      </c>
      <c r="C42" s="703"/>
      <c r="D42" s="854" t="s">
        <v>470</v>
      </c>
      <c r="E42" s="855" t="s">
        <v>352</v>
      </c>
      <c r="F42" s="135" t="s">
        <v>3063</v>
      </c>
      <c r="G42" s="115" t="s">
        <v>44</v>
      </c>
      <c r="H42" s="151" t="s">
        <v>352</v>
      </c>
      <c r="I42" s="113" t="s">
        <v>352</v>
      </c>
      <c r="J42" s="114">
        <v>0</v>
      </c>
      <c r="K42" s="115" t="s">
        <v>339</v>
      </c>
      <c r="L42" s="667">
        <v>1.7028819902730863E-5</v>
      </c>
      <c r="M42" s="548">
        <v>1</v>
      </c>
      <c r="N42" s="549">
        <v>1.3000688016831126</v>
      </c>
      <c r="O42" s="666" t="s">
        <v>1249</v>
      </c>
      <c r="P42" s="667">
        <v>1.7028819902730863E-5</v>
      </c>
      <c r="Q42" s="548">
        <v>1</v>
      </c>
      <c r="R42" s="549">
        <v>1.3000688016831126</v>
      </c>
      <c r="S42" s="666" t="s">
        <v>1249</v>
      </c>
      <c r="T42" s="903"/>
      <c r="U42" s="873">
        <v>2.4351212460905136E-5</v>
      </c>
      <c r="V42" s="874">
        <v>1</v>
      </c>
      <c r="W42" s="875">
        <v>1.3000688016831126</v>
      </c>
      <c r="X42" s="876" t="s">
        <v>1249</v>
      </c>
      <c r="Y42" s="873">
        <v>2.4351212460905136E-5</v>
      </c>
      <c r="Z42" s="874">
        <v>1</v>
      </c>
      <c r="AA42" s="875">
        <v>1.3000688016831126</v>
      </c>
      <c r="AB42" s="876" t="s">
        <v>1249</v>
      </c>
      <c r="AC42" s="550"/>
      <c r="AD42" s="551"/>
      <c r="AE42" s="551">
        <v>2.4351212460905136E-5</v>
      </c>
      <c r="AF42" s="551"/>
      <c r="AG42" s="551"/>
      <c r="AH42" s="551"/>
      <c r="AI42" s="551"/>
      <c r="AJ42" s="551"/>
      <c r="AK42" s="551"/>
      <c r="AL42" s="551"/>
      <c r="AM42" s="551"/>
      <c r="AN42" s="551"/>
      <c r="AO42" s="551"/>
      <c r="AP42" s="550"/>
      <c r="AQ42" s="552" t="s">
        <v>1122</v>
      </c>
      <c r="AR42" s="552" t="s">
        <v>1104</v>
      </c>
      <c r="AS42" s="553">
        <v>4</v>
      </c>
      <c r="AT42" s="553">
        <v>1</v>
      </c>
      <c r="AU42" s="553">
        <v>1</v>
      </c>
      <c r="AV42" s="553">
        <v>1</v>
      </c>
      <c r="AW42" s="553">
        <v>1</v>
      </c>
      <c r="AX42" s="553">
        <v>5</v>
      </c>
      <c r="AY42" s="540">
        <v>3</v>
      </c>
      <c r="AZ42" s="541">
        <v>1.05</v>
      </c>
      <c r="BA42" s="542">
        <v>1.2941338353151037</v>
      </c>
      <c r="BB42" s="542">
        <v>1.3000688016831126</v>
      </c>
      <c r="BC42" s="543" t="s">
        <v>1227</v>
      </c>
      <c r="BD42" s="544">
        <v>1.2</v>
      </c>
      <c r="BE42" s="544">
        <v>1</v>
      </c>
      <c r="BF42" s="544">
        <v>1</v>
      </c>
      <c r="BG42" s="544">
        <v>1</v>
      </c>
      <c r="BH42" s="544">
        <v>1</v>
      </c>
      <c r="BI42" s="544">
        <v>1.2</v>
      </c>
    </row>
    <row r="43" spans="1:61" ht="21.75" customHeight="1" outlineLevel="1">
      <c r="A43" s="662">
        <v>2536</v>
      </c>
      <c r="B43" s="661" t="s">
        <v>469</v>
      </c>
      <c r="C43" s="703"/>
      <c r="D43" s="854" t="s">
        <v>470</v>
      </c>
      <c r="E43" s="855" t="s">
        <v>352</v>
      </c>
      <c r="F43" s="135" t="s">
        <v>3064</v>
      </c>
      <c r="G43" s="115" t="s">
        <v>336</v>
      </c>
      <c r="H43" s="151" t="s">
        <v>352</v>
      </c>
      <c r="I43" s="113" t="s">
        <v>352</v>
      </c>
      <c r="J43" s="114">
        <v>0</v>
      </c>
      <c r="K43" s="115" t="s">
        <v>604</v>
      </c>
      <c r="L43" s="667">
        <v>4.3829808064414104</v>
      </c>
      <c r="M43" s="548">
        <v>1</v>
      </c>
      <c r="N43" s="549">
        <v>1.3000688016831126</v>
      </c>
      <c r="O43" s="666" t="s">
        <v>1251</v>
      </c>
      <c r="P43" s="667">
        <v>4.3829808064414104</v>
      </c>
      <c r="Q43" s="548">
        <v>1</v>
      </c>
      <c r="R43" s="549">
        <v>1.3000688016831126</v>
      </c>
      <c r="S43" s="666" t="s">
        <v>1251</v>
      </c>
      <c r="T43" s="903"/>
      <c r="U43" s="873">
        <v>6.2676625532112178</v>
      </c>
      <c r="V43" s="874">
        <v>1</v>
      </c>
      <c r="W43" s="875">
        <v>1.3000688016831126</v>
      </c>
      <c r="X43" s="876" t="s">
        <v>1251</v>
      </c>
      <c r="Y43" s="873">
        <v>6.2676625532112178</v>
      </c>
      <c r="Z43" s="874">
        <v>1</v>
      </c>
      <c r="AA43" s="875">
        <v>1.3000688016831126</v>
      </c>
      <c r="AB43" s="876" t="s">
        <v>1251</v>
      </c>
      <c r="AC43" s="550"/>
      <c r="AD43" s="551">
        <v>4.4506076378121211</v>
      </c>
      <c r="AE43" s="551">
        <v>1.8170549153990969</v>
      </c>
      <c r="AF43" s="551"/>
      <c r="AG43" s="551"/>
      <c r="AH43" s="551"/>
      <c r="AI43" s="551"/>
      <c r="AJ43" s="551"/>
      <c r="AK43" s="551"/>
      <c r="AL43" s="551"/>
      <c r="AM43" s="551"/>
      <c r="AN43" s="551"/>
      <c r="AO43" s="551"/>
      <c r="AP43" s="550"/>
      <c r="AQ43" s="552" t="s">
        <v>1124</v>
      </c>
      <c r="AR43" s="552" t="s">
        <v>1104</v>
      </c>
      <c r="AS43" s="553">
        <v>4</v>
      </c>
      <c r="AT43" s="553">
        <v>1</v>
      </c>
      <c r="AU43" s="553">
        <v>1</v>
      </c>
      <c r="AV43" s="553">
        <v>1</v>
      </c>
      <c r="AW43" s="553">
        <v>1</v>
      </c>
      <c r="AX43" s="553">
        <v>5</v>
      </c>
      <c r="AY43" s="540">
        <v>3</v>
      </c>
      <c r="AZ43" s="541">
        <v>1.05</v>
      </c>
      <c r="BA43" s="542">
        <v>1.2941338353151037</v>
      </c>
      <c r="BB43" s="542">
        <v>1.3000688016831126</v>
      </c>
      <c r="BC43" s="543" t="s">
        <v>1227</v>
      </c>
      <c r="BD43" s="544">
        <v>1.2</v>
      </c>
      <c r="BE43" s="544">
        <v>1</v>
      </c>
      <c r="BF43" s="544">
        <v>1</v>
      </c>
      <c r="BG43" s="544">
        <v>1</v>
      </c>
      <c r="BH43" s="544">
        <v>1</v>
      </c>
      <c r="BI43" s="544">
        <v>1.2</v>
      </c>
    </row>
    <row r="44" spans="1:61" ht="21.75" customHeight="1" outlineLevel="1">
      <c r="A44" s="1030" t="s">
        <v>1860</v>
      </c>
      <c r="B44" s="661" t="s">
        <v>90</v>
      </c>
      <c r="C44" s="703"/>
      <c r="D44" s="854" t="s">
        <v>470</v>
      </c>
      <c r="E44" s="855" t="s">
        <v>352</v>
      </c>
      <c r="F44" s="135" t="s">
        <v>3065</v>
      </c>
      <c r="G44" s="115" t="s">
        <v>465</v>
      </c>
      <c r="H44" s="151" t="s">
        <v>352</v>
      </c>
      <c r="I44" s="113" t="s">
        <v>352</v>
      </c>
      <c r="J44" s="114">
        <v>0</v>
      </c>
      <c r="K44" s="115" t="s">
        <v>341</v>
      </c>
      <c r="L44" s="667">
        <v>48.299052235434239</v>
      </c>
      <c r="M44" s="548">
        <v>1</v>
      </c>
      <c r="N44" s="549">
        <v>2.0949941301068096</v>
      </c>
      <c r="O44" s="666" t="s">
        <v>1256</v>
      </c>
      <c r="P44" s="667">
        <v>48.299052235434239</v>
      </c>
      <c r="Q44" s="548">
        <v>1</v>
      </c>
      <c r="R44" s="549">
        <v>2.0949941301068096</v>
      </c>
      <c r="S44" s="666" t="s">
        <v>1256</v>
      </c>
      <c r="T44" s="903"/>
      <c r="U44" s="873">
        <v>69.067644696670968</v>
      </c>
      <c r="V44" s="874">
        <v>1</v>
      </c>
      <c r="W44" s="875">
        <v>2.0949941301068096</v>
      </c>
      <c r="X44" s="876" t="s">
        <v>1256</v>
      </c>
      <c r="Y44" s="873">
        <v>69.067644696670968</v>
      </c>
      <c r="Z44" s="874">
        <v>1</v>
      </c>
      <c r="AA44" s="875">
        <v>2.0949941301068096</v>
      </c>
      <c r="AB44" s="876" t="s">
        <v>1256</v>
      </c>
      <c r="AC44" s="550"/>
      <c r="AD44" s="551">
        <v>19.500385957389756</v>
      </c>
      <c r="AE44" s="551">
        <v>6.0933992179501963</v>
      </c>
      <c r="AF44" s="551"/>
      <c r="AG44" s="551">
        <v>2.1350818986166569E-2</v>
      </c>
      <c r="AH44" s="551">
        <v>24.394698979937541</v>
      </c>
      <c r="AI44" s="551">
        <v>9.6484603509319165E-3</v>
      </c>
      <c r="AJ44" s="551">
        <v>18.945589656916912</v>
      </c>
      <c r="AK44" s="551">
        <v>9.5368514068485538E-2</v>
      </c>
      <c r="AL44" s="551">
        <v>7.2030910709764235E-3</v>
      </c>
      <c r="AM44" s="551"/>
      <c r="AN44" s="551"/>
      <c r="AO44" s="551"/>
      <c r="AP44" s="550"/>
      <c r="AQ44" s="552" t="s">
        <v>1129</v>
      </c>
      <c r="AR44" s="552" t="s">
        <v>600</v>
      </c>
      <c r="AS44" s="553">
        <v>4</v>
      </c>
      <c r="AT44" s="553">
        <v>5</v>
      </c>
      <c r="AU44" s="553" t="s">
        <v>194</v>
      </c>
      <c r="AV44" s="553" t="s">
        <v>194</v>
      </c>
      <c r="AW44" s="553" t="s">
        <v>194</v>
      </c>
      <c r="AX44" s="553" t="s">
        <v>194</v>
      </c>
      <c r="AY44" s="540">
        <v>5</v>
      </c>
      <c r="AZ44" s="541">
        <v>2</v>
      </c>
      <c r="BA44" s="542">
        <v>1.2941338353151037</v>
      </c>
      <c r="BB44" s="542">
        <v>2.0949941301068096</v>
      </c>
      <c r="BC44" s="543" t="s">
        <v>1257</v>
      </c>
      <c r="BD44" s="544">
        <v>1.2</v>
      </c>
      <c r="BE44" s="544">
        <v>1.2</v>
      </c>
      <c r="BF44" s="544">
        <v>1</v>
      </c>
      <c r="BG44" s="544">
        <v>1</v>
      </c>
      <c r="BH44" s="544">
        <v>1</v>
      </c>
      <c r="BI44" s="544">
        <v>1</v>
      </c>
    </row>
    <row r="45" spans="1:61" ht="21.75" customHeight="1" outlineLevel="1">
      <c r="A45" s="1030" t="s">
        <v>1861</v>
      </c>
      <c r="B45" s="661" t="s">
        <v>469</v>
      </c>
      <c r="C45" s="703"/>
      <c r="D45" s="854" t="s">
        <v>470</v>
      </c>
      <c r="E45" s="855" t="s">
        <v>352</v>
      </c>
      <c r="F45" s="135" t="s">
        <v>3066</v>
      </c>
      <c r="G45" s="115" t="s">
        <v>336</v>
      </c>
      <c r="H45" s="151" t="s">
        <v>352</v>
      </c>
      <c r="I45" s="113" t="s">
        <v>352</v>
      </c>
      <c r="J45" s="114">
        <v>0</v>
      </c>
      <c r="K45" s="115" t="s">
        <v>341</v>
      </c>
      <c r="L45" s="667">
        <v>1.7385410281229818</v>
      </c>
      <c r="M45" s="548">
        <v>1</v>
      </c>
      <c r="N45" s="549">
        <v>2.0949941301068096</v>
      </c>
      <c r="O45" s="666" t="s">
        <v>1258</v>
      </c>
      <c r="P45" s="667">
        <v>1.7385410281229818</v>
      </c>
      <c r="Q45" s="548">
        <v>1</v>
      </c>
      <c r="R45" s="549">
        <v>2.0949941301068096</v>
      </c>
      <c r="S45" s="666" t="s">
        <v>1258</v>
      </c>
      <c r="T45" s="903"/>
      <c r="U45" s="873">
        <v>2.4861136702158642</v>
      </c>
      <c r="V45" s="874">
        <v>1</v>
      </c>
      <c r="W45" s="875">
        <v>2.0949941301068096</v>
      </c>
      <c r="X45" s="876" t="s">
        <v>1258</v>
      </c>
      <c r="Y45" s="873">
        <v>2.4861136702158642</v>
      </c>
      <c r="Z45" s="874">
        <v>1</v>
      </c>
      <c r="AA45" s="875">
        <v>2.0949941301068096</v>
      </c>
      <c r="AB45" s="876" t="s">
        <v>1258</v>
      </c>
      <c r="AC45" s="550"/>
      <c r="AD45" s="551">
        <v>1.2931172828132373</v>
      </c>
      <c r="AE45" s="551">
        <v>0.47098094084446096</v>
      </c>
      <c r="AF45" s="551">
        <v>0.13123749588396894</v>
      </c>
      <c r="AG45" s="551">
        <v>9.2817243465763533E-2</v>
      </c>
      <c r="AH45" s="551">
        <v>4.58380239246906E-2</v>
      </c>
      <c r="AI45" s="551">
        <v>3.6328060454837781E-2</v>
      </c>
      <c r="AJ45" s="551">
        <v>0.38990850226396567</v>
      </c>
      <c r="AK45" s="551">
        <v>6.8852135521734435E-3</v>
      </c>
      <c r="AL45" s="551">
        <v>1.5786539359955686E-2</v>
      </c>
      <c r="AM45" s="551">
        <v>3.214367652810253E-3</v>
      </c>
      <c r="AN45" s="551"/>
      <c r="AO45" s="551"/>
      <c r="AP45" s="550"/>
      <c r="AQ45" s="552" t="s">
        <v>1130</v>
      </c>
      <c r="AR45" s="552" t="s">
        <v>600</v>
      </c>
      <c r="AS45" s="553">
        <v>4</v>
      </c>
      <c r="AT45" s="553">
        <v>5</v>
      </c>
      <c r="AU45" s="553" t="s">
        <v>194</v>
      </c>
      <c r="AV45" s="553" t="s">
        <v>194</v>
      </c>
      <c r="AW45" s="553" t="s">
        <v>194</v>
      </c>
      <c r="AX45" s="553" t="s">
        <v>194</v>
      </c>
      <c r="AY45" s="540">
        <v>5</v>
      </c>
      <c r="AZ45" s="541">
        <v>2</v>
      </c>
      <c r="BA45" s="542">
        <v>1.2941338353151037</v>
      </c>
      <c r="BB45" s="542">
        <v>2.0949941301068096</v>
      </c>
      <c r="BC45" s="543" t="s">
        <v>1257</v>
      </c>
      <c r="BD45" s="544">
        <v>1.2</v>
      </c>
      <c r="BE45" s="544">
        <v>1.2</v>
      </c>
      <c r="BF45" s="544">
        <v>1</v>
      </c>
      <c r="BG45" s="544">
        <v>1</v>
      </c>
      <c r="BH45" s="544">
        <v>1</v>
      </c>
      <c r="BI45" s="544">
        <v>1</v>
      </c>
    </row>
    <row r="46" spans="1:61" ht="21.75" customHeight="1" outlineLevel="1">
      <c r="A46" s="662">
        <v>1824</v>
      </c>
      <c r="B46" s="661" t="s">
        <v>469</v>
      </c>
      <c r="C46" s="703"/>
      <c r="D46" s="854" t="s">
        <v>470</v>
      </c>
      <c r="E46" s="855" t="s">
        <v>352</v>
      </c>
      <c r="F46" s="135" t="s">
        <v>2189</v>
      </c>
      <c r="G46" s="115" t="s">
        <v>2190</v>
      </c>
      <c r="H46" s="151" t="s">
        <v>352</v>
      </c>
      <c r="I46" s="113" t="s">
        <v>352</v>
      </c>
      <c r="J46" s="114">
        <v>0</v>
      </c>
      <c r="K46" s="115" t="s">
        <v>341</v>
      </c>
      <c r="L46" s="667">
        <v>21.731762851537276</v>
      </c>
      <c r="M46" s="548">
        <v>1</v>
      </c>
      <c r="N46" s="549">
        <v>2.0949941301068096</v>
      </c>
      <c r="O46" s="666" t="s">
        <v>1259</v>
      </c>
      <c r="P46" s="667">
        <v>21.731762851537276</v>
      </c>
      <c r="Q46" s="548">
        <v>1</v>
      </c>
      <c r="R46" s="549">
        <v>2.0949941301068096</v>
      </c>
      <c r="S46" s="666" t="s">
        <v>1259</v>
      </c>
      <c r="T46" s="903"/>
      <c r="U46" s="873">
        <v>31.076420877698308</v>
      </c>
      <c r="V46" s="874">
        <v>1</v>
      </c>
      <c r="W46" s="875">
        <v>2.0949941301068096</v>
      </c>
      <c r="X46" s="876" t="s">
        <v>1259</v>
      </c>
      <c r="Y46" s="873">
        <v>31.076420877698308</v>
      </c>
      <c r="Z46" s="874">
        <v>1</v>
      </c>
      <c r="AA46" s="875">
        <v>2.0949941301068096</v>
      </c>
      <c r="AB46" s="876" t="s">
        <v>1259</v>
      </c>
      <c r="AC46" s="550"/>
      <c r="AD46" s="551">
        <v>16.163966035165469</v>
      </c>
      <c r="AE46" s="551">
        <v>5.887261760555762</v>
      </c>
      <c r="AF46" s="551">
        <v>1.6404686985496117</v>
      </c>
      <c r="AG46" s="551">
        <v>1.1602155433220442</v>
      </c>
      <c r="AH46" s="551">
        <v>0.57297529905863254</v>
      </c>
      <c r="AI46" s="551">
        <v>0.4541007556854722</v>
      </c>
      <c r="AJ46" s="551">
        <v>4.8738562782995709</v>
      </c>
      <c r="AK46" s="551">
        <v>8.6065169402168046E-2</v>
      </c>
      <c r="AL46" s="551">
        <v>0.19733174199944603</v>
      </c>
      <c r="AM46" s="551">
        <v>4.0179595660128159E-2</v>
      </c>
      <c r="AN46" s="551"/>
      <c r="AO46" s="551"/>
      <c r="AP46" s="550"/>
      <c r="AQ46" s="552" t="s">
        <v>1131</v>
      </c>
      <c r="AR46" s="552" t="s">
        <v>600</v>
      </c>
      <c r="AS46" s="553">
        <v>4</v>
      </c>
      <c r="AT46" s="553">
        <v>5</v>
      </c>
      <c r="AU46" s="553" t="s">
        <v>194</v>
      </c>
      <c r="AV46" s="553" t="s">
        <v>194</v>
      </c>
      <c r="AW46" s="553" t="s">
        <v>194</v>
      </c>
      <c r="AX46" s="553" t="s">
        <v>194</v>
      </c>
      <c r="AY46" s="540">
        <v>5</v>
      </c>
      <c r="AZ46" s="541">
        <v>2</v>
      </c>
      <c r="BA46" s="542">
        <v>1.2941338353151037</v>
      </c>
      <c r="BB46" s="542">
        <v>2.0949941301068096</v>
      </c>
      <c r="BC46" s="543" t="s">
        <v>1257</v>
      </c>
      <c r="BD46" s="544">
        <v>1.2</v>
      </c>
      <c r="BE46" s="544">
        <v>1.2</v>
      </c>
      <c r="BF46" s="544">
        <v>1</v>
      </c>
      <c r="BG46" s="544">
        <v>1</v>
      </c>
      <c r="BH46" s="544">
        <v>1</v>
      </c>
      <c r="BI46" s="544">
        <v>1</v>
      </c>
    </row>
    <row r="47" spans="1:61" ht="21.75" customHeight="1" outlineLevel="1">
      <c r="A47" s="662">
        <v>1751</v>
      </c>
      <c r="B47" s="661" t="s">
        <v>91</v>
      </c>
      <c r="C47" s="703"/>
      <c r="D47" s="854" t="s">
        <v>470</v>
      </c>
      <c r="E47" s="855" t="s">
        <v>352</v>
      </c>
      <c r="F47" s="135" t="s">
        <v>3067</v>
      </c>
      <c r="G47" s="115" t="s">
        <v>336</v>
      </c>
      <c r="H47" s="151" t="s">
        <v>352</v>
      </c>
      <c r="I47" s="113" t="s">
        <v>352</v>
      </c>
      <c r="J47" s="114">
        <v>0</v>
      </c>
      <c r="K47" s="115" t="s">
        <v>364</v>
      </c>
      <c r="L47" s="667">
        <v>0.12614149483940251</v>
      </c>
      <c r="M47" s="548">
        <v>1</v>
      </c>
      <c r="N47" s="549">
        <v>1.3000688016831126</v>
      </c>
      <c r="O47" s="666" t="s">
        <v>1253</v>
      </c>
      <c r="P47" s="667">
        <v>0.12614149483940251</v>
      </c>
      <c r="Q47" s="548">
        <v>1</v>
      </c>
      <c r="R47" s="549">
        <v>1.3000688016831126</v>
      </c>
      <c r="S47" s="666" t="s">
        <v>1253</v>
      </c>
      <c r="T47" s="903"/>
      <c r="U47" s="873">
        <v>0.18038233762034561</v>
      </c>
      <c r="V47" s="874">
        <v>1</v>
      </c>
      <c r="W47" s="875">
        <v>1.3000688016831126</v>
      </c>
      <c r="X47" s="876" t="s">
        <v>1253</v>
      </c>
      <c r="Y47" s="873">
        <v>0.18038233762034561</v>
      </c>
      <c r="Z47" s="874">
        <v>1</v>
      </c>
      <c r="AA47" s="875">
        <v>1.3000688016831126</v>
      </c>
      <c r="AB47" s="876" t="s">
        <v>1253</v>
      </c>
      <c r="AC47" s="550"/>
      <c r="AD47" s="551">
        <v>6.2605420916926904E-2</v>
      </c>
      <c r="AE47" s="551">
        <v>1.874413799907991E-2</v>
      </c>
      <c r="AF47" s="551"/>
      <c r="AG47" s="551"/>
      <c r="AH47" s="551">
        <v>3.6551069098205831E-2</v>
      </c>
      <c r="AI47" s="551"/>
      <c r="AJ47" s="551">
        <v>6.2480459996933038E-2</v>
      </c>
      <c r="AK47" s="551"/>
      <c r="AL47" s="551">
        <v>1.2496091999386606E-6</v>
      </c>
      <c r="AM47" s="551"/>
      <c r="AN47" s="551"/>
      <c r="AO47" s="551"/>
      <c r="AP47" s="550"/>
      <c r="AQ47" s="552" t="s">
        <v>1126</v>
      </c>
      <c r="AR47" s="552" t="s">
        <v>1104</v>
      </c>
      <c r="AS47" s="553">
        <v>4</v>
      </c>
      <c r="AT47" s="553">
        <v>1</v>
      </c>
      <c r="AU47" s="553">
        <v>1</v>
      </c>
      <c r="AV47" s="553">
        <v>1</v>
      </c>
      <c r="AW47" s="553">
        <v>1</v>
      </c>
      <c r="AX47" s="553">
        <v>5</v>
      </c>
      <c r="AY47" s="540">
        <v>6</v>
      </c>
      <c r="AZ47" s="541">
        <v>1.05</v>
      </c>
      <c r="BA47" s="542">
        <v>1.2941338353151037</v>
      </c>
      <c r="BB47" s="542">
        <v>1.3000688016831126</v>
      </c>
      <c r="BC47" s="543" t="s">
        <v>1227</v>
      </c>
      <c r="BD47" s="544">
        <v>1.2</v>
      </c>
      <c r="BE47" s="544">
        <v>1</v>
      </c>
      <c r="BF47" s="544">
        <v>1</v>
      </c>
      <c r="BG47" s="544">
        <v>1</v>
      </c>
      <c r="BH47" s="544">
        <v>1</v>
      </c>
      <c r="BI47" s="544">
        <v>1.2</v>
      </c>
    </row>
    <row r="48" spans="1:61" ht="21.75" customHeight="1" outlineLevel="1">
      <c r="A48" s="662">
        <v>4003</v>
      </c>
      <c r="B48" s="661" t="s">
        <v>469</v>
      </c>
      <c r="C48" s="703"/>
      <c r="D48" s="854" t="s">
        <v>470</v>
      </c>
      <c r="E48" s="855" t="s">
        <v>352</v>
      </c>
      <c r="F48" s="135" t="s">
        <v>2979</v>
      </c>
      <c r="G48" s="115" t="s">
        <v>336</v>
      </c>
      <c r="H48" s="151" t="s">
        <v>352</v>
      </c>
      <c r="I48" s="113" t="s">
        <v>352</v>
      </c>
      <c r="J48" s="114">
        <v>0</v>
      </c>
      <c r="K48" s="115" t="s">
        <v>339</v>
      </c>
      <c r="L48" s="667">
        <v>6.0557984304719698E-5</v>
      </c>
      <c r="M48" s="548">
        <v>1</v>
      </c>
      <c r="N48" s="549">
        <v>1.3000688016831126</v>
      </c>
      <c r="O48" s="666" t="s">
        <v>1254</v>
      </c>
      <c r="P48" s="667">
        <v>6.0557984304719698E-5</v>
      </c>
      <c r="Q48" s="548">
        <v>1</v>
      </c>
      <c r="R48" s="549">
        <v>1.3000688016831126</v>
      </c>
      <c r="S48" s="666" t="s">
        <v>1254</v>
      </c>
      <c r="T48" s="903"/>
      <c r="U48" s="873">
        <v>8.6597917555749179E-5</v>
      </c>
      <c r="V48" s="874">
        <v>1</v>
      </c>
      <c r="W48" s="875">
        <v>1.3000688016831126</v>
      </c>
      <c r="X48" s="876" t="s">
        <v>1254</v>
      </c>
      <c r="Y48" s="873">
        <v>8.6597917555749179E-5</v>
      </c>
      <c r="Z48" s="874">
        <v>1</v>
      </c>
      <c r="AA48" s="875">
        <v>1.3000688016831126</v>
      </c>
      <c r="AB48" s="876" t="s">
        <v>1254</v>
      </c>
      <c r="AC48" s="550"/>
      <c r="AD48" s="551"/>
      <c r="AE48" s="551"/>
      <c r="AF48" s="551"/>
      <c r="AG48" s="551"/>
      <c r="AH48" s="551"/>
      <c r="AI48" s="551"/>
      <c r="AJ48" s="551">
        <v>8.6597917555749179E-5</v>
      </c>
      <c r="AK48" s="551"/>
      <c r="AL48" s="551"/>
      <c r="AM48" s="551"/>
      <c r="AN48" s="551"/>
      <c r="AO48" s="551"/>
      <c r="AP48" s="550"/>
      <c r="AQ48" s="552" t="s">
        <v>1127</v>
      </c>
      <c r="AR48" s="552" t="s">
        <v>1104</v>
      </c>
      <c r="AS48" s="553">
        <v>4</v>
      </c>
      <c r="AT48" s="553">
        <v>1</v>
      </c>
      <c r="AU48" s="553">
        <v>1</v>
      </c>
      <c r="AV48" s="553">
        <v>1</v>
      </c>
      <c r="AW48" s="553">
        <v>1</v>
      </c>
      <c r="AX48" s="553">
        <v>5</v>
      </c>
      <c r="AY48" s="540">
        <v>6</v>
      </c>
      <c r="AZ48" s="541">
        <v>1.05</v>
      </c>
      <c r="BA48" s="542">
        <v>1.2941338353151037</v>
      </c>
      <c r="BB48" s="542">
        <v>1.3000688016831126</v>
      </c>
      <c r="BC48" s="543" t="s">
        <v>1227</v>
      </c>
      <c r="BD48" s="544">
        <v>1.2</v>
      </c>
      <c r="BE48" s="544">
        <v>1</v>
      </c>
      <c r="BF48" s="544">
        <v>1</v>
      </c>
      <c r="BG48" s="544">
        <v>1</v>
      </c>
      <c r="BH48" s="544">
        <v>1</v>
      </c>
      <c r="BI48" s="544">
        <v>1.2</v>
      </c>
    </row>
    <row r="49" spans="1:61" ht="21.75" customHeight="1" outlineLevel="1">
      <c r="A49" s="662">
        <v>4942</v>
      </c>
      <c r="B49" s="661" t="s">
        <v>469</v>
      </c>
      <c r="C49" s="703"/>
      <c r="D49" s="854" t="s">
        <v>470</v>
      </c>
      <c r="E49" s="855" t="s">
        <v>352</v>
      </c>
      <c r="F49" s="135" t="s">
        <v>3068</v>
      </c>
      <c r="G49" s="115" t="s">
        <v>336</v>
      </c>
      <c r="H49" s="151" t="s">
        <v>352</v>
      </c>
      <c r="I49" s="113" t="s">
        <v>352</v>
      </c>
      <c r="J49" s="114">
        <v>0</v>
      </c>
      <c r="K49" s="115" t="s">
        <v>339</v>
      </c>
      <c r="L49" s="667">
        <v>4.1564525654951137E-4</v>
      </c>
      <c r="M49" s="548">
        <v>1</v>
      </c>
      <c r="N49" s="549">
        <v>1.3000688016831126</v>
      </c>
      <c r="O49" s="666" t="s">
        <v>1255</v>
      </c>
      <c r="P49" s="667">
        <v>4.1564525654951137E-4</v>
      </c>
      <c r="Q49" s="548">
        <v>1</v>
      </c>
      <c r="R49" s="549">
        <v>1.3000688016831126</v>
      </c>
      <c r="S49" s="666" t="s">
        <v>1255</v>
      </c>
      <c r="T49" s="903"/>
      <c r="U49" s="873">
        <v>5.9437271686580133E-4</v>
      </c>
      <c r="V49" s="874">
        <v>1</v>
      </c>
      <c r="W49" s="875">
        <v>1.3000688016831126</v>
      </c>
      <c r="X49" s="876" t="s">
        <v>1255</v>
      </c>
      <c r="Y49" s="873">
        <v>5.9437271686580133E-4</v>
      </c>
      <c r="Z49" s="874">
        <v>1</v>
      </c>
      <c r="AA49" s="875">
        <v>1.3000688016831126</v>
      </c>
      <c r="AB49" s="876" t="s">
        <v>1255</v>
      </c>
      <c r="AC49" s="550"/>
      <c r="AD49" s="551"/>
      <c r="AE49" s="551"/>
      <c r="AF49" s="551"/>
      <c r="AG49" s="551"/>
      <c r="AH49" s="551"/>
      <c r="AI49" s="551">
        <v>5.9437271686580133E-4</v>
      </c>
      <c r="AJ49" s="551"/>
      <c r="AK49" s="551"/>
      <c r="AL49" s="551"/>
      <c r="AM49" s="551"/>
      <c r="AN49" s="551"/>
      <c r="AO49" s="551"/>
      <c r="AP49" s="550"/>
      <c r="AQ49" s="552" t="s">
        <v>1128</v>
      </c>
      <c r="AR49" s="552" t="s">
        <v>1104</v>
      </c>
      <c r="AS49" s="553">
        <v>4</v>
      </c>
      <c r="AT49" s="553">
        <v>1</v>
      </c>
      <c r="AU49" s="553">
        <v>1</v>
      </c>
      <c r="AV49" s="553">
        <v>1</v>
      </c>
      <c r="AW49" s="553">
        <v>1</v>
      </c>
      <c r="AX49" s="553">
        <v>5</v>
      </c>
      <c r="AY49" s="540">
        <v>6</v>
      </c>
      <c r="AZ49" s="541">
        <v>1.05</v>
      </c>
      <c r="BA49" s="542">
        <v>1.2941338353151037</v>
      </c>
      <c r="BB49" s="542">
        <v>1.3000688016831126</v>
      </c>
      <c r="BC49" s="543" t="s">
        <v>1227</v>
      </c>
      <c r="BD49" s="544">
        <v>1.2</v>
      </c>
      <c r="BE49" s="544">
        <v>1</v>
      </c>
      <c r="BF49" s="544">
        <v>1</v>
      </c>
      <c r="BG49" s="544">
        <v>1</v>
      </c>
      <c r="BH49" s="544">
        <v>1</v>
      </c>
      <c r="BI49" s="544">
        <v>1.2</v>
      </c>
    </row>
    <row r="50" spans="1:61" ht="21.75" customHeight="1" outlineLevel="1">
      <c r="A50" s="662">
        <v>490</v>
      </c>
      <c r="B50" s="661" t="s">
        <v>1356</v>
      </c>
      <c r="C50" s="703"/>
      <c r="D50" s="854" t="s">
        <v>352</v>
      </c>
      <c r="E50" s="856" t="s">
        <v>471</v>
      </c>
      <c r="F50" s="135" t="s">
        <v>245</v>
      </c>
      <c r="G50" s="115" t="s">
        <v>352</v>
      </c>
      <c r="H50" s="151" t="s">
        <v>246</v>
      </c>
      <c r="I50" s="113" t="s">
        <v>618</v>
      </c>
      <c r="J50" s="114" t="s">
        <v>352</v>
      </c>
      <c r="K50" s="115" t="s">
        <v>604</v>
      </c>
      <c r="L50" s="667">
        <v>40.933710737811801</v>
      </c>
      <c r="M50" s="548">
        <v>1</v>
      </c>
      <c r="N50" s="549">
        <v>1.3000688016831126</v>
      </c>
      <c r="O50" s="666" t="s">
        <v>1275</v>
      </c>
      <c r="P50" s="667">
        <v>40.933710737811801</v>
      </c>
      <c r="Q50" s="548">
        <v>1</v>
      </c>
      <c r="R50" s="549">
        <v>1.3000688016831126</v>
      </c>
      <c r="S50" s="666" t="s">
        <v>1275</v>
      </c>
      <c r="T50" s="903"/>
      <c r="U50" s="873">
        <v>58.535206355070883</v>
      </c>
      <c r="V50" s="874">
        <v>1</v>
      </c>
      <c r="W50" s="875">
        <v>1.3000688016831126</v>
      </c>
      <c r="X50" s="876" t="s">
        <v>1275</v>
      </c>
      <c r="Y50" s="873">
        <v>58.535206355070883</v>
      </c>
      <c r="Z50" s="874">
        <v>1</v>
      </c>
      <c r="AA50" s="875">
        <v>1.3000688016831126</v>
      </c>
      <c r="AB50" s="876" t="s">
        <v>1275</v>
      </c>
      <c r="AC50" s="550"/>
      <c r="AD50" s="551">
        <v>18.543672439775658</v>
      </c>
      <c r="AE50" s="551">
        <v>8.8303994235486112</v>
      </c>
      <c r="AF50" s="551">
        <v>1.2108729056759662</v>
      </c>
      <c r="AG50" s="551">
        <v>2.6099362081872104</v>
      </c>
      <c r="AH50" s="551">
        <v>5.7881974078243594</v>
      </c>
      <c r="AI50" s="551">
        <v>2.6129368389204584</v>
      </c>
      <c r="AJ50" s="551">
        <v>14.620449386522584</v>
      </c>
      <c r="AK50" s="551">
        <v>3.5426467610478789</v>
      </c>
      <c r="AL50" s="551">
        <v>0.53983188739777199</v>
      </c>
      <c r="AM50" s="551">
        <v>5.0609239443541128E-2</v>
      </c>
      <c r="AN50" s="551">
        <v>0.18556721129298412</v>
      </c>
      <c r="AO50" s="551">
        <v>8.6645433860017297E-5</v>
      </c>
      <c r="AP50" s="550"/>
      <c r="AQ50" s="552" t="s">
        <v>1145</v>
      </c>
      <c r="AR50" s="552" t="s">
        <v>1104</v>
      </c>
      <c r="AS50" s="553">
        <v>4</v>
      </c>
      <c r="AT50" s="553">
        <v>1</v>
      </c>
      <c r="AU50" s="553">
        <v>1</v>
      </c>
      <c r="AV50" s="553">
        <v>1</v>
      </c>
      <c r="AW50" s="553">
        <v>1</v>
      </c>
      <c r="AX50" s="553">
        <v>5</v>
      </c>
      <c r="AY50" s="540">
        <v>13</v>
      </c>
      <c r="AZ50" s="541">
        <v>1.05</v>
      </c>
      <c r="BA50" s="542">
        <v>1.2941338353151037</v>
      </c>
      <c r="BB50" s="542">
        <v>1.3000688016831126</v>
      </c>
      <c r="BC50" s="543" t="s">
        <v>1227</v>
      </c>
      <c r="BD50" s="544">
        <v>1.2</v>
      </c>
      <c r="BE50" s="544">
        <v>1</v>
      </c>
      <c r="BF50" s="544">
        <v>1</v>
      </c>
      <c r="BG50" s="544">
        <v>1</v>
      </c>
      <c r="BH50" s="544">
        <v>1</v>
      </c>
      <c r="BI50" s="544">
        <v>1.2</v>
      </c>
    </row>
    <row r="51" spans="1:61" ht="21.75" customHeight="1" outlineLevel="1">
      <c r="A51" s="662" t="s">
        <v>1146</v>
      </c>
      <c r="B51" s="661" t="s">
        <v>469</v>
      </c>
      <c r="C51" s="703"/>
      <c r="D51" s="854" t="s">
        <v>352</v>
      </c>
      <c r="E51" s="856" t="s">
        <v>471</v>
      </c>
      <c r="F51" s="135" t="s">
        <v>2887</v>
      </c>
      <c r="G51" s="115" t="s">
        <v>352</v>
      </c>
      <c r="H51" s="151" t="s">
        <v>246</v>
      </c>
      <c r="I51" s="113" t="s">
        <v>619</v>
      </c>
      <c r="J51" s="114" t="s">
        <v>352</v>
      </c>
      <c r="K51" s="115" t="s">
        <v>339</v>
      </c>
      <c r="L51" s="667">
        <v>133.85237007035272</v>
      </c>
      <c r="M51" s="548">
        <v>1</v>
      </c>
      <c r="N51" s="549">
        <v>1.6168893782141394</v>
      </c>
      <c r="O51" s="666" t="s">
        <v>1276</v>
      </c>
      <c r="P51" s="667">
        <v>133.85237007035272</v>
      </c>
      <c r="Q51" s="548">
        <v>1</v>
      </c>
      <c r="R51" s="549">
        <v>1.6168893782141394</v>
      </c>
      <c r="S51" s="666" t="s">
        <v>1276</v>
      </c>
      <c r="T51" s="903"/>
      <c r="U51" s="873">
        <v>191.40888920060439</v>
      </c>
      <c r="V51" s="874">
        <v>1</v>
      </c>
      <c r="W51" s="875">
        <v>1.6168893782141394</v>
      </c>
      <c r="X51" s="876" t="s">
        <v>1276</v>
      </c>
      <c r="Y51" s="873">
        <v>191.40888920060439</v>
      </c>
      <c r="Z51" s="874">
        <v>1</v>
      </c>
      <c r="AA51" s="875">
        <v>1.6168893782141394</v>
      </c>
      <c r="AB51" s="876" t="s">
        <v>1276</v>
      </c>
      <c r="AC51" s="550"/>
      <c r="AD51" s="551">
        <v>125.94498723881777</v>
      </c>
      <c r="AE51" s="551">
        <v>47.344568562676017</v>
      </c>
      <c r="AF51" s="551"/>
      <c r="AG51" s="551"/>
      <c r="AH51" s="551"/>
      <c r="AI51" s="551">
        <v>1.0413409999488841</v>
      </c>
      <c r="AJ51" s="551">
        <v>17.077992399161701</v>
      </c>
      <c r="AK51" s="551"/>
      <c r="AL51" s="551"/>
      <c r="AM51" s="551"/>
      <c r="AN51" s="551"/>
      <c r="AO51" s="551"/>
      <c r="AP51" s="550"/>
      <c r="AQ51" s="552" t="s">
        <v>1147</v>
      </c>
      <c r="AR51" s="552" t="s">
        <v>1143</v>
      </c>
      <c r="AS51" s="553">
        <v>4</v>
      </c>
      <c r="AT51" s="553">
        <v>1</v>
      </c>
      <c r="AU51" s="553">
        <v>1</v>
      </c>
      <c r="AV51" s="553">
        <v>1</v>
      </c>
      <c r="AW51" s="553">
        <v>1</v>
      </c>
      <c r="AX51" s="553">
        <v>5</v>
      </c>
      <c r="AY51" s="540">
        <v>31</v>
      </c>
      <c r="AZ51" s="541">
        <v>1.5</v>
      </c>
      <c r="BA51" s="542">
        <v>1.2941338353151037</v>
      </c>
      <c r="BB51" s="542">
        <v>1.6168893782141394</v>
      </c>
      <c r="BC51" s="543" t="s">
        <v>1266</v>
      </c>
      <c r="BD51" s="544">
        <v>1.2</v>
      </c>
      <c r="BE51" s="544">
        <v>1</v>
      </c>
      <c r="BF51" s="544">
        <v>1</v>
      </c>
      <c r="BG51" s="544">
        <v>1</v>
      </c>
      <c r="BH51" s="544">
        <v>1</v>
      </c>
      <c r="BI51" s="544">
        <v>1.2</v>
      </c>
    </row>
    <row r="52" spans="1:61" ht="21.75" customHeight="1" outlineLevel="1">
      <c r="A52" s="662">
        <v>868</v>
      </c>
      <c r="B52" s="661" t="s">
        <v>469</v>
      </c>
      <c r="C52" s="703"/>
      <c r="D52" s="854" t="s">
        <v>352</v>
      </c>
      <c r="E52" s="856" t="s">
        <v>471</v>
      </c>
      <c r="F52" s="135" t="s">
        <v>2777</v>
      </c>
      <c r="G52" s="115" t="s">
        <v>352</v>
      </c>
      <c r="H52" s="151" t="s">
        <v>246</v>
      </c>
      <c r="I52" s="113" t="s">
        <v>618</v>
      </c>
      <c r="J52" s="114" t="s">
        <v>352</v>
      </c>
      <c r="K52" s="115" t="s">
        <v>339</v>
      </c>
      <c r="L52" s="667">
        <v>2.9625873964451546E-6</v>
      </c>
      <c r="M52" s="548">
        <v>1</v>
      </c>
      <c r="N52" s="549">
        <v>1.6168893782141394</v>
      </c>
      <c r="O52" s="666" t="s">
        <v>1267</v>
      </c>
      <c r="P52" s="667">
        <v>2.9625873964451546E-6</v>
      </c>
      <c r="Q52" s="548">
        <v>1</v>
      </c>
      <c r="R52" s="549">
        <v>1.6168893782141394</v>
      </c>
      <c r="S52" s="666" t="s">
        <v>1267</v>
      </c>
      <c r="T52" s="903"/>
      <c r="U52" s="873">
        <v>4.2364999769165717E-6</v>
      </c>
      <c r="V52" s="874">
        <v>1</v>
      </c>
      <c r="W52" s="875">
        <v>1.6168893782141394</v>
      </c>
      <c r="X52" s="876" t="s">
        <v>1267</v>
      </c>
      <c r="Y52" s="873">
        <v>4.2364999769165717E-6</v>
      </c>
      <c r="Z52" s="874">
        <v>1</v>
      </c>
      <c r="AA52" s="875">
        <v>1.6168893782141394</v>
      </c>
      <c r="AB52" s="876" t="s">
        <v>1267</v>
      </c>
      <c r="AC52" s="550"/>
      <c r="AD52" s="551">
        <v>4.2260492348422349E-6</v>
      </c>
      <c r="AE52" s="551">
        <v>1.0450742074337007E-8</v>
      </c>
      <c r="AF52" s="551"/>
      <c r="AG52" s="551"/>
      <c r="AH52" s="551"/>
      <c r="AI52" s="551"/>
      <c r="AJ52" s="551"/>
      <c r="AK52" s="551"/>
      <c r="AL52" s="551"/>
      <c r="AM52" s="551"/>
      <c r="AN52" s="551"/>
      <c r="AO52" s="551"/>
      <c r="AP52" s="550"/>
      <c r="AQ52" s="552" t="s">
        <v>1138</v>
      </c>
      <c r="AR52" s="552" t="s">
        <v>1104</v>
      </c>
      <c r="AS52" s="553">
        <v>4</v>
      </c>
      <c r="AT52" s="553">
        <v>1</v>
      </c>
      <c r="AU52" s="553">
        <v>1</v>
      </c>
      <c r="AV52" s="553">
        <v>1</v>
      </c>
      <c r="AW52" s="553">
        <v>1</v>
      </c>
      <c r="AX52" s="553">
        <v>5</v>
      </c>
      <c r="AY52" s="540">
        <v>18</v>
      </c>
      <c r="AZ52" s="541">
        <v>1.5</v>
      </c>
      <c r="BA52" s="542">
        <v>1.2941338353151037</v>
      </c>
      <c r="BB52" s="542">
        <v>1.6168893782141394</v>
      </c>
      <c r="BC52" s="543" t="s">
        <v>1266</v>
      </c>
      <c r="BD52" s="544">
        <v>1.2</v>
      </c>
      <c r="BE52" s="544">
        <v>1</v>
      </c>
      <c r="BF52" s="544">
        <v>1</v>
      </c>
      <c r="BG52" s="544">
        <v>1</v>
      </c>
      <c r="BH52" s="544">
        <v>1</v>
      </c>
      <c r="BI52" s="544">
        <v>1.2</v>
      </c>
    </row>
    <row r="53" spans="1:61" ht="21.75" customHeight="1" outlineLevel="1">
      <c r="A53" s="662">
        <v>832</v>
      </c>
      <c r="B53" s="661" t="s">
        <v>469</v>
      </c>
      <c r="C53" s="703"/>
      <c r="D53" s="854" t="s">
        <v>352</v>
      </c>
      <c r="E53" s="856" t="s">
        <v>471</v>
      </c>
      <c r="F53" s="135" t="s">
        <v>2831</v>
      </c>
      <c r="G53" s="115" t="s">
        <v>352</v>
      </c>
      <c r="H53" s="151" t="s">
        <v>246</v>
      </c>
      <c r="I53" s="113" t="s">
        <v>618</v>
      </c>
      <c r="J53" s="114" t="s">
        <v>352</v>
      </c>
      <c r="K53" s="115" t="s">
        <v>339</v>
      </c>
      <c r="L53" s="667">
        <v>3.7975626790262047E-4</v>
      </c>
      <c r="M53" s="548">
        <v>1</v>
      </c>
      <c r="N53" s="549">
        <v>1.6168893782141394</v>
      </c>
      <c r="O53" s="666" t="s">
        <v>1268</v>
      </c>
      <c r="P53" s="667">
        <v>3.7975626790262047E-4</v>
      </c>
      <c r="Q53" s="548">
        <v>1</v>
      </c>
      <c r="R53" s="549">
        <v>1.6168893782141394</v>
      </c>
      <c r="S53" s="666" t="s">
        <v>1268</v>
      </c>
      <c r="T53" s="903"/>
      <c r="U53" s="873">
        <v>5.4305146310074733E-4</v>
      </c>
      <c r="V53" s="874">
        <v>1</v>
      </c>
      <c r="W53" s="875">
        <v>1.6168893782141394</v>
      </c>
      <c r="X53" s="876" t="s">
        <v>1268</v>
      </c>
      <c r="Y53" s="873">
        <v>5.4305146310074733E-4</v>
      </c>
      <c r="Z53" s="874">
        <v>1</v>
      </c>
      <c r="AA53" s="875">
        <v>1.6168893782141394</v>
      </c>
      <c r="AB53" s="876" t="s">
        <v>1268</v>
      </c>
      <c r="AC53" s="550"/>
      <c r="AD53" s="551"/>
      <c r="AE53" s="551">
        <v>2.090148414867401E-7</v>
      </c>
      <c r="AF53" s="551"/>
      <c r="AG53" s="551"/>
      <c r="AH53" s="551"/>
      <c r="AI53" s="551"/>
      <c r="AJ53" s="551"/>
      <c r="AK53" s="551">
        <v>2.7448447082402644E-4</v>
      </c>
      <c r="AL53" s="551">
        <v>2.6835797743523409E-4</v>
      </c>
      <c r="AM53" s="551"/>
      <c r="AN53" s="551"/>
      <c r="AO53" s="551"/>
      <c r="AP53" s="550"/>
      <c r="AQ53" s="552" t="s">
        <v>1139</v>
      </c>
      <c r="AR53" s="552" t="s">
        <v>1104</v>
      </c>
      <c r="AS53" s="553">
        <v>4</v>
      </c>
      <c r="AT53" s="553">
        <v>1</v>
      </c>
      <c r="AU53" s="553">
        <v>1</v>
      </c>
      <c r="AV53" s="553">
        <v>1</v>
      </c>
      <c r="AW53" s="553">
        <v>1</v>
      </c>
      <c r="AX53" s="553">
        <v>5</v>
      </c>
      <c r="AY53" s="540">
        <v>16</v>
      </c>
      <c r="AZ53" s="541">
        <v>1.5</v>
      </c>
      <c r="BA53" s="542">
        <v>1.2941338353151037</v>
      </c>
      <c r="BB53" s="542">
        <v>1.6168893782141394</v>
      </c>
      <c r="BC53" s="543" t="s">
        <v>1266</v>
      </c>
      <c r="BD53" s="544">
        <v>1.2</v>
      </c>
      <c r="BE53" s="544">
        <v>1</v>
      </c>
      <c r="BF53" s="544">
        <v>1</v>
      </c>
      <c r="BG53" s="544">
        <v>1</v>
      </c>
      <c r="BH53" s="544">
        <v>1</v>
      </c>
      <c r="BI53" s="544">
        <v>1.2</v>
      </c>
    </row>
    <row r="54" spans="1:61" ht="21.75" customHeight="1" outlineLevel="1">
      <c r="A54" s="662">
        <v>826</v>
      </c>
      <c r="B54" s="661" t="s">
        <v>469</v>
      </c>
      <c r="C54" s="703"/>
      <c r="D54" s="854" t="s">
        <v>352</v>
      </c>
      <c r="E54" s="856" t="s">
        <v>471</v>
      </c>
      <c r="F54" s="135" t="s">
        <v>940</v>
      </c>
      <c r="G54" s="115" t="s">
        <v>352</v>
      </c>
      <c r="H54" s="151" t="s">
        <v>246</v>
      </c>
      <c r="I54" s="113" t="s">
        <v>618</v>
      </c>
      <c r="J54" s="114" t="s">
        <v>352</v>
      </c>
      <c r="K54" s="115" t="s">
        <v>339</v>
      </c>
      <c r="L54" s="667">
        <v>6.4046567769065403E-4</v>
      </c>
      <c r="M54" s="548">
        <v>1</v>
      </c>
      <c r="N54" s="549">
        <v>1.6168893782141394</v>
      </c>
      <c r="O54" s="666" t="s">
        <v>1269</v>
      </c>
      <c r="P54" s="667">
        <v>6.4046567769065403E-4</v>
      </c>
      <c r="Q54" s="548">
        <v>1</v>
      </c>
      <c r="R54" s="549">
        <v>1.6168893782141394</v>
      </c>
      <c r="S54" s="666" t="s">
        <v>1269</v>
      </c>
      <c r="T54" s="903"/>
      <c r="U54" s="873">
        <v>9.1586591909763543E-4</v>
      </c>
      <c r="V54" s="874">
        <v>1</v>
      </c>
      <c r="W54" s="875">
        <v>1.6168893782141394</v>
      </c>
      <c r="X54" s="876" t="s">
        <v>1269</v>
      </c>
      <c r="Y54" s="873">
        <v>9.1586591909763543E-4</v>
      </c>
      <c r="Z54" s="874">
        <v>1</v>
      </c>
      <c r="AA54" s="875">
        <v>1.6168893782141394</v>
      </c>
      <c r="AB54" s="876" t="s">
        <v>1269</v>
      </c>
      <c r="AC54" s="550"/>
      <c r="AD54" s="551">
        <v>8.0034756854237309E-4</v>
      </c>
      <c r="AE54" s="551">
        <v>1.1551835055526234E-4</v>
      </c>
      <c r="AF54" s="551"/>
      <c r="AG54" s="551"/>
      <c r="AH54" s="551"/>
      <c r="AI54" s="551"/>
      <c r="AJ54" s="551"/>
      <c r="AK54" s="551"/>
      <c r="AL54" s="551"/>
      <c r="AM54" s="551"/>
      <c r="AN54" s="551"/>
      <c r="AO54" s="551"/>
      <c r="AP54" s="550"/>
      <c r="AQ54" s="552" t="s">
        <v>1140</v>
      </c>
      <c r="AR54" s="552" t="s">
        <v>1104</v>
      </c>
      <c r="AS54" s="553">
        <v>4</v>
      </c>
      <c r="AT54" s="553">
        <v>1</v>
      </c>
      <c r="AU54" s="553">
        <v>1</v>
      </c>
      <c r="AV54" s="553">
        <v>1</v>
      </c>
      <c r="AW54" s="553">
        <v>1</v>
      </c>
      <c r="AX54" s="553">
        <v>5</v>
      </c>
      <c r="AY54" s="540">
        <v>16</v>
      </c>
      <c r="AZ54" s="541">
        <v>1.5</v>
      </c>
      <c r="BA54" s="542">
        <v>1.2941338353151037</v>
      </c>
      <c r="BB54" s="542">
        <v>1.6168893782141394</v>
      </c>
      <c r="BC54" s="543" t="s">
        <v>1266</v>
      </c>
      <c r="BD54" s="544">
        <v>1.2</v>
      </c>
      <c r="BE54" s="544">
        <v>1</v>
      </c>
      <c r="BF54" s="544">
        <v>1</v>
      </c>
      <c r="BG54" s="544">
        <v>1</v>
      </c>
      <c r="BH54" s="544">
        <v>1</v>
      </c>
      <c r="BI54" s="544">
        <v>1.2</v>
      </c>
    </row>
    <row r="55" spans="1:61" ht="21.75" customHeight="1" outlineLevel="1">
      <c r="A55" s="662">
        <v>208</v>
      </c>
      <c r="B55" s="661" t="s">
        <v>469</v>
      </c>
      <c r="C55" s="703"/>
      <c r="D55" s="854" t="s">
        <v>352</v>
      </c>
      <c r="E55" s="856" t="s">
        <v>471</v>
      </c>
      <c r="F55" s="135" t="s">
        <v>926</v>
      </c>
      <c r="G55" s="115" t="s">
        <v>352</v>
      </c>
      <c r="H55" s="151" t="s">
        <v>246</v>
      </c>
      <c r="I55" s="113" t="s">
        <v>618</v>
      </c>
      <c r="J55" s="114" t="s">
        <v>352</v>
      </c>
      <c r="K55" s="115" t="s">
        <v>339</v>
      </c>
      <c r="L55" s="667">
        <v>1.0845448322828236E-4</v>
      </c>
      <c r="M55" s="548">
        <v>1</v>
      </c>
      <c r="N55" s="549">
        <v>5.103675409230048</v>
      </c>
      <c r="O55" s="666" t="s">
        <v>1270</v>
      </c>
      <c r="P55" s="667">
        <v>1.0845448322828236E-4</v>
      </c>
      <c r="Q55" s="548">
        <v>1</v>
      </c>
      <c r="R55" s="549">
        <v>5.103675409230048</v>
      </c>
      <c r="S55" s="666" t="s">
        <v>1270</v>
      </c>
      <c r="T55" s="903"/>
      <c r="U55" s="873">
        <v>1.5508991101644378E-4</v>
      </c>
      <c r="V55" s="874">
        <v>1</v>
      </c>
      <c r="W55" s="875">
        <v>5.103675409230048</v>
      </c>
      <c r="X55" s="876" t="s">
        <v>1270</v>
      </c>
      <c r="Y55" s="873">
        <v>1.5508991101644378E-4</v>
      </c>
      <c r="Z55" s="874">
        <v>1</v>
      </c>
      <c r="AA55" s="875">
        <v>5.103675409230048</v>
      </c>
      <c r="AB55" s="876" t="s">
        <v>1270</v>
      </c>
      <c r="AC55" s="550"/>
      <c r="AD55" s="551">
        <v>1.3834606097418265E-4</v>
      </c>
      <c r="AE55" s="551">
        <v>1.6743850042261137E-5</v>
      </c>
      <c r="AF55" s="551"/>
      <c r="AG55" s="551"/>
      <c r="AH55" s="551"/>
      <c r="AI55" s="551"/>
      <c r="AJ55" s="551"/>
      <c r="AK55" s="551"/>
      <c r="AL55" s="551"/>
      <c r="AM55" s="551"/>
      <c r="AN55" s="551"/>
      <c r="AO55" s="551"/>
      <c r="AP55" s="550"/>
      <c r="AQ55" s="552" t="s">
        <v>1141</v>
      </c>
      <c r="AR55" s="552" t="s">
        <v>1104</v>
      </c>
      <c r="AS55" s="553">
        <v>4</v>
      </c>
      <c r="AT55" s="553">
        <v>1</v>
      </c>
      <c r="AU55" s="553">
        <v>1</v>
      </c>
      <c r="AV55" s="553">
        <v>1</v>
      </c>
      <c r="AW55" s="553">
        <v>1</v>
      </c>
      <c r="AX55" s="553">
        <v>5</v>
      </c>
      <c r="AY55" s="540">
        <v>17</v>
      </c>
      <c r="AZ55" s="541">
        <v>5</v>
      </c>
      <c r="BA55" s="542">
        <v>1.2941338353151037</v>
      </c>
      <c r="BB55" s="542">
        <v>5.103675409230048</v>
      </c>
      <c r="BC55" s="543" t="s">
        <v>1271</v>
      </c>
      <c r="BD55" s="544">
        <v>1.2</v>
      </c>
      <c r="BE55" s="544">
        <v>1</v>
      </c>
      <c r="BF55" s="544">
        <v>1</v>
      </c>
      <c r="BG55" s="544">
        <v>1</v>
      </c>
      <c r="BH55" s="544">
        <v>1</v>
      </c>
      <c r="BI55" s="544">
        <v>1.2</v>
      </c>
    </row>
    <row r="56" spans="1:61" ht="21.75" customHeight="1" outlineLevel="1">
      <c r="A56" s="662">
        <v>196</v>
      </c>
      <c r="B56" s="661" t="s">
        <v>469</v>
      </c>
      <c r="C56" s="703"/>
      <c r="D56" s="854" t="s">
        <v>352</v>
      </c>
      <c r="E56" s="856" t="s">
        <v>471</v>
      </c>
      <c r="F56" s="135" t="s">
        <v>924</v>
      </c>
      <c r="G56" s="115" t="s">
        <v>352</v>
      </c>
      <c r="H56" s="151" t="s">
        <v>246</v>
      </c>
      <c r="I56" s="113" t="s">
        <v>618</v>
      </c>
      <c r="J56" s="114" t="s">
        <v>352</v>
      </c>
      <c r="K56" s="115" t="s">
        <v>339</v>
      </c>
      <c r="L56" s="667">
        <v>0.24509769488211586</v>
      </c>
      <c r="M56" s="548">
        <v>1</v>
      </c>
      <c r="N56" s="549">
        <v>1.6208891868335933</v>
      </c>
      <c r="O56" s="666" t="s">
        <v>1272</v>
      </c>
      <c r="P56" s="667">
        <v>0.24509769488211586</v>
      </c>
      <c r="Q56" s="548">
        <v>1</v>
      </c>
      <c r="R56" s="549">
        <v>1.6208891868335933</v>
      </c>
      <c r="S56" s="666" t="s">
        <v>1272</v>
      </c>
      <c r="T56" s="903"/>
      <c r="U56" s="873">
        <v>0.35048970368142573</v>
      </c>
      <c r="V56" s="874">
        <v>1</v>
      </c>
      <c r="W56" s="875">
        <v>1.6208891868335933</v>
      </c>
      <c r="X56" s="876" t="s">
        <v>1272</v>
      </c>
      <c r="Y56" s="873">
        <v>0.35048970368142573</v>
      </c>
      <c r="Z56" s="874">
        <v>1</v>
      </c>
      <c r="AA56" s="875">
        <v>1.6208891868335933</v>
      </c>
      <c r="AB56" s="876" t="s">
        <v>1272</v>
      </c>
      <c r="AC56" s="550"/>
      <c r="AD56" s="551">
        <v>0.24873462841907631</v>
      </c>
      <c r="AE56" s="551">
        <v>0.10175507526234943</v>
      </c>
      <c r="AF56" s="551"/>
      <c r="AG56" s="551"/>
      <c r="AH56" s="551"/>
      <c r="AI56" s="551"/>
      <c r="AJ56" s="551"/>
      <c r="AK56" s="551"/>
      <c r="AL56" s="551"/>
      <c r="AM56" s="551"/>
      <c r="AN56" s="551"/>
      <c r="AO56" s="551"/>
      <c r="AP56" s="550"/>
      <c r="AQ56" s="552" t="s">
        <v>1142</v>
      </c>
      <c r="AR56" s="552" t="s">
        <v>1143</v>
      </c>
      <c r="AS56" s="553">
        <v>4</v>
      </c>
      <c r="AT56" s="553">
        <v>1</v>
      </c>
      <c r="AU56" s="553">
        <v>1</v>
      </c>
      <c r="AV56" s="553">
        <v>1</v>
      </c>
      <c r="AW56" s="553">
        <v>4</v>
      </c>
      <c r="AX56" s="553">
        <v>5</v>
      </c>
      <c r="AY56" s="540">
        <v>14</v>
      </c>
      <c r="AZ56" s="541">
        <v>1.05</v>
      </c>
      <c r="BA56" s="542">
        <v>1.6168893782141394</v>
      </c>
      <c r="BB56" s="542">
        <v>1.6208891868335933</v>
      </c>
      <c r="BC56" s="543" t="s">
        <v>1273</v>
      </c>
      <c r="BD56" s="544">
        <v>1.2</v>
      </c>
      <c r="BE56" s="544">
        <v>1</v>
      </c>
      <c r="BF56" s="544">
        <v>1</v>
      </c>
      <c r="BG56" s="544">
        <v>1</v>
      </c>
      <c r="BH56" s="544">
        <v>1.5</v>
      </c>
      <c r="BI56" s="544">
        <v>1.2</v>
      </c>
    </row>
    <row r="57" spans="1:61" ht="21.75" customHeight="1" outlineLevel="1">
      <c r="A57" s="662">
        <v>5200</v>
      </c>
      <c r="B57" s="661" t="s">
        <v>469</v>
      </c>
      <c r="C57" s="703"/>
      <c r="D57" s="854" t="s">
        <v>352</v>
      </c>
      <c r="E57" s="856" t="s">
        <v>471</v>
      </c>
      <c r="F57" s="135" t="s">
        <v>939</v>
      </c>
      <c r="G57" s="115" t="s">
        <v>352</v>
      </c>
      <c r="H57" s="151" t="s">
        <v>246</v>
      </c>
      <c r="I57" s="113" t="s">
        <v>618</v>
      </c>
      <c r="J57" s="114" t="s">
        <v>352</v>
      </c>
      <c r="K57" s="115" t="s">
        <v>339</v>
      </c>
      <c r="L57" s="667">
        <v>1.0806776670287297E-6</v>
      </c>
      <c r="M57" s="548">
        <v>1</v>
      </c>
      <c r="N57" s="549">
        <v>1.6168893782141394</v>
      </c>
      <c r="O57" s="666" t="s">
        <v>1274</v>
      </c>
      <c r="P57" s="667">
        <v>1.0806776670287297E-6</v>
      </c>
      <c r="Q57" s="548">
        <v>1</v>
      </c>
      <c r="R57" s="549">
        <v>1.6168893782141394</v>
      </c>
      <c r="S57" s="666" t="s">
        <v>1274</v>
      </c>
      <c r="T57" s="903"/>
      <c r="U57" s="873">
        <v>1.5453690638510836E-6</v>
      </c>
      <c r="V57" s="874">
        <v>1</v>
      </c>
      <c r="W57" s="875">
        <v>1.6168893782141394</v>
      </c>
      <c r="X57" s="876" t="s">
        <v>1274</v>
      </c>
      <c r="Y57" s="873">
        <v>1.5453690638510836E-6</v>
      </c>
      <c r="Z57" s="874">
        <v>1</v>
      </c>
      <c r="AA57" s="875">
        <v>1.6168893782141394</v>
      </c>
      <c r="AB57" s="876" t="s">
        <v>1274</v>
      </c>
      <c r="AC57" s="550"/>
      <c r="AD57" s="551"/>
      <c r="AE57" s="551"/>
      <c r="AF57" s="551"/>
      <c r="AG57" s="551"/>
      <c r="AH57" s="551"/>
      <c r="AI57" s="551"/>
      <c r="AJ57" s="551"/>
      <c r="AK57" s="551"/>
      <c r="AL57" s="551"/>
      <c r="AM57" s="551"/>
      <c r="AN57" s="551"/>
      <c r="AO57" s="551">
        <v>1.5453690638510836E-6</v>
      </c>
      <c r="AP57" s="550"/>
      <c r="AQ57" s="552" t="s">
        <v>1144</v>
      </c>
      <c r="AR57" s="552" t="s">
        <v>1104</v>
      </c>
      <c r="AS57" s="553">
        <v>4</v>
      </c>
      <c r="AT57" s="553">
        <v>1</v>
      </c>
      <c r="AU57" s="553">
        <v>1</v>
      </c>
      <c r="AV57" s="553">
        <v>1</v>
      </c>
      <c r="AW57" s="553">
        <v>1</v>
      </c>
      <c r="AX57" s="553">
        <v>5</v>
      </c>
      <c r="AY57" s="540">
        <v>31</v>
      </c>
      <c r="AZ57" s="541">
        <v>1.5</v>
      </c>
      <c r="BA57" s="542">
        <v>1.2941338353151037</v>
      </c>
      <c r="BB57" s="542">
        <v>1.6168893782141394</v>
      </c>
      <c r="BC57" s="543" t="s">
        <v>1266</v>
      </c>
      <c r="BD57" s="544">
        <v>1.2</v>
      </c>
      <c r="BE57" s="544">
        <v>1</v>
      </c>
      <c r="BF57" s="544">
        <v>1</v>
      </c>
      <c r="BG57" s="544">
        <v>1</v>
      </c>
      <c r="BH57" s="544">
        <v>1</v>
      </c>
      <c r="BI57" s="544">
        <v>1.2</v>
      </c>
    </row>
    <row r="58" spans="1:61" ht="21.75" customHeight="1" outlineLevel="1">
      <c r="A58" s="662">
        <v>550</v>
      </c>
      <c r="B58" s="661" t="s">
        <v>469</v>
      </c>
      <c r="C58" s="703"/>
      <c r="D58" s="854" t="s">
        <v>352</v>
      </c>
      <c r="E58" s="856" t="s">
        <v>471</v>
      </c>
      <c r="F58" s="135" t="s">
        <v>2770</v>
      </c>
      <c r="G58" s="115" t="s">
        <v>352</v>
      </c>
      <c r="H58" s="151" t="s">
        <v>246</v>
      </c>
      <c r="I58" s="113" t="s">
        <v>618</v>
      </c>
      <c r="J58" s="114" t="s">
        <v>352</v>
      </c>
      <c r="K58" s="115" t="s">
        <v>339</v>
      </c>
      <c r="L58" s="667">
        <v>1.2418507017929955E-7</v>
      </c>
      <c r="M58" s="548">
        <v>1</v>
      </c>
      <c r="N58" s="549">
        <v>1.6168893782141394</v>
      </c>
      <c r="O58" s="666" t="s">
        <v>1265</v>
      </c>
      <c r="P58" s="667">
        <v>1.2418507017929955E-7</v>
      </c>
      <c r="Q58" s="548">
        <v>1</v>
      </c>
      <c r="R58" s="549">
        <v>1.6168893782141394</v>
      </c>
      <c r="S58" s="666" t="s">
        <v>1265</v>
      </c>
      <c r="T58" s="903"/>
      <c r="U58" s="873">
        <v>1.7758465035639839E-7</v>
      </c>
      <c r="V58" s="874">
        <v>1</v>
      </c>
      <c r="W58" s="875">
        <v>1.6168893782141394</v>
      </c>
      <c r="X58" s="876" t="s">
        <v>1265</v>
      </c>
      <c r="Y58" s="873">
        <v>1.7758465035639839E-7</v>
      </c>
      <c r="Z58" s="874">
        <v>1</v>
      </c>
      <c r="AA58" s="875">
        <v>1.6168893782141394</v>
      </c>
      <c r="AB58" s="876" t="s">
        <v>1265</v>
      </c>
      <c r="AC58" s="550"/>
      <c r="AD58" s="551">
        <v>1.7758465035639839E-7</v>
      </c>
      <c r="AE58" s="551"/>
      <c r="AF58" s="551"/>
      <c r="AG58" s="551"/>
      <c r="AH58" s="551"/>
      <c r="AI58" s="551"/>
      <c r="AJ58" s="551"/>
      <c r="AK58" s="551"/>
      <c r="AL58" s="551"/>
      <c r="AM58" s="551"/>
      <c r="AN58" s="551"/>
      <c r="AO58" s="551"/>
      <c r="AP58" s="550"/>
      <c r="AQ58" s="552" t="s">
        <v>1137</v>
      </c>
      <c r="AR58" s="552" t="s">
        <v>1104</v>
      </c>
      <c r="AS58" s="553">
        <v>4</v>
      </c>
      <c r="AT58" s="553">
        <v>1</v>
      </c>
      <c r="AU58" s="553">
        <v>1</v>
      </c>
      <c r="AV58" s="553">
        <v>1</v>
      </c>
      <c r="AW58" s="553">
        <v>1</v>
      </c>
      <c r="AX58" s="553">
        <v>5</v>
      </c>
      <c r="AY58" s="540">
        <v>31</v>
      </c>
      <c r="AZ58" s="541">
        <v>1.5</v>
      </c>
      <c r="BA58" s="542">
        <v>1.2941338353151037</v>
      </c>
      <c r="BB58" s="542">
        <v>1.6168893782141394</v>
      </c>
      <c r="BC58" s="543" t="s">
        <v>1266</v>
      </c>
      <c r="BD58" s="544">
        <v>1.2</v>
      </c>
      <c r="BE58" s="544">
        <v>1</v>
      </c>
      <c r="BF58" s="544">
        <v>1</v>
      </c>
      <c r="BG58" s="544">
        <v>1</v>
      </c>
      <c r="BH58" s="544">
        <v>1</v>
      </c>
      <c r="BI58" s="544">
        <v>1.2</v>
      </c>
    </row>
    <row r="59" spans="1:61" ht="21.75" customHeight="1" outlineLevel="1">
      <c r="A59" s="662" t="s">
        <v>1149</v>
      </c>
      <c r="B59" s="661" t="s">
        <v>469</v>
      </c>
      <c r="C59" s="703"/>
      <c r="D59" s="854" t="s">
        <v>352</v>
      </c>
      <c r="E59" s="856" t="s">
        <v>471</v>
      </c>
      <c r="F59" s="135" t="s">
        <v>3069</v>
      </c>
      <c r="G59" s="115" t="s">
        <v>352</v>
      </c>
      <c r="H59" s="151" t="s">
        <v>134</v>
      </c>
      <c r="I59" s="113" t="s">
        <v>619</v>
      </c>
      <c r="J59" s="114" t="s">
        <v>352</v>
      </c>
      <c r="K59" s="115" t="s">
        <v>339</v>
      </c>
      <c r="L59" s="667">
        <v>2543.1950313367015</v>
      </c>
      <c r="M59" s="548">
        <v>1</v>
      </c>
      <c r="N59" s="549">
        <v>1.6168893782141394</v>
      </c>
      <c r="O59" s="666" t="s">
        <v>1278</v>
      </c>
      <c r="P59" s="667">
        <v>2543.1950313367015</v>
      </c>
      <c r="Q59" s="548">
        <v>1</v>
      </c>
      <c r="R59" s="549">
        <v>1.6168893782141394</v>
      </c>
      <c r="S59" s="666" t="s">
        <v>1278</v>
      </c>
      <c r="T59" s="903"/>
      <c r="U59" s="873">
        <v>3636.7688948114833</v>
      </c>
      <c r="V59" s="874">
        <v>1</v>
      </c>
      <c r="W59" s="875">
        <v>1.6168893782141394</v>
      </c>
      <c r="X59" s="876" t="s">
        <v>1278</v>
      </c>
      <c r="Y59" s="873">
        <v>3636.7688948114833</v>
      </c>
      <c r="Z59" s="874">
        <v>1</v>
      </c>
      <c r="AA59" s="875">
        <v>1.6168893782141394</v>
      </c>
      <c r="AB59" s="876" t="s">
        <v>1278</v>
      </c>
      <c r="AC59" s="550"/>
      <c r="AD59" s="551">
        <v>2392.9547575375377</v>
      </c>
      <c r="AE59" s="551">
        <v>899.54680269084417</v>
      </c>
      <c r="AF59" s="551"/>
      <c r="AG59" s="551"/>
      <c r="AH59" s="551"/>
      <c r="AI59" s="551">
        <v>19.785478999028797</v>
      </c>
      <c r="AJ59" s="551">
        <v>324.48185558407232</v>
      </c>
      <c r="AK59" s="551"/>
      <c r="AL59" s="551"/>
      <c r="AM59" s="551"/>
      <c r="AN59" s="551"/>
      <c r="AO59" s="551"/>
      <c r="AP59" s="550"/>
      <c r="AQ59" s="552" t="s">
        <v>1150</v>
      </c>
      <c r="AR59" s="552" t="s">
        <v>411</v>
      </c>
      <c r="AS59" s="553">
        <v>4</v>
      </c>
      <c r="AT59" s="553">
        <v>1</v>
      </c>
      <c r="AU59" s="553">
        <v>1</v>
      </c>
      <c r="AV59" s="553">
        <v>1</v>
      </c>
      <c r="AW59" s="553">
        <v>1</v>
      </c>
      <c r="AX59" s="553">
        <v>5</v>
      </c>
      <c r="AY59" s="540">
        <v>33</v>
      </c>
      <c r="AZ59" s="541">
        <v>1.5</v>
      </c>
      <c r="BA59" s="542">
        <v>1.2941338353151037</v>
      </c>
      <c r="BB59" s="542">
        <v>1.6168893782141394</v>
      </c>
      <c r="BC59" s="543" t="s">
        <v>1266</v>
      </c>
      <c r="BD59" s="544">
        <v>1.2</v>
      </c>
      <c r="BE59" s="544">
        <v>1</v>
      </c>
      <c r="BF59" s="544">
        <v>1</v>
      </c>
      <c r="BG59" s="544">
        <v>1</v>
      </c>
      <c r="BH59" s="544">
        <v>1</v>
      </c>
      <c r="BI59" s="544">
        <v>1.2</v>
      </c>
    </row>
    <row r="60" spans="1:61" ht="21.75" customHeight="1" outlineLevel="1">
      <c r="A60" s="662">
        <v>2958</v>
      </c>
      <c r="B60" s="661" t="s">
        <v>1357</v>
      </c>
      <c r="C60" s="703"/>
      <c r="D60" s="854" t="s">
        <v>352</v>
      </c>
      <c r="E60" s="856" t="s">
        <v>471</v>
      </c>
      <c r="F60" s="135" t="s">
        <v>3070</v>
      </c>
      <c r="G60" s="115" t="s">
        <v>352</v>
      </c>
      <c r="H60" s="151" t="s">
        <v>134</v>
      </c>
      <c r="I60" s="113" t="s">
        <v>619</v>
      </c>
      <c r="J60" s="114" t="s">
        <v>352</v>
      </c>
      <c r="K60" s="115" t="s">
        <v>339</v>
      </c>
      <c r="L60" s="667">
        <v>2.2705469071092457E-2</v>
      </c>
      <c r="M60" s="548">
        <v>1</v>
      </c>
      <c r="N60" s="549">
        <v>1.6168893782141394</v>
      </c>
      <c r="O60" s="666" t="s">
        <v>1277</v>
      </c>
      <c r="P60" s="667">
        <v>2.2705469071092457E-2</v>
      </c>
      <c r="Q60" s="548">
        <v>1</v>
      </c>
      <c r="R60" s="549">
        <v>1.6168893782141394</v>
      </c>
      <c r="S60" s="666" t="s">
        <v>1277</v>
      </c>
      <c r="T60" s="903"/>
      <c r="U60" s="873">
        <v>3.2468820771662216E-2</v>
      </c>
      <c r="V60" s="874">
        <v>1</v>
      </c>
      <c r="W60" s="875">
        <v>1.6168893782141394</v>
      </c>
      <c r="X60" s="876" t="s">
        <v>1277</v>
      </c>
      <c r="Y60" s="873">
        <v>3.2468820771662216E-2</v>
      </c>
      <c r="Z60" s="874">
        <v>1</v>
      </c>
      <c r="AA60" s="875">
        <v>1.6168893782141394</v>
      </c>
      <c r="AB60" s="876" t="s">
        <v>1277</v>
      </c>
      <c r="AC60" s="550"/>
      <c r="AD60" s="551">
        <v>1.1268975765046844E-2</v>
      </c>
      <c r="AE60" s="551">
        <v>3.3739448398343837E-3</v>
      </c>
      <c r="AF60" s="551"/>
      <c r="AG60" s="551"/>
      <c r="AH60" s="551">
        <v>6.5791924376770493E-3</v>
      </c>
      <c r="AI60" s="551"/>
      <c r="AJ60" s="551">
        <v>1.1246482799447946E-2</v>
      </c>
      <c r="AK60" s="551"/>
      <c r="AL60" s="551">
        <v>2.2492965598895889E-7</v>
      </c>
      <c r="AM60" s="551"/>
      <c r="AN60" s="551"/>
      <c r="AO60" s="551"/>
      <c r="AP60" s="550"/>
      <c r="AQ60" s="552" t="s">
        <v>1148</v>
      </c>
      <c r="AR60" s="552" t="s">
        <v>1104</v>
      </c>
      <c r="AS60" s="553">
        <v>4</v>
      </c>
      <c r="AT60" s="553">
        <v>1</v>
      </c>
      <c r="AU60" s="553">
        <v>1</v>
      </c>
      <c r="AV60" s="553">
        <v>1</v>
      </c>
      <c r="AW60" s="553">
        <v>1</v>
      </c>
      <c r="AX60" s="553">
        <v>5</v>
      </c>
      <c r="AY60" s="540">
        <v>32</v>
      </c>
      <c r="AZ60" s="541">
        <v>1.5</v>
      </c>
      <c r="BA60" s="542">
        <v>1.2941338353151037</v>
      </c>
      <c r="BB60" s="542">
        <v>1.6168893782141394</v>
      </c>
      <c r="BC60" s="543" t="s">
        <v>1266</v>
      </c>
      <c r="BD60" s="544">
        <v>1.2</v>
      </c>
      <c r="BE60" s="544">
        <v>1</v>
      </c>
      <c r="BF60" s="544">
        <v>1</v>
      </c>
      <c r="BG60" s="544">
        <v>1</v>
      </c>
      <c r="BH60" s="544">
        <v>1</v>
      </c>
      <c r="BI60" s="544">
        <v>1.2</v>
      </c>
    </row>
    <row r="61" spans="1:61" ht="21.75" customHeight="1" outlineLevel="1">
      <c r="A61" s="662">
        <v>2085</v>
      </c>
      <c r="B61" s="661" t="s">
        <v>469</v>
      </c>
      <c r="C61" s="703"/>
      <c r="D61" s="854" t="s">
        <v>352</v>
      </c>
      <c r="E61" s="856" t="s">
        <v>471</v>
      </c>
      <c r="F61" s="135" t="s">
        <v>136</v>
      </c>
      <c r="G61" s="115" t="s">
        <v>352</v>
      </c>
      <c r="H61" s="151" t="s">
        <v>134</v>
      </c>
      <c r="I61" s="113" t="s">
        <v>619</v>
      </c>
      <c r="J61" s="114" t="s">
        <v>352</v>
      </c>
      <c r="K61" s="115" t="s">
        <v>339</v>
      </c>
      <c r="L61" s="667">
        <v>5.9664927059037394E-3</v>
      </c>
      <c r="M61" s="548">
        <v>1</v>
      </c>
      <c r="N61" s="549">
        <v>1.6168893782141394</v>
      </c>
      <c r="O61" s="666" t="s">
        <v>1280</v>
      </c>
      <c r="P61" s="667">
        <v>5.9664927059037394E-3</v>
      </c>
      <c r="Q61" s="548">
        <v>1</v>
      </c>
      <c r="R61" s="549">
        <v>1.6168893782141394</v>
      </c>
      <c r="S61" s="666" t="s">
        <v>1280</v>
      </c>
      <c r="T61" s="903"/>
      <c r="U61" s="873">
        <v>8.532084569442348E-3</v>
      </c>
      <c r="V61" s="874">
        <v>1</v>
      </c>
      <c r="W61" s="875">
        <v>1.6168893782141394</v>
      </c>
      <c r="X61" s="876" t="s">
        <v>1280</v>
      </c>
      <c r="Y61" s="873">
        <v>8.532084569442348E-3</v>
      </c>
      <c r="Z61" s="874">
        <v>1</v>
      </c>
      <c r="AA61" s="875">
        <v>1.6168893782141394</v>
      </c>
      <c r="AB61" s="876" t="s">
        <v>1280</v>
      </c>
      <c r="AC61" s="550"/>
      <c r="AD61" s="551">
        <v>2.9612364093706423E-3</v>
      </c>
      <c r="AE61" s="551">
        <v>8.8659772735647988E-4</v>
      </c>
      <c r="AF61" s="551"/>
      <c r="AG61" s="551"/>
      <c r="AH61" s="551">
        <v>1.7288655683451357E-3</v>
      </c>
      <c r="AI61" s="551"/>
      <c r="AJ61" s="551">
        <v>2.9553257578549329E-3</v>
      </c>
      <c r="AK61" s="551"/>
      <c r="AL61" s="551">
        <v>5.9106515157098647E-8</v>
      </c>
      <c r="AM61" s="551"/>
      <c r="AN61" s="551"/>
      <c r="AO61" s="551"/>
      <c r="AP61" s="550"/>
      <c r="AQ61" s="552" t="s">
        <v>1152</v>
      </c>
      <c r="AR61" s="552" t="s">
        <v>1104</v>
      </c>
      <c r="AS61" s="553">
        <v>4</v>
      </c>
      <c r="AT61" s="553">
        <v>1</v>
      </c>
      <c r="AU61" s="553">
        <v>1</v>
      </c>
      <c r="AV61" s="553">
        <v>1</v>
      </c>
      <c r="AW61" s="553">
        <v>1</v>
      </c>
      <c r="AX61" s="553">
        <v>5</v>
      </c>
      <c r="AY61" s="540">
        <v>32</v>
      </c>
      <c r="AZ61" s="541">
        <v>1.5</v>
      </c>
      <c r="BA61" s="542">
        <v>1.2941338353151037</v>
      </c>
      <c r="BB61" s="542">
        <v>1.6168893782141394</v>
      </c>
      <c r="BC61" s="543" t="s">
        <v>1266</v>
      </c>
      <c r="BD61" s="544">
        <v>1.2</v>
      </c>
      <c r="BE61" s="544">
        <v>1</v>
      </c>
      <c r="BF61" s="544">
        <v>1</v>
      </c>
      <c r="BG61" s="544">
        <v>1</v>
      </c>
      <c r="BH61" s="544">
        <v>1</v>
      </c>
      <c r="BI61" s="544">
        <v>1.2</v>
      </c>
    </row>
    <row r="62" spans="1:61" ht="21.75" customHeight="1" outlineLevel="1">
      <c r="A62" s="662">
        <v>2193</v>
      </c>
      <c r="B62" s="661" t="s">
        <v>469</v>
      </c>
      <c r="C62" s="703"/>
      <c r="D62" s="854" t="s">
        <v>352</v>
      </c>
      <c r="E62" s="856" t="s">
        <v>471</v>
      </c>
      <c r="F62" s="135" t="s">
        <v>4</v>
      </c>
      <c r="G62" s="115" t="s">
        <v>352</v>
      </c>
      <c r="H62" s="151" t="s">
        <v>134</v>
      </c>
      <c r="I62" s="113" t="s">
        <v>619</v>
      </c>
      <c r="J62" s="114" t="s">
        <v>352</v>
      </c>
      <c r="K62" s="115" t="s">
        <v>339</v>
      </c>
      <c r="L62" s="667">
        <v>1.8921224225910379E-3</v>
      </c>
      <c r="M62" s="548">
        <v>1</v>
      </c>
      <c r="N62" s="549">
        <v>1.6168893782141394</v>
      </c>
      <c r="O62" s="666" t="s">
        <v>1279</v>
      </c>
      <c r="P62" s="667">
        <v>1.8921224225910379E-3</v>
      </c>
      <c r="Q62" s="548">
        <v>1</v>
      </c>
      <c r="R62" s="549">
        <v>1.6168893782141394</v>
      </c>
      <c r="S62" s="666" t="s">
        <v>1279</v>
      </c>
      <c r="T62" s="903"/>
      <c r="U62" s="873">
        <v>2.7057350643051844E-3</v>
      </c>
      <c r="V62" s="874">
        <v>1</v>
      </c>
      <c r="W62" s="875">
        <v>1.6168893782141394</v>
      </c>
      <c r="X62" s="876" t="s">
        <v>1279</v>
      </c>
      <c r="Y62" s="873">
        <v>2.7057350643051844E-3</v>
      </c>
      <c r="Z62" s="874">
        <v>1</v>
      </c>
      <c r="AA62" s="875">
        <v>1.6168893782141394</v>
      </c>
      <c r="AB62" s="876" t="s">
        <v>1279</v>
      </c>
      <c r="AC62" s="550"/>
      <c r="AD62" s="551">
        <v>9.3908131375390353E-4</v>
      </c>
      <c r="AE62" s="551">
        <v>2.811620699861987E-4</v>
      </c>
      <c r="AF62" s="551"/>
      <c r="AG62" s="551"/>
      <c r="AH62" s="551">
        <v>5.4826603647308752E-4</v>
      </c>
      <c r="AI62" s="551"/>
      <c r="AJ62" s="551">
        <v>9.3720689995399555E-4</v>
      </c>
      <c r="AK62" s="551"/>
      <c r="AL62" s="551">
        <v>1.8744137999079907E-8</v>
      </c>
      <c r="AM62" s="551"/>
      <c r="AN62" s="551"/>
      <c r="AO62" s="551"/>
      <c r="AP62" s="550"/>
      <c r="AQ62" s="552" t="s">
        <v>1151</v>
      </c>
      <c r="AR62" s="552" t="s">
        <v>1104</v>
      </c>
      <c r="AS62" s="553">
        <v>4</v>
      </c>
      <c r="AT62" s="553">
        <v>1</v>
      </c>
      <c r="AU62" s="553">
        <v>1</v>
      </c>
      <c r="AV62" s="553">
        <v>1</v>
      </c>
      <c r="AW62" s="553">
        <v>1</v>
      </c>
      <c r="AX62" s="553">
        <v>5</v>
      </c>
      <c r="AY62" s="540">
        <v>33</v>
      </c>
      <c r="AZ62" s="541">
        <v>1.5</v>
      </c>
      <c r="BA62" s="542">
        <v>1.2941338353151037</v>
      </c>
      <c r="BB62" s="542">
        <v>1.6168893782141394</v>
      </c>
      <c r="BC62" s="543" t="s">
        <v>1266</v>
      </c>
      <c r="BD62" s="544">
        <v>1.2</v>
      </c>
      <c r="BE62" s="544">
        <v>1</v>
      </c>
      <c r="BF62" s="544">
        <v>1</v>
      </c>
      <c r="BG62" s="544">
        <v>1</v>
      </c>
      <c r="BH62" s="544">
        <v>1</v>
      </c>
      <c r="BI62" s="544">
        <v>1.2</v>
      </c>
    </row>
    <row r="63" spans="1:61" ht="21.75" customHeight="1" outlineLevel="1">
      <c r="A63" s="662">
        <v>2643</v>
      </c>
      <c r="B63" s="661" t="s">
        <v>469</v>
      </c>
      <c r="C63" s="703"/>
      <c r="D63" s="854" t="s">
        <v>352</v>
      </c>
      <c r="E63" s="856" t="s">
        <v>471</v>
      </c>
      <c r="F63" s="135" t="s">
        <v>686</v>
      </c>
      <c r="G63" s="115" t="s">
        <v>352</v>
      </c>
      <c r="H63" s="151" t="s">
        <v>134</v>
      </c>
      <c r="I63" s="113" t="s">
        <v>619</v>
      </c>
      <c r="J63" s="114" t="s">
        <v>352</v>
      </c>
      <c r="K63" s="115" t="s">
        <v>339</v>
      </c>
      <c r="L63" s="667">
        <v>5.0456597935761003E-5</v>
      </c>
      <c r="M63" s="548">
        <v>1</v>
      </c>
      <c r="N63" s="549">
        <v>1.6168893782141394</v>
      </c>
      <c r="O63" s="666" t="s">
        <v>1281</v>
      </c>
      <c r="P63" s="667">
        <v>5.0456597935761003E-5</v>
      </c>
      <c r="Q63" s="548">
        <v>1</v>
      </c>
      <c r="R63" s="549">
        <v>1.6168893782141394</v>
      </c>
      <c r="S63" s="666" t="s">
        <v>1281</v>
      </c>
      <c r="T63" s="903"/>
      <c r="U63" s="873">
        <v>7.2152935048138238E-5</v>
      </c>
      <c r="V63" s="874">
        <v>1</v>
      </c>
      <c r="W63" s="875">
        <v>1.6168893782141394</v>
      </c>
      <c r="X63" s="876" t="s">
        <v>1281</v>
      </c>
      <c r="Y63" s="873">
        <v>7.2152935048138238E-5</v>
      </c>
      <c r="Z63" s="874">
        <v>1</v>
      </c>
      <c r="AA63" s="875">
        <v>1.6168893782141394</v>
      </c>
      <c r="AB63" s="876" t="s">
        <v>1281</v>
      </c>
      <c r="AC63" s="550"/>
      <c r="AD63" s="551">
        <v>2.504216836677076E-5</v>
      </c>
      <c r="AE63" s="551">
        <v>7.4976551996319645E-6</v>
      </c>
      <c r="AF63" s="551"/>
      <c r="AG63" s="551"/>
      <c r="AH63" s="551">
        <v>1.462042763928233E-5</v>
      </c>
      <c r="AI63" s="551"/>
      <c r="AJ63" s="551">
        <v>2.4992183998773216E-5</v>
      </c>
      <c r="AK63" s="551"/>
      <c r="AL63" s="551">
        <v>4.9984367997546423E-10</v>
      </c>
      <c r="AM63" s="551"/>
      <c r="AN63" s="551"/>
      <c r="AO63" s="551"/>
      <c r="AP63" s="550"/>
      <c r="AQ63" s="552" t="s">
        <v>1153</v>
      </c>
      <c r="AR63" s="552" t="s">
        <v>1104</v>
      </c>
      <c r="AS63" s="553">
        <v>4</v>
      </c>
      <c r="AT63" s="553">
        <v>1</v>
      </c>
      <c r="AU63" s="553">
        <v>1</v>
      </c>
      <c r="AV63" s="553">
        <v>1</v>
      </c>
      <c r="AW63" s="553">
        <v>1</v>
      </c>
      <c r="AX63" s="553">
        <v>5</v>
      </c>
      <c r="AY63" s="540">
        <v>33</v>
      </c>
      <c r="AZ63" s="541">
        <v>1.5</v>
      </c>
      <c r="BA63" s="542">
        <v>1.2941338353151037</v>
      </c>
      <c r="BB63" s="542">
        <v>1.6168893782141394</v>
      </c>
      <c r="BC63" s="543" t="s">
        <v>1266</v>
      </c>
      <c r="BD63" s="544">
        <v>1.2</v>
      </c>
      <c r="BE63" s="544">
        <v>1</v>
      </c>
      <c r="BF63" s="544">
        <v>1</v>
      </c>
      <c r="BG63" s="544">
        <v>1</v>
      </c>
      <c r="BH63" s="544">
        <v>1</v>
      </c>
      <c r="BI63" s="544">
        <v>1.2</v>
      </c>
    </row>
    <row r="64" spans="1:61" ht="21.75" customHeight="1" outlineLevel="1">
      <c r="A64" s="662">
        <v>2580</v>
      </c>
      <c r="B64" s="661" t="s">
        <v>469</v>
      </c>
      <c r="C64" s="703"/>
      <c r="D64" s="854" t="s">
        <v>352</v>
      </c>
      <c r="E64" s="856" t="s">
        <v>471</v>
      </c>
      <c r="F64" s="135" t="s">
        <v>259</v>
      </c>
      <c r="G64" s="115" t="s">
        <v>352</v>
      </c>
      <c r="H64" s="151" t="s">
        <v>134</v>
      </c>
      <c r="I64" s="113" t="s">
        <v>619</v>
      </c>
      <c r="J64" s="114" t="s">
        <v>352</v>
      </c>
      <c r="K64" s="115" t="s">
        <v>339</v>
      </c>
      <c r="L64" s="667">
        <v>2.0182639174304401E-4</v>
      </c>
      <c r="M64" s="548">
        <v>1</v>
      </c>
      <c r="N64" s="549">
        <v>1.6168893782141394</v>
      </c>
      <c r="O64" s="666" t="s">
        <v>1282</v>
      </c>
      <c r="P64" s="667">
        <v>2.0182639174304401E-4</v>
      </c>
      <c r="Q64" s="548">
        <v>1</v>
      </c>
      <c r="R64" s="549">
        <v>1.6168893782141394</v>
      </c>
      <c r="S64" s="666" t="s">
        <v>1282</v>
      </c>
      <c r="T64" s="903"/>
      <c r="U64" s="873">
        <v>2.8861174019255295E-4</v>
      </c>
      <c r="V64" s="874">
        <v>1</v>
      </c>
      <c r="W64" s="875">
        <v>1.6168893782141394</v>
      </c>
      <c r="X64" s="876" t="s">
        <v>1282</v>
      </c>
      <c r="Y64" s="873">
        <v>2.8861174019255295E-4</v>
      </c>
      <c r="Z64" s="874">
        <v>1</v>
      </c>
      <c r="AA64" s="875">
        <v>1.6168893782141394</v>
      </c>
      <c r="AB64" s="876" t="s">
        <v>1282</v>
      </c>
      <c r="AC64" s="550"/>
      <c r="AD64" s="551">
        <v>1.0016867346708304E-4</v>
      </c>
      <c r="AE64" s="551">
        <v>2.9990620798527858E-5</v>
      </c>
      <c r="AF64" s="551"/>
      <c r="AG64" s="551"/>
      <c r="AH64" s="551">
        <v>5.8481710557129321E-5</v>
      </c>
      <c r="AI64" s="551"/>
      <c r="AJ64" s="551">
        <v>9.9968735995092863E-5</v>
      </c>
      <c r="AK64" s="551"/>
      <c r="AL64" s="551">
        <v>1.9993747199018569E-9</v>
      </c>
      <c r="AM64" s="551"/>
      <c r="AN64" s="551"/>
      <c r="AO64" s="551"/>
      <c r="AP64" s="550"/>
      <c r="AQ64" s="552" t="s">
        <v>1154</v>
      </c>
      <c r="AR64" s="552" t="s">
        <v>1104</v>
      </c>
      <c r="AS64" s="553">
        <v>4</v>
      </c>
      <c r="AT64" s="553">
        <v>1</v>
      </c>
      <c r="AU64" s="553">
        <v>1</v>
      </c>
      <c r="AV64" s="553">
        <v>1</v>
      </c>
      <c r="AW64" s="553">
        <v>1</v>
      </c>
      <c r="AX64" s="553">
        <v>5</v>
      </c>
      <c r="AY64" s="540">
        <v>33</v>
      </c>
      <c r="AZ64" s="541">
        <v>1.5</v>
      </c>
      <c r="BA64" s="542">
        <v>1.2941338353151037</v>
      </c>
      <c r="BB64" s="542">
        <v>1.6168893782141394</v>
      </c>
      <c r="BC64" s="543" t="s">
        <v>1266</v>
      </c>
      <c r="BD64" s="544">
        <v>1.2</v>
      </c>
      <c r="BE64" s="544">
        <v>1</v>
      </c>
      <c r="BF64" s="544">
        <v>1</v>
      </c>
      <c r="BG64" s="544">
        <v>1</v>
      </c>
      <c r="BH64" s="544">
        <v>1</v>
      </c>
      <c r="BI64" s="544">
        <v>1.2</v>
      </c>
    </row>
    <row r="65" spans="1:61" ht="21.75" customHeight="1" outlineLevel="1">
      <c r="A65" s="662">
        <v>1887</v>
      </c>
      <c r="B65" s="661" t="s">
        <v>469</v>
      </c>
      <c r="C65" s="703"/>
      <c r="D65" s="854" t="s">
        <v>352</v>
      </c>
      <c r="E65" s="856" t="s">
        <v>471</v>
      </c>
      <c r="F65" s="135" t="s">
        <v>920</v>
      </c>
      <c r="G65" s="115" t="s">
        <v>352</v>
      </c>
      <c r="H65" s="151" t="s">
        <v>134</v>
      </c>
      <c r="I65" s="113" t="s">
        <v>619</v>
      </c>
      <c r="J65" s="114" t="s">
        <v>352</v>
      </c>
      <c r="K65" s="115" t="s">
        <v>339</v>
      </c>
      <c r="L65" s="667">
        <v>2.5228298967880501E-5</v>
      </c>
      <c r="M65" s="548">
        <v>1</v>
      </c>
      <c r="N65" s="549">
        <v>5.103675409230048</v>
      </c>
      <c r="O65" s="666" t="s">
        <v>1283</v>
      </c>
      <c r="P65" s="667">
        <v>2.5228298967880501E-5</v>
      </c>
      <c r="Q65" s="548">
        <v>1</v>
      </c>
      <c r="R65" s="549">
        <v>5.103675409230048</v>
      </c>
      <c r="S65" s="666" t="s">
        <v>1283</v>
      </c>
      <c r="T65" s="903"/>
      <c r="U65" s="873">
        <v>3.6076467524069119E-5</v>
      </c>
      <c r="V65" s="874">
        <v>1</v>
      </c>
      <c r="W65" s="875">
        <v>5.103675409230048</v>
      </c>
      <c r="X65" s="876" t="s">
        <v>1283</v>
      </c>
      <c r="Y65" s="873">
        <v>3.6076467524069119E-5</v>
      </c>
      <c r="Z65" s="874">
        <v>1</v>
      </c>
      <c r="AA65" s="875">
        <v>5.103675409230048</v>
      </c>
      <c r="AB65" s="876" t="s">
        <v>1283</v>
      </c>
      <c r="AC65" s="550"/>
      <c r="AD65" s="551">
        <v>1.252108418338538E-5</v>
      </c>
      <c r="AE65" s="551">
        <v>3.7488275998159823E-6</v>
      </c>
      <c r="AF65" s="551"/>
      <c r="AG65" s="551"/>
      <c r="AH65" s="551">
        <v>7.3102138196411651E-6</v>
      </c>
      <c r="AI65" s="551"/>
      <c r="AJ65" s="551">
        <v>1.2496091999386608E-5</v>
      </c>
      <c r="AK65" s="551"/>
      <c r="AL65" s="551">
        <v>2.4992183998773211E-10</v>
      </c>
      <c r="AM65" s="551"/>
      <c r="AN65" s="551"/>
      <c r="AO65" s="551"/>
      <c r="AP65" s="550"/>
      <c r="AQ65" s="552" t="s">
        <v>1155</v>
      </c>
      <c r="AR65" s="552" t="s">
        <v>1104</v>
      </c>
      <c r="AS65" s="553">
        <v>4</v>
      </c>
      <c r="AT65" s="553">
        <v>1</v>
      </c>
      <c r="AU65" s="553">
        <v>1</v>
      </c>
      <c r="AV65" s="553">
        <v>1</v>
      </c>
      <c r="AW65" s="553">
        <v>1</v>
      </c>
      <c r="AX65" s="553">
        <v>5</v>
      </c>
      <c r="AY65" s="540">
        <v>35</v>
      </c>
      <c r="AZ65" s="541">
        <v>5</v>
      </c>
      <c r="BA65" s="542">
        <v>1.2941338353151037</v>
      </c>
      <c r="BB65" s="542">
        <v>5.103675409230048</v>
      </c>
      <c r="BC65" s="543" t="s">
        <v>1271</v>
      </c>
      <c r="BD65" s="544">
        <v>1.2</v>
      </c>
      <c r="BE65" s="544">
        <v>1</v>
      </c>
      <c r="BF65" s="544">
        <v>1</v>
      </c>
      <c r="BG65" s="544">
        <v>1</v>
      </c>
      <c r="BH65" s="544">
        <v>1</v>
      </c>
      <c r="BI65" s="544">
        <v>1.2</v>
      </c>
    </row>
    <row r="66" spans="1:61" ht="21.75" customHeight="1" outlineLevel="1">
      <c r="A66" s="662">
        <v>3192</v>
      </c>
      <c r="B66" s="661" t="s">
        <v>469</v>
      </c>
      <c r="C66" s="703"/>
      <c r="D66" s="854" t="s">
        <v>352</v>
      </c>
      <c r="E66" s="856" t="s">
        <v>471</v>
      </c>
      <c r="F66" s="135" t="s">
        <v>949</v>
      </c>
      <c r="G66" s="115" t="s">
        <v>352</v>
      </c>
      <c r="H66" s="151" t="s">
        <v>134</v>
      </c>
      <c r="I66" s="113" t="s">
        <v>619</v>
      </c>
      <c r="J66" s="114" t="s">
        <v>352</v>
      </c>
      <c r="K66" s="115" t="s">
        <v>339</v>
      </c>
      <c r="L66" s="667">
        <v>1.2614149483940251E-5</v>
      </c>
      <c r="M66" s="548">
        <v>1</v>
      </c>
      <c r="N66" s="549">
        <v>5.103675409230048</v>
      </c>
      <c r="O66" s="666" t="s">
        <v>1284</v>
      </c>
      <c r="P66" s="667">
        <v>1.2614149483940251E-5</v>
      </c>
      <c r="Q66" s="548">
        <v>1</v>
      </c>
      <c r="R66" s="549">
        <v>5.103675409230048</v>
      </c>
      <c r="S66" s="666" t="s">
        <v>1284</v>
      </c>
      <c r="T66" s="903"/>
      <c r="U66" s="873">
        <v>1.803823376203456E-5</v>
      </c>
      <c r="V66" s="874">
        <v>1</v>
      </c>
      <c r="W66" s="875">
        <v>5.103675409230048</v>
      </c>
      <c r="X66" s="876" t="s">
        <v>1284</v>
      </c>
      <c r="Y66" s="873">
        <v>1.803823376203456E-5</v>
      </c>
      <c r="Z66" s="874">
        <v>1</v>
      </c>
      <c r="AA66" s="875">
        <v>5.103675409230048</v>
      </c>
      <c r="AB66" s="876" t="s">
        <v>1284</v>
      </c>
      <c r="AC66" s="550"/>
      <c r="AD66" s="551">
        <v>6.2605420916926899E-6</v>
      </c>
      <c r="AE66" s="551">
        <v>1.8744137999079911E-6</v>
      </c>
      <c r="AF66" s="551"/>
      <c r="AG66" s="551"/>
      <c r="AH66" s="551">
        <v>3.6551069098205826E-6</v>
      </c>
      <c r="AI66" s="551"/>
      <c r="AJ66" s="551">
        <v>6.2480459996933039E-6</v>
      </c>
      <c r="AK66" s="551"/>
      <c r="AL66" s="551">
        <v>1.2496091999386606E-10</v>
      </c>
      <c r="AM66" s="551"/>
      <c r="AN66" s="551"/>
      <c r="AO66" s="551"/>
      <c r="AP66" s="550"/>
      <c r="AQ66" s="552" t="s">
        <v>1156</v>
      </c>
      <c r="AR66" s="552" t="s">
        <v>1104</v>
      </c>
      <c r="AS66" s="553">
        <v>4</v>
      </c>
      <c r="AT66" s="553">
        <v>1</v>
      </c>
      <c r="AU66" s="553">
        <v>1</v>
      </c>
      <c r="AV66" s="553">
        <v>1</v>
      </c>
      <c r="AW66" s="553">
        <v>1</v>
      </c>
      <c r="AX66" s="553">
        <v>5</v>
      </c>
      <c r="AY66" s="540">
        <v>35</v>
      </c>
      <c r="AZ66" s="541">
        <v>5</v>
      </c>
      <c r="BA66" s="542">
        <v>1.2941338353151037</v>
      </c>
      <c r="BB66" s="542">
        <v>5.103675409230048</v>
      </c>
      <c r="BC66" s="543" t="s">
        <v>1271</v>
      </c>
      <c r="BD66" s="544">
        <v>1.2</v>
      </c>
      <c r="BE66" s="544">
        <v>1</v>
      </c>
      <c r="BF66" s="544">
        <v>1</v>
      </c>
      <c r="BG66" s="544">
        <v>1</v>
      </c>
      <c r="BH66" s="544">
        <v>1</v>
      </c>
      <c r="BI66" s="544">
        <v>1.2</v>
      </c>
    </row>
    <row r="67" spans="1:61" ht="21.75" customHeight="1" outlineLevel="1">
      <c r="A67" s="662">
        <v>1995</v>
      </c>
      <c r="B67" s="661" t="s">
        <v>469</v>
      </c>
      <c r="C67" s="703"/>
      <c r="D67" s="854" t="s">
        <v>352</v>
      </c>
      <c r="E67" s="856" t="s">
        <v>471</v>
      </c>
      <c r="F67" s="135" t="s">
        <v>3</v>
      </c>
      <c r="G67" s="115" t="s">
        <v>352</v>
      </c>
      <c r="H67" s="151" t="s">
        <v>134</v>
      </c>
      <c r="I67" s="113" t="s">
        <v>619</v>
      </c>
      <c r="J67" s="114" t="s">
        <v>352</v>
      </c>
      <c r="K67" s="115" t="s">
        <v>339</v>
      </c>
      <c r="L67" s="667">
        <v>0.17369683839385727</v>
      </c>
      <c r="M67" s="548">
        <v>1</v>
      </c>
      <c r="N67" s="549">
        <v>3.0909055800049732</v>
      </c>
      <c r="O67" s="666" t="s">
        <v>1285</v>
      </c>
      <c r="P67" s="667">
        <v>0.17369683839385727</v>
      </c>
      <c r="Q67" s="548">
        <v>1</v>
      </c>
      <c r="R67" s="549">
        <v>3.0909055800049732</v>
      </c>
      <c r="S67" s="666" t="s">
        <v>1285</v>
      </c>
      <c r="T67" s="903"/>
      <c r="U67" s="873">
        <v>0.24838647890321591</v>
      </c>
      <c r="V67" s="874">
        <v>1</v>
      </c>
      <c r="W67" s="875">
        <v>3.0909055800049732</v>
      </c>
      <c r="X67" s="876" t="s">
        <v>1285</v>
      </c>
      <c r="Y67" s="873">
        <v>0.24838647890321591</v>
      </c>
      <c r="Z67" s="874">
        <v>1</v>
      </c>
      <c r="AA67" s="875">
        <v>3.0909055800049732</v>
      </c>
      <c r="AB67" s="876" t="s">
        <v>1285</v>
      </c>
      <c r="AC67" s="550"/>
      <c r="AD67" s="551">
        <v>8.6207664602608355E-2</v>
      </c>
      <c r="AE67" s="551">
        <v>2.5810678024733039E-2</v>
      </c>
      <c r="AF67" s="551"/>
      <c r="AG67" s="551"/>
      <c r="AH67" s="551">
        <v>5.0330822148229426E-2</v>
      </c>
      <c r="AI67" s="551"/>
      <c r="AJ67" s="551">
        <v>8.6035593415776782E-2</v>
      </c>
      <c r="AK67" s="551"/>
      <c r="AL67" s="551">
        <v>1.7207118683155356E-6</v>
      </c>
      <c r="AM67" s="551"/>
      <c r="AN67" s="551"/>
      <c r="AO67" s="551"/>
      <c r="AP67" s="550"/>
      <c r="AQ67" s="552" t="s">
        <v>1157</v>
      </c>
      <c r="AR67" s="552" t="s">
        <v>1104</v>
      </c>
      <c r="AS67" s="553">
        <v>4</v>
      </c>
      <c r="AT67" s="553">
        <v>1</v>
      </c>
      <c r="AU67" s="553">
        <v>1</v>
      </c>
      <c r="AV67" s="553">
        <v>1</v>
      </c>
      <c r="AW67" s="553">
        <v>1</v>
      </c>
      <c r="AX67" s="553">
        <v>5</v>
      </c>
      <c r="AY67" s="540">
        <v>34</v>
      </c>
      <c r="AZ67" s="541">
        <v>3</v>
      </c>
      <c r="BA67" s="542">
        <v>1.2941338353151037</v>
      </c>
      <c r="BB67" s="542">
        <v>3.0909055800049732</v>
      </c>
      <c r="BC67" s="543" t="s">
        <v>1286</v>
      </c>
      <c r="BD67" s="544">
        <v>1.2</v>
      </c>
      <c r="BE67" s="544">
        <v>1</v>
      </c>
      <c r="BF67" s="544">
        <v>1</v>
      </c>
      <c r="BG67" s="544">
        <v>1</v>
      </c>
      <c r="BH67" s="544">
        <v>1</v>
      </c>
      <c r="BI67" s="544">
        <v>1.2</v>
      </c>
    </row>
    <row r="68" spans="1:61" ht="21.75" customHeight="1" outlineLevel="1">
      <c r="A68" s="662">
        <v>1914</v>
      </c>
      <c r="B68" s="661" t="s">
        <v>469</v>
      </c>
      <c r="C68" s="703"/>
      <c r="D68" s="854" t="s">
        <v>352</v>
      </c>
      <c r="E68" s="856" t="s">
        <v>471</v>
      </c>
      <c r="F68" s="135" t="s">
        <v>3071</v>
      </c>
      <c r="G68" s="115" t="s">
        <v>352</v>
      </c>
      <c r="H68" s="151" t="s">
        <v>134</v>
      </c>
      <c r="I68" s="113" t="s">
        <v>619</v>
      </c>
      <c r="J68" s="114" t="s">
        <v>352</v>
      </c>
      <c r="K68" s="115" t="s">
        <v>339</v>
      </c>
      <c r="L68" s="667">
        <v>8.8299046387581767E-5</v>
      </c>
      <c r="M68" s="548">
        <v>1</v>
      </c>
      <c r="N68" s="549">
        <v>3.0909055800049732</v>
      </c>
      <c r="O68" s="666" t="s">
        <v>1287</v>
      </c>
      <c r="P68" s="667">
        <v>8.8299046387581767E-5</v>
      </c>
      <c r="Q68" s="548">
        <v>1</v>
      </c>
      <c r="R68" s="549">
        <v>3.0909055800049732</v>
      </c>
      <c r="S68" s="666" t="s">
        <v>1287</v>
      </c>
      <c r="T68" s="903"/>
      <c r="U68" s="873">
        <v>1.2626763633424195E-4</v>
      </c>
      <c r="V68" s="874">
        <v>1</v>
      </c>
      <c r="W68" s="875">
        <v>3.0909055800049732</v>
      </c>
      <c r="X68" s="876" t="s">
        <v>1287</v>
      </c>
      <c r="Y68" s="873">
        <v>1.2626763633424195E-4</v>
      </c>
      <c r="Z68" s="874">
        <v>1</v>
      </c>
      <c r="AA68" s="875">
        <v>3.0909055800049732</v>
      </c>
      <c r="AB68" s="876" t="s">
        <v>1287</v>
      </c>
      <c r="AC68" s="550"/>
      <c r="AD68" s="551">
        <v>4.3823794641848827E-5</v>
      </c>
      <c r="AE68" s="551">
        <v>1.3120896599355937E-5</v>
      </c>
      <c r="AF68" s="551"/>
      <c r="AG68" s="551"/>
      <c r="AH68" s="551">
        <v>2.5585748368744077E-5</v>
      </c>
      <c r="AI68" s="551"/>
      <c r="AJ68" s="551">
        <v>4.3736321997853127E-5</v>
      </c>
      <c r="AK68" s="551"/>
      <c r="AL68" s="551">
        <v>8.747264399570624E-10</v>
      </c>
      <c r="AM68" s="551"/>
      <c r="AN68" s="551"/>
      <c r="AO68" s="551"/>
      <c r="AP68" s="550"/>
      <c r="AQ68" s="552" t="s">
        <v>1158</v>
      </c>
      <c r="AR68" s="552" t="s">
        <v>1104</v>
      </c>
      <c r="AS68" s="553">
        <v>4</v>
      </c>
      <c r="AT68" s="553">
        <v>1</v>
      </c>
      <c r="AU68" s="553">
        <v>1</v>
      </c>
      <c r="AV68" s="553">
        <v>1</v>
      </c>
      <c r="AW68" s="553">
        <v>1</v>
      </c>
      <c r="AX68" s="553">
        <v>5</v>
      </c>
      <c r="AY68" s="540">
        <v>34</v>
      </c>
      <c r="AZ68" s="541">
        <v>3</v>
      </c>
      <c r="BA68" s="542">
        <v>1.2941338353151037</v>
      </c>
      <c r="BB68" s="542">
        <v>3.0909055800049732</v>
      </c>
      <c r="BC68" s="543" t="s">
        <v>1286</v>
      </c>
      <c r="BD68" s="544">
        <v>1.2</v>
      </c>
      <c r="BE68" s="544">
        <v>1</v>
      </c>
      <c r="BF68" s="544">
        <v>1</v>
      </c>
      <c r="BG68" s="544">
        <v>1</v>
      </c>
      <c r="BH68" s="544">
        <v>1</v>
      </c>
      <c r="BI68" s="544">
        <v>1.2</v>
      </c>
    </row>
    <row r="69" spans="1:61" s="554" customFormat="1">
      <c r="B69" s="555"/>
      <c r="C69" s="556"/>
      <c r="M69" s="557"/>
      <c r="N69" s="557"/>
      <c r="O69" s="557"/>
      <c r="P69" s="558"/>
      <c r="Q69" s="557"/>
      <c r="R69" s="557"/>
      <c r="S69" s="557"/>
      <c r="T69" s="559"/>
      <c r="U69" s="877"/>
      <c r="V69" s="878"/>
      <c r="W69" s="878"/>
      <c r="X69" s="878"/>
      <c r="Y69" s="879"/>
      <c r="Z69" s="878"/>
      <c r="AA69" s="878"/>
      <c r="AB69" s="878"/>
      <c r="AC69" s="559"/>
      <c r="AP69" s="560"/>
      <c r="AQ69" s="559"/>
      <c r="AR69" s="559"/>
      <c r="AS69" s="559"/>
      <c r="AT69" s="559"/>
      <c r="AU69" s="559"/>
    </row>
    <row r="70" spans="1:61">
      <c r="M70" s="505"/>
      <c r="N70" s="505"/>
      <c r="O70" s="505"/>
      <c r="P70" s="505"/>
      <c r="Q70" s="505"/>
      <c r="U70" s="880">
        <v>0.69930069930069927</v>
      </c>
      <c r="Y70" s="882">
        <v>0.69930069930069927</v>
      </c>
      <c r="AD70" s="563"/>
      <c r="AE70" s="563"/>
      <c r="AF70" s="563"/>
      <c r="AG70" s="563"/>
      <c r="AH70" s="563"/>
      <c r="AI70" s="563"/>
      <c r="AJ70" s="563"/>
      <c r="AK70" s="563"/>
      <c r="AL70" s="563"/>
      <c r="AM70" s="563"/>
      <c r="AN70" s="563"/>
      <c r="AO70" s="563"/>
      <c r="AP70" s="564"/>
      <c r="AV70" s="505"/>
      <c r="AW70" s="505"/>
      <c r="AX70" s="505"/>
      <c r="AY70" s="505"/>
      <c r="AZ70" s="560"/>
    </row>
    <row r="71" spans="1:61">
      <c r="F71" s="505" t="s">
        <v>1577</v>
      </c>
      <c r="K71" s="505" t="s">
        <v>305</v>
      </c>
      <c r="L71" s="505">
        <v>1.4300000000000002</v>
      </c>
      <c r="M71" s="505"/>
      <c r="N71" s="505"/>
      <c r="O71" s="505"/>
      <c r="P71" s="505">
        <v>1.4300000000000002</v>
      </c>
      <c r="Q71" s="505"/>
      <c r="U71" s="896">
        <v>1.4300000000000002</v>
      </c>
      <c r="V71" s="904"/>
      <c r="W71" s="904"/>
      <c r="X71" s="904"/>
      <c r="Y71" s="896">
        <v>1.4300000000000002</v>
      </c>
      <c r="AD71" s="563"/>
      <c r="AE71" s="563"/>
      <c r="AF71" s="563"/>
      <c r="AG71" s="563"/>
      <c r="AH71" s="563"/>
      <c r="AI71" s="563"/>
      <c r="AJ71" s="563"/>
      <c r="AK71" s="563"/>
      <c r="AL71" s="563"/>
      <c r="AM71" s="563"/>
      <c r="AN71" s="563"/>
      <c r="AO71" s="563"/>
      <c r="AP71" s="564"/>
      <c r="AV71" s="505"/>
      <c r="AW71" s="505"/>
      <c r="AX71" s="505"/>
      <c r="AY71" s="505"/>
      <c r="AZ71" s="560"/>
    </row>
    <row r="72" spans="1:61" s="463" customFormat="1" ht="15">
      <c r="C72" s="595"/>
      <c r="D72" s="596"/>
      <c r="G72" s="597"/>
      <c r="H72" s="598"/>
      <c r="I72" s="599"/>
      <c r="J72" s="597"/>
      <c r="K72" s="598"/>
      <c r="L72" s="599"/>
      <c r="M72" s="600"/>
      <c r="N72" s="598"/>
      <c r="O72" s="599"/>
      <c r="P72" s="601"/>
      <c r="Q72" s="598"/>
      <c r="R72" s="599"/>
      <c r="S72" s="601"/>
      <c r="T72" s="598"/>
      <c r="U72" s="883"/>
      <c r="V72" s="884"/>
      <c r="W72" s="885"/>
      <c r="X72" s="883"/>
      <c r="Y72" s="886"/>
      <c r="Z72" s="885"/>
      <c r="AA72" s="883"/>
      <c r="AB72" s="886"/>
      <c r="AC72" s="598"/>
      <c r="AD72" s="599"/>
      <c r="AE72" s="500"/>
    </row>
    <row r="73" spans="1:61" s="463" customFormat="1" ht="20.25">
      <c r="B73" s="602" t="s">
        <v>1289</v>
      </c>
      <c r="G73" s="597"/>
      <c r="H73" s="598"/>
      <c r="I73" s="599"/>
      <c r="J73" s="597"/>
      <c r="K73" s="598"/>
      <c r="L73" s="599"/>
      <c r="M73" s="600"/>
      <c r="N73" s="598"/>
      <c r="O73" s="599"/>
      <c r="P73" s="601"/>
      <c r="Q73" s="598"/>
      <c r="R73" s="599"/>
      <c r="S73" s="601"/>
      <c r="T73" s="598"/>
      <c r="U73" s="883"/>
      <c r="V73" s="884"/>
      <c r="W73" s="885"/>
      <c r="X73" s="883"/>
      <c r="Y73" s="886"/>
      <c r="Z73" s="885"/>
      <c r="AA73" s="883"/>
      <c r="AB73" s="886"/>
      <c r="AC73" s="598"/>
      <c r="AD73" s="599"/>
      <c r="AE73" s="500"/>
    </row>
    <row r="74" spans="1:61" s="463" customFormat="1" ht="15">
      <c r="B74" s="596"/>
      <c r="G74" s="597"/>
      <c r="H74" s="598"/>
      <c r="I74" s="599"/>
      <c r="J74" s="597"/>
      <c r="K74" s="598"/>
      <c r="L74" s="599"/>
      <c r="M74" s="600"/>
      <c r="N74" s="598"/>
      <c r="O74" s="599"/>
      <c r="P74" s="601"/>
      <c r="Q74" s="598"/>
      <c r="R74" s="599"/>
      <c r="S74" s="601"/>
      <c r="T74" s="598"/>
      <c r="U74" s="883"/>
      <c r="V74" s="884"/>
      <c r="W74" s="885"/>
      <c r="X74" s="883"/>
      <c r="Y74" s="886"/>
      <c r="Z74" s="885"/>
      <c r="AA74" s="883"/>
      <c r="AB74" s="886"/>
      <c r="AC74" s="598"/>
      <c r="AD74" s="599"/>
      <c r="AE74" s="500"/>
    </row>
    <row r="75" spans="1:61" s="463" customFormat="1" ht="15">
      <c r="B75" s="596" t="s">
        <v>1290</v>
      </c>
      <c r="G75" s="597"/>
      <c r="H75" s="598"/>
      <c r="I75" s="599"/>
      <c r="J75" s="597"/>
      <c r="K75" s="598"/>
      <c r="L75" s="599"/>
      <c r="M75" s="600"/>
      <c r="N75" s="598"/>
      <c r="O75" s="599"/>
      <c r="P75" s="601"/>
      <c r="Q75" s="598"/>
      <c r="R75" s="599"/>
      <c r="S75" s="601"/>
      <c r="T75" s="598"/>
      <c r="U75" s="883"/>
      <c r="V75" s="884"/>
      <c r="W75" s="885"/>
      <c r="X75" s="883"/>
      <c r="Y75" s="886"/>
      <c r="Z75" s="885"/>
      <c r="AA75" s="883"/>
      <c r="AB75" s="886"/>
      <c r="AC75" s="598"/>
      <c r="AD75" s="599"/>
      <c r="AE75" s="500"/>
    </row>
    <row r="76" spans="1:61" s="463" customFormat="1" ht="15">
      <c r="B76" s="603" t="s">
        <v>1291</v>
      </c>
      <c r="E76" s="463" t="s">
        <v>1292</v>
      </c>
      <c r="G76" s="597"/>
      <c r="H76" s="598"/>
      <c r="I76" s="599"/>
      <c r="J76" s="597"/>
      <c r="K76" s="604" t="s">
        <v>1293</v>
      </c>
      <c r="L76" s="599"/>
      <c r="M76" s="600"/>
      <c r="N76" s="598"/>
      <c r="O76" s="599"/>
      <c r="P76" s="601"/>
      <c r="Q76" s="598"/>
      <c r="R76" s="599"/>
      <c r="S76" s="601"/>
      <c r="T76" s="598"/>
      <c r="U76" s="883"/>
      <c r="V76" s="884"/>
      <c r="W76" s="885"/>
      <c r="X76" s="883"/>
      <c r="Y76" s="886"/>
      <c r="Z76" s="885"/>
      <c r="AA76" s="883"/>
      <c r="AB76" s="886"/>
      <c r="AC76" s="598"/>
      <c r="AD76" s="599"/>
      <c r="AE76" s="500"/>
    </row>
    <row r="77" spans="1:61" s="463" customFormat="1" ht="15">
      <c r="B77" s="603" t="s">
        <v>1294</v>
      </c>
      <c r="G77" s="597"/>
      <c r="H77" s="598"/>
      <c r="I77" s="599"/>
      <c r="J77" s="597"/>
      <c r="K77" s="604" t="s">
        <v>1295</v>
      </c>
      <c r="L77" s="599"/>
      <c r="M77" s="600"/>
      <c r="N77" s="598"/>
      <c r="O77" s="599"/>
      <c r="P77" s="601"/>
      <c r="Q77" s="598"/>
      <c r="R77" s="599"/>
      <c r="S77" s="601"/>
      <c r="T77" s="598"/>
      <c r="U77" s="883"/>
      <c r="V77" s="884"/>
      <c r="W77" s="885"/>
      <c r="X77" s="883"/>
      <c r="Y77" s="886"/>
      <c r="Z77" s="885"/>
      <c r="AA77" s="883"/>
      <c r="AB77" s="886"/>
      <c r="AC77" s="598"/>
      <c r="AD77" s="599"/>
      <c r="AE77" s="500"/>
    </row>
    <row r="78" spans="1:61" s="463" customFormat="1" ht="15">
      <c r="B78" s="603" t="s">
        <v>1296</v>
      </c>
      <c r="G78" s="597"/>
      <c r="H78" s="598"/>
      <c r="I78" s="599"/>
      <c r="J78" s="597"/>
      <c r="K78" s="604"/>
      <c r="L78" s="599"/>
      <c r="M78" s="600"/>
      <c r="N78" s="598"/>
      <c r="O78" s="599"/>
      <c r="P78" s="601"/>
      <c r="Q78" s="598"/>
      <c r="R78" s="599"/>
      <c r="S78" s="601"/>
      <c r="T78" s="598"/>
      <c r="U78" s="883"/>
      <c r="V78" s="884"/>
      <c r="W78" s="885"/>
      <c r="X78" s="883"/>
      <c r="Y78" s="886"/>
      <c r="Z78" s="885"/>
      <c r="AA78" s="883"/>
      <c r="AB78" s="886"/>
      <c r="AC78" s="598"/>
      <c r="AD78" s="599"/>
      <c r="AE78" s="500"/>
    </row>
    <row r="79" spans="1:61" s="463" customFormat="1" ht="15">
      <c r="B79" s="603" t="s">
        <v>1297</v>
      </c>
      <c r="E79" s="595"/>
      <c r="G79" s="597"/>
      <c r="H79" s="598"/>
      <c r="I79" s="599"/>
      <c r="J79" s="597"/>
      <c r="K79" s="604"/>
      <c r="L79" s="599"/>
      <c r="M79" s="600"/>
      <c r="N79" s="598"/>
      <c r="O79" s="599"/>
      <c r="P79" s="601"/>
      <c r="Q79" s="598"/>
      <c r="R79" s="599"/>
      <c r="S79" s="601"/>
      <c r="T79" s="598"/>
      <c r="U79" s="883"/>
      <c r="V79" s="884"/>
      <c r="W79" s="885"/>
      <c r="X79" s="883"/>
      <c r="Y79" s="886"/>
      <c r="Z79" s="885"/>
      <c r="AA79" s="883"/>
      <c r="AB79" s="886"/>
      <c r="AC79" s="598"/>
      <c r="AD79" s="599"/>
      <c r="AE79" s="500"/>
    </row>
    <row r="80" spans="1:61" s="463" customFormat="1" ht="15">
      <c r="B80" s="603"/>
      <c r="G80" s="597"/>
      <c r="H80" s="598"/>
      <c r="I80" s="599"/>
      <c r="J80" s="597"/>
      <c r="K80" s="598"/>
      <c r="L80" s="599"/>
      <c r="M80" s="600"/>
      <c r="N80" s="598"/>
      <c r="O80" s="599"/>
      <c r="P80" s="601"/>
      <c r="Q80" s="598"/>
      <c r="R80" s="599"/>
      <c r="S80" s="601"/>
      <c r="T80" s="598"/>
      <c r="U80" s="883"/>
      <c r="V80" s="884"/>
      <c r="W80" s="885"/>
      <c r="X80" s="883"/>
      <c r="Y80" s="886"/>
      <c r="Z80" s="885"/>
      <c r="AA80" s="883"/>
      <c r="AB80" s="886"/>
      <c r="AC80" s="598"/>
      <c r="AD80" s="599"/>
      <c r="AE80" s="500"/>
    </row>
    <row r="81" spans="2:31" s="463" customFormat="1" ht="15">
      <c r="B81" s="596" t="s">
        <v>1298</v>
      </c>
      <c r="G81" s="597"/>
      <c r="H81" s="598"/>
      <c r="I81" s="599"/>
      <c r="J81" s="597"/>
      <c r="K81" s="598"/>
      <c r="L81" s="599"/>
      <c r="M81" s="600"/>
      <c r="N81" s="598"/>
      <c r="O81" s="599"/>
      <c r="P81" s="601"/>
      <c r="Q81" s="598"/>
      <c r="R81" s="599"/>
      <c r="S81" s="601"/>
      <c r="T81" s="598"/>
      <c r="U81" s="883"/>
      <c r="V81" s="884"/>
      <c r="W81" s="885"/>
      <c r="X81" s="883"/>
      <c r="Y81" s="886"/>
      <c r="Z81" s="885"/>
      <c r="AA81" s="883"/>
      <c r="AB81" s="886"/>
      <c r="AC81" s="598"/>
      <c r="AD81" s="599"/>
      <c r="AE81" s="500"/>
    </row>
    <row r="82" spans="2:31" s="463" customFormat="1" ht="15">
      <c r="B82" s="463" t="s">
        <v>1299</v>
      </c>
      <c r="C82" s="595"/>
      <c r="D82" s="596"/>
      <c r="E82" s="605">
        <v>120</v>
      </c>
      <c r="F82" s="463" t="s">
        <v>683</v>
      </c>
      <c r="G82" s="597"/>
      <c r="H82" s="598"/>
      <c r="I82" s="599"/>
      <c r="J82" s="597"/>
      <c r="K82" s="604" t="s">
        <v>1300</v>
      </c>
      <c r="L82" s="599"/>
      <c r="M82" s="600"/>
      <c r="N82" s="598"/>
      <c r="O82" s="599"/>
      <c r="P82" s="601"/>
      <c r="Q82" s="598"/>
      <c r="R82" s="599"/>
      <c r="S82" s="601"/>
      <c r="T82" s="598"/>
      <c r="U82" s="883"/>
      <c r="V82" s="884"/>
      <c r="W82" s="885"/>
      <c r="X82" s="883"/>
      <c r="Y82" s="886"/>
      <c r="Z82" s="885"/>
      <c r="AA82" s="883"/>
      <c r="AB82" s="886"/>
      <c r="AC82" s="598"/>
      <c r="AD82" s="599"/>
      <c r="AE82" s="500"/>
    </row>
    <row r="83" spans="2:31" s="463" customFormat="1" ht="15">
      <c r="B83" s="463" t="s">
        <v>1301</v>
      </c>
      <c r="C83" s="595"/>
      <c r="D83" s="596"/>
      <c r="E83" s="606">
        <v>867240</v>
      </c>
      <c r="F83" s="463" t="s">
        <v>1302</v>
      </c>
      <c r="G83" s="597"/>
      <c r="H83" s="598">
        <v>2376</v>
      </c>
      <c r="I83" s="599"/>
      <c r="J83" s="597"/>
      <c r="K83" s="598" t="s">
        <v>1303</v>
      </c>
      <c r="L83" s="599"/>
      <c r="M83" s="600"/>
      <c r="N83" s="598"/>
      <c r="O83" s="599"/>
      <c r="P83" s="601"/>
      <c r="Q83" s="598"/>
      <c r="R83" s="599"/>
      <c r="S83" s="601"/>
      <c r="T83" s="598"/>
      <c r="U83" s="883"/>
      <c r="V83" s="884"/>
      <c r="W83" s="885"/>
      <c r="X83" s="883"/>
      <c r="Y83" s="886"/>
      <c r="Z83" s="885"/>
      <c r="AA83" s="883"/>
      <c r="AB83" s="886"/>
      <c r="AC83" s="598"/>
      <c r="AD83" s="599"/>
      <c r="AE83" s="500"/>
    </row>
    <row r="84" spans="2:31" s="599" customFormat="1" ht="15">
      <c r="B84" s="595" t="s">
        <v>1304</v>
      </c>
      <c r="C84" s="595"/>
      <c r="D84" s="596"/>
      <c r="E84" s="607">
        <v>841223</v>
      </c>
      <c r="F84" s="463" t="s">
        <v>1302</v>
      </c>
      <c r="G84" s="597"/>
      <c r="H84" s="598"/>
      <c r="J84" s="597"/>
      <c r="K84" s="598" t="s">
        <v>1305</v>
      </c>
      <c r="M84" s="600"/>
      <c r="N84" s="598"/>
      <c r="P84" s="601"/>
      <c r="Q84" s="598"/>
      <c r="S84" s="601"/>
      <c r="T84" s="598"/>
      <c r="U84" s="883"/>
      <c r="V84" s="884"/>
      <c r="W84" s="885"/>
      <c r="X84" s="883"/>
      <c r="Y84" s="886"/>
      <c r="Z84" s="885"/>
      <c r="AA84" s="883"/>
      <c r="AB84" s="886"/>
      <c r="AC84" s="598"/>
      <c r="AE84" s="500"/>
    </row>
    <row r="85" spans="2:31" s="599" customFormat="1" ht="15">
      <c r="B85" s="608" t="s">
        <v>1306</v>
      </c>
      <c r="C85" s="608"/>
      <c r="D85" s="609"/>
      <c r="E85" s="610">
        <v>26017</v>
      </c>
      <c r="F85" s="611" t="s">
        <v>1302</v>
      </c>
      <c r="G85" s="597"/>
      <c r="H85" s="612">
        <v>2.9999769383331026E-2</v>
      </c>
      <c r="J85" s="597"/>
      <c r="K85" s="598"/>
      <c r="M85" s="600"/>
      <c r="N85" s="598"/>
      <c r="P85" s="601"/>
      <c r="Q85" s="598"/>
      <c r="S85" s="601"/>
      <c r="T85" s="598"/>
      <c r="U85" s="883"/>
      <c r="V85" s="884"/>
      <c r="W85" s="885"/>
      <c r="X85" s="883"/>
      <c r="Y85" s="886"/>
      <c r="Z85" s="885"/>
      <c r="AA85" s="883"/>
      <c r="AB85" s="886"/>
      <c r="AC85" s="598"/>
      <c r="AE85" s="500"/>
    </row>
    <row r="86" spans="2:31" s="599" customFormat="1" ht="15">
      <c r="B86" s="608"/>
      <c r="C86" s="608"/>
      <c r="D86" s="609"/>
      <c r="E86" s="613">
        <v>1.0309275899493953</v>
      </c>
      <c r="F86" s="611"/>
      <c r="G86" s="597"/>
      <c r="H86" s="614">
        <v>0.97000023061666896</v>
      </c>
      <c r="J86" s="597"/>
      <c r="K86" s="598"/>
      <c r="M86" s="600"/>
      <c r="N86" s="598"/>
      <c r="P86" s="601"/>
      <c r="Q86" s="598"/>
      <c r="S86" s="601"/>
      <c r="T86" s="598"/>
      <c r="U86" s="883"/>
      <c r="V86" s="884"/>
      <c r="W86" s="885"/>
      <c r="X86" s="883"/>
      <c r="Y86" s="886"/>
      <c r="Z86" s="885"/>
      <c r="AA86" s="883"/>
      <c r="AB86" s="886"/>
      <c r="AC86" s="598"/>
      <c r="AE86" s="500"/>
    </row>
    <row r="87" spans="2:31" s="599" customFormat="1" ht="15">
      <c r="B87" s="608"/>
      <c r="C87" s="608"/>
      <c r="D87" s="609"/>
      <c r="E87" s="610"/>
      <c r="F87" s="611"/>
      <c r="G87" s="597"/>
      <c r="H87" s="598"/>
      <c r="J87" s="597"/>
      <c r="K87" s="598"/>
      <c r="M87" s="600"/>
      <c r="N87" s="598"/>
      <c r="P87" s="601"/>
      <c r="Q87" s="598"/>
      <c r="S87" s="601"/>
      <c r="T87" s="598"/>
      <c r="U87" s="883"/>
      <c r="V87" s="884"/>
      <c r="W87" s="885"/>
      <c r="X87" s="883"/>
      <c r="Y87" s="886"/>
      <c r="Z87" s="885"/>
      <c r="AA87" s="883"/>
      <c r="AB87" s="886"/>
      <c r="AC87" s="598"/>
      <c r="AE87" s="500"/>
    </row>
    <row r="88" spans="2:31" s="599" customFormat="1" ht="15">
      <c r="B88" s="608"/>
      <c r="C88" s="608"/>
      <c r="D88" s="609"/>
      <c r="E88" s="610"/>
      <c r="F88" s="611"/>
      <c r="G88" s="597"/>
      <c r="H88" s="598"/>
      <c r="J88" s="597"/>
      <c r="K88" s="598"/>
      <c r="M88" s="600"/>
      <c r="N88" s="598"/>
      <c r="P88" s="601"/>
      <c r="Q88" s="598"/>
      <c r="S88" s="601"/>
      <c r="T88" s="598"/>
      <c r="U88" s="883"/>
      <c r="V88" s="884"/>
      <c r="W88" s="885"/>
      <c r="X88" s="883"/>
      <c r="Y88" s="886"/>
      <c r="Z88" s="885"/>
      <c r="AA88" s="883"/>
      <c r="AB88" s="886"/>
      <c r="AC88" s="598"/>
      <c r="AE88" s="500"/>
    </row>
    <row r="89" spans="2:31" s="599" customFormat="1" ht="15">
      <c r="B89" s="463" t="s">
        <v>697</v>
      </c>
      <c r="C89" s="595"/>
      <c r="D89" s="596"/>
      <c r="E89" s="605">
        <v>143</v>
      </c>
      <c r="F89" s="463" t="s">
        <v>677</v>
      </c>
      <c r="G89" s="597"/>
      <c r="H89" s="598"/>
      <c r="J89" s="597"/>
      <c r="K89" s="598"/>
      <c r="M89" s="600"/>
      <c r="N89" s="598"/>
      <c r="P89" s="601"/>
      <c r="Q89" s="598"/>
      <c r="S89" s="601"/>
      <c r="T89" s="598"/>
      <c r="U89" s="883"/>
      <c r="V89" s="884"/>
      <c r="W89" s="885"/>
      <c r="X89" s="883"/>
      <c r="Y89" s="886"/>
      <c r="Z89" s="885"/>
      <c r="AA89" s="883"/>
      <c r="AB89" s="886"/>
      <c r="AC89" s="598"/>
      <c r="AE89" s="500"/>
    </row>
    <row r="90" spans="2:31" s="599" customFormat="1" ht="15">
      <c r="B90" s="463" t="s">
        <v>1307</v>
      </c>
      <c r="C90" s="595"/>
      <c r="D90" s="596"/>
      <c r="E90" s="615">
        <v>1.4300000000000002</v>
      </c>
      <c r="F90" s="463" t="s">
        <v>340</v>
      </c>
      <c r="G90" s="597"/>
      <c r="H90" s="598"/>
      <c r="J90" s="597"/>
      <c r="K90" s="598"/>
      <c r="M90" s="600"/>
      <c r="N90" s="598"/>
      <c r="P90" s="601"/>
      <c r="Q90" s="598"/>
      <c r="S90" s="601"/>
      <c r="T90" s="598"/>
      <c r="U90" s="883"/>
      <c r="V90" s="884"/>
      <c r="W90" s="885"/>
      <c r="X90" s="883"/>
      <c r="Y90" s="886"/>
      <c r="Z90" s="885"/>
      <c r="AA90" s="883"/>
      <c r="AB90" s="886"/>
      <c r="AC90" s="598"/>
      <c r="AE90" s="500"/>
    </row>
    <row r="91" spans="2:31" s="599" customFormat="1" ht="15">
      <c r="B91" s="463" t="s">
        <v>1308</v>
      </c>
      <c r="C91" s="595"/>
      <c r="D91" s="596"/>
      <c r="E91" s="605">
        <v>10</v>
      </c>
      <c r="F91" s="463" t="s">
        <v>353</v>
      </c>
      <c r="G91" s="597"/>
      <c r="H91" s="598"/>
      <c r="J91" s="597"/>
      <c r="K91" s="598"/>
      <c r="M91" s="600"/>
      <c r="N91" s="598"/>
      <c r="P91" s="601"/>
      <c r="Q91" s="598"/>
      <c r="S91" s="601"/>
      <c r="T91" s="598"/>
      <c r="U91" s="883"/>
      <c r="V91" s="884"/>
      <c r="W91" s="885"/>
      <c r="X91" s="883"/>
      <c r="Y91" s="886"/>
      <c r="Z91" s="885"/>
      <c r="AA91" s="883"/>
      <c r="AB91" s="886"/>
      <c r="AC91" s="598"/>
      <c r="AE91" s="500"/>
    </row>
    <row r="92" spans="2:31" s="599" customFormat="1" ht="15">
      <c r="B92" s="463"/>
      <c r="C92" s="595"/>
      <c r="D92" s="596"/>
      <c r="E92" s="605"/>
      <c r="F92" s="463"/>
      <c r="G92" s="597"/>
      <c r="H92" s="598"/>
      <c r="J92" s="597"/>
      <c r="K92" s="598"/>
      <c r="M92" s="600"/>
      <c r="N92" s="598"/>
      <c r="P92" s="601"/>
      <c r="Q92" s="598"/>
      <c r="S92" s="601"/>
      <c r="T92" s="598"/>
      <c r="U92" s="883"/>
      <c r="V92" s="884"/>
      <c r="W92" s="885"/>
      <c r="X92" s="883"/>
      <c r="Y92" s="886"/>
      <c r="Z92" s="885"/>
      <c r="AA92" s="883"/>
      <c r="AB92" s="886"/>
      <c r="AC92" s="598"/>
      <c r="AE92" s="500"/>
    </row>
    <row r="93" spans="2:31" s="599" customFormat="1" ht="15">
      <c r="B93" s="596" t="s">
        <v>1309</v>
      </c>
      <c r="C93" s="595"/>
      <c r="D93" s="596"/>
      <c r="E93" s="605"/>
      <c r="F93" s="463"/>
      <c r="G93" s="597"/>
      <c r="H93" s="598"/>
      <c r="J93" s="597"/>
      <c r="K93" s="604" t="s">
        <v>1310</v>
      </c>
      <c r="M93" s="600"/>
      <c r="N93" s="598"/>
      <c r="P93" s="601"/>
      <c r="Q93" s="598"/>
      <c r="S93" s="601"/>
      <c r="T93" s="598"/>
      <c r="U93" s="883"/>
      <c r="V93" s="884"/>
      <c r="W93" s="885"/>
      <c r="X93" s="883"/>
      <c r="Y93" s="886"/>
      <c r="Z93" s="885"/>
      <c r="AA93" s="883"/>
      <c r="AB93" s="886"/>
      <c r="AC93" s="598"/>
      <c r="AE93" s="500"/>
    </row>
    <row r="94" spans="2:31" s="599" customFormat="1" ht="15">
      <c r="B94" s="463" t="s">
        <v>1311</v>
      </c>
      <c r="C94" s="595"/>
      <c r="D94" s="596"/>
      <c r="E94" s="605">
        <v>1200</v>
      </c>
      <c r="F94" s="463" t="s">
        <v>340</v>
      </c>
      <c r="G94" s="597"/>
      <c r="H94" s="598"/>
      <c r="J94" s="597"/>
      <c r="K94" s="598"/>
      <c r="M94" s="600"/>
      <c r="N94" s="598"/>
      <c r="P94" s="601"/>
      <c r="Q94" s="598"/>
      <c r="S94" s="601"/>
      <c r="T94" s="598"/>
      <c r="U94" s="883"/>
      <c r="V94" s="884"/>
      <c r="W94" s="885"/>
      <c r="X94" s="883"/>
      <c r="Y94" s="886"/>
      <c r="Z94" s="885"/>
      <c r="AA94" s="883"/>
      <c r="AB94" s="886"/>
      <c r="AC94" s="598"/>
      <c r="AE94" s="500"/>
    </row>
    <row r="95" spans="2:31" s="599" customFormat="1" ht="15">
      <c r="B95" s="463" t="s">
        <v>1312</v>
      </c>
      <c r="C95" s="595"/>
      <c r="D95" s="596"/>
      <c r="E95" s="605">
        <v>6300</v>
      </c>
      <c r="F95" s="463" t="s">
        <v>340</v>
      </c>
      <c r="G95" s="597"/>
      <c r="H95" s="598"/>
      <c r="J95" s="597"/>
      <c r="K95" s="598"/>
      <c r="M95" s="600"/>
      <c r="N95" s="598"/>
      <c r="P95" s="601"/>
      <c r="Q95" s="598"/>
      <c r="S95" s="601"/>
      <c r="T95" s="598"/>
      <c r="U95" s="883"/>
      <c r="V95" s="884"/>
      <c r="W95" s="885"/>
      <c r="X95" s="883"/>
      <c r="Y95" s="886"/>
      <c r="Z95" s="885"/>
      <c r="AA95" s="883"/>
      <c r="AB95" s="886"/>
      <c r="AC95" s="598"/>
      <c r="AE95" s="500"/>
    </row>
    <row r="96" spans="2:31" s="599" customFormat="1" ht="15">
      <c r="B96" s="463" t="s">
        <v>1313</v>
      </c>
      <c r="C96" s="595"/>
      <c r="D96" s="596"/>
      <c r="E96" s="605">
        <v>5300</v>
      </c>
      <c r="F96" s="463" t="s">
        <v>340</v>
      </c>
      <c r="G96" s="597"/>
      <c r="H96" s="598"/>
      <c r="J96" s="597"/>
      <c r="K96" s="598"/>
      <c r="M96" s="600"/>
      <c r="N96" s="598"/>
      <c r="P96" s="601"/>
      <c r="Q96" s="598"/>
      <c r="S96" s="601"/>
      <c r="T96" s="598"/>
      <c r="U96" s="883"/>
      <c r="V96" s="884"/>
      <c r="W96" s="885"/>
      <c r="X96" s="883"/>
      <c r="Y96" s="886"/>
      <c r="Z96" s="885"/>
      <c r="AA96" s="883"/>
      <c r="AB96" s="886"/>
      <c r="AC96" s="598"/>
      <c r="AE96" s="500"/>
    </row>
    <row r="97" spans="2:31" s="599" customFormat="1" ht="15">
      <c r="B97" s="609" t="s">
        <v>1314</v>
      </c>
      <c r="C97" s="616"/>
      <c r="D97" s="609"/>
      <c r="E97" s="617">
        <v>12800</v>
      </c>
      <c r="F97" s="596" t="s">
        <v>340</v>
      </c>
      <c r="H97" s="618">
        <v>7590</v>
      </c>
      <c r="I97" s="619" t="s">
        <v>340</v>
      </c>
      <c r="J97" s="620" t="s">
        <v>1315</v>
      </c>
      <c r="K97" s="621"/>
      <c r="L97" s="621"/>
      <c r="M97" s="622"/>
      <c r="N97" s="623"/>
      <c r="O97" s="621"/>
      <c r="P97" s="624"/>
      <c r="Q97" s="623"/>
      <c r="R97" s="621"/>
      <c r="S97" s="601"/>
      <c r="T97" s="598"/>
      <c r="U97" s="887"/>
      <c r="V97" s="888"/>
      <c r="W97" s="889"/>
      <c r="X97" s="887"/>
      <c r="Y97" s="890"/>
      <c r="Z97" s="889"/>
      <c r="AA97" s="887"/>
      <c r="AB97" s="886"/>
      <c r="AC97" s="598"/>
      <c r="AE97" s="500"/>
    </row>
    <row r="98" spans="2:31" s="463" customFormat="1" ht="15">
      <c r="C98" s="595"/>
      <c r="D98" s="596"/>
      <c r="G98" s="597"/>
      <c r="H98" s="625">
        <v>1.686429512516469</v>
      </c>
      <c r="I98" s="626"/>
      <c r="J98" s="626" t="s">
        <v>1316</v>
      </c>
      <c r="K98" s="621"/>
      <c r="L98" s="621"/>
      <c r="M98" s="622"/>
      <c r="N98" s="623"/>
      <c r="O98" s="621"/>
      <c r="P98" s="624"/>
      <c r="Q98" s="623"/>
      <c r="R98" s="621"/>
      <c r="S98" s="601"/>
      <c r="T98" s="598"/>
      <c r="U98" s="887"/>
      <c r="V98" s="888"/>
      <c r="W98" s="889"/>
      <c r="X98" s="887"/>
      <c r="Y98" s="890"/>
      <c r="Z98" s="889"/>
      <c r="AA98" s="887"/>
      <c r="AB98" s="886"/>
      <c r="AC98" s="598"/>
      <c r="AD98" s="599"/>
      <c r="AE98" s="500"/>
    </row>
    <row r="99" spans="2:31" s="599" customFormat="1" ht="15">
      <c r="B99" s="596" t="s">
        <v>1317</v>
      </c>
      <c r="C99" s="595"/>
      <c r="D99" s="596"/>
      <c r="E99" s="605"/>
      <c r="F99" s="463"/>
      <c r="G99" s="597"/>
      <c r="H99" s="618">
        <v>50</v>
      </c>
      <c r="I99" s="626"/>
      <c r="J99" s="626" t="s">
        <v>1318</v>
      </c>
      <c r="K99" s="621"/>
      <c r="L99" s="621"/>
      <c r="M99" s="622"/>
      <c r="N99" s="623"/>
      <c r="O99" s="621"/>
      <c r="P99" s="624"/>
      <c r="Q99" s="623"/>
      <c r="R99" s="621"/>
      <c r="S99" s="601"/>
      <c r="T99" s="598"/>
      <c r="U99" s="887"/>
      <c r="V99" s="888"/>
      <c r="W99" s="889"/>
      <c r="X99" s="887"/>
      <c r="Y99" s="890"/>
      <c r="Z99" s="889"/>
      <c r="AA99" s="887"/>
      <c r="AB99" s="886"/>
      <c r="AC99" s="598"/>
      <c r="AE99" s="500"/>
    </row>
    <row r="100" spans="2:31" s="599" customFormat="1" ht="15">
      <c r="B100" s="463" t="s">
        <v>1317</v>
      </c>
      <c r="C100" s="595"/>
      <c r="D100" s="596"/>
      <c r="E100" s="463">
        <v>1</v>
      </c>
      <c r="F100" s="463" t="s">
        <v>1319</v>
      </c>
      <c r="G100" s="597"/>
      <c r="H100" s="598"/>
      <c r="J100" s="597"/>
      <c r="K100" s="604" t="s">
        <v>1320</v>
      </c>
      <c r="M100" s="600"/>
      <c r="N100" s="598"/>
      <c r="P100" s="601"/>
      <c r="Q100" s="598"/>
      <c r="S100" s="601"/>
      <c r="T100" s="598"/>
      <c r="U100" s="883"/>
      <c r="V100" s="884"/>
      <c r="W100" s="885"/>
      <c r="X100" s="883"/>
      <c r="Y100" s="886"/>
      <c r="Z100" s="885"/>
      <c r="AA100" s="883"/>
      <c r="AB100" s="886"/>
      <c r="AC100" s="598"/>
      <c r="AE100" s="500"/>
    </row>
    <row r="101" spans="2:31" s="599" customFormat="1" ht="15">
      <c r="B101" s="463"/>
      <c r="C101" s="595"/>
      <c r="D101" s="596"/>
      <c r="E101" s="463"/>
      <c r="F101" s="463"/>
      <c r="G101" s="597"/>
      <c r="H101" s="598"/>
      <c r="J101" s="597"/>
      <c r="K101" s="604" t="s">
        <v>1321</v>
      </c>
      <c r="M101" s="600"/>
      <c r="N101" s="598"/>
      <c r="P101" s="601"/>
      <c r="Q101" s="598"/>
      <c r="S101" s="601"/>
      <c r="T101" s="598"/>
      <c r="U101" s="883"/>
      <c r="V101" s="884"/>
      <c r="W101" s="885"/>
      <c r="X101" s="883"/>
      <c r="Y101" s="886"/>
      <c r="Z101" s="885"/>
      <c r="AA101" s="883"/>
      <c r="AB101" s="886"/>
      <c r="AC101" s="598"/>
      <c r="AE101" s="500"/>
    </row>
    <row r="102" spans="2:31" s="463" customFormat="1" ht="15">
      <c r="C102" s="595"/>
      <c r="D102" s="596"/>
      <c r="G102" s="597"/>
      <c r="H102" s="598"/>
      <c r="I102" s="599"/>
      <c r="J102" s="597"/>
      <c r="K102" s="598"/>
      <c r="L102" s="599"/>
      <c r="M102" s="600"/>
      <c r="N102" s="598"/>
      <c r="O102" s="599"/>
      <c r="P102" s="601"/>
      <c r="Q102" s="598"/>
      <c r="R102" s="599"/>
      <c r="S102" s="601"/>
      <c r="T102" s="598"/>
      <c r="U102" s="883"/>
      <c r="V102" s="884"/>
      <c r="W102" s="885"/>
      <c r="X102" s="883"/>
      <c r="Y102" s="886"/>
      <c r="Z102" s="885"/>
      <c r="AA102" s="883"/>
      <c r="AB102" s="886"/>
      <c r="AC102" s="598"/>
      <c r="AD102" s="599"/>
      <c r="AE102" s="500"/>
    </row>
    <row r="103" spans="2:31" s="463" customFormat="1" ht="15">
      <c r="C103" s="595"/>
      <c r="D103" s="596"/>
      <c r="G103" s="597"/>
      <c r="H103" s="598"/>
      <c r="I103" s="599"/>
      <c r="J103" s="597"/>
      <c r="K103" s="598"/>
      <c r="L103" s="599"/>
      <c r="M103" s="600"/>
      <c r="N103" s="598"/>
      <c r="O103" s="599"/>
      <c r="P103" s="601"/>
      <c r="Q103" s="598"/>
      <c r="R103" s="599"/>
      <c r="S103" s="601"/>
      <c r="T103" s="598"/>
      <c r="U103" s="883"/>
      <c r="V103" s="884"/>
      <c r="W103" s="885"/>
      <c r="X103" s="883"/>
      <c r="Y103" s="886"/>
      <c r="Z103" s="885"/>
      <c r="AA103" s="883"/>
      <c r="AB103" s="886"/>
      <c r="AC103" s="598"/>
      <c r="AD103" s="599"/>
      <c r="AE103" s="500"/>
    </row>
    <row r="104" spans="2:31" s="463" customFormat="1" ht="15">
      <c r="B104" s="627" t="s">
        <v>1322</v>
      </c>
      <c r="C104" s="628"/>
      <c r="D104" s="629"/>
      <c r="E104" s="628">
        <v>8760</v>
      </c>
      <c r="F104" s="628" t="s">
        <v>1323</v>
      </c>
      <c r="G104" s="630"/>
      <c r="H104" s="631"/>
      <c r="I104" s="599"/>
      <c r="J104" s="597"/>
      <c r="K104" s="598"/>
      <c r="L104" s="599"/>
      <c r="M104" s="600"/>
      <c r="N104" s="598"/>
      <c r="O104" s="599"/>
      <c r="P104" s="601"/>
      <c r="Q104" s="598"/>
      <c r="R104" s="599"/>
      <c r="S104" s="601"/>
      <c r="T104" s="598"/>
      <c r="U104" s="883"/>
      <c r="V104" s="884"/>
      <c r="W104" s="885"/>
      <c r="X104" s="883"/>
      <c r="Y104" s="886"/>
      <c r="Z104" s="885"/>
      <c r="AA104" s="883"/>
      <c r="AB104" s="886"/>
      <c r="AC104" s="598"/>
      <c r="AD104" s="599"/>
      <c r="AE104" s="500"/>
    </row>
    <row r="105" spans="2:31" s="463" customFormat="1" ht="15">
      <c r="C105" s="595"/>
      <c r="D105" s="596"/>
      <c r="G105" s="597"/>
      <c r="H105" s="631"/>
      <c r="I105" s="599"/>
      <c r="J105" s="597"/>
      <c r="K105" s="598"/>
      <c r="L105" s="599"/>
      <c r="M105" s="600"/>
      <c r="N105" s="598"/>
      <c r="O105" s="599"/>
      <c r="P105" s="601"/>
      <c r="Q105" s="598"/>
      <c r="R105" s="599"/>
      <c r="S105" s="601"/>
      <c r="T105" s="598"/>
      <c r="U105" s="883"/>
      <c r="V105" s="884"/>
      <c r="W105" s="885"/>
      <c r="X105" s="883"/>
      <c r="Y105" s="886"/>
      <c r="Z105" s="885"/>
      <c r="AA105" s="883"/>
      <c r="AB105" s="886"/>
      <c r="AC105" s="598"/>
      <c r="AD105" s="599"/>
      <c r="AE105" s="500"/>
    </row>
    <row r="106" spans="2:31" s="463" customFormat="1" ht="15">
      <c r="B106" s="628" t="s">
        <v>1324</v>
      </c>
      <c r="C106" s="628"/>
      <c r="D106" s="629"/>
      <c r="E106" s="628">
        <v>30</v>
      </c>
      <c r="F106" s="628" t="s">
        <v>1325</v>
      </c>
      <c r="G106" s="630"/>
      <c r="H106" s="631"/>
      <c r="I106" s="599"/>
      <c r="J106" s="597"/>
      <c r="K106" s="598"/>
      <c r="L106" s="599"/>
      <c r="M106" s="600"/>
      <c r="N106" s="598"/>
      <c r="O106" s="599"/>
      <c r="P106" s="601"/>
      <c r="Q106" s="598"/>
      <c r="R106" s="599"/>
      <c r="S106" s="601"/>
      <c r="T106" s="598"/>
      <c r="U106" s="883"/>
      <c r="V106" s="884"/>
      <c r="W106" s="885"/>
      <c r="X106" s="883"/>
      <c r="Y106" s="886"/>
      <c r="Z106" s="885"/>
      <c r="AA106" s="883"/>
      <c r="AB106" s="886"/>
      <c r="AC106" s="598"/>
      <c r="AD106" s="599"/>
      <c r="AE106" s="500"/>
    </row>
    <row r="107" spans="2:31" s="463" customFormat="1" ht="15">
      <c r="B107" s="628" t="s">
        <v>1326</v>
      </c>
      <c r="C107" s="628"/>
      <c r="D107" s="629"/>
      <c r="E107" s="628">
        <v>820</v>
      </c>
      <c r="F107" s="628" t="s">
        <v>394</v>
      </c>
      <c r="G107" s="630"/>
      <c r="H107" s="631"/>
      <c r="I107" s="599"/>
      <c r="J107" s="597"/>
      <c r="K107" s="598"/>
      <c r="L107" s="599"/>
      <c r="M107" s="600"/>
      <c r="N107" s="598"/>
      <c r="O107" s="599"/>
      <c r="P107" s="601"/>
      <c r="Q107" s="598"/>
      <c r="R107" s="599"/>
      <c r="S107" s="601"/>
      <c r="T107" s="598"/>
      <c r="U107" s="883"/>
      <c r="V107" s="884"/>
      <c r="W107" s="885"/>
      <c r="X107" s="883"/>
      <c r="Y107" s="886"/>
      <c r="Z107" s="885"/>
      <c r="AA107" s="883"/>
      <c r="AB107" s="886"/>
      <c r="AC107" s="598"/>
      <c r="AD107" s="599"/>
      <c r="AE107" s="500"/>
    </row>
    <row r="108" spans="2:31" s="463" customFormat="1" ht="15">
      <c r="B108" s="628"/>
      <c r="C108" s="628"/>
      <c r="D108" s="629"/>
      <c r="E108" s="628"/>
      <c r="F108" s="628"/>
      <c r="G108" s="630"/>
      <c r="H108" s="631"/>
      <c r="I108" s="599"/>
      <c r="J108" s="597"/>
      <c r="K108" s="598"/>
      <c r="L108" s="599"/>
      <c r="M108" s="600"/>
      <c r="N108" s="598"/>
      <c r="O108" s="599"/>
      <c r="P108" s="601"/>
      <c r="Q108" s="598"/>
      <c r="R108" s="599"/>
      <c r="S108" s="601"/>
      <c r="T108" s="598"/>
      <c r="U108" s="883"/>
      <c r="V108" s="884"/>
      <c r="W108" s="885"/>
      <c r="X108" s="883"/>
      <c r="Y108" s="886"/>
      <c r="Z108" s="885"/>
      <c r="AA108" s="883"/>
      <c r="AB108" s="886"/>
      <c r="AC108" s="598"/>
      <c r="AD108" s="599"/>
      <c r="AE108" s="500"/>
    </row>
    <row r="109" spans="2:31" s="463" customFormat="1" ht="15">
      <c r="B109" s="628" t="s">
        <v>1327</v>
      </c>
      <c r="C109" s="628"/>
      <c r="D109" s="629"/>
      <c r="E109" s="628">
        <v>117.25999999999999</v>
      </c>
      <c r="F109" s="628" t="s">
        <v>1328</v>
      </c>
      <c r="G109" s="630"/>
      <c r="H109" s="631"/>
      <c r="I109" s="599"/>
      <c r="J109" s="597"/>
      <c r="K109" s="598"/>
      <c r="L109" s="599"/>
      <c r="M109" s="600"/>
      <c r="N109" s="598"/>
      <c r="O109" s="599"/>
      <c r="P109" s="601"/>
      <c r="Q109" s="598"/>
      <c r="R109" s="599"/>
      <c r="S109" s="601"/>
      <c r="T109" s="598"/>
      <c r="U109" s="883"/>
      <c r="V109" s="884"/>
      <c r="W109" s="885"/>
      <c r="X109" s="883"/>
      <c r="Y109" s="886"/>
      <c r="Z109" s="885"/>
      <c r="AA109" s="883"/>
      <c r="AB109" s="886"/>
      <c r="AC109" s="598"/>
      <c r="AD109" s="599"/>
      <c r="AE109" s="500"/>
    </row>
    <row r="110" spans="2:31" s="463" customFormat="1" ht="15">
      <c r="B110" s="628" t="s">
        <v>1329</v>
      </c>
      <c r="C110" s="628"/>
      <c r="D110" s="629"/>
      <c r="E110" s="628">
        <v>3517.7999999999997</v>
      </c>
      <c r="F110" s="628" t="s">
        <v>1330</v>
      </c>
      <c r="G110" s="630"/>
      <c r="H110" s="631"/>
      <c r="I110" s="599"/>
      <c r="J110" s="597"/>
      <c r="K110" s="598"/>
      <c r="L110" s="599"/>
      <c r="M110" s="600"/>
      <c r="N110" s="598"/>
      <c r="O110" s="599"/>
      <c r="P110" s="601"/>
      <c r="Q110" s="598"/>
      <c r="R110" s="599"/>
      <c r="S110" s="601"/>
      <c r="T110" s="598"/>
      <c r="U110" s="883"/>
      <c r="V110" s="884"/>
      <c r="W110" s="885"/>
      <c r="X110" s="883"/>
      <c r="Y110" s="886"/>
      <c r="Z110" s="885"/>
      <c r="AA110" s="883"/>
      <c r="AB110" s="886"/>
      <c r="AC110" s="598"/>
      <c r="AD110" s="599"/>
      <c r="AE110" s="500"/>
    </row>
    <row r="111" spans="2:31" s="463" customFormat="1" ht="15">
      <c r="C111" s="595"/>
      <c r="D111" s="596"/>
      <c r="G111" s="597"/>
      <c r="H111" s="598"/>
      <c r="I111" s="599"/>
      <c r="J111" s="597"/>
      <c r="K111" s="598"/>
      <c r="L111" s="599"/>
      <c r="M111" s="600"/>
      <c r="N111" s="598"/>
      <c r="O111" s="599"/>
      <c r="P111" s="601"/>
      <c r="Q111" s="598"/>
      <c r="R111" s="599"/>
      <c r="S111" s="601"/>
      <c r="T111" s="598"/>
      <c r="U111" s="883"/>
      <c r="V111" s="884"/>
      <c r="W111" s="885"/>
      <c r="X111" s="883"/>
      <c r="Y111" s="886"/>
      <c r="Z111" s="885"/>
      <c r="AA111" s="883"/>
      <c r="AB111" s="886"/>
      <c r="AC111" s="598"/>
      <c r="AD111" s="599"/>
      <c r="AE111" s="500"/>
    </row>
    <row r="112" spans="2:31" s="463" customFormat="1" ht="15">
      <c r="C112" s="595"/>
      <c r="D112" s="596"/>
      <c r="G112" s="597"/>
      <c r="H112" s="598"/>
      <c r="I112" s="599"/>
      <c r="J112" s="597"/>
      <c r="K112" s="598"/>
      <c r="L112" s="599"/>
      <c r="M112" s="600"/>
      <c r="N112" s="598"/>
      <c r="O112" s="599"/>
      <c r="P112" s="601"/>
      <c r="Q112" s="598"/>
      <c r="R112" s="599"/>
      <c r="S112" s="601"/>
      <c r="T112" s="598"/>
      <c r="U112" s="883"/>
      <c r="V112" s="884"/>
      <c r="W112" s="885"/>
      <c r="X112" s="883"/>
      <c r="Y112" s="886"/>
      <c r="Z112" s="885"/>
      <c r="AA112" s="883"/>
      <c r="AB112" s="886"/>
      <c r="AC112" s="598"/>
      <c r="AD112" s="599"/>
      <c r="AE112" s="500"/>
    </row>
    <row r="113" spans="1:62" s="463" customFormat="1" ht="15">
      <c r="B113" s="628" t="s">
        <v>1331</v>
      </c>
      <c r="C113" s="628"/>
      <c r="D113" s="629"/>
      <c r="E113" s="632">
        <v>12.0412348672</v>
      </c>
      <c r="F113" s="628" t="s">
        <v>339</v>
      </c>
      <c r="G113" s="630"/>
      <c r="H113" s="598"/>
      <c r="I113" s="599"/>
      <c r="J113" s="597"/>
      <c r="K113" s="598"/>
      <c r="L113" s="599"/>
      <c r="M113" s="600"/>
      <c r="N113" s="598"/>
      <c r="O113" s="599"/>
      <c r="P113" s="601"/>
      <c r="Q113" s="598"/>
      <c r="R113" s="599"/>
      <c r="S113" s="601"/>
      <c r="T113" s="598"/>
      <c r="U113" s="883"/>
      <c r="V113" s="884"/>
      <c r="W113" s="885"/>
      <c r="X113" s="883"/>
      <c r="Y113" s="886"/>
      <c r="Z113" s="885"/>
      <c r="AA113" s="883"/>
      <c r="AB113" s="886"/>
      <c r="AC113" s="598"/>
      <c r="AD113" s="599"/>
      <c r="AE113" s="500"/>
    </row>
    <row r="114" spans="1:62" ht="26.25">
      <c r="B114" s="565"/>
      <c r="F114" s="566" t="s">
        <v>1159</v>
      </c>
      <c r="T114" s="505"/>
      <c r="AC114" s="505"/>
    </row>
    <row r="115" spans="1:62" ht="12.75">
      <c r="F115" s="568"/>
      <c r="T115" s="505"/>
      <c r="AC115" s="505"/>
    </row>
    <row r="116" spans="1:62">
      <c r="B116" s="1531" t="s">
        <v>1160</v>
      </c>
      <c r="F116" s="505" t="s">
        <v>1161</v>
      </c>
      <c r="L116" s="569">
        <v>49241161.89563179</v>
      </c>
      <c r="M116" s="570"/>
      <c r="N116" s="505"/>
      <c r="O116" s="505"/>
      <c r="P116" s="571"/>
      <c r="Q116" s="570"/>
      <c r="R116" s="505"/>
      <c r="S116" s="505"/>
      <c r="T116" s="505"/>
      <c r="U116" s="893">
        <v>49241161.89563179</v>
      </c>
      <c r="V116" s="894"/>
      <c r="W116" s="891"/>
      <c r="X116" s="891"/>
      <c r="Y116" s="895"/>
      <c r="Z116" s="894"/>
      <c r="AA116" s="891"/>
      <c r="AB116" s="891"/>
      <c r="AC116" s="505" t="s">
        <v>1162</v>
      </c>
      <c r="AD116" s="569">
        <v>15599363.7608054</v>
      </c>
      <c r="AE116" s="569">
        <v>7428335.094275834</v>
      </c>
      <c r="AF116" s="569">
        <v>1018614.1383314532</v>
      </c>
      <c r="AG116" s="569">
        <v>2195538.3668598696</v>
      </c>
      <c r="AH116" s="569">
        <v>4869164.7880022312</v>
      </c>
      <c r="AI116" s="569">
        <v>2198062.5664471849</v>
      </c>
      <c r="AJ116" s="569">
        <v>12299058.294278687</v>
      </c>
      <c r="AK116" s="569">
        <v>2980155.9362689797</v>
      </c>
      <c r="AL116" s="569">
        <v>454118.99981241598</v>
      </c>
      <c r="AM116" s="569">
        <v>42573.656232413996</v>
      </c>
      <c r="AN116" s="569">
        <v>156103.40618551799</v>
      </c>
      <c r="AO116" s="569">
        <v>72.888131808025335</v>
      </c>
      <c r="AP116" s="572"/>
      <c r="AQ116" s="569"/>
    </row>
    <row r="117" spans="1:62">
      <c r="B117" s="1531"/>
      <c r="F117" s="505" t="s">
        <v>1163</v>
      </c>
      <c r="L117" s="569">
        <v>51589316.473317355</v>
      </c>
      <c r="M117" s="569"/>
      <c r="N117" s="505"/>
      <c r="O117" s="505"/>
      <c r="P117" s="571"/>
      <c r="Q117" s="569"/>
      <c r="R117" s="505"/>
      <c r="S117" s="505"/>
      <c r="T117" s="505"/>
      <c r="U117" s="893">
        <v>51589316.473317355</v>
      </c>
      <c r="V117" s="893"/>
      <c r="W117" s="891"/>
      <c r="X117" s="891"/>
      <c r="Y117" s="895"/>
      <c r="Z117" s="893"/>
      <c r="AA117" s="891"/>
      <c r="AB117" s="891"/>
      <c r="AC117" s="505" t="s">
        <v>1164</v>
      </c>
      <c r="AD117" s="569">
        <v>19011828</v>
      </c>
      <c r="AE117" s="569">
        <v>7078956</v>
      </c>
      <c r="AF117" s="569">
        <v>312732</v>
      </c>
      <c r="AG117" s="569">
        <v>478296</v>
      </c>
      <c r="AH117" s="569">
        <v>1492704</v>
      </c>
      <c r="AI117" s="569">
        <v>786648.00000000012</v>
      </c>
      <c r="AJ117" s="569">
        <v>4274880</v>
      </c>
      <c r="AK117" s="569">
        <v>919800</v>
      </c>
      <c r="AL117" s="569">
        <v>140160</v>
      </c>
      <c r="AM117" s="569">
        <v>13140</v>
      </c>
      <c r="AN117" s="569">
        <v>48180</v>
      </c>
      <c r="AO117" s="569">
        <v>17031992.473317359</v>
      </c>
      <c r="AP117" s="572"/>
      <c r="AQ117" s="505" t="s">
        <v>1165</v>
      </c>
      <c r="AR117" s="569">
        <v>34557324</v>
      </c>
    </row>
    <row r="118" spans="1:62">
      <c r="B118" s="1531"/>
      <c r="F118" s="505" t="s">
        <v>1166</v>
      </c>
      <c r="L118" s="569">
        <v>1484271.8742857145</v>
      </c>
      <c r="N118" s="505"/>
      <c r="O118" s="505"/>
      <c r="P118" s="571"/>
      <c r="R118" s="505"/>
      <c r="S118" s="505"/>
      <c r="T118" s="505"/>
      <c r="U118" s="893">
        <v>1484271.8742857145</v>
      </c>
      <c r="W118" s="891"/>
      <c r="X118" s="891"/>
      <c r="Y118" s="895"/>
      <c r="AA118" s="891"/>
      <c r="AB118" s="891"/>
      <c r="AC118" s="505" t="s">
        <v>363</v>
      </c>
      <c r="AD118" s="569">
        <v>108799.2</v>
      </c>
      <c r="AE118" s="569">
        <v>30034.285714285714</v>
      </c>
      <c r="AF118" s="569">
        <v>38293.714285714283</v>
      </c>
      <c r="AG118" s="569">
        <v>249502.32</v>
      </c>
      <c r="AH118" s="569">
        <v>303796.8</v>
      </c>
      <c r="AI118" s="569">
        <v>178234.71428571426</v>
      </c>
      <c r="AJ118" s="569">
        <v>255009.85714285713</v>
      </c>
      <c r="AK118" s="569">
        <v>121774.01142857142</v>
      </c>
      <c r="AL118" s="569">
        <v>198751.88571428572</v>
      </c>
      <c r="AM118" s="569">
        <v>75.085714285714275</v>
      </c>
      <c r="AN118" s="569"/>
      <c r="AO118" s="569"/>
      <c r="AP118" s="572"/>
    </row>
    <row r="119" spans="1:62">
      <c r="B119" s="1531"/>
      <c r="F119" s="560" t="s">
        <v>1167</v>
      </c>
      <c r="L119" s="569">
        <v>3220351.2</v>
      </c>
      <c r="N119" s="505"/>
      <c r="O119" s="505"/>
      <c r="P119" s="571"/>
      <c r="R119" s="505"/>
      <c r="S119" s="505"/>
      <c r="T119" s="560"/>
      <c r="U119" s="893">
        <v>3220351.2</v>
      </c>
      <c r="W119" s="891"/>
      <c r="X119" s="891"/>
      <c r="Y119" s="895"/>
      <c r="AA119" s="891"/>
      <c r="AB119" s="891"/>
      <c r="AC119" s="560" t="s">
        <v>363</v>
      </c>
      <c r="AD119" s="569">
        <v>2118956.4</v>
      </c>
      <c r="AE119" s="569">
        <v>796546.8</v>
      </c>
      <c r="AF119" s="569"/>
      <c r="AG119" s="569"/>
      <c r="AH119" s="569"/>
      <c r="AI119" s="569">
        <v>17520</v>
      </c>
      <c r="AJ119" s="569">
        <v>287328.00000000006</v>
      </c>
      <c r="AK119" s="569"/>
      <c r="AL119" s="569"/>
      <c r="AM119" s="569"/>
      <c r="AN119" s="569"/>
      <c r="AO119" s="569"/>
      <c r="AQ119" s="569"/>
    </row>
    <row r="120" spans="1:62">
      <c r="B120" s="1531"/>
      <c r="F120" s="560" t="s">
        <v>1168</v>
      </c>
      <c r="L120" s="569">
        <v>52560000</v>
      </c>
      <c r="N120" s="505"/>
      <c r="O120" s="505"/>
      <c r="P120" s="571"/>
      <c r="R120" s="505"/>
      <c r="S120" s="505"/>
      <c r="T120" s="560"/>
      <c r="U120" s="893">
        <v>52560000</v>
      </c>
      <c r="W120" s="891"/>
      <c r="X120" s="891"/>
      <c r="Y120" s="895"/>
      <c r="AA120" s="891"/>
      <c r="AB120" s="891"/>
      <c r="AC120" s="560" t="s">
        <v>365</v>
      </c>
      <c r="AD120" s="569"/>
      <c r="AE120" s="569"/>
      <c r="AJ120" s="569">
        <v>52560000</v>
      </c>
      <c r="AK120" s="569"/>
      <c r="AL120" s="569"/>
      <c r="AM120" s="569"/>
      <c r="AN120" s="569"/>
      <c r="AO120" s="569"/>
      <c r="AQ120" s="569"/>
    </row>
    <row r="121" spans="1:62">
      <c r="B121" s="1531"/>
      <c r="F121" s="560" t="s">
        <v>1169</v>
      </c>
      <c r="L121" s="569">
        <v>99190531.200000003</v>
      </c>
      <c r="N121" s="505"/>
      <c r="O121" s="505"/>
      <c r="P121" s="571"/>
      <c r="R121" s="505"/>
      <c r="S121" s="505"/>
      <c r="T121" s="560"/>
      <c r="U121" s="893">
        <v>99190531.200000003</v>
      </c>
      <c r="W121" s="891"/>
      <c r="X121" s="891"/>
      <c r="Y121" s="895"/>
      <c r="AA121" s="891"/>
      <c r="AB121" s="891"/>
      <c r="AC121" s="560" t="s">
        <v>365</v>
      </c>
      <c r="AD121" s="569">
        <v>52665120</v>
      </c>
      <c r="AE121" s="569">
        <v>15777811.200000001</v>
      </c>
      <c r="AF121" s="569"/>
      <c r="AG121" s="569"/>
      <c r="AH121" s="569">
        <v>30747600.000000004</v>
      </c>
      <c r="AI121" s="569"/>
      <c r="AJ121" s="569"/>
      <c r="AK121" s="569"/>
      <c r="AL121" s="569"/>
      <c r="AM121" s="569"/>
      <c r="AN121" s="569"/>
      <c r="AO121" s="569"/>
      <c r="AQ121" s="569"/>
    </row>
    <row r="122" spans="1:62">
      <c r="B122" s="573"/>
      <c r="F122" s="560"/>
      <c r="L122" s="569">
        <v>0</v>
      </c>
      <c r="N122" s="505"/>
      <c r="O122" s="505"/>
      <c r="P122" s="571"/>
      <c r="R122" s="505"/>
      <c r="S122" s="505"/>
      <c r="T122" s="560"/>
      <c r="U122" s="893">
        <v>0</v>
      </c>
      <c r="W122" s="891"/>
      <c r="X122" s="891"/>
      <c r="Y122" s="895"/>
      <c r="AA122" s="891"/>
      <c r="AB122" s="891"/>
      <c r="AC122" s="560"/>
      <c r="AD122" s="569"/>
      <c r="AE122" s="569"/>
      <c r="AF122" s="569"/>
      <c r="AG122" s="569"/>
      <c r="AH122" s="569"/>
      <c r="AI122" s="569"/>
      <c r="AJ122" s="569"/>
      <c r="AK122" s="569"/>
      <c r="AL122" s="569"/>
      <c r="AM122" s="569"/>
      <c r="AN122" s="569"/>
      <c r="AO122" s="569"/>
      <c r="AQ122" s="569"/>
    </row>
    <row r="123" spans="1:62" ht="12" customHeight="1">
      <c r="B123" s="1532" t="s">
        <v>1170</v>
      </c>
      <c r="F123" s="560" t="s">
        <v>259</v>
      </c>
      <c r="L123" s="569">
        <v>6142400</v>
      </c>
      <c r="N123" s="505"/>
      <c r="O123" s="505"/>
      <c r="P123" s="571"/>
      <c r="R123" s="505"/>
      <c r="S123" s="505"/>
      <c r="T123" s="560"/>
      <c r="U123" s="893">
        <v>6142400</v>
      </c>
      <c r="W123" s="891"/>
      <c r="X123" s="891"/>
      <c r="Y123" s="895"/>
      <c r="AA123" s="891"/>
      <c r="AB123" s="891"/>
      <c r="AC123" s="560" t="s">
        <v>365</v>
      </c>
      <c r="AD123" s="569">
        <v>3602400</v>
      </c>
      <c r="AE123" s="569">
        <v>2540000</v>
      </c>
      <c r="AQ123" s="505"/>
      <c r="AR123" s="505"/>
    </row>
    <row r="124" spans="1:62">
      <c r="B124" s="1532"/>
      <c r="F124" s="560" t="s">
        <v>1171</v>
      </c>
      <c r="L124" s="569">
        <v>25515</v>
      </c>
      <c r="N124" s="505"/>
      <c r="O124" s="505"/>
      <c r="P124" s="571"/>
      <c r="R124" s="505"/>
      <c r="S124" s="505"/>
      <c r="T124" s="560"/>
      <c r="U124" s="893">
        <v>25515</v>
      </c>
      <c r="W124" s="891"/>
      <c r="X124" s="891"/>
      <c r="Y124" s="895"/>
      <c r="AA124" s="891"/>
      <c r="AB124" s="891"/>
      <c r="AC124" s="560" t="s">
        <v>365</v>
      </c>
      <c r="AD124" s="569">
        <v>25515</v>
      </c>
      <c r="AQ124" s="505"/>
      <c r="AR124" s="505"/>
    </row>
    <row r="125" spans="1:62">
      <c r="B125" s="1532"/>
      <c r="F125" s="560" t="s">
        <v>932</v>
      </c>
      <c r="L125" s="569">
        <v>40814.376899999996</v>
      </c>
      <c r="N125" s="505"/>
      <c r="O125" s="505"/>
      <c r="P125" s="571"/>
      <c r="R125" s="505"/>
      <c r="S125" s="505"/>
      <c r="T125" s="560"/>
      <c r="U125" s="893">
        <v>40814.376899999996</v>
      </c>
      <c r="W125" s="891"/>
      <c r="X125" s="891"/>
      <c r="Y125" s="895"/>
      <c r="AA125" s="891"/>
      <c r="AB125" s="891"/>
      <c r="AC125" s="560" t="s">
        <v>365</v>
      </c>
      <c r="AD125" s="569">
        <v>40740.751221880644</v>
      </c>
      <c r="AE125" s="569">
        <v>73.625678119349004</v>
      </c>
      <c r="AQ125" s="505"/>
      <c r="AR125" s="505"/>
    </row>
    <row r="126" spans="1:62" s="504" customFormat="1">
      <c r="A126" s="505"/>
      <c r="B126" s="1532"/>
      <c r="C126" s="562"/>
      <c r="D126" s="505"/>
      <c r="E126" s="560"/>
      <c r="F126" s="560" t="s">
        <v>943</v>
      </c>
      <c r="G126" s="560"/>
      <c r="H126" s="560"/>
      <c r="I126" s="505"/>
      <c r="J126" s="505"/>
      <c r="K126" s="505"/>
      <c r="L126" s="569">
        <v>28.303999999999998</v>
      </c>
      <c r="M126" s="335"/>
      <c r="N126" s="505"/>
      <c r="O126" s="560"/>
      <c r="P126" s="571"/>
      <c r="Q126" s="335"/>
      <c r="R126" s="505"/>
      <c r="S126" s="560"/>
      <c r="T126" s="560"/>
      <c r="U126" s="893">
        <v>28.303999999999998</v>
      </c>
      <c r="V126" s="881"/>
      <c r="W126" s="891"/>
      <c r="X126" s="896"/>
      <c r="Y126" s="895"/>
      <c r="Z126" s="881"/>
      <c r="AA126" s="891"/>
      <c r="AB126" s="896"/>
      <c r="AC126" s="560" t="s">
        <v>365</v>
      </c>
      <c r="AD126" s="572">
        <v>28.303999999999998</v>
      </c>
      <c r="AE126" s="572"/>
      <c r="AF126" s="505"/>
      <c r="AG126" s="505"/>
      <c r="AH126" s="505"/>
      <c r="AI126" s="505"/>
      <c r="AJ126" s="505"/>
      <c r="AK126" s="505"/>
      <c r="AL126" s="505"/>
      <c r="AM126" s="505"/>
      <c r="AN126" s="505"/>
      <c r="AO126" s="505"/>
      <c r="AP126" s="560"/>
      <c r="AQ126" s="505"/>
      <c r="AR126" s="505"/>
      <c r="AZ126" s="505"/>
      <c r="BA126" s="505"/>
      <c r="BB126" s="505"/>
      <c r="BC126" s="505"/>
      <c r="BD126" s="505"/>
      <c r="BE126" s="505"/>
      <c r="BF126" s="505"/>
      <c r="BG126" s="505"/>
      <c r="BH126" s="505"/>
      <c r="BI126" s="505"/>
      <c r="BJ126" s="505"/>
    </row>
    <row r="127" spans="1:62" s="504" customFormat="1">
      <c r="A127" s="505"/>
      <c r="B127" s="1532"/>
      <c r="C127" s="562"/>
      <c r="D127" s="505"/>
      <c r="E127" s="560"/>
      <c r="F127" s="560" t="s">
        <v>1172</v>
      </c>
      <c r="G127" s="560"/>
      <c r="H127" s="560"/>
      <c r="I127" s="505"/>
      <c r="J127" s="505"/>
      <c r="K127" s="505"/>
      <c r="L127" s="569">
        <v>9.9819999999999993</v>
      </c>
      <c r="M127" s="335"/>
      <c r="N127" s="505"/>
      <c r="O127" s="560"/>
      <c r="P127" s="571"/>
      <c r="Q127" s="335"/>
      <c r="R127" s="505"/>
      <c r="S127" s="560"/>
      <c r="T127" s="560"/>
      <c r="U127" s="893">
        <v>9.9819999999999993</v>
      </c>
      <c r="V127" s="881"/>
      <c r="W127" s="891"/>
      <c r="X127" s="896"/>
      <c r="Y127" s="895"/>
      <c r="Z127" s="881"/>
      <c r="AA127" s="891"/>
      <c r="AB127" s="896"/>
      <c r="AC127" s="560" t="s">
        <v>365</v>
      </c>
      <c r="AD127" s="572">
        <v>9.9819999999999993</v>
      </c>
      <c r="AE127" s="572"/>
      <c r="AF127" s="505"/>
      <c r="AG127" s="505"/>
      <c r="AH127" s="505"/>
      <c r="AI127" s="505"/>
      <c r="AJ127" s="505"/>
      <c r="AK127" s="505"/>
      <c r="AL127" s="505"/>
      <c r="AM127" s="505"/>
      <c r="AN127" s="505"/>
      <c r="AO127" s="505"/>
      <c r="AP127" s="560"/>
      <c r="AQ127" s="505"/>
      <c r="AR127" s="505"/>
      <c r="AZ127" s="505"/>
      <c r="BA127" s="505"/>
      <c r="BB127" s="505"/>
      <c r="BC127" s="505"/>
      <c r="BD127" s="505"/>
      <c r="BE127" s="505"/>
      <c r="BF127" s="505"/>
      <c r="BG127" s="505"/>
      <c r="BH127" s="505"/>
      <c r="BI127" s="505"/>
      <c r="BJ127" s="505"/>
    </row>
    <row r="128" spans="1:62" s="504" customFormat="1">
      <c r="A128" s="505"/>
      <c r="B128" s="1532"/>
      <c r="C128" s="562"/>
      <c r="D128" s="505"/>
      <c r="E128" s="505"/>
      <c r="F128" s="560" t="s">
        <v>1173</v>
      </c>
      <c r="G128" s="505"/>
      <c r="H128" s="505"/>
      <c r="I128" s="505"/>
      <c r="J128" s="505"/>
      <c r="K128" s="505"/>
      <c r="L128" s="569">
        <v>7501.8959999999997</v>
      </c>
      <c r="M128" s="335"/>
      <c r="N128" s="505"/>
      <c r="O128" s="505"/>
      <c r="P128" s="571"/>
      <c r="Q128" s="335"/>
      <c r="R128" s="505"/>
      <c r="S128" s="505"/>
      <c r="T128" s="560"/>
      <c r="U128" s="893">
        <v>7501.8959999999997</v>
      </c>
      <c r="V128" s="881"/>
      <c r="W128" s="891"/>
      <c r="X128" s="891"/>
      <c r="Y128" s="895"/>
      <c r="Z128" s="881"/>
      <c r="AA128" s="891"/>
      <c r="AB128" s="891"/>
      <c r="AC128" s="560" t="s">
        <v>1162</v>
      </c>
      <c r="AD128" s="569">
        <v>7501.8959999999997</v>
      </c>
      <c r="AE128" s="505"/>
      <c r="AF128" s="505"/>
      <c r="AG128" s="505"/>
      <c r="AH128" s="505"/>
      <c r="AI128" s="505"/>
      <c r="AJ128" s="505"/>
      <c r="AK128" s="505"/>
      <c r="AL128" s="505"/>
      <c r="AM128" s="505"/>
      <c r="AN128" s="505"/>
      <c r="AO128" s="505"/>
      <c r="AP128" s="560"/>
      <c r="AQ128" s="505"/>
      <c r="AR128" s="505"/>
      <c r="AZ128" s="505"/>
      <c r="BA128" s="505"/>
      <c r="BB128" s="505"/>
      <c r="BC128" s="505"/>
      <c r="BD128" s="505"/>
      <c r="BE128" s="505"/>
      <c r="BF128" s="505"/>
      <c r="BG128" s="505"/>
      <c r="BH128" s="505"/>
      <c r="BI128" s="505"/>
      <c r="BJ128" s="505"/>
    </row>
    <row r="129" spans="1:62" s="504" customFormat="1">
      <c r="A129" s="505"/>
      <c r="B129" s="1532"/>
      <c r="C129" s="562"/>
      <c r="D129" s="505"/>
      <c r="E129" s="505"/>
      <c r="F129" s="560" t="s">
        <v>923</v>
      </c>
      <c r="G129" s="505"/>
      <c r="H129" s="505"/>
      <c r="I129" s="505"/>
      <c r="J129" s="505"/>
      <c r="K129" s="505"/>
      <c r="L129" s="569">
        <v>2300.1</v>
      </c>
      <c r="M129" s="335"/>
      <c r="N129" s="505"/>
      <c r="O129" s="505"/>
      <c r="P129" s="571"/>
      <c r="Q129" s="335"/>
      <c r="R129" s="505"/>
      <c r="S129" s="505"/>
      <c r="T129" s="560"/>
      <c r="U129" s="893">
        <v>2300.1</v>
      </c>
      <c r="V129" s="881"/>
      <c r="W129" s="891"/>
      <c r="X129" s="891"/>
      <c r="Y129" s="895"/>
      <c r="Z129" s="881"/>
      <c r="AA129" s="891"/>
      <c r="AB129" s="891"/>
      <c r="AC129" s="560" t="s">
        <v>365</v>
      </c>
      <c r="AD129" s="569">
        <v>2300.1</v>
      </c>
      <c r="AE129" s="505"/>
      <c r="AF129" s="505"/>
      <c r="AG129" s="505"/>
      <c r="AH129" s="505"/>
      <c r="AI129" s="505"/>
      <c r="AJ129" s="505"/>
      <c r="AK129" s="505"/>
      <c r="AL129" s="505"/>
      <c r="AM129" s="505"/>
      <c r="AN129" s="505"/>
      <c r="AO129" s="505"/>
      <c r="AP129" s="560"/>
      <c r="AQ129" s="505"/>
      <c r="AR129" s="505"/>
      <c r="AZ129" s="505"/>
      <c r="BA129" s="505"/>
      <c r="BB129" s="505"/>
      <c r="BC129" s="505"/>
      <c r="BD129" s="505"/>
      <c r="BE129" s="505"/>
      <c r="BF129" s="505"/>
      <c r="BG129" s="505"/>
      <c r="BH129" s="505"/>
      <c r="BI129" s="505"/>
      <c r="BJ129" s="505"/>
    </row>
    <row r="130" spans="1:62" s="504" customFormat="1">
      <c r="A130" s="505"/>
      <c r="B130" s="1532"/>
      <c r="C130" s="562"/>
      <c r="D130" s="505"/>
      <c r="E130" s="505"/>
      <c r="F130" s="560" t="s">
        <v>1174</v>
      </c>
      <c r="G130" s="505"/>
      <c r="H130" s="505"/>
      <c r="I130" s="505"/>
      <c r="J130" s="505"/>
      <c r="K130" s="505"/>
      <c r="L130" s="569">
        <v>71171.100000000006</v>
      </c>
      <c r="M130" s="335"/>
      <c r="N130" s="505"/>
      <c r="O130" s="505"/>
      <c r="P130" s="571"/>
      <c r="Q130" s="335"/>
      <c r="R130" s="505"/>
      <c r="S130" s="505"/>
      <c r="T130" s="560"/>
      <c r="U130" s="893">
        <v>71171.100000000006</v>
      </c>
      <c r="V130" s="881"/>
      <c r="W130" s="891"/>
      <c r="X130" s="891"/>
      <c r="Y130" s="895"/>
      <c r="Z130" s="881"/>
      <c r="AA130" s="891"/>
      <c r="AB130" s="891"/>
      <c r="AC130" s="560" t="s">
        <v>365</v>
      </c>
      <c r="AD130" s="569">
        <v>71171.100000000006</v>
      </c>
      <c r="AE130" s="505"/>
      <c r="AF130" s="505"/>
      <c r="AG130" s="505"/>
      <c r="AH130" s="505"/>
      <c r="AI130" s="505"/>
      <c r="AJ130" s="505"/>
      <c r="AK130" s="505"/>
      <c r="AL130" s="505"/>
      <c r="AM130" s="505"/>
      <c r="AN130" s="505"/>
      <c r="AO130" s="505"/>
      <c r="AP130" s="560"/>
      <c r="AQ130" s="505"/>
      <c r="AR130" s="505"/>
      <c r="AZ130" s="505"/>
      <c r="BA130" s="505"/>
      <c r="BB130" s="505"/>
      <c r="BC130" s="505"/>
      <c r="BD130" s="505"/>
      <c r="BE130" s="505"/>
      <c r="BF130" s="505"/>
      <c r="BG130" s="505"/>
      <c r="BH130" s="505"/>
      <c r="BI130" s="505"/>
      <c r="BJ130" s="505"/>
    </row>
    <row r="131" spans="1:62" s="504" customFormat="1">
      <c r="A131" s="505"/>
      <c r="B131" s="1532"/>
      <c r="C131" s="562"/>
      <c r="D131" s="505"/>
      <c r="E131" s="505"/>
      <c r="F131" s="560" t="s">
        <v>919</v>
      </c>
      <c r="G131" s="505"/>
      <c r="H131" s="505"/>
      <c r="I131" s="505"/>
      <c r="J131" s="505"/>
      <c r="K131" s="505"/>
      <c r="L131" s="569">
        <v>26553</v>
      </c>
      <c r="M131" s="335"/>
      <c r="N131" s="505"/>
      <c r="O131" s="505"/>
      <c r="P131" s="571"/>
      <c r="Q131" s="335"/>
      <c r="R131" s="505"/>
      <c r="S131" s="505"/>
      <c r="T131" s="560"/>
      <c r="U131" s="893">
        <v>26553</v>
      </c>
      <c r="V131" s="881"/>
      <c r="W131" s="891"/>
      <c r="X131" s="891"/>
      <c r="Y131" s="895"/>
      <c r="Z131" s="881"/>
      <c r="AA131" s="891"/>
      <c r="AB131" s="891"/>
      <c r="AC131" s="560" t="s">
        <v>365</v>
      </c>
      <c r="AD131" s="569">
        <v>26553</v>
      </c>
      <c r="AE131" s="569"/>
      <c r="AF131" s="505"/>
      <c r="AG131" s="505"/>
      <c r="AH131" s="505"/>
      <c r="AI131" s="505"/>
      <c r="AJ131" s="505"/>
      <c r="AK131" s="505"/>
      <c r="AL131" s="505"/>
      <c r="AM131" s="505"/>
      <c r="AN131" s="505"/>
      <c r="AO131" s="505"/>
      <c r="AP131" s="560"/>
      <c r="AQ131" s="505"/>
      <c r="AR131" s="505"/>
      <c r="AZ131" s="505"/>
      <c r="BA131" s="505"/>
      <c r="BB131" s="505"/>
      <c r="BC131" s="505"/>
      <c r="BD131" s="505"/>
      <c r="BE131" s="505"/>
      <c r="BF131" s="505"/>
      <c r="BG131" s="505"/>
      <c r="BH131" s="505"/>
      <c r="BI131" s="505"/>
      <c r="BJ131" s="505"/>
    </row>
    <row r="132" spans="1:62" s="504" customFormat="1">
      <c r="A132" s="505"/>
      <c r="B132" s="1532"/>
      <c r="C132" s="562"/>
      <c r="D132" s="505"/>
      <c r="E132" s="505"/>
      <c r="F132" s="560" t="s">
        <v>1175</v>
      </c>
      <c r="G132" s="505"/>
      <c r="H132" s="505"/>
      <c r="I132" s="505"/>
      <c r="J132" s="505"/>
      <c r="K132" s="505"/>
      <c r="L132" s="569">
        <v>20.4848</v>
      </c>
      <c r="M132" s="335"/>
      <c r="N132" s="505"/>
      <c r="O132" s="505"/>
      <c r="P132" s="571"/>
      <c r="Q132" s="335"/>
      <c r="R132" s="505"/>
      <c r="S132" s="505"/>
      <c r="T132" s="560"/>
      <c r="U132" s="893">
        <v>20.4848</v>
      </c>
      <c r="V132" s="881"/>
      <c r="W132" s="891"/>
      <c r="X132" s="891"/>
      <c r="Y132" s="895"/>
      <c r="Z132" s="881"/>
      <c r="AA132" s="891"/>
      <c r="AB132" s="891"/>
      <c r="AC132" s="560" t="s">
        <v>365</v>
      </c>
      <c r="AD132" s="505"/>
      <c r="AE132" s="569">
        <v>20.4848</v>
      </c>
      <c r="AF132" s="505"/>
      <c r="AG132" s="505"/>
      <c r="AH132" s="505"/>
      <c r="AI132" s="505"/>
      <c r="AJ132" s="505"/>
      <c r="AK132" s="505"/>
      <c r="AL132" s="505"/>
      <c r="AM132" s="505"/>
      <c r="AN132" s="505"/>
      <c r="AO132" s="505"/>
      <c r="AP132" s="560"/>
      <c r="AQ132" s="505"/>
      <c r="AR132" s="505"/>
      <c r="AZ132" s="505"/>
      <c r="BA132" s="505"/>
      <c r="BB132" s="505"/>
      <c r="BC132" s="505"/>
      <c r="BD132" s="505"/>
      <c r="BE132" s="505"/>
      <c r="BF132" s="505"/>
      <c r="BG132" s="505"/>
      <c r="BH132" s="505"/>
      <c r="BI132" s="505"/>
      <c r="BJ132" s="505"/>
    </row>
    <row r="133" spans="1:62" s="504" customFormat="1">
      <c r="A133" s="505"/>
      <c r="B133" s="1532"/>
      <c r="C133" s="562"/>
      <c r="D133" s="505"/>
      <c r="E133" s="505"/>
      <c r="F133" s="560" t="s">
        <v>942</v>
      </c>
      <c r="G133" s="505"/>
      <c r="H133" s="505"/>
      <c r="I133" s="505"/>
      <c r="J133" s="505"/>
      <c r="K133" s="505"/>
      <c r="L133" s="569">
        <v>331695</v>
      </c>
      <c r="M133" s="335"/>
      <c r="N133" s="505"/>
      <c r="O133" s="505"/>
      <c r="P133" s="571"/>
      <c r="Q133" s="335"/>
      <c r="R133" s="505"/>
      <c r="S133" s="505"/>
      <c r="T133" s="560"/>
      <c r="U133" s="893">
        <v>331695</v>
      </c>
      <c r="V133" s="881"/>
      <c r="W133" s="891"/>
      <c r="X133" s="891"/>
      <c r="Y133" s="895"/>
      <c r="Z133" s="881"/>
      <c r="AA133" s="891"/>
      <c r="AB133" s="891"/>
      <c r="AC133" s="560" t="s">
        <v>365</v>
      </c>
      <c r="AD133" s="569">
        <v>254694.375</v>
      </c>
      <c r="AE133" s="569">
        <v>77000.625</v>
      </c>
      <c r="AF133" s="505"/>
      <c r="AG133" s="505"/>
      <c r="AH133" s="505"/>
      <c r="AI133" s="505"/>
      <c r="AJ133" s="505"/>
      <c r="AK133" s="505"/>
      <c r="AL133" s="505"/>
      <c r="AM133" s="505"/>
      <c r="AN133" s="505"/>
      <c r="AO133" s="505"/>
      <c r="AP133" s="560"/>
      <c r="AQ133" s="505"/>
      <c r="AR133" s="505"/>
      <c r="AZ133" s="505"/>
      <c r="BA133" s="505"/>
      <c r="BB133" s="505"/>
      <c r="BC133" s="505"/>
      <c r="BD133" s="505"/>
      <c r="BE133" s="505"/>
      <c r="BF133" s="505"/>
      <c r="BG133" s="505"/>
      <c r="BH133" s="505"/>
      <c r="BI133" s="505"/>
      <c r="BJ133" s="505"/>
    </row>
    <row r="134" spans="1:62" s="504" customFormat="1" ht="12.75" customHeight="1">
      <c r="A134" s="505"/>
      <c r="B134" s="1532"/>
      <c r="C134" s="562"/>
      <c r="D134" s="505"/>
      <c r="E134" s="505"/>
      <c r="F134" s="560" t="s">
        <v>1124</v>
      </c>
      <c r="G134" s="505"/>
      <c r="H134" s="505"/>
      <c r="I134" s="505"/>
      <c r="J134" s="505"/>
      <c r="K134" s="505"/>
      <c r="L134" s="569">
        <v>5265000</v>
      </c>
      <c r="M134" s="335"/>
      <c r="N134" s="505"/>
      <c r="O134" s="505"/>
      <c r="P134" s="571"/>
      <c r="Q134" s="335"/>
      <c r="R134" s="505"/>
      <c r="S134" s="505"/>
      <c r="T134" s="560"/>
      <c r="U134" s="893">
        <v>5265000</v>
      </c>
      <c r="V134" s="881"/>
      <c r="W134" s="891"/>
      <c r="X134" s="891"/>
      <c r="Y134" s="895"/>
      <c r="Z134" s="881"/>
      <c r="AA134" s="891"/>
      <c r="AB134" s="891"/>
      <c r="AC134" s="560" t="s">
        <v>1162</v>
      </c>
      <c r="AD134" s="574">
        <v>3736451.6129032257</v>
      </c>
      <c r="AE134" s="569">
        <v>1528548.3870967745</v>
      </c>
      <c r="AF134" s="505"/>
      <c r="AG134" s="505"/>
      <c r="AH134" s="505"/>
      <c r="AI134" s="505"/>
      <c r="AJ134" s="505"/>
      <c r="AK134" s="505"/>
      <c r="AL134" s="505"/>
      <c r="AM134" s="505"/>
      <c r="AN134" s="505"/>
      <c r="AO134" s="505"/>
      <c r="AP134" s="560"/>
      <c r="AQ134" s="505"/>
      <c r="AR134" s="505"/>
      <c r="AZ134" s="505"/>
      <c r="BA134" s="505"/>
      <c r="BB134" s="505"/>
      <c r="BC134" s="505"/>
      <c r="BD134" s="505"/>
      <c r="BE134" s="505"/>
      <c r="BF134" s="505"/>
      <c r="BG134" s="505"/>
      <c r="BH134" s="505"/>
      <c r="BI134" s="505"/>
      <c r="BJ134" s="505"/>
    </row>
    <row r="135" spans="1:62" s="504" customFormat="1">
      <c r="A135" s="505"/>
      <c r="B135" s="1532"/>
      <c r="C135" s="562"/>
      <c r="D135" s="505"/>
      <c r="E135" s="505"/>
      <c r="F135" s="505"/>
      <c r="G135" s="505"/>
      <c r="H135" s="505"/>
      <c r="I135" s="505"/>
      <c r="J135" s="505"/>
      <c r="K135" s="505"/>
      <c r="L135" s="569">
        <v>3743953.5089032259</v>
      </c>
      <c r="M135" s="335"/>
      <c r="N135" s="505"/>
      <c r="O135" s="505"/>
      <c r="P135" s="571"/>
      <c r="Q135" s="335"/>
      <c r="R135" s="505"/>
      <c r="S135" s="505"/>
      <c r="T135" s="505"/>
      <c r="U135" s="893">
        <v>3743953.5089032259</v>
      </c>
      <c r="V135" s="881"/>
      <c r="W135" s="891"/>
      <c r="X135" s="891"/>
      <c r="Y135" s="895"/>
      <c r="Z135" s="881"/>
      <c r="AA135" s="891"/>
      <c r="AB135" s="891"/>
      <c r="AC135" s="505"/>
      <c r="AD135" s="569">
        <v>3743953.5089032259</v>
      </c>
      <c r="AE135" s="505"/>
      <c r="AF135" s="505"/>
      <c r="AG135" s="505"/>
      <c r="AH135" s="505"/>
      <c r="AI135" s="505"/>
      <c r="AJ135" s="505"/>
      <c r="AK135" s="505"/>
      <c r="AL135" s="505"/>
      <c r="AM135" s="505"/>
      <c r="AN135" s="505"/>
      <c r="AO135" s="505"/>
      <c r="AP135" s="560"/>
      <c r="AZ135" s="505"/>
      <c r="BA135" s="505"/>
      <c r="BB135" s="505"/>
      <c r="BC135" s="505"/>
      <c r="BD135" s="505"/>
      <c r="BE135" s="505"/>
      <c r="BF135" s="505"/>
      <c r="BG135" s="505"/>
      <c r="BH135" s="505"/>
      <c r="BI135" s="505"/>
      <c r="BJ135" s="505"/>
    </row>
    <row r="136" spans="1:62" s="504" customFormat="1">
      <c r="A136" s="505"/>
      <c r="B136" s="1532"/>
      <c r="C136" s="562"/>
      <c r="D136" s="505"/>
      <c r="E136" s="505"/>
      <c r="F136" s="560" t="s">
        <v>1176</v>
      </c>
      <c r="G136" s="505"/>
      <c r="H136" s="505"/>
      <c r="I136" s="505"/>
      <c r="J136" s="505"/>
      <c r="K136" s="505"/>
      <c r="L136" s="569">
        <v>47700</v>
      </c>
      <c r="M136" s="335"/>
      <c r="N136" s="505"/>
      <c r="O136" s="505"/>
      <c r="P136" s="571"/>
      <c r="Q136" s="335"/>
      <c r="R136" s="505"/>
      <c r="S136" s="505"/>
      <c r="T136" s="560"/>
      <c r="U136" s="893">
        <v>47700</v>
      </c>
      <c r="V136" s="881"/>
      <c r="W136" s="891"/>
      <c r="X136" s="891"/>
      <c r="Y136" s="895"/>
      <c r="Z136" s="881"/>
      <c r="AA136" s="891"/>
      <c r="AB136" s="891"/>
      <c r="AC136" s="560" t="s">
        <v>365</v>
      </c>
      <c r="AD136" s="569"/>
      <c r="AE136" s="569">
        <v>47700</v>
      </c>
      <c r="AF136" s="505"/>
      <c r="AG136" s="505"/>
      <c r="AH136" s="505"/>
      <c r="AI136" s="505"/>
      <c r="AJ136" s="505"/>
      <c r="AK136" s="505"/>
      <c r="AL136" s="505"/>
      <c r="AM136" s="505"/>
      <c r="AN136" s="505"/>
      <c r="AO136" s="505"/>
      <c r="AP136" s="560"/>
      <c r="AZ136" s="505"/>
      <c r="BA136" s="505"/>
      <c r="BB136" s="505"/>
      <c r="BC136" s="505"/>
      <c r="BD136" s="505"/>
      <c r="BE136" s="505"/>
      <c r="BF136" s="505"/>
      <c r="BG136" s="505"/>
      <c r="BH136" s="505"/>
      <c r="BI136" s="505"/>
      <c r="BJ136" s="505"/>
    </row>
    <row r="137" spans="1:62" s="504" customFormat="1">
      <c r="A137" s="505"/>
      <c r="B137" s="573"/>
      <c r="C137" s="562"/>
      <c r="D137" s="505"/>
      <c r="E137" s="505"/>
      <c r="F137" s="505"/>
      <c r="G137" s="505"/>
      <c r="H137" s="505"/>
      <c r="I137" s="505"/>
      <c r="J137" s="505"/>
      <c r="K137" s="505"/>
      <c r="L137" s="569">
        <v>0</v>
      </c>
      <c r="M137" s="335"/>
      <c r="N137" s="505"/>
      <c r="O137" s="505"/>
      <c r="P137" s="571"/>
      <c r="Q137" s="335"/>
      <c r="R137" s="505"/>
      <c r="S137" s="505"/>
      <c r="T137" s="505"/>
      <c r="U137" s="893">
        <v>0</v>
      </c>
      <c r="V137" s="881"/>
      <c r="W137" s="891"/>
      <c r="X137" s="891"/>
      <c r="Y137" s="895"/>
      <c r="Z137" s="881"/>
      <c r="AA137" s="891"/>
      <c r="AB137" s="891"/>
      <c r="AC137" s="505"/>
      <c r="AD137" s="569"/>
      <c r="AE137" s="505"/>
      <c r="AF137" s="505"/>
      <c r="AG137" s="505"/>
      <c r="AH137" s="505"/>
      <c r="AI137" s="505"/>
      <c r="AJ137" s="505"/>
      <c r="AK137" s="505"/>
      <c r="AL137" s="505"/>
      <c r="AM137" s="505"/>
      <c r="AN137" s="505"/>
      <c r="AO137" s="505"/>
      <c r="AP137" s="560"/>
      <c r="AZ137" s="505"/>
      <c r="BA137" s="505"/>
      <c r="BB137" s="505"/>
      <c r="BC137" s="505"/>
      <c r="BD137" s="505"/>
      <c r="BE137" s="505"/>
      <c r="BF137" s="505"/>
      <c r="BG137" s="505"/>
      <c r="BH137" s="505"/>
      <c r="BI137" s="505"/>
      <c r="BJ137" s="505"/>
    </row>
    <row r="138" spans="1:62" s="504" customFormat="1" ht="12" customHeight="1">
      <c r="A138" s="505"/>
      <c r="B138" s="1532" t="s">
        <v>1177</v>
      </c>
      <c r="C138" s="562"/>
      <c r="D138" s="505"/>
      <c r="E138" s="505"/>
      <c r="F138" s="560" t="s">
        <v>1178</v>
      </c>
      <c r="G138" s="505"/>
      <c r="H138" s="505"/>
      <c r="I138" s="505"/>
      <c r="J138" s="505"/>
      <c r="K138" s="505"/>
      <c r="L138" s="569">
        <v>151741.77119999999</v>
      </c>
      <c r="M138" s="335"/>
      <c r="N138" s="505"/>
      <c r="O138" s="505"/>
      <c r="P138" s="571"/>
      <c r="Q138" s="335"/>
      <c r="R138" s="505"/>
      <c r="S138" s="505"/>
      <c r="T138" s="560"/>
      <c r="U138" s="893">
        <v>151741.77119999999</v>
      </c>
      <c r="V138" s="881"/>
      <c r="W138" s="891"/>
      <c r="X138" s="891"/>
      <c r="Y138" s="895"/>
      <c r="Z138" s="881"/>
      <c r="AA138" s="891"/>
      <c r="AB138" s="891"/>
      <c r="AC138" s="560" t="s">
        <v>363</v>
      </c>
      <c r="AD138" s="569">
        <v>52665.120000000003</v>
      </c>
      <c r="AE138" s="569">
        <v>15768</v>
      </c>
      <c r="AF138" s="505"/>
      <c r="AG138" s="505"/>
      <c r="AH138" s="569">
        <v>30747.600000000002</v>
      </c>
      <c r="AI138" s="505"/>
      <c r="AJ138" s="569">
        <v>52560</v>
      </c>
      <c r="AK138" s="569"/>
      <c r="AL138" s="569">
        <v>1.0511999999999999</v>
      </c>
      <c r="AM138" s="569"/>
      <c r="AN138" s="569"/>
      <c r="AO138" s="569"/>
      <c r="AP138" s="560"/>
      <c r="AQ138" s="569"/>
      <c r="AZ138" s="505"/>
      <c r="BA138" s="505"/>
      <c r="BB138" s="505"/>
      <c r="BC138" s="505"/>
      <c r="BD138" s="505"/>
      <c r="BE138" s="505"/>
      <c r="BF138" s="505"/>
      <c r="BG138" s="505"/>
      <c r="BH138" s="505"/>
      <c r="BI138" s="505"/>
      <c r="BJ138" s="505"/>
    </row>
    <row r="139" spans="1:62" s="504" customFormat="1">
      <c r="A139" s="505"/>
      <c r="B139" s="1532"/>
      <c r="C139" s="562"/>
      <c r="D139" s="505"/>
      <c r="E139" s="505"/>
      <c r="F139" s="560" t="s">
        <v>1179</v>
      </c>
      <c r="G139" s="505"/>
      <c r="H139" s="505"/>
      <c r="I139" s="505"/>
      <c r="J139" s="505"/>
      <c r="K139" s="505"/>
      <c r="L139" s="569">
        <v>72.848159999999993</v>
      </c>
      <c r="M139" s="335"/>
      <c r="N139" s="505"/>
      <c r="O139" s="505"/>
      <c r="P139" s="571"/>
      <c r="Q139" s="335"/>
      <c r="R139" s="505"/>
      <c r="S139" s="505"/>
      <c r="T139" s="560"/>
      <c r="U139" s="893">
        <v>72.848159999999993</v>
      </c>
      <c r="V139" s="881"/>
      <c r="W139" s="891"/>
      <c r="X139" s="891"/>
      <c r="Y139" s="895"/>
      <c r="Z139" s="881"/>
      <c r="AA139" s="891"/>
      <c r="AB139" s="891"/>
      <c r="AC139" s="560" t="s">
        <v>365</v>
      </c>
      <c r="AD139" s="569"/>
      <c r="AE139" s="569"/>
      <c r="AF139" s="505"/>
      <c r="AG139" s="505"/>
      <c r="AH139" s="569"/>
      <c r="AI139" s="505"/>
      <c r="AJ139" s="569">
        <v>72.848159999999993</v>
      </c>
      <c r="AK139" s="569"/>
      <c r="AL139" s="569"/>
      <c r="AM139" s="569"/>
      <c r="AN139" s="569"/>
      <c r="AO139" s="569"/>
      <c r="AP139" s="560"/>
      <c r="AQ139" s="569"/>
      <c r="AZ139" s="505"/>
      <c r="BA139" s="505"/>
      <c r="BB139" s="505"/>
      <c r="BC139" s="505"/>
      <c r="BD139" s="505"/>
      <c r="BE139" s="505"/>
      <c r="BF139" s="505"/>
      <c r="BG139" s="505"/>
      <c r="BH139" s="505"/>
      <c r="BI139" s="505"/>
      <c r="BJ139" s="505"/>
    </row>
    <row r="140" spans="1:62" s="504" customFormat="1">
      <c r="A140" s="505"/>
      <c r="B140" s="1532"/>
      <c r="C140" s="562"/>
      <c r="D140" s="505"/>
      <c r="E140" s="505"/>
      <c r="F140" s="560"/>
      <c r="G140" s="505"/>
      <c r="H140" s="505"/>
      <c r="I140" s="505"/>
      <c r="J140" s="505"/>
      <c r="K140" s="505"/>
      <c r="L140" s="569">
        <v>0</v>
      </c>
      <c r="M140" s="335"/>
      <c r="N140" s="505"/>
      <c r="O140" s="505"/>
      <c r="P140" s="571"/>
      <c r="Q140" s="335"/>
      <c r="R140" s="505"/>
      <c r="S140" s="505"/>
      <c r="T140" s="560"/>
      <c r="U140" s="893">
        <v>0</v>
      </c>
      <c r="V140" s="881"/>
      <c r="W140" s="891"/>
      <c r="X140" s="891"/>
      <c r="Y140" s="895"/>
      <c r="Z140" s="881"/>
      <c r="AA140" s="891"/>
      <c r="AB140" s="891"/>
      <c r="AC140" s="560"/>
      <c r="AD140" s="569"/>
      <c r="AE140" s="569"/>
      <c r="AF140" s="569"/>
      <c r="AG140" s="569"/>
      <c r="AH140" s="569"/>
      <c r="AI140" s="569"/>
      <c r="AJ140" s="569"/>
      <c r="AK140" s="569"/>
      <c r="AL140" s="569"/>
      <c r="AM140" s="569"/>
      <c r="AN140" s="569"/>
      <c r="AO140" s="569"/>
      <c r="AP140" s="560"/>
      <c r="AZ140" s="505"/>
      <c r="BA140" s="505"/>
      <c r="BB140" s="505"/>
      <c r="BC140" s="505"/>
      <c r="BD140" s="505"/>
      <c r="BE140" s="505"/>
      <c r="BF140" s="505"/>
      <c r="BG140" s="505"/>
      <c r="BH140" s="505"/>
      <c r="BI140" s="505"/>
      <c r="BJ140" s="505"/>
    </row>
    <row r="141" spans="1:62" s="504" customFormat="1">
      <c r="A141" s="505"/>
      <c r="B141" s="1532"/>
      <c r="C141" s="562"/>
      <c r="D141" s="505"/>
      <c r="E141" s="505"/>
      <c r="F141" s="560" t="s">
        <v>4</v>
      </c>
      <c r="G141" s="505"/>
      <c r="H141" s="505"/>
      <c r="I141" s="505"/>
      <c r="J141" s="505"/>
      <c r="K141" s="505"/>
      <c r="L141" s="569">
        <v>0.14938829232676051</v>
      </c>
      <c r="M141" s="335"/>
      <c r="N141" s="505"/>
      <c r="O141" s="505"/>
      <c r="P141" s="571"/>
      <c r="Q141" s="335"/>
      <c r="R141" s="505"/>
      <c r="S141" s="505"/>
      <c r="T141" s="560"/>
      <c r="U141" s="893">
        <v>0.14938829232676051</v>
      </c>
      <c r="V141" s="881"/>
      <c r="W141" s="891"/>
      <c r="X141" s="891"/>
      <c r="Y141" s="895"/>
      <c r="Z141" s="881"/>
      <c r="AA141" s="891"/>
      <c r="AB141" s="891"/>
      <c r="AC141" s="560" t="s">
        <v>365</v>
      </c>
      <c r="AD141" s="569">
        <v>0.14938829232676051</v>
      </c>
      <c r="AE141" s="569"/>
      <c r="AF141" s="569"/>
      <c r="AG141" s="569"/>
      <c r="AH141" s="569"/>
      <c r="AI141" s="569"/>
      <c r="AJ141" s="569"/>
      <c r="AK141" s="569"/>
      <c r="AL141" s="569"/>
      <c r="AM141" s="569"/>
      <c r="AN141" s="569"/>
      <c r="AO141" s="569"/>
      <c r="AP141" s="560"/>
      <c r="AZ141" s="505"/>
      <c r="BA141" s="505"/>
      <c r="BB141" s="505"/>
      <c r="BC141" s="505"/>
      <c r="BD141" s="505"/>
      <c r="BE141" s="505"/>
      <c r="BF141" s="505"/>
      <c r="BG141" s="505"/>
      <c r="BH141" s="505"/>
      <c r="BI141" s="505"/>
      <c r="BJ141" s="505"/>
    </row>
    <row r="142" spans="1:62">
      <c r="B142" s="1532"/>
      <c r="F142" s="560" t="s">
        <v>1180</v>
      </c>
      <c r="L142" s="569">
        <v>3.5638412200816894</v>
      </c>
      <c r="N142" s="505"/>
      <c r="O142" s="505"/>
      <c r="P142" s="571"/>
      <c r="R142" s="505"/>
      <c r="S142" s="505"/>
      <c r="T142" s="560"/>
      <c r="U142" s="893">
        <v>3.5638412200816894</v>
      </c>
      <c r="W142" s="891"/>
      <c r="X142" s="891"/>
      <c r="Y142" s="895"/>
      <c r="AA142" s="891"/>
      <c r="AB142" s="891"/>
      <c r="AC142" s="560" t="s">
        <v>365</v>
      </c>
      <c r="AD142" s="569">
        <v>3.5550498154816892</v>
      </c>
      <c r="AE142" s="569">
        <v>8.7914046000000003E-3</v>
      </c>
      <c r="AF142" s="569"/>
      <c r="AG142" s="569"/>
      <c r="AH142" s="569"/>
      <c r="AI142" s="569"/>
      <c r="AJ142" s="569"/>
      <c r="AK142" s="569"/>
      <c r="AL142" s="569"/>
      <c r="AM142" s="569"/>
      <c r="AN142" s="569"/>
      <c r="AO142" s="569"/>
    </row>
    <row r="143" spans="1:62">
      <c r="B143" s="1532"/>
      <c r="F143" s="560" t="s">
        <v>1181</v>
      </c>
      <c r="L143" s="569">
        <v>456.82738094399991</v>
      </c>
      <c r="N143" s="505"/>
      <c r="O143" s="505"/>
      <c r="P143" s="571"/>
      <c r="R143" s="505"/>
      <c r="S143" s="505"/>
      <c r="T143" s="560"/>
      <c r="U143" s="893">
        <v>456.82738094399991</v>
      </c>
      <c r="W143" s="891"/>
      <c r="X143" s="891"/>
      <c r="Y143" s="895"/>
      <c r="AA143" s="891"/>
      <c r="AB143" s="891"/>
      <c r="AC143" s="560" t="s">
        <v>365</v>
      </c>
      <c r="AD143" s="569"/>
      <c r="AE143" s="569">
        <v>0.17582809199999996</v>
      </c>
      <c r="AF143" s="569"/>
      <c r="AG143" s="569"/>
      <c r="AH143" s="569"/>
      <c r="AI143" s="569"/>
      <c r="AJ143" s="569"/>
      <c r="AK143" s="569">
        <v>230.90264999999999</v>
      </c>
      <c r="AL143" s="569">
        <v>225.74890285199993</v>
      </c>
      <c r="AM143" s="569"/>
      <c r="AN143" s="569"/>
      <c r="AO143" s="569"/>
    </row>
    <row r="144" spans="1:62">
      <c r="B144" s="1532"/>
      <c r="F144" s="560" t="s">
        <v>1182</v>
      </c>
      <c r="L144" s="569">
        <v>770.44747606107023</v>
      </c>
      <c r="N144" s="505"/>
      <c r="O144" s="505"/>
      <c r="P144" s="571"/>
      <c r="R144" s="505"/>
      <c r="S144" s="505"/>
      <c r="T144" s="560"/>
      <c r="U144" s="893">
        <v>770.44747606107023</v>
      </c>
      <c r="W144" s="891"/>
      <c r="X144" s="891"/>
      <c r="Y144" s="895"/>
      <c r="AA144" s="891"/>
      <c r="AB144" s="891"/>
      <c r="AC144" s="560" t="s">
        <v>365</v>
      </c>
      <c r="AD144" s="569">
        <v>673.27078265192074</v>
      </c>
      <c r="AE144" s="569">
        <v>97.176693409149451</v>
      </c>
      <c r="AF144" s="569"/>
      <c r="AG144" s="569"/>
      <c r="AH144" s="569"/>
      <c r="AI144" s="569"/>
      <c r="AJ144" s="569"/>
      <c r="AK144" s="569"/>
      <c r="AL144" s="569"/>
      <c r="AM144" s="569"/>
      <c r="AN144" s="569"/>
      <c r="AO144" s="569"/>
    </row>
    <row r="145" spans="2:51">
      <c r="B145" s="1532"/>
      <c r="F145" s="560" t="s">
        <v>925</v>
      </c>
      <c r="L145" s="569">
        <v>130.46520021498588</v>
      </c>
      <c r="N145" s="505"/>
      <c r="O145" s="505"/>
      <c r="P145" s="571"/>
      <c r="R145" s="505"/>
      <c r="S145" s="505"/>
      <c r="T145" s="560"/>
      <c r="U145" s="893">
        <v>130.46520021498588</v>
      </c>
      <c r="W145" s="891"/>
      <c r="X145" s="891"/>
      <c r="Y145" s="895"/>
      <c r="AA145" s="891"/>
      <c r="AB145" s="891"/>
      <c r="AC145" s="560" t="s">
        <v>365</v>
      </c>
      <c r="AD145" s="569">
        <v>116.37988845088485</v>
      </c>
      <c r="AE145" s="569">
        <v>14.085311764101041</v>
      </c>
      <c r="AF145" s="569"/>
      <c r="AG145" s="569"/>
      <c r="AH145" s="569"/>
      <c r="AI145" s="569"/>
      <c r="AJ145" s="569"/>
      <c r="AK145" s="569"/>
      <c r="AL145" s="569"/>
      <c r="AM145" s="569"/>
      <c r="AN145" s="569"/>
      <c r="AO145" s="569"/>
    </row>
    <row r="146" spans="2:51">
      <c r="B146" s="1532"/>
      <c r="C146" s="505"/>
      <c r="F146" s="560" t="s">
        <v>1183</v>
      </c>
      <c r="L146" s="569">
        <v>1.3</v>
      </c>
      <c r="N146" s="505"/>
      <c r="O146" s="505"/>
      <c r="P146" s="571"/>
      <c r="R146" s="505"/>
      <c r="S146" s="505"/>
      <c r="T146" s="560"/>
      <c r="U146" s="893">
        <v>1.3</v>
      </c>
      <c r="W146" s="891"/>
      <c r="X146" s="891"/>
      <c r="Y146" s="895"/>
      <c r="AA146" s="891"/>
      <c r="AB146" s="891"/>
      <c r="AC146" s="560" t="s">
        <v>365</v>
      </c>
      <c r="AD146" s="575"/>
      <c r="AE146" s="335"/>
      <c r="AF146" s="335"/>
      <c r="AG146" s="335"/>
      <c r="AH146" s="335"/>
      <c r="AI146" s="335"/>
      <c r="AJ146" s="335"/>
      <c r="AK146" s="335"/>
      <c r="AL146" s="335"/>
      <c r="AM146" s="335"/>
      <c r="AN146" s="335"/>
      <c r="AO146" s="335">
        <v>1.3</v>
      </c>
      <c r="AP146" s="470"/>
      <c r="AY146" s="505"/>
    </row>
    <row r="147" spans="2:51">
      <c r="B147" s="1532"/>
      <c r="C147" s="505"/>
      <c r="F147" s="560"/>
      <c r="L147" s="569">
        <v>0</v>
      </c>
      <c r="N147" s="505"/>
      <c r="O147" s="505"/>
      <c r="P147" s="571"/>
      <c r="R147" s="505"/>
      <c r="S147" s="505"/>
      <c r="T147" s="560"/>
      <c r="U147" s="893">
        <v>0</v>
      </c>
      <c r="W147" s="891"/>
      <c r="X147" s="891"/>
      <c r="Y147" s="895"/>
      <c r="AA147" s="891"/>
      <c r="AB147" s="891"/>
      <c r="AC147" s="560"/>
      <c r="AD147" s="575"/>
      <c r="AE147" s="335"/>
      <c r="AF147" s="335"/>
      <c r="AG147" s="335"/>
      <c r="AH147" s="335"/>
      <c r="AI147" s="335"/>
      <c r="AJ147" s="335"/>
      <c r="AK147" s="335"/>
      <c r="AL147" s="335"/>
      <c r="AM147" s="335"/>
      <c r="AN147" s="335"/>
      <c r="AO147" s="335"/>
      <c r="AP147" s="470"/>
      <c r="AY147" s="505"/>
    </row>
    <row r="148" spans="2:51">
      <c r="B148" s="1532"/>
      <c r="C148" s="505"/>
      <c r="F148" s="560" t="s">
        <v>1184</v>
      </c>
      <c r="L148" s="569">
        <v>15971484.1</v>
      </c>
      <c r="N148" s="505"/>
      <c r="O148" s="505"/>
      <c r="P148" s="571"/>
      <c r="R148" s="505"/>
      <c r="S148" s="505"/>
      <c r="T148" s="560"/>
      <c r="U148" s="893">
        <v>15971484.1</v>
      </c>
      <c r="W148" s="891"/>
      <c r="X148" s="891"/>
      <c r="Y148" s="895"/>
      <c r="AA148" s="891"/>
      <c r="AB148" s="891"/>
      <c r="AC148" s="560" t="s">
        <v>365</v>
      </c>
      <c r="AD148" s="335"/>
      <c r="AE148" s="335"/>
      <c r="AF148" s="335"/>
      <c r="AG148" s="335"/>
      <c r="AH148" s="335"/>
      <c r="AI148" s="335"/>
      <c r="AJ148" s="569">
        <v>333148.52999999933</v>
      </c>
      <c r="AK148" s="569"/>
      <c r="AL148" s="569"/>
      <c r="AM148" s="569"/>
      <c r="AN148" s="569"/>
      <c r="AO148" s="569">
        <v>15638335.57</v>
      </c>
      <c r="AP148" s="572"/>
      <c r="AY148" s="505"/>
    </row>
    <row r="149" spans="2:51">
      <c r="B149" s="1532"/>
      <c r="C149" s="505"/>
      <c r="F149" s="560" t="s">
        <v>1185</v>
      </c>
      <c r="L149" s="569">
        <v>500</v>
      </c>
      <c r="N149" s="505"/>
      <c r="O149" s="505"/>
      <c r="P149" s="571"/>
      <c r="R149" s="505"/>
      <c r="S149" s="505"/>
      <c r="T149" s="560"/>
      <c r="U149" s="893">
        <v>500</v>
      </c>
      <c r="W149" s="891"/>
      <c r="X149" s="891"/>
      <c r="Y149" s="895"/>
      <c r="AA149" s="891"/>
      <c r="AB149" s="891"/>
      <c r="AC149" s="560" t="s">
        <v>365</v>
      </c>
      <c r="AD149" s="335"/>
      <c r="AE149" s="335"/>
      <c r="AF149" s="335"/>
      <c r="AG149" s="335"/>
      <c r="AH149" s="335"/>
      <c r="AI149" s="576">
        <v>500</v>
      </c>
      <c r="AJ149" s="335"/>
      <c r="AK149" s="335"/>
      <c r="AL149" s="335"/>
      <c r="AM149" s="335"/>
      <c r="AN149" s="335"/>
      <c r="AO149" s="335"/>
      <c r="AP149" s="470"/>
      <c r="AY149" s="505"/>
    </row>
    <row r="150" spans="2:51">
      <c r="B150" s="1532"/>
      <c r="C150" s="505"/>
      <c r="F150" s="560" t="s">
        <v>1186</v>
      </c>
      <c r="L150" s="569">
        <v>27313.518816</v>
      </c>
      <c r="N150" s="505"/>
      <c r="O150" s="505"/>
      <c r="P150" s="571"/>
      <c r="R150" s="505"/>
      <c r="S150" s="505"/>
      <c r="T150" s="560"/>
      <c r="U150" s="893">
        <v>27313.518816</v>
      </c>
      <c r="W150" s="891"/>
      <c r="X150" s="891"/>
      <c r="Y150" s="895"/>
      <c r="AA150" s="891"/>
      <c r="AB150" s="891"/>
      <c r="AC150" s="560" t="s">
        <v>365</v>
      </c>
      <c r="AD150" s="569">
        <v>9479.7216000000008</v>
      </c>
      <c r="AE150" s="569">
        <v>2838.24</v>
      </c>
      <c r="AF150" s="569"/>
      <c r="AG150" s="569"/>
      <c r="AH150" s="569">
        <v>5534.5680000000002</v>
      </c>
      <c r="AI150" s="569"/>
      <c r="AJ150" s="569">
        <v>9460.7999999999993</v>
      </c>
      <c r="AK150" s="569"/>
      <c r="AL150" s="569">
        <v>0.18921599999999997</v>
      </c>
      <c r="AM150" s="569"/>
      <c r="AN150" s="569"/>
      <c r="AO150" s="569"/>
      <c r="AP150" s="470"/>
      <c r="AY150" s="505"/>
    </row>
    <row r="151" spans="2:51">
      <c r="B151" s="1532"/>
      <c r="C151" s="505"/>
      <c r="F151" s="560" t="s">
        <v>1187</v>
      </c>
      <c r="G151" s="505">
        <v>5.6000000000000001E-2</v>
      </c>
      <c r="H151" s="505" t="s">
        <v>1188</v>
      </c>
      <c r="J151" s="505" t="s">
        <v>1188</v>
      </c>
      <c r="L151" s="569">
        <v>294840</v>
      </c>
      <c r="N151" s="505"/>
      <c r="O151" s="505"/>
      <c r="P151" s="571"/>
      <c r="R151" s="505"/>
      <c r="S151" s="505"/>
      <c r="T151" s="560"/>
      <c r="U151" s="893">
        <v>294840</v>
      </c>
      <c r="W151" s="891"/>
      <c r="X151" s="891"/>
      <c r="Y151" s="895"/>
      <c r="AA151" s="891"/>
      <c r="AB151" s="891"/>
      <c r="AC151" s="560" t="s">
        <v>365</v>
      </c>
      <c r="AD151" s="572">
        <v>209241.29032258064</v>
      </c>
      <c r="AE151" s="572">
        <v>85598.709677419378</v>
      </c>
      <c r="AF151" s="569"/>
      <c r="AG151" s="569"/>
      <c r="AH151" s="569"/>
      <c r="AI151" s="569"/>
      <c r="AJ151" s="569"/>
      <c r="AK151" s="569"/>
      <c r="AL151" s="569"/>
      <c r="AM151" s="569"/>
      <c r="AN151" s="569"/>
      <c r="AO151" s="569"/>
      <c r="AP151" s="470"/>
      <c r="AY151" s="505"/>
    </row>
    <row r="152" spans="2:51">
      <c r="B152" s="1532"/>
      <c r="C152" s="505"/>
      <c r="F152" s="560" t="s">
        <v>1189</v>
      </c>
      <c r="G152" s="505">
        <v>0.05</v>
      </c>
      <c r="H152" s="505" t="s">
        <v>1190</v>
      </c>
      <c r="L152" s="569"/>
      <c r="N152" s="505"/>
      <c r="O152" s="505"/>
      <c r="P152" s="571"/>
      <c r="R152" s="505"/>
      <c r="S152" s="505"/>
      <c r="T152" s="560"/>
      <c r="U152" s="893"/>
      <c r="W152" s="891"/>
      <c r="X152" s="891"/>
      <c r="Y152" s="895"/>
      <c r="AA152" s="891"/>
      <c r="AB152" s="891"/>
      <c r="AC152" s="560"/>
      <c r="AD152" s="572"/>
      <c r="AE152" s="572"/>
      <c r="AF152" s="569"/>
      <c r="AG152" s="569"/>
      <c r="AH152" s="569"/>
      <c r="AI152" s="569"/>
      <c r="AJ152" s="569"/>
      <c r="AK152" s="569"/>
      <c r="AL152" s="569"/>
      <c r="AM152" s="569"/>
      <c r="AN152" s="569"/>
      <c r="AO152" s="569"/>
      <c r="AP152" s="470"/>
      <c r="AY152" s="505"/>
    </row>
    <row r="153" spans="2:51">
      <c r="B153" s="1532"/>
      <c r="C153" s="505"/>
      <c r="F153" s="560"/>
      <c r="L153" s="569"/>
      <c r="N153" s="505"/>
      <c r="O153" s="505"/>
      <c r="P153" s="571"/>
      <c r="R153" s="505"/>
      <c r="S153" s="505"/>
      <c r="T153" s="560"/>
      <c r="U153" s="893"/>
      <c r="W153" s="891"/>
      <c r="X153" s="891"/>
      <c r="Y153" s="895"/>
      <c r="AA153" s="891"/>
      <c r="AB153" s="891"/>
      <c r="AC153" s="560"/>
      <c r="AD153" s="572"/>
      <c r="AE153" s="572"/>
      <c r="AF153" s="569"/>
      <c r="AG153" s="569"/>
      <c r="AH153" s="569"/>
      <c r="AI153" s="569"/>
      <c r="AJ153" s="569"/>
      <c r="AK153" s="569"/>
      <c r="AL153" s="569"/>
      <c r="AM153" s="569"/>
      <c r="AN153" s="569"/>
      <c r="AO153" s="569"/>
      <c r="AP153" s="470"/>
      <c r="AY153" s="505"/>
    </row>
    <row r="154" spans="2:51">
      <c r="B154" s="1532"/>
      <c r="C154" s="505"/>
      <c r="F154" s="560" t="s">
        <v>1191</v>
      </c>
      <c r="L154" s="569">
        <v>2276.1265680000006</v>
      </c>
      <c r="N154" s="505"/>
      <c r="O154" s="505"/>
      <c r="P154" s="571"/>
      <c r="R154" s="505"/>
      <c r="S154" s="505"/>
      <c r="T154" s="560"/>
      <c r="U154" s="893">
        <v>2276.1265680000006</v>
      </c>
      <c r="W154" s="891"/>
      <c r="X154" s="891"/>
      <c r="Y154" s="895"/>
      <c r="AA154" s="891"/>
      <c r="AB154" s="891"/>
      <c r="AC154" s="560" t="s">
        <v>365</v>
      </c>
      <c r="AD154" s="572">
        <v>789.97680000000003</v>
      </c>
      <c r="AE154" s="572">
        <v>236.52</v>
      </c>
      <c r="AF154" s="572"/>
      <c r="AG154" s="572"/>
      <c r="AH154" s="572">
        <v>461.21400000000006</v>
      </c>
      <c r="AI154" s="572"/>
      <c r="AJ154" s="572">
        <v>788.4</v>
      </c>
      <c r="AK154" s="572"/>
      <c r="AL154" s="572">
        <v>1.5767999999999997E-2</v>
      </c>
      <c r="AM154" s="572"/>
      <c r="AN154" s="572"/>
      <c r="AO154" s="572"/>
      <c r="AP154" s="572"/>
      <c r="AY154" s="505"/>
    </row>
    <row r="155" spans="2:51">
      <c r="B155" s="1532"/>
      <c r="C155" s="505"/>
      <c r="F155" s="560" t="s">
        <v>685</v>
      </c>
      <c r="L155" s="569">
        <v>7177.3857777599997</v>
      </c>
      <c r="N155" s="505"/>
      <c r="O155" s="505"/>
      <c r="P155" s="571"/>
      <c r="R155" s="505"/>
      <c r="S155" s="505"/>
      <c r="T155" s="560"/>
      <c r="U155" s="893">
        <v>7177.3857777599997</v>
      </c>
      <c r="W155" s="891"/>
      <c r="X155" s="891"/>
      <c r="Y155" s="895"/>
      <c r="AA155" s="891"/>
      <c r="AB155" s="891"/>
      <c r="AC155" s="560" t="s">
        <v>365</v>
      </c>
      <c r="AD155" s="572">
        <v>2491.060176</v>
      </c>
      <c r="AE155" s="572">
        <v>745.82640000000004</v>
      </c>
      <c r="AF155" s="569"/>
      <c r="AG155" s="569"/>
      <c r="AH155" s="572">
        <v>1454.36148</v>
      </c>
      <c r="AI155" s="569"/>
      <c r="AJ155" s="572">
        <v>2486.0880000000002</v>
      </c>
      <c r="AK155" s="572"/>
      <c r="AL155" s="572">
        <v>4.9721759999999997E-2</v>
      </c>
      <c r="AM155" s="572"/>
      <c r="AN155" s="572"/>
      <c r="AO155" s="572"/>
      <c r="AP155" s="470"/>
      <c r="AY155" s="505"/>
    </row>
    <row r="156" spans="2:51">
      <c r="B156" s="1532"/>
      <c r="C156" s="505"/>
      <c r="F156" s="560" t="s">
        <v>1192</v>
      </c>
      <c r="L156" s="569">
        <v>60.696708479999998</v>
      </c>
      <c r="N156" s="505"/>
      <c r="O156" s="505"/>
      <c r="P156" s="571"/>
      <c r="R156" s="505"/>
      <c r="S156" s="505"/>
      <c r="T156" s="560"/>
      <c r="U156" s="893">
        <v>60.696708479999998</v>
      </c>
      <c r="W156" s="891"/>
      <c r="X156" s="891"/>
      <c r="Y156" s="895"/>
      <c r="AA156" s="891"/>
      <c r="AB156" s="891"/>
      <c r="AC156" s="560" t="s">
        <v>365</v>
      </c>
      <c r="AD156" s="572">
        <v>21.066047999999999</v>
      </c>
      <c r="AE156" s="572">
        <v>6.3071999999999999</v>
      </c>
      <c r="AF156" s="569"/>
      <c r="AG156" s="569"/>
      <c r="AH156" s="572">
        <v>12.29904</v>
      </c>
      <c r="AI156" s="569"/>
      <c r="AJ156" s="572">
        <v>21.024000000000001</v>
      </c>
      <c r="AK156" s="572"/>
      <c r="AL156" s="572">
        <v>4.2047999999999999E-4</v>
      </c>
      <c r="AM156" s="572"/>
      <c r="AN156" s="572"/>
      <c r="AO156" s="572"/>
      <c r="AP156" s="470"/>
      <c r="AY156" s="505"/>
    </row>
    <row r="157" spans="2:51">
      <c r="B157" s="1532"/>
      <c r="C157" s="505"/>
      <c r="F157" s="560" t="s">
        <v>259</v>
      </c>
      <c r="L157" s="569">
        <v>242.78683391999999</v>
      </c>
      <c r="N157" s="505"/>
      <c r="O157" s="505"/>
      <c r="P157" s="571"/>
      <c r="R157" s="505"/>
      <c r="S157" s="505"/>
      <c r="T157" s="560"/>
      <c r="U157" s="893">
        <v>242.78683391999999</v>
      </c>
      <c r="W157" s="891"/>
      <c r="X157" s="891"/>
      <c r="Y157" s="895"/>
      <c r="AA157" s="891"/>
      <c r="AB157" s="891"/>
      <c r="AC157" s="560" t="s">
        <v>365</v>
      </c>
      <c r="AD157" s="572">
        <v>84.264191999999994</v>
      </c>
      <c r="AE157" s="572">
        <v>25.2288</v>
      </c>
      <c r="AF157" s="569"/>
      <c r="AG157" s="569"/>
      <c r="AH157" s="572">
        <v>49.196159999999999</v>
      </c>
      <c r="AI157" s="569"/>
      <c r="AJ157" s="572">
        <v>84.096000000000004</v>
      </c>
      <c r="AK157" s="572"/>
      <c r="AL157" s="572">
        <v>1.6819199999999999E-3</v>
      </c>
      <c r="AM157" s="572"/>
      <c r="AN157" s="572"/>
      <c r="AO157" s="572"/>
      <c r="AP157" s="470"/>
      <c r="AY157" s="505"/>
    </row>
    <row r="158" spans="2:51">
      <c r="B158" s="1532"/>
      <c r="C158" s="505"/>
      <c r="F158" s="560" t="s">
        <v>920</v>
      </c>
      <c r="L158" s="569">
        <v>30.348354239999999</v>
      </c>
      <c r="N158" s="505"/>
      <c r="O158" s="505"/>
      <c r="P158" s="571"/>
      <c r="R158" s="505"/>
      <c r="S158" s="505"/>
      <c r="T158" s="560"/>
      <c r="U158" s="893">
        <v>30.348354239999999</v>
      </c>
      <c r="W158" s="891"/>
      <c r="X158" s="891"/>
      <c r="Y158" s="895"/>
      <c r="AA158" s="891"/>
      <c r="AB158" s="891"/>
      <c r="AC158" s="560" t="s">
        <v>365</v>
      </c>
      <c r="AD158" s="572">
        <v>10.533023999999999</v>
      </c>
      <c r="AE158" s="572">
        <v>3.1536</v>
      </c>
      <c r="AF158" s="569"/>
      <c r="AG158" s="569"/>
      <c r="AH158" s="572">
        <v>6.1495199999999999</v>
      </c>
      <c r="AI158" s="569"/>
      <c r="AJ158" s="572">
        <v>10.512</v>
      </c>
      <c r="AK158" s="572"/>
      <c r="AL158" s="572">
        <v>2.1023999999999999E-4</v>
      </c>
      <c r="AM158" s="572"/>
      <c r="AN158" s="572"/>
      <c r="AO158" s="572"/>
      <c r="AP158" s="470"/>
      <c r="AY158" s="505"/>
    </row>
    <row r="159" spans="2:51">
      <c r="B159" s="1532"/>
      <c r="C159" s="505"/>
      <c r="F159" s="560" t="s">
        <v>949</v>
      </c>
      <c r="L159" s="569">
        <v>15.17417712</v>
      </c>
      <c r="N159" s="505"/>
      <c r="O159" s="505"/>
      <c r="P159" s="571"/>
      <c r="R159" s="505"/>
      <c r="S159" s="505"/>
      <c r="T159" s="560"/>
      <c r="U159" s="893">
        <v>15.17417712</v>
      </c>
      <c r="W159" s="891"/>
      <c r="X159" s="891"/>
      <c r="Y159" s="895"/>
      <c r="AA159" s="891"/>
      <c r="AB159" s="891"/>
      <c r="AC159" s="560" t="s">
        <v>365</v>
      </c>
      <c r="AD159" s="572">
        <v>5.2665119999999996</v>
      </c>
      <c r="AE159" s="572">
        <v>1.5768</v>
      </c>
      <c r="AF159" s="569"/>
      <c r="AG159" s="569"/>
      <c r="AH159" s="572">
        <v>3.0747599999999999</v>
      </c>
      <c r="AI159" s="569"/>
      <c r="AJ159" s="572">
        <v>5.2560000000000002</v>
      </c>
      <c r="AK159" s="572"/>
      <c r="AL159" s="572">
        <v>1.0512E-4</v>
      </c>
      <c r="AM159" s="572"/>
      <c r="AN159" s="572"/>
      <c r="AO159" s="572"/>
      <c r="AP159" s="470"/>
      <c r="AY159" s="505"/>
    </row>
    <row r="160" spans="2:51">
      <c r="B160" s="1532"/>
      <c r="C160" s="505"/>
      <c r="F160" s="560" t="s">
        <v>3</v>
      </c>
      <c r="L160" s="569">
        <v>208948.41894239999</v>
      </c>
      <c r="N160" s="505"/>
      <c r="O160" s="505"/>
      <c r="P160" s="571"/>
      <c r="R160" s="505"/>
      <c r="S160" s="505"/>
      <c r="T160" s="560"/>
      <c r="U160" s="893">
        <v>208948.41894239999</v>
      </c>
      <c r="W160" s="891"/>
      <c r="X160" s="891"/>
      <c r="Y160" s="895"/>
      <c r="AA160" s="891"/>
      <c r="AB160" s="891"/>
      <c r="AC160" s="560" t="s">
        <v>365</v>
      </c>
      <c r="AD160" s="572">
        <v>72519.870240000004</v>
      </c>
      <c r="AE160" s="572">
        <v>21712.536</v>
      </c>
      <c r="AF160" s="569"/>
      <c r="AG160" s="569"/>
      <c r="AH160" s="572">
        <v>42339.445200000002</v>
      </c>
      <c r="AI160" s="569"/>
      <c r="AJ160" s="572">
        <v>72375.12</v>
      </c>
      <c r="AK160" s="572"/>
      <c r="AL160" s="572">
        <v>1.4475023999999999</v>
      </c>
      <c r="AM160" s="572"/>
      <c r="AN160" s="572"/>
      <c r="AO160" s="572"/>
      <c r="AP160" s="470"/>
      <c r="AY160" s="505"/>
    </row>
    <row r="161" spans="1:62">
      <c r="B161" s="1532"/>
      <c r="C161" s="505"/>
      <c r="F161" s="560" t="s">
        <v>922</v>
      </c>
      <c r="L161" s="569">
        <v>106.21923984</v>
      </c>
      <c r="N161" s="505"/>
      <c r="O161" s="505"/>
      <c r="P161" s="571"/>
      <c r="R161" s="505"/>
      <c r="S161" s="505"/>
      <c r="T161" s="560"/>
      <c r="U161" s="893">
        <v>106.21923984</v>
      </c>
      <c r="W161" s="891"/>
      <c r="X161" s="891"/>
      <c r="Y161" s="895"/>
      <c r="AA161" s="891"/>
      <c r="AB161" s="891"/>
      <c r="AC161" s="560" t="s">
        <v>365</v>
      </c>
      <c r="AD161" s="572">
        <v>36.865583999999998</v>
      </c>
      <c r="AE161" s="572">
        <v>11.037599999999999</v>
      </c>
      <c r="AF161" s="569"/>
      <c r="AG161" s="569"/>
      <c r="AH161" s="572">
        <v>21.523319999999998</v>
      </c>
      <c r="AI161" s="569"/>
      <c r="AJ161" s="572">
        <v>36.792000000000002</v>
      </c>
      <c r="AK161" s="572"/>
      <c r="AL161" s="572">
        <v>7.3583999999999987E-4</v>
      </c>
      <c r="AM161" s="572"/>
      <c r="AN161" s="572"/>
      <c r="AO161" s="572"/>
      <c r="AP161" s="470"/>
      <c r="AY161" s="505"/>
    </row>
    <row r="162" spans="1:62">
      <c r="B162" s="577"/>
      <c r="C162" s="505"/>
      <c r="F162" s="560"/>
      <c r="L162" s="569"/>
      <c r="N162" s="505"/>
      <c r="O162" s="505"/>
      <c r="P162" s="571"/>
      <c r="R162" s="505"/>
      <c r="S162" s="505"/>
      <c r="T162" s="560"/>
      <c r="U162" s="893"/>
      <c r="W162" s="891"/>
      <c r="X162" s="891"/>
      <c r="Y162" s="895"/>
      <c r="AA162" s="891"/>
      <c r="AB162" s="891"/>
      <c r="AC162" s="560"/>
      <c r="AD162" s="572"/>
      <c r="AE162" s="572"/>
      <c r="AF162" s="569"/>
      <c r="AG162" s="569"/>
      <c r="AH162" s="569"/>
      <c r="AI162" s="569"/>
      <c r="AJ162" s="569"/>
      <c r="AK162" s="569"/>
      <c r="AL162" s="569"/>
      <c r="AM162" s="569"/>
      <c r="AN162" s="569"/>
      <c r="AO162" s="569"/>
      <c r="AP162" s="470"/>
      <c r="AY162" s="505"/>
    </row>
    <row r="163" spans="1:62" ht="12" customHeight="1">
      <c r="B163" s="1531" t="s">
        <v>1193</v>
      </c>
      <c r="F163" s="560" t="s">
        <v>1194</v>
      </c>
      <c r="G163" s="560"/>
      <c r="H163" s="560"/>
      <c r="L163" s="569">
        <v>16121991.6</v>
      </c>
      <c r="M163" s="569"/>
      <c r="N163" s="505"/>
      <c r="O163" s="560"/>
      <c r="P163" s="571"/>
      <c r="Q163" s="569"/>
      <c r="R163" s="505"/>
      <c r="S163" s="560"/>
      <c r="T163" s="560"/>
      <c r="U163" s="893">
        <v>16121991.6</v>
      </c>
      <c r="V163" s="893"/>
      <c r="W163" s="891"/>
      <c r="X163" s="896"/>
      <c r="Y163" s="895"/>
      <c r="Z163" s="893"/>
      <c r="AA163" s="891"/>
      <c r="AB163" s="896"/>
      <c r="AC163" s="560" t="s">
        <v>365</v>
      </c>
      <c r="AD163" s="572"/>
      <c r="AE163" s="572"/>
      <c r="AF163" s="572"/>
      <c r="AG163" s="572"/>
      <c r="AH163" s="572">
        <v>16121991.6</v>
      </c>
      <c r="AI163" s="578"/>
      <c r="AJ163" s="569"/>
      <c r="AK163" s="569"/>
      <c r="AL163" s="569"/>
      <c r="AM163" s="569"/>
      <c r="AN163" s="569"/>
      <c r="AO163" s="569"/>
      <c r="AP163" s="572"/>
    </row>
    <row r="164" spans="1:62">
      <c r="B164" s="1531"/>
      <c r="F164" s="560" t="s">
        <v>945</v>
      </c>
      <c r="L164" s="569">
        <v>197.73072000000002</v>
      </c>
      <c r="M164" s="569"/>
      <c r="N164" s="505"/>
      <c r="O164" s="505"/>
      <c r="P164" s="571"/>
      <c r="Q164" s="569"/>
      <c r="R164" s="505"/>
      <c r="S164" s="505"/>
      <c r="T164" s="560"/>
      <c r="U164" s="893">
        <v>197.73072000000002</v>
      </c>
      <c r="V164" s="893"/>
      <c r="W164" s="891"/>
      <c r="X164" s="891"/>
      <c r="Y164" s="895"/>
      <c r="Z164" s="893"/>
      <c r="AA164" s="891"/>
      <c r="AB164" s="891"/>
      <c r="AC164" s="560" t="s">
        <v>365</v>
      </c>
      <c r="AD164" s="569"/>
      <c r="AE164" s="569"/>
      <c r="AF164" s="569"/>
      <c r="AG164" s="569"/>
      <c r="AH164" s="579"/>
      <c r="AI164" s="569">
        <v>197.73072000000002</v>
      </c>
      <c r="AJ164" s="569"/>
      <c r="AK164" s="569"/>
      <c r="AL164" s="569"/>
      <c r="AM164" s="569"/>
      <c r="AN164" s="569"/>
      <c r="AO164" s="569"/>
      <c r="AP164" s="572"/>
    </row>
    <row r="165" spans="1:62">
      <c r="B165" s="1531"/>
      <c r="F165" s="560" t="s">
        <v>1195</v>
      </c>
      <c r="L165" s="569">
        <v>131.82048</v>
      </c>
      <c r="M165" s="569"/>
      <c r="N165" s="505"/>
      <c r="O165" s="505"/>
      <c r="P165" s="571"/>
      <c r="Q165" s="569"/>
      <c r="R165" s="505"/>
      <c r="S165" s="505"/>
      <c r="T165" s="560"/>
      <c r="U165" s="893">
        <v>131.82048</v>
      </c>
      <c r="V165" s="893"/>
      <c r="W165" s="891"/>
      <c r="X165" s="891"/>
      <c r="Y165" s="895"/>
      <c r="Z165" s="893"/>
      <c r="AA165" s="891"/>
      <c r="AB165" s="891"/>
      <c r="AC165" s="560" t="s">
        <v>365</v>
      </c>
      <c r="AD165" s="569"/>
      <c r="AE165" s="569"/>
      <c r="AF165" s="569"/>
      <c r="AG165" s="569"/>
      <c r="AH165" s="569"/>
      <c r="AI165" s="569">
        <v>131.82048</v>
      </c>
      <c r="AJ165" s="569"/>
      <c r="AK165" s="569"/>
      <c r="AL165" s="569"/>
      <c r="AM165" s="569"/>
      <c r="AN165" s="569"/>
      <c r="AO165" s="569"/>
      <c r="AP165" s="572"/>
    </row>
    <row r="166" spans="1:62">
      <c r="B166" s="1531"/>
      <c r="F166" s="560" t="s">
        <v>1196</v>
      </c>
      <c r="L166" s="569">
        <v>10946.594672639998</v>
      </c>
      <c r="M166" s="569"/>
      <c r="N166" s="505"/>
      <c r="O166" s="505"/>
      <c r="P166" s="571"/>
      <c r="Q166" s="569"/>
      <c r="R166" s="505"/>
      <c r="S166" s="505"/>
      <c r="T166" s="560"/>
      <c r="U166" s="893">
        <v>10946.594672639998</v>
      </c>
      <c r="V166" s="893"/>
      <c r="W166" s="891"/>
      <c r="X166" s="891"/>
      <c r="Y166" s="895"/>
      <c r="Z166" s="893"/>
      <c r="AA166" s="891"/>
      <c r="AB166" s="891"/>
      <c r="AC166" s="560" t="s">
        <v>365</v>
      </c>
      <c r="AD166" s="569"/>
      <c r="AE166" s="569"/>
      <c r="AF166" s="569"/>
      <c r="AG166" s="569"/>
      <c r="AH166" s="569"/>
      <c r="AI166" s="569">
        <v>10946.594672639998</v>
      </c>
      <c r="AJ166" s="569"/>
      <c r="AK166" s="569"/>
      <c r="AL166" s="569"/>
      <c r="AM166" s="569"/>
      <c r="AN166" s="569"/>
      <c r="AO166" s="569"/>
      <c r="AP166" s="572"/>
    </row>
    <row r="167" spans="1:62">
      <c r="B167" s="1531"/>
      <c r="F167" s="560" t="s">
        <v>1197</v>
      </c>
      <c r="L167" s="569">
        <v>4336.2</v>
      </c>
      <c r="M167" s="569"/>
      <c r="N167" s="505"/>
      <c r="O167" s="505"/>
      <c r="P167" s="571"/>
      <c r="Q167" s="569"/>
      <c r="R167" s="505"/>
      <c r="S167" s="505"/>
      <c r="T167" s="560"/>
      <c r="U167" s="893">
        <v>4336.2</v>
      </c>
      <c r="V167" s="893"/>
      <c r="W167" s="891"/>
      <c r="X167" s="891"/>
      <c r="Y167" s="895"/>
      <c r="Z167" s="893"/>
      <c r="AA167" s="891"/>
      <c r="AB167" s="891"/>
      <c r="AC167" s="560" t="s">
        <v>365</v>
      </c>
      <c r="AD167" s="569"/>
      <c r="AE167" s="569"/>
      <c r="AF167" s="569"/>
      <c r="AG167" s="569"/>
      <c r="AH167" s="569"/>
      <c r="AI167" s="569">
        <v>3468.96</v>
      </c>
      <c r="AJ167" s="569"/>
      <c r="AK167" s="569">
        <v>867.24</v>
      </c>
      <c r="AL167" s="569"/>
      <c r="AM167" s="569"/>
      <c r="AN167" s="569"/>
      <c r="AO167" s="569"/>
      <c r="AP167" s="572"/>
    </row>
    <row r="168" spans="1:62">
      <c r="B168" s="1531"/>
      <c r="F168" s="560" t="s">
        <v>1198</v>
      </c>
      <c r="L168" s="569">
        <v>543150.40971628809</v>
      </c>
      <c r="M168" s="569"/>
      <c r="N168" s="505"/>
      <c r="O168" s="505"/>
      <c r="P168" s="571"/>
      <c r="Q168" s="569"/>
      <c r="R168" s="505"/>
      <c r="S168" s="505"/>
      <c r="T168" s="560"/>
      <c r="U168" s="893">
        <v>543150.40971628809</v>
      </c>
      <c r="V168" s="893"/>
      <c r="W168" s="891"/>
      <c r="X168" s="891"/>
      <c r="Y168" s="895"/>
      <c r="Z168" s="893"/>
      <c r="AA168" s="891"/>
      <c r="AB168" s="891"/>
      <c r="AC168" s="560" t="s">
        <v>365</v>
      </c>
      <c r="AD168" s="569"/>
      <c r="AE168" s="569"/>
      <c r="AF168" s="569"/>
      <c r="AG168" s="569"/>
      <c r="AH168" s="569"/>
      <c r="AI168" s="569"/>
      <c r="AJ168" s="572">
        <v>543150.40971628809</v>
      </c>
      <c r="AK168" s="572"/>
      <c r="AL168" s="572"/>
      <c r="AM168" s="572"/>
      <c r="AN168" s="572"/>
      <c r="AO168" s="572"/>
      <c r="AP168" s="572"/>
    </row>
    <row r="169" spans="1:62">
      <c r="B169" s="1531"/>
      <c r="F169" s="560" t="s">
        <v>1199</v>
      </c>
      <c r="L169" s="569">
        <v>12930.781514112001</v>
      </c>
      <c r="M169" s="569"/>
      <c r="N169" s="505"/>
      <c r="O169" s="505"/>
      <c r="P169" s="571"/>
      <c r="Q169" s="569"/>
      <c r="R169" s="505"/>
      <c r="S169" s="505"/>
      <c r="T169" s="560"/>
      <c r="U169" s="893">
        <v>12930.781514112001</v>
      </c>
      <c r="V169" s="893"/>
      <c r="W169" s="891"/>
      <c r="X169" s="891"/>
      <c r="Y169" s="895"/>
      <c r="Z169" s="893"/>
      <c r="AA169" s="891"/>
      <c r="AB169" s="891"/>
      <c r="AC169" s="560" t="s">
        <v>365</v>
      </c>
      <c r="AD169" s="569"/>
      <c r="AE169" s="569"/>
      <c r="AF169" s="569"/>
      <c r="AG169" s="569"/>
      <c r="AH169" s="569"/>
      <c r="AI169" s="569"/>
      <c r="AJ169" s="569"/>
      <c r="AK169" s="569">
        <v>12930.781514112001</v>
      </c>
      <c r="AL169" s="569"/>
      <c r="AM169" s="569"/>
      <c r="AN169" s="569"/>
      <c r="AO169" s="569"/>
      <c r="AP169" s="572"/>
    </row>
    <row r="170" spans="1:62">
      <c r="B170" s="1531"/>
      <c r="F170" s="560" t="s">
        <v>1200</v>
      </c>
      <c r="L170" s="569">
        <v>243867.88800000001</v>
      </c>
      <c r="M170" s="569"/>
      <c r="N170" s="505"/>
      <c r="O170" s="505"/>
      <c r="P170" s="571"/>
      <c r="Q170" s="569"/>
      <c r="R170" s="505"/>
      <c r="S170" s="505"/>
      <c r="T170" s="560"/>
      <c r="U170" s="893">
        <v>243867.88800000001</v>
      </c>
      <c r="V170" s="893"/>
      <c r="W170" s="891"/>
      <c r="X170" s="891"/>
      <c r="Y170" s="895"/>
      <c r="Z170" s="893"/>
      <c r="AA170" s="891"/>
      <c r="AB170" s="891"/>
      <c r="AC170" s="560" t="s">
        <v>951</v>
      </c>
      <c r="AD170" s="569"/>
      <c r="AE170" s="569"/>
      <c r="AF170" s="569"/>
      <c r="AG170" s="569"/>
      <c r="AH170" s="569"/>
      <c r="AI170" s="569"/>
      <c r="AJ170" s="569"/>
      <c r="AK170" s="569">
        <v>243867.88800000001</v>
      </c>
      <c r="AL170" s="569"/>
      <c r="AM170" s="569"/>
      <c r="AN170" s="569"/>
      <c r="AO170" s="569"/>
      <c r="AP170" s="572"/>
    </row>
    <row r="171" spans="1:62">
      <c r="B171" s="1531"/>
      <c r="F171" s="560" t="s">
        <v>1201</v>
      </c>
      <c r="L171" s="569">
        <v>20198.019600000003</v>
      </c>
      <c r="M171" s="569"/>
      <c r="N171" s="505"/>
      <c r="O171" s="505"/>
      <c r="P171" s="571"/>
      <c r="Q171" s="569"/>
      <c r="R171" s="505"/>
      <c r="S171" s="505"/>
      <c r="T171" s="560"/>
      <c r="U171" s="893">
        <v>20198.019600000003</v>
      </c>
      <c r="V171" s="893"/>
      <c r="W171" s="891"/>
      <c r="X171" s="891"/>
      <c r="Y171" s="895"/>
      <c r="Z171" s="893"/>
      <c r="AA171" s="891"/>
      <c r="AB171" s="891"/>
      <c r="AC171" s="560" t="s">
        <v>365</v>
      </c>
      <c r="AD171" s="569"/>
      <c r="AE171" s="569"/>
      <c r="AF171" s="569"/>
      <c r="AG171" s="569"/>
      <c r="AH171" s="569"/>
      <c r="AI171" s="569"/>
      <c r="AJ171" s="569"/>
      <c r="AK171" s="569"/>
      <c r="AL171" s="569">
        <v>20198.019600000003</v>
      </c>
      <c r="AM171" s="569"/>
      <c r="AN171" s="569"/>
      <c r="AO171" s="569"/>
      <c r="AP171" s="572"/>
    </row>
    <row r="172" spans="1:62">
      <c r="B172" s="1531"/>
      <c r="F172" s="560" t="s">
        <v>1202</v>
      </c>
      <c r="L172" s="569">
        <v>0</v>
      </c>
      <c r="M172" s="569"/>
      <c r="N172" s="505"/>
      <c r="O172" s="505"/>
      <c r="P172" s="571"/>
      <c r="Q172" s="569"/>
      <c r="R172" s="505"/>
      <c r="S172" s="505"/>
      <c r="T172" s="560"/>
      <c r="U172" s="893">
        <v>0</v>
      </c>
      <c r="V172" s="893"/>
      <c r="W172" s="891"/>
      <c r="X172" s="891"/>
      <c r="Y172" s="895"/>
      <c r="Z172" s="893"/>
      <c r="AA172" s="891"/>
      <c r="AB172" s="891"/>
      <c r="AC172" s="560" t="s">
        <v>365</v>
      </c>
      <c r="AD172" s="569"/>
      <c r="AE172" s="569"/>
      <c r="AF172" s="569"/>
      <c r="AG172" s="569"/>
      <c r="AH172" s="569"/>
      <c r="AI172" s="569"/>
      <c r="AJ172" s="569"/>
      <c r="AK172" s="569"/>
      <c r="AL172" s="569"/>
      <c r="AM172" s="569"/>
      <c r="AN172" s="569"/>
      <c r="AO172" s="569"/>
      <c r="AP172" s="572"/>
    </row>
    <row r="173" spans="1:62">
      <c r="B173" s="1531"/>
      <c r="F173" s="560" t="s">
        <v>1111</v>
      </c>
      <c r="L173" s="569">
        <v>39025.799999999996</v>
      </c>
      <c r="M173" s="569"/>
      <c r="N173" s="505"/>
      <c r="O173" s="505"/>
      <c r="P173" s="571"/>
      <c r="Q173" s="569"/>
      <c r="R173" s="505"/>
      <c r="S173" s="505"/>
      <c r="T173" s="560"/>
      <c r="U173" s="893">
        <v>39025.799999999996</v>
      </c>
      <c r="V173" s="893"/>
      <c r="W173" s="891"/>
      <c r="X173" s="891"/>
      <c r="Y173" s="895"/>
      <c r="Z173" s="893"/>
      <c r="AA173" s="891"/>
      <c r="AB173" s="891"/>
      <c r="AC173" s="560" t="s">
        <v>365</v>
      </c>
      <c r="AD173" s="569"/>
      <c r="AE173" s="569"/>
      <c r="AF173" s="569"/>
      <c r="AG173" s="569"/>
      <c r="AH173" s="569">
        <v>39025.799999999996</v>
      </c>
      <c r="AI173" s="569"/>
      <c r="AJ173" s="569"/>
      <c r="AK173" s="569"/>
      <c r="AL173" s="569"/>
      <c r="AM173" s="569"/>
      <c r="AN173" s="569"/>
      <c r="AO173" s="569"/>
      <c r="AP173" s="572"/>
    </row>
    <row r="174" spans="1:62" s="504" customFormat="1">
      <c r="A174" s="505"/>
      <c r="B174" s="573"/>
      <c r="C174" s="562"/>
      <c r="D174" s="505"/>
      <c r="E174" s="505"/>
      <c r="F174" s="505"/>
      <c r="G174" s="505"/>
      <c r="H174" s="505"/>
      <c r="I174" s="505"/>
      <c r="J174" s="505"/>
      <c r="K174" s="505"/>
      <c r="L174" s="569">
        <v>0</v>
      </c>
      <c r="M174" s="335"/>
      <c r="N174" s="505"/>
      <c r="O174" s="505"/>
      <c r="P174" s="571"/>
      <c r="Q174" s="335"/>
      <c r="R174" s="505"/>
      <c r="S174" s="505"/>
      <c r="T174" s="505"/>
      <c r="U174" s="893">
        <v>0</v>
      </c>
      <c r="V174" s="881"/>
      <c r="W174" s="891"/>
      <c r="X174" s="891"/>
      <c r="Y174" s="895"/>
      <c r="Z174" s="881"/>
      <c r="AA174" s="891"/>
      <c r="AB174" s="891"/>
      <c r="AC174" s="505"/>
      <c r="AD174" s="505"/>
      <c r="AE174" s="505"/>
      <c r="AF174" s="505"/>
      <c r="AG174" s="505"/>
      <c r="AH174" s="505"/>
      <c r="AI174" s="505"/>
      <c r="AJ174" s="505"/>
      <c r="AK174" s="505"/>
      <c r="AL174" s="505"/>
      <c r="AM174" s="505"/>
      <c r="AN174" s="505"/>
      <c r="AO174" s="505"/>
      <c r="AP174" s="560"/>
      <c r="AZ174" s="505"/>
      <c r="BA174" s="505"/>
      <c r="BB174" s="505"/>
      <c r="BC174" s="505"/>
      <c r="BD174" s="505"/>
      <c r="BE174" s="505"/>
      <c r="BF174" s="505"/>
      <c r="BG174" s="505"/>
      <c r="BH174" s="505"/>
      <c r="BI174" s="505"/>
      <c r="BJ174" s="505"/>
    </row>
    <row r="175" spans="1:62" s="504" customFormat="1" ht="25.5" customHeight="1">
      <c r="A175" s="505"/>
      <c r="B175" s="1533" t="s">
        <v>1203</v>
      </c>
      <c r="C175" s="562"/>
      <c r="D175" s="505"/>
      <c r="E175" s="505"/>
      <c r="F175" s="505" t="s">
        <v>1204</v>
      </c>
      <c r="G175" s="505"/>
      <c r="H175" s="505"/>
      <c r="I175" s="505"/>
      <c r="J175" s="505"/>
      <c r="K175" s="505"/>
      <c r="L175" s="569">
        <v>3.3728590250329378E-2</v>
      </c>
      <c r="M175" s="335"/>
      <c r="N175" s="505"/>
      <c r="O175" s="505"/>
      <c r="P175" s="571"/>
      <c r="Q175" s="335"/>
      <c r="R175" s="505"/>
      <c r="S175" s="505"/>
      <c r="T175" s="505"/>
      <c r="U175" s="893">
        <v>3.3728590250329378E-2</v>
      </c>
      <c r="V175" s="881"/>
      <c r="W175" s="891"/>
      <c r="X175" s="891"/>
      <c r="Y175" s="895"/>
      <c r="Z175" s="881"/>
      <c r="AA175" s="891"/>
      <c r="AB175" s="891"/>
      <c r="AC175" s="505" t="s">
        <v>1100</v>
      </c>
      <c r="AD175" s="505"/>
      <c r="AE175" s="505"/>
      <c r="AF175" s="505"/>
      <c r="AG175" s="505"/>
      <c r="AH175" s="505"/>
      <c r="AI175" s="505"/>
      <c r="AJ175" s="505"/>
      <c r="AK175" s="505"/>
      <c r="AL175" s="505"/>
      <c r="AM175" s="505"/>
      <c r="AN175" s="505"/>
      <c r="AO175" s="505">
        <v>3.3728590250329378E-2</v>
      </c>
      <c r="AP175" s="572"/>
      <c r="AZ175" s="505"/>
      <c r="BA175" s="505"/>
      <c r="BB175" s="505"/>
      <c r="BC175" s="505"/>
      <c r="BD175" s="505"/>
      <c r="BE175" s="505"/>
      <c r="BF175" s="505"/>
      <c r="BG175" s="505"/>
      <c r="BH175" s="505"/>
      <c r="BI175" s="505"/>
      <c r="BJ175" s="505"/>
    </row>
    <row r="176" spans="1:62" s="504" customFormat="1">
      <c r="A176" s="505"/>
      <c r="B176" s="1533"/>
      <c r="C176" s="562"/>
      <c r="D176" s="505"/>
      <c r="E176" s="505"/>
      <c r="F176" s="505" t="s">
        <v>1205</v>
      </c>
      <c r="G176" s="505"/>
      <c r="H176" s="505"/>
      <c r="I176" s="505"/>
      <c r="J176" s="505"/>
      <c r="K176" s="505"/>
      <c r="L176" s="569">
        <v>26142.2</v>
      </c>
      <c r="M176" s="335"/>
      <c r="N176" s="505"/>
      <c r="O176" s="505"/>
      <c r="P176" s="571"/>
      <c r="Q176" s="335"/>
      <c r="R176" s="505"/>
      <c r="S176" s="505"/>
      <c r="T176" s="560"/>
      <c r="U176" s="893">
        <v>26142.2</v>
      </c>
      <c r="V176" s="881"/>
      <c r="W176" s="891"/>
      <c r="X176" s="891"/>
      <c r="Y176" s="895"/>
      <c r="Z176" s="881"/>
      <c r="AA176" s="891"/>
      <c r="AB176" s="891"/>
      <c r="AC176" s="560" t="s">
        <v>365</v>
      </c>
      <c r="AD176" s="505">
        <v>13597.5</v>
      </c>
      <c r="AE176" s="505">
        <v>4952.5</v>
      </c>
      <c r="AF176" s="505">
        <v>1380</v>
      </c>
      <c r="AG176" s="505">
        <v>976</v>
      </c>
      <c r="AH176" s="505">
        <v>482</v>
      </c>
      <c r="AI176" s="505">
        <v>382</v>
      </c>
      <c r="AJ176" s="505">
        <v>4100</v>
      </c>
      <c r="AK176" s="505">
        <v>72.400000000000006</v>
      </c>
      <c r="AL176" s="505">
        <v>166</v>
      </c>
      <c r="AM176" s="505">
        <v>33.799999999999997</v>
      </c>
      <c r="AN176" s="505" t="s">
        <v>469</v>
      </c>
      <c r="AO176" s="505"/>
      <c r="AP176" s="560"/>
      <c r="AZ176" s="505"/>
      <c r="BA176" s="505"/>
      <c r="BB176" s="505"/>
      <c r="BC176" s="505"/>
      <c r="BD176" s="505"/>
      <c r="BE176" s="505"/>
      <c r="BF176" s="505"/>
      <c r="BG176" s="505"/>
      <c r="BH176" s="505"/>
      <c r="BI176" s="505"/>
      <c r="BJ176" s="505"/>
    </row>
    <row r="177" spans="1:62" s="504" customFormat="1" ht="12.75" thickBot="1">
      <c r="A177" s="505"/>
      <c r="B177" s="561"/>
      <c r="C177" s="562"/>
      <c r="D177" s="505"/>
      <c r="E177" s="505"/>
      <c r="F177" s="505"/>
      <c r="G177" s="505"/>
      <c r="H177" s="505"/>
      <c r="I177" s="505"/>
      <c r="J177" s="505"/>
      <c r="K177" s="505"/>
      <c r="L177" s="505"/>
      <c r="M177" s="335"/>
      <c r="N177" s="335"/>
      <c r="O177" s="335"/>
      <c r="P177" s="567"/>
      <c r="Q177" s="335"/>
      <c r="R177" s="335"/>
      <c r="S177" s="335"/>
      <c r="U177" s="891"/>
      <c r="V177" s="881"/>
      <c r="W177" s="881"/>
      <c r="X177" s="881"/>
      <c r="Y177" s="892"/>
      <c r="Z177" s="881"/>
      <c r="AA177" s="881"/>
      <c r="AB177" s="881"/>
      <c r="AD177" s="505"/>
      <c r="AE177" s="505"/>
      <c r="AF177" s="505"/>
      <c r="AG177" s="505"/>
      <c r="AH177" s="505"/>
      <c r="AI177" s="505"/>
      <c r="AJ177" s="505"/>
      <c r="AK177" s="505"/>
      <c r="AL177" s="505"/>
      <c r="AM177" s="505"/>
      <c r="AN177" s="505"/>
      <c r="AO177" s="505"/>
      <c r="AP177" s="560"/>
      <c r="AZ177" s="505"/>
      <c r="BA177" s="505"/>
      <c r="BB177" s="505"/>
      <c r="BC177" s="505"/>
      <c r="BD177" s="505"/>
      <c r="BE177" s="505"/>
      <c r="BF177" s="505"/>
      <c r="BG177" s="505"/>
      <c r="BH177" s="505"/>
      <c r="BI177" s="505"/>
      <c r="BJ177" s="505"/>
    </row>
    <row r="178" spans="1:62" s="504" customFormat="1" ht="12.75" customHeight="1" thickTop="1">
      <c r="A178" s="505"/>
      <c r="B178" s="1529" t="s">
        <v>953</v>
      </c>
      <c r="C178" s="562"/>
      <c r="D178" s="505"/>
      <c r="E178" s="505"/>
      <c r="F178" s="580" t="s">
        <v>1206</v>
      </c>
      <c r="G178" s="581"/>
      <c r="H178" s="581"/>
      <c r="I178" s="581"/>
      <c r="J178" s="581"/>
      <c r="K178" s="581"/>
      <c r="L178" s="582">
        <v>117.33098348576</v>
      </c>
      <c r="M178" s="335"/>
      <c r="N178" s="335"/>
      <c r="O178" s="335"/>
      <c r="P178" s="583"/>
      <c r="Q178" s="335"/>
      <c r="R178" s="335"/>
      <c r="S178" s="335"/>
      <c r="T178" s="581"/>
      <c r="U178" s="897">
        <v>117.33098348576</v>
      </c>
      <c r="V178" s="881"/>
      <c r="W178" s="881"/>
      <c r="X178" s="881"/>
      <c r="Y178" s="898"/>
      <c r="Z178" s="881"/>
      <c r="AA178" s="881"/>
      <c r="AB178" s="881"/>
      <c r="AC178" s="581" t="s">
        <v>673</v>
      </c>
      <c r="AD178" s="581"/>
      <c r="AE178" s="581"/>
      <c r="AF178" s="581"/>
      <c r="AG178" s="584">
        <v>21.736000000000001</v>
      </c>
      <c r="AH178" s="584"/>
      <c r="AI178" s="584">
        <v>73.859499999999997</v>
      </c>
      <c r="AJ178" s="584">
        <v>21.735483485760003</v>
      </c>
      <c r="AK178" s="584"/>
      <c r="AL178" s="584"/>
      <c r="AM178" s="584"/>
      <c r="AN178" s="584"/>
      <c r="AO178" s="584"/>
      <c r="AP178" s="560"/>
      <c r="AZ178" s="505"/>
      <c r="BA178" s="505"/>
      <c r="BB178" s="505"/>
      <c r="BC178" s="505"/>
      <c r="BD178" s="505"/>
      <c r="BE178" s="505"/>
      <c r="BF178" s="505"/>
      <c r="BG178" s="505"/>
      <c r="BH178" s="505"/>
      <c r="BI178" s="505"/>
      <c r="BJ178" s="505"/>
    </row>
    <row r="179" spans="1:62" s="504" customFormat="1">
      <c r="A179" s="505"/>
      <c r="B179" s="1529"/>
      <c r="C179" s="562"/>
      <c r="D179" s="505"/>
      <c r="E179" s="505"/>
      <c r="F179" s="585"/>
      <c r="G179" s="505"/>
      <c r="H179" s="505"/>
      <c r="I179" s="505"/>
      <c r="J179" s="505"/>
      <c r="K179" s="505"/>
      <c r="L179" s="569">
        <v>54.911999999999999</v>
      </c>
      <c r="M179" s="335"/>
      <c r="N179" s="335"/>
      <c r="O179" s="335"/>
      <c r="P179" s="571"/>
      <c r="Q179" s="335"/>
      <c r="R179" s="335"/>
      <c r="S179" s="335"/>
      <c r="T179" s="505"/>
      <c r="U179" s="893">
        <v>54.911999999999999</v>
      </c>
      <c r="V179" s="881"/>
      <c r="W179" s="881"/>
      <c r="X179" s="881"/>
      <c r="Y179" s="895"/>
      <c r="Z179" s="881"/>
      <c r="AA179" s="881"/>
      <c r="AB179" s="881"/>
      <c r="AC179" s="505" t="s">
        <v>673</v>
      </c>
      <c r="AD179" s="505"/>
      <c r="AE179" s="505"/>
      <c r="AF179" s="505"/>
      <c r="AG179" s="572">
        <v>54.911999999999999</v>
      </c>
      <c r="AH179" s="560"/>
      <c r="AI179" s="560"/>
      <c r="AJ179" s="560"/>
      <c r="AK179" s="560"/>
      <c r="AL179" s="560"/>
      <c r="AM179" s="560"/>
      <c r="AN179" s="560"/>
      <c r="AO179" s="560"/>
      <c r="AP179" s="560"/>
      <c r="AZ179" s="505"/>
      <c r="BA179" s="505"/>
      <c r="BB179" s="505"/>
      <c r="BC179" s="505"/>
      <c r="BD179" s="505"/>
      <c r="BE179" s="505"/>
      <c r="BF179" s="505"/>
      <c r="BG179" s="505"/>
      <c r="BH179" s="505"/>
      <c r="BI179" s="505"/>
      <c r="BJ179" s="505"/>
    </row>
    <row r="180" spans="1:62" s="504" customFormat="1">
      <c r="A180" s="505"/>
      <c r="B180" s="1529"/>
      <c r="C180" s="562"/>
      <c r="D180" s="505"/>
      <c r="E180" s="505"/>
      <c r="F180" s="585"/>
      <c r="G180" s="505"/>
      <c r="H180" s="505"/>
      <c r="I180" s="505"/>
      <c r="J180" s="505"/>
      <c r="K180" s="505"/>
      <c r="L180" s="505"/>
      <c r="M180" s="335"/>
      <c r="N180" s="335"/>
      <c r="O180" s="335"/>
      <c r="P180" s="567"/>
      <c r="Q180" s="335"/>
      <c r="R180" s="335"/>
      <c r="S180" s="335"/>
      <c r="T180" s="505"/>
      <c r="U180" s="891"/>
      <c r="V180" s="881"/>
      <c r="W180" s="881"/>
      <c r="X180" s="881"/>
      <c r="Y180" s="892"/>
      <c r="Z180" s="881"/>
      <c r="AA180" s="881"/>
      <c r="AB180" s="881"/>
      <c r="AC180" s="505"/>
      <c r="AD180" s="505"/>
      <c r="AE180" s="505"/>
      <c r="AF180" s="505"/>
      <c r="AG180" s="505"/>
      <c r="AH180" s="505"/>
      <c r="AI180" s="505"/>
      <c r="AJ180" s="505"/>
      <c r="AK180" s="505"/>
      <c r="AL180" s="505"/>
      <c r="AM180" s="505"/>
      <c r="AN180" s="505"/>
      <c r="AO180" s="505"/>
      <c r="AP180" s="560"/>
      <c r="AZ180" s="505"/>
      <c r="BA180" s="505"/>
      <c r="BB180" s="505"/>
      <c r="BC180" s="505"/>
      <c r="BD180" s="505"/>
      <c r="BE180" s="505"/>
      <c r="BF180" s="505"/>
      <c r="BG180" s="505"/>
      <c r="BH180" s="505"/>
      <c r="BI180" s="505"/>
      <c r="BJ180" s="505"/>
    </row>
    <row r="181" spans="1:62" s="504" customFormat="1">
      <c r="A181" s="505"/>
      <c r="B181" s="1529"/>
      <c r="C181" s="562"/>
      <c r="D181" s="505"/>
      <c r="E181" s="505"/>
      <c r="F181" s="585" t="s">
        <v>1070</v>
      </c>
      <c r="G181" s="505"/>
      <c r="H181" s="505"/>
      <c r="I181" s="505"/>
      <c r="J181" s="505"/>
      <c r="K181" s="505"/>
      <c r="L181" s="569">
        <v>16121.991599999999</v>
      </c>
      <c r="M181" s="335"/>
      <c r="N181" s="335"/>
      <c r="O181" s="335"/>
      <c r="P181" s="571"/>
      <c r="Q181" s="335"/>
      <c r="R181" s="335"/>
      <c r="S181" s="335"/>
      <c r="T181" s="560"/>
      <c r="U181" s="893">
        <v>16121.991599999999</v>
      </c>
      <c r="V181" s="881"/>
      <c r="W181" s="881"/>
      <c r="X181" s="881"/>
      <c r="Y181" s="895"/>
      <c r="Z181" s="881"/>
      <c r="AA181" s="881"/>
      <c r="AB181" s="881"/>
      <c r="AC181" s="560" t="s">
        <v>673</v>
      </c>
      <c r="AD181" s="505"/>
      <c r="AE181" s="505"/>
      <c r="AF181" s="505"/>
      <c r="AG181" s="505"/>
      <c r="AH181" s="569">
        <v>16121.991599999999</v>
      </c>
      <c r="AI181" s="505"/>
      <c r="AJ181" s="505"/>
      <c r="AK181" s="505"/>
      <c r="AL181" s="505"/>
      <c r="AM181" s="505"/>
      <c r="AN181" s="505"/>
      <c r="AO181" s="505"/>
      <c r="AP181" s="560"/>
      <c r="AZ181" s="505"/>
      <c r="BA181" s="505"/>
      <c r="BB181" s="505"/>
      <c r="BC181" s="505"/>
      <c r="BD181" s="505"/>
      <c r="BE181" s="505"/>
      <c r="BF181" s="505"/>
      <c r="BG181" s="505"/>
      <c r="BH181" s="505"/>
      <c r="BI181" s="505"/>
      <c r="BJ181" s="505"/>
    </row>
    <row r="182" spans="1:62" s="504" customFormat="1">
      <c r="A182" s="505"/>
      <c r="B182" s="1529"/>
      <c r="C182" s="562"/>
      <c r="D182" s="505"/>
      <c r="E182" s="505"/>
      <c r="F182" s="585" t="s">
        <v>1072</v>
      </c>
      <c r="G182" s="505"/>
      <c r="H182" s="505"/>
      <c r="I182" s="505"/>
      <c r="J182" s="505"/>
      <c r="K182" s="505"/>
      <c r="L182" s="569">
        <v>576.27921083040007</v>
      </c>
      <c r="M182" s="335"/>
      <c r="N182" s="335"/>
      <c r="O182" s="335"/>
      <c r="P182" s="571"/>
      <c r="Q182" s="335"/>
      <c r="R182" s="335"/>
      <c r="S182" s="335"/>
      <c r="T182" s="560"/>
      <c r="U182" s="893">
        <v>576.27921083040007</v>
      </c>
      <c r="V182" s="881"/>
      <c r="W182" s="881"/>
      <c r="X182" s="881"/>
      <c r="Y182" s="895"/>
      <c r="Z182" s="881"/>
      <c r="AA182" s="881"/>
      <c r="AB182" s="881"/>
      <c r="AC182" s="560" t="s">
        <v>673</v>
      </c>
      <c r="AD182" s="569"/>
      <c r="AE182" s="569"/>
      <c r="AF182" s="569"/>
      <c r="AG182" s="569"/>
      <c r="AH182" s="569"/>
      <c r="AI182" s="569"/>
      <c r="AJ182" s="569">
        <v>543.1504097162881</v>
      </c>
      <c r="AK182" s="569">
        <v>12.930781514112001</v>
      </c>
      <c r="AL182" s="569">
        <v>20.198019600000002</v>
      </c>
      <c r="AM182" s="569"/>
      <c r="AN182" s="569"/>
      <c r="AO182" s="569"/>
      <c r="AP182" s="560"/>
      <c r="AZ182" s="505"/>
      <c r="BA182" s="505"/>
      <c r="BB182" s="505"/>
      <c r="BC182" s="505"/>
      <c r="BD182" s="505"/>
      <c r="BE182" s="505"/>
      <c r="BF182" s="505"/>
      <c r="BG182" s="505"/>
      <c r="BH182" s="505"/>
      <c r="BI182" s="505"/>
      <c r="BJ182" s="505"/>
    </row>
    <row r="183" spans="1:62" s="504" customFormat="1">
      <c r="A183" s="505"/>
      <c r="B183" s="1529"/>
      <c r="C183" s="562"/>
      <c r="D183" s="505"/>
      <c r="E183" s="505"/>
      <c r="F183" s="586" t="s">
        <v>1207</v>
      </c>
      <c r="G183" s="505"/>
      <c r="H183" s="505"/>
      <c r="I183" s="505"/>
      <c r="J183" s="505"/>
      <c r="K183" s="505"/>
      <c r="L183" s="569">
        <v>6648.0092437000003</v>
      </c>
      <c r="M183" s="335"/>
      <c r="N183" s="335"/>
      <c r="O183" s="335"/>
      <c r="P183" s="571"/>
      <c r="Q183" s="335"/>
      <c r="R183" s="335"/>
      <c r="S183" s="335"/>
      <c r="T183" s="560"/>
      <c r="U183" s="893">
        <v>6648.0092437000003</v>
      </c>
      <c r="V183" s="881"/>
      <c r="W183" s="881"/>
      <c r="X183" s="881"/>
      <c r="Y183" s="895"/>
      <c r="Z183" s="881"/>
      <c r="AA183" s="881"/>
      <c r="AB183" s="881"/>
      <c r="AC183" s="560" t="s">
        <v>673</v>
      </c>
      <c r="AD183" s="569">
        <v>4030.9145082218811</v>
      </c>
      <c r="AE183" s="569">
        <v>2617.0947354781197</v>
      </c>
      <c r="AF183" s="569"/>
      <c r="AG183" s="569"/>
      <c r="AH183" s="569"/>
      <c r="AI183" s="569"/>
      <c r="AJ183" s="569"/>
      <c r="AK183" s="569"/>
      <c r="AL183" s="569"/>
      <c r="AM183" s="569"/>
      <c r="AN183" s="569"/>
      <c r="AO183" s="569"/>
      <c r="AP183" s="560"/>
      <c r="AZ183" s="505"/>
      <c r="BA183" s="505"/>
      <c r="BB183" s="505"/>
      <c r="BC183" s="505"/>
      <c r="BD183" s="505"/>
      <c r="BE183" s="505"/>
      <c r="BF183" s="505"/>
      <c r="BG183" s="505"/>
      <c r="BH183" s="505"/>
      <c r="BI183" s="505"/>
      <c r="BJ183" s="505"/>
    </row>
    <row r="184" spans="1:62" s="504" customFormat="1">
      <c r="A184" s="505"/>
      <c r="B184" s="1529"/>
      <c r="C184" s="562"/>
      <c r="D184" s="505"/>
      <c r="E184" s="505"/>
      <c r="F184" s="586" t="s">
        <v>1208</v>
      </c>
      <c r="G184" s="505"/>
      <c r="H184" s="505"/>
      <c r="I184" s="505"/>
      <c r="J184" s="505"/>
      <c r="K184" s="505"/>
      <c r="L184" s="569">
        <v>152058.79194939265</v>
      </c>
      <c r="M184" s="335"/>
      <c r="N184" s="335"/>
      <c r="O184" s="335"/>
      <c r="P184" s="571"/>
      <c r="Q184" s="335"/>
      <c r="R184" s="335"/>
      <c r="S184" s="335"/>
      <c r="T184" s="560"/>
      <c r="U184" s="893">
        <v>152058.79194939265</v>
      </c>
      <c r="V184" s="881"/>
      <c r="W184" s="881"/>
      <c r="X184" s="881"/>
      <c r="Y184" s="895"/>
      <c r="Z184" s="881"/>
      <c r="AA184" s="881"/>
      <c r="AB184" s="881"/>
      <c r="AC184" s="560" t="s">
        <v>673</v>
      </c>
      <c r="AD184" s="569">
        <v>52665.120000000003</v>
      </c>
      <c r="AE184" s="569">
        <v>15777.811200000002</v>
      </c>
      <c r="AF184" s="569"/>
      <c r="AG184" s="569"/>
      <c r="AH184" s="569">
        <v>30786.625800000005</v>
      </c>
      <c r="AI184" s="569">
        <v>14.745105872639996</v>
      </c>
      <c r="AJ184" s="569">
        <v>52560</v>
      </c>
      <c r="AK184" s="569">
        <v>254.48984351999999</v>
      </c>
      <c r="AL184" s="569">
        <v>0</v>
      </c>
      <c r="AM184" s="569"/>
      <c r="AN184" s="569"/>
      <c r="AO184" s="569"/>
      <c r="AP184" s="560"/>
      <c r="AZ184" s="505"/>
      <c r="BA184" s="505"/>
      <c r="BB184" s="505"/>
      <c r="BC184" s="505"/>
      <c r="BD184" s="505"/>
      <c r="BE184" s="505"/>
      <c r="BF184" s="505"/>
      <c r="BG184" s="505"/>
      <c r="BH184" s="505"/>
      <c r="BI184" s="505"/>
      <c r="BJ184" s="505"/>
    </row>
    <row r="185" spans="1:62" s="504" customFormat="1">
      <c r="A185" s="505"/>
      <c r="B185" s="1529"/>
      <c r="C185" s="562"/>
      <c r="D185" s="505"/>
      <c r="E185" s="505"/>
      <c r="F185" s="585"/>
      <c r="G185" s="505"/>
      <c r="H185" s="505"/>
      <c r="I185" s="505"/>
      <c r="J185" s="505"/>
      <c r="K185" s="505"/>
      <c r="L185" s="505"/>
      <c r="M185" s="335"/>
      <c r="N185" s="335"/>
      <c r="O185" s="335"/>
      <c r="P185" s="567"/>
      <c r="Q185" s="335"/>
      <c r="R185" s="335"/>
      <c r="S185" s="335"/>
      <c r="T185" s="505"/>
      <c r="U185" s="891"/>
      <c r="V185" s="881"/>
      <c r="W185" s="881"/>
      <c r="X185" s="881"/>
      <c r="Y185" s="892"/>
      <c r="Z185" s="881"/>
      <c r="AA185" s="881"/>
      <c r="AB185" s="881"/>
      <c r="AC185" s="505"/>
      <c r="AD185" s="505"/>
      <c r="AE185" s="505"/>
      <c r="AF185" s="505"/>
      <c r="AG185" s="505"/>
      <c r="AH185" s="505"/>
      <c r="AI185" s="505"/>
      <c r="AJ185" s="505"/>
      <c r="AK185" s="505"/>
      <c r="AL185" s="505"/>
      <c r="AM185" s="505"/>
      <c r="AN185" s="505"/>
      <c r="AO185" s="505"/>
      <c r="AP185" s="560"/>
      <c r="AZ185" s="505"/>
      <c r="BA185" s="505"/>
      <c r="BB185" s="505"/>
      <c r="BC185" s="505"/>
      <c r="BD185" s="505"/>
      <c r="BE185" s="505"/>
      <c r="BF185" s="505"/>
      <c r="BG185" s="505"/>
      <c r="BH185" s="505"/>
      <c r="BI185" s="505"/>
      <c r="BJ185" s="505"/>
    </row>
    <row r="186" spans="1:62" s="504" customFormat="1">
      <c r="A186" s="505"/>
      <c r="B186" s="1529"/>
      <c r="C186" s="562"/>
      <c r="D186" s="505"/>
      <c r="E186" s="505"/>
      <c r="F186" s="585"/>
      <c r="G186" s="505"/>
      <c r="H186" s="505"/>
      <c r="I186" s="505"/>
      <c r="J186" s="505"/>
      <c r="K186" s="505"/>
      <c r="L186" s="505"/>
      <c r="M186" s="335"/>
      <c r="N186" s="335"/>
      <c r="O186" s="335"/>
      <c r="P186" s="567"/>
      <c r="Q186" s="335"/>
      <c r="R186" s="335"/>
      <c r="S186" s="335"/>
      <c r="T186" s="505"/>
      <c r="U186" s="891"/>
      <c r="V186" s="881"/>
      <c r="W186" s="881"/>
      <c r="X186" s="881"/>
      <c r="Y186" s="892"/>
      <c r="Z186" s="881"/>
      <c r="AA186" s="881"/>
      <c r="AB186" s="881"/>
      <c r="AC186" s="505"/>
      <c r="AD186" s="505"/>
      <c r="AE186" s="505"/>
      <c r="AF186" s="505"/>
      <c r="AG186" s="505"/>
      <c r="AH186" s="505"/>
      <c r="AI186" s="505"/>
      <c r="AJ186" s="505"/>
      <c r="AK186" s="505"/>
      <c r="AL186" s="505"/>
      <c r="AM186" s="505"/>
      <c r="AN186" s="505"/>
      <c r="AO186" s="505"/>
      <c r="AP186" s="560"/>
      <c r="AZ186" s="505"/>
      <c r="BA186" s="505"/>
      <c r="BB186" s="505"/>
      <c r="BC186" s="505"/>
      <c r="BD186" s="505"/>
      <c r="BE186" s="505"/>
      <c r="BF186" s="505"/>
      <c r="BG186" s="505"/>
      <c r="BH186" s="505"/>
      <c r="BI186" s="505"/>
      <c r="BJ186" s="505"/>
    </row>
    <row r="187" spans="1:62" s="504" customFormat="1">
      <c r="A187" s="505"/>
      <c r="B187" s="1529"/>
      <c r="C187" s="562"/>
      <c r="D187" s="505"/>
      <c r="E187" s="505"/>
      <c r="F187" s="585"/>
      <c r="G187" s="505"/>
      <c r="H187" s="505"/>
      <c r="I187" s="505"/>
      <c r="J187" s="505"/>
      <c r="K187" s="505"/>
      <c r="L187" s="505"/>
      <c r="M187" s="335"/>
      <c r="N187" s="335"/>
      <c r="O187" s="335"/>
      <c r="P187" s="567"/>
      <c r="Q187" s="335"/>
      <c r="R187" s="335"/>
      <c r="S187" s="335"/>
      <c r="T187" s="505"/>
      <c r="U187" s="891"/>
      <c r="V187" s="881"/>
      <c r="W187" s="881"/>
      <c r="X187" s="881"/>
      <c r="Y187" s="892"/>
      <c r="Z187" s="881"/>
      <c r="AA187" s="881"/>
      <c r="AB187" s="881"/>
      <c r="AC187" s="505"/>
      <c r="AD187" s="505"/>
      <c r="AE187" s="505"/>
      <c r="AF187" s="505"/>
      <c r="AG187" s="505"/>
      <c r="AH187" s="505"/>
      <c r="AI187" s="505"/>
      <c r="AJ187" s="505"/>
      <c r="AK187" s="505"/>
      <c r="AL187" s="505"/>
      <c r="AM187" s="505"/>
      <c r="AN187" s="505"/>
      <c r="AO187" s="505"/>
      <c r="AP187" s="560"/>
      <c r="AZ187" s="505"/>
      <c r="BA187" s="505"/>
      <c r="BB187" s="505"/>
      <c r="BC187" s="505"/>
      <c r="BD187" s="505"/>
      <c r="BE187" s="505"/>
      <c r="BF187" s="505"/>
      <c r="BG187" s="505"/>
      <c r="BH187" s="505"/>
      <c r="BI187" s="505"/>
      <c r="BJ187" s="505"/>
    </row>
    <row r="188" spans="1:62" s="504" customFormat="1">
      <c r="A188" s="505"/>
      <c r="B188" s="1529"/>
      <c r="C188" s="562"/>
      <c r="D188" s="505"/>
      <c r="E188" s="505"/>
      <c r="F188" s="585"/>
      <c r="G188" s="505"/>
      <c r="H188" s="505"/>
      <c r="I188" s="505"/>
      <c r="J188" s="505"/>
      <c r="K188" s="505"/>
      <c r="L188" s="505"/>
      <c r="M188" s="335"/>
      <c r="N188" s="335"/>
      <c r="O188" s="335"/>
      <c r="P188" s="567"/>
      <c r="Q188" s="335"/>
      <c r="R188" s="335"/>
      <c r="S188" s="335"/>
      <c r="T188" s="505"/>
      <c r="U188" s="891"/>
      <c r="V188" s="881"/>
      <c r="W188" s="881"/>
      <c r="X188" s="881"/>
      <c r="Y188" s="892"/>
      <c r="Z188" s="881"/>
      <c r="AA188" s="881"/>
      <c r="AB188" s="881"/>
      <c r="AC188" s="505"/>
      <c r="AD188" s="505"/>
      <c r="AE188" s="505"/>
      <c r="AF188" s="505"/>
      <c r="AG188" s="505"/>
      <c r="AH188" s="505"/>
      <c r="AI188" s="505"/>
      <c r="AJ188" s="505"/>
      <c r="AK188" s="505"/>
      <c r="AL188" s="505"/>
      <c r="AM188" s="505"/>
      <c r="AN188" s="505"/>
      <c r="AO188" s="505"/>
      <c r="AP188" s="560"/>
      <c r="AZ188" s="505"/>
      <c r="BA188" s="505"/>
      <c r="BB188" s="505"/>
      <c r="BC188" s="505"/>
      <c r="BD188" s="505"/>
      <c r="BE188" s="505"/>
      <c r="BF188" s="505"/>
      <c r="BG188" s="505"/>
      <c r="BH188" s="505"/>
      <c r="BI188" s="505"/>
      <c r="BJ188" s="505"/>
    </row>
    <row r="189" spans="1:62" s="504" customFormat="1">
      <c r="A189" s="505"/>
      <c r="B189" s="1529"/>
      <c r="C189" s="562"/>
      <c r="D189" s="505"/>
      <c r="E189" s="505"/>
      <c r="F189" s="585"/>
      <c r="G189" s="505"/>
      <c r="H189" s="505"/>
      <c r="I189" s="505"/>
      <c r="J189" s="505"/>
      <c r="K189" s="505"/>
      <c r="L189" s="505"/>
      <c r="M189" s="335"/>
      <c r="N189" s="335"/>
      <c r="O189" s="335"/>
      <c r="P189" s="567"/>
      <c r="Q189" s="335"/>
      <c r="R189" s="335"/>
      <c r="S189" s="335"/>
      <c r="T189" s="505"/>
      <c r="U189" s="891"/>
      <c r="V189" s="881"/>
      <c r="W189" s="881"/>
      <c r="X189" s="881"/>
      <c r="Y189" s="892"/>
      <c r="Z189" s="881"/>
      <c r="AA189" s="881"/>
      <c r="AB189" s="881"/>
      <c r="AC189" s="505"/>
      <c r="AD189" s="505"/>
      <c r="AE189" s="505"/>
      <c r="AF189" s="505"/>
      <c r="AG189" s="505"/>
      <c r="AH189" s="505"/>
      <c r="AI189" s="505"/>
      <c r="AJ189" s="505"/>
      <c r="AK189" s="505"/>
      <c r="AL189" s="505"/>
      <c r="AM189" s="505"/>
      <c r="AN189" s="505"/>
      <c r="AO189" s="505"/>
      <c r="AP189" s="560"/>
      <c r="AZ189" s="505"/>
      <c r="BA189" s="505"/>
      <c r="BB189" s="505"/>
      <c r="BC189" s="505"/>
      <c r="BD189" s="505"/>
      <c r="BE189" s="505"/>
      <c r="BF189" s="505"/>
      <c r="BG189" s="505"/>
      <c r="BH189" s="505"/>
      <c r="BI189" s="505"/>
      <c r="BJ189" s="505"/>
    </row>
    <row r="190" spans="1:62" s="504" customFormat="1">
      <c r="A190" s="505"/>
      <c r="B190" s="1529"/>
      <c r="C190" s="562"/>
      <c r="D190" s="505"/>
      <c r="E190" s="505"/>
      <c r="F190" s="587"/>
      <c r="G190" s="588"/>
      <c r="H190" s="588"/>
      <c r="I190" s="588"/>
      <c r="J190" s="588"/>
      <c r="K190" s="588"/>
      <c r="L190" s="588"/>
      <c r="M190" s="335"/>
      <c r="N190" s="335"/>
      <c r="O190" s="335"/>
      <c r="P190" s="589"/>
      <c r="Q190" s="335"/>
      <c r="R190" s="335"/>
      <c r="S190" s="335"/>
      <c r="T190" s="588"/>
      <c r="U190" s="899"/>
      <c r="V190" s="881"/>
      <c r="W190" s="881"/>
      <c r="X190" s="881"/>
      <c r="Y190" s="900"/>
      <c r="Z190" s="881"/>
      <c r="AA190" s="881"/>
      <c r="AB190" s="881"/>
      <c r="AC190" s="588"/>
      <c r="AD190" s="588" t="s">
        <v>1070</v>
      </c>
      <c r="AE190" s="588" t="s">
        <v>1072</v>
      </c>
      <c r="AF190" s="588" t="s">
        <v>1207</v>
      </c>
      <c r="AG190" s="588" t="s">
        <v>1209</v>
      </c>
      <c r="AH190" s="588"/>
      <c r="AI190" s="588" t="s">
        <v>1210</v>
      </c>
      <c r="AJ190" s="588" t="s">
        <v>1211</v>
      </c>
      <c r="AK190" s="588" t="s">
        <v>1212</v>
      </c>
      <c r="AL190" s="588"/>
      <c r="AM190" s="588"/>
      <c r="AN190" s="588"/>
      <c r="AO190" s="588"/>
      <c r="AP190" s="590"/>
      <c r="AZ190" s="505"/>
      <c r="BA190" s="505"/>
      <c r="BB190" s="505"/>
      <c r="BC190" s="505"/>
      <c r="BD190" s="505"/>
      <c r="BE190" s="505"/>
      <c r="BF190" s="505"/>
      <c r="BG190" s="505"/>
      <c r="BH190" s="505"/>
      <c r="BI190" s="505"/>
      <c r="BJ190" s="505"/>
    </row>
    <row r="191" spans="1:62" s="504" customFormat="1">
      <c r="A191" s="505"/>
      <c r="B191" s="1529"/>
      <c r="C191" s="562"/>
      <c r="D191" s="505"/>
      <c r="E191" s="505"/>
      <c r="F191" s="587" t="s">
        <v>1213</v>
      </c>
      <c r="G191" s="588" t="s">
        <v>1214</v>
      </c>
      <c r="H191" s="588"/>
      <c r="I191" s="588"/>
      <c r="J191" s="588"/>
      <c r="K191" s="588"/>
      <c r="L191" s="588"/>
      <c r="M191" s="335"/>
      <c r="N191" s="335"/>
      <c r="O191" s="335"/>
      <c r="P191" s="589"/>
      <c r="Q191" s="335"/>
      <c r="R191" s="335"/>
      <c r="S191" s="335"/>
      <c r="T191" s="588"/>
      <c r="U191" s="899"/>
      <c r="V191" s="881"/>
      <c r="W191" s="881"/>
      <c r="X191" s="881"/>
      <c r="Y191" s="900"/>
      <c r="Z191" s="881"/>
      <c r="AA191" s="881"/>
      <c r="AB191" s="881"/>
      <c r="AC191" s="588" t="s">
        <v>762</v>
      </c>
      <c r="AD191" s="588">
        <v>100</v>
      </c>
      <c r="AE191" s="588">
        <v>100</v>
      </c>
      <c r="AF191" s="588">
        <v>50</v>
      </c>
      <c r="AG191" s="588">
        <v>100</v>
      </c>
      <c r="AH191" s="588"/>
      <c r="AI191" s="588">
        <v>50</v>
      </c>
      <c r="AJ191" s="588">
        <v>10</v>
      </c>
      <c r="AK191" s="588"/>
      <c r="AL191" s="588"/>
      <c r="AM191" s="588"/>
      <c r="AN191" s="588"/>
      <c r="AO191" s="588"/>
      <c r="AP191" s="590"/>
      <c r="AZ191" s="505"/>
      <c r="BA191" s="505"/>
      <c r="BB191" s="505"/>
      <c r="BC191" s="505"/>
      <c r="BD191" s="505"/>
      <c r="BE191" s="505"/>
      <c r="BF191" s="505"/>
      <c r="BG191" s="505"/>
      <c r="BH191" s="505"/>
      <c r="BI191" s="505"/>
      <c r="BJ191" s="505"/>
    </row>
    <row r="192" spans="1:62" s="504" customFormat="1">
      <c r="A192" s="505"/>
      <c r="B192" s="1529"/>
      <c r="C192" s="562"/>
      <c r="D192" s="505"/>
      <c r="E192" s="505"/>
      <c r="F192" s="587" t="s">
        <v>1215</v>
      </c>
      <c r="G192" s="588" t="s">
        <v>1216</v>
      </c>
      <c r="H192" s="588"/>
      <c r="I192" s="588"/>
      <c r="J192" s="588"/>
      <c r="K192" s="588"/>
      <c r="L192" s="588"/>
      <c r="M192" s="335"/>
      <c r="N192" s="335"/>
      <c r="O192" s="335"/>
      <c r="P192" s="589"/>
      <c r="Q192" s="335"/>
      <c r="R192" s="335"/>
      <c r="S192" s="335"/>
      <c r="T192" s="588"/>
      <c r="U192" s="899"/>
      <c r="V192" s="881"/>
      <c r="W192" s="881"/>
      <c r="X192" s="881"/>
      <c r="Y192" s="900"/>
      <c r="Z192" s="881"/>
      <c r="AA192" s="881"/>
      <c r="AB192" s="881"/>
      <c r="AC192" s="588" t="s">
        <v>762</v>
      </c>
      <c r="AD192" s="588">
        <v>600</v>
      </c>
      <c r="AE192" s="588">
        <v>200</v>
      </c>
      <c r="AF192" s="588">
        <v>100</v>
      </c>
      <c r="AG192" s="588">
        <v>200</v>
      </c>
      <c r="AH192" s="588"/>
      <c r="AI192" s="588"/>
      <c r="AJ192" s="588"/>
      <c r="AK192" s="588"/>
      <c r="AL192" s="588"/>
      <c r="AM192" s="588"/>
      <c r="AN192" s="588"/>
      <c r="AO192" s="588"/>
      <c r="AP192" s="590"/>
      <c r="AZ192" s="505"/>
      <c r="BA192" s="505"/>
      <c r="BB192" s="505"/>
      <c r="BC192" s="505"/>
      <c r="BD192" s="505"/>
      <c r="BE192" s="505"/>
      <c r="BF192" s="505"/>
      <c r="BG192" s="505"/>
      <c r="BH192" s="505"/>
      <c r="BI192" s="505"/>
      <c r="BJ192" s="505"/>
    </row>
    <row r="193" spans="1:62" s="504" customFormat="1">
      <c r="A193" s="505"/>
      <c r="B193" s="1529"/>
      <c r="C193" s="562"/>
      <c r="D193" s="505"/>
      <c r="E193" s="505"/>
      <c r="F193" s="585" t="s">
        <v>1217</v>
      </c>
      <c r="G193" s="505"/>
      <c r="H193" s="505"/>
      <c r="I193" s="505"/>
      <c r="J193" s="505"/>
      <c r="K193" s="505"/>
      <c r="L193" s="505"/>
      <c r="M193" s="335"/>
      <c r="N193" s="335"/>
      <c r="O193" s="335"/>
      <c r="P193" s="567"/>
      <c r="Q193" s="335"/>
      <c r="R193" s="335"/>
      <c r="S193" s="335"/>
      <c r="T193" s="505"/>
      <c r="U193" s="891"/>
      <c r="V193" s="881"/>
      <c r="W193" s="881"/>
      <c r="X193" s="881"/>
      <c r="Y193" s="892"/>
      <c r="Z193" s="881"/>
      <c r="AA193" s="881"/>
      <c r="AB193" s="881"/>
      <c r="AC193" s="505"/>
      <c r="AD193" s="505">
        <v>700</v>
      </c>
      <c r="AE193" s="505">
        <v>300</v>
      </c>
      <c r="AF193" s="505">
        <v>150</v>
      </c>
      <c r="AG193" s="505">
        <v>300</v>
      </c>
      <c r="AH193" s="505"/>
      <c r="AI193" s="505">
        <v>50</v>
      </c>
      <c r="AJ193" s="505">
        <v>10</v>
      </c>
      <c r="AK193" s="505"/>
      <c r="AL193" s="505"/>
      <c r="AM193" s="505"/>
      <c r="AN193" s="505"/>
      <c r="AO193" s="505"/>
      <c r="AP193" s="590"/>
      <c r="AZ193" s="505"/>
      <c r="BA193" s="505"/>
      <c r="BB193" s="505"/>
      <c r="BC193" s="505"/>
      <c r="BD193" s="505"/>
      <c r="BE193" s="505"/>
      <c r="BF193" s="505"/>
      <c r="BG193" s="505"/>
      <c r="BH193" s="505"/>
      <c r="BI193" s="505"/>
      <c r="BJ193" s="505"/>
    </row>
    <row r="194" spans="1:62" s="504" customFormat="1">
      <c r="A194" s="505"/>
      <c r="B194" s="1529"/>
      <c r="C194" s="562"/>
      <c r="D194" s="505"/>
      <c r="E194" s="505"/>
      <c r="F194" s="585"/>
      <c r="G194" s="505"/>
      <c r="H194" s="505"/>
      <c r="I194" s="505"/>
      <c r="J194" s="505"/>
      <c r="K194" s="505"/>
      <c r="L194" s="505"/>
      <c r="M194" s="335"/>
      <c r="N194" s="335"/>
      <c r="O194" s="335"/>
      <c r="P194" s="567"/>
      <c r="Q194" s="335"/>
      <c r="R194" s="335"/>
      <c r="S194" s="335"/>
      <c r="T194" s="505"/>
      <c r="U194" s="891"/>
      <c r="V194" s="881"/>
      <c r="W194" s="881"/>
      <c r="X194" s="881"/>
      <c r="Y194" s="892"/>
      <c r="Z194" s="881"/>
      <c r="AA194" s="881"/>
      <c r="AB194" s="881"/>
      <c r="AC194" s="505"/>
      <c r="AD194" s="505"/>
      <c r="AE194" s="505"/>
      <c r="AF194" s="505"/>
      <c r="AG194" s="505"/>
      <c r="AH194" s="505"/>
      <c r="AI194" s="505"/>
      <c r="AJ194" s="505"/>
      <c r="AK194" s="505"/>
      <c r="AL194" s="505"/>
      <c r="AM194" s="505"/>
      <c r="AN194" s="505"/>
      <c r="AO194" s="505"/>
      <c r="AP194" s="560"/>
      <c r="AZ194" s="505"/>
      <c r="BA194" s="505"/>
      <c r="BB194" s="505"/>
      <c r="BC194" s="505"/>
      <c r="BD194" s="505"/>
      <c r="BE194" s="505"/>
      <c r="BF194" s="505"/>
      <c r="BG194" s="505"/>
      <c r="BH194" s="505"/>
      <c r="BI194" s="505"/>
      <c r="BJ194" s="505"/>
    </row>
    <row r="195" spans="1:62" s="504" customFormat="1">
      <c r="A195" s="505"/>
      <c r="B195" s="1529"/>
      <c r="C195" s="562"/>
      <c r="D195" s="505"/>
      <c r="E195" s="505"/>
      <c r="F195" s="585" t="s">
        <v>1218</v>
      </c>
      <c r="G195" s="505"/>
      <c r="H195" s="505"/>
      <c r="I195" s="505"/>
      <c r="J195" s="505"/>
      <c r="K195" s="505"/>
      <c r="L195" s="569">
        <v>1307.1099999999997</v>
      </c>
      <c r="M195" s="335"/>
      <c r="N195" s="335"/>
      <c r="O195" s="335"/>
      <c r="P195" s="571"/>
      <c r="Q195" s="335"/>
      <c r="R195" s="335"/>
      <c r="S195" s="335"/>
      <c r="T195" s="505"/>
      <c r="U195" s="893">
        <v>1307.1099999999997</v>
      </c>
      <c r="V195" s="881"/>
      <c r="W195" s="881"/>
      <c r="X195" s="881"/>
      <c r="Y195" s="895"/>
      <c r="Z195" s="881"/>
      <c r="AA195" s="881"/>
      <c r="AB195" s="881"/>
      <c r="AC195" s="505" t="s">
        <v>342</v>
      </c>
      <c r="AD195" s="505">
        <v>679.875</v>
      </c>
      <c r="AE195" s="505">
        <v>247.625</v>
      </c>
      <c r="AF195" s="505">
        <v>69</v>
      </c>
      <c r="AG195" s="505">
        <v>48.8</v>
      </c>
      <c r="AH195" s="505">
        <v>24.1</v>
      </c>
      <c r="AI195" s="505">
        <v>19.100000000000001</v>
      </c>
      <c r="AJ195" s="505">
        <v>205</v>
      </c>
      <c r="AK195" s="505">
        <v>3.6200000000000006</v>
      </c>
      <c r="AL195" s="505">
        <v>8.3000000000000007</v>
      </c>
      <c r="AM195" s="505">
        <v>1.6899999999999997</v>
      </c>
      <c r="AN195" s="505"/>
      <c r="AO195" s="505"/>
      <c r="AP195" s="560"/>
      <c r="AZ195" s="505"/>
      <c r="BA195" s="505"/>
      <c r="BB195" s="505"/>
      <c r="BC195" s="505"/>
      <c r="BD195" s="505"/>
      <c r="BE195" s="505"/>
      <c r="BF195" s="505"/>
      <c r="BG195" s="505"/>
      <c r="BH195" s="505"/>
      <c r="BI195" s="505"/>
      <c r="BJ195" s="505"/>
    </row>
    <row r="196" spans="1:62" s="504" customFormat="1">
      <c r="A196" s="505"/>
      <c r="B196" s="1529"/>
      <c r="C196" s="562"/>
      <c r="D196" s="505"/>
      <c r="E196" s="505"/>
      <c r="F196" s="585"/>
      <c r="G196" s="505"/>
      <c r="H196" s="505"/>
      <c r="I196" s="505"/>
      <c r="J196" s="505"/>
      <c r="K196" s="505"/>
      <c r="L196" s="505"/>
      <c r="M196" s="335"/>
      <c r="N196" s="335"/>
      <c r="O196" s="335"/>
      <c r="P196" s="567"/>
      <c r="Q196" s="335"/>
      <c r="R196" s="335"/>
      <c r="S196" s="335"/>
      <c r="T196" s="505"/>
      <c r="U196" s="891"/>
      <c r="V196" s="881"/>
      <c r="W196" s="881"/>
      <c r="X196" s="881"/>
      <c r="Y196" s="892"/>
      <c r="Z196" s="881"/>
      <c r="AA196" s="881"/>
      <c r="AB196" s="881"/>
      <c r="AC196" s="505"/>
      <c r="AD196" s="505"/>
      <c r="AE196" s="505"/>
      <c r="AF196" s="505"/>
      <c r="AG196" s="505"/>
      <c r="AH196" s="505"/>
      <c r="AI196" s="505"/>
      <c r="AJ196" s="505"/>
      <c r="AK196" s="505"/>
      <c r="AL196" s="505"/>
      <c r="AM196" s="505"/>
      <c r="AN196" s="505"/>
      <c r="AO196" s="505"/>
      <c r="AP196" s="560"/>
      <c r="AZ196" s="505"/>
      <c r="BA196" s="505"/>
      <c r="BB196" s="505"/>
      <c r="BC196" s="505"/>
      <c r="BD196" s="505"/>
      <c r="BE196" s="505"/>
      <c r="BF196" s="505"/>
      <c r="BG196" s="505"/>
      <c r="BH196" s="505"/>
      <c r="BI196" s="505"/>
      <c r="BJ196" s="505"/>
    </row>
    <row r="197" spans="1:62" s="504" customFormat="1">
      <c r="A197" s="505"/>
      <c r="B197" s="1529"/>
      <c r="C197" s="562"/>
      <c r="D197" s="505"/>
      <c r="E197" s="505"/>
      <c r="F197" s="585" t="s">
        <v>1219</v>
      </c>
      <c r="G197" s="505"/>
      <c r="H197" s="505"/>
      <c r="I197" s="505"/>
      <c r="J197" s="505"/>
      <c r="K197" s="505"/>
      <c r="L197" s="569"/>
      <c r="M197" s="335"/>
      <c r="N197" s="335"/>
      <c r="O197" s="335"/>
      <c r="P197" s="571"/>
      <c r="Q197" s="335"/>
      <c r="R197" s="335"/>
      <c r="S197" s="335"/>
      <c r="T197" s="505"/>
      <c r="U197" s="893"/>
      <c r="V197" s="881"/>
      <c r="W197" s="881"/>
      <c r="X197" s="881"/>
      <c r="Y197" s="895"/>
      <c r="Z197" s="881"/>
      <c r="AA197" s="881"/>
      <c r="AB197" s="881"/>
      <c r="AC197" s="505" t="s">
        <v>762</v>
      </c>
      <c r="AD197" s="505">
        <v>1600</v>
      </c>
      <c r="AE197" s="505">
        <v>1600</v>
      </c>
      <c r="AF197" s="505">
        <v>1600</v>
      </c>
      <c r="AG197" s="505">
        <v>1600</v>
      </c>
      <c r="AH197" s="505">
        <v>1600</v>
      </c>
      <c r="AI197" s="505">
        <v>1600</v>
      </c>
      <c r="AJ197" s="505">
        <v>1600</v>
      </c>
      <c r="AK197" s="505">
        <v>1600</v>
      </c>
      <c r="AL197" s="505">
        <v>1600</v>
      </c>
      <c r="AM197" s="505">
        <v>1600</v>
      </c>
      <c r="AN197" s="505"/>
      <c r="AO197" s="505" t="s">
        <v>1220</v>
      </c>
      <c r="AP197" s="560"/>
      <c r="AZ197" s="505"/>
      <c r="BA197" s="505"/>
      <c r="BB197" s="505"/>
      <c r="BC197" s="505"/>
      <c r="BD197" s="505"/>
      <c r="BE197" s="505"/>
      <c r="BF197" s="505"/>
      <c r="BG197" s="505"/>
      <c r="BH197" s="505"/>
      <c r="BI197" s="505"/>
      <c r="BJ197" s="505"/>
    </row>
    <row r="198" spans="1:62" s="504" customFormat="1">
      <c r="A198" s="505"/>
      <c r="B198" s="1529"/>
      <c r="C198" s="562"/>
      <c r="D198" s="505"/>
      <c r="E198" s="505"/>
      <c r="F198" s="585" t="s">
        <v>1221</v>
      </c>
      <c r="G198" s="505"/>
      <c r="H198" s="505"/>
      <c r="I198" s="505"/>
      <c r="J198" s="505"/>
      <c r="K198" s="505"/>
      <c r="L198" s="569"/>
      <c r="M198" s="335"/>
      <c r="N198" s="335"/>
      <c r="O198" s="335"/>
      <c r="P198" s="571"/>
      <c r="Q198" s="335"/>
      <c r="R198" s="335"/>
      <c r="S198" s="335"/>
      <c r="T198" s="505"/>
      <c r="U198" s="893"/>
      <c r="V198" s="881"/>
      <c r="W198" s="881"/>
      <c r="X198" s="881"/>
      <c r="Y198" s="895"/>
      <c r="Z198" s="881"/>
      <c r="AA198" s="881"/>
      <c r="AB198" s="881"/>
      <c r="AC198" s="505" t="s">
        <v>762</v>
      </c>
      <c r="AD198" s="505">
        <v>20000</v>
      </c>
      <c r="AE198" s="505">
        <v>20000</v>
      </c>
      <c r="AF198" s="505">
        <v>20000</v>
      </c>
      <c r="AG198" s="505">
        <v>20000</v>
      </c>
      <c r="AH198" s="505">
        <v>20000</v>
      </c>
      <c r="AI198" s="505">
        <v>20000</v>
      </c>
      <c r="AJ198" s="505">
        <v>20000</v>
      </c>
      <c r="AK198" s="505">
        <v>20000</v>
      </c>
      <c r="AL198" s="505">
        <v>20000</v>
      </c>
      <c r="AM198" s="505">
        <v>20000</v>
      </c>
      <c r="AN198" s="505"/>
      <c r="AO198" s="505" t="s">
        <v>1222</v>
      </c>
      <c r="AP198" s="560"/>
      <c r="AZ198" s="505"/>
      <c r="BA198" s="505"/>
      <c r="BB198" s="505"/>
      <c r="BC198" s="505"/>
      <c r="BD198" s="505"/>
      <c r="BE198" s="505"/>
      <c r="BF198" s="505"/>
      <c r="BG198" s="505"/>
      <c r="BH198" s="505"/>
      <c r="BI198" s="505"/>
      <c r="BJ198" s="505"/>
    </row>
    <row r="199" spans="1:62" s="504" customFormat="1">
      <c r="A199" s="505"/>
      <c r="B199" s="1529"/>
      <c r="C199" s="562"/>
      <c r="D199" s="505"/>
      <c r="E199" s="505"/>
      <c r="F199" s="585"/>
      <c r="G199" s="505"/>
      <c r="H199" s="505"/>
      <c r="I199" s="505"/>
      <c r="J199" s="505"/>
      <c r="K199" s="505"/>
      <c r="L199" s="505"/>
      <c r="M199" s="335"/>
      <c r="N199" s="335"/>
      <c r="O199" s="335"/>
      <c r="P199" s="567"/>
      <c r="Q199" s="335"/>
      <c r="R199" s="335"/>
      <c r="S199" s="335"/>
      <c r="T199" s="505"/>
      <c r="U199" s="891"/>
      <c r="V199" s="881"/>
      <c r="W199" s="881"/>
      <c r="X199" s="881"/>
      <c r="Y199" s="892"/>
      <c r="Z199" s="881"/>
      <c r="AA199" s="881"/>
      <c r="AB199" s="881"/>
      <c r="AC199" s="505"/>
      <c r="AD199" s="505"/>
      <c r="AE199" s="505"/>
      <c r="AF199" s="505"/>
      <c r="AG199" s="505"/>
      <c r="AH199" s="505"/>
      <c r="AI199" s="505"/>
      <c r="AJ199" s="505"/>
      <c r="AK199" s="505"/>
      <c r="AL199" s="505"/>
      <c r="AM199" s="505"/>
      <c r="AN199" s="505"/>
      <c r="AO199" s="505"/>
      <c r="AP199" s="560"/>
      <c r="AZ199" s="505"/>
      <c r="BA199" s="505"/>
      <c r="BB199" s="505"/>
      <c r="BC199" s="505"/>
      <c r="BD199" s="505"/>
      <c r="BE199" s="505"/>
      <c r="BF199" s="505"/>
      <c r="BG199" s="505"/>
      <c r="BH199" s="505"/>
      <c r="BI199" s="505"/>
      <c r="BJ199" s="505"/>
    </row>
    <row r="200" spans="1:62" s="504" customFormat="1">
      <c r="A200" s="505"/>
      <c r="B200" s="1529"/>
      <c r="C200" s="562"/>
      <c r="D200" s="505"/>
      <c r="E200" s="505"/>
      <c r="F200" s="585"/>
      <c r="G200" s="505"/>
      <c r="H200" s="505"/>
      <c r="I200" s="505"/>
      <c r="J200" s="505"/>
      <c r="K200" s="505"/>
      <c r="L200" s="505" t="s">
        <v>1223</v>
      </c>
      <c r="M200" s="335"/>
      <c r="N200" s="335"/>
      <c r="O200" s="335"/>
      <c r="P200" s="567"/>
      <c r="Q200" s="335"/>
      <c r="R200" s="335"/>
      <c r="S200" s="335"/>
      <c r="T200" s="560"/>
      <c r="U200" s="891" t="s">
        <v>1223</v>
      </c>
      <c r="V200" s="881"/>
      <c r="W200" s="881"/>
      <c r="X200" s="881"/>
      <c r="Y200" s="892"/>
      <c r="Z200" s="881"/>
      <c r="AA200" s="881"/>
      <c r="AB200" s="881"/>
      <c r="AC200" s="560" t="s">
        <v>341</v>
      </c>
      <c r="AD200" s="505">
        <v>1087800</v>
      </c>
      <c r="AE200" s="505">
        <v>396200</v>
      </c>
      <c r="AF200" s="505">
        <v>110400</v>
      </c>
      <c r="AG200" s="505">
        <v>78080</v>
      </c>
      <c r="AH200" s="505">
        <v>38560</v>
      </c>
      <c r="AI200" s="505">
        <v>30560.000000000004</v>
      </c>
      <c r="AJ200" s="505">
        <v>328000</v>
      </c>
      <c r="AK200" s="505">
        <v>5792.0000000000009</v>
      </c>
      <c r="AL200" s="505">
        <v>13280.000000000002</v>
      </c>
      <c r="AM200" s="505">
        <v>2703.9999999999995</v>
      </c>
      <c r="AN200" s="505"/>
      <c r="AO200" s="505"/>
      <c r="AP200" s="560"/>
      <c r="AZ200" s="505"/>
      <c r="BA200" s="505"/>
      <c r="BB200" s="505"/>
      <c r="BC200" s="505"/>
      <c r="BD200" s="505"/>
      <c r="BE200" s="505"/>
      <c r="BF200" s="505"/>
      <c r="BG200" s="505"/>
      <c r="BH200" s="505"/>
      <c r="BI200" s="505"/>
      <c r="BJ200" s="505"/>
    </row>
    <row r="201" spans="1:62" s="504" customFormat="1" ht="12.75" thickBot="1">
      <c r="A201" s="505"/>
      <c r="B201" s="1529"/>
      <c r="C201" s="562"/>
      <c r="D201" s="505"/>
      <c r="E201" s="505"/>
      <c r="F201" s="591"/>
      <c r="G201" s="592"/>
      <c r="H201" s="592"/>
      <c r="I201" s="592"/>
      <c r="J201" s="592"/>
      <c r="K201" s="592"/>
      <c r="L201" s="592" t="s">
        <v>1224</v>
      </c>
      <c r="M201" s="335"/>
      <c r="N201" s="335"/>
      <c r="O201" s="335"/>
      <c r="P201" s="593"/>
      <c r="Q201" s="335"/>
      <c r="R201" s="335"/>
      <c r="S201" s="335"/>
      <c r="T201" s="594"/>
      <c r="U201" s="901" t="s">
        <v>1224</v>
      </c>
      <c r="V201" s="881"/>
      <c r="W201" s="881"/>
      <c r="X201" s="881"/>
      <c r="Y201" s="902"/>
      <c r="Z201" s="881"/>
      <c r="AA201" s="881"/>
      <c r="AB201" s="881"/>
      <c r="AC201" s="594" t="s">
        <v>341</v>
      </c>
      <c r="AD201" s="592">
        <v>13597500</v>
      </c>
      <c r="AE201" s="592">
        <v>4952500</v>
      </c>
      <c r="AF201" s="592">
        <v>1380000</v>
      </c>
      <c r="AG201" s="592">
        <v>976000</v>
      </c>
      <c r="AH201" s="592">
        <v>482000</v>
      </c>
      <c r="AI201" s="592">
        <v>382000</v>
      </c>
      <c r="AJ201" s="592">
        <v>4100000</v>
      </c>
      <c r="AK201" s="592">
        <v>72400.000000000015</v>
      </c>
      <c r="AL201" s="592">
        <v>166000</v>
      </c>
      <c r="AM201" s="592">
        <v>33799.999999999993</v>
      </c>
      <c r="AN201" s="592"/>
      <c r="AO201" s="592"/>
      <c r="AP201" s="560"/>
      <c r="AZ201" s="505"/>
      <c r="BA201" s="505"/>
      <c r="BB201" s="505"/>
      <c r="BC201" s="505"/>
      <c r="BD201" s="505"/>
      <c r="BE201" s="505"/>
      <c r="BF201" s="505"/>
      <c r="BG201" s="505"/>
      <c r="BH201" s="505"/>
      <c r="BI201" s="505"/>
      <c r="BJ201" s="505"/>
    </row>
    <row r="202" spans="1:62" s="504" customFormat="1" ht="12.75" thickTop="1">
      <c r="A202" s="505"/>
      <c r="B202" s="561"/>
      <c r="C202" s="562"/>
      <c r="D202" s="505"/>
      <c r="E202" s="505"/>
      <c r="F202" s="505"/>
      <c r="G202" s="505"/>
      <c r="H202" s="505"/>
      <c r="I202" s="505"/>
      <c r="J202" s="505"/>
      <c r="K202" s="505"/>
      <c r="L202" s="505"/>
      <c r="M202" s="335"/>
      <c r="N202" s="335"/>
      <c r="O202" s="335"/>
      <c r="P202" s="567"/>
      <c r="Q202" s="335"/>
      <c r="R202" s="335"/>
      <c r="S202" s="335"/>
      <c r="U202" s="891"/>
      <c r="V202" s="881"/>
      <c r="W202" s="881"/>
      <c r="X202" s="881"/>
      <c r="Y202" s="892"/>
      <c r="Z202" s="881"/>
      <c r="AA202" s="881"/>
      <c r="AB202" s="881"/>
      <c r="AD202" s="505"/>
      <c r="AE202" s="505"/>
      <c r="AF202" s="505"/>
      <c r="AG202" s="505"/>
      <c r="AH202" s="505"/>
      <c r="AI202" s="505"/>
      <c r="AJ202" s="505"/>
      <c r="AK202" s="505"/>
      <c r="AL202" s="505"/>
      <c r="AM202" s="505"/>
      <c r="AN202" s="505"/>
      <c r="AO202" s="505"/>
      <c r="AP202" s="560"/>
      <c r="AZ202" s="505"/>
      <c r="BA202" s="505"/>
      <c r="BB202" s="505"/>
      <c r="BC202" s="505"/>
      <c r="BD202" s="505"/>
      <c r="BE202" s="505"/>
      <c r="BF202" s="505"/>
      <c r="BG202" s="505"/>
      <c r="BH202" s="505"/>
      <c r="BI202" s="505"/>
      <c r="BJ202" s="505"/>
    </row>
  </sheetData>
  <mergeCells count="7">
    <mergeCell ref="B178:B201"/>
    <mergeCell ref="AS1:AX1"/>
    <mergeCell ref="B116:B121"/>
    <mergeCell ref="B123:B136"/>
    <mergeCell ref="B138:B161"/>
    <mergeCell ref="B163:B173"/>
    <mergeCell ref="B175:B176"/>
  </mergeCells>
  <conditionalFormatting sqref="AS7:AX7 AS24:AX68">
    <cfRule type="cellIs" dxfId="857" priority="160" stopIfTrue="1" operator="notBetween">
      <formula>1</formula>
      <formula>5</formula>
    </cfRule>
  </conditionalFormatting>
  <conditionalFormatting sqref="BD7:BI7 BD24:BI68">
    <cfRule type="cellIs" dxfId="856" priority="161" stopIfTrue="1" operator="equal">
      <formula>0</formula>
    </cfRule>
  </conditionalFormatting>
  <conditionalFormatting sqref="AS8:AX8">
    <cfRule type="cellIs" dxfId="855" priority="148" stopIfTrue="1" operator="notBetween">
      <formula>1</formula>
      <formula>5</formula>
    </cfRule>
  </conditionalFormatting>
  <conditionalFormatting sqref="BD8:BI8">
    <cfRule type="cellIs" dxfId="854" priority="149" stopIfTrue="1" operator="equal">
      <formula>0</formula>
    </cfRule>
  </conditionalFormatting>
  <conditionalFormatting sqref="B9 B24:B68">
    <cfRule type="cellIs" dxfId="853" priority="12" stopIfTrue="1" operator="notEqual">
      <formula>""</formula>
    </cfRule>
  </conditionalFormatting>
  <conditionalFormatting sqref="AD1:AP1">
    <cfRule type="cellIs" dxfId="852" priority="163" stopIfTrue="1" operator="equal">
      <formula>$F9</formula>
    </cfRule>
  </conditionalFormatting>
  <conditionalFormatting sqref="B8">
    <cfRule type="cellIs" dxfId="851" priority="16" stopIfTrue="1" operator="notEqual">
      <formula>""</formula>
    </cfRule>
  </conditionalFormatting>
  <conditionalFormatting sqref="P1">
    <cfRule type="cellIs" dxfId="850" priority="20" stopIfTrue="1" operator="equal">
      <formula>#REF!</formula>
    </cfRule>
  </conditionalFormatting>
  <conditionalFormatting sqref="L1">
    <cfRule type="cellIs" dxfId="849" priority="17" stopIfTrue="1" operator="equal">
      <formula>#REF!</formula>
    </cfRule>
  </conditionalFormatting>
  <conditionalFormatting sqref="BD9:BI9">
    <cfRule type="cellIs" dxfId="848" priority="14" stopIfTrue="1" operator="equal">
      <formula>0</formula>
    </cfRule>
  </conditionalFormatting>
  <conditionalFormatting sqref="AS9:AX9">
    <cfRule type="cellIs" dxfId="847" priority="13" stopIfTrue="1" operator="notBetween">
      <formula>1</formula>
      <formula>5</formula>
    </cfRule>
  </conditionalFormatting>
  <conditionalFormatting sqref="BD11:BI21">
    <cfRule type="cellIs" dxfId="846" priority="11" stopIfTrue="1" operator="equal">
      <formula>0</formula>
    </cfRule>
  </conditionalFormatting>
  <conditionalFormatting sqref="AS11:AX21">
    <cfRule type="cellIs" dxfId="845" priority="10" stopIfTrue="1" operator="notBetween">
      <formula>1</formula>
      <formula>5</formula>
    </cfRule>
  </conditionalFormatting>
  <conditionalFormatting sqref="B11:B21">
    <cfRule type="cellIs" dxfId="844" priority="9" stopIfTrue="1" operator="notEqual">
      <formula>""</formula>
    </cfRule>
  </conditionalFormatting>
  <conditionalFormatting sqref="Y1">
    <cfRule type="cellIs" dxfId="843" priority="8" stopIfTrue="1" operator="equal">
      <formula>#REF!</formula>
    </cfRule>
  </conditionalFormatting>
  <conditionalFormatting sqref="U1">
    <cfRule type="cellIs" dxfId="842" priority="7" stopIfTrue="1" operator="equal">
      <formula>#REF!</formula>
    </cfRule>
  </conditionalFormatting>
  <conditionalFormatting sqref="B10">
    <cfRule type="cellIs" dxfId="841" priority="4" stopIfTrue="1" operator="notEqual">
      <formula>""</formula>
    </cfRule>
  </conditionalFormatting>
  <conditionalFormatting sqref="BD10:BI10">
    <cfRule type="cellIs" dxfId="840" priority="6" stopIfTrue="1" operator="equal">
      <formula>0</formula>
    </cfRule>
  </conditionalFormatting>
  <conditionalFormatting sqref="AS10:AX10">
    <cfRule type="cellIs" dxfId="839" priority="5" stopIfTrue="1" operator="notBetween">
      <formula>1</formula>
      <formula>5</formula>
    </cfRule>
  </conditionalFormatting>
  <conditionalFormatting sqref="BD22:BI23">
    <cfRule type="cellIs" dxfId="838" priority="3" stopIfTrue="1" operator="equal">
      <formula>0</formula>
    </cfRule>
  </conditionalFormatting>
  <conditionalFormatting sqref="AS22:AX23">
    <cfRule type="cellIs" dxfId="837" priority="2" stopIfTrue="1" operator="notBetween">
      <formula>1</formula>
      <formula>5</formula>
    </cfRule>
  </conditionalFormatting>
  <conditionalFormatting sqref="B22:B23">
    <cfRule type="cellIs" dxfId="836" priority="1" stopIfTrue="1" operator="notEqual">
      <formula>""</formula>
    </cfRule>
  </conditionalFormatting>
  <dataValidations xWindow="1630" yWindow="377" count="29">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8" xr:uid="{00000000-0002-0000-1E00-000000000000}"/>
    <dataValidation allowBlank="1" showInputMessage="1" showErrorMessage="1" prompt="always 1" sqref="P7:P8 L7:L8 AD7:AP8 Y7:Y8 U7:U8" xr:uid="{00000000-0002-0000-1E00-000001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D8" xr:uid="{00000000-0002-0000-1E00-000002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00000000-0002-0000-1E00-000004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00000000-0002-0000-1E00-000005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S3 AS9:AS68" xr:uid="{00000000-0002-0000-1E00-000006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X3 AX9:AX68" xr:uid="{00000000-0002-0000-1E00-000007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W3 AW9:AW68" xr:uid="{00000000-0002-0000-1E00-000008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V3 AV9:AV68" xr:uid="{00000000-0002-0000-1E00-000009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U3 AU9:AU68" xr:uid="{00000000-0002-0000-1E00-00000A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T3 AT9:AT68" xr:uid="{00000000-0002-0000-1E00-00000B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xr:uid="{00000000-0002-0000-1E00-00000C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00000000-0002-0000-1E00-00000D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9:D68" xr:uid="{00000000-0002-0000-1E00-00000E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00000000-0002-0000-1E00-00000F000000}"/>
    <dataValidation allowBlank="1" showInputMessage="1" showErrorMessage="1" promptTitle="Name" prompt="Name of the exchange (elementary flow or intermediate product flow) in English language. " sqref="F2:F3" xr:uid="{00000000-0002-0000-1E00-000010000000}"/>
    <dataValidation allowBlank="1" showInputMessage="1" showErrorMessage="1" promptTitle="Infrastructure" prompt="Describes whether the intermediate product flow from or to the unit process is an infrastructure process or not._x000a__x000a_Not applicable to elementary flows." sqref="F5 J2:J3" xr:uid="{00000000-0002-0000-1E00-000011000000}"/>
    <dataValidation allowBlank="1" showInputMessage="1" showErrorMessage="1" promptTitle="Unit" prompt="Unit of the exchange (elementary flow or intermediate product flow)." sqref="F6 K2:K3" xr:uid="{00000000-0002-0000-1E00-000012000000}"/>
    <dataValidation allowBlank="1" showInputMessage="1" showErrorMessage="1" prompt="This cell is automatically updated from the names List according to the index number in L1. It needs to be identical to the output product." sqref="AD3:AP6 L3:L6 Y3:Y6 U3:U6 P3:P6" xr:uid="{00000000-0002-0000-1E00-000013000000}"/>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69:K69 M69:O69 Q69:S69 V69:X69 Z69:AB69 AD69:IY69" xr:uid="{00000000-0002-0000-1E00-000014000000}"/>
    <dataValidation allowBlank="1" showInputMessage="1" showErrorMessage="1" prompt="Do not change." sqref="AY3:BI4 BA7:BI8" xr:uid="{00000000-0002-0000-1E00-000015000000}"/>
    <dataValidation allowBlank="1" showInputMessage="1" showErrorMessage="1" promptTitle="Remarks" prompt="A general comment (data source, calculation procedure, ...) can be made about each individual exchange. The remarks are added to the GeneralComment-field." sqref="AQ3 AR2:AR3 AQ9:AR68" xr:uid="{00000000-0002-0000-1E00-000016000000}"/>
    <dataValidation allowBlank="1" showInputMessage="1" showErrorMessage="1" prompt="Mean amount of elementary flow or intermediate product flow. Enter your values (or the respective equation) here." sqref="Y9:Y69 U9:U69 L9:L69 AD9:AP68 P9:P69" xr:uid="{00000000-0002-0000-1E00-000003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68 S1:S68 X1:X68 AB1:AB68" xr:uid="{00000000-0002-0000-1E00-000017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68 R2:R68 W2:W68 AA2:AA68" xr:uid="{00000000-0002-0000-1E00-000018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68 Q2:Q68 V2:V68 Z2:Z68" xr:uid="{00000000-0002-0000-1E00-000019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68" xr:uid="{00000000-0002-0000-1E00-00001A000000}"/>
    <dataValidation allowBlank="1" showInputMessage="1" showErrorMessage="1" promptTitle="Do not change" prompt="This field is automatically updated from the names-list" sqref="AY9:AY68" xr:uid="{00000000-0002-0000-1E00-00001B000000}"/>
    <dataValidation allowBlank="1" showInputMessage="1" showErrorMessage="1" promptTitle="Do not change" prompt="This field is automatically calculated from your inputs." sqref="AZ9:BI68" xr:uid="{00000000-0002-0000-1E00-00001C000000}"/>
  </dataValidations>
  <hyperlinks>
    <hyperlink ref="AO198" r:id="rId1" xr:uid="{00000000-0004-0000-1E00-000000000000}"/>
  </hyperlinks>
  <printOptions horizontalCentered="1" verticalCentered="1"/>
  <pageMargins left="0.78740157480314965" right="0.78740157480314965" top="0.98425196850393704" bottom="0.98425196850393704" header="0.51181102362204722" footer="0.51181102362204722"/>
  <pageSetup paperSize="9" scale="15" orientation="landscape" r:id="rId2"/>
  <headerFooter alignWithMargins="0">
    <oddHeader>&amp;A</oddHeader>
    <oddFooter>&amp;L&amp;D&amp;C&amp;F&amp;RSeite &amp;P</oddFooter>
  </headerFooter>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6">
    <tabColor theme="6" tint="0.39997558519241921"/>
    <pageSetUpPr fitToPage="1"/>
  </sheetPr>
  <dimension ref="A1:AP67"/>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4" customWidth="1"/>
    <col min="2" max="2" width="13.28515625" style="157" customWidth="1"/>
    <col min="3" max="3" width="3.7109375" style="158" hidden="1" customWidth="1" outlineLevel="1"/>
    <col min="4" max="4" width="3.140625" style="4" hidden="1" customWidth="1" outlineLevel="1"/>
    <col min="5" max="5" width="6.28515625" style="4" hidden="1" customWidth="1" outlineLevel="1"/>
    <col min="6" max="6" width="33.85546875" style="5" customWidth="1" collapsed="1"/>
    <col min="7" max="7" width="6" style="4" customWidth="1"/>
    <col min="8" max="8" width="5.7109375" style="4" hidden="1" customWidth="1" outlineLevel="1"/>
    <col min="9" max="9" width="19.42578125" style="4" hidden="1" customWidth="1" outlineLevel="1"/>
    <col min="10" max="10" width="3.28515625" style="4" customWidth="1" collapsed="1"/>
    <col min="11" max="11" width="5.140625" style="4" customWidth="1"/>
    <col min="12" max="12" width="11.42578125" style="4"/>
    <col min="13" max="13" width="2.42578125" style="132" hidden="1" customWidth="1" outlineLevel="1"/>
    <col min="14" max="14" width="4.28515625" style="132" hidden="1" customWidth="1" outlineLevel="1"/>
    <col min="15" max="15" width="37.85546875" style="132" hidden="1" customWidth="1" outlineLevel="1"/>
    <col min="16" max="16" width="11.42578125" style="4" collapsed="1"/>
    <col min="17" max="17" width="2.42578125" style="132" customWidth="1" outlineLevel="1"/>
    <col min="18" max="18" width="4.28515625" style="132" customWidth="1" outlineLevel="1"/>
    <col min="19" max="19" width="37.85546875" style="132" customWidth="1" outlineLevel="1"/>
    <col min="20" max="20" width="10.28515625" style="279" customWidth="1"/>
    <col min="21" max="21" width="23.140625" style="72" customWidth="1"/>
    <col min="22" max="22" width="4" style="59" bestFit="1" customWidth="1"/>
    <col min="23" max="23" width="6.28515625" style="51" bestFit="1" customWidth="1"/>
    <col min="24" max="24" width="5.85546875" style="51" bestFit="1" customWidth="1"/>
    <col min="25" max="25" width="4.7109375" style="51" bestFit="1" customWidth="1"/>
    <col min="26" max="26" width="5.28515625" style="51" bestFit="1" customWidth="1"/>
    <col min="27" max="27" width="5.85546875" style="51" bestFit="1" customWidth="1"/>
    <col min="28" max="29" width="6.85546875" style="51" bestFit="1" customWidth="1"/>
    <col min="30" max="30" width="8.28515625" style="51" bestFit="1" customWidth="1"/>
    <col min="31" max="31" width="9.140625" style="51" bestFit="1" customWidth="1"/>
    <col min="32" max="32" width="12.140625" style="51" customWidth="1"/>
    <col min="33" max="35" width="5.42578125" style="4" customWidth="1"/>
    <col min="36" max="36" width="5.85546875" style="4" customWidth="1"/>
    <col min="37" max="37" width="5.42578125" style="4" customWidth="1"/>
    <col min="38" max="38" width="5.28515625" style="4" customWidth="1"/>
    <col min="39" max="40" width="11.42578125" style="4"/>
    <col min="41" max="42" width="11.140625" customWidth="1"/>
    <col min="43" max="16384" width="11.42578125" style="4"/>
  </cols>
  <sheetData>
    <row r="1" spans="1:42">
      <c r="A1" s="662"/>
      <c r="B1" s="668"/>
      <c r="C1" s="669"/>
      <c r="D1" s="670"/>
      <c r="E1" s="670"/>
      <c r="F1" s="671" t="s">
        <v>456</v>
      </c>
      <c r="G1" s="672"/>
      <c r="H1" s="672"/>
      <c r="I1" s="673"/>
      <c r="J1" s="672"/>
      <c r="K1" s="672"/>
      <c r="L1" s="674" t="s">
        <v>1583</v>
      </c>
      <c r="M1" s="675"/>
      <c r="N1" s="675"/>
      <c r="O1" s="675"/>
      <c r="P1" s="674" t="s">
        <v>1584</v>
      </c>
      <c r="Q1" s="675"/>
      <c r="R1" s="675"/>
      <c r="S1" s="675"/>
      <c r="T1" s="278"/>
      <c r="V1" s="73"/>
      <c r="W1" s="74"/>
      <c r="X1" s="74"/>
      <c r="Y1" s="74"/>
      <c r="Z1" s="74"/>
      <c r="AA1" s="74"/>
      <c r="AO1" s="4"/>
      <c r="AP1" s="4"/>
    </row>
    <row r="2" spans="1:42" ht="36">
      <c r="A2" s="662"/>
      <c r="B2" s="672"/>
      <c r="C2" s="676" t="s">
        <v>457</v>
      </c>
      <c r="D2" s="677">
        <v>3503</v>
      </c>
      <c r="E2" s="677">
        <v>3504</v>
      </c>
      <c r="F2" s="677">
        <v>3702</v>
      </c>
      <c r="G2" s="677">
        <v>3703</v>
      </c>
      <c r="H2" s="677">
        <v>3506</v>
      </c>
      <c r="I2" s="677">
        <v>3507</v>
      </c>
      <c r="J2" s="677">
        <v>3508</v>
      </c>
      <c r="K2" s="677">
        <v>3706</v>
      </c>
      <c r="L2" s="677">
        <v>3707</v>
      </c>
      <c r="M2" s="678">
        <v>3708</v>
      </c>
      <c r="N2" s="678">
        <v>3709</v>
      </c>
      <c r="O2" s="679">
        <v>3792</v>
      </c>
      <c r="P2" s="677">
        <v>3707</v>
      </c>
      <c r="Q2" s="678">
        <v>3708</v>
      </c>
      <c r="R2" s="678">
        <v>3709</v>
      </c>
      <c r="S2" s="679">
        <v>3792</v>
      </c>
      <c r="T2" s="323"/>
      <c r="U2" s="87" t="s">
        <v>186</v>
      </c>
      <c r="V2" s="7" t="s">
        <v>174</v>
      </c>
      <c r="W2" s="7" t="s">
        <v>175</v>
      </c>
      <c r="X2" s="7" t="s">
        <v>176</v>
      </c>
      <c r="Y2" s="7" t="s">
        <v>177</v>
      </c>
      <c r="Z2" s="7" t="s">
        <v>178</v>
      </c>
      <c r="AA2" s="7" t="s">
        <v>179</v>
      </c>
      <c r="AB2" s="75" t="s">
        <v>180</v>
      </c>
      <c r="AC2" s="75" t="s">
        <v>181</v>
      </c>
      <c r="AD2" s="8" t="s">
        <v>182</v>
      </c>
      <c r="AE2" s="9" t="s">
        <v>332</v>
      </c>
      <c r="AF2" s="55" t="s">
        <v>185</v>
      </c>
      <c r="AG2" s="52" t="s">
        <v>174</v>
      </c>
      <c r="AH2" s="52" t="s">
        <v>175</v>
      </c>
      <c r="AI2" s="52" t="s">
        <v>176</v>
      </c>
      <c r="AJ2" s="52" t="s">
        <v>177</v>
      </c>
      <c r="AK2" s="52" t="s">
        <v>178</v>
      </c>
      <c r="AL2" s="52" t="s">
        <v>179</v>
      </c>
      <c r="AO2" s="4"/>
      <c r="AP2" s="4"/>
    </row>
    <row r="3" spans="1:42" ht="60" customHeight="1">
      <c r="A3" s="662" t="s">
        <v>344</v>
      </c>
      <c r="B3" s="662"/>
      <c r="C3" s="682">
        <v>401</v>
      </c>
      <c r="D3" s="683" t="s">
        <v>458</v>
      </c>
      <c r="E3" s="683" t="s">
        <v>459</v>
      </c>
      <c r="F3" s="684" t="s">
        <v>460</v>
      </c>
      <c r="G3" s="685" t="s">
        <v>461</v>
      </c>
      <c r="H3" s="686" t="s">
        <v>462</v>
      </c>
      <c r="I3" s="686" t="s">
        <v>463</v>
      </c>
      <c r="J3" s="685" t="s">
        <v>464</v>
      </c>
      <c r="K3" s="685" t="s">
        <v>337</v>
      </c>
      <c r="L3" s="687" t="s">
        <v>3072</v>
      </c>
      <c r="M3" s="688" t="s">
        <v>187</v>
      </c>
      <c r="N3" s="688" t="s">
        <v>188</v>
      </c>
      <c r="O3" s="689" t="s">
        <v>492</v>
      </c>
      <c r="P3" s="687" t="s">
        <v>3073</v>
      </c>
      <c r="Q3" s="688" t="s">
        <v>187</v>
      </c>
      <c r="R3" s="688" t="s">
        <v>188</v>
      </c>
      <c r="S3" s="689" t="s">
        <v>492</v>
      </c>
      <c r="T3" s="255"/>
      <c r="U3" s="88"/>
      <c r="V3" s="54"/>
      <c r="W3" s="7"/>
      <c r="X3" s="7"/>
      <c r="Y3" s="7"/>
      <c r="Z3" s="7"/>
      <c r="AA3" s="7"/>
      <c r="AB3" s="6"/>
      <c r="AC3" s="6"/>
      <c r="AD3" s="8" t="s">
        <v>190</v>
      </c>
      <c r="AE3" s="9" t="s">
        <v>190</v>
      </c>
      <c r="AF3" s="76"/>
      <c r="AO3" s="4"/>
      <c r="AP3" s="4"/>
    </row>
    <row r="4" spans="1:42" ht="12" customHeight="1">
      <c r="A4" s="662"/>
      <c r="B4" s="662"/>
      <c r="C4" s="682">
        <v>662</v>
      </c>
      <c r="D4" s="690"/>
      <c r="E4" s="690"/>
      <c r="F4" s="684" t="s">
        <v>461</v>
      </c>
      <c r="G4" s="684"/>
      <c r="H4" s="684"/>
      <c r="I4" s="684"/>
      <c r="J4" s="684"/>
      <c r="K4" s="684"/>
      <c r="L4" s="687" t="s">
        <v>465</v>
      </c>
      <c r="M4" s="691"/>
      <c r="N4" s="691"/>
      <c r="O4" s="692"/>
      <c r="P4" s="687" t="s">
        <v>465</v>
      </c>
      <c r="Q4" s="691"/>
      <c r="R4" s="691"/>
      <c r="S4" s="692"/>
      <c r="T4" s="240"/>
      <c r="U4" s="89"/>
      <c r="V4" s="56" t="s">
        <v>192</v>
      </c>
      <c r="AD4" s="57"/>
      <c r="AE4" s="57"/>
      <c r="AF4" s="58"/>
      <c r="AO4" s="4"/>
      <c r="AP4" s="4"/>
    </row>
    <row r="5" spans="1:42">
      <c r="A5" s="662"/>
      <c r="B5" s="662"/>
      <c r="C5" s="682">
        <v>493</v>
      </c>
      <c r="D5" s="690"/>
      <c r="E5" s="690"/>
      <c r="F5" s="684" t="s">
        <v>464</v>
      </c>
      <c r="G5" s="684"/>
      <c r="H5" s="684"/>
      <c r="I5" s="684"/>
      <c r="J5" s="684"/>
      <c r="K5" s="684"/>
      <c r="L5" s="687">
        <v>1</v>
      </c>
      <c r="M5" s="691"/>
      <c r="N5" s="691"/>
      <c r="O5" s="692"/>
      <c r="P5" s="687">
        <v>1</v>
      </c>
      <c r="Q5" s="691"/>
      <c r="R5" s="691"/>
      <c r="S5" s="692"/>
      <c r="T5" s="240"/>
      <c r="AO5" s="4"/>
      <c r="AP5" s="4"/>
    </row>
    <row r="6" spans="1:42">
      <c r="A6" s="662"/>
      <c r="B6" s="662"/>
      <c r="C6" s="682">
        <v>403</v>
      </c>
      <c r="D6" s="690"/>
      <c r="E6" s="690"/>
      <c r="F6" s="684" t="s">
        <v>337</v>
      </c>
      <c r="G6" s="684"/>
      <c r="H6" s="684"/>
      <c r="I6" s="684"/>
      <c r="J6" s="684"/>
      <c r="K6" s="684"/>
      <c r="L6" s="687" t="s">
        <v>340</v>
      </c>
      <c r="M6" s="691"/>
      <c r="N6" s="691"/>
      <c r="O6" s="692"/>
      <c r="P6" s="687" t="s">
        <v>340</v>
      </c>
      <c r="Q6" s="691"/>
      <c r="R6" s="691"/>
      <c r="S6" s="692"/>
      <c r="T6" s="241"/>
      <c r="V6" s="60"/>
      <c r="W6" s="60"/>
      <c r="X6" s="60"/>
      <c r="Y6" s="60"/>
      <c r="Z6" s="60"/>
      <c r="AA6" s="60"/>
      <c r="AD6" s="61"/>
      <c r="AE6" s="61"/>
      <c r="AF6" s="78"/>
      <c r="AO6" s="4"/>
      <c r="AP6" s="4"/>
    </row>
    <row r="7" spans="1:42" ht="24">
      <c r="A7" s="662" t="s">
        <v>1583</v>
      </c>
      <c r="B7" s="662" t="s">
        <v>467</v>
      </c>
      <c r="C7" s="703"/>
      <c r="D7" s="693" t="s">
        <v>352</v>
      </c>
      <c r="E7" s="694">
        <v>0</v>
      </c>
      <c r="F7" s="695" t="s">
        <v>3072</v>
      </c>
      <c r="G7" s="530" t="s">
        <v>465</v>
      </c>
      <c r="H7" s="531" t="s">
        <v>352</v>
      </c>
      <c r="I7" s="696" t="s">
        <v>352</v>
      </c>
      <c r="J7" s="532">
        <v>1</v>
      </c>
      <c r="K7" s="530" t="s">
        <v>340</v>
      </c>
      <c r="L7" s="697">
        <v>1</v>
      </c>
      <c r="M7" s="698"/>
      <c r="N7" s="699"/>
      <c r="O7" s="700"/>
      <c r="P7" s="697">
        <v>0</v>
      </c>
      <c r="Q7" s="698"/>
      <c r="R7" s="699"/>
      <c r="S7" s="700"/>
      <c r="T7" s="201"/>
      <c r="U7" s="90"/>
      <c r="V7" s="346"/>
      <c r="W7" s="347"/>
      <c r="X7" s="347"/>
      <c r="Y7" s="347"/>
      <c r="Z7" s="347"/>
      <c r="AA7" s="347"/>
      <c r="AB7" s="62"/>
      <c r="AC7" s="63"/>
      <c r="AD7" s="80"/>
      <c r="AE7" s="81"/>
      <c r="AF7" s="82"/>
      <c r="AG7" s="64"/>
      <c r="AH7" s="64"/>
      <c r="AI7" s="64"/>
      <c r="AJ7" s="64"/>
      <c r="AK7" s="64"/>
      <c r="AL7" s="64"/>
      <c r="AO7" s="4"/>
      <c r="AP7" s="4"/>
    </row>
    <row r="8" spans="1:42" ht="24">
      <c r="A8" s="662" t="s">
        <v>1584</v>
      </c>
      <c r="B8" s="661"/>
      <c r="C8" s="703"/>
      <c r="D8" s="693" t="s">
        <v>352</v>
      </c>
      <c r="E8" s="694">
        <v>0</v>
      </c>
      <c r="F8" s="695" t="s">
        <v>3073</v>
      </c>
      <c r="G8" s="530" t="s">
        <v>465</v>
      </c>
      <c r="H8" s="701" t="s">
        <v>352</v>
      </c>
      <c r="I8" s="702" t="s">
        <v>352</v>
      </c>
      <c r="J8" s="532">
        <v>1</v>
      </c>
      <c r="K8" s="530" t="s">
        <v>340</v>
      </c>
      <c r="L8" s="697">
        <v>0</v>
      </c>
      <c r="M8" s="698"/>
      <c r="N8" s="699"/>
      <c r="O8" s="700"/>
      <c r="P8" s="697">
        <v>1</v>
      </c>
      <c r="Q8" s="698"/>
      <c r="R8" s="699"/>
      <c r="S8" s="700"/>
      <c r="T8" s="201"/>
      <c r="U8" s="90"/>
      <c r="V8" s="346"/>
      <c r="W8" s="347"/>
      <c r="X8" s="347"/>
      <c r="Y8" s="347"/>
      <c r="Z8" s="347"/>
      <c r="AA8" s="347"/>
      <c r="AB8" s="62"/>
      <c r="AC8" s="63"/>
      <c r="AD8" s="80"/>
      <c r="AE8" s="81"/>
      <c r="AF8" s="82"/>
      <c r="AG8" s="64"/>
      <c r="AH8" s="64"/>
      <c r="AI8" s="64"/>
      <c r="AJ8" s="64"/>
      <c r="AK8" s="64"/>
      <c r="AL8" s="64"/>
      <c r="AO8" s="4"/>
      <c r="AP8" s="4"/>
    </row>
    <row r="9" spans="1:42" ht="24">
      <c r="A9" s="662" t="s">
        <v>1575</v>
      </c>
      <c r="B9" s="662" t="s">
        <v>89</v>
      </c>
      <c r="C9" s="703" t="s">
        <v>469</v>
      </c>
      <c r="D9" s="663" t="s">
        <v>470</v>
      </c>
      <c r="E9" s="704" t="s">
        <v>352</v>
      </c>
      <c r="F9" s="664" t="s">
        <v>3047</v>
      </c>
      <c r="G9" s="545" t="s">
        <v>1099</v>
      </c>
      <c r="H9" s="545" t="s">
        <v>352</v>
      </c>
      <c r="I9" s="665" t="s">
        <v>352</v>
      </c>
      <c r="J9" s="547">
        <v>1</v>
      </c>
      <c r="K9" s="545" t="s">
        <v>340</v>
      </c>
      <c r="L9" s="667">
        <v>1</v>
      </c>
      <c r="M9" s="548">
        <v>1</v>
      </c>
      <c r="N9" s="549">
        <v>3.0000000000000004</v>
      </c>
      <c r="O9" s="666" t="s">
        <v>3074</v>
      </c>
      <c r="P9" s="667">
        <v>0</v>
      </c>
      <c r="Q9" s="548">
        <v>1</v>
      </c>
      <c r="R9" s="549">
        <v>3.0000000000000004</v>
      </c>
      <c r="S9" s="666" t="s">
        <v>3074</v>
      </c>
      <c r="T9" s="381"/>
      <c r="U9" s="261" t="s">
        <v>1585</v>
      </c>
      <c r="V9" s="2">
        <v>1</v>
      </c>
      <c r="W9" s="2">
        <v>1</v>
      </c>
      <c r="X9" s="2">
        <v>1</v>
      </c>
      <c r="Y9" s="2">
        <v>1</v>
      </c>
      <c r="Z9" s="2">
        <v>1</v>
      </c>
      <c r="AA9" s="2">
        <v>1</v>
      </c>
      <c r="AB9" s="62">
        <v>9</v>
      </c>
      <c r="AC9" s="63">
        <v>3</v>
      </c>
      <c r="AD9" s="80">
        <v>1</v>
      </c>
      <c r="AE9" s="81">
        <v>3.0000000000000004</v>
      </c>
      <c r="AF9" s="82" t="s">
        <v>2747</v>
      </c>
      <c r="AG9" s="64">
        <v>1</v>
      </c>
      <c r="AH9" s="64">
        <v>1</v>
      </c>
      <c r="AI9" s="64">
        <v>1</v>
      </c>
      <c r="AJ9" s="64">
        <v>1</v>
      </c>
      <c r="AK9" s="64">
        <v>1</v>
      </c>
      <c r="AL9" s="64">
        <v>1</v>
      </c>
      <c r="AO9" s="4"/>
      <c r="AP9" s="4"/>
    </row>
    <row r="10" spans="1:42" ht="24">
      <c r="A10" s="662" t="s">
        <v>1576</v>
      </c>
      <c r="B10" s="661"/>
      <c r="C10" s="703" t="s">
        <v>469</v>
      </c>
      <c r="D10" s="663" t="s">
        <v>470</v>
      </c>
      <c r="E10" s="704" t="s">
        <v>352</v>
      </c>
      <c r="F10" s="664" t="s">
        <v>3048</v>
      </c>
      <c r="G10" s="545" t="s">
        <v>1099</v>
      </c>
      <c r="H10" s="545" t="s">
        <v>352</v>
      </c>
      <c r="I10" s="665" t="s">
        <v>352</v>
      </c>
      <c r="J10" s="547">
        <v>1</v>
      </c>
      <c r="K10" s="545" t="s">
        <v>340</v>
      </c>
      <c r="L10" s="667" t="s">
        <v>352</v>
      </c>
      <c r="M10" s="548">
        <v>1</v>
      </c>
      <c r="N10" s="549">
        <v>3.0000000000000004</v>
      </c>
      <c r="O10" s="666" t="s">
        <v>3074</v>
      </c>
      <c r="P10" s="667">
        <v>1</v>
      </c>
      <c r="Q10" s="548">
        <v>1</v>
      </c>
      <c r="R10" s="549">
        <v>3.0000000000000004</v>
      </c>
      <c r="S10" s="666" t="s">
        <v>3074</v>
      </c>
      <c r="T10" s="381"/>
      <c r="U10" s="261" t="s">
        <v>1585</v>
      </c>
      <c r="V10" s="2">
        <v>1</v>
      </c>
      <c r="W10" s="2">
        <v>1</v>
      </c>
      <c r="X10" s="2">
        <v>1</v>
      </c>
      <c r="Y10" s="2">
        <v>1</v>
      </c>
      <c r="Z10" s="2">
        <v>1</v>
      </c>
      <c r="AA10" s="2">
        <v>1</v>
      </c>
      <c r="AB10" s="62">
        <v>9</v>
      </c>
      <c r="AC10" s="63">
        <v>3</v>
      </c>
      <c r="AD10" s="80">
        <v>1</v>
      </c>
      <c r="AE10" s="81">
        <v>3.0000000000000004</v>
      </c>
      <c r="AF10" s="82" t="s">
        <v>2747</v>
      </c>
      <c r="AG10" s="64">
        <v>1</v>
      </c>
      <c r="AH10" s="64">
        <v>1</v>
      </c>
      <c r="AI10" s="64">
        <v>1</v>
      </c>
      <c r="AJ10" s="64">
        <v>1</v>
      </c>
      <c r="AK10" s="64">
        <v>1</v>
      </c>
      <c r="AL10" s="64">
        <v>1</v>
      </c>
      <c r="AO10" s="4"/>
      <c r="AP10" s="4"/>
    </row>
    <row r="11" spans="1:42" ht="24">
      <c r="A11" s="1030" t="s">
        <v>1856</v>
      </c>
      <c r="B11" s="662" t="s">
        <v>90</v>
      </c>
      <c r="C11" s="703" t="s">
        <v>469</v>
      </c>
      <c r="D11" s="663" t="s">
        <v>470</v>
      </c>
      <c r="E11" s="704" t="s">
        <v>352</v>
      </c>
      <c r="F11" s="664" t="s">
        <v>1858</v>
      </c>
      <c r="G11" s="545" t="s">
        <v>465</v>
      </c>
      <c r="H11" s="545" t="s">
        <v>352</v>
      </c>
      <c r="I11" s="665" t="s">
        <v>352</v>
      </c>
      <c r="J11" s="547">
        <v>0</v>
      </c>
      <c r="K11" s="545" t="s">
        <v>341</v>
      </c>
      <c r="L11" s="905">
        <v>15.62851251775928</v>
      </c>
      <c r="M11" s="548">
        <v>1</v>
      </c>
      <c r="N11" s="549">
        <v>2.0949941301068096</v>
      </c>
      <c r="O11" s="666" t="s">
        <v>3075</v>
      </c>
      <c r="P11" s="905">
        <v>13.115463384428159</v>
      </c>
      <c r="Q11" s="548">
        <v>1</v>
      </c>
      <c r="R11" s="549">
        <v>2.0949941301068096</v>
      </c>
      <c r="S11" s="666" t="s">
        <v>3075</v>
      </c>
      <c r="T11" s="201"/>
      <c r="U11" s="462" t="s">
        <v>1586</v>
      </c>
      <c r="V11" s="2">
        <v>4</v>
      </c>
      <c r="W11" s="2">
        <v>5</v>
      </c>
      <c r="X11" s="459" t="s">
        <v>194</v>
      </c>
      <c r="Y11" s="459" t="s">
        <v>194</v>
      </c>
      <c r="Z11" s="459" t="s">
        <v>194</v>
      </c>
      <c r="AA11" s="459" t="s">
        <v>194</v>
      </c>
      <c r="AB11" s="62">
        <v>5</v>
      </c>
      <c r="AC11" s="63">
        <v>2</v>
      </c>
      <c r="AD11" s="80">
        <v>1.2941338353151037</v>
      </c>
      <c r="AE11" s="81">
        <v>2.0949941301068096</v>
      </c>
      <c r="AF11" s="82" t="s">
        <v>52</v>
      </c>
      <c r="AG11" s="64">
        <v>1.2</v>
      </c>
      <c r="AH11" s="64">
        <v>1.2</v>
      </c>
      <c r="AI11" s="64">
        <v>1</v>
      </c>
      <c r="AJ11" s="64">
        <v>1</v>
      </c>
      <c r="AK11" s="64">
        <v>1</v>
      </c>
      <c r="AL11" s="64">
        <v>1</v>
      </c>
      <c r="AO11" s="4"/>
      <c r="AP11" s="4"/>
    </row>
    <row r="12" spans="1:42" ht="24">
      <c r="A12" s="662">
        <v>1824</v>
      </c>
      <c r="B12" s="662"/>
      <c r="C12" s="703" t="s">
        <v>469</v>
      </c>
      <c r="D12" s="663" t="s">
        <v>470</v>
      </c>
      <c r="E12" s="704" t="s">
        <v>352</v>
      </c>
      <c r="F12" s="664" t="s">
        <v>2189</v>
      </c>
      <c r="G12" s="545" t="s">
        <v>2190</v>
      </c>
      <c r="H12" s="545" t="s">
        <v>352</v>
      </c>
      <c r="I12" s="665" t="s">
        <v>352</v>
      </c>
      <c r="J12" s="547">
        <v>0</v>
      </c>
      <c r="K12" s="545" t="s">
        <v>341</v>
      </c>
      <c r="L12" s="905">
        <v>331.54366130423108</v>
      </c>
      <c r="M12" s="548">
        <v>1</v>
      </c>
      <c r="N12" s="549">
        <v>2.0949941301068096</v>
      </c>
      <c r="O12" s="666" t="s">
        <v>3076</v>
      </c>
      <c r="P12" s="905">
        <v>278.23177319234298</v>
      </c>
      <c r="Q12" s="548">
        <v>1</v>
      </c>
      <c r="R12" s="549">
        <v>2.0949941301068096</v>
      </c>
      <c r="S12" s="666" t="s">
        <v>3076</v>
      </c>
      <c r="T12" s="380"/>
      <c r="U12" s="90" t="s">
        <v>1587</v>
      </c>
      <c r="V12" s="2">
        <v>4</v>
      </c>
      <c r="W12" s="2">
        <v>5</v>
      </c>
      <c r="X12" s="459" t="s">
        <v>194</v>
      </c>
      <c r="Y12" s="459" t="s">
        <v>194</v>
      </c>
      <c r="Z12" s="459" t="s">
        <v>194</v>
      </c>
      <c r="AA12" s="459" t="s">
        <v>194</v>
      </c>
      <c r="AB12" s="62">
        <v>5</v>
      </c>
      <c r="AC12" s="63">
        <v>2</v>
      </c>
      <c r="AD12" s="80">
        <v>1.2941338353151037</v>
      </c>
      <c r="AE12" s="81">
        <v>2.0949941301068096</v>
      </c>
      <c r="AF12" s="82" t="s">
        <v>52</v>
      </c>
      <c r="AG12" s="64">
        <v>1.2</v>
      </c>
      <c r="AH12" s="64">
        <v>1.2</v>
      </c>
      <c r="AI12" s="64">
        <v>1</v>
      </c>
      <c r="AJ12" s="64">
        <v>1</v>
      </c>
      <c r="AK12" s="64">
        <v>1</v>
      </c>
      <c r="AL12" s="64">
        <v>1</v>
      </c>
      <c r="AO12" s="4"/>
      <c r="AP12" s="4"/>
    </row>
    <row r="13" spans="1:42">
      <c r="AO13" s="4"/>
      <c r="AP13" s="4"/>
    </row>
    <row r="14" spans="1:42">
      <c r="F14" s="134" t="s">
        <v>789</v>
      </c>
      <c r="K14" s="304" t="s">
        <v>241</v>
      </c>
      <c r="L14" s="464">
        <v>16.577183065211553</v>
      </c>
      <c r="O14" s="460" t="s">
        <v>756</v>
      </c>
      <c r="P14" s="464">
        <v>13.911588659617149</v>
      </c>
      <c r="AO14" s="4"/>
      <c r="AP14" s="4"/>
    </row>
    <row r="15" spans="1:42">
      <c r="O15" s="460" t="s">
        <v>757</v>
      </c>
      <c r="P15" s="464"/>
      <c r="AO15" s="4"/>
      <c r="AP15" s="4"/>
    </row>
    <row r="16" spans="1:42">
      <c r="B16" s="4"/>
      <c r="C16" s="4"/>
      <c r="O16" s="460" t="s">
        <v>758</v>
      </c>
      <c r="U16" s="4"/>
      <c r="V16" s="4"/>
      <c r="W16" s="4"/>
      <c r="X16" s="4"/>
      <c r="Y16" s="4"/>
      <c r="Z16" s="4"/>
      <c r="AA16" s="4"/>
      <c r="AB16" s="4"/>
      <c r="AC16" s="4"/>
      <c r="AD16" s="4"/>
      <c r="AE16" s="4"/>
      <c r="AF16" s="4"/>
      <c r="AO16" s="4"/>
      <c r="AP16" s="4"/>
    </row>
    <row r="17" spans="6:20" s="4" customFormat="1">
      <c r="F17" s="5" t="s">
        <v>1588</v>
      </c>
      <c r="G17" s="4" t="s">
        <v>1224</v>
      </c>
      <c r="K17" s="4" t="s">
        <v>762</v>
      </c>
      <c r="L17" s="181">
        <v>20000</v>
      </c>
      <c r="M17" s="132"/>
      <c r="N17" s="132"/>
      <c r="O17" s="460" t="s">
        <v>759</v>
      </c>
      <c r="Q17" s="132"/>
      <c r="R17" s="132"/>
      <c r="S17" s="132"/>
      <c r="T17" s="279"/>
    </row>
    <row r="18" spans="6:20" s="4" customFormat="1">
      <c r="F18" s="5"/>
      <c r="M18" s="132"/>
      <c r="N18" s="132"/>
      <c r="O18" s="461" t="s">
        <v>332</v>
      </c>
      <c r="Q18" s="132"/>
      <c r="R18" s="132"/>
      <c r="S18" s="132"/>
      <c r="T18" s="279"/>
    </row>
    <row r="19" spans="6:20" s="4" customFormat="1">
      <c r="F19" s="5"/>
      <c r="M19" s="132"/>
      <c r="N19" s="132"/>
      <c r="O19" s="132"/>
      <c r="Q19" s="132"/>
      <c r="R19" s="132"/>
      <c r="S19" s="132"/>
      <c r="T19" s="279"/>
    </row>
    <row r="20" spans="6:20" s="4" customFormat="1">
      <c r="F20" s="820" t="s">
        <v>1481</v>
      </c>
      <c r="G20" s="773" t="s">
        <v>1482</v>
      </c>
      <c r="H20" s="773" t="s">
        <v>773</v>
      </c>
      <c r="I20" s="773" t="s">
        <v>909</v>
      </c>
      <c r="J20" s="773" t="s">
        <v>1483</v>
      </c>
      <c r="L20" s="655"/>
      <c r="M20" s="132"/>
      <c r="N20" s="132"/>
      <c r="O20" s="132"/>
      <c r="Q20" s="132"/>
      <c r="R20" s="132"/>
      <c r="S20" s="132"/>
      <c r="T20" s="279"/>
    </row>
    <row r="21" spans="6:20" s="4" customFormat="1">
      <c r="F21" s="819"/>
      <c r="G21" s="773" t="s">
        <v>762</v>
      </c>
      <c r="H21" s="773"/>
      <c r="I21" s="773"/>
      <c r="J21" s="773"/>
      <c r="M21" s="132"/>
      <c r="N21" s="132"/>
      <c r="O21" s="132"/>
      <c r="Q21" s="132"/>
      <c r="R21" s="132"/>
      <c r="S21" s="132"/>
      <c r="T21" s="279"/>
    </row>
    <row r="22" spans="6:20" s="4" customFormat="1">
      <c r="F22" s="773" t="s">
        <v>505</v>
      </c>
      <c r="G22" s="773">
        <v>500</v>
      </c>
      <c r="H22" s="773" t="s">
        <v>1484</v>
      </c>
      <c r="I22" s="821">
        <v>0.51100000000000001</v>
      </c>
      <c r="J22" s="822">
        <v>0.60545023696682465</v>
      </c>
      <c r="L22" s="655"/>
    </row>
    <row r="23" spans="6:20" s="4" customFormat="1">
      <c r="F23" s="819" t="s">
        <v>427</v>
      </c>
      <c r="G23" s="773">
        <v>1600</v>
      </c>
      <c r="H23" s="773" t="s">
        <v>1484</v>
      </c>
      <c r="I23" s="821">
        <v>0.25900000000000001</v>
      </c>
      <c r="J23" s="822">
        <v>0.30687203791469198</v>
      </c>
      <c r="L23" s="655"/>
    </row>
    <row r="24" spans="6:20" s="4" customFormat="1">
      <c r="F24" s="819" t="s">
        <v>775</v>
      </c>
      <c r="G24" s="773">
        <v>1700</v>
      </c>
      <c r="H24" s="773" t="s">
        <v>1484</v>
      </c>
      <c r="I24" s="821">
        <v>7.3999999999999996E-2</v>
      </c>
      <c r="J24" s="822">
        <v>8.7677725118483416E-2</v>
      </c>
      <c r="L24" s="655"/>
    </row>
    <row r="25" spans="6:20" s="4" customFormat="1">
      <c r="F25" s="819"/>
      <c r="G25" s="773"/>
      <c r="H25" s="773"/>
      <c r="I25" s="773"/>
      <c r="J25" s="773"/>
      <c r="L25" s="655"/>
    </row>
    <row r="26" spans="6:20" s="4" customFormat="1">
      <c r="F26" s="823" t="s">
        <v>1485</v>
      </c>
      <c r="G26" s="1264">
        <v>942.7725118483412</v>
      </c>
      <c r="H26" s="824"/>
      <c r="I26" s="824"/>
      <c r="J26" s="824"/>
    </row>
    <row r="27" spans="6:20" s="4" customFormat="1"/>
    <row r="28" spans="6:20" s="4" customFormat="1"/>
    <row r="29" spans="6:20" s="4" customFormat="1"/>
    <row r="30" spans="6:20" s="4" customFormat="1"/>
    <row r="31" spans="6:20" s="4" customFormat="1"/>
    <row r="32" spans="6:20"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sheetData>
  <conditionalFormatting sqref="AG7:AL7 AG9:AL12">
    <cfRule type="cellIs" dxfId="835" priority="14" stopIfTrue="1" operator="equal">
      <formula>0</formula>
    </cfRule>
  </conditionalFormatting>
  <conditionalFormatting sqref="AG8:AL8">
    <cfRule type="cellIs" dxfId="834" priority="10" stopIfTrue="1" operator="equal">
      <formula>0</formula>
    </cfRule>
  </conditionalFormatting>
  <conditionalFormatting sqref="B11:B12">
    <cfRule type="cellIs" dxfId="833" priority="8" stopIfTrue="1" operator="notEqual">
      <formula>""</formula>
    </cfRule>
  </conditionalFormatting>
  <conditionalFormatting sqref="B10">
    <cfRule type="cellIs" dxfId="832" priority="7" stopIfTrue="1" operator="notEqual">
      <formula>""</formula>
    </cfRule>
  </conditionalFormatting>
  <conditionalFormatting sqref="B8">
    <cfRule type="cellIs" dxfId="831" priority="5" stopIfTrue="1" operator="notEqual">
      <formula>""</formula>
    </cfRule>
  </conditionalFormatting>
  <conditionalFormatting sqref="P1">
    <cfRule type="cellIs" dxfId="830" priority="9" stopIfTrue="1" operator="equal">
      <formula>#REF!</formula>
    </cfRule>
  </conditionalFormatting>
  <conditionalFormatting sqref="L1">
    <cfRule type="cellIs" dxfId="829" priority="6" stopIfTrue="1" operator="equal">
      <formula>#REF!</formula>
    </cfRule>
  </conditionalFormatting>
  <conditionalFormatting sqref="V12:W12">
    <cfRule type="cellIs" dxfId="828" priority="4" stopIfTrue="1" operator="notBetween">
      <formula>1</formula>
      <formula>5</formula>
    </cfRule>
  </conditionalFormatting>
  <conditionalFormatting sqref="V11:AA11 X12:AA12">
    <cfRule type="cellIs" dxfId="827" priority="3" stopIfTrue="1" operator="notBetween">
      <formula>1</formula>
      <formula>5</formula>
    </cfRule>
  </conditionalFormatting>
  <conditionalFormatting sqref="V10:AA10">
    <cfRule type="cellIs" dxfId="826" priority="2" stopIfTrue="1" operator="notBetween">
      <formula>1</formula>
      <formula>5</formula>
    </cfRule>
  </conditionalFormatting>
  <conditionalFormatting sqref="V9:AA9">
    <cfRule type="cellIs" dxfId="825" priority="1" stopIfTrue="1" operator="notBetween">
      <formula>1</formula>
      <formula>5</formula>
    </cfRule>
  </conditionalFormatting>
  <dataValidations xWindow="976" yWindow="758" count="8">
    <dataValidation allowBlank="1" showInputMessage="1" showErrorMessage="1" promptTitle="Do not change" prompt="This field is automatically updated from the names-list" sqref="AB9:AB12" xr:uid="{00000000-0002-0000-1F00-000000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W9:W10" xr:uid="{00000000-0002-0000-1F00-000001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X9:X10" xr:uid="{00000000-0002-0000-1F00-000002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Y9:Y10" xr:uid="{00000000-0002-0000-1F00-000003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Z9:Z10" xr:uid="{00000000-0002-0000-1F00-000004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A9:AA10" xr:uid="{00000000-0002-0000-1F00-000005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V9:V10" xr:uid="{00000000-0002-0000-1F00-000006000000}"/>
    <dataValidation allowBlank="1" showInputMessage="1" showErrorMessage="1" prompt="Mean amount of elementary flow or intermediate product flow. Enter your values (or the respective equation) here." sqref="L11:L12 P11:P12" xr:uid="{00000000-0002-0000-1F00-000007000000}"/>
  </dataValidations>
  <pageMargins left="0.78740157499999996" right="0.78740157499999996" top="0.984251969" bottom="0.984251969" header="0.4921259845" footer="0.4921259845"/>
  <pageSetup paperSize="9" scale="50" orientation="landscape"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tabColor theme="6" tint="0.39997558519241921"/>
    <pageSetUpPr fitToPage="1"/>
  </sheetPr>
  <dimension ref="A1:BA67"/>
  <sheetViews>
    <sheetView zoomScale="80" zoomScaleNormal="80" workbookViewId="0">
      <pane xSplit="11" ySplit="6" topLeftCell="L7" activePane="bottomRight" state="frozen"/>
      <selection pane="topRight"/>
      <selection pane="bottomLeft"/>
      <selection pane="bottomRight"/>
    </sheetView>
  </sheetViews>
  <sheetFormatPr baseColWidth="10" defaultColWidth="11.42578125" defaultRowHeight="12.75"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customWidth="1" outlineLevel="1"/>
    <col min="19" max="19" width="70.140625" style="1096" customWidth="1" outlineLevel="1"/>
    <col min="20" max="20" width="15.7109375" style="1120" customWidth="1"/>
    <col min="21" max="22" width="5.7109375" style="1111" hidden="1" customWidth="1" outlineLevel="1"/>
    <col min="23" max="23" width="40.7109375" style="1096" hidden="1" customWidth="1" outlineLevel="1"/>
    <col min="24" max="24" width="15.7109375" style="1120" customWidth="1" collapsed="1"/>
    <col min="25" max="26" width="5.7109375" style="1111" customWidth="1" outlineLevel="1"/>
    <col min="27" max="27" width="40.7109375" style="1111" customWidth="1" outlineLevel="1"/>
    <col min="28" max="28" width="4.140625" style="1096" customWidth="1"/>
    <col min="29" max="29" width="40.7109375" style="1128" customWidth="1"/>
    <col min="30" max="30" width="4.7109375" style="1129" customWidth="1"/>
    <col min="31" max="39" width="4.7109375" style="1130" customWidth="1"/>
    <col min="40" max="40" width="12.7109375" style="1130" customWidth="1"/>
    <col min="41" max="46" width="4.7109375" style="1120" customWidth="1"/>
    <col min="47" max="16384" width="11.42578125" style="1294"/>
  </cols>
  <sheetData>
    <row r="1" spans="1:53" s="1290" customFormat="1">
      <c r="A1" s="1041"/>
      <c r="B1" s="1042"/>
      <c r="C1" s="1043"/>
      <c r="D1" s="1041"/>
      <c r="E1" s="1041"/>
      <c r="F1" s="1044" t="s">
        <v>456</v>
      </c>
      <c r="G1" s="1041"/>
      <c r="H1" s="1041"/>
      <c r="I1" s="1041"/>
      <c r="J1" s="1041"/>
      <c r="K1" s="1041"/>
      <c r="L1" s="1045">
        <v>32078</v>
      </c>
      <c r="M1" s="1046"/>
      <c r="N1" s="1046"/>
      <c r="O1" s="1046"/>
      <c r="P1" s="1045">
        <v>32079</v>
      </c>
      <c r="Q1" s="1046"/>
      <c r="R1" s="1046"/>
      <c r="S1" s="1046"/>
      <c r="T1" s="1045"/>
      <c r="U1" s="1046"/>
      <c r="V1" s="1046"/>
      <c r="W1" s="1046"/>
      <c r="X1" s="1045"/>
      <c r="Y1" s="1046"/>
      <c r="Z1" s="1046"/>
      <c r="AA1" s="1046"/>
      <c r="AB1" s="1096"/>
      <c r="AC1" s="1080"/>
      <c r="AD1" s="1523"/>
      <c r="AE1" s="1523"/>
      <c r="AF1" s="1523"/>
      <c r="AG1" s="1523"/>
      <c r="AH1" s="1523"/>
      <c r="AI1" s="1523"/>
      <c r="AJ1" s="1081"/>
      <c r="AK1" s="1081"/>
      <c r="AL1" s="1081"/>
      <c r="AM1" s="1081"/>
      <c r="AN1" s="1081"/>
      <c r="AO1" s="1080"/>
      <c r="AP1" s="1080"/>
      <c r="AQ1" s="1080"/>
      <c r="AR1" s="1080"/>
      <c r="AS1" s="1080"/>
      <c r="AT1" s="1080"/>
    </row>
    <row r="2" spans="1:53" s="1290" customFormat="1" ht="48">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t="s">
        <v>121</v>
      </c>
      <c r="U2" s="1048" t="s">
        <v>402</v>
      </c>
      <c r="V2" s="1048" t="s">
        <v>402</v>
      </c>
      <c r="W2" s="1049" t="s">
        <v>113</v>
      </c>
      <c r="X2" s="1047" t="s">
        <v>452</v>
      </c>
      <c r="Y2" s="1048" t="s">
        <v>452</v>
      </c>
      <c r="Z2" s="1048" t="s">
        <v>452</v>
      </c>
      <c r="AA2" s="1049" t="s">
        <v>452</v>
      </c>
      <c r="AB2" s="1098" t="s">
        <v>121</v>
      </c>
      <c r="AC2" s="1081" t="s">
        <v>598</v>
      </c>
      <c r="AD2" s="1081" t="s">
        <v>600</v>
      </c>
      <c r="AE2" s="1081" t="s">
        <v>381</v>
      </c>
      <c r="AF2" s="1081"/>
      <c r="AG2" s="1081" t="s">
        <v>413</v>
      </c>
      <c r="AH2" s="1081"/>
      <c r="AI2" s="1081" t="s">
        <v>186</v>
      </c>
      <c r="AJ2" s="1081" t="s">
        <v>174</v>
      </c>
      <c r="AK2" s="1080" t="s">
        <v>175</v>
      </c>
      <c r="AL2" s="1080" t="s">
        <v>176</v>
      </c>
      <c r="AM2" s="1080" t="s">
        <v>177</v>
      </c>
      <c r="AN2" s="1080" t="s">
        <v>178</v>
      </c>
      <c r="AO2" s="1080" t="s">
        <v>179</v>
      </c>
      <c r="AP2" s="1080" t="s">
        <v>180</v>
      </c>
      <c r="AQ2" s="1080" t="s">
        <v>181</v>
      </c>
      <c r="AR2" s="1080" t="s">
        <v>182</v>
      </c>
      <c r="AS2" s="1080" t="s">
        <v>332</v>
      </c>
      <c r="AT2" s="1080" t="s">
        <v>185</v>
      </c>
      <c r="AU2" s="1290" t="s">
        <v>174</v>
      </c>
      <c r="AV2" s="1290" t="s">
        <v>175</v>
      </c>
      <c r="AW2" s="1290" t="s">
        <v>176</v>
      </c>
      <c r="AX2" s="1290" t="s">
        <v>177</v>
      </c>
      <c r="AY2" s="1290" t="s">
        <v>178</v>
      </c>
      <c r="AZ2" s="1290" t="s">
        <v>179</v>
      </c>
    </row>
    <row r="3" spans="1:53" s="1291" customFormat="1" ht="106.5" customHeight="1">
      <c r="A3" s="1050" t="s">
        <v>344</v>
      </c>
      <c r="B3" s="1051"/>
      <c r="C3" s="1043">
        <v>401</v>
      </c>
      <c r="D3" s="1052" t="s">
        <v>458</v>
      </c>
      <c r="E3" s="1052" t="s">
        <v>459</v>
      </c>
      <c r="F3" s="1053" t="s">
        <v>460</v>
      </c>
      <c r="G3" s="1052" t="s">
        <v>461</v>
      </c>
      <c r="H3" s="1052" t="s">
        <v>462</v>
      </c>
      <c r="I3" s="1052" t="s">
        <v>463</v>
      </c>
      <c r="J3" s="1052" t="s">
        <v>464</v>
      </c>
      <c r="K3" s="1052" t="s">
        <v>337</v>
      </c>
      <c r="L3" s="1054" t="s">
        <v>3077</v>
      </c>
      <c r="M3" s="1055" t="s">
        <v>187</v>
      </c>
      <c r="N3" s="1055" t="s">
        <v>188</v>
      </c>
      <c r="O3" s="1056" t="s">
        <v>492</v>
      </c>
      <c r="P3" s="1054" t="s">
        <v>3078</v>
      </c>
      <c r="Q3" s="1055" t="s">
        <v>187</v>
      </c>
      <c r="R3" s="1055" t="s">
        <v>188</v>
      </c>
      <c r="S3" s="1056" t="s">
        <v>492</v>
      </c>
      <c r="T3" s="1054" t="s">
        <v>409</v>
      </c>
      <c r="U3" s="1055" t="s">
        <v>409</v>
      </c>
      <c r="V3" s="1055" t="s">
        <v>401</v>
      </c>
      <c r="W3" s="1056" t="s">
        <v>114</v>
      </c>
      <c r="X3" s="1054" t="s">
        <v>397</v>
      </c>
      <c r="Y3" s="1055" t="s">
        <v>397</v>
      </c>
      <c r="Z3" s="1055" t="s">
        <v>396</v>
      </c>
      <c r="AA3" s="1056" t="s">
        <v>441</v>
      </c>
      <c r="AB3" s="1100" t="s">
        <v>409</v>
      </c>
      <c r="AC3" s="1082" t="s">
        <v>404</v>
      </c>
      <c r="AD3" s="1083" t="s">
        <v>599</v>
      </c>
      <c r="AE3" s="1083" t="s">
        <v>382</v>
      </c>
      <c r="AF3" s="1083" t="s">
        <v>406</v>
      </c>
      <c r="AG3" s="1083" t="s">
        <v>408</v>
      </c>
      <c r="AH3" s="1083" t="s">
        <v>1350</v>
      </c>
      <c r="AI3" s="1083"/>
      <c r="AJ3" s="1084"/>
      <c r="AK3" s="1084"/>
      <c r="AL3" s="1084"/>
      <c r="AM3" s="1084"/>
      <c r="AN3" s="1084"/>
      <c r="AO3" s="1085"/>
      <c r="AP3" s="1085"/>
      <c r="AQ3" s="1085"/>
      <c r="AR3" s="1085" t="s">
        <v>190</v>
      </c>
      <c r="AS3" s="1085" t="s">
        <v>190</v>
      </c>
      <c r="AT3" s="1085"/>
    </row>
    <row r="4" spans="1:53" s="1291" customFormat="1" ht="15" customHeight="1">
      <c r="A4" s="1041"/>
      <c r="B4" s="1051"/>
      <c r="C4" s="1043">
        <v>662</v>
      </c>
      <c r="D4" s="1053"/>
      <c r="E4" s="1053"/>
      <c r="F4" s="1053" t="s">
        <v>461</v>
      </c>
      <c r="G4" s="1053"/>
      <c r="H4" s="1053"/>
      <c r="I4" s="1053"/>
      <c r="J4" s="1053"/>
      <c r="K4" s="1053"/>
      <c r="L4" s="1054" t="s">
        <v>191</v>
      </c>
      <c r="M4" s="1057"/>
      <c r="N4" s="1057"/>
      <c r="O4" s="1058"/>
      <c r="P4" s="1054" t="s">
        <v>191</v>
      </c>
      <c r="Q4" s="1057"/>
      <c r="R4" s="1057"/>
      <c r="S4" s="1058"/>
      <c r="T4" s="1054" t="s">
        <v>191</v>
      </c>
      <c r="U4" s="1057" t="s">
        <v>191</v>
      </c>
      <c r="V4" s="1057" t="s">
        <v>191</v>
      </c>
      <c r="W4" s="1058" t="s">
        <v>403</v>
      </c>
      <c r="X4" s="1054" t="s">
        <v>191</v>
      </c>
      <c r="Y4" s="1057" t="s">
        <v>191</v>
      </c>
      <c r="Z4" s="1057" t="s">
        <v>191</v>
      </c>
      <c r="AA4" s="1058" t="s">
        <v>191</v>
      </c>
      <c r="AB4" s="1101" t="s">
        <v>191</v>
      </c>
      <c r="AC4" s="1086" t="s">
        <v>191</v>
      </c>
      <c r="AD4" s="1087"/>
      <c r="AE4" s="1082"/>
      <c r="AF4" s="1082" t="s">
        <v>44</v>
      </c>
      <c r="AG4" s="1082"/>
      <c r="AH4" s="1082"/>
      <c r="AI4" s="1082"/>
      <c r="AJ4" s="1088" t="s">
        <v>192</v>
      </c>
      <c r="AK4" s="1088"/>
      <c r="AL4" s="1088"/>
      <c r="AM4" s="1088"/>
      <c r="AN4" s="1089"/>
      <c r="AO4" s="1090"/>
      <c r="AP4" s="1090"/>
      <c r="AQ4" s="1090"/>
      <c r="AR4" s="1090"/>
      <c r="AS4" s="1090"/>
      <c r="AT4" s="1090"/>
    </row>
    <row r="5" spans="1:53" s="1292" customFormat="1">
      <c r="A5" s="1041"/>
      <c r="B5" s="1051"/>
      <c r="C5" s="1043">
        <v>493</v>
      </c>
      <c r="D5" s="1053"/>
      <c r="E5" s="1053"/>
      <c r="F5" s="1053" t="s">
        <v>464</v>
      </c>
      <c r="G5" s="1053"/>
      <c r="H5" s="1053"/>
      <c r="I5" s="1053"/>
      <c r="J5" s="1053"/>
      <c r="K5" s="1053"/>
      <c r="L5" s="1054">
        <v>1</v>
      </c>
      <c r="M5" s="1057"/>
      <c r="N5" s="1057"/>
      <c r="O5" s="1058"/>
      <c r="P5" s="1054">
        <v>1</v>
      </c>
      <c r="Q5" s="1057"/>
      <c r="R5" s="1057"/>
      <c r="S5" s="1058"/>
      <c r="T5" s="1054"/>
      <c r="U5" s="1057"/>
      <c r="V5" s="1057"/>
      <c r="W5" s="1058"/>
      <c r="X5" s="1054"/>
      <c r="Y5" s="1057"/>
      <c r="Z5" s="1057"/>
      <c r="AA5" s="1058"/>
      <c r="AB5" s="1101"/>
      <c r="AC5" s="1086"/>
      <c r="AD5" s="1082"/>
      <c r="AE5" s="1082"/>
      <c r="AF5" s="1082"/>
      <c r="AG5" s="1082"/>
      <c r="AH5" s="1082" t="s">
        <v>1349</v>
      </c>
      <c r="AI5" s="1082"/>
      <c r="AJ5" s="1089"/>
      <c r="AK5" s="1089"/>
      <c r="AL5" s="1089"/>
      <c r="AM5" s="1089"/>
      <c r="AN5" s="1089"/>
      <c r="AO5" s="1090"/>
      <c r="AP5" s="1090"/>
      <c r="AQ5" s="1090"/>
      <c r="AR5" s="1090"/>
      <c r="AS5" s="1090"/>
      <c r="AT5" s="1090"/>
    </row>
    <row r="6" spans="1:53" s="1293" customForma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t="s">
        <v>340</v>
      </c>
      <c r="V6" s="1057" t="s">
        <v>340</v>
      </c>
      <c r="W6" s="1058" t="s">
        <v>340</v>
      </c>
      <c r="X6" s="1054" t="s">
        <v>340</v>
      </c>
      <c r="Y6" s="1057" t="s">
        <v>453</v>
      </c>
      <c r="Z6" s="1057" t="s">
        <v>453</v>
      </c>
      <c r="AA6" s="1058" t="s">
        <v>353</v>
      </c>
      <c r="AB6" s="1101" t="s">
        <v>110</v>
      </c>
      <c r="AC6" s="1086" t="s">
        <v>405</v>
      </c>
      <c r="AD6" s="1091" t="s">
        <v>353</v>
      </c>
      <c r="AE6" s="1091" t="s">
        <v>466</v>
      </c>
      <c r="AF6" s="1091" t="s">
        <v>353</v>
      </c>
      <c r="AG6" s="1091" t="s">
        <v>339</v>
      </c>
      <c r="AH6" s="1091"/>
      <c r="AI6" s="1091"/>
      <c r="AJ6" s="1089"/>
      <c r="AK6" s="1089"/>
      <c r="AL6" s="1092"/>
      <c r="AM6" s="1092"/>
      <c r="AN6" s="1093"/>
      <c r="AO6" s="1090"/>
      <c r="AP6" s="1090"/>
      <c r="AQ6" s="1090"/>
      <c r="AR6" s="1090"/>
      <c r="AS6" s="1090"/>
      <c r="AT6" s="1090"/>
    </row>
    <row r="7" spans="1:53">
      <c r="A7" s="1045">
        <v>32078</v>
      </c>
      <c r="B7" s="1059" t="s">
        <v>467</v>
      </c>
      <c r="C7" s="1060"/>
      <c r="D7" s="1061" t="s">
        <v>352</v>
      </c>
      <c r="E7" s="1062">
        <v>0</v>
      </c>
      <c r="F7" s="1063" t="s">
        <v>3077</v>
      </c>
      <c r="G7" s="1064" t="s">
        <v>191</v>
      </c>
      <c r="H7" s="1065" t="s">
        <v>352</v>
      </c>
      <c r="I7" s="1065" t="s">
        <v>352</v>
      </c>
      <c r="J7" s="1066">
        <v>1</v>
      </c>
      <c r="K7" s="1064" t="s">
        <v>340</v>
      </c>
      <c r="L7" s="1067">
        <v>1</v>
      </c>
      <c r="M7" s="1068"/>
      <c r="N7" s="1069"/>
      <c r="O7" s="1070"/>
      <c r="P7" s="1067">
        <v>0</v>
      </c>
      <c r="Q7" s="1068"/>
      <c r="R7" s="1069"/>
      <c r="S7" s="1070"/>
      <c r="T7" s="1067"/>
      <c r="U7" s="1068"/>
      <c r="V7" s="1069"/>
      <c r="W7" s="1070"/>
      <c r="X7" s="1067"/>
      <c r="Y7" s="1068"/>
      <c r="Z7" s="1069"/>
      <c r="AA7" s="1070"/>
      <c r="AB7" s="1101">
        <v>0.72</v>
      </c>
      <c r="AC7" s="1086"/>
      <c r="AD7" s="1082"/>
      <c r="AE7" s="1082"/>
      <c r="AF7" s="1082"/>
      <c r="AG7" s="1082"/>
      <c r="AH7" s="1082"/>
      <c r="AI7" s="1082"/>
      <c r="AJ7" s="1089"/>
      <c r="AK7" s="1089"/>
      <c r="AL7" s="1089"/>
      <c r="AM7" s="1089"/>
      <c r="AN7" s="1089"/>
      <c r="AO7" s="1089"/>
      <c r="AP7" s="1089"/>
      <c r="AQ7" s="1089"/>
      <c r="AR7" s="1089"/>
      <c r="AS7" s="1089"/>
      <c r="AT7" s="1089"/>
    </row>
    <row r="8" spans="1:53">
      <c r="A8" s="1045">
        <v>32079</v>
      </c>
      <c r="B8" s="1059"/>
      <c r="C8" s="1060"/>
      <c r="D8" s="1061" t="s">
        <v>352</v>
      </c>
      <c r="E8" s="1062">
        <v>0</v>
      </c>
      <c r="F8" s="1063" t="s">
        <v>3078</v>
      </c>
      <c r="G8" s="1064" t="s">
        <v>191</v>
      </c>
      <c r="H8" s="1065" t="s">
        <v>352</v>
      </c>
      <c r="I8" s="1065" t="s">
        <v>352</v>
      </c>
      <c r="J8" s="1066">
        <v>1</v>
      </c>
      <c r="K8" s="1064" t="s">
        <v>340</v>
      </c>
      <c r="L8" s="1067">
        <v>0</v>
      </c>
      <c r="M8" s="1068"/>
      <c r="N8" s="1069"/>
      <c r="O8" s="1070"/>
      <c r="P8" s="1067">
        <v>1</v>
      </c>
      <c r="Q8" s="1068"/>
      <c r="R8" s="1069"/>
      <c r="S8" s="1070"/>
      <c r="T8" s="1067"/>
      <c r="U8" s="1068"/>
      <c r="V8" s="1069"/>
      <c r="W8" s="1070"/>
      <c r="X8" s="1067"/>
      <c r="Y8" s="1068"/>
      <c r="Z8" s="1069"/>
      <c r="AA8" s="1070"/>
      <c r="AB8" s="1101"/>
      <c r="AC8" s="1086"/>
      <c r="AD8" s="1082"/>
      <c r="AE8" s="1082"/>
      <c r="AF8" s="1082"/>
      <c r="AG8" s="1082"/>
      <c r="AH8" s="1082"/>
      <c r="AI8" s="1082"/>
      <c r="AJ8" s="1089"/>
      <c r="AK8" s="1089"/>
      <c r="AL8" s="1089"/>
      <c r="AM8" s="1089"/>
      <c r="AN8" s="1089"/>
      <c r="AO8" s="1089"/>
      <c r="AP8" s="1089"/>
      <c r="AQ8" s="1089"/>
      <c r="AR8" s="1089"/>
      <c r="AS8" s="1089"/>
      <c r="AT8" s="1089"/>
    </row>
    <row r="9" spans="1:53">
      <c r="A9" s="1045">
        <v>2362</v>
      </c>
      <c r="B9" s="1059" t="s">
        <v>708</v>
      </c>
      <c r="C9" s="1060" t="s">
        <v>469</v>
      </c>
      <c r="D9" s="1061" t="s">
        <v>470</v>
      </c>
      <c r="E9" s="1062" t="s">
        <v>352</v>
      </c>
      <c r="F9" s="1063" t="s">
        <v>2187</v>
      </c>
      <c r="G9" s="1064" t="s">
        <v>191</v>
      </c>
      <c r="H9" s="1065" t="s">
        <v>352</v>
      </c>
      <c r="I9" s="1065" t="s">
        <v>352</v>
      </c>
      <c r="J9" s="1066">
        <v>0</v>
      </c>
      <c r="K9" s="1064" t="s">
        <v>605</v>
      </c>
      <c r="L9" s="1067">
        <v>44.7</v>
      </c>
      <c r="M9" s="1068">
        <v>1</v>
      </c>
      <c r="N9" s="1069">
        <v>1.0714359004449265</v>
      </c>
      <c r="O9" s="1070" t="s">
        <v>3079</v>
      </c>
      <c r="P9" s="1067">
        <v>0</v>
      </c>
      <c r="Q9" s="1068">
        <v>1</v>
      </c>
      <c r="R9" s="1069">
        <v>1.0714359004449265</v>
      </c>
      <c r="S9" s="1070" t="s">
        <v>3079</v>
      </c>
      <c r="T9" s="1067">
        <v>122.38001095679013</v>
      </c>
      <c r="U9" s="1068">
        <v>236</v>
      </c>
      <c r="V9" s="1069"/>
      <c r="W9" s="1070">
        <v>12.321428571428571</v>
      </c>
      <c r="X9" s="1067">
        <v>39.277346158589218</v>
      </c>
      <c r="Y9" s="1068">
        <v>20.031446540880502</v>
      </c>
      <c r="Z9" s="1069"/>
      <c r="AA9" s="1070"/>
      <c r="AB9" s="1101">
        <v>88.113607888888893</v>
      </c>
      <c r="AC9" s="1086"/>
      <c r="AD9" s="1082"/>
      <c r="AE9" s="1082"/>
      <c r="AF9" s="1082"/>
      <c r="AG9" s="1082">
        <v>6.7900000000000002E-2</v>
      </c>
      <c r="AH9" s="1082">
        <v>44.7</v>
      </c>
      <c r="AI9" s="1082" t="s">
        <v>127</v>
      </c>
      <c r="AJ9" s="1089">
        <v>1</v>
      </c>
      <c r="AK9" s="1089">
        <v>1</v>
      </c>
      <c r="AL9" s="1089">
        <v>1</v>
      </c>
      <c r="AM9" s="1089">
        <v>1</v>
      </c>
      <c r="AN9" s="1089">
        <v>1</v>
      </c>
      <c r="AO9" s="1089">
        <v>3</v>
      </c>
      <c r="AP9" s="1089">
        <v>2</v>
      </c>
      <c r="AQ9" s="1089">
        <v>1.05</v>
      </c>
      <c r="AR9" s="1089">
        <v>1.05</v>
      </c>
      <c r="AS9" s="1089">
        <v>1.0714359004449265</v>
      </c>
      <c r="AT9" s="1089" t="s">
        <v>3080</v>
      </c>
      <c r="AU9" s="1294">
        <v>1</v>
      </c>
      <c r="AV9" s="1294">
        <v>1</v>
      </c>
      <c r="AW9" s="1294">
        <v>1</v>
      </c>
      <c r="AX9" s="1294">
        <v>1</v>
      </c>
      <c r="AY9" s="1294">
        <v>1</v>
      </c>
      <c r="AZ9" s="1294">
        <v>1.05</v>
      </c>
    </row>
    <row r="10" spans="1:53" ht="24">
      <c r="A10" s="1045">
        <v>4007</v>
      </c>
      <c r="B10" s="1059"/>
      <c r="C10" s="1060" t="s">
        <v>469</v>
      </c>
      <c r="D10" s="1061" t="s">
        <v>470</v>
      </c>
      <c r="E10" s="1062" t="s">
        <v>352</v>
      </c>
      <c r="F10" s="1063" t="s">
        <v>1828</v>
      </c>
      <c r="G10" s="1064" t="s">
        <v>465</v>
      </c>
      <c r="H10" s="1065" t="s">
        <v>352</v>
      </c>
      <c r="I10" s="1065" t="s">
        <v>352</v>
      </c>
      <c r="J10" s="1066">
        <v>0</v>
      </c>
      <c r="K10" s="1064" t="s">
        <v>604</v>
      </c>
      <c r="L10" s="1067">
        <v>0</v>
      </c>
      <c r="M10" s="1068">
        <v>1</v>
      </c>
      <c r="N10" s="1069">
        <v>1.0714359004449265</v>
      </c>
      <c r="O10" s="1070" t="s">
        <v>3081</v>
      </c>
      <c r="P10" s="1067">
        <v>0</v>
      </c>
      <c r="Q10" s="1068">
        <v>1</v>
      </c>
      <c r="R10" s="1069">
        <v>1.0714359004449265</v>
      </c>
      <c r="S10" s="1070" t="s">
        <v>3081</v>
      </c>
      <c r="T10" s="1067">
        <v>0</v>
      </c>
      <c r="U10" s="1068"/>
      <c r="V10" s="1069"/>
      <c r="W10" s="1070"/>
      <c r="X10" s="1067"/>
      <c r="Y10" s="1068"/>
      <c r="Z10" s="1069"/>
      <c r="AA10" s="1070"/>
      <c r="AB10" s="1101"/>
      <c r="AC10" s="1086"/>
      <c r="AD10" s="1082"/>
      <c r="AE10" s="1082"/>
      <c r="AF10" s="1082"/>
      <c r="AG10" s="1082"/>
      <c r="AH10" s="1082">
        <v>0</v>
      </c>
      <c r="AI10" s="1082" t="s">
        <v>1350</v>
      </c>
      <c r="AJ10" s="1089">
        <v>1</v>
      </c>
      <c r="AK10" s="1089">
        <v>1</v>
      </c>
      <c r="AL10" s="1089">
        <v>1</v>
      </c>
      <c r="AM10" s="1089">
        <v>1</v>
      </c>
      <c r="AN10" s="1089">
        <v>1</v>
      </c>
      <c r="AO10" s="1089">
        <v>3</v>
      </c>
      <c r="AP10" s="1089">
        <v>1</v>
      </c>
      <c r="AQ10" s="1089">
        <v>1.05</v>
      </c>
      <c r="AR10" s="1089">
        <v>1.05</v>
      </c>
      <c r="AS10" s="1089">
        <v>1.0714359004449265</v>
      </c>
      <c r="AT10" s="1089" t="s">
        <v>3080</v>
      </c>
      <c r="AU10" s="1294">
        <v>1</v>
      </c>
      <c r="AV10" s="1294">
        <v>1</v>
      </c>
      <c r="AW10" s="1294">
        <v>1</v>
      </c>
      <c r="AX10" s="1294">
        <v>1</v>
      </c>
      <c r="AY10" s="1294">
        <v>1</v>
      </c>
      <c r="AZ10" s="1294">
        <v>1.05</v>
      </c>
    </row>
    <row r="11" spans="1:53" ht="24">
      <c r="A11" s="1045">
        <v>4088</v>
      </c>
      <c r="B11" s="1059" t="s">
        <v>469</v>
      </c>
      <c r="C11" s="1060" t="s">
        <v>469</v>
      </c>
      <c r="D11" s="1071" t="s">
        <v>470</v>
      </c>
      <c r="E11" s="1072" t="s">
        <v>352</v>
      </c>
      <c r="F11" s="1073" t="s">
        <v>2975</v>
      </c>
      <c r="G11" s="1074" t="s">
        <v>465</v>
      </c>
      <c r="H11" s="1075" t="s">
        <v>352</v>
      </c>
      <c r="I11" s="1075" t="s">
        <v>352</v>
      </c>
      <c r="J11" s="1076">
        <v>0</v>
      </c>
      <c r="K11" s="1074" t="s">
        <v>604</v>
      </c>
      <c r="L11" s="1077">
        <v>0</v>
      </c>
      <c r="M11" s="1078">
        <v>1</v>
      </c>
      <c r="N11" s="1079">
        <v>1.0714359004449265</v>
      </c>
      <c r="O11" s="1073" t="s">
        <v>3082</v>
      </c>
      <c r="P11" s="1077">
        <v>15.5</v>
      </c>
      <c r="Q11" s="1078">
        <v>1</v>
      </c>
      <c r="R11" s="1079">
        <v>1.0714359004449265</v>
      </c>
      <c r="S11" s="1073" t="s">
        <v>3082</v>
      </c>
      <c r="T11" s="1077">
        <v>0</v>
      </c>
      <c r="U11" s="1078"/>
      <c r="V11" s="1079">
        <v>10.8</v>
      </c>
      <c r="W11" s="1073" t="s">
        <v>1</v>
      </c>
      <c r="X11" s="1077">
        <v>40.92</v>
      </c>
      <c r="Y11" s="1078">
        <v>20.869200000000003</v>
      </c>
      <c r="Z11" s="1079"/>
      <c r="AA11" s="1073"/>
      <c r="AB11" s="1103"/>
      <c r="AC11" s="1041"/>
      <c r="AD11" s="1094"/>
      <c r="AE11" s="1094"/>
      <c r="AF11" s="1094"/>
      <c r="AG11" s="1094">
        <v>5.2899999999999998E-5</v>
      </c>
      <c r="AH11" s="1094">
        <v>15.5</v>
      </c>
      <c r="AI11" s="1094" t="s">
        <v>410</v>
      </c>
      <c r="AJ11" s="1089">
        <v>1</v>
      </c>
      <c r="AK11" s="1089">
        <v>1</v>
      </c>
      <c r="AL11" s="1093">
        <v>1</v>
      </c>
      <c r="AM11" s="1093">
        <v>1</v>
      </c>
      <c r="AN11" s="1093">
        <v>1</v>
      </c>
      <c r="AO11" s="1095">
        <v>3</v>
      </c>
      <c r="AP11" s="1095">
        <v>1</v>
      </c>
      <c r="AQ11" s="1095">
        <v>1.05</v>
      </c>
      <c r="AR11" s="1095">
        <v>1.05</v>
      </c>
      <c r="AS11" s="1095">
        <v>1.0714359004449265</v>
      </c>
      <c r="AT11" s="1095" t="s">
        <v>3080</v>
      </c>
      <c r="AU11" s="1294">
        <v>1</v>
      </c>
      <c r="AV11" s="1294">
        <v>1</v>
      </c>
      <c r="AW11" s="1294">
        <v>1</v>
      </c>
      <c r="AX11" s="1294">
        <v>1</v>
      </c>
      <c r="AY11" s="1294">
        <v>1</v>
      </c>
      <c r="AZ11" s="1294">
        <v>1.05</v>
      </c>
      <c r="BA11" s="1294">
        <v>251921.99999999997</v>
      </c>
    </row>
    <row r="12" spans="1:53">
      <c r="A12" s="1045">
        <v>4849</v>
      </c>
      <c r="B12" s="1059" t="s">
        <v>92</v>
      </c>
      <c r="C12" s="1060" t="s">
        <v>469</v>
      </c>
      <c r="D12" s="1071" t="s">
        <v>470</v>
      </c>
      <c r="E12" s="1072" t="s">
        <v>352</v>
      </c>
      <c r="F12" s="1073" t="s">
        <v>3020</v>
      </c>
      <c r="G12" s="1074" t="s">
        <v>44</v>
      </c>
      <c r="H12" s="1075" t="s">
        <v>352</v>
      </c>
      <c r="I12" s="1075" t="s">
        <v>352</v>
      </c>
      <c r="J12" s="1076">
        <v>1</v>
      </c>
      <c r="K12" s="1074" t="s">
        <v>466</v>
      </c>
      <c r="L12" s="1077">
        <v>3.9999999999999998E-6</v>
      </c>
      <c r="M12" s="1078">
        <v>1</v>
      </c>
      <c r="N12" s="1079">
        <v>3.0161925676538148</v>
      </c>
      <c r="O12" s="1073" t="s">
        <v>3083</v>
      </c>
      <c r="P12" s="1077">
        <v>0</v>
      </c>
      <c r="Q12" s="1078">
        <v>1</v>
      </c>
      <c r="R12" s="1079">
        <v>3.0161925676538148</v>
      </c>
      <c r="S12" s="1073" t="s">
        <v>3083</v>
      </c>
      <c r="T12" s="1077">
        <v>0</v>
      </c>
      <c r="U12" s="1078"/>
      <c r="V12" s="1079"/>
      <c r="W12" s="1073">
        <v>107.90714285714286</v>
      </c>
      <c r="X12" s="1077"/>
      <c r="Y12" s="1078"/>
      <c r="Z12" s="1079"/>
      <c r="AA12" s="1073"/>
      <c r="AB12" s="1103"/>
      <c r="AC12" s="1041"/>
      <c r="AD12" s="1094"/>
      <c r="AE12" s="1094"/>
      <c r="AF12" s="1094"/>
      <c r="AG12" s="1094"/>
      <c r="AH12" s="1094">
        <v>3.9999999999999998E-6</v>
      </c>
      <c r="AI12" s="1094" t="s">
        <v>411</v>
      </c>
      <c r="AJ12" s="1089">
        <v>1</v>
      </c>
      <c r="AK12" s="1089">
        <v>4</v>
      </c>
      <c r="AL12" s="1093">
        <v>1</v>
      </c>
      <c r="AM12" s="1093">
        <v>3</v>
      </c>
      <c r="AN12" s="1093">
        <v>1</v>
      </c>
      <c r="AO12" s="1095">
        <v>3</v>
      </c>
      <c r="AP12" s="1095">
        <v>9</v>
      </c>
      <c r="AQ12" s="1095">
        <v>3</v>
      </c>
      <c r="AR12" s="1095">
        <v>1.1150377561073679</v>
      </c>
      <c r="AS12" s="1095">
        <v>3.0161925676538148</v>
      </c>
      <c r="AT12" s="1095" t="s">
        <v>3084</v>
      </c>
      <c r="AU12" s="1294">
        <v>1</v>
      </c>
      <c r="AV12" s="1294">
        <v>1.1000000000000001</v>
      </c>
      <c r="AW12" s="1294">
        <v>1</v>
      </c>
      <c r="AX12" s="1294">
        <v>1.02</v>
      </c>
      <c r="AY12" s="1294">
        <v>1</v>
      </c>
      <c r="AZ12" s="1294">
        <v>1.05</v>
      </c>
    </row>
    <row r="13" spans="1:53">
      <c r="A13" s="1045">
        <v>32078</v>
      </c>
      <c r="B13" s="1059" t="s">
        <v>89</v>
      </c>
      <c r="C13" s="1060" t="s">
        <v>469</v>
      </c>
      <c r="D13" s="1071" t="s">
        <v>470</v>
      </c>
      <c r="E13" s="1072" t="s">
        <v>352</v>
      </c>
      <c r="F13" s="1073" t="s">
        <v>3077</v>
      </c>
      <c r="G13" s="1074" t="s">
        <v>191</v>
      </c>
      <c r="H13" s="1075" t="s">
        <v>352</v>
      </c>
      <c r="I13" s="1075" t="s">
        <v>352</v>
      </c>
      <c r="J13" s="1076">
        <v>1</v>
      </c>
      <c r="K13" s="1074" t="s">
        <v>340</v>
      </c>
      <c r="L13" s="1077">
        <v>0</v>
      </c>
      <c r="M13" s="1078">
        <v>1</v>
      </c>
      <c r="N13" s="1079">
        <v>3.0032503680908538</v>
      </c>
      <c r="O13" s="1073" t="s">
        <v>3085</v>
      </c>
      <c r="P13" s="1077">
        <v>1</v>
      </c>
      <c r="Q13" s="1078">
        <v>1</v>
      </c>
      <c r="R13" s="1079">
        <v>3.0032503680908538</v>
      </c>
      <c r="S13" s="1073" t="s">
        <v>3085</v>
      </c>
      <c r="T13" s="1077">
        <v>0</v>
      </c>
      <c r="U13" s="1078"/>
      <c r="V13" s="1079"/>
      <c r="W13" s="1073"/>
      <c r="X13" s="1077"/>
      <c r="Y13" s="1078"/>
      <c r="Z13" s="1079"/>
      <c r="AA13" s="1073"/>
      <c r="AB13" s="1103"/>
      <c r="AC13" s="1041"/>
      <c r="AD13" s="1094"/>
      <c r="AE13" s="1094">
        <v>1.4893632000000001</v>
      </c>
      <c r="AF13" s="1094"/>
      <c r="AG13" s="1094"/>
      <c r="AH13" s="1094"/>
      <c r="AI13" s="1094" t="s">
        <v>411</v>
      </c>
      <c r="AJ13" s="1089">
        <v>1</v>
      </c>
      <c r="AK13" s="1089">
        <v>1</v>
      </c>
      <c r="AL13" s="1093">
        <v>1</v>
      </c>
      <c r="AM13" s="1093">
        <v>1</v>
      </c>
      <c r="AN13" s="1093">
        <v>1</v>
      </c>
      <c r="AO13" s="1095">
        <v>3</v>
      </c>
      <c r="AP13" s="1095">
        <v>9</v>
      </c>
      <c r="AQ13" s="1095">
        <v>3</v>
      </c>
      <c r="AR13" s="1095">
        <v>1.05</v>
      </c>
      <c r="AS13" s="1095">
        <v>3.0032503680908538</v>
      </c>
      <c r="AT13" s="1095" t="s">
        <v>3080</v>
      </c>
      <c r="AU13" s="1294">
        <v>1</v>
      </c>
      <c r="AV13" s="1294">
        <v>1</v>
      </c>
      <c r="AW13" s="1294">
        <v>1</v>
      </c>
      <c r="AX13" s="1294">
        <v>1</v>
      </c>
      <c r="AY13" s="1294">
        <v>1</v>
      </c>
      <c r="AZ13" s="1294">
        <v>1.05</v>
      </c>
    </row>
    <row r="14" spans="1:53">
      <c r="A14" s="1045">
        <v>67</v>
      </c>
      <c r="B14" s="1059"/>
      <c r="C14" s="1060" t="s">
        <v>469</v>
      </c>
      <c r="D14" s="1071" t="s">
        <v>470</v>
      </c>
      <c r="E14" s="1072" t="s">
        <v>352</v>
      </c>
      <c r="F14" s="1073" t="s">
        <v>1021</v>
      </c>
      <c r="G14" s="1074" t="s">
        <v>465</v>
      </c>
      <c r="H14" s="1075" t="s">
        <v>352</v>
      </c>
      <c r="I14" s="1075" t="s">
        <v>352</v>
      </c>
      <c r="J14" s="1076">
        <v>0</v>
      </c>
      <c r="K14" s="1074" t="s">
        <v>339</v>
      </c>
      <c r="L14" s="1077">
        <v>0</v>
      </c>
      <c r="M14" s="1078">
        <v>1</v>
      </c>
      <c r="N14" s="1079">
        <v>1.0714359004449265</v>
      </c>
      <c r="O14" s="1073" t="s">
        <v>3086</v>
      </c>
      <c r="P14" s="1077">
        <v>2.2000000000000002</v>
      </c>
      <c r="Q14" s="1078">
        <v>1</v>
      </c>
      <c r="R14" s="1079">
        <v>1.0714359004449265</v>
      </c>
      <c r="S14" s="1073" t="s">
        <v>3086</v>
      </c>
      <c r="T14" s="1077">
        <v>1.57</v>
      </c>
      <c r="U14" s="1078"/>
      <c r="V14" s="1079">
        <v>1.9</v>
      </c>
      <c r="W14" s="1073">
        <v>9.545454545454545</v>
      </c>
      <c r="X14" s="1077"/>
      <c r="Y14" s="1078"/>
      <c r="Z14" s="1079"/>
      <c r="AA14" s="1073"/>
      <c r="AB14" s="1103">
        <v>1.1304000000000001</v>
      </c>
      <c r="AC14" s="1041"/>
      <c r="AD14" s="1094"/>
      <c r="AE14" s="1094">
        <v>4.2</v>
      </c>
      <c r="AF14" s="1094">
        <v>0.12</v>
      </c>
      <c r="AG14" s="1094"/>
      <c r="AH14" s="1094">
        <v>2.2000000000000002</v>
      </c>
      <c r="AI14" s="1094" t="s">
        <v>122</v>
      </c>
      <c r="AJ14" s="1089">
        <v>1</v>
      </c>
      <c r="AK14" s="1089">
        <v>1</v>
      </c>
      <c r="AL14" s="1093">
        <v>1</v>
      </c>
      <c r="AM14" s="1093">
        <v>1</v>
      </c>
      <c r="AN14" s="1093">
        <v>1</v>
      </c>
      <c r="AO14" s="1095">
        <v>3</v>
      </c>
      <c r="AP14" s="1095">
        <v>3</v>
      </c>
      <c r="AQ14" s="1095">
        <v>1.05</v>
      </c>
      <c r="AR14" s="1095">
        <v>1.05</v>
      </c>
      <c r="AS14" s="1095">
        <v>1.0714359004449265</v>
      </c>
      <c r="AT14" s="1095" t="s">
        <v>3080</v>
      </c>
      <c r="AU14" s="1294">
        <v>1</v>
      </c>
      <c r="AV14" s="1294">
        <v>1</v>
      </c>
      <c r="AW14" s="1294">
        <v>1</v>
      </c>
      <c r="AX14" s="1294">
        <v>1</v>
      </c>
      <c r="AY14" s="1294">
        <v>1</v>
      </c>
      <c r="AZ14" s="1294">
        <v>1.05</v>
      </c>
    </row>
    <row r="15" spans="1:53">
      <c r="A15" s="1045">
        <v>992</v>
      </c>
      <c r="B15" s="1059" t="s">
        <v>469</v>
      </c>
      <c r="C15" s="1060" t="s">
        <v>469</v>
      </c>
      <c r="D15" s="1071" t="s">
        <v>470</v>
      </c>
      <c r="E15" s="1072" t="s">
        <v>352</v>
      </c>
      <c r="F15" s="1073" t="s">
        <v>1023</v>
      </c>
      <c r="G15" s="1074" t="s">
        <v>465</v>
      </c>
      <c r="H15" s="1075" t="s">
        <v>352</v>
      </c>
      <c r="I15" s="1075" t="s">
        <v>352</v>
      </c>
      <c r="J15" s="1076">
        <v>0</v>
      </c>
      <c r="K15" s="1074" t="s">
        <v>339</v>
      </c>
      <c r="L15" s="1077">
        <v>9.7699999999999992E-3</v>
      </c>
      <c r="M15" s="1078">
        <v>1</v>
      </c>
      <c r="N15" s="1079">
        <v>1.0714359004449265</v>
      </c>
      <c r="O15" s="1073" t="s">
        <v>3086</v>
      </c>
      <c r="P15" s="1077">
        <v>0</v>
      </c>
      <c r="Q15" s="1078">
        <v>1</v>
      </c>
      <c r="R15" s="1079">
        <v>1.0714359004449265</v>
      </c>
      <c r="S15" s="1073" t="s">
        <v>3086</v>
      </c>
      <c r="T15" s="1077">
        <v>4.4955555555555561E-2</v>
      </c>
      <c r="U15" s="1078"/>
      <c r="V15" s="1079">
        <v>0.04</v>
      </c>
      <c r="W15" s="1073"/>
      <c r="X15" s="1077">
        <v>6.6666666666666671E-3</v>
      </c>
      <c r="Y15" s="1078">
        <v>3.4000000000000002E-3</v>
      </c>
      <c r="Z15" s="1079">
        <v>4.8999999999999998E-3</v>
      </c>
      <c r="AA15" s="1073">
        <v>9.9125364431486881E-2</v>
      </c>
      <c r="AB15" s="1103">
        <v>3.2368000000000001E-2</v>
      </c>
      <c r="AC15" s="1041"/>
      <c r="AD15" s="1094"/>
      <c r="AE15" s="1094">
        <v>0.18</v>
      </c>
      <c r="AF15" s="1094">
        <v>0.01</v>
      </c>
      <c r="AG15" s="1094"/>
      <c r="AH15" s="1094">
        <v>9.7699999999999992E-3</v>
      </c>
      <c r="AI15" s="1094" t="s">
        <v>122</v>
      </c>
      <c r="AJ15" s="1089">
        <v>1</v>
      </c>
      <c r="AK15" s="1089">
        <v>1</v>
      </c>
      <c r="AL15" s="1093">
        <v>1</v>
      </c>
      <c r="AM15" s="1093">
        <v>1</v>
      </c>
      <c r="AN15" s="1093">
        <v>1</v>
      </c>
      <c r="AO15" s="1095">
        <v>3</v>
      </c>
      <c r="AP15" s="1095">
        <v>3</v>
      </c>
      <c r="AQ15" s="1095">
        <v>1.05</v>
      </c>
      <c r="AR15" s="1095">
        <v>1.05</v>
      </c>
      <c r="AS15" s="1095">
        <v>1.0714359004449265</v>
      </c>
      <c r="AT15" s="1095" t="s">
        <v>3080</v>
      </c>
      <c r="AU15" s="1294">
        <v>1</v>
      </c>
      <c r="AV15" s="1294">
        <v>1</v>
      </c>
      <c r="AW15" s="1294">
        <v>1</v>
      </c>
      <c r="AX15" s="1294">
        <v>1</v>
      </c>
      <c r="AY15" s="1294">
        <v>1</v>
      </c>
      <c r="AZ15" s="1294">
        <v>1.05</v>
      </c>
    </row>
    <row r="16" spans="1:53" ht="36">
      <c r="A16" s="1045">
        <v>1153</v>
      </c>
      <c r="B16" s="1059"/>
      <c r="C16" s="1060" t="s">
        <v>469</v>
      </c>
      <c r="D16" s="1071" t="s">
        <v>470</v>
      </c>
      <c r="E16" s="1072" t="s">
        <v>352</v>
      </c>
      <c r="F16" s="1073" t="s">
        <v>3009</v>
      </c>
      <c r="G16" s="1074" t="s">
        <v>465</v>
      </c>
      <c r="H16" s="1075" t="s">
        <v>352</v>
      </c>
      <c r="I16" s="1075" t="s">
        <v>352</v>
      </c>
      <c r="J16" s="1076">
        <v>0</v>
      </c>
      <c r="K16" s="1074" t="s">
        <v>339</v>
      </c>
      <c r="L16" s="1077">
        <v>9.7699999999999992E-3</v>
      </c>
      <c r="M16" s="1078">
        <v>1</v>
      </c>
      <c r="N16" s="1079">
        <v>1.0714359004449265</v>
      </c>
      <c r="O16" s="1073" t="s">
        <v>3081</v>
      </c>
      <c r="P16" s="1077">
        <v>0</v>
      </c>
      <c r="Q16" s="1078">
        <v>1</v>
      </c>
      <c r="R16" s="1079">
        <v>1.0714359004449265</v>
      </c>
      <c r="S16" s="1073" t="s">
        <v>3081</v>
      </c>
      <c r="T16" s="1077">
        <v>0</v>
      </c>
      <c r="U16" s="1078"/>
      <c r="V16" s="1079"/>
      <c r="W16" s="1073"/>
      <c r="X16" s="1077"/>
      <c r="Y16" s="1078"/>
      <c r="Z16" s="1079"/>
      <c r="AA16" s="1073"/>
      <c r="AB16" s="1103"/>
      <c r="AC16" s="1041"/>
      <c r="AD16" s="1094"/>
      <c r="AE16" s="1094"/>
      <c r="AF16" s="1094"/>
      <c r="AG16" s="1094"/>
      <c r="AH16" s="1094">
        <v>9.7699999999999992E-3</v>
      </c>
      <c r="AI16" s="1094" t="s">
        <v>1350</v>
      </c>
      <c r="AJ16" s="1089">
        <v>1</v>
      </c>
      <c r="AK16" s="1089">
        <v>1</v>
      </c>
      <c r="AL16" s="1093">
        <v>1</v>
      </c>
      <c r="AM16" s="1093">
        <v>1</v>
      </c>
      <c r="AN16" s="1093">
        <v>1</v>
      </c>
      <c r="AO16" s="1095">
        <v>3</v>
      </c>
      <c r="AP16" s="1095">
        <v>3</v>
      </c>
      <c r="AQ16" s="1095">
        <v>1.05</v>
      </c>
      <c r="AR16" s="1095">
        <v>1.05</v>
      </c>
      <c r="AS16" s="1095">
        <v>1.0714359004449265</v>
      </c>
      <c r="AT16" s="1095" t="s">
        <v>3080</v>
      </c>
      <c r="AU16" s="1294">
        <v>1</v>
      </c>
      <c r="AV16" s="1294">
        <v>1</v>
      </c>
      <c r="AW16" s="1294">
        <v>1</v>
      </c>
      <c r="AX16" s="1294">
        <v>1</v>
      </c>
      <c r="AY16" s="1294">
        <v>1</v>
      </c>
      <c r="AZ16" s="1294">
        <v>1.05</v>
      </c>
    </row>
    <row r="17" spans="1:52" ht="36">
      <c r="A17" s="1045">
        <v>4805</v>
      </c>
      <c r="B17" s="1059"/>
      <c r="C17" s="1060" t="s">
        <v>469</v>
      </c>
      <c r="D17" s="1071" t="s">
        <v>470</v>
      </c>
      <c r="E17" s="1072" t="s">
        <v>352</v>
      </c>
      <c r="F17" s="1073" t="s">
        <v>1360</v>
      </c>
      <c r="G17" s="1074" t="s">
        <v>465</v>
      </c>
      <c r="H17" s="1075" t="s">
        <v>352</v>
      </c>
      <c r="I17" s="1075" t="s">
        <v>352</v>
      </c>
      <c r="J17" s="1076">
        <v>0</v>
      </c>
      <c r="K17" s="1074" t="s">
        <v>339</v>
      </c>
      <c r="L17" s="1077">
        <v>4.4400000000000002E-2</v>
      </c>
      <c r="M17" s="1078">
        <v>1</v>
      </c>
      <c r="N17" s="1079">
        <v>1.0714359004449265</v>
      </c>
      <c r="O17" s="1073" t="s">
        <v>3081</v>
      </c>
      <c r="P17" s="1077">
        <v>0</v>
      </c>
      <c r="Q17" s="1078">
        <v>1</v>
      </c>
      <c r="R17" s="1079">
        <v>1.0714359004449265</v>
      </c>
      <c r="S17" s="1073" t="s">
        <v>3081</v>
      </c>
      <c r="T17" s="1077">
        <v>0</v>
      </c>
      <c r="U17" s="1078"/>
      <c r="V17" s="1079"/>
      <c r="W17" s="1073"/>
      <c r="X17" s="1077"/>
      <c r="Y17" s="1078"/>
      <c r="Z17" s="1079"/>
      <c r="AA17" s="1073"/>
      <c r="AB17" s="1103"/>
      <c r="AC17" s="1041"/>
      <c r="AD17" s="1094"/>
      <c r="AE17" s="1094"/>
      <c r="AF17" s="1094"/>
      <c r="AG17" s="1094"/>
      <c r="AH17" s="1094">
        <v>4.4400000000000002E-2</v>
      </c>
      <c r="AI17" s="1094" t="s">
        <v>1350</v>
      </c>
      <c r="AJ17" s="1089">
        <v>1</v>
      </c>
      <c r="AK17" s="1089">
        <v>1</v>
      </c>
      <c r="AL17" s="1093">
        <v>1</v>
      </c>
      <c r="AM17" s="1093">
        <v>1</v>
      </c>
      <c r="AN17" s="1093">
        <v>1</v>
      </c>
      <c r="AO17" s="1095">
        <v>3</v>
      </c>
      <c r="AP17" s="1095">
        <v>3</v>
      </c>
      <c r="AQ17" s="1095">
        <v>1.05</v>
      </c>
      <c r="AR17" s="1095">
        <v>1.05</v>
      </c>
      <c r="AS17" s="1095">
        <v>1.0714359004449265</v>
      </c>
      <c r="AT17" s="1095" t="s">
        <v>3080</v>
      </c>
      <c r="AU17" s="1294">
        <v>1</v>
      </c>
      <c r="AV17" s="1294">
        <v>1</v>
      </c>
      <c r="AW17" s="1294">
        <v>1</v>
      </c>
      <c r="AX17" s="1294">
        <v>1</v>
      </c>
      <c r="AY17" s="1294">
        <v>1</v>
      </c>
      <c r="AZ17" s="1294">
        <v>1.05</v>
      </c>
    </row>
    <row r="18" spans="1:52" ht="36">
      <c r="A18" s="1045">
        <v>1014</v>
      </c>
      <c r="B18" s="1059"/>
      <c r="C18" s="1060" t="s">
        <v>469</v>
      </c>
      <c r="D18" s="1071" t="s">
        <v>470</v>
      </c>
      <c r="E18" s="1072" t="s">
        <v>352</v>
      </c>
      <c r="F18" s="1073" t="s">
        <v>1025</v>
      </c>
      <c r="G18" s="1074" t="s">
        <v>465</v>
      </c>
      <c r="H18" s="1075" t="s">
        <v>352</v>
      </c>
      <c r="I18" s="1075" t="s">
        <v>352</v>
      </c>
      <c r="J18" s="1076">
        <v>0</v>
      </c>
      <c r="K18" s="1074" t="s">
        <v>339</v>
      </c>
      <c r="L18" s="1077">
        <v>5.27</v>
      </c>
      <c r="M18" s="1078">
        <v>1</v>
      </c>
      <c r="N18" s="1079">
        <v>1.0714359004449265</v>
      </c>
      <c r="O18" s="1073" t="s">
        <v>3081</v>
      </c>
      <c r="P18" s="1077">
        <v>0</v>
      </c>
      <c r="Q18" s="1078">
        <v>1</v>
      </c>
      <c r="R18" s="1079">
        <v>1.0714359004449265</v>
      </c>
      <c r="S18" s="1073" t="s">
        <v>3081</v>
      </c>
      <c r="T18" s="1077">
        <v>0</v>
      </c>
      <c r="U18" s="1078"/>
      <c r="V18" s="1079"/>
      <c r="W18" s="1073"/>
      <c r="X18" s="1077"/>
      <c r="Y18" s="1078"/>
      <c r="Z18" s="1079"/>
      <c r="AA18" s="1073"/>
      <c r="AB18" s="1103"/>
      <c r="AC18" s="1041"/>
      <c r="AD18" s="1094"/>
      <c r="AE18" s="1094"/>
      <c r="AF18" s="1094"/>
      <c r="AG18" s="1094"/>
      <c r="AH18" s="1094">
        <v>5.27</v>
      </c>
      <c r="AI18" s="1094" t="s">
        <v>1350</v>
      </c>
      <c r="AJ18" s="1089">
        <v>1</v>
      </c>
      <c r="AK18" s="1089">
        <v>1</v>
      </c>
      <c r="AL18" s="1093">
        <v>1</v>
      </c>
      <c r="AM18" s="1093">
        <v>1</v>
      </c>
      <c r="AN18" s="1093">
        <v>1</v>
      </c>
      <c r="AO18" s="1095">
        <v>3</v>
      </c>
      <c r="AP18" s="1095">
        <v>3</v>
      </c>
      <c r="AQ18" s="1095">
        <v>1.05</v>
      </c>
      <c r="AR18" s="1095">
        <v>1.05</v>
      </c>
      <c r="AS18" s="1095">
        <v>1.0714359004449265</v>
      </c>
      <c r="AT18" s="1095" t="s">
        <v>3080</v>
      </c>
      <c r="AU18" s="1294">
        <v>1</v>
      </c>
      <c r="AV18" s="1294">
        <v>1</v>
      </c>
      <c r="AW18" s="1294">
        <v>1</v>
      </c>
      <c r="AX18" s="1294">
        <v>1</v>
      </c>
      <c r="AY18" s="1294">
        <v>1</v>
      </c>
      <c r="AZ18" s="1294">
        <v>1.05</v>
      </c>
    </row>
    <row r="19" spans="1:52" ht="36">
      <c r="A19" s="1045">
        <v>30173</v>
      </c>
      <c r="B19" s="1059"/>
      <c r="C19" s="1060" t="s">
        <v>469</v>
      </c>
      <c r="D19" s="1071" t="s">
        <v>470</v>
      </c>
      <c r="E19" s="1072" t="s">
        <v>352</v>
      </c>
      <c r="F19" s="1073" t="s">
        <v>3010</v>
      </c>
      <c r="G19" s="1074" t="s">
        <v>44</v>
      </c>
      <c r="H19" s="1075" t="s">
        <v>352</v>
      </c>
      <c r="I19" s="1075" t="s">
        <v>352</v>
      </c>
      <c r="J19" s="1076">
        <v>0</v>
      </c>
      <c r="K19" s="1074" t="s">
        <v>339</v>
      </c>
      <c r="L19" s="1077">
        <v>1.4400000000000001E-3</v>
      </c>
      <c r="M19" s="1078">
        <v>1</v>
      </c>
      <c r="N19" s="1079">
        <v>1.0714359004449265</v>
      </c>
      <c r="O19" s="1073" t="s">
        <v>3081</v>
      </c>
      <c r="P19" s="1077">
        <v>0</v>
      </c>
      <c r="Q19" s="1078">
        <v>1</v>
      </c>
      <c r="R19" s="1079">
        <v>1.0714359004449265</v>
      </c>
      <c r="S19" s="1073" t="s">
        <v>3081</v>
      </c>
      <c r="T19" s="1077">
        <v>0</v>
      </c>
      <c r="U19" s="1078"/>
      <c r="V19" s="1079"/>
      <c r="W19" s="1073"/>
      <c r="X19" s="1077"/>
      <c r="Y19" s="1078"/>
      <c r="Z19" s="1079"/>
      <c r="AA19" s="1073"/>
      <c r="AB19" s="1103"/>
      <c r="AC19" s="1041"/>
      <c r="AD19" s="1094"/>
      <c r="AE19" s="1094"/>
      <c r="AF19" s="1094"/>
      <c r="AG19" s="1094"/>
      <c r="AH19" s="1094">
        <v>1.4400000000000001E-3</v>
      </c>
      <c r="AI19" s="1094" t="s">
        <v>1350</v>
      </c>
      <c r="AJ19" s="1089">
        <v>1</v>
      </c>
      <c r="AK19" s="1089">
        <v>1</v>
      </c>
      <c r="AL19" s="1093">
        <v>1</v>
      </c>
      <c r="AM19" s="1093">
        <v>1</v>
      </c>
      <c r="AN19" s="1093">
        <v>1</v>
      </c>
      <c r="AO19" s="1095">
        <v>3</v>
      </c>
      <c r="AP19" s="1095">
        <v>3</v>
      </c>
      <c r="AQ19" s="1095">
        <v>1.05</v>
      </c>
      <c r="AR19" s="1095">
        <v>1.05</v>
      </c>
      <c r="AS19" s="1095">
        <v>1.0714359004449265</v>
      </c>
      <c r="AT19" s="1095" t="s">
        <v>3080</v>
      </c>
      <c r="AU19" s="1294">
        <v>1</v>
      </c>
      <c r="AV19" s="1294">
        <v>1</v>
      </c>
      <c r="AW19" s="1294">
        <v>1</v>
      </c>
      <c r="AX19" s="1294">
        <v>1</v>
      </c>
      <c r="AY19" s="1294">
        <v>1</v>
      </c>
      <c r="AZ19" s="1294">
        <v>1.05</v>
      </c>
    </row>
    <row r="20" spans="1:52" ht="36">
      <c r="A20" s="1045">
        <v>3819</v>
      </c>
      <c r="B20" s="1059"/>
      <c r="C20" s="1060" t="s">
        <v>469</v>
      </c>
      <c r="D20" s="1071" t="s">
        <v>470</v>
      </c>
      <c r="E20" s="1072" t="s">
        <v>352</v>
      </c>
      <c r="F20" s="1073" t="s">
        <v>1035</v>
      </c>
      <c r="G20" s="1074" t="s">
        <v>465</v>
      </c>
      <c r="H20" s="1075" t="s">
        <v>352</v>
      </c>
      <c r="I20" s="1075" t="s">
        <v>352</v>
      </c>
      <c r="J20" s="1076">
        <v>0</v>
      </c>
      <c r="K20" s="1074" t="s">
        <v>339</v>
      </c>
      <c r="L20" s="1077">
        <v>0.40400000000000003</v>
      </c>
      <c r="M20" s="1078">
        <v>1</v>
      </c>
      <c r="N20" s="1079">
        <v>1.0714359004449265</v>
      </c>
      <c r="O20" s="1073" t="s">
        <v>3081</v>
      </c>
      <c r="P20" s="1077">
        <v>0</v>
      </c>
      <c r="Q20" s="1078">
        <v>1</v>
      </c>
      <c r="R20" s="1079">
        <v>1.0714359004449265</v>
      </c>
      <c r="S20" s="1073" t="s">
        <v>3081</v>
      </c>
      <c r="T20" s="1077">
        <v>0</v>
      </c>
      <c r="U20" s="1078"/>
      <c r="V20" s="1079"/>
      <c r="W20" s="1073"/>
      <c r="X20" s="1077"/>
      <c r="Y20" s="1078"/>
      <c r="Z20" s="1079"/>
      <c r="AA20" s="1073"/>
      <c r="AB20" s="1104"/>
      <c r="AC20" s="1041"/>
      <c r="AD20" s="1094"/>
      <c r="AE20" s="1094"/>
      <c r="AF20" s="1094"/>
      <c r="AG20" s="1094"/>
      <c r="AH20" s="1094">
        <v>0.40400000000000003</v>
      </c>
      <c r="AI20" s="1094" t="s">
        <v>1350</v>
      </c>
      <c r="AJ20" s="1089">
        <v>1</v>
      </c>
      <c r="AK20" s="1089">
        <v>1</v>
      </c>
      <c r="AL20" s="1093">
        <v>1</v>
      </c>
      <c r="AM20" s="1093">
        <v>1</v>
      </c>
      <c r="AN20" s="1093">
        <v>1</v>
      </c>
      <c r="AO20" s="1095">
        <v>3</v>
      </c>
      <c r="AP20" s="1095">
        <v>3</v>
      </c>
      <c r="AQ20" s="1095">
        <v>1.05</v>
      </c>
      <c r="AR20" s="1095">
        <v>1.05</v>
      </c>
      <c r="AS20" s="1095">
        <v>1.0714359004449265</v>
      </c>
      <c r="AT20" s="1095" t="s">
        <v>3080</v>
      </c>
      <c r="AU20" s="1294">
        <v>1</v>
      </c>
      <c r="AV20" s="1294">
        <v>1</v>
      </c>
      <c r="AW20" s="1294">
        <v>1</v>
      </c>
      <c r="AX20" s="1294">
        <v>1</v>
      </c>
      <c r="AY20" s="1294">
        <v>1</v>
      </c>
      <c r="AZ20" s="1294">
        <v>1.05</v>
      </c>
    </row>
    <row r="21" spans="1:52" ht="24">
      <c r="A21" s="1045">
        <v>2775</v>
      </c>
      <c r="B21" s="1059" t="s">
        <v>412</v>
      </c>
      <c r="C21" s="1060" t="s">
        <v>469</v>
      </c>
      <c r="D21" s="1071" t="s">
        <v>470</v>
      </c>
      <c r="E21" s="1072" t="s">
        <v>352</v>
      </c>
      <c r="F21" s="1073" t="s">
        <v>1036</v>
      </c>
      <c r="G21" s="1074" t="s">
        <v>465</v>
      </c>
      <c r="H21" s="1075" t="s">
        <v>352</v>
      </c>
      <c r="I21" s="1075" t="s">
        <v>352</v>
      </c>
      <c r="J21" s="1076">
        <v>0</v>
      </c>
      <c r="K21" s="1074" t="s">
        <v>339</v>
      </c>
      <c r="L21" s="1077">
        <v>6.0600000000000003E-3</v>
      </c>
      <c r="M21" s="1078">
        <v>1</v>
      </c>
      <c r="N21" s="1079">
        <v>1.1308009960566481</v>
      </c>
      <c r="O21" s="1073" t="s">
        <v>3087</v>
      </c>
      <c r="P21" s="1077">
        <v>0</v>
      </c>
      <c r="Q21" s="1078">
        <v>1</v>
      </c>
      <c r="R21" s="1079">
        <v>1.1308009960566481</v>
      </c>
      <c r="S21" s="1073" t="s">
        <v>3087</v>
      </c>
      <c r="T21" s="1077">
        <v>9.5521948611111115E-2</v>
      </c>
      <c r="U21" s="1078">
        <v>7.0000000000000007E-2</v>
      </c>
      <c r="V21" s="1079"/>
      <c r="W21" s="1073"/>
      <c r="X21" s="1077">
        <v>7.2549019607843143E-3</v>
      </c>
      <c r="Y21" s="1078">
        <v>3.7000000000000002E-3</v>
      </c>
      <c r="Z21" s="1079">
        <v>7.6E-3</v>
      </c>
      <c r="AA21" s="1073">
        <v>0.10787172011661808</v>
      </c>
      <c r="AB21" s="1103">
        <v>6.8775802999999996E-2</v>
      </c>
      <c r="AC21" s="1041">
        <v>0.5</v>
      </c>
      <c r="AD21" s="1094">
        <v>0.1149425287356322</v>
      </c>
      <c r="AE21" s="1094"/>
      <c r="AF21" s="1094"/>
      <c r="AG21" s="1094"/>
      <c r="AH21" s="1094">
        <v>6.0600000000000003E-3</v>
      </c>
      <c r="AI21" s="1094" t="s">
        <v>123</v>
      </c>
      <c r="AJ21" s="1089">
        <v>3</v>
      </c>
      <c r="AK21" s="1089">
        <v>2</v>
      </c>
      <c r="AL21" s="1093">
        <v>2</v>
      </c>
      <c r="AM21" s="1093">
        <v>1</v>
      </c>
      <c r="AN21" s="1093">
        <v>1</v>
      </c>
      <c r="AO21" s="1095">
        <v>3</v>
      </c>
      <c r="AP21" s="1095">
        <v>3</v>
      </c>
      <c r="AQ21" s="1095">
        <v>1.05</v>
      </c>
      <c r="AR21" s="1095">
        <v>1.1194404629424275</v>
      </c>
      <c r="AS21" s="1095">
        <v>1.1308009960566481</v>
      </c>
      <c r="AT21" s="1095" t="s">
        <v>3088</v>
      </c>
      <c r="AU21" s="1294">
        <v>1.1000000000000001</v>
      </c>
      <c r="AV21" s="1294">
        <v>1.02</v>
      </c>
      <c r="AW21" s="1294">
        <v>1.03</v>
      </c>
      <c r="AX21" s="1294">
        <v>1</v>
      </c>
      <c r="AY21" s="1294">
        <v>1</v>
      </c>
      <c r="AZ21" s="1294">
        <v>1.05</v>
      </c>
    </row>
    <row r="22" spans="1:52" ht="24">
      <c r="A22" s="1045">
        <v>32122</v>
      </c>
      <c r="B22" s="1059"/>
      <c r="C22" s="1060" t="s">
        <v>469</v>
      </c>
      <c r="D22" s="1071" t="s">
        <v>470</v>
      </c>
      <c r="E22" s="1072" t="s">
        <v>352</v>
      </c>
      <c r="F22" s="1073" t="s">
        <v>1037</v>
      </c>
      <c r="G22" s="1074" t="s">
        <v>465</v>
      </c>
      <c r="H22" s="1075" t="s">
        <v>352</v>
      </c>
      <c r="I22" s="1075" t="s">
        <v>352</v>
      </c>
      <c r="J22" s="1076">
        <v>0</v>
      </c>
      <c r="K22" s="1074" t="s">
        <v>339</v>
      </c>
      <c r="L22" s="1077">
        <v>2.82E-3</v>
      </c>
      <c r="M22" s="1078">
        <v>1</v>
      </c>
      <c r="N22" s="1079">
        <v>1.1308009960566481</v>
      </c>
      <c r="O22" s="1073" t="s">
        <v>3087</v>
      </c>
      <c r="P22" s="1077">
        <v>0</v>
      </c>
      <c r="Q22" s="1078">
        <v>1</v>
      </c>
      <c r="R22" s="1079">
        <v>1.1308009960566481</v>
      </c>
      <c r="S22" s="1073" t="s">
        <v>3087</v>
      </c>
      <c r="T22" s="1077" t="s">
        <v>603</v>
      </c>
      <c r="U22" s="1078" t="s">
        <v>603</v>
      </c>
      <c r="V22" s="1079"/>
      <c r="W22" s="1073"/>
      <c r="X22" s="1077">
        <v>3.529411764705882E-3</v>
      </c>
      <c r="Y22" s="1078">
        <v>1.8E-3</v>
      </c>
      <c r="Z22" s="1079">
        <v>3.7000000000000002E-3</v>
      </c>
      <c r="AA22" s="1073">
        <v>5.247813411078716E-2</v>
      </c>
      <c r="AB22" s="1103"/>
      <c r="AC22" s="1041">
        <v>0.25</v>
      </c>
      <c r="AD22" s="1094">
        <v>5.7471264367816098E-2</v>
      </c>
      <c r="AE22" s="1094"/>
      <c r="AF22" s="1094"/>
      <c r="AG22" s="1094"/>
      <c r="AH22" s="1094">
        <v>2.82E-3</v>
      </c>
      <c r="AI22" s="1094" t="s">
        <v>123</v>
      </c>
      <c r="AJ22" s="1089">
        <v>3</v>
      </c>
      <c r="AK22" s="1089">
        <v>2</v>
      </c>
      <c r="AL22" s="1093">
        <v>2</v>
      </c>
      <c r="AM22" s="1093">
        <v>1</v>
      </c>
      <c r="AN22" s="1093">
        <v>1</v>
      </c>
      <c r="AO22" s="1095">
        <v>3</v>
      </c>
      <c r="AP22" s="1095">
        <v>3</v>
      </c>
      <c r="AQ22" s="1095">
        <v>1.05</v>
      </c>
      <c r="AR22" s="1095">
        <v>1.1194404629424275</v>
      </c>
      <c r="AS22" s="1095">
        <v>1.1308009960566481</v>
      </c>
      <c r="AT22" s="1095" t="s">
        <v>3088</v>
      </c>
      <c r="AU22" s="1294">
        <v>1.1000000000000001</v>
      </c>
      <c r="AV22" s="1294">
        <v>1.02</v>
      </c>
      <c r="AW22" s="1294">
        <v>1.03</v>
      </c>
      <c r="AX22" s="1294">
        <v>1</v>
      </c>
      <c r="AY22" s="1294">
        <v>1</v>
      </c>
      <c r="AZ22" s="1294">
        <v>1.05</v>
      </c>
    </row>
    <row r="23" spans="1:52" ht="36">
      <c r="A23" s="1045">
        <v>32117</v>
      </c>
      <c r="B23" s="1059"/>
      <c r="C23" s="1060" t="s">
        <v>469</v>
      </c>
      <c r="D23" s="1071" t="s">
        <v>470</v>
      </c>
      <c r="E23" s="1072" t="s">
        <v>352</v>
      </c>
      <c r="F23" s="1073" t="s">
        <v>1027</v>
      </c>
      <c r="G23" s="1074" t="s">
        <v>403</v>
      </c>
      <c r="H23" s="1075" t="s">
        <v>352</v>
      </c>
      <c r="I23" s="1075" t="s">
        <v>352</v>
      </c>
      <c r="J23" s="1076">
        <v>0</v>
      </c>
      <c r="K23" s="1074" t="s">
        <v>339</v>
      </c>
      <c r="L23" s="1077">
        <v>2.6899999999999998E-4</v>
      </c>
      <c r="M23" s="1078">
        <v>1</v>
      </c>
      <c r="N23" s="1079">
        <v>1.0714359004449265</v>
      </c>
      <c r="O23" s="1073" t="s">
        <v>3081</v>
      </c>
      <c r="P23" s="1077">
        <v>0</v>
      </c>
      <c r="Q23" s="1078">
        <v>1</v>
      </c>
      <c r="R23" s="1079">
        <v>1.0714359004449265</v>
      </c>
      <c r="S23" s="1073" t="s">
        <v>3081</v>
      </c>
      <c r="T23" s="1077">
        <v>0</v>
      </c>
      <c r="U23" s="1078"/>
      <c r="V23" s="1079"/>
      <c r="W23" s="1073"/>
      <c r="X23" s="1077"/>
      <c r="Y23" s="1078"/>
      <c r="Z23" s="1079"/>
      <c r="AA23" s="1073"/>
      <c r="AB23" s="1103"/>
      <c r="AC23" s="1041"/>
      <c r="AD23" s="1094"/>
      <c r="AE23" s="1094"/>
      <c r="AF23" s="1094"/>
      <c r="AG23" s="1094"/>
      <c r="AH23" s="1094">
        <v>2.6899999999999998E-4</v>
      </c>
      <c r="AI23" s="1094" t="s">
        <v>1350</v>
      </c>
      <c r="AJ23" s="1089">
        <v>1</v>
      </c>
      <c r="AK23" s="1089">
        <v>1</v>
      </c>
      <c r="AL23" s="1093">
        <v>1</v>
      </c>
      <c r="AM23" s="1093">
        <v>1</v>
      </c>
      <c r="AN23" s="1093">
        <v>1</v>
      </c>
      <c r="AO23" s="1095">
        <v>3</v>
      </c>
      <c r="AP23" s="1095">
        <v>3</v>
      </c>
      <c r="AQ23" s="1095">
        <v>1.05</v>
      </c>
      <c r="AR23" s="1095">
        <v>1.05</v>
      </c>
      <c r="AS23" s="1095">
        <v>1.0714359004449265</v>
      </c>
      <c r="AT23" s="1095" t="s">
        <v>3080</v>
      </c>
      <c r="AU23" s="1294">
        <v>1</v>
      </c>
      <c r="AV23" s="1294">
        <v>1</v>
      </c>
      <c r="AW23" s="1294">
        <v>1</v>
      </c>
      <c r="AX23" s="1294">
        <v>1</v>
      </c>
      <c r="AY23" s="1294">
        <v>1</v>
      </c>
      <c r="AZ23" s="1294">
        <v>1.05</v>
      </c>
    </row>
    <row r="24" spans="1:52" ht="24">
      <c r="A24" s="1045">
        <v>32117</v>
      </c>
      <c r="B24" s="1059"/>
      <c r="C24" s="1060" t="s">
        <v>469</v>
      </c>
      <c r="D24" s="1071" t="s">
        <v>470</v>
      </c>
      <c r="E24" s="1072" t="s">
        <v>352</v>
      </c>
      <c r="F24" s="1073" t="s">
        <v>1027</v>
      </c>
      <c r="G24" s="1074" t="s">
        <v>403</v>
      </c>
      <c r="H24" s="1075" t="s">
        <v>352</v>
      </c>
      <c r="I24" s="1075" t="s">
        <v>352</v>
      </c>
      <c r="J24" s="1076">
        <v>0</v>
      </c>
      <c r="K24" s="1074" t="s">
        <v>339</v>
      </c>
      <c r="L24" s="1077">
        <v>0</v>
      </c>
      <c r="M24" s="1078">
        <v>1</v>
      </c>
      <c r="N24" s="1079">
        <v>1.1308009960566481</v>
      </c>
      <c r="O24" s="1073" t="s">
        <v>3087</v>
      </c>
      <c r="P24" s="1077">
        <v>0</v>
      </c>
      <c r="Q24" s="1078">
        <v>1</v>
      </c>
      <c r="R24" s="1079">
        <v>1.1308009960566481</v>
      </c>
      <c r="S24" s="1073" t="s">
        <v>3087</v>
      </c>
      <c r="T24" s="1077" t="s">
        <v>603</v>
      </c>
      <c r="U24" s="1078" t="s">
        <v>603</v>
      </c>
      <c r="V24" s="1079"/>
      <c r="W24" s="1073"/>
      <c r="X24" s="1077">
        <v>3.9215686274509803E-2</v>
      </c>
      <c r="Y24" s="1078">
        <v>0.02</v>
      </c>
      <c r="Z24" s="1079">
        <v>3.1199999999999999E-2</v>
      </c>
      <c r="AA24" s="1073">
        <v>0.58309037900874627</v>
      </c>
      <c r="AB24" s="1103"/>
      <c r="AC24" s="1041">
        <v>1.55</v>
      </c>
      <c r="AD24" s="1094">
        <v>0.35632183908045983</v>
      </c>
      <c r="AE24" s="1094"/>
      <c r="AF24" s="1094"/>
      <c r="AG24" s="1094"/>
      <c r="AH24" s="1094">
        <v>0</v>
      </c>
      <c r="AI24" s="1094" t="s">
        <v>123</v>
      </c>
      <c r="AJ24" s="1089">
        <v>3</v>
      </c>
      <c r="AK24" s="1089">
        <v>2</v>
      </c>
      <c r="AL24" s="1093">
        <v>2</v>
      </c>
      <c r="AM24" s="1093">
        <v>1</v>
      </c>
      <c r="AN24" s="1093">
        <v>1</v>
      </c>
      <c r="AO24" s="1095">
        <v>3</v>
      </c>
      <c r="AP24" s="1095">
        <v>3</v>
      </c>
      <c r="AQ24" s="1095">
        <v>1.05</v>
      </c>
      <c r="AR24" s="1095">
        <v>1.1194404629424275</v>
      </c>
      <c r="AS24" s="1095">
        <v>1.1308009960566481</v>
      </c>
      <c r="AT24" s="1095" t="s">
        <v>3088</v>
      </c>
      <c r="AU24" s="1294">
        <v>1.1000000000000001</v>
      </c>
      <c r="AV24" s="1294">
        <v>1.02</v>
      </c>
      <c r="AW24" s="1294">
        <v>1.03</v>
      </c>
      <c r="AX24" s="1294">
        <v>1</v>
      </c>
      <c r="AY24" s="1294">
        <v>1</v>
      </c>
      <c r="AZ24" s="1294">
        <v>1.05</v>
      </c>
    </row>
    <row r="25" spans="1:52" ht="24">
      <c r="A25" s="1045">
        <v>32120</v>
      </c>
      <c r="B25" s="1059"/>
      <c r="C25" s="1060" t="s">
        <v>469</v>
      </c>
      <c r="D25" s="1071" t="s">
        <v>470</v>
      </c>
      <c r="E25" s="1072" t="s">
        <v>352</v>
      </c>
      <c r="F25" s="1073" t="s">
        <v>1038</v>
      </c>
      <c r="G25" s="1074" t="s">
        <v>465</v>
      </c>
      <c r="H25" s="1075" t="s">
        <v>352</v>
      </c>
      <c r="I25" s="1075" t="s">
        <v>352</v>
      </c>
      <c r="J25" s="1076">
        <v>0</v>
      </c>
      <c r="K25" s="1074" t="s">
        <v>339</v>
      </c>
      <c r="L25" s="1077">
        <v>8.9899999999999995E-4</v>
      </c>
      <c r="M25" s="1078">
        <v>1</v>
      </c>
      <c r="N25" s="1079">
        <v>1.1308009960566481</v>
      </c>
      <c r="O25" s="1073" t="s">
        <v>3087</v>
      </c>
      <c r="P25" s="1077">
        <v>0</v>
      </c>
      <c r="Q25" s="1078">
        <v>1</v>
      </c>
      <c r="R25" s="1079">
        <v>1.1308009960566481</v>
      </c>
      <c r="S25" s="1073" t="s">
        <v>3087</v>
      </c>
      <c r="T25" s="1077" t="s">
        <v>603</v>
      </c>
      <c r="U25" s="1078" t="s">
        <v>603</v>
      </c>
      <c r="V25" s="1079"/>
      <c r="W25" s="1073"/>
      <c r="X25" s="1077">
        <v>0</v>
      </c>
      <c r="Y25" s="1078"/>
      <c r="Z25" s="1079"/>
      <c r="AA25" s="1073">
        <v>0</v>
      </c>
      <c r="AB25" s="1103"/>
      <c r="AC25" s="1041">
        <v>0.5</v>
      </c>
      <c r="AD25" s="1094">
        <v>0.1149425287356322</v>
      </c>
      <c r="AE25" s="1094"/>
      <c r="AF25" s="1094"/>
      <c r="AG25" s="1094"/>
      <c r="AH25" s="1094">
        <v>8.9899999999999995E-4</v>
      </c>
      <c r="AI25" s="1094" t="s">
        <v>123</v>
      </c>
      <c r="AJ25" s="1089">
        <v>3</v>
      </c>
      <c r="AK25" s="1089">
        <v>2</v>
      </c>
      <c r="AL25" s="1093">
        <v>2</v>
      </c>
      <c r="AM25" s="1093">
        <v>1</v>
      </c>
      <c r="AN25" s="1093">
        <v>1</v>
      </c>
      <c r="AO25" s="1095">
        <v>3</v>
      </c>
      <c r="AP25" s="1095">
        <v>3</v>
      </c>
      <c r="AQ25" s="1095">
        <v>1.05</v>
      </c>
      <c r="AR25" s="1095">
        <v>1.1194404629424275</v>
      </c>
      <c r="AS25" s="1095">
        <v>1.1308009960566481</v>
      </c>
      <c r="AT25" s="1095" t="s">
        <v>3088</v>
      </c>
      <c r="AU25" s="1294">
        <v>1.1000000000000001</v>
      </c>
      <c r="AV25" s="1294">
        <v>1.02</v>
      </c>
      <c r="AW25" s="1294">
        <v>1.03</v>
      </c>
      <c r="AX25" s="1294">
        <v>1</v>
      </c>
      <c r="AY25" s="1294">
        <v>1</v>
      </c>
      <c r="AZ25" s="1294">
        <v>1.05</v>
      </c>
    </row>
    <row r="26" spans="1:52" ht="24">
      <c r="A26" s="1045">
        <v>4260</v>
      </c>
      <c r="B26" s="1059"/>
      <c r="C26" s="1060" t="s">
        <v>469</v>
      </c>
      <c r="D26" s="1071" t="s">
        <v>470</v>
      </c>
      <c r="E26" s="1072" t="s">
        <v>352</v>
      </c>
      <c r="F26" s="1073" t="s">
        <v>1039</v>
      </c>
      <c r="G26" s="1074" t="s">
        <v>465</v>
      </c>
      <c r="H26" s="1075" t="s">
        <v>352</v>
      </c>
      <c r="I26" s="1075" t="s">
        <v>352</v>
      </c>
      <c r="J26" s="1076">
        <v>0</v>
      </c>
      <c r="K26" s="1074" t="s">
        <v>339</v>
      </c>
      <c r="L26" s="1077">
        <v>5.5999999999999999E-3</v>
      </c>
      <c r="M26" s="1078">
        <v>1</v>
      </c>
      <c r="N26" s="1079">
        <v>1.1308009960566481</v>
      </c>
      <c r="O26" s="1073" t="s">
        <v>3087</v>
      </c>
      <c r="P26" s="1077">
        <v>0</v>
      </c>
      <c r="Q26" s="1078">
        <v>1</v>
      </c>
      <c r="R26" s="1079">
        <v>1.1308009960566481</v>
      </c>
      <c r="S26" s="1073" t="s">
        <v>3087</v>
      </c>
      <c r="T26" s="1077" t="s">
        <v>603</v>
      </c>
      <c r="U26" s="1078" t="s">
        <v>603</v>
      </c>
      <c r="V26" s="1079"/>
      <c r="W26" s="1073"/>
      <c r="X26" s="1077">
        <v>9.2156862745098045E-3</v>
      </c>
      <c r="Y26" s="1078">
        <v>4.7000000000000002E-3</v>
      </c>
      <c r="Z26" s="1079">
        <v>6.0000000000000001E-3</v>
      </c>
      <c r="AA26" s="1073">
        <v>0.13702623906705538</v>
      </c>
      <c r="AB26" s="1103"/>
      <c r="AC26" s="1041">
        <v>0.5</v>
      </c>
      <c r="AD26" s="1094">
        <v>0.1149425287356322</v>
      </c>
      <c r="AE26" s="1094"/>
      <c r="AF26" s="1094"/>
      <c r="AG26" s="1094"/>
      <c r="AH26" s="1094">
        <v>5.5999999999999999E-3</v>
      </c>
      <c r="AI26" s="1094" t="s">
        <v>123</v>
      </c>
      <c r="AJ26" s="1089">
        <v>3</v>
      </c>
      <c r="AK26" s="1089">
        <v>2</v>
      </c>
      <c r="AL26" s="1093">
        <v>2</v>
      </c>
      <c r="AM26" s="1093">
        <v>1</v>
      </c>
      <c r="AN26" s="1093">
        <v>1</v>
      </c>
      <c r="AO26" s="1095">
        <v>3</v>
      </c>
      <c r="AP26" s="1095">
        <v>3</v>
      </c>
      <c r="AQ26" s="1095">
        <v>1.05</v>
      </c>
      <c r="AR26" s="1095">
        <v>1.1194404629424275</v>
      </c>
      <c r="AS26" s="1095">
        <v>1.1308009960566481</v>
      </c>
      <c r="AT26" s="1095" t="s">
        <v>3088</v>
      </c>
      <c r="AU26" s="1294">
        <v>1.1000000000000001</v>
      </c>
      <c r="AV26" s="1294">
        <v>1.02</v>
      </c>
      <c r="AW26" s="1294">
        <v>1.03</v>
      </c>
      <c r="AX26" s="1294">
        <v>1</v>
      </c>
      <c r="AY26" s="1294">
        <v>1</v>
      </c>
      <c r="AZ26" s="1294">
        <v>1.05</v>
      </c>
    </row>
    <row r="27" spans="1:52" ht="24">
      <c r="A27" s="1045">
        <v>1182</v>
      </c>
      <c r="B27" s="1059"/>
      <c r="C27" s="1060" t="s">
        <v>469</v>
      </c>
      <c r="D27" s="1071" t="s">
        <v>470</v>
      </c>
      <c r="E27" s="1072" t="s">
        <v>352</v>
      </c>
      <c r="F27" s="1073" t="s">
        <v>1040</v>
      </c>
      <c r="G27" s="1074" t="s">
        <v>465</v>
      </c>
      <c r="H27" s="1075" t="s">
        <v>352</v>
      </c>
      <c r="I27" s="1075" t="s">
        <v>352</v>
      </c>
      <c r="J27" s="1076">
        <v>0</v>
      </c>
      <c r="K27" s="1074" t="s">
        <v>339</v>
      </c>
      <c r="L27" s="1077">
        <v>0</v>
      </c>
      <c r="M27" s="1078">
        <v>1</v>
      </c>
      <c r="N27" s="1079">
        <v>1.1308009960566481</v>
      </c>
      <c r="O27" s="1073" t="s">
        <v>3087</v>
      </c>
      <c r="P27" s="1077">
        <v>0</v>
      </c>
      <c r="Q27" s="1078">
        <v>1</v>
      </c>
      <c r="R27" s="1079">
        <v>1.1308009960566481</v>
      </c>
      <c r="S27" s="1073" t="s">
        <v>3087</v>
      </c>
      <c r="T27" s="1077" t="s">
        <v>603</v>
      </c>
      <c r="U27" s="1078" t="s">
        <v>603</v>
      </c>
      <c r="V27" s="1079"/>
      <c r="W27" s="1073"/>
      <c r="X27" s="1077">
        <v>8.03921568627451E-3</v>
      </c>
      <c r="Y27" s="1078">
        <v>4.1000000000000003E-3</v>
      </c>
      <c r="Z27" s="1079">
        <v>8.3000000000000001E-3</v>
      </c>
      <c r="AA27" s="1073">
        <v>0.119533527696793</v>
      </c>
      <c r="AB27" s="1103"/>
      <c r="AC27" s="1041">
        <v>0.55000000000000004</v>
      </c>
      <c r="AD27" s="1094">
        <v>0.12643678160919541</v>
      </c>
      <c r="AE27" s="1094"/>
      <c r="AF27" s="1094"/>
      <c r="AG27" s="1094"/>
      <c r="AH27" s="1094">
        <v>0</v>
      </c>
      <c r="AI27" s="1094" t="s">
        <v>123</v>
      </c>
      <c r="AJ27" s="1089">
        <v>3</v>
      </c>
      <c r="AK27" s="1089">
        <v>2</v>
      </c>
      <c r="AL27" s="1093">
        <v>2</v>
      </c>
      <c r="AM27" s="1093">
        <v>1</v>
      </c>
      <c r="AN27" s="1093">
        <v>1</v>
      </c>
      <c r="AO27" s="1095">
        <v>3</v>
      </c>
      <c r="AP27" s="1095">
        <v>3</v>
      </c>
      <c r="AQ27" s="1095">
        <v>1.05</v>
      </c>
      <c r="AR27" s="1095">
        <v>1.1194404629424275</v>
      </c>
      <c r="AS27" s="1095">
        <v>1.1308009960566481</v>
      </c>
      <c r="AT27" s="1095" t="s">
        <v>3088</v>
      </c>
      <c r="AU27" s="1294">
        <v>1.1000000000000001</v>
      </c>
      <c r="AV27" s="1294">
        <v>1.02</v>
      </c>
      <c r="AW27" s="1294">
        <v>1.03</v>
      </c>
      <c r="AX27" s="1294">
        <v>1</v>
      </c>
      <c r="AY27" s="1294">
        <v>1</v>
      </c>
      <c r="AZ27" s="1294">
        <v>1.05</v>
      </c>
    </row>
    <row r="28" spans="1:52" ht="24">
      <c r="A28" s="1045">
        <v>2796</v>
      </c>
      <c r="B28" s="1059"/>
      <c r="C28" s="1060" t="s">
        <v>469</v>
      </c>
      <c r="D28" s="1071" t="s">
        <v>470</v>
      </c>
      <c r="E28" s="1072" t="s">
        <v>352</v>
      </c>
      <c r="F28" s="1073" t="s">
        <v>1041</v>
      </c>
      <c r="G28" s="1074" t="s">
        <v>465</v>
      </c>
      <c r="H28" s="1075" t="s">
        <v>352</v>
      </c>
      <c r="I28" s="1075" t="s">
        <v>352</v>
      </c>
      <c r="J28" s="1076">
        <v>0</v>
      </c>
      <c r="K28" s="1074" t="s">
        <v>339</v>
      </c>
      <c r="L28" s="1077">
        <v>1.23E-2</v>
      </c>
      <c r="M28" s="1078">
        <v>1</v>
      </c>
      <c r="N28" s="1079">
        <v>1.1308009960566481</v>
      </c>
      <c r="O28" s="1073" t="s">
        <v>3087</v>
      </c>
      <c r="P28" s="1077">
        <v>0</v>
      </c>
      <c r="Q28" s="1078">
        <v>1</v>
      </c>
      <c r="R28" s="1079">
        <v>1.1308009960566481</v>
      </c>
      <c r="S28" s="1073" t="s">
        <v>3087</v>
      </c>
      <c r="T28" s="1077" t="s">
        <v>603</v>
      </c>
      <c r="U28" s="1078" t="s">
        <v>603</v>
      </c>
      <c r="V28" s="1079"/>
      <c r="W28" s="1073"/>
      <c r="X28" s="1077">
        <v>0</v>
      </c>
      <c r="Y28" s="1078"/>
      <c r="Z28" s="1079"/>
      <c r="AA28" s="1073">
        <v>0</v>
      </c>
      <c r="AB28" s="1103"/>
      <c r="AC28" s="1041">
        <v>0.5</v>
      </c>
      <c r="AD28" s="1094">
        <v>0.1149425287356322</v>
      </c>
      <c r="AE28" s="1094"/>
      <c r="AF28" s="1094"/>
      <c r="AG28" s="1094"/>
      <c r="AH28" s="1094">
        <v>1.23E-2</v>
      </c>
      <c r="AI28" s="1094" t="s">
        <v>123</v>
      </c>
      <c r="AJ28" s="1089">
        <v>3</v>
      </c>
      <c r="AK28" s="1089">
        <v>2</v>
      </c>
      <c r="AL28" s="1093">
        <v>2</v>
      </c>
      <c r="AM28" s="1093">
        <v>1</v>
      </c>
      <c r="AN28" s="1093">
        <v>1</v>
      </c>
      <c r="AO28" s="1095">
        <v>3</v>
      </c>
      <c r="AP28" s="1095">
        <v>3</v>
      </c>
      <c r="AQ28" s="1095">
        <v>1.05</v>
      </c>
      <c r="AR28" s="1095">
        <v>1.1194404629424275</v>
      </c>
      <c r="AS28" s="1095">
        <v>1.1308009960566481</v>
      </c>
      <c r="AT28" s="1095" t="s">
        <v>3088</v>
      </c>
      <c r="AU28" s="1294">
        <v>1.1000000000000001</v>
      </c>
      <c r="AV28" s="1294">
        <v>1.02</v>
      </c>
      <c r="AW28" s="1294">
        <v>1.03</v>
      </c>
      <c r="AX28" s="1294">
        <v>1</v>
      </c>
      <c r="AY28" s="1294">
        <v>1</v>
      </c>
      <c r="AZ28" s="1294">
        <v>1.05</v>
      </c>
    </row>
    <row r="29" spans="1:52">
      <c r="A29" s="1045">
        <v>2929</v>
      </c>
      <c r="B29" s="1059" t="s">
        <v>469</v>
      </c>
      <c r="C29" s="1060" t="s">
        <v>469</v>
      </c>
      <c r="D29" s="1071" t="s">
        <v>470</v>
      </c>
      <c r="E29" s="1072" t="s">
        <v>352</v>
      </c>
      <c r="F29" s="1073" t="s">
        <v>1024</v>
      </c>
      <c r="G29" s="1074" t="s">
        <v>465</v>
      </c>
      <c r="H29" s="1075" t="s">
        <v>352</v>
      </c>
      <c r="I29" s="1075" t="s">
        <v>352</v>
      </c>
      <c r="J29" s="1076">
        <v>0</v>
      </c>
      <c r="K29" s="1074" t="s">
        <v>339</v>
      </c>
      <c r="L29" s="1077">
        <v>7.7</v>
      </c>
      <c r="M29" s="1078">
        <v>1</v>
      </c>
      <c r="N29" s="1079">
        <v>1.0714359004449265</v>
      </c>
      <c r="O29" s="1073" t="s">
        <v>3086</v>
      </c>
      <c r="P29" s="1077">
        <v>0</v>
      </c>
      <c r="Q29" s="1078">
        <v>1</v>
      </c>
      <c r="R29" s="1079">
        <v>1.0714359004449265</v>
      </c>
      <c r="S29" s="1073" t="s">
        <v>3086</v>
      </c>
      <c r="T29" s="1077">
        <v>15.025055555555555</v>
      </c>
      <c r="U29" s="1078">
        <v>24.96</v>
      </c>
      <c r="V29" s="1079"/>
      <c r="W29" s="1073"/>
      <c r="X29" s="1077">
        <v>10.392156862745098</v>
      </c>
      <c r="Y29" s="1078">
        <v>5.3000000000000007</v>
      </c>
      <c r="Z29" s="1079">
        <v>5.6</v>
      </c>
      <c r="AA29" s="1073"/>
      <c r="AB29" s="1103">
        <v>10.81804</v>
      </c>
      <c r="AC29" s="1041"/>
      <c r="AD29" s="1094"/>
      <c r="AE29" s="1094">
        <v>16.100000000000001</v>
      </c>
      <c r="AF29" s="1094">
        <v>0.84000000000000008</v>
      </c>
      <c r="AG29" s="1094"/>
      <c r="AH29" s="1094">
        <v>7.7</v>
      </c>
      <c r="AI29" s="1094" t="s">
        <v>122</v>
      </c>
      <c r="AJ29" s="1089">
        <v>1</v>
      </c>
      <c r="AK29" s="1089">
        <v>1</v>
      </c>
      <c r="AL29" s="1093">
        <v>1</v>
      </c>
      <c r="AM29" s="1093">
        <v>1</v>
      </c>
      <c r="AN29" s="1093">
        <v>1</v>
      </c>
      <c r="AO29" s="1095">
        <v>3</v>
      </c>
      <c r="AP29" s="1095">
        <v>3</v>
      </c>
      <c r="AQ29" s="1095">
        <v>1.05</v>
      </c>
      <c r="AR29" s="1095">
        <v>1.05</v>
      </c>
      <c r="AS29" s="1095">
        <v>1.0714359004449265</v>
      </c>
      <c r="AT29" s="1095" t="s">
        <v>3080</v>
      </c>
      <c r="AU29" s="1294">
        <v>1</v>
      </c>
      <c r="AV29" s="1294">
        <v>1</v>
      </c>
      <c r="AW29" s="1294">
        <v>1</v>
      </c>
      <c r="AX29" s="1294">
        <v>1</v>
      </c>
      <c r="AY29" s="1294">
        <v>1</v>
      </c>
      <c r="AZ29" s="1294">
        <v>1.05</v>
      </c>
    </row>
    <row r="30" spans="1:52">
      <c r="A30" s="1045">
        <v>2932</v>
      </c>
      <c r="B30" s="1059" t="s">
        <v>469</v>
      </c>
      <c r="C30" s="1060" t="s">
        <v>469</v>
      </c>
      <c r="D30" s="1071" t="s">
        <v>470</v>
      </c>
      <c r="E30" s="1072" t="s">
        <v>352</v>
      </c>
      <c r="F30" s="1073" t="s">
        <v>3014</v>
      </c>
      <c r="G30" s="1074" t="s">
        <v>465</v>
      </c>
      <c r="H30" s="1075" t="s">
        <v>352</v>
      </c>
      <c r="I30" s="1075" t="s">
        <v>352</v>
      </c>
      <c r="J30" s="1076">
        <v>0</v>
      </c>
      <c r="K30" s="1074" t="s">
        <v>339</v>
      </c>
      <c r="L30" s="1077">
        <v>7.7</v>
      </c>
      <c r="M30" s="1078">
        <v>1</v>
      </c>
      <c r="N30" s="1079">
        <v>1.0714359004449265</v>
      </c>
      <c r="O30" s="1073" t="s">
        <v>3085</v>
      </c>
      <c r="P30" s="1077">
        <v>0</v>
      </c>
      <c r="Q30" s="1078">
        <v>1</v>
      </c>
      <c r="R30" s="1079">
        <v>1.0714359004449265</v>
      </c>
      <c r="S30" s="1073" t="s">
        <v>3085</v>
      </c>
      <c r="T30" s="1077">
        <v>0</v>
      </c>
      <c r="U30" s="1078"/>
      <c r="V30" s="1079"/>
      <c r="W30" s="1073"/>
      <c r="X30" s="1077"/>
      <c r="Y30" s="1078"/>
      <c r="Z30" s="1079"/>
      <c r="AA30" s="1073"/>
      <c r="AB30" s="1103"/>
      <c r="AC30" s="1041"/>
      <c r="AD30" s="1094"/>
      <c r="AE30" s="1094"/>
      <c r="AF30" s="1094"/>
      <c r="AG30" s="1094"/>
      <c r="AH30" s="1094">
        <v>10.9</v>
      </c>
      <c r="AI30" s="1094" t="s">
        <v>411</v>
      </c>
      <c r="AJ30" s="1089">
        <v>1</v>
      </c>
      <c r="AK30" s="1089">
        <v>1</v>
      </c>
      <c r="AL30" s="1093">
        <v>1</v>
      </c>
      <c r="AM30" s="1093">
        <v>1</v>
      </c>
      <c r="AN30" s="1093">
        <v>1</v>
      </c>
      <c r="AO30" s="1095">
        <v>3</v>
      </c>
      <c r="AP30" s="1095">
        <v>3</v>
      </c>
      <c r="AQ30" s="1095">
        <v>1.05</v>
      </c>
      <c r="AR30" s="1095">
        <v>1.05</v>
      </c>
      <c r="AS30" s="1095">
        <v>1.0714359004449265</v>
      </c>
      <c r="AT30" s="1095" t="s">
        <v>3080</v>
      </c>
      <c r="AU30" s="1294">
        <v>1</v>
      </c>
      <c r="AV30" s="1294">
        <v>1</v>
      </c>
      <c r="AW30" s="1294">
        <v>1</v>
      </c>
      <c r="AX30" s="1294">
        <v>1</v>
      </c>
      <c r="AY30" s="1294">
        <v>1</v>
      </c>
      <c r="AZ30" s="1294">
        <v>1.05</v>
      </c>
    </row>
    <row r="31" spans="1:52" ht="24">
      <c r="A31" s="1045">
        <v>3822</v>
      </c>
      <c r="B31" s="1059" t="s">
        <v>469</v>
      </c>
      <c r="C31" s="1060" t="s">
        <v>469</v>
      </c>
      <c r="D31" s="1071" t="s">
        <v>470</v>
      </c>
      <c r="E31" s="1072" t="s">
        <v>352</v>
      </c>
      <c r="F31" s="1073" t="s">
        <v>1363</v>
      </c>
      <c r="G31" s="1074" t="s">
        <v>465</v>
      </c>
      <c r="H31" s="1075" t="s">
        <v>352</v>
      </c>
      <c r="I31" s="1075" t="s">
        <v>352</v>
      </c>
      <c r="J31" s="1076">
        <v>0</v>
      </c>
      <c r="K31" s="1074" t="s">
        <v>339</v>
      </c>
      <c r="L31" s="1077">
        <v>0</v>
      </c>
      <c r="M31" s="1078">
        <v>1</v>
      </c>
      <c r="N31" s="1079">
        <v>1.0714359004449265</v>
      </c>
      <c r="O31" s="1073" t="s">
        <v>3082</v>
      </c>
      <c r="P31" s="1077">
        <v>0.04</v>
      </c>
      <c r="Q31" s="1078">
        <v>1</v>
      </c>
      <c r="R31" s="1079">
        <v>1.0714359004449265</v>
      </c>
      <c r="S31" s="1073" t="s">
        <v>3082</v>
      </c>
      <c r="T31" s="1077">
        <v>0</v>
      </c>
      <c r="U31" s="1078"/>
      <c r="V31" s="1079">
        <v>0.04</v>
      </c>
      <c r="W31" s="1073"/>
      <c r="X31" s="1077">
        <v>0</v>
      </c>
      <c r="Y31" s="1078"/>
      <c r="Z31" s="1079"/>
      <c r="AA31" s="1073"/>
      <c r="AB31" s="1103"/>
      <c r="AC31" s="1041"/>
      <c r="AD31" s="1094"/>
      <c r="AE31" s="1094">
        <v>0.3</v>
      </c>
      <c r="AF31" s="1094"/>
      <c r="AG31" s="1094"/>
      <c r="AH31" s="1094"/>
      <c r="AI31" s="1094" t="s">
        <v>410</v>
      </c>
      <c r="AJ31" s="1089">
        <v>1</v>
      </c>
      <c r="AK31" s="1089">
        <v>1</v>
      </c>
      <c r="AL31" s="1093">
        <v>1</v>
      </c>
      <c r="AM31" s="1093">
        <v>1</v>
      </c>
      <c r="AN31" s="1093">
        <v>1</v>
      </c>
      <c r="AO31" s="1095">
        <v>3</v>
      </c>
      <c r="AP31" s="1095">
        <v>3</v>
      </c>
      <c r="AQ31" s="1095">
        <v>1.05</v>
      </c>
      <c r="AR31" s="1095">
        <v>1.05</v>
      </c>
      <c r="AS31" s="1095">
        <v>1.0714359004449265</v>
      </c>
      <c r="AT31" s="1095" t="s">
        <v>3080</v>
      </c>
      <c r="AU31" s="1294">
        <v>1</v>
      </c>
      <c r="AV31" s="1294">
        <v>1</v>
      </c>
      <c r="AW31" s="1294">
        <v>1</v>
      </c>
      <c r="AX31" s="1294">
        <v>1</v>
      </c>
      <c r="AY31" s="1294">
        <v>1</v>
      </c>
      <c r="AZ31" s="1294">
        <v>1.05</v>
      </c>
    </row>
    <row r="32" spans="1:52">
      <c r="A32" s="1045">
        <v>1212</v>
      </c>
      <c r="B32" s="1059" t="s">
        <v>469</v>
      </c>
      <c r="C32" s="1060" t="s">
        <v>469</v>
      </c>
      <c r="D32" s="1071" t="s">
        <v>470</v>
      </c>
      <c r="E32" s="1072" t="s">
        <v>352</v>
      </c>
      <c r="F32" s="1073" t="s">
        <v>1032</v>
      </c>
      <c r="G32" s="1074" t="s">
        <v>465</v>
      </c>
      <c r="H32" s="1075" t="s">
        <v>352</v>
      </c>
      <c r="I32" s="1075" t="s">
        <v>352</v>
      </c>
      <c r="J32" s="1076">
        <v>0</v>
      </c>
      <c r="K32" s="1074" t="s">
        <v>339</v>
      </c>
      <c r="L32" s="1077">
        <v>0.751</v>
      </c>
      <c r="M32" s="1078">
        <v>1</v>
      </c>
      <c r="N32" s="1079">
        <v>1.0714359004449265</v>
      </c>
      <c r="O32" s="1073" t="s">
        <v>3086</v>
      </c>
      <c r="P32" s="1077">
        <v>0</v>
      </c>
      <c r="Q32" s="1078">
        <v>1</v>
      </c>
      <c r="R32" s="1079">
        <v>1.0714359004449265</v>
      </c>
      <c r="S32" s="1073" t="s">
        <v>3086</v>
      </c>
      <c r="T32" s="1077">
        <v>0.86805555555555558</v>
      </c>
      <c r="U32" s="1078">
        <v>0.877</v>
      </c>
      <c r="V32" s="1079"/>
      <c r="W32" s="1073">
        <v>0.54864000000000002</v>
      </c>
      <c r="X32" s="1077">
        <v>0.88235294117647056</v>
      </c>
      <c r="Y32" s="1078">
        <v>0.45</v>
      </c>
      <c r="Z32" s="1079">
        <v>0.57999999999999996</v>
      </c>
      <c r="AA32" s="1073"/>
      <c r="AB32" s="1103">
        <v>0.625</v>
      </c>
      <c r="AC32" s="1041"/>
      <c r="AD32" s="1094"/>
      <c r="AE32" s="1094">
        <v>1.6</v>
      </c>
      <c r="AF32" s="1094">
        <v>0.03</v>
      </c>
      <c r="AG32" s="1094"/>
      <c r="AH32" s="1094">
        <v>0.751</v>
      </c>
      <c r="AI32" s="1094" t="s">
        <v>122</v>
      </c>
      <c r="AJ32" s="1089">
        <v>1</v>
      </c>
      <c r="AK32" s="1089">
        <v>1</v>
      </c>
      <c r="AL32" s="1093">
        <v>1</v>
      </c>
      <c r="AM32" s="1093">
        <v>1</v>
      </c>
      <c r="AN32" s="1093">
        <v>1</v>
      </c>
      <c r="AO32" s="1095">
        <v>3</v>
      </c>
      <c r="AP32" s="1095">
        <v>3</v>
      </c>
      <c r="AQ32" s="1095">
        <v>1.05</v>
      </c>
      <c r="AR32" s="1095">
        <v>1.05</v>
      </c>
      <c r="AS32" s="1095">
        <v>1.0714359004449265</v>
      </c>
      <c r="AT32" s="1095" t="s">
        <v>3080</v>
      </c>
      <c r="AU32" s="1294">
        <v>1</v>
      </c>
      <c r="AV32" s="1294">
        <v>1</v>
      </c>
      <c r="AW32" s="1294">
        <v>1</v>
      </c>
      <c r="AX32" s="1294">
        <v>1</v>
      </c>
      <c r="AY32" s="1294">
        <v>1</v>
      </c>
      <c r="AZ32" s="1294">
        <v>1.05</v>
      </c>
    </row>
    <row r="33" spans="1:52" ht="36">
      <c r="A33" s="1045">
        <v>30219</v>
      </c>
      <c r="B33" s="1059"/>
      <c r="C33" s="1060" t="s">
        <v>469</v>
      </c>
      <c r="D33" s="1071" t="s">
        <v>470</v>
      </c>
      <c r="E33" s="1072" t="s">
        <v>352</v>
      </c>
      <c r="F33" s="1073" t="s">
        <v>3089</v>
      </c>
      <c r="G33" s="1074" t="s">
        <v>44</v>
      </c>
      <c r="H33" s="1075" t="s">
        <v>352</v>
      </c>
      <c r="I33" s="1075" t="s">
        <v>352</v>
      </c>
      <c r="J33" s="1076">
        <v>0</v>
      </c>
      <c r="K33" s="1074" t="s">
        <v>339</v>
      </c>
      <c r="L33" s="1077">
        <v>1.23E-2</v>
      </c>
      <c r="M33" s="1078">
        <v>1</v>
      </c>
      <c r="N33" s="1079">
        <v>1.0714359004449265</v>
      </c>
      <c r="O33" s="1073" t="s">
        <v>3081</v>
      </c>
      <c r="P33" s="1077">
        <v>0</v>
      </c>
      <c r="Q33" s="1078">
        <v>1</v>
      </c>
      <c r="R33" s="1079">
        <v>1.0714359004449265</v>
      </c>
      <c r="S33" s="1073" t="s">
        <v>3081</v>
      </c>
      <c r="T33" s="1077">
        <v>0</v>
      </c>
      <c r="U33" s="1078"/>
      <c r="V33" s="1079"/>
      <c r="W33" s="1073"/>
      <c r="X33" s="1077"/>
      <c r="Y33" s="1078"/>
      <c r="Z33" s="1079"/>
      <c r="AA33" s="1073"/>
      <c r="AB33" s="1103"/>
      <c r="AC33" s="1041"/>
      <c r="AD33" s="1094"/>
      <c r="AE33" s="1094"/>
      <c r="AF33" s="1094"/>
      <c r="AG33" s="1094"/>
      <c r="AH33" s="1094">
        <v>1.23E-2</v>
      </c>
      <c r="AI33" s="1094" t="s">
        <v>1350</v>
      </c>
      <c r="AJ33" s="1089">
        <v>1</v>
      </c>
      <c r="AK33" s="1089">
        <v>1</v>
      </c>
      <c r="AL33" s="1093">
        <v>1</v>
      </c>
      <c r="AM33" s="1093">
        <v>1</v>
      </c>
      <c r="AN33" s="1093">
        <v>1</v>
      </c>
      <c r="AO33" s="1095">
        <v>3</v>
      </c>
      <c r="AP33" s="1095">
        <v>3</v>
      </c>
      <c r="AQ33" s="1095">
        <v>1.05</v>
      </c>
      <c r="AR33" s="1095">
        <v>1.05</v>
      </c>
      <c r="AS33" s="1095">
        <v>1.0714359004449265</v>
      </c>
      <c r="AT33" s="1095" t="s">
        <v>3080</v>
      </c>
      <c r="AU33" s="1294">
        <v>1</v>
      </c>
      <c r="AV33" s="1294">
        <v>1</v>
      </c>
      <c r="AW33" s="1294">
        <v>1</v>
      </c>
      <c r="AX33" s="1294">
        <v>1</v>
      </c>
      <c r="AY33" s="1294">
        <v>1</v>
      </c>
      <c r="AZ33" s="1294">
        <v>1.05</v>
      </c>
    </row>
    <row r="34" spans="1:52" ht="36">
      <c r="A34" s="1045">
        <v>30152</v>
      </c>
      <c r="B34" s="1059"/>
      <c r="C34" s="1060" t="s">
        <v>469</v>
      </c>
      <c r="D34" s="1071" t="s">
        <v>470</v>
      </c>
      <c r="E34" s="1072" t="s">
        <v>352</v>
      </c>
      <c r="F34" s="1073" t="s">
        <v>1359</v>
      </c>
      <c r="G34" s="1074" t="s">
        <v>465</v>
      </c>
      <c r="H34" s="1075" t="s">
        <v>352</v>
      </c>
      <c r="I34" s="1075" t="s">
        <v>352</v>
      </c>
      <c r="J34" s="1076">
        <v>0</v>
      </c>
      <c r="K34" s="1074" t="s">
        <v>339</v>
      </c>
      <c r="L34" s="1077">
        <v>9.0900000000000009E-3</v>
      </c>
      <c r="M34" s="1078">
        <v>1</v>
      </c>
      <c r="N34" s="1079">
        <v>1.0714359004449265</v>
      </c>
      <c r="O34" s="1073" t="s">
        <v>3081</v>
      </c>
      <c r="P34" s="1077">
        <v>0</v>
      </c>
      <c r="Q34" s="1078">
        <v>1</v>
      </c>
      <c r="R34" s="1079">
        <v>1.0714359004449265</v>
      </c>
      <c r="S34" s="1073" t="s">
        <v>3081</v>
      </c>
      <c r="T34" s="1077">
        <v>0</v>
      </c>
      <c r="U34" s="1078"/>
      <c r="V34" s="1079"/>
      <c r="W34" s="1073"/>
      <c r="X34" s="1077"/>
      <c r="Y34" s="1078"/>
      <c r="Z34" s="1079"/>
      <c r="AA34" s="1073"/>
      <c r="AB34" s="1103"/>
      <c r="AC34" s="1041"/>
      <c r="AD34" s="1094"/>
      <c r="AE34" s="1094"/>
      <c r="AF34" s="1094"/>
      <c r="AG34" s="1094"/>
      <c r="AH34" s="1094">
        <v>9.0900000000000009E-3</v>
      </c>
      <c r="AI34" s="1094" t="s">
        <v>1350</v>
      </c>
      <c r="AJ34" s="1089">
        <v>1</v>
      </c>
      <c r="AK34" s="1089">
        <v>1</v>
      </c>
      <c r="AL34" s="1093">
        <v>1</v>
      </c>
      <c r="AM34" s="1093">
        <v>1</v>
      </c>
      <c r="AN34" s="1093">
        <v>1</v>
      </c>
      <c r="AO34" s="1095">
        <v>3</v>
      </c>
      <c r="AP34" s="1095">
        <v>3</v>
      </c>
      <c r="AQ34" s="1095">
        <v>1.05</v>
      </c>
      <c r="AR34" s="1095">
        <v>1.05</v>
      </c>
      <c r="AS34" s="1095">
        <v>1.0714359004449265</v>
      </c>
      <c r="AT34" s="1095" t="s">
        <v>3080</v>
      </c>
      <c r="AU34" s="1294">
        <v>1</v>
      </c>
      <c r="AV34" s="1294">
        <v>1</v>
      </c>
      <c r="AW34" s="1294">
        <v>1</v>
      </c>
      <c r="AX34" s="1294">
        <v>1</v>
      </c>
      <c r="AY34" s="1294">
        <v>1</v>
      </c>
      <c r="AZ34" s="1294">
        <v>1.05</v>
      </c>
    </row>
    <row r="35" spans="1:52" ht="36">
      <c r="A35" s="1045">
        <v>1262</v>
      </c>
      <c r="B35" s="1059"/>
      <c r="C35" s="1060" t="s">
        <v>469</v>
      </c>
      <c r="D35" s="1071" t="s">
        <v>470</v>
      </c>
      <c r="E35" s="1072" t="s">
        <v>352</v>
      </c>
      <c r="F35" s="1073" t="s">
        <v>1034</v>
      </c>
      <c r="G35" s="1074" t="s">
        <v>465</v>
      </c>
      <c r="H35" s="1075" t="s">
        <v>352</v>
      </c>
      <c r="I35" s="1075" t="s">
        <v>352</v>
      </c>
      <c r="J35" s="1076">
        <v>0</v>
      </c>
      <c r="K35" s="1074" t="s">
        <v>339</v>
      </c>
      <c r="L35" s="1077">
        <v>0.33600000000000002</v>
      </c>
      <c r="M35" s="1078">
        <v>1</v>
      </c>
      <c r="N35" s="1079">
        <v>1.0714359004449265</v>
      </c>
      <c r="O35" s="1073" t="s">
        <v>3081</v>
      </c>
      <c r="P35" s="1077">
        <v>0</v>
      </c>
      <c r="Q35" s="1078">
        <v>1</v>
      </c>
      <c r="R35" s="1079">
        <v>1.0714359004449265</v>
      </c>
      <c r="S35" s="1073" t="s">
        <v>3081</v>
      </c>
      <c r="T35" s="1077">
        <v>0</v>
      </c>
      <c r="U35" s="1078"/>
      <c r="V35" s="1079"/>
      <c r="W35" s="1073"/>
      <c r="X35" s="1077"/>
      <c r="Y35" s="1078"/>
      <c r="Z35" s="1079"/>
      <c r="AA35" s="1073"/>
      <c r="AB35" s="1103"/>
      <c r="AC35" s="1041"/>
      <c r="AD35" s="1094"/>
      <c r="AE35" s="1094"/>
      <c r="AF35" s="1094"/>
      <c r="AG35" s="1094"/>
      <c r="AH35" s="1094">
        <v>0.33600000000000002</v>
      </c>
      <c r="AI35" s="1094" t="s">
        <v>1350</v>
      </c>
      <c r="AJ35" s="1089">
        <v>1</v>
      </c>
      <c r="AK35" s="1089">
        <v>1</v>
      </c>
      <c r="AL35" s="1093">
        <v>1</v>
      </c>
      <c r="AM35" s="1093">
        <v>1</v>
      </c>
      <c r="AN35" s="1093">
        <v>1</v>
      </c>
      <c r="AO35" s="1095">
        <v>3</v>
      </c>
      <c r="AP35" s="1095">
        <v>3</v>
      </c>
      <c r="AQ35" s="1095">
        <v>1.05</v>
      </c>
      <c r="AR35" s="1095">
        <v>1.05</v>
      </c>
      <c r="AS35" s="1095">
        <v>1.0714359004449265</v>
      </c>
      <c r="AT35" s="1095" t="s">
        <v>3080</v>
      </c>
      <c r="AU35" s="1294">
        <v>1</v>
      </c>
      <c r="AV35" s="1294">
        <v>1</v>
      </c>
      <c r="AW35" s="1294">
        <v>1</v>
      </c>
      <c r="AX35" s="1294">
        <v>1</v>
      </c>
      <c r="AY35" s="1294">
        <v>1</v>
      </c>
      <c r="AZ35" s="1294">
        <v>1.05</v>
      </c>
    </row>
    <row r="36" spans="1:52" ht="36">
      <c r="A36" s="1045">
        <v>1259</v>
      </c>
      <c r="B36" s="1059"/>
      <c r="C36" s="1060" t="s">
        <v>469</v>
      </c>
      <c r="D36" s="1071" t="s">
        <v>470</v>
      </c>
      <c r="E36" s="1072" t="s">
        <v>352</v>
      </c>
      <c r="F36" s="1073" t="s">
        <v>51</v>
      </c>
      <c r="G36" s="1074" t="s">
        <v>465</v>
      </c>
      <c r="H36" s="1075" t="s">
        <v>352</v>
      </c>
      <c r="I36" s="1075" t="s">
        <v>352</v>
      </c>
      <c r="J36" s="1076">
        <v>0</v>
      </c>
      <c r="K36" s="1074" t="s">
        <v>339</v>
      </c>
      <c r="L36" s="1077">
        <v>4.8399999999999999E-2</v>
      </c>
      <c r="M36" s="1078">
        <v>1</v>
      </c>
      <c r="N36" s="1079">
        <v>1.0714359004449265</v>
      </c>
      <c r="O36" s="1073" t="s">
        <v>3081</v>
      </c>
      <c r="P36" s="1077">
        <v>0</v>
      </c>
      <c r="Q36" s="1078">
        <v>1</v>
      </c>
      <c r="R36" s="1079">
        <v>1.0714359004449265</v>
      </c>
      <c r="S36" s="1073" t="s">
        <v>3081</v>
      </c>
      <c r="T36" s="1077">
        <v>0</v>
      </c>
      <c r="U36" s="1078"/>
      <c r="V36" s="1079"/>
      <c r="W36" s="1073"/>
      <c r="X36" s="1077"/>
      <c r="Y36" s="1078"/>
      <c r="Z36" s="1079"/>
      <c r="AA36" s="1073"/>
      <c r="AB36" s="1103"/>
      <c r="AC36" s="1041"/>
      <c r="AD36" s="1094"/>
      <c r="AE36" s="1094"/>
      <c r="AF36" s="1094"/>
      <c r="AG36" s="1094"/>
      <c r="AH36" s="1094">
        <v>4.8399999999999999E-2</v>
      </c>
      <c r="AI36" s="1094" t="s">
        <v>1350</v>
      </c>
      <c r="AJ36" s="1089">
        <v>1</v>
      </c>
      <c r="AK36" s="1089">
        <v>1</v>
      </c>
      <c r="AL36" s="1093">
        <v>1</v>
      </c>
      <c r="AM36" s="1093">
        <v>1</v>
      </c>
      <c r="AN36" s="1093">
        <v>1</v>
      </c>
      <c r="AO36" s="1095">
        <v>3</v>
      </c>
      <c r="AP36" s="1095">
        <v>3</v>
      </c>
      <c r="AQ36" s="1095">
        <v>1.05</v>
      </c>
      <c r="AR36" s="1095">
        <v>1.05</v>
      </c>
      <c r="AS36" s="1095">
        <v>1.0714359004449265</v>
      </c>
      <c r="AT36" s="1095" t="s">
        <v>3080</v>
      </c>
      <c r="AU36" s="1294">
        <v>1</v>
      </c>
      <c r="AV36" s="1294">
        <v>1</v>
      </c>
      <c r="AW36" s="1294">
        <v>1</v>
      </c>
      <c r="AX36" s="1294">
        <v>1</v>
      </c>
      <c r="AY36" s="1294">
        <v>1</v>
      </c>
      <c r="AZ36" s="1294">
        <v>1.05</v>
      </c>
    </row>
    <row r="37" spans="1:52" ht="36">
      <c r="A37" s="1045" t="s">
        <v>1351</v>
      </c>
      <c r="B37" s="1059"/>
      <c r="C37" s="1060" t="s">
        <v>469</v>
      </c>
      <c r="D37" s="1071" t="s">
        <v>470</v>
      </c>
      <c r="E37" s="1072" t="s">
        <v>352</v>
      </c>
      <c r="F37" s="1073" t="s">
        <v>1361</v>
      </c>
      <c r="G37" s="1074" t="s">
        <v>465</v>
      </c>
      <c r="H37" s="1075" t="s">
        <v>352</v>
      </c>
      <c r="I37" s="1075" t="s">
        <v>352</v>
      </c>
      <c r="J37" s="1076">
        <v>0</v>
      </c>
      <c r="K37" s="1074" t="s">
        <v>339</v>
      </c>
      <c r="L37" s="1077">
        <v>0.189</v>
      </c>
      <c r="M37" s="1078">
        <v>1</v>
      </c>
      <c r="N37" s="1079">
        <v>1.0714359004449265</v>
      </c>
      <c r="O37" s="1073" t="s">
        <v>3081</v>
      </c>
      <c r="P37" s="1077">
        <v>0</v>
      </c>
      <c r="Q37" s="1078">
        <v>1</v>
      </c>
      <c r="R37" s="1079">
        <v>1.0714359004449265</v>
      </c>
      <c r="S37" s="1073" t="s">
        <v>3081</v>
      </c>
      <c r="T37" s="1077">
        <v>0</v>
      </c>
      <c r="U37" s="1078"/>
      <c r="V37" s="1079"/>
      <c r="W37" s="1073"/>
      <c r="X37" s="1077"/>
      <c r="Y37" s="1078"/>
      <c r="Z37" s="1079"/>
      <c r="AA37" s="1073"/>
      <c r="AB37" s="1101"/>
      <c r="AC37" s="1041"/>
      <c r="AD37" s="1094"/>
      <c r="AE37" s="1094"/>
      <c r="AF37" s="1094"/>
      <c r="AG37" s="1094"/>
      <c r="AH37" s="1094">
        <v>0.189</v>
      </c>
      <c r="AI37" s="1094" t="s">
        <v>1350</v>
      </c>
      <c r="AJ37" s="1089">
        <v>1</v>
      </c>
      <c r="AK37" s="1089">
        <v>1</v>
      </c>
      <c r="AL37" s="1093">
        <v>1</v>
      </c>
      <c r="AM37" s="1093">
        <v>1</v>
      </c>
      <c r="AN37" s="1093">
        <v>1</v>
      </c>
      <c r="AO37" s="1095">
        <v>3</v>
      </c>
      <c r="AP37" s="1095">
        <v>3</v>
      </c>
      <c r="AQ37" s="1095">
        <v>1.05</v>
      </c>
      <c r="AR37" s="1095">
        <v>1.05</v>
      </c>
      <c r="AS37" s="1095">
        <v>1.0714359004449265</v>
      </c>
      <c r="AT37" s="1095" t="s">
        <v>3080</v>
      </c>
      <c r="AU37" s="1294">
        <v>1</v>
      </c>
      <c r="AV37" s="1294">
        <v>1</v>
      </c>
      <c r="AW37" s="1294">
        <v>1</v>
      </c>
      <c r="AX37" s="1294">
        <v>1</v>
      </c>
      <c r="AY37" s="1294">
        <v>1</v>
      </c>
      <c r="AZ37" s="1294">
        <v>1.05</v>
      </c>
    </row>
    <row r="38" spans="1:52" ht="36">
      <c r="A38" s="1045">
        <v>30170</v>
      </c>
      <c r="B38" s="1059"/>
      <c r="C38" s="1060" t="s">
        <v>469</v>
      </c>
      <c r="D38" s="1071" t="s">
        <v>470</v>
      </c>
      <c r="E38" s="1072" t="s">
        <v>352</v>
      </c>
      <c r="F38" s="1073" t="s">
        <v>1362</v>
      </c>
      <c r="G38" s="1074" t="s">
        <v>44</v>
      </c>
      <c r="H38" s="1075" t="s">
        <v>352</v>
      </c>
      <c r="I38" s="1075" t="s">
        <v>352</v>
      </c>
      <c r="J38" s="1076">
        <v>0</v>
      </c>
      <c r="K38" s="1074" t="s">
        <v>339</v>
      </c>
      <c r="L38" s="1077">
        <v>8.5900000000000004E-2</v>
      </c>
      <c r="M38" s="1078">
        <v>1</v>
      </c>
      <c r="N38" s="1079">
        <v>1.0714359004449265</v>
      </c>
      <c r="O38" s="1073" t="s">
        <v>3081</v>
      </c>
      <c r="P38" s="1077">
        <v>0</v>
      </c>
      <c r="Q38" s="1078">
        <v>1</v>
      </c>
      <c r="R38" s="1079">
        <v>1.0714359004449265</v>
      </c>
      <c r="S38" s="1073" t="s">
        <v>3081</v>
      </c>
      <c r="T38" s="1077">
        <v>0</v>
      </c>
      <c r="U38" s="1078"/>
      <c r="V38" s="1079"/>
      <c r="W38" s="1073"/>
      <c r="X38" s="1077"/>
      <c r="Y38" s="1078"/>
      <c r="Z38" s="1079"/>
      <c r="AA38" s="1073"/>
      <c r="AB38" s="1103"/>
      <c r="AC38" s="1041"/>
      <c r="AD38" s="1094"/>
      <c r="AE38" s="1094"/>
      <c r="AF38" s="1094"/>
      <c r="AG38" s="1094"/>
      <c r="AH38" s="1094">
        <v>8.5900000000000004E-2</v>
      </c>
      <c r="AI38" s="1094" t="s">
        <v>1350</v>
      </c>
      <c r="AJ38" s="1089">
        <v>1</v>
      </c>
      <c r="AK38" s="1089">
        <v>1</v>
      </c>
      <c r="AL38" s="1093">
        <v>1</v>
      </c>
      <c r="AM38" s="1093">
        <v>1</v>
      </c>
      <c r="AN38" s="1093">
        <v>1</v>
      </c>
      <c r="AO38" s="1095">
        <v>3</v>
      </c>
      <c r="AP38" s="1095">
        <v>3</v>
      </c>
      <c r="AQ38" s="1095">
        <v>1.05</v>
      </c>
      <c r="AR38" s="1095">
        <v>1.05</v>
      </c>
      <c r="AS38" s="1095">
        <v>1.0714359004449265</v>
      </c>
      <c r="AT38" s="1095" t="s">
        <v>3080</v>
      </c>
      <c r="AU38" s="1294">
        <v>1</v>
      </c>
      <c r="AV38" s="1294">
        <v>1</v>
      </c>
      <c r="AW38" s="1294">
        <v>1</v>
      </c>
      <c r="AX38" s="1294">
        <v>1</v>
      </c>
      <c r="AY38" s="1294">
        <v>1</v>
      </c>
      <c r="AZ38" s="1294">
        <v>1.05</v>
      </c>
    </row>
    <row r="39" spans="1:52">
      <c r="A39" s="1045">
        <v>679</v>
      </c>
      <c r="B39" s="1059" t="s">
        <v>681</v>
      </c>
      <c r="C39" s="1060" t="s">
        <v>469</v>
      </c>
      <c r="D39" s="1071" t="s">
        <v>470</v>
      </c>
      <c r="E39" s="1072" t="s">
        <v>352</v>
      </c>
      <c r="F39" s="1073" t="s">
        <v>2786</v>
      </c>
      <c r="G39" s="1074" t="s">
        <v>465</v>
      </c>
      <c r="H39" s="1075" t="s">
        <v>352</v>
      </c>
      <c r="I39" s="1075" t="s">
        <v>352</v>
      </c>
      <c r="J39" s="1076">
        <v>0</v>
      </c>
      <c r="K39" s="1074" t="s">
        <v>339</v>
      </c>
      <c r="L39" s="1077">
        <v>131</v>
      </c>
      <c r="M39" s="1078">
        <v>1</v>
      </c>
      <c r="N39" s="1079">
        <v>1.0714359004449265</v>
      </c>
      <c r="O39" s="1073" t="s">
        <v>3086</v>
      </c>
      <c r="P39" s="1077">
        <v>0</v>
      </c>
      <c r="Q39" s="1078">
        <v>1</v>
      </c>
      <c r="R39" s="1079">
        <v>1.0714359004449265</v>
      </c>
      <c r="S39" s="1073" t="s">
        <v>3086</v>
      </c>
      <c r="T39" s="1077">
        <v>2.6665277777777776</v>
      </c>
      <c r="U39" s="1078">
        <v>1.25</v>
      </c>
      <c r="V39" s="1079"/>
      <c r="W39" s="1073"/>
      <c r="X39" s="1077">
        <v>167.05882352941177</v>
      </c>
      <c r="Y39" s="1078">
        <v>85.2</v>
      </c>
      <c r="Z39" s="1079">
        <v>98.300000000000011</v>
      </c>
      <c r="AA39" s="1073"/>
      <c r="AB39" s="1103">
        <v>1.9198999999999999</v>
      </c>
      <c r="AC39" s="1041"/>
      <c r="AD39" s="1094"/>
      <c r="AE39" s="1094">
        <v>34</v>
      </c>
      <c r="AF39" s="1094"/>
      <c r="AG39" s="1094">
        <v>1E-4</v>
      </c>
      <c r="AH39" s="1094">
        <v>131</v>
      </c>
      <c r="AI39" s="1094" t="s">
        <v>122</v>
      </c>
      <c r="AJ39" s="1089">
        <v>1</v>
      </c>
      <c r="AK39" s="1089">
        <v>1</v>
      </c>
      <c r="AL39" s="1093">
        <v>1</v>
      </c>
      <c r="AM39" s="1093">
        <v>1</v>
      </c>
      <c r="AN39" s="1093">
        <v>1</v>
      </c>
      <c r="AO39" s="1095">
        <v>3</v>
      </c>
      <c r="AP39" s="1095">
        <v>3</v>
      </c>
      <c r="AQ39" s="1095">
        <v>1.05</v>
      </c>
      <c r="AR39" s="1095">
        <v>1.05</v>
      </c>
      <c r="AS39" s="1095">
        <v>1.0714359004449265</v>
      </c>
      <c r="AT39" s="1095" t="s">
        <v>3080</v>
      </c>
      <c r="AU39" s="1294">
        <v>1</v>
      </c>
      <c r="AV39" s="1294">
        <v>1</v>
      </c>
      <c r="AW39" s="1294">
        <v>1</v>
      </c>
      <c r="AX39" s="1294">
        <v>1</v>
      </c>
      <c r="AY39" s="1294">
        <v>1</v>
      </c>
      <c r="AZ39" s="1294">
        <v>1.05</v>
      </c>
    </row>
    <row r="40" spans="1:52">
      <c r="A40" s="1045">
        <v>1183</v>
      </c>
      <c r="B40" s="1059"/>
      <c r="C40" s="1060" t="s">
        <v>469</v>
      </c>
      <c r="D40" s="1071" t="s">
        <v>470</v>
      </c>
      <c r="E40" s="1072" t="s">
        <v>352</v>
      </c>
      <c r="F40" s="1073" t="s">
        <v>3090</v>
      </c>
      <c r="G40" s="1074" t="s">
        <v>465</v>
      </c>
      <c r="H40" s="1075" t="s">
        <v>352</v>
      </c>
      <c r="I40" s="1075" t="s">
        <v>352</v>
      </c>
      <c r="J40" s="1076">
        <v>0</v>
      </c>
      <c r="K40" s="1074" t="s">
        <v>339</v>
      </c>
      <c r="L40" s="1077">
        <v>0</v>
      </c>
      <c r="M40" s="1078">
        <v>1</v>
      </c>
      <c r="N40" s="1079">
        <v>1.1634890787737537</v>
      </c>
      <c r="O40" s="1073" t="s">
        <v>3091</v>
      </c>
      <c r="P40" s="1077">
        <v>0</v>
      </c>
      <c r="Q40" s="1078">
        <v>1</v>
      </c>
      <c r="R40" s="1079">
        <v>1.1634890787737537</v>
      </c>
      <c r="S40" s="1073" t="s">
        <v>3091</v>
      </c>
      <c r="T40" s="1077">
        <v>0</v>
      </c>
      <c r="U40" s="1078"/>
      <c r="V40" s="1079"/>
      <c r="W40" s="1073"/>
      <c r="X40" s="1077">
        <v>1.1764705882352941E-2</v>
      </c>
      <c r="Y40" s="1078">
        <v>6.0000000000000001E-3</v>
      </c>
      <c r="Z40" s="1079">
        <v>9.0000000000000011E-3</v>
      </c>
      <c r="AA40" s="1073"/>
      <c r="AB40" s="1103"/>
      <c r="AC40" s="1041"/>
      <c r="AD40" s="1094"/>
      <c r="AE40" s="1094"/>
      <c r="AF40" s="1094"/>
      <c r="AG40" s="1094"/>
      <c r="AH40" s="1094">
        <v>0</v>
      </c>
      <c r="AI40" s="1094" t="s">
        <v>450</v>
      </c>
      <c r="AJ40" s="1089">
        <v>3</v>
      </c>
      <c r="AK40" s="1089">
        <v>1</v>
      </c>
      <c r="AL40" s="1093">
        <v>3</v>
      </c>
      <c r="AM40" s="1093">
        <v>1</v>
      </c>
      <c r="AN40" s="1093">
        <v>1</v>
      </c>
      <c r="AO40" s="1095">
        <v>3</v>
      </c>
      <c r="AP40" s="1095">
        <v>3</v>
      </c>
      <c r="AQ40" s="1095">
        <v>1.05</v>
      </c>
      <c r="AR40" s="1095">
        <v>1.1541309337887979</v>
      </c>
      <c r="AS40" s="1095">
        <v>1.1634890787737537</v>
      </c>
      <c r="AT40" s="1095" t="s">
        <v>3092</v>
      </c>
      <c r="AU40" s="1294">
        <v>1.1000000000000001</v>
      </c>
      <c r="AV40" s="1294">
        <v>1</v>
      </c>
      <c r="AW40" s="1294">
        <v>1.1000000000000001</v>
      </c>
      <c r="AX40" s="1294">
        <v>1</v>
      </c>
      <c r="AY40" s="1294">
        <v>1</v>
      </c>
      <c r="AZ40" s="1294">
        <v>1.05</v>
      </c>
    </row>
    <row r="41" spans="1:52">
      <c r="A41" s="1045">
        <v>775</v>
      </c>
      <c r="B41" s="1059" t="s">
        <v>469</v>
      </c>
      <c r="C41" s="1060" t="s">
        <v>469</v>
      </c>
      <c r="D41" s="1071" t="s">
        <v>470</v>
      </c>
      <c r="E41" s="1072" t="s">
        <v>352</v>
      </c>
      <c r="F41" s="1073" t="s">
        <v>2864</v>
      </c>
      <c r="G41" s="1074" t="s">
        <v>465</v>
      </c>
      <c r="H41" s="1075" t="s">
        <v>352</v>
      </c>
      <c r="I41" s="1075" t="s">
        <v>352</v>
      </c>
      <c r="J41" s="1076">
        <v>0</v>
      </c>
      <c r="K41" s="1074" t="s">
        <v>339</v>
      </c>
      <c r="L41" s="1077">
        <v>1.9E-2</v>
      </c>
      <c r="M41" s="1078">
        <v>1</v>
      </c>
      <c r="N41" s="1079">
        <v>1.0714359004449265</v>
      </c>
      <c r="O41" s="1073" t="s">
        <v>3093</v>
      </c>
      <c r="P41" s="1077">
        <v>0</v>
      </c>
      <c r="Q41" s="1078">
        <v>1</v>
      </c>
      <c r="R41" s="1079">
        <v>1.0714359004449265</v>
      </c>
      <c r="S41" s="1073" t="s">
        <v>3093</v>
      </c>
      <c r="T41" s="1077">
        <v>7.1951638888888897E-3</v>
      </c>
      <c r="U41" s="1078"/>
      <c r="V41" s="1079"/>
      <c r="W41" s="1073"/>
      <c r="X41" s="1077">
        <v>1.7058823529411762E-2</v>
      </c>
      <c r="Y41" s="1078">
        <v>8.6999999999999994E-3</v>
      </c>
      <c r="Z41" s="1079">
        <v>6.1699999999999998E-2</v>
      </c>
      <c r="AA41" s="1073"/>
      <c r="AB41" s="1103">
        <v>5.1805180000000003E-3</v>
      </c>
      <c r="AC41" s="1041"/>
      <c r="AD41" s="1094"/>
      <c r="AE41" s="1094"/>
      <c r="AF41" s="1094"/>
      <c r="AG41" s="1094"/>
      <c r="AH41" s="1094">
        <v>1.9E-2</v>
      </c>
      <c r="AI41" s="1094" t="s">
        <v>124</v>
      </c>
      <c r="AJ41" s="1089">
        <v>1</v>
      </c>
      <c r="AK41" s="1089">
        <v>1</v>
      </c>
      <c r="AL41" s="1093">
        <v>1</v>
      </c>
      <c r="AM41" s="1093">
        <v>1</v>
      </c>
      <c r="AN41" s="1093">
        <v>1</v>
      </c>
      <c r="AO41" s="1095">
        <v>3</v>
      </c>
      <c r="AP41" s="1095">
        <v>3</v>
      </c>
      <c r="AQ41" s="1095">
        <v>1.05</v>
      </c>
      <c r="AR41" s="1095">
        <v>1.05</v>
      </c>
      <c r="AS41" s="1095">
        <v>1.0714359004449265</v>
      </c>
      <c r="AT41" s="1095" t="s">
        <v>3080</v>
      </c>
      <c r="AU41" s="1294">
        <v>1</v>
      </c>
      <c r="AV41" s="1294">
        <v>1</v>
      </c>
      <c r="AW41" s="1294">
        <v>1</v>
      </c>
      <c r="AX41" s="1294">
        <v>1</v>
      </c>
      <c r="AY41" s="1294">
        <v>1</v>
      </c>
      <c r="AZ41" s="1294">
        <v>1.05</v>
      </c>
    </row>
    <row r="42" spans="1:52" ht="36">
      <c r="A42" s="1045">
        <v>2753</v>
      </c>
      <c r="B42" s="1059"/>
      <c r="C42" s="1060" t="s">
        <v>469</v>
      </c>
      <c r="D42" s="1071" t="s">
        <v>470</v>
      </c>
      <c r="E42" s="1072" t="s">
        <v>352</v>
      </c>
      <c r="F42" s="1073" t="s">
        <v>3094</v>
      </c>
      <c r="G42" s="1074" t="s">
        <v>465</v>
      </c>
      <c r="H42" s="1075" t="s">
        <v>352</v>
      </c>
      <c r="I42" s="1075" t="s">
        <v>352</v>
      </c>
      <c r="J42" s="1076">
        <v>0</v>
      </c>
      <c r="K42" s="1074" t="s">
        <v>339</v>
      </c>
      <c r="L42" s="1077">
        <v>0.10100000000000001</v>
      </c>
      <c r="M42" s="1078">
        <v>1</v>
      </c>
      <c r="N42" s="1079">
        <v>1.0714359004449265</v>
      </c>
      <c r="O42" s="1073" t="s">
        <v>3081</v>
      </c>
      <c r="P42" s="1077">
        <v>0</v>
      </c>
      <c r="Q42" s="1078">
        <v>1</v>
      </c>
      <c r="R42" s="1079">
        <v>1.0714359004449265</v>
      </c>
      <c r="S42" s="1073" t="s">
        <v>3081</v>
      </c>
      <c r="T42" s="1077">
        <v>0</v>
      </c>
      <c r="U42" s="1078"/>
      <c r="V42" s="1079"/>
      <c r="W42" s="1073"/>
      <c r="X42" s="1077"/>
      <c r="Y42" s="1078"/>
      <c r="Z42" s="1079"/>
      <c r="AA42" s="1073"/>
      <c r="AB42" s="1103"/>
      <c r="AC42" s="1041"/>
      <c r="AD42" s="1094"/>
      <c r="AE42" s="1094"/>
      <c r="AF42" s="1094"/>
      <c r="AG42" s="1094"/>
      <c r="AH42" s="1094">
        <v>0.10100000000000001</v>
      </c>
      <c r="AI42" s="1094" t="s">
        <v>1350</v>
      </c>
      <c r="AJ42" s="1089">
        <v>1</v>
      </c>
      <c r="AK42" s="1089">
        <v>1</v>
      </c>
      <c r="AL42" s="1093">
        <v>1</v>
      </c>
      <c r="AM42" s="1093">
        <v>1</v>
      </c>
      <c r="AN42" s="1093">
        <v>1</v>
      </c>
      <c r="AO42" s="1095">
        <v>3</v>
      </c>
      <c r="AP42" s="1095">
        <v>3</v>
      </c>
      <c r="AQ42" s="1095">
        <v>1.05</v>
      </c>
      <c r="AR42" s="1095">
        <v>1.05</v>
      </c>
      <c r="AS42" s="1095">
        <v>1.0714359004449265</v>
      </c>
      <c r="AT42" s="1095" t="s">
        <v>3080</v>
      </c>
      <c r="AU42" s="1294">
        <v>1</v>
      </c>
      <c r="AV42" s="1294">
        <v>1</v>
      </c>
      <c r="AW42" s="1294">
        <v>1</v>
      </c>
      <c r="AX42" s="1294">
        <v>1</v>
      </c>
      <c r="AY42" s="1294">
        <v>1</v>
      </c>
      <c r="AZ42" s="1294">
        <v>1.05</v>
      </c>
    </row>
    <row r="43" spans="1:52" ht="36">
      <c r="A43" s="1045">
        <v>33085</v>
      </c>
      <c r="B43" s="1059"/>
      <c r="C43" s="1060" t="s">
        <v>469</v>
      </c>
      <c r="D43" s="1071" t="s">
        <v>470</v>
      </c>
      <c r="E43" s="1072" t="s">
        <v>352</v>
      </c>
      <c r="F43" s="1073" t="s">
        <v>3063</v>
      </c>
      <c r="G43" s="1074" t="s">
        <v>44</v>
      </c>
      <c r="H43" s="1075" t="s">
        <v>352</v>
      </c>
      <c r="I43" s="1075" t="s">
        <v>352</v>
      </c>
      <c r="J43" s="1076">
        <v>0</v>
      </c>
      <c r="K43" s="1074" t="s">
        <v>339</v>
      </c>
      <c r="L43" s="1077">
        <v>2.0100000000000001E-4</v>
      </c>
      <c r="M43" s="1078">
        <v>1</v>
      </c>
      <c r="N43" s="1079">
        <v>1.0714359004449265</v>
      </c>
      <c r="O43" s="1073" t="s">
        <v>3081</v>
      </c>
      <c r="P43" s="1077">
        <v>0</v>
      </c>
      <c r="Q43" s="1078">
        <v>1</v>
      </c>
      <c r="R43" s="1079">
        <v>1.0714359004449265</v>
      </c>
      <c r="S43" s="1073" t="s">
        <v>3081</v>
      </c>
      <c r="T43" s="1077">
        <v>0</v>
      </c>
      <c r="U43" s="1078"/>
      <c r="V43" s="1079"/>
      <c r="W43" s="1073"/>
      <c r="X43" s="1077"/>
      <c r="Y43" s="1078"/>
      <c r="Z43" s="1079"/>
      <c r="AA43" s="1073"/>
      <c r="AB43" s="1103"/>
      <c r="AC43" s="1041"/>
      <c r="AD43" s="1094"/>
      <c r="AE43" s="1094"/>
      <c r="AF43" s="1094"/>
      <c r="AG43" s="1094"/>
      <c r="AH43" s="1094">
        <v>2.0100000000000001E-4</v>
      </c>
      <c r="AI43" s="1094" t="s">
        <v>1350</v>
      </c>
      <c r="AJ43" s="1089">
        <v>1</v>
      </c>
      <c r="AK43" s="1089">
        <v>1</v>
      </c>
      <c r="AL43" s="1093">
        <v>1</v>
      </c>
      <c r="AM43" s="1093">
        <v>1</v>
      </c>
      <c r="AN43" s="1093">
        <v>1</v>
      </c>
      <c r="AO43" s="1095">
        <v>3</v>
      </c>
      <c r="AP43" s="1095">
        <v>3</v>
      </c>
      <c r="AQ43" s="1095">
        <v>1.05</v>
      </c>
      <c r="AR43" s="1095">
        <v>1.05</v>
      </c>
      <c r="AS43" s="1095">
        <v>1.0714359004449265</v>
      </c>
      <c r="AT43" s="1095" t="s">
        <v>3080</v>
      </c>
      <c r="AU43" s="1294">
        <v>1</v>
      </c>
      <c r="AV43" s="1294">
        <v>1</v>
      </c>
      <c r="AW43" s="1294">
        <v>1</v>
      </c>
      <c r="AX43" s="1294">
        <v>1</v>
      </c>
      <c r="AY43" s="1294">
        <v>1</v>
      </c>
      <c r="AZ43" s="1294">
        <v>1.05</v>
      </c>
    </row>
    <row r="44" spans="1:52" ht="36">
      <c r="A44" s="1045">
        <v>1289</v>
      </c>
      <c r="B44" s="1059"/>
      <c r="C44" s="1060" t="s">
        <v>469</v>
      </c>
      <c r="D44" s="1071" t="s">
        <v>470</v>
      </c>
      <c r="E44" s="1072" t="s">
        <v>352</v>
      </c>
      <c r="F44" s="1073" t="s">
        <v>2765</v>
      </c>
      <c r="G44" s="1074" t="s">
        <v>465</v>
      </c>
      <c r="H44" s="1075" t="s">
        <v>352</v>
      </c>
      <c r="I44" s="1075" t="s">
        <v>352</v>
      </c>
      <c r="J44" s="1076">
        <v>0</v>
      </c>
      <c r="K44" s="1074" t="s">
        <v>339</v>
      </c>
      <c r="L44" s="1077">
        <v>3.3099999999999997E-2</v>
      </c>
      <c r="M44" s="1078">
        <v>1</v>
      </c>
      <c r="N44" s="1079">
        <v>1.0714359004449265</v>
      </c>
      <c r="O44" s="1073" t="s">
        <v>3081</v>
      </c>
      <c r="P44" s="1077">
        <v>0</v>
      </c>
      <c r="Q44" s="1078">
        <v>1</v>
      </c>
      <c r="R44" s="1079">
        <v>1.0714359004449265</v>
      </c>
      <c r="S44" s="1073" t="s">
        <v>3081</v>
      </c>
      <c r="T44" s="1077">
        <v>0</v>
      </c>
      <c r="U44" s="1078"/>
      <c r="V44" s="1079"/>
      <c r="W44" s="1073"/>
      <c r="X44" s="1077"/>
      <c r="Y44" s="1078"/>
      <c r="Z44" s="1079"/>
      <c r="AA44" s="1073"/>
      <c r="AB44" s="1103"/>
      <c r="AC44" s="1041"/>
      <c r="AD44" s="1094"/>
      <c r="AE44" s="1094"/>
      <c r="AF44" s="1094"/>
      <c r="AG44" s="1094"/>
      <c r="AH44" s="1094">
        <v>3.3099999999999997E-2</v>
      </c>
      <c r="AI44" s="1094" t="s">
        <v>1350</v>
      </c>
      <c r="AJ44" s="1089">
        <v>1</v>
      </c>
      <c r="AK44" s="1089">
        <v>1</v>
      </c>
      <c r="AL44" s="1093">
        <v>1</v>
      </c>
      <c r="AM44" s="1093">
        <v>1</v>
      </c>
      <c r="AN44" s="1093">
        <v>1</v>
      </c>
      <c r="AO44" s="1095">
        <v>3</v>
      </c>
      <c r="AP44" s="1095">
        <v>3</v>
      </c>
      <c r="AQ44" s="1095">
        <v>1.05</v>
      </c>
      <c r="AR44" s="1095">
        <v>1.05</v>
      </c>
      <c r="AS44" s="1095">
        <v>1.0714359004449265</v>
      </c>
      <c r="AT44" s="1095" t="s">
        <v>3080</v>
      </c>
      <c r="AU44" s="1294">
        <v>1</v>
      </c>
      <c r="AV44" s="1294">
        <v>1</v>
      </c>
      <c r="AW44" s="1294">
        <v>1</v>
      </c>
      <c r="AX44" s="1294">
        <v>1</v>
      </c>
      <c r="AY44" s="1294">
        <v>1</v>
      </c>
      <c r="AZ44" s="1294">
        <v>1.05</v>
      </c>
    </row>
    <row r="45" spans="1:52" ht="36">
      <c r="A45" s="1045">
        <v>30154</v>
      </c>
      <c r="B45" s="1059"/>
      <c r="C45" s="1060" t="s">
        <v>469</v>
      </c>
      <c r="D45" s="1071" t="s">
        <v>470</v>
      </c>
      <c r="E45" s="1072" t="s">
        <v>352</v>
      </c>
      <c r="F45" s="1073" t="s">
        <v>3095</v>
      </c>
      <c r="G45" s="1074" t="s">
        <v>465</v>
      </c>
      <c r="H45" s="1075" t="s">
        <v>352</v>
      </c>
      <c r="I45" s="1075" t="s">
        <v>352</v>
      </c>
      <c r="J45" s="1076">
        <v>0</v>
      </c>
      <c r="K45" s="1074" t="s">
        <v>339</v>
      </c>
      <c r="L45" s="1077">
        <v>0.191</v>
      </c>
      <c r="M45" s="1078">
        <v>1</v>
      </c>
      <c r="N45" s="1079">
        <v>1.0714359004449265</v>
      </c>
      <c r="O45" s="1073" t="s">
        <v>3081</v>
      </c>
      <c r="P45" s="1077">
        <v>0</v>
      </c>
      <c r="Q45" s="1078">
        <v>1</v>
      </c>
      <c r="R45" s="1079">
        <v>1.0714359004449265</v>
      </c>
      <c r="S45" s="1073" t="s">
        <v>3081</v>
      </c>
      <c r="T45" s="1077">
        <v>0</v>
      </c>
      <c r="U45" s="1078"/>
      <c r="V45" s="1079"/>
      <c r="W45" s="1073"/>
      <c r="X45" s="1077"/>
      <c r="Y45" s="1078"/>
      <c r="Z45" s="1079"/>
      <c r="AA45" s="1073"/>
      <c r="AB45" s="1103"/>
      <c r="AC45" s="1041"/>
      <c r="AD45" s="1094"/>
      <c r="AE45" s="1094"/>
      <c r="AF45" s="1094"/>
      <c r="AG45" s="1094"/>
      <c r="AH45" s="1094">
        <v>0.191</v>
      </c>
      <c r="AI45" s="1094" t="s">
        <v>1350</v>
      </c>
      <c r="AJ45" s="1089">
        <v>1</v>
      </c>
      <c r="AK45" s="1089">
        <v>1</v>
      </c>
      <c r="AL45" s="1093">
        <v>1</v>
      </c>
      <c r="AM45" s="1093">
        <v>1</v>
      </c>
      <c r="AN45" s="1093">
        <v>1</v>
      </c>
      <c r="AO45" s="1095">
        <v>3</v>
      </c>
      <c r="AP45" s="1095">
        <v>3</v>
      </c>
      <c r="AQ45" s="1095">
        <v>1.05</v>
      </c>
      <c r="AR45" s="1095">
        <v>1.05</v>
      </c>
      <c r="AS45" s="1095">
        <v>1.0714359004449265</v>
      </c>
      <c r="AT45" s="1095" t="s">
        <v>3080</v>
      </c>
      <c r="AU45" s="1294">
        <v>1</v>
      </c>
      <c r="AV45" s="1294">
        <v>1</v>
      </c>
      <c r="AW45" s="1294">
        <v>1</v>
      </c>
      <c r="AX45" s="1294">
        <v>1</v>
      </c>
      <c r="AY45" s="1294">
        <v>1</v>
      </c>
      <c r="AZ45" s="1294">
        <v>1.05</v>
      </c>
    </row>
    <row r="46" spans="1:52" ht="36">
      <c r="A46" s="1045">
        <v>1280</v>
      </c>
      <c r="B46" s="1059"/>
      <c r="C46" s="1060" t="s">
        <v>469</v>
      </c>
      <c r="D46" s="1071" t="s">
        <v>470</v>
      </c>
      <c r="E46" s="1072" t="s">
        <v>352</v>
      </c>
      <c r="F46" s="1073" t="s">
        <v>1424</v>
      </c>
      <c r="G46" s="1074" t="s">
        <v>465</v>
      </c>
      <c r="H46" s="1075" t="s">
        <v>352</v>
      </c>
      <c r="I46" s="1075" t="s">
        <v>352</v>
      </c>
      <c r="J46" s="1076">
        <v>0</v>
      </c>
      <c r="K46" s="1074" t="s">
        <v>339</v>
      </c>
      <c r="L46" s="1077">
        <v>3.3399999999999999E-2</v>
      </c>
      <c r="M46" s="1078">
        <v>1</v>
      </c>
      <c r="N46" s="1079">
        <v>1.0714359004449265</v>
      </c>
      <c r="O46" s="1073" t="s">
        <v>3081</v>
      </c>
      <c r="P46" s="1077">
        <v>0</v>
      </c>
      <c r="Q46" s="1078">
        <v>1</v>
      </c>
      <c r="R46" s="1079">
        <v>1.0714359004449265</v>
      </c>
      <c r="S46" s="1073" t="s">
        <v>3081</v>
      </c>
      <c r="T46" s="1077">
        <v>0</v>
      </c>
      <c r="U46" s="1078"/>
      <c r="V46" s="1079"/>
      <c r="W46" s="1073"/>
      <c r="X46" s="1077"/>
      <c r="Y46" s="1078"/>
      <c r="Z46" s="1079"/>
      <c r="AA46" s="1073"/>
      <c r="AB46" s="1103"/>
      <c r="AC46" s="1041"/>
      <c r="AD46" s="1094"/>
      <c r="AE46" s="1094"/>
      <c r="AF46" s="1094"/>
      <c r="AG46" s="1094"/>
      <c r="AH46" s="1094">
        <v>3.3399999999999999E-2</v>
      </c>
      <c r="AI46" s="1094" t="s">
        <v>1350</v>
      </c>
      <c r="AJ46" s="1089">
        <v>1</v>
      </c>
      <c r="AK46" s="1089">
        <v>1</v>
      </c>
      <c r="AL46" s="1093">
        <v>1</v>
      </c>
      <c r="AM46" s="1093">
        <v>1</v>
      </c>
      <c r="AN46" s="1093">
        <v>1</v>
      </c>
      <c r="AO46" s="1095">
        <v>3</v>
      </c>
      <c r="AP46" s="1095">
        <v>3</v>
      </c>
      <c r="AQ46" s="1095">
        <v>1.05</v>
      </c>
      <c r="AR46" s="1095">
        <v>1.05</v>
      </c>
      <c r="AS46" s="1095">
        <v>1.0714359004449265</v>
      </c>
      <c r="AT46" s="1095" t="s">
        <v>3080</v>
      </c>
      <c r="AU46" s="1294">
        <v>1</v>
      </c>
      <c r="AV46" s="1294">
        <v>1</v>
      </c>
      <c r="AW46" s="1294">
        <v>1</v>
      </c>
      <c r="AX46" s="1294">
        <v>1</v>
      </c>
      <c r="AY46" s="1294">
        <v>1</v>
      </c>
      <c r="AZ46" s="1294">
        <v>1.05</v>
      </c>
    </row>
    <row r="47" spans="1:52" ht="36">
      <c r="A47" s="1045">
        <v>1218</v>
      </c>
      <c r="B47" s="1059"/>
      <c r="C47" s="1060" t="s">
        <v>469</v>
      </c>
      <c r="D47" s="1071" t="s">
        <v>470</v>
      </c>
      <c r="E47" s="1072" t="s">
        <v>352</v>
      </c>
      <c r="F47" s="1073" t="s">
        <v>2970</v>
      </c>
      <c r="G47" s="1074" t="s">
        <v>465</v>
      </c>
      <c r="H47" s="1075" t="s">
        <v>352</v>
      </c>
      <c r="I47" s="1075" t="s">
        <v>352</v>
      </c>
      <c r="J47" s="1076">
        <v>0</v>
      </c>
      <c r="K47" s="1074" t="s">
        <v>339</v>
      </c>
      <c r="L47" s="1077">
        <v>2.3099999999999999E-2</v>
      </c>
      <c r="M47" s="1078">
        <v>1</v>
      </c>
      <c r="N47" s="1079">
        <v>1.0714359004449265</v>
      </c>
      <c r="O47" s="1073" t="s">
        <v>3081</v>
      </c>
      <c r="P47" s="1077">
        <v>0</v>
      </c>
      <c r="Q47" s="1078">
        <v>1</v>
      </c>
      <c r="R47" s="1079">
        <v>1.0714359004449265</v>
      </c>
      <c r="S47" s="1073" t="s">
        <v>3081</v>
      </c>
      <c r="T47" s="1077">
        <v>0</v>
      </c>
      <c r="U47" s="1078"/>
      <c r="V47" s="1079"/>
      <c r="W47" s="1073"/>
      <c r="X47" s="1077"/>
      <c r="Y47" s="1078"/>
      <c r="Z47" s="1079"/>
      <c r="AA47" s="1073"/>
      <c r="AB47" s="1103"/>
      <c r="AC47" s="1041"/>
      <c r="AD47" s="1094"/>
      <c r="AE47" s="1094"/>
      <c r="AF47" s="1094"/>
      <c r="AG47" s="1094"/>
      <c r="AH47" s="1094">
        <v>2.3099999999999999E-2</v>
      </c>
      <c r="AI47" s="1094" t="s">
        <v>1350</v>
      </c>
      <c r="AJ47" s="1089">
        <v>1</v>
      </c>
      <c r="AK47" s="1089">
        <v>1</v>
      </c>
      <c r="AL47" s="1093">
        <v>1</v>
      </c>
      <c r="AM47" s="1093">
        <v>1</v>
      </c>
      <c r="AN47" s="1093">
        <v>1</v>
      </c>
      <c r="AO47" s="1095">
        <v>3</v>
      </c>
      <c r="AP47" s="1095">
        <v>3</v>
      </c>
      <c r="AQ47" s="1095">
        <v>1.05</v>
      </c>
      <c r="AR47" s="1095">
        <v>1.05</v>
      </c>
      <c r="AS47" s="1095">
        <v>1.0714359004449265</v>
      </c>
      <c r="AT47" s="1095" t="s">
        <v>3080</v>
      </c>
      <c r="AU47" s="1294">
        <v>1</v>
      </c>
      <c r="AV47" s="1294">
        <v>1</v>
      </c>
      <c r="AW47" s="1294">
        <v>1</v>
      </c>
      <c r="AX47" s="1294">
        <v>1</v>
      </c>
      <c r="AY47" s="1294">
        <v>1</v>
      </c>
      <c r="AZ47" s="1294">
        <v>1.05</v>
      </c>
    </row>
    <row r="48" spans="1:52" ht="36">
      <c r="A48" s="1045">
        <v>1216</v>
      </c>
      <c r="B48" s="1059"/>
      <c r="C48" s="1060" t="s">
        <v>469</v>
      </c>
      <c r="D48" s="1071" t="s">
        <v>470</v>
      </c>
      <c r="E48" s="1072" t="s">
        <v>352</v>
      </c>
      <c r="F48" s="1073" t="s">
        <v>1437</v>
      </c>
      <c r="G48" s="1074" t="s">
        <v>465</v>
      </c>
      <c r="H48" s="1075" t="s">
        <v>352</v>
      </c>
      <c r="I48" s="1075" t="s">
        <v>352</v>
      </c>
      <c r="J48" s="1076">
        <v>0</v>
      </c>
      <c r="K48" s="1074" t="s">
        <v>339</v>
      </c>
      <c r="L48" s="1077">
        <v>9.9400000000000002E-2</v>
      </c>
      <c r="M48" s="1078">
        <v>1</v>
      </c>
      <c r="N48" s="1079">
        <v>1.0714359004449265</v>
      </c>
      <c r="O48" s="1073" t="s">
        <v>3081</v>
      </c>
      <c r="P48" s="1077">
        <v>0</v>
      </c>
      <c r="Q48" s="1078">
        <v>1</v>
      </c>
      <c r="R48" s="1079">
        <v>1.0714359004449265</v>
      </c>
      <c r="S48" s="1073" t="s">
        <v>3081</v>
      </c>
      <c r="T48" s="1077">
        <v>0</v>
      </c>
      <c r="U48" s="1078"/>
      <c r="V48" s="1079"/>
      <c r="W48" s="1073"/>
      <c r="X48" s="1077"/>
      <c r="Y48" s="1078"/>
      <c r="Z48" s="1079"/>
      <c r="AA48" s="1073"/>
      <c r="AB48" s="1103"/>
      <c r="AC48" s="1041"/>
      <c r="AD48" s="1094"/>
      <c r="AE48" s="1094"/>
      <c r="AF48" s="1094"/>
      <c r="AG48" s="1094"/>
      <c r="AH48" s="1094">
        <v>9.9400000000000002E-2</v>
      </c>
      <c r="AI48" s="1094" t="s">
        <v>1350</v>
      </c>
      <c r="AJ48" s="1089">
        <v>1</v>
      </c>
      <c r="AK48" s="1089">
        <v>1</v>
      </c>
      <c r="AL48" s="1093">
        <v>1</v>
      </c>
      <c r="AM48" s="1093">
        <v>1</v>
      </c>
      <c r="AN48" s="1093">
        <v>1</v>
      </c>
      <c r="AO48" s="1095">
        <v>3</v>
      </c>
      <c r="AP48" s="1095">
        <v>3</v>
      </c>
      <c r="AQ48" s="1095">
        <v>1.05</v>
      </c>
      <c r="AR48" s="1095">
        <v>1.05</v>
      </c>
      <c r="AS48" s="1095">
        <v>1.0714359004449265</v>
      </c>
      <c r="AT48" s="1095" t="s">
        <v>3080</v>
      </c>
      <c r="AU48" s="1294">
        <v>1</v>
      </c>
      <c r="AV48" s="1294">
        <v>1</v>
      </c>
      <c r="AW48" s="1294">
        <v>1</v>
      </c>
      <c r="AX48" s="1294">
        <v>1</v>
      </c>
      <c r="AY48" s="1294">
        <v>1</v>
      </c>
      <c r="AZ48" s="1294">
        <v>1.05</v>
      </c>
    </row>
    <row r="49" spans="1:53">
      <c r="A49" s="1045">
        <v>1777</v>
      </c>
      <c r="B49" s="1059" t="s">
        <v>469</v>
      </c>
      <c r="C49" s="1060" t="s">
        <v>469</v>
      </c>
      <c r="D49" s="1071" t="s">
        <v>470</v>
      </c>
      <c r="E49" s="1072" t="s">
        <v>352</v>
      </c>
      <c r="F49" s="1073" t="s">
        <v>1835</v>
      </c>
      <c r="G49" s="1074" t="s">
        <v>465</v>
      </c>
      <c r="H49" s="1075" t="s">
        <v>352</v>
      </c>
      <c r="I49" s="1075" t="s">
        <v>352</v>
      </c>
      <c r="J49" s="1076">
        <v>0</v>
      </c>
      <c r="K49" s="1074" t="s">
        <v>339</v>
      </c>
      <c r="L49" s="1077">
        <v>15.7</v>
      </c>
      <c r="M49" s="1078">
        <v>1</v>
      </c>
      <c r="N49" s="1079">
        <v>1.0714359004449265</v>
      </c>
      <c r="O49" s="1073" t="s">
        <v>3093</v>
      </c>
      <c r="P49" s="1077">
        <v>0</v>
      </c>
      <c r="Q49" s="1078">
        <v>1</v>
      </c>
      <c r="R49" s="1079">
        <v>1.0714359004449265</v>
      </c>
      <c r="S49" s="1073" t="s">
        <v>3093</v>
      </c>
      <c r="T49" s="1077">
        <v>2.7777777777777777</v>
      </c>
      <c r="U49" s="1078"/>
      <c r="V49" s="1079"/>
      <c r="W49" s="1073"/>
      <c r="X49" s="1077">
        <v>6.6666666666666666E-2</v>
      </c>
      <c r="Y49" s="1078">
        <v>3.4000000000000002E-2</v>
      </c>
      <c r="Z49" s="1079"/>
      <c r="AA49" s="1073"/>
      <c r="AB49" s="1103">
        <v>2</v>
      </c>
      <c r="AC49" s="1041"/>
      <c r="AD49" s="1094"/>
      <c r="AE49" s="1094"/>
      <c r="AF49" s="1094"/>
      <c r="AG49" s="1094"/>
      <c r="AH49" s="1094">
        <v>15.7</v>
      </c>
      <c r="AI49" s="1094" t="s">
        <v>124</v>
      </c>
      <c r="AJ49" s="1089">
        <v>1</v>
      </c>
      <c r="AK49" s="1089">
        <v>1</v>
      </c>
      <c r="AL49" s="1093">
        <v>1</v>
      </c>
      <c r="AM49" s="1093">
        <v>1</v>
      </c>
      <c r="AN49" s="1093">
        <v>1</v>
      </c>
      <c r="AO49" s="1095">
        <v>3</v>
      </c>
      <c r="AP49" s="1095">
        <v>3</v>
      </c>
      <c r="AQ49" s="1095">
        <v>1.05</v>
      </c>
      <c r="AR49" s="1095">
        <v>1.05</v>
      </c>
      <c r="AS49" s="1095">
        <v>1.0714359004449265</v>
      </c>
      <c r="AT49" s="1095" t="s">
        <v>3080</v>
      </c>
      <c r="AU49" s="1294">
        <v>1</v>
      </c>
      <c r="AV49" s="1294">
        <v>1</v>
      </c>
      <c r="AW49" s="1294">
        <v>1</v>
      </c>
      <c r="AX49" s="1294">
        <v>1</v>
      </c>
      <c r="AY49" s="1294">
        <v>1</v>
      </c>
      <c r="AZ49" s="1294">
        <v>1.05</v>
      </c>
    </row>
    <row r="50" spans="1:53" ht="24">
      <c r="A50" s="1045">
        <v>1186</v>
      </c>
      <c r="B50" s="1059" t="s">
        <v>469</v>
      </c>
      <c r="C50" s="1060" t="s">
        <v>469</v>
      </c>
      <c r="D50" s="1071" t="s">
        <v>470</v>
      </c>
      <c r="E50" s="1072" t="s">
        <v>352</v>
      </c>
      <c r="F50" s="1073" t="s">
        <v>1725</v>
      </c>
      <c r="G50" s="1074" t="s">
        <v>465</v>
      </c>
      <c r="H50" s="1075" t="s">
        <v>352</v>
      </c>
      <c r="I50" s="1075" t="s">
        <v>352</v>
      </c>
      <c r="J50" s="1076">
        <v>0</v>
      </c>
      <c r="K50" s="1074" t="s">
        <v>339</v>
      </c>
      <c r="L50" s="1077">
        <v>9.2899999999999996E-2</v>
      </c>
      <c r="M50" s="1078">
        <v>1</v>
      </c>
      <c r="N50" s="1079">
        <v>1.0714359004449265</v>
      </c>
      <c r="O50" s="1073" t="s">
        <v>3096</v>
      </c>
      <c r="P50" s="1077">
        <v>0</v>
      </c>
      <c r="Q50" s="1078">
        <v>1</v>
      </c>
      <c r="R50" s="1079">
        <v>1.0714359004449265</v>
      </c>
      <c r="S50" s="1073" t="s">
        <v>3096</v>
      </c>
      <c r="T50" s="1077">
        <v>0.29333333333333333</v>
      </c>
      <c r="U50" s="1078"/>
      <c r="V50" s="1079"/>
      <c r="W50" s="1073"/>
      <c r="X50" s="1077">
        <v>0.56862745098039214</v>
      </c>
      <c r="Y50" s="1078">
        <v>0.28999999999999998</v>
      </c>
      <c r="Z50" s="1079">
        <v>0.5</v>
      </c>
      <c r="AA50" s="1073"/>
      <c r="AB50" s="1103">
        <v>0.2112</v>
      </c>
      <c r="AC50" s="1041"/>
      <c r="AD50" s="1094"/>
      <c r="AE50" s="1094"/>
      <c r="AF50" s="1094"/>
      <c r="AG50" s="1094"/>
      <c r="AH50" s="1094">
        <v>9.2899999999999996E-2</v>
      </c>
      <c r="AI50" s="1094" t="s">
        <v>125</v>
      </c>
      <c r="AJ50" s="1089">
        <v>1</v>
      </c>
      <c r="AK50" s="1089">
        <v>1</v>
      </c>
      <c r="AL50" s="1093">
        <v>1</v>
      </c>
      <c r="AM50" s="1093">
        <v>1</v>
      </c>
      <c r="AN50" s="1093">
        <v>1</v>
      </c>
      <c r="AO50" s="1095">
        <v>3</v>
      </c>
      <c r="AP50" s="1095">
        <v>3</v>
      </c>
      <c r="AQ50" s="1095">
        <v>1.05</v>
      </c>
      <c r="AR50" s="1095">
        <v>1.05</v>
      </c>
      <c r="AS50" s="1095">
        <v>1.0714359004449265</v>
      </c>
      <c r="AT50" s="1095" t="s">
        <v>3080</v>
      </c>
      <c r="AU50" s="1294">
        <v>1</v>
      </c>
      <c r="AV50" s="1294">
        <v>1</v>
      </c>
      <c r="AW50" s="1294">
        <v>1</v>
      </c>
      <c r="AX50" s="1294">
        <v>1</v>
      </c>
      <c r="AY50" s="1294">
        <v>1</v>
      </c>
      <c r="AZ50" s="1294">
        <v>1.05</v>
      </c>
    </row>
    <row r="51" spans="1:53" ht="24">
      <c r="A51" s="1045">
        <v>1916</v>
      </c>
      <c r="B51" s="1059" t="s">
        <v>469</v>
      </c>
      <c r="C51" s="1060" t="s">
        <v>469</v>
      </c>
      <c r="D51" s="1071" t="s">
        <v>470</v>
      </c>
      <c r="E51" s="1072" t="s">
        <v>352</v>
      </c>
      <c r="F51" s="1073" t="s">
        <v>3097</v>
      </c>
      <c r="G51" s="1074" t="s">
        <v>465</v>
      </c>
      <c r="H51" s="1075" t="s">
        <v>352</v>
      </c>
      <c r="I51" s="1075" t="s">
        <v>352</v>
      </c>
      <c r="J51" s="1076">
        <v>0</v>
      </c>
      <c r="K51" s="1074" t="s">
        <v>339</v>
      </c>
      <c r="L51" s="1077">
        <v>1.15E-3</v>
      </c>
      <c r="M51" s="1078">
        <v>1</v>
      </c>
      <c r="N51" s="1079">
        <v>1.1634890787737537</v>
      </c>
      <c r="O51" s="1073" t="s">
        <v>3098</v>
      </c>
      <c r="P51" s="1077">
        <v>0</v>
      </c>
      <c r="Q51" s="1078">
        <v>1</v>
      </c>
      <c r="R51" s="1079">
        <v>1.1634890787737537</v>
      </c>
      <c r="S51" s="1073" t="s">
        <v>3098</v>
      </c>
      <c r="T51" s="1077">
        <v>0</v>
      </c>
      <c r="U51" s="1078"/>
      <c r="V51" s="1079"/>
      <c r="W51" s="1073"/>
      <c r="X51" s="1077">
        <v>0.12535947712418302</v>
      </c>
      <c r="Y51" s="1078">
        <v>6.3933333333333342E-2</v>
      </c>
      <c r="Z51" s="1079">
        <v>9.8466666666666661E-2</v>
      </c>
      <c r="AA51" s="1073"/>
      <c r="AB51" s="1103"/>
      <c r="AC51" s="1041"/>
      <c r="AD51" s="1094"/>
      <c r="AE51" s="1094"/>
      <c r="AF51" s="1094"/>
      <c r="AG51" s="1094"/>
      <c r="AH51" s="1094">
        <v>1.15E-3</v>
      </c>
      <c r="AI51" s="1094" t="s">
        <v>451</v>
      </c>
      <c r="AJ51" s="1089">
        <v>3</v>
      </c>
      <c r="AK51" s="1089">
        <v>1</v>
      </c>
      <c r="AL51" s="1093">
        <v>3</v>
      </c>
      <c r="AM51" s="1093">
        <v>1</v>
      </c>
      <c r="AN51" s="1093">
        <v>1</v>
      </c>
      <c r="AO51" s="1095">
        <v>3</v>
      </c>
      <c r="AP51" s="1095">
        <v>3</v>
      </c>
      <c r="AQ51" s="1095">
        <v>1.05</v>
      </c>
      <c r="AR51" s="1095">
        <v>1.1541309337887979</v>
      </c>
      <c r="AS51" s="1095">
        <v>1.1634890787737537</v>
      </c>
      <c r="AT51" s="1095" t="s">
        <v>3092</v>
      </c>
      <c r="AU51" s="1294">
        <v>1.1000000000000001</v>
      </c>
      <c r="AV51" s="1294">
        <v>1</v>
      </c>
      <c r="AW51" s="1294">
        <v>1.1000000000000001</v>
      </c>
      <c r="AX51" s="1294">
        <v>1</v>
      </c>
      <c r="AY51" s="1294">
        <v>1</v>
      </c>
      <c r="AZ51" s="1294">
        <v>1.05</v>
      </c>
    </row>
    <row r="52" spans="1:53" ht="36">
      <c r="A52" s="1045">
        <v>3110</v>
      </c>
      <c r="B52" s="1059"/>
      <c r="C52" s="1060" t="s">
        <v>469</v>
      </c>
      <c r="D52" s="1071" t="s">
        <v>470</v>
      </c>
      <c r="E52" s="1072" t="s">
        <v>352</v>
      </c>
      <c r="F52" s="1073" t="s">
        <v>3018</v>
      </c>
      <c r="G52" s="1074" t="s">
        <v>465</v>
      </c>
      <c r="H52" s="1075" t="s">
        <v>352</v>
      </c>
      <c r="I52" s="1075" t="s">
        <v>352</v>
      </c>
      <c r="J52" s="1076">
        <v>0</v>
      </c>
      <c r="K52" s="1074" t="s">
        <v>466</v>
      </c>
      <c r="L52" s="1077">
        <v>0.05</v>
      </c>
      <c r="M52" s="1078">
        <v>1</v>
      </c>
      <c r="N52" s="1079">
        <v>1.0714359004449265</v>
      </c>
      <c r="O52" s="1073" t="s">
        <v>3081</v>
      </c>
      <c r="P52" s="1077">
        <v>0</v>
      </c>
      <c r="Q52" s="1078">
        <v>1</v>
      </c>
      <c r="R52" s="1079">
        <v>1.0714359004449265</v>
      </c>
      <c r="S52" s="1073" t="s">
        <v>3081</v>
      </c>
      <c r="T52" s="1077">
        <v>0</v>
      </c>
      <c r="U52" s="1078"/>
      <c r="V52" s="1079"/>
      <c r="W52" s="1073"/>
      <c r="X52" s="1077"/>
      <c r="Y52" s="1078"/>
      <c r="Z52" s="1079"/>
      <c r="AA52" s="1073"/>
      <c r="AB52" s="1103"/>
      <c r="AC52" s="1041"/>
      <c r="AD52" s="1094"/>
      <c r="AE52" s="1094"/>
      <c r="AF52" s="1094"/>
      <c r="AG52" s="1094"/>
      <c r="AH52" s="1094">
        <v>0.05</v>
      </c>
      <c r="AI52" s="1094" t="s">
        <v>1350</v>
      </c>
      <c r="AJ52" s="1089">
        <v>1</v>
      </c>
      <c r="AK52" s="1089">
        <v>1</v>
      </c>
      <c r="AL52" s="1093">
        <v>1</v>
      </c>
      <c r="AM52" s="1093">
        <v>1</v>
      </c>
      <c r="AN52" s="1093">
        <v>1</v>
      </c>
      <c r="AO52" s="1095">
        <v>3</v>
      </c>
      <c r="AP52" s="1095">
        <v>3</v>
      </c>
      <c r="AQ52" s="1095">
        <v>1.05</v>
      </c>
      <c r="AR52" s="1095">
        <v>1.05</v>
      </c>
      <c r="AS52" s="1095">
        <v>1.0714359004449265</v>
      </c>
      <c r="AT52" s="1095" t="s">
        <v>3080</v>
      </c>
      <c r="AU52" s="1294">
        <v>1</v>
      </c>
      <c r="AV52" s="1294">
        <v>1</v>
      </c>
      <c r="AW52" s="1294">
        <v>1</v>
      </c>
      <c r="AX52" s="1294">
        <v>1</v>
      </c>
      <c r="AY52" s="1294">
        <v>1</v>
      </c>
      <c r="AZ52" s="1294">
        <v>1.05</v>
      </c>
    </row>
    <row r="53" spans="1:53">
      <c r="A53" s="1045" t="s">
        <v>1856</v>
      </c>
      <c r="B53" s="1059" t="s">
        <v>90</v>
      </c>
      <c r="C53" s="1060" t="s">
        <v>469</v>
      </c>
      <c r="D53" s="1071" t="s">
        <v>470</v>
      </c>
      <c r="E53" s="1072" t="s">
        <v>352</v>
      </c>
      <c r="F53" s="1073" t="s">
        <v>1858</v>
      </c>
      <c r="G53" s="1074" t="s">
        <v>465</v>
      </c>
      <c r="H53" s="1075" t="s">
        <v>352</v>
      </c>
      <c r="I53" s="1075" t="s">
        <v>352</v>
      </c>
      <c r="J53" s="1076">
        <v>0</v>
      </c>
      <c r="K53" s="1074" t="s">
        <v>341</v>
      </c>
      <c r="L53" s="1077">
        <v>16.9946299</v>
      </c>
      <c r="M53" s="1078">
        <v>1</v>
      </c>
      <c r="N53" s="1079">
        <v>2.0949941301068096</v>
      </c>
      <c r="O53" s="1073" t="s">
        <v>2817</v>
      </c>
      <c r="P53" s="1077">
        <v>0.22400000000000003</v>
      </c>
      <c r="Q53" s="1078">
        <v>1</v>
      </c>
      <c r="R53" s="1079">
        <v>2.0949941301068096</v>
      </c>
      <c r="S53" s="1073" t="s">
        <v>2817</v>
      </c>
      <c r="T53" s="1077">
        <v>0</v>
      </c>
      <c r="U53" s="1078"/>
      <c r="V53" s="1079"/>
      <c r="W53" s="1073"/>
      <c r="X53" s="1077"/>
      <c r="Y53" s="1078"/>
      <c r="Z53" s="1079"/>
      <c r="AA53" s="1073"/>
      <c r="AB53" s="1103"/>
      <c r="AC53" s="1041"/>
      <c r="AD53" s="1094"/>
      <c r="AE53" s="1094"/>
      <c r="AF53" s="1094"/>
      <c r="AG53" s="1094"/>
      <c r="AH53" s="1094">
        <v>3.12</v>
      </c>
      <c r="AI53" s="1094" t="s">
        <v>354</v>
      </c>
      <c r="AJ53" s="1089">
        <v>4</v>
      </c>
      <c r="AK53" s="1089">
        <v>5</v>
      </c>
      <c r="AL53" s="1093" t="s">
        <v>194</v>
      </c>
      <c r="AM53" s="1093" t="s">
        <v>194</v>
      </c>
      <c r="AN53" s="1093" t="s">
        <v>194</v>
      </c>
      <c r="AO53" s="1095" t="s">
        <v>194</v>
      </c>
      <c r="AP53" s="1095">
        <v>5</v>
      </c>
      <c r="AQ53" s="1095">
        <v>2</v>
      </c>
      <c r="AR53" s="1095">
        <v>1.2941338353151037</v>
      </c>
      <c r="AS53" s="1095">
        <v>2.0949941301068096</v>
      </c>
      <c r="AT53" s="1095" t="s">
        <v>52</v>
      </c>
      <c r="AU53" s="1294">
        <v>1.2</v>
      </c>
      <c r="AV53" s="1294">
        <v>1.2</v>
      </c>
      <c r="AW53" s="1294">
        <v>1</v>
      </c>
      <c r="AX53" s="1294">
        <v>1</v>
      </c>
      <c r="AY53" s="1294">
        <v>1</v>
      </c>
      <c r="AZ53" s="1294">
        <v>1</v>
      </c>
    </row>
    <row r="54" spans="1:53">
      <c r="A54" s="1045">
        <v>1841</v>
      </c>
      <c r="B54" s="1059" t="s">
        <v>469</v>
      </c>
      <c r="C54" s="1060" t="s">
        <v>469</v>
      </c>
      <c r="D54" s="1071" t="s">
        <v>470</v>
      </c>
      <c r="E54" s="1072" t="s">
        <v>352</v>
      </c>
      <c r="F54" s="1073" t="s">
        <v>53</v>
      </c>
      <c r="G54" s="1074" t="s">
        <v>465</v>
      </c>
      <c r="H54" s="1075" t="s">
        <v>352</v>
      </c>
      <c r="I54" s="1075" t="s">
        <v>352</v>
      </c>
      <c r="J54" s="1076">
        <v>0</v>
      </c>
      <c r="K54" s="1074" t="s">
        <v>341</v>
      </c>
      <c r="L54" s="1077">
        <v>101.96596139999998</v>
      </c>
      <c r="M54" s="1078">
        <v>1</v>
      </c>
      <c r="N54" s="1079">
        <v>2.0949941301068096</v>
      </c>
      <c r="O54" s="1073" t="s">
        <v>2955</v>
      </c>
      <c r="P54" s="1077">
        <v>1.3440000000000001</v>
      </c>
      <c r="Q54" s="1078">
        <v>1</v>
      </c>
      <c r="R54" s="1079">
        <v>2.0949941301068096</v>
      </c>
      <c r="S54" s="1073" t="s">
        <v>2955</v>
      </c>
      <c r="T54" s="1077">
        <v>0</v>
      </c>
      <c r="U54" s="1078"/>
      <c r="V54" s="1079"/>
      <c r="W54" s="1073"/>
      <c r="X54" s="1077"/>
      <c r="Y54" s="1078"/>
      <c r="Z54" s="1079"/>
      <c r="AA54" s="1073"/>
      <c r="AB54" s="1103"/>
      <c r="AC54" s="1041"/>
      <c r="AD54" s="1094"/>
      <c r="AE54" s="1094"/>
      <c r="AF54" s="1094"/>
      <c r="AG54" s="1094"/>
      <c r="AH54" s="1094">
        <v>18.7</v>
      </c>
      <c r="AI54" s="1094" t="s">
        <v>355</v>
      </c>
      <c r="AJ54" s="1089">
        <v>4</v>
      </c>
      <c r="AK54" s="1089">
        <v>5</v>
      </c>
      <c r="AL54" s="1093" t="s">
        <v>194</v>
      </c>
      <c r="AM54" s="1093" t="s">
        <v>194</v>
      </c>
      <c r="AN54" s="1093" t="s">
        <v>194</v>
      </c>
      <c r="AO54" s="1095" t="s">
        <v>194</v>
      </c>
      <c r="AP54" s="1095">
        <v>5</v>
      </c>
      <c r="AQ54" s="1095">
        <v>2</v>
      </c>
      <c r="AR54" s="1095">
        <v>1.2941338353151037</v>
      </c>
      <c r="AS54" s="1095">
        <v>2.0949941301068096</v>
      </c>
      <c r="AT54" s="1095" t="s">
        <v>52</v>
      </c>
      <c r="AU54" s="1294">
        <v>1.2</v>
      </c>
      <c r="AV54" s="1294">
        <v>1.2</v>
      </c>
      <c r="AW54" s="1294">
        <v>1</v>
      </c>
      <c r="AX54" s="1294">
        <v>1</v>
      </c>
      <c r="AY54" s="1294">
        <v>1</v>
      </c>
      <c r="AZ54" s="1294">
        <v>1</v>
      </c>
    </row>
    <row r="55" spans="1:53" ht="24">
      <c r="A55" s="1045">
        <v>1406</v>
      </c>
      <c r="B55" s="1059" t="s">
        <v>91</v>
      </c>
      <c r="C55" s="1060" t="s">
        <v>469</v>
      </c>
      <c r="D55" s="1071" t="s">
        <v>470</v>
      </c>
      <c r="E55" s="1072" t="s">
        <v>352</v>
      </c>
      <c r="F55" s="1073" t="s">
        <v>2881</v>
      </c>
      <c r="G55" s="1074" t="s">
        <v>336</v>
      </c>
      <c r="H55" s="1075" t="s">
        <v>352</v>
      </c>
      <c r="I55" s="1075" t="s">
        <v>352</v>
      </c>
      <c r="J55" s="1076">
        <v>0</v>
      </c>
      <c r="K55" s="1074" t="s">
        <v>339</v>
      </c>
      <c r="L55" s="1077">
        <v>2.0199999999999999E-2</v>
      </c>
      <c r="M55" s="1078">
        <v>1</v>
      </c>
      <c r="N55" s="1079">
        <v>1.2423359171267643</v>
      </c>
      <c r="O55" s="1073" t="s">
        <v>3099</v>
      </c>
      <c r="P55" s="1077">
        <v>0</v>
      </c>
      <c r="Q55" s="1078">
        <v>1</v>
      </c>
      <c r="R55" s="1079">
        <v>1.2423359171267643</v>
      </c>
      <c r="S55" s="1073" t="s">
        <v>3099</v>
      </c>
      <c r="T55" s="1077">
        <v>3.4410688888888888E-2</v>
      </c>
      <c r="U55" s="1078"/>
      <c r="V55" s="1079"/>
      <c r="W55" s="1073"/>
      <c r="X55" s="1077"/>
      <c r="Y55" s="1078"/>
      <c r="Z55" s="1079"/>
      <c r="AA55" s="1073"/>
      <c r="AB55" s="1103">
        <v>2.4775696E-2</v>
      </c>
      <c r="AC55" s="1041"/>
      <c r="AD55" s="1094"/>
      <c r="AE55" s="1094">
        <v>1.2E-2</v>
      </c>
      <c r="AF55" s="1094"/>
      <c r="AG55" s="1094"/>
      <c r="AH55" s="1094">
        <v>2.0199999999999999E-2</v>
      </c>
      <c r="AI55" s="1094" t="s">
        <v>423</v>
      </c>
      <c r="AJ55" s="1089">
        <v>3</v>
      </c>
      <c r="AK55" s="1089">
        <v>1</v>
      </c>
      <c r="AL55" s="1093">
        <v>1</v>
      </c>
      <c r="AM55" s="1093">
        <v>1</v>
      </c>
      <c r="AN55" s="1093">
        <v>3</v>
      </c>
      <c r="AO55" s="1095">
        <v>3</v>
      </c>
      <c r="AP55" s="1095">
        <v>6</v>
      </c>
      <c r="AQ55" s="1095">
        <v>1.05</v>
      </c>
      <c r="AR55" s="1095">
        <v>1.2354522921220721</v>
      </c>
      <c r="AS55" s="1095">
        <v>1.2423359171267643</v>
      </c>
      <c r="AT55" s="1095" t="s">
        <v>3100</v>
      </c>
      <c r="AU55" s="1294">
        <v>1.1000000000000001</v>
      </c>
      <c r="AV55" s="1294">
        <v>1</v>
      </c>
      <c r="AW55" s="1294">
        <v>1</v>
      </c>
      <c r="AX55" s="1294">
        <v>1</v>
      </c>
      <c r="AY55" s="1294">
        <v>1.2</v>
      </c>
      <c r="AZ55" s="1294">
        <v>1.05</v>
      </c>
      <c r="BA55" s="1294">
        <v>10800</v>
      </c>
    </row>
    <row r="56" spans="1:53" ht="36">
      <c r="A56" s="1045">
        <v>1435</v>
      </c>
      <c r="B56" s="1059"/>
      <c r="C56" s="1060" t="s">
        <v>469</v>
      </c>
      <c r="D56" s="1071" t="s">
        <v>470</v>
      </c>
      <c r="E56" s="1072" t="s">
        <v>352</v>
      </c>
      <c r="F56" s="1073" t="s">
        <v>3101</v>
      </c>
      <c r="G56" s="1074" t="s">
        <v>336</v>
      </c>
      <c r="H56" s="1075" t="s">
        <v>352</v>
      </c>
      <c r="I56" s="1075" t="s">
        <v>352</v>
      </c>
      <c r="J56" s="1076">
        <v>0</v>
      </c>
      <c r="K56" s="1074" t="s">
        <v>339</v>
      </c>
      <c r="L56" s="1077">
        <v>0.65</v>
      </c>
      <c r="M56" s="1078">
        <v>1</v>
      </c>
      <c r="N56" s="1079">
        <v>1.0714359004449265</v>
      </c>
      <c r="O56" s="1073" t="s">
        <v>3081</v>
      </c>
      <c r="P56" s="1077">
        <v>0</v>
      </c>
      <c r="Q56" s="1078">
        <v>1</v>
      </c>
      <c r="R56" s="1079">
        <v>1.0714359004449265</v>
      </c>
      <c r="S56" s="1073" t="s">
        <v>3081</v>
      </c>
      <c r="T56" s="1077">
        <v>0</v>
      </c>
      <c r="U56" s="1078"/>
      <c r="V56" s="1079"/>
      <c r="W56" s="1073"/>
      <c r="X56" s="1077"/>
      <c r="Y56" s="1078"/>
      <c r="Z56" s="1079"/>
      <c r="AA56" s="1073"/>
      <c r="AB56" s="1103"/>
      <c r="AC56" s="1041"/>
      <c r="AD56" s="1094"/>
      <c r="AE56" s="1094"/>
      <c r="AF56" s="1094"/>
      <c r="AG56" s="1094"/>
      <c r="AH56" s="1094">
        <v>0.65</v>
      </c>
      <c r="AI56" s="1094" t="s">
        <v>1350</v>
      </c>
      <c r="AJ56" s="1089">
        <v>1</v>
      </c>
      <c r="AK56" s="1089">
        <v>1</v>
      </c>
      <c r="AL56" s="1093">
        <v>1</v>
      </c>
      <c r="AM56" s="1093">
        <v>1</v>
      </c>
      <c r="AN56" s="1093">
        <v>1</v>
      </c>
      <c r="AO56" s="1095">
        <v>3</v>
      </c>
      <c r="AP56" s="1095">
        <v>6</v>
      </c>
      <c r="AQ56" s="1095">
        <v>1.05</v>
      </c>
      <c r="AR56" s="1095">
        <v>1.05</v>
      </c>
      <c r="AS56" s="1095">
        <v>1.0714359004449265</v>
      </c>
      <c r="AT56" s="1095" t="s">
        <v>3080</v>
      </c>
      <c r="AU56" s="1294">
        <v>1</v>
      </c>
      <c r="AV56" s="1294">
        <v>1</v>
      </c>
      <c r="AW56" s="1294">
        <v>1</v>
      </c>
      <c r="AX56" s="1294">
        <v>1</v>
      </c>
      <c r="AY56" s="1294">
        <v>1</v>
      </c>
      <c r="AZ56" s="1294">
        <v>1.05</v>
      </c>
    </row>
    <row r="57" spans="1:53" ht="36">
      <c r="A57" s="1045">
        <v>1377</v>
      </c>
      <c r="B57" s="1059"/>
      <c r="C57" s="1060" t="s">
        <v>469</v>
      </c>
      <c r="D57" s="1071" t="s">
        <v>470</v>
      </c>
      <c r="E57" s="1072" t="s">
        <v>352</v>
      </c>
      <c r="F57" s="1073" t="s">
        <v>3102</v>
      </c>
      <c r="G57" s="1074" t="s">
        <v>336</v>
      </c>
      <c r="H57" s="1075" t="s">
        <v>352</v>
      </c>
      <c r="I57" s="1075" t="s">
        <v>352</v>
      </c>
      <c r="J57" s="1076">
        <v>0</v>
      </c>
      <c r="K57" s="1074" t="s">
        <v>339</v>
      </c>
      <c r="L57" s="1077">
        <v>3.44</v>
      </c>
      <c r="M57" s="1078">
        <v>1</v>
      </c>
      <c r="N57" s="1079">
        <v>1.0714359004449265</v>
      </c>
      <c r="O57" s="1073" t="s">
        <v>3081</v>
      </c>
      <c r="P57" s="1077">
        <v>0</v>
      </c>
      <c r="Q57" s="1078">
        <v>1</v>
      </c>
      <c r="R57" s="1079">
        <v>1.0714359004449265</v>
      </c>
      <c r="S57" s="1073" t="s">
        <v>3081</v>
      </c>
      <c r="T57" s="1077">
        <v>0</v>
      </c>
      <c r="U57" s="1078"/>
      <c r="V57" s="1079"/>
      <c r="W57" s="1073"/>
      <c r="X57" s="1077"/>
      <c r="Y57" s="1078"/>
      <c r="Z57" s="1079"/>
      <c r="AA57" s="1073"/>
      <c r="AB57" s="1103"/>
      <c r="AC57" s="1041"/>
      <c r="AD57" s="1094"/>
      <c r="AE57" s="1094"/>
      <c r="AF57" s="1094"/>
      <c r="AG57" s="1094"/>
      <c r="AH57" s="1094">
        <v>3.44</v>
      </c>
      <c r="AI57" s="1094" t="s">
        <v>1350</v>
      </c>
      <c r="AJ57" s="1089">
        <v>1</v>
      </c>
      <c r="AK57" s="1089">
        <v>1</v>
      </c>
      <c r="AL57" s="1093">
        <v>1</v>
      </c>
      <c r="AM57" s="1093">
        <v>1</v>
      </c>
      <c r="AN57" s="1093">
        <v>1</v>
      </c>
      <c r="AO57" s="1095">
        <v>3</v>
      </c>
      <c r="AP57" s="1095">
        <v>6</v>
      </c>
      <c r="AQ57" s="1095">
        <v>1.05</v>
      </c>
      <c r="AR57" s="1095">
        <v>1.05</v>
      </c>
      <c r="AS57" s="1095">
        <v>1.0714359004449265</v>
      </c>
      <c r="AT57" s="1095" t="s">
        <v>3080</v>
      </c>
      <c r="AU57" s="1294">
        <v>1</v>
      </c>
      <c r="AV57" s="1294">
        <v>1</v>
      </c>
      <c r="AW57" s="1294">
        <v>1</v>
      </c>
      <c r="AX57" s="1294">
        <v>1</v>
      </c>
      <c r="AY57" s="1294">
        <v>1</v>
      </c>
      <c r="AZ57" s="1294">
        <v>1.05</v>
      </c>
    </row>
    <row r="58" spans="1:53" ht="24">
      <c r="A58" s="1045">
        <v>4087</v>
      </c>
      <c r="B58" s="1059" t="s">
        <v>469</v>
      </c>
      <c r="C58" s="1060" t="s">
        <v>469</v>
      </c>
      <c r="D58" s="1071" t="s">
        <v>470</v>
      </c>
      <c r="E58" s="1072" t="s">
        <v>352</v>
      </c>
      <c r="F58" s="1073" t="s">
        <v>3103</v>
      </c>
      <c r="G58" s="1074" t="s">
        <v>336</v>
      </c>
      <c r="H58" s="1075" t="s">
        <v>352</v>
      </c>
      <c r="I58" s="1075" t="s">
        <v>352</v>
      </c>
      <c r="J58" s="1076">
        <v>0</v>
      </c>
      <c r="K58" s="1074" t="s">
        <v>364</v>
      </c>
      <c r="L58" s="1077">
        <v>0</v>
      </c>
      <c r="M58" s="1078">
        <v>1</v>
      </c>
      <c r="N58" s="1079">
        <v>1.0714359004449265</v>
      </c>
      <c r="O58" s="1073" t="s">
        <v>3086</v>
      </c>
      <c r="P58" s="1077">
        <v>0</v>
      </c>
      <c r="Q58" s="1078">
        <v>1</v>
      </c>
      <c r="R58" s="1079">
        <v>1.0714359004449265</v>
      </c>
      <c r="S58" s="1073" t="s">
        <v>3086</v>
      </c>
      <c r="T58" s="1077">
        <v>2.6320833333333335E-3</v>
      </c>
      <c r="U58" s="1078"/>
      <c r="V58" s="1079"/>
      <c r="W58" s="1073"/>
      <c r="X58" s="1077"/>
      <c r="Y58" s="1078"/>
      <c r="Z58" s="1079"/>
      <c r="AA58" s="1073"/>
      <c r="AB58" s="1103">
        <v>1.8951E-3</v>
      </c>
      <c r="AC58" s="1041"/>
      <c r="AD58" s="1094"/>
      <c r="AE58" s="1094"/>
      <c r="AF58" s="1094"/>
      <c r="AG58" s="1094"/>
      <c r="AH58" s="1094">
        <v>0</v>
      </c>
      <c r="AI58" s="1094" t="s">
        <v>122</v>
      </c>
      <c r="AJ58" s="1089">
        <v>1</v>
      </c>
      <c r="AK58" s="1089">
        <v>1</v>
      </c>
      <c r="AL58" s="1093">
        <v>1</v>
      </c>
      <c r="AM58" s="1093">
        <v>1</v>
      </c>
      <c r="AN58" s="1093">
        <v>1</v>
      </c>
      <c r="AO58" s="1095">
        <v>3</v>
      </c>
      <c r="AP58" s="1095">
        <v>6</v>
      </c>
      <c r="AQ58" s="1095">
        <v>1.05</v>
      </c>
      <c r="AR58" s="1095">
        <v>1.05</v>
      </c>
      <c r="AS58" s="1095">
        <v>1.0714359004449265</v>
      </c>
      <c r="AT58" s="1095" t="s">
        <v>3080</v>
      </c>
      <c r="AU58" s="1294">
        <v>1</v>
      </c>
      <c r="AV58" s="1294">
        <v>1</v>
      </c>
      <c r="AW58" s="1294">
        <v>1</v>
      </c>
      <c r="AX58" s="1294">
        <v>1</v>
      </c>
      <c r="AY58" s="1294">
        <v>1</v>
      </c>
      <c r="AZ58" s="1294">
        <v>1.05</v>
      </c>
    </row>
    <row r="59" spans="1:53" ht="36">
      <c r="A59" s="1045">
        <v>1390</v>
      </c>
      <c r="B59" s="1059"/>
      <c r="C59" s="1060" t="s">
        <v>469</v>
      </c>
      <c r="D59" s="1071" t="s">
        <v>470</v>
      </c>
      <c r="E59" s="1072" t="s">
        <v>352</v>
      </c>
      <c r="F59" s="1073" t="s">
        <v>1440</v>
      </c>
      <c r="G59" s="1074" t="s">
        <v>336</v>
      </c>
      <c r="H59" s="1075" t="s">
        <v>352</v>
      </c>
      <c r="I59" s="1075" t="s">
        <v>352</v>
      </c>
      <c r="J59" s="1076">
        <v>0</v>
      </c>
      <c r="K59" s="1074" t="s">
        <v>364</v>
      </c>
      <c r="L59" s="1077">
        <v>0.13100000000000001</v>
      </c>
      <c r="M59" s="1078">
        <v>1</v>
      </c>
      <c r="N59" s="1079">
        <v>1.0714359004449265</v>
      </c>
      <c r="O59" s="1073" t="s">
        <v>3081</v>
      </c>
      <c r="P59" s="1077">
        <v>0</v>
      </c>
      <c r="Q59" s="1078">
        <v>1</v>
      </c>
      <c r="R59" s="1079">
        <v>1.0714359004449265</v>
      </c>
      <c r="S59" s="1073" t="s">
        <v>3081</v>
      </c>
      <c r="T59" s="1077">
        <v>0</v>
      </c>
      <c r="U59" s="1078"/>
      <c r="V59" s="1079"/>
      <c r="W59" s="1073"/>
      <c r="X59" s="1077"/>
      <c r="Y59" s="1078"/>
      <c r="Z59" s="1079"/>
      <c r="AA59" s="1073"/>
      <c r="AB59" s="1103"/>
      <c r="AC59" s="1041"/>
      <c r="AD59" s="1094"/>
      <c r="AE59" s="1094"/>
      <c r="AF59" s="1094"/>
      <c r="AG59" s="1094"/>
      <c r="AH59" s="1094">
        <v>0.13100000000000001</v>
      </c>
      <c r="AI59" s="1094" t="s">
        <v>1350</v>
      </c>
      <c r="AJ59" s="1089">
        <v>1</v>
      </c>
      <c r="AK59" s="1089">
        <v>1</v>
      </c>
      <c r="AL59" s="1093">
        <v>1</v>
      </c>
      <c r="AM59" s="1093">
        <v>1</v>
      </c>
      <c r="AN59" s="1093">
        <v>1</v>
      </c>
      <c r="AO59" s="1095">
        <v>3</v>
      </c>
      <c r="AP59" s="1095">
        <v>6</v>
      </c>
      <c r="AQ59" s="1095">
        <v>1.05</v>
      </c>
      <c r="AR59" s="1095">
        <v>1.05</v>
      </c>
      <c r="AS59" s="1095">
        <v>1.0714359004449265</v>
      </c>
      <c r="AT59" s="1095" t="s">
        <v>3080</v>
      </c>
      <c r="AU59" s="1294">
        <v>1</v>
      </c>
      <c r="AV59" s="1294">
        <v>1</v>
      </c>
      <c r="AW59" s="1294">
        <v>1</v>
      </c>
      <c r="AX59" s="1294">
        <v>1</v>
      </c>
      <c r="AY59" s="1294">
        <v>1</v>
      </c>
      <c r="AZ59" s="1294">
        <v>1.05</v>
      </c>
    </row>
    <row r="60" spans="1:53">
      <c r="A60" s="1045">
        <v>490</v>
      </c>
      <c r="B60" s="1059" t="s">
        <v>1356</v>
      </c>
      <c r="C60" s="1060" t="s">
        <v>469</v>
      </c>
      <c r="D60" s="1071" t="s">
        <v>352</v>
      </c>
      <c r="E60" s="1072" t="s">
        <v>471</v>
      </c>
      <c r="F60" s="1073" t="s">
        <v>245</v>
      </c>
      <c r="G60" s="1074" t="s">
        <v>352</v>
      </c>
      <c r="H60" s="1075" t="s">
        <v>246</v>
      </c>
      <c r="I60" s="1075" t="s">
        <v>618</v>
      </c>
      <c r="J60" s="1076" t="s">
        <v>352</v>
      </c>
      <c r="K60" s="1074" t="s">
        <v>604</v>
      </c>
      <c r="L60" s="1077">
        <v>160.92000000000002</v>
      </c>
      <c r="M60" s="1078">
        <v>1</v>
      </c>
      <c r="N60" s="1079">
        <v>1.0714359004449265</v>
      </c>
      <c r="O60" s="1073" t="s">
        <v>3104</v>
      </c>
      <c r="P60" s="1077">
        <v>0</v>
      </c>
      <c r="Q60" s="1078">
        <v>1</v>
      </c>
      <c r="R60" s="1079">
        <v>1.0714359004449265</v>
      </c>
      <c r="S60" s="1073" t="s">
        <v>3104</v>
      </c>
      <c r="T60" s="1077">
        <v>0</v>
      </c>
      <c r="U60" s="1078"/>
      <c r="V60" s="1079"/>
      <c r="W60" s="1073"/>
      <c r="X60" s="1077"/>
      <c r="Y60" s="1078"/>
      <c r="Z60" s="1079"/>
      <c r="AA60" s="1073"/>
      <c r="AB60" s="1103"/>
      <c r="AC60" s="1041"/>
      <c r="AD60" s="1094"/>
      <c r="AE60" s="1094"/>
      <c r="AF60" s="1094"/>
      <c r="AG60" s="1094"/>
      <c r="AH60" s="1094">
        <v>161</v>
      </c>
      <c r="AI60" s="1094" t="s">
        <v>351</v>
      </c>
      <c r="AJ60" s="1089">
        <v>1</v>
      </c>
      <c r="AK60" s="1089">
        <v>1</v>
      </c>
      <c r="AL60" s="1093">
        <v>1</v>
      </c>
      <c r="AM60" s="1093">
        <v>1</v>
      </c>
      <c r="AN60" s="1093">
        <v>1</v>
      </c>
      <c r="AO60" s="1095">
        <v>3</v>
      </c>
      <c r="AP60" s="1095">
        <v>13</v>
      </c>
      <c r="AQ60" s="1095">
        <v>1.05</v>
      </c>
      <c r="AR60" s="1095">
        <v>1.05</v>
      </c>
      <c r="AS60" s="1095">
        <v>1.0714359004449265</v>
      </c>
      <c r="AT60" s="1095" t="s">
        <v>3080</v>
      </c>
      <c r="AU60" s="1294">
        <v>1</v>
      </c>
      <c r="AV60" s="1294">
        <v>1</v>
      </c>
      <c r="AW60" s="1294">
        <v>1</v>
      </c>
      <c r="AX60" s="1294">
        <v>1</v>
      </c>
      <c r="AY60" s="1294">
        <v>1</v>
      </c>
      <c r="AZ60" s="1294">
        <v>1.05</v>
      </c>
    </row>
    <row r="61" spans="1:53">
      <c r="A61" s="1045">
        <v>178</v>
      </c>
      <c r="B61" s="1059"/>
      <c r="C61" s="1060" t="s">
        <v>469</v>
      </c>
      <c r="D61" s="1071" t="s">
        <v>352</v>
      </c>
      <c r="E61" s="1072" t="s">
        <v>471</v>
      </c>
      <c r="F61" s="1073" t="s">
        <v>921</v>
      </c>
      <c r="G61" s="1074" t="s">
        <v>352</v>
      </c>
      <c r="H61" s="1075" t="s">
        <v>246</v>
      </c>
      <c r="I61" s="1075" t="s">
        <v>618</v>
      </c>
      <c r="J61" s="1076" t="s">
        <v>352</v>
      </c>
      <c r="K61" s="1074" t="s">
        <v>339</v>
      </c>
      <c r="L61" s="1077">
        <v>2.0999999999999999E-8</v>
      </c>
      <c r="M61" s="1078">
        <v>1</v>
      </c>
      <c r="N61" s="1079">
        <v>5.0949158853185388</v>
      </c>
      <c r="O61" s="1073" t="s">
        <v>3105</v>
      </c>
      <c r="P61" s="1077">
        <v>0</v>
      </c>
      <c r="Q61" s="1078">
        <v>1</v>
      </c>
      <c r="R61" s="1079">
        <v>5.0949158853185388</v>
      </c>
      <c r="S61" s="1073" t="s">
        <v>3105</v>
      </c>
      <c r="T61" s="1077">
        <v>0</v>
      </c>
      <c r="U61" s="1078"/>
      <c r="V61" s="1079"/>
      <c r="W61" s="1073"/>
      <c r="X61" s="1077"/>
      <c r="Y61" s="1078"/>
      <c r="Z61" s="1079"/>
      <c r="AA61" s="1073"/>
      <c r="AB61" s="1103"/>
      <c r="AC61" s="1041"/>
      <c r="AD61" s="1094"/>
      <c r="AE61" s="1094"/>
      <c r="AF61" s="1094"/>
      <c r="AG61" s="1094"/>
      <c r="AH61" s="1094">
        <v>2.0999999999999999E-8</v>
      </c>
      <c r="AI61" s="1094" t="s">
        <v>611</v>
      </c>
      <c r="AJ61" s="1089">
        <v>3</v>
      </c>
      <c r="AK61" s="1089">
        <v>4</v>
      </c>
      <c r="AL61" s="1093">
        <v>3</v>
      </c>
      <c r="AM61" s="1093">
        <v>3</v>
      </c>
      <c r="AN61" s="1093">
        <v>1</v>
      </c>
      <c r="AO61" s="1095">
        <v>5</v>
      </c>
      <c r="AP61" s="1095">
        <v>22</v>
      </c>
      <c r="AQ61" s="1095">
        <v>5</v>
      </c>
      <c r="AR61" s="1095">
        <v>1.2798586482969265</v>
      </c>
      <c r="AS61" s="1095">
        <v>5.0949158853185388</v>
      </c>
      <c r="AT61" s="1095" t="s">
        <v>2959</v>
      </c>
      <c r="AU61" s="1294">
        <v>1.1000000000000001</v>
      </c>
      <c r="AV61" s="1294">
        <v>1.1000000000000001</v>
      </c>
      <c r="AW61" s="1294">
        <v>1.1000000000000001</v>
      </c>
      <c r="AX61" s="1294">
        <v>1.02</v>
      </c>
      <c r="AY61" s="1294">
        <v>1</v>
      </c>
      <c r="AZ61" s="1294">
        <v>1.2</v>
      </c>
    </row>
    <row r="62" spans="1:53">
      <c r="AB62" s="1103"/>
    </row>
    <row r="63" spans="1:53">
      <c r="F63" s="1125" t="s">
        <v>231</v>
      </c>
      <c r="K63" s="1120" t="s">
        <v>339</v>
      </c>
      <c r="L63" s="1126">
        <v>21.918327999999999</v>
      </c>
      <c r="P63" s="1126">
        <v>24.158327999999997</v>
      </c>
      <c r="T63" s="1126">
        <v>23.348422668055555</v>
      </c>
      <c r="U63" s="1111">
        <v>27.157</v>
      </c>
      <c r="V63" s="1111">
        <v>1.98</v>
      </c>
      <c r="W63" s="1096">
        <v>10.094094545454546</v>
      </c>
      <c r="X63" s="1126">
        <v>179.19673202614379</v>
      </c>
      <c r="Y63" s="1111">
        <v>91.390333333333359</v>
      </c>
      <c r="Z63" s="1111">
        <v>105.21086666666667</v>
      </c>
      <c r="AB63" s="1103">
        <v>16.810864321</v>
      </c>
      <c r="AC63" s="1128">
        <v>17.638888888888889</v>
      </c>
      <c r="AD63" s="1129">
        <v>17.638888888888889</v>
      </c>
      <c r="AE63" s="1130">
        <v>56.38</v>
      </c>
      <c r="AH63" s="1130">
        <v>17.5</v>
      </c>
    </row>
    <row r="64" spans="1:53">
      <c r="F64" s="1125" t="s">
        <v>91</v>
      </c>
      <c r="K64" s="1120" t="s">
        <v>339</v>
      </c>
      <c r="L64" s="1120">
        <v>4.1101999999999999</v>
      </c>
      <c r="P64" s="1120">
        <v>0</v>
      </c>
      <c r="T64" s="1120">
        <v>3.7042772222222221E-2</v>
      </c>
      <c r="U64" s="1111">
        <v>0</v>
      </c>
      <c r="V64" s="1111">
        <v>0</v>
      </c>
      <c r="AB64" s="1103"/>
      <c r="AC64" s="1128">
        <v>4.3499999999999996</v>
      </c>
      <c r="AD64" s="1129">
        <v>0.99999999999999989</v>
      </c>
      <c r="AE64" s="1130">
        <v>1.2E-2</v>
      </c>
      <c r="AH64" s="1130">
        <v>5.5</v>
      </c>
    </row>
    <row r="65" spans="12:24">
      <c r="L65" s="1120">
        <v>6.5183279999999995</v>
      </c>
      <c r="X65" s="1120">
        <v>6.7254901960784319E-2</v>
      </c>
    </row>
    <row r="66" spans="12:24">
      <c r="W66" s="1096" t="s">
        <v>115</v>
      </c>
    </row>
    <row r="67" spans="12:24">
      <c r="W67" s="1096">
        <v>140</v>
      </c>
    </row>
  </sheetData>
  <mergeCells count="1">
    <mergeCell ref="AD1:AI1"/>
  </mergeCells>
  <phoneticPr fontId="0" type="noConversion"/>
  <conditionalFormatting sqref="D36:L45 D11:L22 AC24:AI34 AC56 AC35:AC45 AD36:AI45 AC11:AI22 X11:AA22 X36:AA45 T11:T22 T36:T45 P11:P22 P36:P45 P24:P34 T24:T34 Z24:Z35 X24:Y34 AA24:AA34 D24:L34 X48:AA55 Z56:AA56 P48:P55 T48:T55 AC48:AI55 F48:K56 D48:E55 L48:L55">
    <cfRule type="expression" dxfId="824" priority="86">
      <formula>MOD(ROW(),2)=0</formula>
    </cfRule>
  </conditionalFormatting>
  <conditionalFormatting sqref="AJ36:AT45 AJ11:AT22 AJ24:AT34 AJ48:AT55">
    <cfRule type="expression" dxfId="823" priority="85">
      <formula>MOD(ROW(),2)=0</formula>
    </cfRule>
  </conditionalFormatting>
  <conditionalFormatting sqref="AD14:AI14 D14:L14 X14:AA14 T14 P14">
    <cfRule type="expression" dxfId="822" priority="84">
      <formula>MOD(ROW(),2)=0</formula>
    </cfRule>
  </conditionalFormatting>
  <conditionalFormatting sqref="AJ14:AT14">
    <cfRule type="expression" dxfId="821" priority="83">
      <formula>MOD(ROW(),2)=0</formula>
    </cfRule>
  </conditionalFormatting>
  <conditionalFormatting sqref="AD15:AI15 D15:L15 X15:AA15 T15 P15">
    <cfRule type="expression" dxfId="820" priority="82">
      <formula>MOD(ROW(),2)=0</formula>
    </cfRule>
  </conditionalFormatting>
  <conditionalFormatting sqref="AJ15:AT15">
    <cfRule type="expression" dxfId="819" priority="81">
      <formula>MOD(ROW(),2)=0</formula>
    </cfRule>
  </conditionalFormatting>
  <conditionalFormatting sqref="AD35:AI39 D35:L39 X35:AA39 T35:T39 P35:P39">
    <cfRule type="expression" dxfId="818" priority="80">
      <formula>MOD(ROW(),2)=0</formula>
    </cfRule>
  </conditionalFormatting>
  <conditionalFormatting sqref="AJ35:AT39">
    <cfRule type="expression" dxfId="817" priority="79">
      <formula>MOD(ROW(),2)=0</formula>
    </cfRule>
  </conditionalFormatting>
  <conditionalFormatting sqref="AD56:AI56 D56:E56 L56 X56:AA56 T56 P56">
    <cfRule type="expression" dxfId="816" priority="78">
      <formula>MOD(ROW(),2)=0</formula>
    </cfRule>
  </conditionalFormatting>
  <conditionalFormatting sqref="AJ56:AT56">
    <cfRule type="expression" dxfId="815" priority="77">
      <formula>MOD(ROW(),2)=0</formula>
    </cfRule>
  </conditionalFormatting>
  <conditionalFormatting sqref="F56:K56">
    <cfRule type="expression" dxfId="814" priority="76">
      <formula>MOD(ROW(),2)=0</formula>
    </cfRule>
  </conditionalFormatting>
  <conditionalFormatting sqref="U11:W22 W36:W45 U36:U45 W24:W34 U24:U34 V24:V45 U48:U55 V48:W56">
    <cfRule type="expression" dxfId="813" priority="75">
      <formula>MOD(ROW(),2)=0</formula>
    </cfRule>
  </conditionalFormatting>
  <conditionalFormatting sqref="U14:W14">
    <cfRule type="expression" dxfId="812" priority="74">
      <formula>MOD(ROW(),2)=0</formula>
    </cfRule>
  </conditionalFormatting>
  <conditionalFormatting sqref="U15:W15">
    <cfRule type="expression" dxfId="811" priority="73">
      <formula>MOD(ROW(),2)=0</formula>
    </cfRule>
  </conditionalFormatting>
  <conditionalFormatting sqref="U35:W39">
    <cfRule type="expression" dxfId="810" priority="72">
      <formula>MOD(ROW(),2)=0</formula>
    </cfRule>
  </conditionalFormatting>
  <conditionalFormatting sqref="U56:W56">
    <cfRule type="expression" dxfId="809" priority="71">
      <formula>MOD(ROW(),2)=0</formula>
    </cfRule>
  </conditionalFormatting>
  <conditionalFormatting sqref="Q11:S22 S36:S45 Q36:Q45 S24:S34 Q24:Q34 R24:R45 Q48:Q55 R48:S56">
    <cfRule type="expression" dxfId="808" priority="70">
      <formula>MOD(ROW(),2)=0</formula>
    </cfRule>
  </conditionalFormatting>
  <conditionalFormatting sqref="Q14:S14">
    <cfRule type="expression" dxfId="807" priority="69">
      <formula>MOD(ROW(),2)=0</formula>
    </cfRule>
  </conditionalFormatting>
  <conditionalFormatting sqref="Q15:S15">
    <cfRule type="expression" dxfId="806" priority="68">
      <formula>MOD(ROW(),2)=0</formula>
    </cfRule>
  </conditionalFormatting>
  <conditionalFormatting sqref="Q35:S39">
    <cfRule type="expression" dxfId="805" priority="67">
      <formula>MOD(ROW(),2)=0</formula>
    </cfRule>
  </conditionalFormatting>
  <conditionalFormatting sqref="Q56:S56">
    <cfRule type="expression" dxfId="804" priority="66">
      <formula>MOD(ROW(),2)=0</formula>
    </cfRule>
  </conditionalFormatting>
  <conditionalFormatting sqref="M11:O22 O36:O45 M36:M45 O24:O34 M24:M34 N24:N45 M48:M55 N48:O56">
    <cfRule type="expression" dxfId="803" priority="65">
      <formula>MOD(ROW(),2)=0</formula>
    </cfRule>
  </conditionalFormatting>
  <conditionalFormatting sqref="M14:O14">
    <cfRule type="expression" dxfId="802" priority="64">
      <formula>MOD(ROW(),2)=0</formula>
    </cfRule>
  </conditionalFormatting>
  <conditionalFormatting sqref="M15:O15">
    <cfRule type="expression" dxfId="801" priority="63">
      <formula>MOD(ROW(),2)=0</formula>
    </cfRule>
  </conditionalFormatting>
  <conditionalFormatting sqref="M35:O39">
    <cfRule type="expression" dxfId="800" priority="62">
      <formula>MOD(ROW(),2)=0</formula>
    </cfRule>
  </conditionalFormatting>
  <conditionalFormatting sqref="M56:O56">
    <cfRule type="expression" dxfId="799" priority="61">
      <formula>MOD(ROW(),2)=0</formula>
    </cfRule>
  </conditionalFormatting>
  <conditionalFormatting sqref="D23:L23 AC23:AI23 X23:AA23 T23 P23">
    <cfRule type="expression" dxfId="798" priority="60">
      <formula>MOD(ROW(),2)=0</formula>
    </cfRule>
  </conditionalFormatting>
  <conditionalFormatting sqref="AJ23:AT23">
    <cfRule type="expression" dxfId="797" priority="59">
      <formula>MOD(ROW(),2)=0</formula>
    </cfRule>
  </conditionalFormatting>
  <conditionalFormatting sqref="U23:W23">
    <cfRule type="expression" dxfId="796" priority="58">
      <formula>MOD(ROW(),2)=0</formula>
    </cfRule>
  </conditionalFormatting>
  <conditionalFormatting sqref="Q23:S23">
    <cfRule type="expression" dxfId="795" priority="57">
      <formula>MOD(ROW(),2)=0</formula>
    </cfRule>
  </conditionalFormatting>
  <conditionalFormatting sqref="M23:O23">
    <cfRule type="expression" dxfId="794" priority="56">
      <formula>MOD(ROW(),2)=0</formula>
    </cfRule>
  </conditionalFormatting>
  <conditionalFormatting sqref="D46:L47 AC46:AI47 P46:P47 T46:T47 X46:AA47">
    <cfRule type="expression" dxfId="793" priority="55">
      <formula>MOD(ROW(),2)=0</formula>
    </cfRule>
  </conditionalFormatting>
  <conditionalFormatting sqref="AJ46:AT47">
    <cfRule type="expression" dxfId="792" priority="54">
      <formula>MOD(ROW(),2)=0</formula>
    </cfRule>
  </conditionalFormatting>
  <conditionalFormatting sqref="U46:W47">
    <cfRule type="expression" dxfId="791" priority="53">
      <formula>MOD(ROW(),2)=0</formula>
    </cfRule>
  </conditionalFormatting>
  <conditionalFormatting sqref="Q46:S47">
    <cfRule type="expression" dxfId="790" priority="52">
      <formula>MOD(ROW(),2)=0</formula>
    </cfRule>
  </conditionalFormatting>
  <conditionalFormatting sqref="M46:O47">
    <cfRule type="expression" dxfId="789" priority="51">
      <formula>MOD(ROW(),2)=0</formula>
    </cfRule>
  </conditionalFormatting>
  <conditionalFormatting sqref="AC57 Z57:AA57 F57:K57">
    <cfRule type="expression" dxfId="788" priority="50">
      <formula>MOD(ROW(),2)=0</formula>
    </cfRule>
  </conditionalFormatting>
  <conditionalFormatting sqref="AD57:AI57 D57:E57 L57 X57:AA57 T57 P57">
    <cfRule type="expression" dxfId="787" priority="49">
      <formula>MOD(ROW(),2)=0</formula>
    </cfRule>
  </conditionalFormatting>
  <conditionalFormatting sqref="AJ57:AT57">
    <cfRule type="expression" dxfId="786" priority="48">
      <formula>MOD(ROW(),2)=0</formula>
    </cfRule>
  </conditionalFormatting>
  <conditionalFormatting sqref="F57:K57">
    <cfRule type="expression" dxfId="785" priority="47">
      <formula>MOD(ROW(),2)=0</formula>
    </cfRule>
  </conditionalFormatting>
  <conditionalFormatting sqref="V57:W57">
    <cfRule type="expression" dxfId="784" priority="46">
      <formula>MOD(ROW(),2)=0</formula>
    </cfRule>
  </conditionalFormatting>
  <conditionalFormatting sqref="U57:W57">
    <cfRule type="expression" dxfId="783" priority="45">
      <formula>MOD(ROW(),2)=0</formula>
    </cfRule>
  </conditionalFormatting>
  <conditionalFormatting sqref="R57:S57">
    <cfRule type="expression" dxfId="782" priority="44">
      <formula>MOD(ROW(),2)=0</formula>
    </cfRule>
  </conditionalFormatting>
  <conditionalFormatting sqref="Q57:S57">
    <cfRule type="expression" dxfId="781" priority="43">
      <formula>MOD(ROW(),2)=0</formula>
    </cfRule>
  </conditionalFormatting>
  <conditionalFormatting sqref="N57:O57">
    <cfRule type="expression" dxfId="780" priority="42">
      <formula>MOD(ROW(),2)=0</formula>
    </cfRule>
  </conditionalFormatting>
  <conditionalFormatting sqref="M57:O57">
    <cfRule type="expression" dxfId="779" priority="41">
      <formula>MOD(ROW(),2)=0</formula>
    </cfRule>
  </conditionalFormatting>
  <conditionalFormatting sqref="AC58 Z58:AA58 F58:K58">
    <cfRule type="expression" dxfId="778" priority="40">
      <formula>MOD(ROW(),2)=0</formula>
    </cfRule>
  </conditionalFormatting>
  <conditionalFormatting sqref="AD58:AI58 D58:E58 L58 X58:AA58 T58 P58">
    <cfRule type="expression" dxfId="777" priority="39">
      <formula>MOD(ROW(),2)=0</formula>
    </cfRule>
  </conditionalFormatting>
  <conditionalFormatting sqref="AJ58:AT58">
    <cfRule type="expression" dxfId="776" priority="38">
      <formula>MOD(ROW(),2)=0</formula>
    </cfRule>
  </conditionalFormatting>
  <conditionalFormatting sqref="F58:K58">
    <cfRule type="expression" dxfId="775" priority="37">
      <formula>MOD(ROW(),2)=0</formula>
    </cfRule>
  </conditionalFormatting>
  <conditionalFormatting sqref="V58:W58">
    <cfRule type="expression" dxfId="774" priority="36">
      <formula>MOD(ROW(),2)=0</formula>
    </cfRule>
  </conditionalFormatting>
  <conditionalFormatting sqref="U58:W58">
    <cfRule type="expression" dxfId="773" priority="35">
      <formula>MOD(ROW(),2)=0</formula>
    </cfRule>
  </conditionalFormatting>
  <conditionalFormatting sqref="R58:S58">
    <cfRule type="expression" dxfId="772" priority="34">
      <formula>MOD(ROW(),2)=0</formula>
    </cfRule>
  </conditionalFormatting>
  <conditionalFormatting sqref="Q58:S58">
    <cfRule type="expression" dxfId="771" priority="33">
      <formula>MOD(ROW(),2)=0</formula>
    </cfRule>
  </conditionalFormatting>
  <conditionalFormatting sqref="N58:O58">
    <cfRule type="expression" dxfId="770" priority="32">
      <formula>MOD(ROW(),2)=0</formula>
    </cfRule>
  </conditionalFormatting>
  <conditionalFormatting sqref="M58:O58">
    <cfRule type="expression" dxfId="769" priority="31">
      <formula>MOD(ROW(),2)=0</formula>
    </cfRule>
  </conditionalFormatting>
  <conditionalFormatting sqref="AC59 Z59:AA59 F59:K59">
    <cfRule type="expression" dxfId="768" priority="30">
      <formula>MOD(ROW(),2)=0</formula>
    </cfRule>
  </conditionalFormatting>
  <conditionalFormatting sqref="AD59:AI59 D59:E59 L59 X59:AA59 T59 P59">
    <cfRule type="expression" dxfId="767" priority="29">
      <formula>MOD(ROW(),2)=0</formula>
    </cfRule>
  </conditionalFormatting>
  <conditionalFormatting sqref="AJ59:AT59">
    <cfRule type="expression" dxfId="766" priority="28">
      <formula>MOD(ROW(),2)=0</formula>
    </cfRule>
  </conditionalFormatting>
  <conditionalFormatting sqref="F59:K59">
    <cfRule type="expression" dxfId="765" priority="27">
      <formula>MOD(ROW(),2)=0</formula>
    </cfRule>
  </conditionalFormatting>
  <conditionalFormatting sqref="V59:W59">
    <cfRule type="expression" dxfId="764" priority="26">
      <formula>MOD(ROW(),2)=0</formula>
    </cfRule>
  </conditionalFormatting>
  <conditionalFormatting sqref="U59:W59">
    <cfRule type="expression" dxfId="763" priority="25">
      <formula>MOD(ROW(),2)=0</formula>
    </cfRule>
  </conditionalFormatting>
  <conditionalFormatting sqref="R59:S59">
    <cfRule type="expression" dxfId="762" priority="24">
      <formula>MOD(ROW(),2)=0</formula>
    </cfRule>
  </conditionalFormatting>
  <conditionalFormatting sqref="Q59:S59">
    <cfRule type="expression" dxfId="761" priority="23">
      <formula>MOD(ROW(),2)=0</formula>
    </cfRule>
  </conditionalFormatting>
  <conditionalFormatting sqref="N59:O59">
    <cfRule type="expression" dxfId="760" priority="22">
      <formula>MOD(ROW(),2)=0</formula>
    </cfRule>
  </conditionalFormatting>
  <conditionalFormatting sqref="M59:O59">
    <cfRule type="expression" dxfId="759" priority="21">
      <formula>MOD(ROW(),2)=0</formula>
    </cfRule>
  </conditionalFormatting>
  <conditionalFormatting sqref="AC60 Z60:AA60 F60:K60">
    <cfRule type="expression" dxfId="758" priority="20">
      <formula>MOD(ROW(),2)=0</formula>
    </cfRule>
  </conditionalFormatting>
  <conditionalFormatting sqref="AD60:AI60 D60:E60 L60 X60:AA60 T60 P60">
    <cfRule type="expression" dxfId="757" priority="19">
      <formula>MOD(ROW(),2)=0</formula>
    </cfRule>
  </conditionalFormatting>
  <conditionalFormatting sqref="AJ60:AT60">
    <cfRule type="expression" dxfId="756" priority="18">
      <formula>MOD(ROW(),2)=0</formula>
    </cfRule>
  </conditionalFormatting>
  <conditionalFormatting sqref="F60:K60">
    <cfRule type="expression" dxfId="755" priority="17">
      <formula>MOD(ROW(),2)=0</formula>
    </cfRule>
  </conditionalFormatting>
  <conditionalFormatting sqref="V60:W60">
    <cfRule type="expression" dxfId="754" priority="16">
      <formula>MOD(ROW(),2)=0</formula>
    </cfRule>
  </conditionalFormatting>
  <conditionalFormatting sqref="U60:W60">
    <cfRule type="expression" dxfId="753" priority="15">
      <formula>MOD(ROW(),2)=0</formula>
    </cfRule>
  </conditionalFormatting>
  <conditionalFormatting sqref="R60:S60">
    <cfRule type="expression" dxfId="752" priority="14">
      <formula>MOD(ROW(),2)=0</formula>
    </cfRule>
  </conditionalFormatting>
  <conditionalFormatting sqref="Q60:S60">
    <cfRule type="expression" dxfId="751" priority="13">
      <formula>MOD(ROW(),2)=0</formula>
    </cfRule>
  </conditionalFormatting>
  <conditionalFormatting sqref="N60:O60">
    <cfRule type="expression" dxfId="750" priority="12">
      <formula>MOD(ROW(),2)=0</formula>
    </cfRule>
  </conditionalFormatting>
  <conditionalFormatting sqref="M60:O60">
    <cfRule type="expression" dxfId="749" priority="11">
      <formula>MOD(ROW(),2)=0</formula>
    </cfRule>
  </conditionalFormatting>
  <conditionalFormatting sqref="AC61 Z61:AA61 F61:K61">
    <cfRule type="expression" dxfId="748" priority="10">
      <formula>MOD(ROW(),2)=0</formula>
    </cfRule>
  </conditionalFormatting>
  <conditionalFormatting sqref="AD61:AI61 D61:E61 L61 X61:AA61 T61 P61">
    <cfRule type="expression" dxfId="747" priority="9">
      <formula>MOD(ROW(),2)=0</formula>
    </cfRule>
  </conditionalFormatting>
  <conditionalFormatting sqref="AJ61:AT61">
    <cfRule type="expression" dxfId="746" priority="8">
      <formula>MOD(ROW(),2)=0</formula>
    </cfRule>
  </conditionalFormatting>
  <conditionalFormatting sqref="F61:K61">
    <cfRule type="expression" dxfId="745" priority="7">
      <formula>MOD(ROW(),2)=0</formula>
    </cfRule>
  </conditionalFormatting>
  <conditionalFormatting sqref="V61:W61">
    <cfRule type="expression" dxfId="744" priority="6">
      <formula>MOD(ROW(),2)=0</formula>
    </cfRule>
  </conditionalFormatting>
  <conditionalFormatting sqref="U61:W61">
    <cfRule type="expression" dxfId="743" priority="5">
      <formula>MOD(ROW(),2)=0</formula>
    </cfRule>
  </conditionalFormatting>
  <conditionalFormatting sqref="R61:S61">
    <cfRule type="expression" dxfId="742" priority="4">
      <formula>MOD(ROW(),2)=0</formula>
    </cfRule>
  </conditionalFormatting>
  <conditionalFormatting sqref="Q61:S61">
    <cfRule type="expression" dxfId="741" priority="3">
      <formula>MOD(ROW(),2)=0</formula>
    </cfRule>
  </conditionalFormatting>
  <conditionalFormatting sqref="N61:O61">
    <cfRule type="expression" dxfId="740" priority="2">
      <formula>MOD(ROW(),2)=0</formula>
    </cfRule>
  </conditionalFormatting>
  <conditionalFormatting sqref="M61:O61">
    <cfRule type="expression" dxfId="739" priority="1">
      <formula>MOD(ROW(),2)=0</formula>
    </cfRule>
  </conditionalFormatting>
  <dataValidations disablePrompts="1" xWindow="608" yWindow="187" count="1">
    <dataValidation allowBlank="1" showInputMessage="1" showErrorMessage="1" promptTitle="Do not change" prompt="This field is automatically updated from the names-list" sqref="AP9:AP61" xr:uid="{00000000-0002-0000-2000-000000000000}"/>
  </dataValidations>
  <hyperlinks>
    <hyperlink ref="AC2" r:id="rId1" display="www.wuerth-solar.de" xr:uid="{00000000-0004-0000-2000-000000000000}"/>
  </hyperlinks>
  <pageMargins left="0.78740157499999996" right="0.78740157499999996" top="0.984251969" bottom="0.984251969" header="0.4921259845" footer="0.4921259845"/>
  <pageSetup paperSize="9" scale="37" orientation="landscape" r:id="rId2"/>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tabColor theme="6" tint="0.39997558519241921"/>
    <pageSetUpPr fitToPage="1"/>
  </sheetPr>
  <dimension ref="A1:AS77"/>
  <sheetViews>
    <sheetView zoomScale="85" zoomScaleNormal="85" workbookViewId="0"/>
  </sheetViews>
  <sheetFormatPr baseColWidth="10" defaultColWidth="11.42578125" defaultRowHeight="12" outlineLevelCol="1"/>
  <cols>
    <col min="1" max="1" width="12.7109375" style="1203" customWidth="1"/>
    <col min="2" max="2" width="13.28515625" style="1265" customWidth="1"/>
    <col min="3" max="3" width="3.7109375" style="1266" hidden="1" customWidth="1" outlineLevel="1"/>
    <col min="4" max="4" width="3.140625" style="1203" hidden="1" customWidth="1" outlineLevel="1"/>
    <col min="5" max="5" width="6.28515625" style="1203" hidden="1" customWidth="1" outlineLevel="1"/>
    <col min="6" max="6" width="33.85546875" style="1267" customWidth="1" collapsed="1"/>
    <col min="7" max="7" width="6" style="1203" customWidth="1"/>
    <col min="8" max="8" width="5.7109375" style="1203" hidden="1" customWidth="1" outlineLevel="1"/>
    <col min="9" max="9" width="19.42578125" style="1203" hidden="1" customWidth="1" outlineLevel="1"/>
    <col min="10" max="10" width="3.28515625" style="1203" customWidth="1" collapsed="1"/>
    <col min="11" max="11" width="8.28515625" style="1203" customWidth="1"/>
    <col min="12" max="12" width="11.42578125" style="1203"/>
    <col min="13" max="13" width="2.42578125" style="1268" customWidth="1" outlineLevel="1"/>
    <col min="14" max="14" width="4.28515625" style="1268" customWidth="1" outlineLevel="1"/>
    <col min="15" max="15" width="37.85546875" style="1268" customWidth="1" outlineLevel="1"/>
    <col min="16" max="16" width="4.140625" style="1096" customWidth="1"/>
    <col min="17" max="17" width="23.140625" style="1269" customWidth="1"/>
    <col min="18" max="18" width="4" style="1270" bestFit="1" customWidth="1"/>
    <col min="19" max="19" width="6.28515625" style="1271" bestFit="1" customWidth="1"/>
    <col min="20" max="20" width="5.85546875" style="1271" bestFit="1" customWidth="1"/>
    <col min="21" max="21" width="4.7109375" style="1271" bestFit="1" customWidth="1"/>
    <col min="22" max="22" width="5.28515625" style="1271" bestFit="1" customWidth="1"/>
    <col min="23" max="23" width="5.85546875" style="1271" bestFit="1" customWidth="1"/>
    <col min="24" max="25" width="6.85546875" style="1271" bestFit="1" customWidth="1"/>
    <col min="26" max="26" width="8.28515625" style="1271" bestFit="1" customWidth="1"/>
    <col min="27" max="27" width="9.140625" style="1271" bestFit="1" customWidth="1"/>
    <col min="28" max="28" width="12.140625" style="1271" customWidth="1"/>
    <col min="29" max="31" width="5.42578125" style="1203" customWidth="1"/>
    <col min="32" max="32" width="5.85546875" style="1203" customWidth="1"/>
    <col min="33" max="33" width="5.42578125" style="1203" customWidth="1"/>
    <col min="34" max="34" width="5.28515625" style="1203" customWidth="1"/>
    <col min="35" max="36" width="11.42578125" style="1203"/>
    <col min="37" max="38" width="11.42578125" style="1223"/>
    <col min="39" max="16384" width="11.42578125" style="1203"/>
  </cols>
  <sheetData>
    <row r="1" spans="1:45">
      <c r="A1" s="1041"/>
      <c r="B1" s="1042"/>
      <c r="C1" s="1043"/>
      <c r="D1" s="1041"/>
      <c r="E1" s="1041"/>
      <c r="F1" s="1044" t="s">
        <v>456</v>
      </c>
      <c r="G1" s="1041"/>
      <c r="H1" s="1041"/>
      <c r="I1" s="1041"/>
      <c r="J1" s="1041"/>
      <c r="K1" s="1041"/>
      <c r="L1" s="1045" t="s">
        <v>1626</v>
      </c>
      <c r="M1" s="1046"/>
      <c r="N1" s="1046"/>
      <c r="O1" s="1046"/>
      <c r="P1" s="1096" t="s">
        <v>1614</v>
      </c>
      <c r="Q1" s="1080"/>
      <c r="R1" s="1523"/>
      <c r="S1" s="1523"/>
      <c r="T1" s="1523"/>
      <c r="U1" s="1523"/>
      <c r="V1" s="1523"/>
      <c r="W1" s="1523"/>
      <c r="X1" s="1081"/>
      <c r="Y1" s="1081"/>
      <c r="Z1" s="1081"/>
      <c r="AA1" s="1081"/>
      <c r="AB1" s="1081"/>
      <c r="AC1" s="1080"/>
      <c r="AD1" s="1080"/>
      <c r="AE1" s="1080"/>
      <c r="AF1" s="1080"/>
      <c r="AG1" s="1080"/>
      <c r="AH1" s="1080"/>
      <c r="AK1" s="1203"/>
      <c r="AL1" s="1203"/>
    </row>
    <row r="2" spans="1:45">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98">
        <v>3707</v>
      </c>
      <c r="Q2" s="1081">
        <v>3708</v>
      </c>
      <c r="R2" s="1081">
        <v>3709</v>
      </c>
      <c r="S2" s="1081">
        <v>3792</v>
      </c>
      <c r="T2" s="1081"/>
      <c r="U2" s="1081"/>
      <c r="V2" s="1081"/>
      <c r="W2" s="1081"/>
      <c r="X2" s="1081"/>
      <c r="Y2" s="1080"/>
      <c r="Z2" s="1080"/>
      <c r="AA2" s="1080"/>
      <c r="AB2" s="1080" t="s">
        <v>186</v>
      </c>
      <c r="AC2" s="1080" t="s">
        <v>174</v>
      </c>
      <c r="AD2" s="1080" t="s">
        <v>175</v>
      </c>
      <c r="AE2" s="1080" t="s">
        <v>176</v>
      </c>
      <c r="AF2" s="1080" t="s">
        <v>177</v>
      </c>
      <c r="AG2" s="1080" t="s">
        <v>178</v>
      </c>
      <c r="AH2" s="1080" t="s">
        <v>179</v>
      </c>
      <c r="AI2" s="1203" t="s">
        <v>180</v>
      </c>
      <c r="AJ2" s="1203" t="s">
        <v>181</v>
      </c>
      <c r="AK2" s="1203" t="s">
        <v>182</v>
      </c>
      <c r="AL2" s="1203" t="s">
        <v>332</v>
      </c>
      <c r="AM2" s="1203" t="s">
        <v>185</v>
      </c>
      <c r="AN2" s="1203" t="s">
        <v>174</v>
      </c>
      <c r="AO2" s="1203" t="s">
        <v>175</v>
      </c>
      <c r="AP2" s="1203" t="s">
        <v>176</v>
      </c>
      <c r="AQ2" s="1203" t="s">
        <v>177</v>
      </c>
      <c r="AR2" s="1203" t="s">
        <v>178</v>
      </c>
      <c r="AS2" s="1203" t="s">
        <v>179</v>
      </c>
    </row>
    <row r="3" spans="1:45" ht="80.099999999999994" customHeight="1">
      <c r="A3" s="1050" t="s">
        <v>344</v>
      </c>
      <c r="B3" s="1051"/>
      <c r="C3" s="1043">
        <v>401</v>
      </c>
      <c r="D3" s="1052" t="s">
        <v>458</v>
      </c>
      <c r="E3" s="1052" t="s">
        <v>459</v>
      </c>
      <c r="F3" s="1053" t="s">
        <v>460</v>
      </c>
      <c r="G3" s="1052" t="s">
        <v>461</v>
      </c>
      <c r="H3" s="1052" t="s">
        <v>462</v>
      </c>
      <c r="I3" s="1052" t="s">
        <v>463</v>
      </c>
      <c r="J3" s="1052" t="s">
        <v>464</v>
      </c>
      <c r="K3" s="1052" t="s">
        <v>337</v>
      </c>
      <c r="L3" s="1054" t="s">
        <v>3106</v>
      </c>
      <c r="M3" s="1055" t="s">
        <v>187</v>
      </c>
      <c r="N3" s="1055" t="s">
        <v>188</v>
      </c>
      <c r="O3" s="1056" t="s">
        <v>492</v>
      </c>
      <c r="P3" s="1100" t="s">
        <v>3107</v>
      </c>
      <c r="Q3" s="1082" t="s">
        <v>187</v>
      </c>
      <c r="R3" s="1083" t="s">
        <v>188</v>
      </c>
      <c r="S3" s="1083" t="s">
        <v>492</v>
      </c>
      <c r="T3" s="1083"/>
      <c r="U3" s="1083"/>
      <c r="V3" s="1083"/>
      <c r="W3" s="1083"/>
      <c r="X3" s="1084"/>
      <c r="Y3" s="1084"/>
      <c r="Z3" s="1084"/>
      <c r="AA3" s="1084"/>
      <c r="AB3" s="1084"/>
      <c r="AC3" s="1085" t="s">
        <v>190</v>
      </c>
      <c r="AD3" s="1085" t="s">
        <v>190</v>
      </c>
      <c r="AE3" s="1085"/>
      <c r="AF3" s="1085"/>
      <c r="AG3" s="1085"/>
      <c r="AH3" s="1085"/>
      <c r="AK3" s="1203"/>
      <c r="AL3" s="1203"/>
    </row>
    <row r="4" spans="1:45" ht="12" customHeight="1">
      <c r="A4" s="1041"/>
      <c r="B4" s="1051"/>
      <c r="C4" s="1043">
        <v>662</v>
      </c>
      <c r="D4" s="1053"/>
      <c r="E4" s="1053"/>
      <c r="F4" s="1053" t="s">
        <v>461</v>
      </c>
      <c r="G4" s="1053"/>
      <c r="H4" s="1053"/>
      <c r="I4" s="1053"/>
      <c r="J4" s="1053"/>
      <c r="K4" s="1053"/>
      <c r="L4" s="1054" t="s">
        <v>465</v>
      </c>
      <c r="M4" s="1057"/>
      <c r="N4" s="1057"/>
      <c r="O4" s="1058"/>
      <c r="P4" s="1101" t="s">
        <v>465</v>
      </c>
      <c r="Q4" s="1086"/>
      <c r="R4" s="1087"/>
      <c r="S4" s="1082"/>
      <c r="T4" s="1082"/>
      <c r="U4" s="1082" t="s">
        <v>192</v>
      </c>
      <c r="V4" s="1082"/>
      <c r="W4" s="1082"/>
      <c r="X4" s="1088"/>
      <c r="Y4" s="1088"/>
      <c r="Z4" s="1088"/>
      <c r="AA4" s="1088"/>
      <c r="AB4" s="1089"/>
      <c r="AC4" s="1090"/>
      <c r="AD4" s="1090"/>
      <c r="AE4" s="1090"/>
      <c r="AF4" s="1090"/>
      <c r="AG4" s="1090"/>
      <c r="AH4" s="1090"/>
      <c r="AK4" s="1203"/>
      <c r="AL4" s="1203"/>
    </row>
    <row r="5" spans="1:45">
      <c r="A5" s="1041"/>
      <c r="B5" s="1051"/>
      <c r="C5" s="1043">
        <v>493</v>
      </c>
      <c r="D5" s="1053"/>
      <c r="E5" s="1053"/>
      <c r="F5" s="1053" t="s">
        <v>464</v>
      </c>
      <c r="G5" s="1053"/>
      <c r="H5" s="1053"/>
      <c r="I5" s="1053"/>
      <c r="J5" s="1053"/>
      <c r="K5" s="1053"/>
      <c r="L5" s="1054">
        <v>1</v>
      </c>
      <c r="M5" s="1057"/>
      <c r="N5" s="1057"/>
      <c r="O5" s="1058"/>
      <c r="P5" s="1101">
        <v>1</v>
      </c>
      <c r="Q5" s="1086"/>
      <c r="R5" s="1082"/>
      <c r="S5" s="1082"/>
      <c r="T5" s="1082"/>
      <c r="U5" s="1082"/>
      <c r="V5" s="1082"/>
      <c r="W5" s="1082"/>
      <c r="X5" s="1089"/>
      <c r="Y5" s="1089"/>
      <c r="Z5" s="1089"/>
      <c r="AA5" s="1089"/>
      <c r="AB5" s="1089"/>
      <c r="AC5" s="1090"/>
      <c r="AD5" s="1090"/>
      <c r="AE5" s="1090"/>
      <c r="AF5" s="1090"/>
      <c r="AG5" s="1090"/>
      <c r="AH5" s="1090"/>
      <c r="AK5" s="1203"/>
      <c r="AL5" s="1203"/>
    </row>
    <row r="6" spans="1:45">
      <c r="A6" s="1041"/>
      <c r="B6" s="1051"/>
      <c r="C6" s="1043">
        <v>403</v>
      </c>
      <c r="D6" s="1053"/>
      <c r="E6" s="1053"/>
      <c r="F6" s="1053" t="s">
        <v>337</v>
      </c>
      <c r="G6" s="1053"/>
      <c r="H6" s="1053"/>
      <c r="I6" s="1053"/>
      <c r="J6" s="1053"/>
      <c r="K6" s="1053"/>
      <c r="L6" s="1054" t="s">
        <v>340</v>
      </c>
      <c r="M6" s="1057"/>
      <c r="N6" s="1057"/>
      <c r="O6" s="1058"/>
      <c r="P6" s="1101" t="s">
        <v>340</v>
      </c>
      <c r="Q6" s="1086"/>
      <c r="R6" s="1091"/>
      <c r="S6" s="1091"/>
      <c r="T6" s="1091"/>
      <c r="U6" s="1091"/>
      <c r="V6" s="1091"/>
      <c r="W6" s="1091"/>
      <c r="X6" s="1089"/>
      <c r="Y6" s="1089"/>
      <c r="Z6" s="1092"/>
      <c r="AA6" s="1092"/>
      <c r="AB6" s="1093"/>
      <c r="AC6" s="1090"/>
      <c r="AD6" s="1090"/>
      <c r="AE6" s="1090"/>
      <c r="AF6" s="1090"/>
      <c r="AG6" s="1090"/>
      <c r="AH6" s="1090"/>
      <c r="AK6" s="1203"/>
      <c r="AL6" s="1203"/>
    </row>
    <row r="7" spans="1:45" ht="24">
      <c r="A7" s="1045" t="s">
        <v>1626</v>
      </c>
      <c r="B7" s="1059" t="s">
        <v>467</v>
      </c>
      <c r="C7" s="1060"/>
      <c r="D7" s="1061" t="s">
        <v>352</v>
      </c>
      <c r="E7" s="1062">
        <v>0</v>
      </c>
      <c r="F7" s="1063" t="s">
        <v>3106</v>
      </c>
      <c r="G7" s="1064" t="s">
        <v>465</v>
      </c>
      <c r="H7" s="1065" t="s">
        <v>352</v>
      </c>
      <c r="I7" s="1065" t="s">
        <v>352</v>
      </c>
      <c r="J7" s="1066">
        <v>1</v>
      </c>
      <c r="K7" s="1064" t="s">
        <v>340</v>
      </c>
      <c r="L7" s="1067">
        <v>1</v>
      </c>
      <c r="M7" s="1068"/>
      <c r="N7" s="1069"/>
      <c r="O7" s="1070"/>
      <c r="P7" s="1101">
        <v>0</v>
      </c>
      <c r="Q7" s="1086"/>
      <c r="R7" s="1082"/>
      <c r="S7" s="1082"/>
      <c r="T7" s="1082"/>
      <c r="U7" s="1082"/>
      <c r="V7" s="1082"/>
      <c r="W7" s="1082"/>
      <c r="X7" s="1089"/>
      <c r="Y7" s="1089"/>
      <c r="Z7" s="1089"/>
      <c r="AA7" s="1089"/>
      <c r="AB7" s="1089"/>
      <c r="AC7" s="1089"/>
      <c r="AD7" s="1089"/>
      <c r="AE7" s="1089"/>
      <c r="AF7" s="1089"/>
      <c r="AG7" s="1089"/>
      <c r="AH7" s="1089"/>
      <c r="AK7" s="1203"/>
      <c r="AL7" s="1203"/>
    </row>
    <row r="8" spans="1:45" ht="24">
      <c r="A8" s="1045" t="s">
        <v>1614</v>
      </c>
      <c r="B8" s="1059"/>
      <c r="C8" s="1060"/>
      <c r="D8" s="1071" t="s">
        <v>352</v>
      </c>
      <c r="E8" s="1072">
        <v>0</v>
      </c>
      <c r="F8" s="1073" t="s">
        <v>3107</v>
      </c>
      <c r="G8" s="1074" t="s">
        <v>465</v>
      </c>
      <c r="H8" s="1075" t="s">
        <v>352</v>
      </c>
      <c r="I8" s="1075" t="s">
        <v>352</v>
      </c>
      <c r="J8" s="1076">
        <v>1</v>
      </c>
      <c r="K8" s="1074" t="s">
        <v>340</v>
      </c>
      <c r="L8" s="1077">
        <v>0</v>
      </c>
      <c r="M8" s="1078"/>
      <c r="N8" s="1079"/>
      <c r="O8" s="1073"/>
      <c r="P8" s="1101">
        <v>1</v>
      </c>
      <c r="Q8" s="1041"/>
      <c r="R8" s="1094"/>
      <c r="S8" s="1094"/>
      <c r="T8" s="1094"/>
      <c r="U8" s="1094"/>
      <c r="V8" s="1094"/>
      <c r="W8" s="1094"/>
      <c r="X8" s="1089"/>
      <c r="Y8" s="1089"/>
      <c r="Z8" s="1093"/>
      <c r="AA8" s="1093"/>
      <c r="AB8" s="1093"/>
      <c r="AC8" s="1095"/>
      <c r="AD8" s="1095"/>
      <c r="AE8" s="1095"/>
      <c r="AF8" s="1095"/>
      <c r="AG8" s="1095"/>
      <c r="AH8" s="1095"/>
      <c r="AK8" s="1203"/>
      <c r="AL8" s="1203"/>
    </row>
    <row r="9" spans="1:45">
      <c r="A9" s="1045" t="s">
        <v>1654</v>
      </c>
      <c r="B9" s="1059" t="s">
        <v>89</v>
      </c>
      <c r="C9" s="1060" t="s">
        <v>469</v>
      </c>
      <c r="D9" s="1071" t="s">
        <v>470</v>
      </c>
      <c r="E9" s="1072" t="s">
        <v>352</v>
      </c>
      <c r="F9" s="1073" t="s">
        <v>3077</v>
      </c>
      <c r="G9" s="1074" t="s">
        <v>191</v>
      </c>
      <c r="H9" s="1075" t="s">
        <v>352</v>
      </c>
      <c r="I9" s="1075" t="s">
        <v>352</v>
      </c>
      <c r="J9" s="1076">
        <v>1</v>
      </c>
      <c r="K9" s="1074" t="s">
        <v>340</v>
      </c>
      <c r="L9" s="1077">
        <v>1</v>
      </c>
      <c r="M9" s="1078">
        <v>1</v>
      </c>
      <c r="N9" s="1079">
        <v>3.0032503680908538</v>
      </c>
      <c r="O9" s="1073" t="s">
        <v>3108</v>
      </c>
      <c r="P9" s="1101"/>
      <c r="Q9" s="1041">
        <v>1</v>
      </c>
      <c r="R9" s="1094">
        <v>3.0032503680908538</v>
      </c>
      <c r="S9" s="1094" t="s">
        <v>3108</v>
      </c>
      <c r="T9" s="1094"/>
      <c r="U9" s="1094">
        <v>1</v>
      </c>
      <c r="V9" s="1094">
        <v>1</v>
      </c>
      <c r="W9" s="1094">
        <v>1</v>
      </c>
      <c r="X9" s="1089">
        <v>1</v>
      </c>
      <c r="Y9" s="1089">
        <v>1</v>
      </c>
      <c r="Z9" s="1093">
        <v>3</v>
      </c>
      <c r="AA9" s="1093">
        <v>9</v>
      </c>
      <c r="AB9" s="1093">
        <v>3</v>
      </c>
      <c r="AC9" s="1095">
        <v>1.05</v>
      </c>
      <c r="AD9" s="1095">
        <v>3.0032503680908538</v>
      </c>
      <c r="AE9" s="1095" t="s">
        <v>3080</v>
      </c>
      <c r="AF9" s="1095">
        <v>1</v>
      </c>
      <c r="AG9" s="1095">
        <v>1</v>
      </c>
      <c r="AH9" s="1095">
        <v>1</v>
      </c>
      <c r="AI9" s="1203">
        <v>1</v>
      </c>
      <c r="AJ9" s="1203">
        <v>1</v>
      </c>
      <c r="AK9" s="1203">
        <v>1.05</v>
      </c>
      <c r="AL9" s="1203"/>
    </row>
    <row r="10" spans="1:45">
      <c r="A10" s="1045" t="s">
        <v>1627</v>
      </c>
      <c r="B10" s="1059"/>
      <c r="C10" s="1060" t="s">
        <v>469</v>
      </c>
      <c r="D10" s="1071" t="s">
        <v>470</v>
      </c>
      <c r="E10" s="1072" t="s">
        <v>352</v>
      </c>
      <c r="F10" s="1073" t="s">
        <v>3078</v>
      </c>
      <c r="G10" s="1074" t="s">
        <v>191</v>
      </c>
      <c r="H10" s="1075" t="s">
        <v>352</v>
      </c>
      <c r="I10" s="1075" t="s">
        <v>352</v>
      </c>
      <c r="J10" s="1076">
        <v>1</v>
      </c>
      <c r="K10" s="1074" t="s">
        <v>340</v>
      </c>
      <c r="L10" s="1077"/>
      <c r="M10" s="1078">
        <v>1</v>
      </c>
      <c r="N10" s="1079">
        <v>3.0032503680908538</v>
      </c>
      <c r="O10" s="1073" t="s">
        <v>3108</v>
      </c>
      <c r="P10" s="1101">
        <v>1</v>
      </c>
      <c r="Q10" s="1041">
        <v>1</v>
      </c>
      <c r="R10" s="1094">
        <v>3.0032503680908538</v>
      </c>
      <c r="S10" s="1094" t="s">
        <v>3108</v>
      </c>
      <c r="T10" s="1094"/>
      <c r="U10" s="1094">
        <v>1</v>
      </c>
      <c r="V10" s="1094">
        <v>1</v>
      </c>
      <c r="W10" s="1094">
        <v>1</v>
      </c>
      <c r="X10" s="1089">
        <v>1</v>
      </c>
      <c r="Y10" s="1089">
        <v>1</v>
      </c>
      <c r="Z10" s="1093">
        <v>3</v>
      </c>
      <c r="AA10" s="1093">
        <v>9</v>
      </c>
      <c r="AB10" s="1093">
        <v>3</v>
      </c>
      <c r="AC10" s="1095">
        <v>1.05</v>
      </c>
      <c r="AD10" s="1095">
        <v>3.0032503680908538</v>
      </c>
      <c r="AE10" s="1095" t="s">
        <v>3080</v>
      </c>
      <c r="AF10" s="1095">
        <v>1</v>
      </c>
      <c r="AG10" s="1095">
        <v>1</v>
      </c>
      <c r="AH10" s="1095">
        <v>1</v>
      </c>
      <c r="AI10" s="1203">
        <v>1</v>
      </c>
      <c r="AJ10" s="1203">
        <v>1</v>
      </c>
      <c r="AK10" s="1203">
        <v>1.05</v>
      </c>
      <c r="AL10" s="1203"/>
    </row>
    <row r="11" spans="1:45" ht="24">
      <c r="A11" s="1045" t="s">
        <v>1856</v>
      </c>
      <c r="B11" s="1059" t="s">
        <v>90</v>
      </c>
      <c r="C11" s="1060" t="s">
        <v>469</v>
      </c>
      <c r="D11" s="1071" t="s">
        <v>470</v>
      </c>
      <c r="E11" s="1072" t="s">
        <v>352</v>
      </c>
      <c r="F11" s="1073" t="s">
        <v>1858</v>
      </c>
      <c r="G11" s="1074" t="s">
        <v>465</v>
      </c>
      <c r="H11" s="1075" t="s">
        <v>352</v>
      </c>
      <c r="I11" s="1075" t="s">
        <v>352</v>
      </c>
      <c r="J11" s="1076">
        <v>0</v>
      </c>
      <c r="K11" s="1074" t="s">
        <v>341</v>
      </c>
      <c r="L11" s="1077">
        <v>14.024220042180094</v>
      </c>
      <c r="M11" s="1078">
        <v>1</v>
      </c>
      <c r="N11" s="1079">
        <v>2.0949941301068096</v>
      </c>
      <c r="O11" s="1073" t="s">
        <v>3109</v>
      </c>
      <c r="P11" s="1103">
        <v>16.098319568246445</v>
      </c>
      <c r="Q11" s="1041">
        <v>1</v>
      </c>
      <c r="R11" s="1094">
        <v>2.0949941301068096</v>
      </c>
      <c r="S11" s="1094" t="s">
        <v>3109</v>
      </c>
      <c r="T11" s="1094" t="s">
        <v>1628</v>
      </c>
      <c r="U11" s="1094">
        <v>4</v>
      </c>
      <c r="V11" s="1094">
        <v>5</v>
      </c>
      <c r="W11" s="1094" t="s">
        <v>194</v>
      </c>
      <c r="X11" s="1089" t="s">
        <v>194</v>
      </c>
      <c r="Y11" s="1089" t="s">
        <v>194</v>
      </c>
      <c r="Z11" s="1093" t="s">
        <v>194</v>
      </c>
      <c r="AA11" s="1093">
        <v>5</v>
      </c>
      <c r="AB11" s="1093">
        <v>2</v>
      </c>
      <c r="AC11" s="1095">
        <v>1.2941338353151037</v>
      </c>
      <c r="AD11" s="1095">
        <v>2.0949941301068096</v>
      </c>
      <c r="AE11" s="1095" t="s">
        <v>52</v>
      </c>
      <c r="AF11" s="1095">
        <v>1.2</v>
      </c>
      <c r="AG11" s="1095">
        <v>1.2</v>
      </c>
      <c r="AH11" s="1095">
        <v>1</v>
      </c>
      <c r="AI11" s="1203">
        <v>1</v>
      </c>
      <c r="AJ11" s="1203">
        <v>1</v>
      </c>
      <c r="AK11" s="1203">
        <v>1</v>
      </c>
      <c r="AL11" s="1203"/>
    </row>
    <row r="12" spans="1:45" ht="24">
      <c r="A12" s="1045">
        <v>1824</v>
      </c>
      <c r="B12" s="1059"/>
      <c r="C12" s="1060" t="s">
        <v>469</v>
      </c>
      <c r="D12" s="1071" t="s">
        <v>470</v>
      </c>
      <c r="E12" s="1072" t="s">
        <v>352</v>
      </c>
      <c r="F12" s="1073" t="s">
        <v>2189</v>
      </c>
      <c r="G12" s="1074" t="s">
        <v>2190</v>
      </c>
      <c r="H12" s="1075" t="s">
        <v>352</v>
      </c>
      <c r="I12" s="1075" t="s">
        <v>352</v>
      </c>
      <c r="J12" s="1076">
        <v>0</v>
      </c>
      <c r="K12" s="1074" t="s">
        <v>341</v>
      </c>
      <c r="L12" s="1077">
        <v>220.76398141846153</v>
      </c>
      <c r="M12" s="1078">
        <v>1</v>
      </c>
      <c r="N12" s="1079">
        <v>2.0949941301068096</v>
      </c>
      <c r="O12" s="1073" t="s">
        <v>3110</v>
      </c>
      <c r="P12" s="1103">
        <v>253.41367372615383</v>
      </c>
      <c r="Q12" s="1041">
        <v>1</v>
      </c>
      <c r="R12" s="1094">
        <v>2.0949941301068096</v>
      </c>
      <c r="S12" s="1094" t="s">
        <v>3110</v>
      </c>
      <c r="T12" s="1094" t="s">
        <v>1629</v>
      </c>
      <c r="U12" s="1094">
        <v>4</v>
      </c>
      <c r="V12" s="1094">
        <v>5</v>
      </c>
      <c r="W12" s="1094" t="s">
        <v>194</v>
      </c>
      <c r="X12" s="1089" t="s">
        <v>194</v>
      </c>
      <c r="Y12" s="1089" t="s">
        <v>194</v>
      </c>
      <c r="Z12" s="1093" t="s">
        <v>194</v>
      </c>
      <c r="AA12" s="1093">
        <v>5</v>
      </c>
      <c r="AB12" s="1093">
        <v>2</v>
      </c>
      <c r="AC12" s="1095">
        <v>1.2941338353151037</v>
      </c>
      <c r="AD12" s="1095">
        <v>2.0949941301068096</v>
      </c>
      <c r="AE12" s="1095" t="s">
        <v>52</v>
      </c>
      <c r="AF12" s="1095">
        <v>1.2</v>
      </c>
      <c r="AG12" s="1095">
        <v>1.2</v>
      </c>
      <c r="AH12" s="1095">
        <v>1</v>
      </c>
      <c r="AI12" s="1203">
        <v>1</v>
      </c>
      <c r="AJ12" s="1203">
        <v>1</v>
      </c>
      <c r="AK12" s="1203">
        <v>1</v>
      </c>
      <c r="AL12" s="1203"/>
    </row>
    <row r="13" spans="1:45">
      <c r="A13" s="1045"/>
      <c r="B13" s="1059"/>
      <c r="C13" s="1060"/>
      <c r="D13" s="1071"/>
      <c r="E13" s="1072"/>
      <c r="F13" s="1073"/>
      <c r="G13" s="1074"/>
      <c r="H13" s="1075"/>
      <c r="I13" s="1075"/>
      <c r="J13" s="1076"/>
      <c r="K13" s="1074"/>
      <c r="L13" s="1077"/>
      <c r="M13" s="1078"/>
      <c r="N13" s="1079"/>
      <c r="O13" s="1073"/>
      <c r="P13" s="1103"/>
      <c r="Q13" s="1041"/>
      <c r="R13" s="1094"/>
      <c r="S13" s="1094"/>
      <c r="T13" s="1094"/>
      <c r="U13" s="1094"/>
      <c r="V13" s="1094"/>
      <c r="W13" s="1094"/>
      <c r="X13" s="1089"/>
      <c r="Y13" s="1089"/>
      <c r="Z13" s="1093"/>
      <c r="AA13" s="1093"/>
      <c r="AB13" s="1093"/>
      <c r="AC13" s="1095"/>
      <c r="AD13" s="1095"/>
      <c r="AE13" s="1095"/>
      <c r="AF13" s="1095"/>
      <c r="AG13" s="1095"/>
      <c r="AH13" s="1095"/>
      <c r="AK13" s="1203"/>
      <c r="AL13" s="1203"/>
    </row>
    <row r="14" spans="1:45">
      <c r="F14" s="1267" t="s">
        <v>789</v>
      </c>
      <c r="K14" s="1203" t="s">
        <v>241</v>
      </c>
      <c r="L14" s="1203">
        <v>14.875508</v>
      </c>
      <c r="O14" s="1268" t="s">
        <v>756</v>
      </c>
      <c r="P14" s="1103">
        <v>17.075507999999999</v>
      </c>
      <c r="AK14" s="1203"/>
      <c r="AL14" s="1203"/>
    </row>
    <row r="15" spans="1:45">
      <c r="P15" s="1103"/>
      <c r="AK15" s="1203"/>
      <c r="AL15" s="1203"/>
    </row>
    <row r="16" spans="1:45">
      <c r="F16" s="1278"/>
      <c r="P16" s="1103"/>
      <c r="AK16" s="1203"/>
      <c r="AL16" s="1203"/>
    </row>
    <row r="17" spans="2:38" ht="36">
      <c r="F17" s="1278" t="s">
        <v>1630</v>
      </c>
      <c r="H17" s="1203" t="s">
        <v>1631</v>
      </c>
      <c r="P17" s="1103"/>
      <c r="AK17" s="1203"/>
      <c r="AL17" s="1203"/>
    </row>
    <row r="18" spans="2:38">
      <c r="I18" s="1279"/>
      <c r="K18" s="1280"/>
      <c r="L18" s="1272"/>
      <c r="P18" s="1103"/>
      <c r="AK18" s="1203"/>
      <c r="AL18" s="1203"/>
    </row>
    <row r="19" spans="2:38">
      <c r="F19" s="1267" t="s">
        <v>1632</v>
      </c>
      <c r="G19" s="1203" t="s">
        <v>403</v>
      </c>
      <c r="H19" s="1203">
        <v>14350</v>
      </c>
      <c r="I19" s="1279" t="s">
        <v>762</v>
      </c>
      <c r="J19" s="1203" t="s">
        <v>1633</v>
      </c>
      <c r="K19" s="1280"/>
      <c r="L19" s="1272"/>
      <c r="P19" s="1104"/>
      <c r="AK19" s="1203"/>
      <c r="AL19" s="1203"/>
    </row>
    <row r="20" spans="2:38">
      <c r="F20" s="1267" t="s">
        <v>1634</v>
      </c>
      <c r="G20" s="1203" t="s">
        <v>403</v>
      </c>
      <c r="H20" s="1203">
        <v>14350</v>
      </c>
      <c r="I20" s="1279"/>
      <c r="K20" s="1280"/>
      <c r="L20" s="1272"/>
      <c r="P20" s="1103"/>
      <c r="AK20" s="1203"/>
      <c r="AL20" s="1203"/>
    </row>
    <row r="21" spans="2:38">
      <c r="F21" s="1267" t="s">
        <v>1635</v>
      </c>
      <c r="G21" s="1203" t="s">
        <v>403</v>
      </c>
      <c r="H21" s="1203">
        <v>14350</v>
      </c>
      <c r="I21" s="1279"/>
      <c r="K21" s="1280"/>
      <c r="L21" s="1272"/>
      <c r="P21" s="1103"/>
      <c r="AK21" s="1203"/>
      <c r="AL21" s="1203"/>
    </row>
    <row r="22" spans="2:38">
      <c r="F22" s="1278" t="s">
        <v>1636</v>
      </c>
      <c r="G22" s="1281" t="s">
        <v>403</v>
      </c>
      <c r="H22" s="1281">
        <v>14350</v>
      </c>
      <c r="I22" s="1282"/>
      <c r="J22" s="1281"/>
      <c r="K22" s="1283"/>
      <c r="L22" s="1284"/>
      <c r="P22" s="1103"/>
      <c r="AK22" s="1203"/>
      <c r="AL22" s="1203"/>
    </row>
    <row r="23" spans="2:38">
      <c r="F23" s="1267" t="s">
        <v>1637</v>
      </c>
      <c r="G23" s="1203" t="s">
        <v>950</v>
      </c>
      <c r="H23" s="1203">
        <v>20730</v>
      </c>
      <c r="P23" s="1103"/>
      <c r="AK23" s="1203"/>
      <c r="AL23" s="1203"/>
    </row>
    <row r="24" spans="2:38">
      <c r="B24" s="1203"/>
      <c r="C24" s="1203"/>
      <c r="F24" s="1267" t="s">
        <v>1638</v>
      </c>
      <c r="G24" s="1203" t="s">
        <v>403</v>
      </c>
      <c r="H24" s="1203">
        <v>14350</v>
      </c>
      <c r="P24" s="1103"/>
      <c r="Q24" s="1203"/>
      <c r="R24" s="1203"/>
      <c r="S24" s="1203"/>
      <c r="T24" s="1203"/>
      <c r="U24" s="1203"/>
      <c r="V24" s="1203"/>
      <c r="W24" s="1203"/>
      <c r="X24" s="1203"/>
      <c r="Y24" s="1203"/>
      <c r="Z24" s="1203"/>
      <c r="AA24" s="1203"/>
      <c r="AB24" s="1203"/>
      <c r="AK24" s="1203"/>
      <c r="AL24" s="1203"/>
    </row>
    <row r="25" spans="2:38">
      <c r="B25" s="1203"/>
      <c r="C25" s="1203"/>
      <c r="F25" s="1267" t="s">
        <v>1639</v>
      </c>
      <c r="G25" s="1203" t="s">
        <v>403</v>
      </c>
      <c r="H25" s="1203">
        <v>14350</v>
      </c>
      <c r="L25" s="1285"/>
      <c r="P25" s="1103"/>
      <c r="Q25" s="1203"/>
      <c r="R25" s="1203"/>
      <c r="S25" s="1203"/>
      <c r="T25" s="1203"/>
      <c r="U25" s="1203"/>
      <c r="V25" s="1203"/>
      <c r="W25" s="1203"/>
      <c r="X25" s="1203"/>
      <c r="Y25" s="1203"/>
      <c r="Z25" s="1203"/>
      <c r="AA25" s="1203"/>
      <c r="AB25" s="1203"/>
      <c r="AK25" s="1203"/>
      <c r="AL25" s="1203"/>
    </row>
    <row r="26" spans="2:38">
      <c r="B26" s="1203"/>
      <c r="C26" s="1203"/>
      <c r="F26" s="1267" t="s">
        <v>1640</v>
      </c>
      <c r="G26" s="1203" t="s">
        <v>403</v>
      </c>
      <c r="H26" s="1203">
        <v>14350</v>
      </c>
      <c r="L26" s="1272"/>
      <c r="P26" s="1103"/>
      <c r="Q26" s="1203"/>
      <c r="R26" s="1203"/>
      <c r="S26" s="1203"/>
      <c r="T26" s="1203"/>
      <c r="U26" s="1203"/>
      <c r="V26" s="1203"/>
      <c r="W26" s="1203"/>
      <c r="X26" s="1203"/>
      <c r="Y26" s="1203"/>
      <c r="Z26" s="1203"/>
      <c r="AA26" s="1203"/>
      <c r="AB26" s="1203"/>
      <c r="AK26" s="1203"/>
      <c r="AL26" s="1203"/>
    </row>
    <row r="27" spans="2:38">
      <c r="B27" s="1203"/>
      <c r="C27" s="1203"/>
      <c r="F27" s="1267" t="s">
        <v>1641</v>
      </c>
      <c r="G27" s="1203" t="s">
        <v>403</v>
      </c>
      <c r="H27" s="1203">
        <v>14350</v>
      </c>
      <c r="P27" s="1103"/>
      <c r="Q27" s="1203"/>
      <c r="R27" s="1203"/>
      <c r="S27" s="1203"/>
      <c r="T27" s="1203"/>
      <c r="U27" s="1203"/>
      <c r="V27" s="1203"/>
      <c r="W27" s="1203"/>
      <c r="X27" s="1203"/>
      <c r="Y27" s="1203"/>
      <c r="Z27" s="1203"/>
      <c r="AA27" s="1203"/>
      <c r="AB27" s="1203"/>
      <c r="AK27" s="1203"/>
      <c r="AL27" s="1203"/>
    </row>
    <row r="28" spans="2:38">
      <c r="B28" s="1203"/>
      <c r="C28" s="1203"/>
      <c r="F28" s="1267" t="s">
        <v>1642</v>
      </c>
      <c r="G28" s="1203" t="s">
        <v>1643</v>
      </c>
      <c r="P28" s="1103"/>
      <c r="Q28" s="1203"/>
      <c r="R28" s="1203"/>
      <c r="S28" s="1203"/>
      <c r="T28" s="1203"/>
      <c r="U28" s="1203"/>
      <c r="V28" s="1203"/>
      <c r="W28" s="1203"/>
      <c r="X28" s="1203"/>
      <c r="Y28" s="1203"/>
      <c r="Z28" s="1203"/>
      <c r="AA28" s="1203"/>
      <c r="AB28" s="1203"/>
      <c r="AK28" s="1203"/>
      <c r="AL28" s="1203"/>
    </row>
    <row r="29" spans="2:38">
      <c r="B29" s="1203"/>
      <c r="C29" s="1203"/>
      <c r="F29" s="1267" t="s">
        <v>1644</v>
      </c>
      <c r="G29" s="1203" t="s">
        <v>1643</v>
      </c>
      <c r="P29" s="1103"/>
      <c r="Q29" s="1203"/>
      <c r="R29" s="1203"/>
      <c r="S29" s="1203"/>
      <c r="T29" s="1203"/>
      <c r="U29" s="1203"/>
      <c r="V29" s="1203"/>
      <c r="W29" s="1203"/>
      <c r="X29" s="1203"/>
      <c r="Y29" s="1203"/>
      <c r="Z29" s="1203"/>
      <c r="AA29" s="1203"/>
      <c r="AB29" s="1203"/>
      <c r="AK29" s="1203"/>
      <c r="AL29" s="1203"/>
    </row>
    <row r="30" spans="2:38">
      <c r="B30" s="1203"/>
      <c r="C30" s="1203"/>
      <c r="F30" s="1273" t="s">
        <v>1645</v>
      </c>
      <c r="G30" s="1209" t="s">
        <v>465</v>
      </c>
      <c r="H30" s="1209"/>
      <c r="I30" s="1209"/>
      <c r="J30" s="1209"/>
      <c r="L30" s="1274"/>
      <c r="P30" s="1103"/>
      <c r="Q30" s="1203"/>
      <c r="R30" s="1203"/>
      <c r="S30" s="1203"/>
      <c r="T30" s="1203"/>
      <c r="U30" s="1203"/>
      <c r="V30" s="1203"/>
      <c r="W30" s="1203"/>
      <c r="X30" s="1203"/>
      <c r="Y30" s="1203"/>
      <c r="Z30" s="1203"/>
      <c r="AA30" s="1203"/>
      <c r="AB30" s="1203"/>
      <c r="AK30" s="1203"/>
      <c r="AL30" s="1203"/>
    </row>
    <row r="31" spans="2:38">
      <c r="B31" s="1203"/>
      <c r="C31" s="1203"/>
      <c r="F31" s="1275" t="s">
        <v>1646</v>
      </c>
      <c r="G31" s="1209" t="s">
        <v>403</v>
      </c>
      <c r="H31" s="1209">
        <v>14350</v>
      </c>
      <c r="I31" s="1209"/>
      <c r="J31" s="1209"/>
      <c r="P31" s="1103"/>
      <c r="Q31" s="1203"/>
      <c r="R31" s="1203"/>
      <c r="S31" s="1203"/>
      <c r="T31" s="1203"/>
      <c r="U31" s="1203"/>
      <c r="V31" s="1203"/>
      <c r="W31" s="1203"/>
      <c r="X31" s="1203"/>
      <c r="Y31" s="1203"/>
      <c r="Z31" s="1203"/>
      <c r="AA31" s="1203"/>
      <c r="AB31" s="1203"/>
      <c r="AK31" s="1203"/>
      <c r="AL31" s="1203"/>
    </row>
    <row r="32" spans="2:38">
      <c r="B32" s="1203"/>
      <c r="C32" s="1203"/>
      <c r="F32" s="1209" t="s">
        <v>1647</v>
      </c>
      <c r="G32" s="1209" t="s">
        <v>403</v>
      </c>
      <c r="H32" s="1209">
        <v>14350</v>
      </c>
      <c r="I32" s="1276"/>
      <c r="J32" s="1277"/>
      <c r="L32" s="1274"/>
      <c r="M32" s="1203"/>
      <c r="N32" s="1203"/>
      <c r="O32" s="1203"/>
      <c r="P32" s="1103"/>
      <c r="Q32" s="1203"/>
      <c r="R32" s="1203"/>
      <c r="S32" s="1203"/>
      <c r="T32" s="1203"/>
      <c r="U32" s="1203"/>
      <c r="V32" s="1203"/>
      <c r="W32" s="1203"/>
      <c r="X32" s="1203"/>
      <c r="Y32" s="1203"/>
      <c r="Z32" s="1203"/>
      <c r="AA32" s="1203"/>
      <c r="AB32" s="1203"/>
      <c r="AK32" s="1203"/>
      <c r="AL32" s="1203"/>
    </row>
    <row r="33" spans="6:16" s="1203" customFormat="1">
      <c r="F33" s="1275" t="s">
        <v>1648</v>
      </c>
      <c r="G33" s="1209" t="s">
        <v>1643</v>
      </c>
      <c r="H33" s="1209"/>
      <c r="I33" s="1276"/>
      <c r="J33" s="1277"/>
      <c r="L33" s="1274"/>
      <c r="P33" s="1103"/>
    </row>
    <row r="34" spans="6:16" s="1203" customFormat="1">
      <c r="F34" s="1275" t="s">
        <v>1649</v>
      </c>
      <c r="G34" s="1209" t="s">
        <v>403</v>
      </c>
      <c r="H34" s="1209">
        <v>14350</v>
      </c>
      <c r="I34" s="1276"/>
      <c r="J34" s="1277"/>
      <c r="L34" s="1274"/>
      <c r="P34" s="1103"/>
    </row>
    <row r="35" spans="6:16" s="1203" customFormat="1">
      <c r="F35" s="1275" t="s">
        <v>1650</v>
      </c>
      <c r="G35" s="1209" t="s">
        <v>1643</v>
      </c>
      <c r="H35" s="1209"/>
      <c r="I35" s="1209"/>
      <c r="J35" s="1209"/>
      <c r="L35" s="1274"/>
      <c r="P35" s="1103"/>
    </row>
    <row r="36" spans="6:16" s="1203" customFormat="1">
      <c r="F36" s="1275" t="s">
        <v>1651</v>
      </c>
      <c r="G36" s="1209" t="s">
        <v>403</v>
      </c>
      <c r="H36" s="1209">
        <v>14350</v>
      </c>
      <c r="I36" s="1209"/>
      <c r="J36" s="1209"/>
      <c r="P36" s="1101"/>
    </row>
    <row r="37" spans="6:16" s="1203" customFormat="1">
      <c r="F37" s="1203" t="s">
        <v>1652</v>
      </c>
      <c r="G37" s="1203" t="s">
        <v>1643</v>
      </c>
      <c r="P37" s="1103"/>
    </row>
    <row r="38" spans="6:16" s="1203" customFormat="1">
      <c r="P38" s="1103"/>
    </row>
    <row r="39" spans="6:16" s="1203" customFormat="1">
      <c r="F39" s="1203" t="s">
        <v>1653</v>
      </c>
      <c r="H39" s="1203">
        <v>14840.76923076923</v>
      </c>
      <c r="I39" s="1203" t="s">
        <v>762</v>
      </c>
      <c r="P39" s="1103"/>
    </row>
    <row r="40" spans="6:16" s="1203" customFormat="1">
      <c r="P40" s="1103"/>
    </row>
    <row r="41" spans="6:16" s="1203" customFormat="1">
      <c r="P41" s="1103"/>
    </row>
    <row r="42" spans="6:16" s="1203" customFormat="1">
      <c r="P42" s="1103"/>
    </row>
    <row r="43" spans="6:16" s="1203" customFormat="1">
      <c r="F43" s="1203" t="s">
        <v>1481</v>
      </c>
      <c r="G43" s="1203" t="s">
        <v>1482</v>
      </c>
      <c r="H43" s="1203" t="s">
        <v>773</v>
      </c>
      <c r="I43" s="1203" t="s">
        <v>909</v>
      </c>
      <c r="J43" s="1203" t="s">
        <v>1483</v>
      </c>
      <c r="P43" s="1103"/>
    </row>
    <row r="44" spans="6:16" s="1203" customFormat="1">
      <c r="G44" s="1203" t="s">
        <v>762</v>
      </c>
      <c r="P44" s="1103"/>
    </row>
    <row r="45" spans="6:16" s="1203" customFormat="1">
      <c r="F45" s="1203" t="s">
        <v>505</v>
      </c>
      <c r="G45" s="1203">
        <v>500</v>
      </c>
      <c r="H45" s="1203" t="s">
        <v>1484</v>
      </c>
      <c r="I45" s="1203">
        <v>0.51100000000000001</v>
      </c>
      <c r="J45" s="1203">
        <v>0.60545023696682465</v>
      </c>
      <c r="P45" s="1103"/>
    </row>
    <row r="46" spans="6:16" s="1203" customFormat="1">
      <c r="F46" s="1203" t="s">
        <v>427</v>
      </c>
      <c r="G46" s="1203">
        <v>1600</v>
      </c>
      <c r="H46" s="1203" t="s">
        <v>1484</v>
      </c>
      <c r="I46" s="1203">
        <v>0.25900000000000001</v>
      </c>
      <c r="J46" s="1203">
        <v>0.30687203791469198</v>
      </c>
      <c r="P46" s="1103"/>
    </row>
    <row r="47" spans="6:16" s="1203" customFormat="1">
      <c r="F47" s="1203" t="s">
        <v>775</v>
      </c>
      <c r="G47" s="1203">
        <v>1700</v>
      </c>
      <c r="H47" s="1203" t="s">
        <v>1484</v>
      </c>
      <c r="I47" s="1203">
        <v>7.3999999999999996E-2</v>
      </c>
      <c r="J47" s="1203">
        <v>8.7677725118483416E-2</v>
      </c>
      <c r="P47" s="1103"/>
    </row>
    <row r="48" spans="6:16" s="1203" customFormat="1">
      <c r="P48" s="1103"/>
    </row>
    <row r="49" spans="6:16" s="1203" customFormat="1">
      <c r="F49" s="1203" t="s">
        <v>1485</v>
      </c>
      <c r="G49" s="1203">
        <v>942.7725118483412</v>
      </c>
      <c r="P49" s="1103"/>
    </row>
    <row r="50" spans="6:16" s="1203" customFormat="1">
      <c r="P50" s="1103"/>
    </row>
    <row r="51" spans="6:16" s="1203" customFormat="1">
      <c r="P51" s="1103"/>
    </row>
    <row r="52" spans="6:16" s="1203" customFormat="1">
      <c r="P52" s="1103"/>
    </row>
    <row r="53" spans="6:16" s="1203" customFormat="1">
      <c r="P53" s="1103"/>
    </row>
    <row r="54" spans="6:16" s="1203" customFormat="1">
      <c r="P54" s="1103"/>
    </row>
    <row r="55" spans="6:16" s="1203" customFormat="1">
      <c r="P55" s="1103"/>
    </row>
    <row r="56" spans="6:16" s="1203" customFormat="1">
      <c r="P56" s="1103"/>
    </row>
    <row r="57" spans="6:16" s="1203" customFormat="1">
      <c r="P57" s="1103"/>
    </row>
    <row r="58" spans="6:16" s="1203" customFormat="1">
      <c r="P58" s="1103"/>
    </row>
    <row r="59" spans="6:16" s="1203" customFormat="1">
      <c r="P59" s="1103"/>
    </row>
    <row r="60" spans="6:16" s="1203" customFormat="1">
      <c r="P60" s="1103"/>
    </row>
    <row r="61" spans="6:16" s="1203" customFormat="1">
      <c r="P61" s="1103"/>
    </row>
    <row r="62" spans="6:16" s="1203" customFormat="1">
      <c r="P62" s="1096"/>
    </row>
    <row r="63" spans="6:16" s="1203" customFormat="1">
      <c r="P63" s="1096"/>
    </row>
    <row r="64" spans="6:16" s="1203" customFormat="1">
      <c r="P64" s="1096"/>
    </row>
    <row r="65" spans="16:16" s="1203" customFormat="1">
      <c r="P65" s="1096"/>
    </row>
    <row r="66" spans="16:16" s="1203" customFormat="1">
      <c r="P66" s="1096"/>
    </row>
    <row r="67" spans="16:16" s="1203" customFormat="1">
      <c r="P67" s="1096"/>
    </row>
    <row r="68" spans="16:16" s="1203" customFormat="1">
      <c r="P68" s="1096"/>
    </row>
    <row r="69" spans="16:16" s="1203" customFormat="1">
      <c r="P69" s="1096"/>
    </row>
    <row r="70" spans="16:16" s="1203" customFormat="1">
      <c r="P70" s="1096"/>
    </row>
    <row r="71" spans="16:16" s="1203" customFormat="1">
      <c r="P71" s="1096"/>
    </row>
    <row r="72" spans="16:16" s="1203" customFormat="1">
      <c r="P72" s="1096"/>
    </row>
    <row r="73" spans="16:16" s="1203" customFormat="1">
      <c r="P73" s="1096"/>
    </row>
    <row r="74" spans="16:16" s="1203" customFormat="1">
      <c r="P74" s="1096"/>
    </row>
    <row r="75" spans="16:16" s="1203" customFormat="1">
      <c r="P75" s="1096"/>
    </row>
    <row r="76" spans="16:16" s="1203" customFormat="1">
      <c r="P76" s="1096"/>
    </row>
    <row r="77" spans="16:16" s="1203" customFormat="1">
      <c r="P77" s="1096"/>
    </row>
  </sheetData>
  <mergeCells count="1">
    <mergeCell ref="R1:W1"/>
  </mergeCells>
  <conditionalFormatting sqref="D8:L13">
    <cfRule type="expression" dxfId="738" priority="12">
      <formula>MOD(ROW(),2)=0</formula>
    </cfRule>
  </conditionalFormatting>
  <conditionalFormatting sqref="D11:L11">
    <cfRule type="expression" dxfId="737" priority="11">
      <formula>MOD(ROW(),2)=0</formula>
    </cfRule>
  </conditionalFormatting>
  <conditionalFormatting sqref="D12:L12">
    <cfRule type="expression" dxfId="736" priority="10">
      <formula>MOD(ROW(),2)=0</formula>
    </cfRule>
  </conditionalFormatting>
  <conditionalFormatting sqref="M8:O13">
    <cfRule type="expression" dxfId="735" priority="9">
      <formula>MOD(ROW(),2)=0</formula>
    </cfRule>
  </conditionalFormatting>
  <conditionalFormatting sqref="M11:O11">
    <cfRule type="expression" dxfId="734" priority="8">
      <formula>MOD(ROW(),2)=0</formula>
    </cfRule>
  </conditionalFormatting>
  <conditionalFormatting sqref="M12:O12">
    <cfRule type="expression" dxfId="733" priority="7">
      <formula>MOD(ROW(),2)=0</formula>
    </cfRule>
  </conditionalFormatting>
  <conditionalFormatting sqref="Q8:W13">
    <cfRule type="expression" dxfId="732" priority="6">
      <formula>MOD(ROW(),2)=0</formula>
    </cfRule>
  </conditionalFormatting>
  <conditionalFormatting sqref="X8:AH13">
    <cfRule type="expression" dxfId="731" priority="5">
      <formula>MOD(ROW(),2)=0</formula>
    </cfRule>
  </conditionalFormatting>
  <conditionalFormatting sqref="R11:W11">
    <cfRule type="expression" dxfId="730" priority="4">
      <formula>MOD(ROW(),2)=0</formula>
    </cfRule>
  </conditionalFormatting>
  <conditionalFormatting sqref="X11:AH11">
    <cfRule type="expression" dxfId="729" priority="3">
      <formula>MOD(ROW(),2)=0</formula>
    </cfRule>
  </conditionalFormatting>
  <conditionalFormatting sqref="R12:W12">
    <cfRule type="expression" dxfId="728" priority="2">
      <formula>MOD(ROW(),2)=0</formula>
    </cfRule>
  </conditionalFormatting>
  <conditionalFormatting sqref="X12:AH12">
    <cfRule type="expression" dxfId="727" priority="1">
      <formula>MOD(ROW(),2)=0</formula>
    </cfRule>
  </conditionalFormatting>
  <dataValidations count="1">
    <dataValidation allowBlank="1" showInputMessage="1" showErrorMessage="1" promptTitle="Do not change" prompt="This field is automatically updated from the names-list" sqref="AA9:AA12" xr:uid="{00000000-0002-0000-2100-000000000000}"/>
  </dataValidations>
  <pageMargins left="0.78740157499999996" right="0.78740157499999996" top="0.984251969" bottom="0.984251969" header="0.4921259845" footer="0.4921259845"/>
  <pageSetup paperSize="9" scale="34" orientation="landscape"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5">
    <tabColor theme="6" tint="0.39997558519241921"/>
  </sheetPr>
  <dimension ref="A1:AT64"/>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75"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hidden="1" customWidth="1" outlineLevel="1"/>
    <col min="15" max="15" width="40.7109375" style="1096" hidden="1" customWidth="1" outlineLevel="1"/>
    <col min="16" max="16" width="15.7109375" style="1120" customWidth="1" collapsed="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096" hidden="1" customWidth="1" outlineLevel="1"/>
    <col min="24" max="24" width="15.7109375" style="1120" customWidth="1" collapsed="1"/>
    <col min="25" max="26" width="5.7109375" style="1111" customWidth="1" outlineLevel="1"/>
    <col min="27" max="27" width="40.7109375" style="1111" customWidth="1" outlineLevel="1"/>
    <col min="28" max="28" width="4.140625" style="1096" customWidth="1"/>
    <col min="29" max="29" width="40.7109375" style="1128" customWidth="1"/>
    <col min="30" max="30" width="4.7109375" style="1129" customWidth="1"/>
    <col min="31" max="39" width="4.7109375" style="1130" customWidth="1"/>
    <col min="40" max="40" width="12.7109375" style="1130" customWidth="1"/>
    <col min="41" max="46" width="4.7109375" style="1120" customWidth="1"/>
    <col min="47" max="16384" width="11.42578125" style="1294"/>
  </cols>
  <sheetData>
    <row r="1" spans="1:46" s="1290" customFormat="1">
      <c r="A1" s="1041"/>
      <c r="B1" s="1042"/>
      <c r="C1" s="1043"/>
      <c r="D1" s="1041"/>
      <c r="E1" s="1041"/>
      <c r="F1" s="1044"/>
      <c r="G1" s="1041"/>
      <c r="H1" s="1041"/>
      <c r="I1" s="1041"/>
      <c r="J1" s="1041"/>
      <c r="K1" s="1041"/>
      <c r="L1" s="1045" t="s">
        <v>2148</v>
      </c>
      <c r="M1" s="1046"/>
      <c r="N1" s="1046"/>
      <c r="O1" s="1046"/>
      <c r="P1" s="1045" t="s">
        <v>2149</v>
      </c>
      <c r="Q1" s="1046"/>
      <c r="R1" s="1046"/>
      <c r="S1" s="1046"/>
      <c r="T1" s="1045" t="s">
        <v>2150</v>
      </c>
      <c r="U1" s="1046"/>
      <c r="V1" s="1046"/>
      <c r="W1" s="1046"/>
      <c r="X1" s="1045" t="s">
        <v>2151</v>
      </c>
      <c r="Y1" s="1046"/>
      <c r="Z1" s="1046"/>
      <c r="AA1" s="1046"/>
      <c r="AB1" s="1096"/>
      <c r="AC1" s="1080"/>
      <c r="AD1" s="1523"/>
      <c r="AE1" s="1523"/>
      <c r="AF1" s="1523"/>
      <c r="AG1" s="1523"/>
      <c r="AH1" s="1523"/>
      <c r="AI1" s="1523"/>
      <c r="AJ1" s="1081"/>
      <c r="AK1" s="1081"/>
      <c r="AL1" s="1081"/>
      <c r="AM1" s="1081"/>
      <c r="AN1" s="1081"/>
      <c r="AO1" s="1080"/>
      <c r="AP1" s="1080"/>
      <c r="AQ1" s="1080"/>
      <c r="AR1" s="1080"/>
      <c r="AS1" s="1080"/>
      <c r="AT1" s="1080"/>
    </row>
    <row r="2" spans="1:46" s="1290" customForma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0"/>
      <c r="AL2" s="1080"/>
      <c r="AM2" s="1080"/>
      <c r="AN2" s="1080"/>
      <c r="AO2" s="1080"/>
      <c r="AP2" s="1080"/>
      <c r="AQ2" s="1080"/>
      <c r="AR2" s="1080"/>
      <c r="AS2" s="1080"/>
      <c r="AT2" s="1080"/>
    </row>
    <row r="3" spans="1:46" s="1291" customFormat="1" ht="79.5" customHeight="1">
      <c r="A3" s="1050"/>
      <c r="B3" s="1051"/>
      <c r="C3" s="1043">
        <v>401</v>
      </c>
      <c r="D3" s="1052" t="s">
        <v>570</v>
      </c>
      <c r="E3" s="1052" t="s">
        <v>571</v>
      </c>
      <c r="F3" s="1053" t="s">
        <v>460</v>
      </c>
      <c r="G3" s="1052" t="s">
        <v>461</v>
      </c>
      <c r="H3" s="1052" t="s">
        <v>462</v>
      </c>
      <c r="I3" s="1052" t="s">
        <v>572</v>
      </c>
      <c r="J3" s="1052" t="s">
        <v>573</v>
      </c>
      <c r="K3" s="1052" t="s">
        <v>337</v>
      </c>
      <c r="L3" s="1054" t="s">
        <v>3111</v>
      </c>
      <c r="M3" s="1055" t="s">
        <v>187</v>
      </c>
      <c r="N3" s="1055" t="s">
        <v>188</v>
      </c>
      <c r="O3" s="1056" t="s">
        <v>492</v>
      </c>
      <c r="P3" s="1054" t="s">
        <v>3111</v>
      </c>
      <c r="Q3" s="1055" t="s">
        <v>187</v>
      </c>
      <c r="R3" s="1055" t="s">
        <v>188</v>
      </c>
      <c r="S3" s="1056" t="s">
        <v>492</v>
      </c>
      <c r="T3" s="1054" t="s">
        <v>3112</v>
      </c>
      <c r="U3" s="1055" t="s">
        <v>187</v>
      </c>
      <c r="V3" s="1055" t="s">
        <v>188</v>
      </c>
      <c r="W3" s="1056" t="s">
        <v>492</v>
      </c>
      <c r="X3" s="1054" t="s">
        <v>3112</v>
      </c>
      <c r="Y3" s="1055" t="s">
        <v>574</v>
      </c>
      <c r="Z3" s="1055" t="s">
        <v>188</v>
      </c>
      <c r="AA3" s="1056" t="s">
        <v>492</v>
      </c>
      <c r="AB3" s="1100"/>
      <c r="AC3" s="1082" t="s">
        <v>1953</v>
      </c>
      <c r="AD3" s="1083" t="s">
        <v>1954</v>
      </c>
      <c r="AE3" s="1083" t="s">
        <v>1955</v>
      </c>
      <c r="AF3" s="1083" t="s">
        <v>1956</v>
      </c>
      <c r="AG3" s="1083" t="s">
        <v>1957</v>
      </c>
      <c r="AH3" s="1083" t="s">
        <v>1958</v>
      </c>
      <c r="AI3" s="1083" t="s">
        <v>1959</v>
      </c>
      <c r="AJ3" s="1084" t="s">
        <v>180</v>
      </c>
      <c r="AK3" s="1084" t="s">
        <v>1960</v>
      </c>
      <c r="AL3" s="1084" t="s">
        <v>182</v>
      </c>
      <c r="AM3" s="1084" t="s">
        <v>332</v>
      </c>
      <c r="AN3" s="1084" t="s">
        <v>1961</v>
      </c>
      <c r="AO3" s="1085" t="s">
        <v>1954</v>
      </c>
      <c r="AP3" s="1085" t="s">
        <v>1955</v>
      </c>
      <c r="AQ3" s="1085" t="s">
        <v>1956</v>
      </c>
      <c r="AR3" s="1085" t="s">
        <v>1957</v>
      </c>
      <c r="AS3" s="1085" t="s">
        <v>1958</v>
      </c>
      <c r="AT3" s="1085" t="s">
        <v>1959</v>
      </c>
    </row>
    <row r="4" spans="1:46" s="1291" customFormat="1" ht="24">
      <c r="A4" s="1041"/>
      <c r="B4" s="1051"/>
      <c r="C4" s="1043">
        <v>662</v>
      </c>
      <c r="D4" s="1053"/>
      <c r="E4" s="1053"/>
      <c r="F4" s="1053" t="s">
        <v>461</v>
      </c>
      <c r="G4" s="1053"/>
      <c r="H4" s="1053"/>
      <c r="I4" s="1053"/>
      <c r="J4" s="1053"/>
      <c r="K4" s="1053"/>
      <c r="L4" s="1054" t="s">
        <v>808</v>
      </c>
      <c r="M4" s="1057"/>
      <c r="N4" s="1057"/>
      <c r="O4" s="1058"/>
      <c r="P4" s="1054" t="s">
        <v>403</v>
      </c>
      <c r="Q4" s="1057"/>
      <c r="R4" s="1057"/>
      <c r="S4" s="1058"/>
      <c r="T4" s="1054" t="s">
        <v>808</v>
      </c>
      <c r="U4" s="1057"/>
      <c r="V4" s="1057"/>
      <c r="W4" s="1058"/>
      <c r="X4" s="1054" t="s">
        <v>403</v>
      </c>
      <c r="Y4" s="1057"/>
      <c r="Z4" s="1057"/>
      <c r="AA4" s="1058"/>
      <c r="AB4" s="1101"/>
      <c r="AC4" s="1086"/>
      <c r="AD4" s="1087" t="s">
        <v>192</v>
      </c>
      <c r="AE4" s="1082"/>
      <c r="AF4" s="1082"/>
      <c r="AG4" s="1082"/>
      <c r="AH4" s="1082"/>
      <c r="AI4" s="1082"/>
      <c r="AJ4" s="1088"/>
      <c r="AK4" s="1088"/>
      <c r="AL4" s="1088" t="s">
        <v>190</v>
      </c>
      <c r="AM4" s="1088" t="s">
        <v>190</v>
      </c>
      <c r="AN4" s="1089"/>
      <c r="AO4" s="1090"/>
      <c r="AP4" s="1090"/>
      <c r="AQ4" s="1090"/>
      <c r="AR4" s="1090"/>
      <c r="AS4" s="1090"/>
      <c r="AT4" s="1090"/>
    </row>
    <row r="5" spans="1:46" s="1292" customFormat="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101"/>
      <c r="AC5" s="1086"/>
      <c r="AD5" s="1082"/>
      <c r="AE5" s="1082"/>
      <c r="AF5" s="1082"/>
      <c r="AG5" s="1082"/>
      <c r="AH5" s="1082"/>
      <c r="AI5" s="1082"/>
      <c r="AJ5" s="1089"/>
      <c r="AK5" s="1089"/>
      <c r="AL5" s="1089"/>
      <c r="AM5" s="1089"/>
      <c r="AN5" s="1089"/>
      <c r="AO5" s="1090"/>
      <c r="AP5" s="1090"/>
      <c r="AQ5" s="1090"/>
      <c r="AR5" s="1090"/>
      <c r="AS5" s="1090"/>
      <c r="AT5" s="1090"/>
    </row>
    <row r="6" spans="1:46" s="1293" customForma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101"/>
      <c r="AC6" s="1086"/>
      <c r="AD6" s="1091"/>
      <c r="AE6" s="1091"/>
      <c r="AF6" s="1091"/>
      <c r="AG6" s="1091"/>
      <c r="AH6" s="1091"/>
      <c r="AI6" s="1091"/>
      <c r="AJ6" s="1089"/>
      <c r="AK6" s="1089"/>
      <c r="AL6" s="1092"/>
      <c r="AM6" s="1092"/>
      <c r="AN6" s="1093"/>
      <c r="AO6" s="1090"/>
      <c r="AP6" s="1090"/>
      <c r="AQ6" s="1090"/>
      <c r="AR6" s="1090"/>
      <c r="AS6" s="1090"/>
      <c r="AT6" s="1090"/>
    </row>
    <row r="7" spans="1:46" ht="24">
      <c r="A7" s="1045" t="s">
        <v>2148</v>
      </c>
      <c r="B7" s="1059" t="s">
        <v>467</v>
      </c>
      <c r="C7" s="1060"/>
      <c r="D7" s="1061"/>
      <c r="E7" s="1062">
        <v>0</v>
      </c>
      <c r="F7" s="1063" t="s">
        <v>3111</v>
      </c>
      <c r="G7" s="1064" t="s">
        <v>808</v>
      </c>
      <c r="H7" s="1065" t="s">
        <v>352</v>
      </c>
      <c r="I7" s="1065" t="s">
        <v>352</v>
      </c>
      <c r="J7" s="1066">
        <v>1</v>
      </c>
      <c r="K7" s="1064" t="s">
        <v>340</v>
      </c>
      <c r="L7" s="1067">
        <v>1</v>
      </c>
      <c r="M7" s="1068"/>
      <c r="N7" s="1069"/>
      <c r="O7" s="1070"/>
      <c r="P7" s="1067">
        <v>0</v>
      </c>
      <c r="Q7" s="1068"/>
      <c r="R7" s="1069"/>
      <c r="S7" s="1070"/>
      <c r="T7" s="1067">
        <v>0</v>
      </c>
      <c r="U7" s="1068"/>
      <c r="V7" s="1069"/>
      <c r="W7" s="1070"/>
      <c r="X7" s="1067">
        <v>0</v>
      </c>
      <c r="Y7" s="1068"/>
      <c r="Z7" s="1069"/>
      <c r="AA7" s="1070"/>
      <c r="AB7" s="1101"/>
      <c r="AC7" s="1086"/>
      <c r="AD7" s="1082"/>
      <c r="AE7" s="1082"/>
      <c r="AF7" s="1082"/>
      <c r="AG7" s="1082"/>
      <c r="AH7" s="1082"/>
      <c r="AI7" s="1082"/>
      <c r="AJ7" s="1089"/>
      <c r="AK7" s="1089"/>
      <c r="AL7" s="1089"/>
      <c r="AM7" s="1089"/>
      <c r="AN7" s="1089"/>
      <c r="AO7" s="1089"/>
      <c r="AP7" s="1089"/>
      <c r="AQ7" s="1089"/>
      <c r="AR7" s="1089"/>
      <c r="AS7" s="1089"/>
      <c r="AT7" s="1089"/>
    </row>
    <row r="8" spans="1:46" ht="24">
      <c r="A8" s="1045" t="s">
        <v>2149</v>
      </c>
      <c r="B8" s="1059"/>
      <c r="C8" s="1060"/>
      <c r="D8" s="1061"/>
      <c r="E8" s="1062">
        <v>0</v>
      </c>
      <c r="F8" s="1063" t="s">
        <v>3111</v>
      </c>
      <c r="G8" s="1064" t="s">
        <v>403</v>
      </c>
      <c r="H8" s="1065" t="s">
        <v>352</v>
      </c>
      <c r="I8" s="1065" t="s">
        <v>352</v>
      </c>
      <c r="J8" s="1066">
        <v>1</v>
      </c>
      <c r="K8" s="1064" t="s">
        <v>340</v>
      </c>
      <c r="L8" s="1067">
        <v>0</v>
      </c>
      <c r="M8" s="1068"/>
      <c r="N8" s="1069"/>
      <c r="O8" s="1070"/>
      <c r="P8" s="1067">
        <v>1</v>
      </c>
      <c r="Q8" s="1068"/>
      <c r="R8" s="1069"/>
      <c r="S8" s="1070"/>
      <c r="T8" s="1067">
        <v>0</v>
      </c>
      <c r="U8" s="1068"/>
      <c r="V8" s="1069"/>
      <c r="W8" s="1070"/>
      <c r="X8" s="1067">
        <v>0</v>
      </c>
      <c r="Y8" s="1068"/>
      <c r="Z8" s="1069"/>
      <c r="AA8" s="1070"/>
      <c r="AB8" s="1101"/>
      <c r="AC8" s="1086"/>
      <c r="AD8" s="1082"/>
      <c r="AE8" s="1082"/>
      <c r="AF8" s="1082"/>
      <c r="AG8" s="1082"/>
      <c r="AH8" s="1082"/>
      <c r="AI8" s="1082"/>
      <c r="AJ8" s="1089"/>
      <c r="AK8" s="1089"/>
      <c r="AL8" s="1089"/>
      <c r="AM8" s="1089"/>
      <c r="AN8" s="1089"/>
      <c r="AO8" s="1089"/>
      <c r="AP8" s="1089"/>
      <c r="AQ8" s="1089"/>
      <c r="AR8" s="1089"/>
      <c r="AS8" s="1089"/>
      <c r="AT8" s="1089"/>
    </row>
    <row r="9" spans="1:46" ht="24">
      <c r="A9" s="1045" t="s">
        <v>2150</v>
      </c>
      <c r="B9" s="1059"/>
      <c r="C9" s="1060"/>
      <c r="D9" s="1061"/>
      <c r="E9" s="1062">
        <v>0</v>
      </c>
      <c r="F9" s="1063" t="s">
        <v>3112</v>
      </c>
      <c r="G9" s="1064" t="s">
        <v>808</v>
      </c>
      <c r="H9" s="1065" t="s">
        <v>352</v>
      </c>
      <c r="I9" s="1065" t="s">
        <v>352</v>
      </c>
      <c r="J9" s="1066">
        <v>1</v>
      </c>
      <c r="K9" s="1064" t="s">
        <v>340</v>
      </c>
      <c r="L9" s="1067">
        <v>0</v>
      </c>
      <c r="M9" s="1068"/>
      <c r="N9" s="1069"/>
      <c r="O9" s="1070"/>
      <c r="P9" s="1067">
        <v>0</v>
      </c>
      <c r="Q9" s="1068"/>
      <c r="R9" s="1069"/>
      <c r="S9" s="1070"/>
      <c r="T9" s="1067">
        <v>1</v>
      </c>
      <c r="U9" s="1068"/>
      <c r="V9" s="1069"/>
      <c r="W9" s="1070"/>
      <c r="X9" s="1067">
        <v>0</v>
      </c>
      <c r="Y9" s="1068"/>
      <c r="Z9" s="1069"/>
      <c r="AA9" s="1070"/>
      <c r="AB9" s="1101"/>
      <c r="AC9" s="1086"/>
      <c r="AD9" s="1082"/>
      <c r="AE9" s="1082"/>
      <c r="AF9" s="1082"/>
      <c r="AG9" s="1082"/>
      <c r="AH9" s="1082"/>
      <c r="AI9" s="1082"/>
      <c r="AJ9" s="1089"/>
      <c r="AK9" s="1089"/>
      <c r="AL9" s="1089"/>
      <c r="AM9" s="1089"/>
      <c r="AN9" s="1089"/>
      <c r="AO9" s="1089"/>
      <c r="AP9" s="1089"/>
      <c r="AQ9" s="1089"/>
      <c r="AR9" s="1089"/>
      <c r="AS9" s="1089"/>
      <c r="AT9" s="1089"/>
    </row>
    <row r="10" spans="1:46" ht="24">
      <c r="A10" s="1045" t="s">
        <v>2151</v>
      </c>
      <c r="B10" s="1059"/>
      <c r="C10" s="1060"/>
      <c r="D10" s="1061"/>
      <c r="E10" s="1062">
        <v>0</v>
      </c>
      <c r="F10" s="1063" t="s">
        <v>3112</v>
      </c>
      <c r="G10" s="1064" t="s">
        <v>403</v>
      </c>
      <c r="H10" s="1065" t="s">
        <v>352</v>
      </c>
      <c r="I10" s="1065" t="s">
        <v>352</v>
      </c>
      <c r="J10" s="1066">
        <v>1</v>
      </c>
      <c r="K10" s="1064" t="s">
        <v>340</v>
      </c>
      <c r="L10" s="1067">
        <v>0</v>
      </c>
      <c r="M10" s="1068"/>
      <c r="N10" s="1069"/>
      <c r="O10" s="1070"/>
      <c r="P10" s="1067">
        <v>0</v>
      </c>
      <c r="Q10" s="1068"/>
      <c r="R10" s="1069"/>
      <c r="S10" s="1070"/>
      <c r="T10" s="1067">
        <v>0</v>
      </c>
      <c r="U10" s="1068"/>
      <c r="V10" s="1069"/>
      <c r="W10" s="1070"/>
      <c r="X10" s="1067">
        <v>1</v>
      </c>
      <c r="Y10" s="1068"/>
      <c r="Z10" s="1069"/>
      <c r="AA10" s="1070"/>
      <c r="AB10" s="1101"/>
      <c r="AC10" s="1086"/>
      <c r="AD10" s="1082"/>
      <c r="AE10" s="1082"/>
      <c r="AF10" s="1082"/>
      <c r="AG10" s="1082"/>
      <c r="AH10" s="1082"/>
      <c r="AI10" s="1082"/>
      <c r="AJ10" s="1089"/>
      <c r="AK10" s="1089"/>
      <c r="AL10" s="1089"/>
      <c r="AM10" s="1089"/>
      <c r="AN10" s="1089"/>
      <c r="AO10" s="1089"/>
      <c r="AP10" s="1089"/>
      <c r="AQ10" s="1089"/>
      <c r="AR10" s="1089"/>
      <c r="AS10" s="1089"/>
      <c r="AT10" s="1089"/>
    </row>
    <row r="11" spans="1:46" ht="36">
      <c r="A11" s="1045">
        <v>32119</v>
      </c>
      <c r="B11" s="1059" t="s">
        <v>89</v>
      </c>
      <c r="C11" s="1060" t="s">
        <v>469</v>
      </c>
      <c r="D11" s="1071">
        <v>5</v>
      </c>
      <c r="E11" s="1072" t="s">
        <v>352</v>
      </c>
      <c r="F11" s="1073" t="s">
        <v>1026</v>
      </c>
      <c r="G11" s="1074" t="s">
        <v>403</v>
      </c>
      <c r="H11" s="1075" t="s">
        <v>352</v>
      </c>
      <c r="I11" s="1075" t="s">
        <v>352</v>
      </c>
      <c r="J11" s="1076">
        <v>0</v>
      </c>
      <c r="K11" s="1074" t="s">
        <v>339</v>
      </c>
      <c r="L11" s="1077">
        <v>2.292109841625414E-2</v>
      </c>
      <c r="M11" s="1078">
        <v>1</v>
      </c>
      <c r="N11" s="1079">
        <v>1.0714359004449265</v>
      </c>
      <c r="O11" s="1073" t="s">
        <v>3113</v>
      </c>
      <c r="P11" s="1077">
        <v>2.3696459160960269E-2</v>
      </c>
      <c r="Q11" s="1078">
        <v>1</v>
      </c>
      <c r="R11" s="1079">
        <v>1.0714359004449265</v>
      </c>
      <c r="S11" s="1073" t="s">
        <v>3113</v>
      </c>
      <c r="T11" s="1077">
        <v>2.2123963859996553E-2</v>
      </c>
      <c r="U11" s="1078">
        <v>1</v>
      </c>
      <c r="V11" s="1079">
        <v>1.0714359004449265</v>
      </c>
      <c r="W11" s="1073" t="s">
        <v>3113</v>
      </c>
      <c r="X11" s="1077">
        <v>2.2872359629815944E-2</v>
      </c>
      <c r="Y11" s="1078">
        <v>1</v>
      </c>
      <c r="Z11" s="1079">
        <v>1.0714359004449265</v>
      </c>
      <c r="AA11" s="1073" t="s">
        <v>3113</v>
      </c>
      <c r="AB11" s="1103"/>
      <c r="AC11" s="1041" t="s">
        <v>2153</v>
      </c>
      <c r="AD11" s="1094">
        <v>1</v>
      </c>
      <c r="AE11" s="1094">
        <v>1</v>
      </c>
      <c r="AF11" s="1094">
        <v>1</v>
      </c>
      <c r="AG11" s="1094">
        <v>1</v>
      </c>
      <c r="AH11" s="1094">
        <v>1</v>
      </c>
      <c r="AI11" s="1094">
        <v>3</v>
      </c>
      <c r="AJ11" s="1089">
        <v>3</v>
      </c>
      <c r="AK11" s="1089">
        <v>1.05</v>
      </c>
      <c r="AL11" s="1093">
        <v>1.05</v>
      </c>
      <c r="AM11" s="1093">
        <v>1.0714359004449265</v>
      </c>
      <c r="AN11" s="1093" t="s">
        <v>3114</v>
      </c>
      <c r="AO11" s="1095">
        <v>1</v>
      </c>
      <c r="AP11" s="1095">
        <v>1</v>
      </c>
      <c r="AQ11" s="1095">
        <v>1</v>
      </c>
      <c r="AR11" s="1095">
        <v>1</v>
      </c>
      <c r="AS11" s="1095">
        <v>1</v>
      </c>
      <c r="AT11" s="1095">
        <v>1.05</v>
      </c>
    </row>
    <row r="12" spans="1:46" ht="36">
      <c r="A12" s="1045">
        <v>32117</v>
      </c>
      <c r="B12" s="1059"/>
      <c r="C12" s="1060" t="s">
        <v>469</v>
      </c>
      <c r="D12" s="1071">
        <v>5</v>
      </c>
      <c r="E12" s="1072" t="s">
        <v>352</v>
      </c>
      <c r="F12" s="1073" t="s">
        <v>1027</v>
      </c>
      <c r="G12" s="1074" t="s">
        <v>403</v>
      </c>
      <c r="H12" s="1075" t="s">
        <v>352</v>
      </c>
      <c r="I12" s="1075" t="s">
        <v>352</v>
      </c>
      <c r="J12" s="1076">
        <v>0</v>
      </c>
      <c r="K12" s="1074" t="s">
        <v>339</v>
      </c>
      <c r="L12" s="1077">
        <v>5.730274604063536E-4</v>
      </c>
      <c r="M12" s="1078">
        <v>1</v>
      </c>
      <c r="N12" s="1079">
        <v>1.0714359004449265</v>
      </c>
      <c r="O12" s="1073" t="s">
        <v>3113</v>
      </c>
      <c r="P12" s="1077">
        <v>5.9241147902400681E-4</v>
      </c>
      <c r="Q12" s="1078">
        <v>1</v>
      </c>
      <c r="R12" s="1079">
        <v>1.0714359004449265</v>
      </c>
      <c r="S12" s="1073" t="s">
        <v>3113</v>
      </c>
      <c r="T12" s="1077">
        <v>0</v>
      </c>
      <c r="U12" s="1078">
        <v>1</v>
      </c>
      <c r="V12" s="1079">
        <v>1.0714359004449265</v>
      </c>
      <c r="W12" s="1073" t="s">
        <v>3113</v>
      </c>
      <c r="X12" s="1077">
        <v>0</v>
      </c>
      <c r="Y12" s="1078">
        <v>1</v>
      </c>
      <c r="Z12" s="1079">
        <v>1.0714359004449265</v>
      </c>
      <c r="AA12" s="1073" t="s">
        <v>3113</v>
      </c>
      <c r="AB12" s="1103"/>
      <c r="AC12" s="1041" t="s">
        <v>2153</v>
      </c>
      <c r="AD12" s="1094">
        <v>1</v>
      </c>
      <c r="AE12" s="1094">
        <v>1</v>
      </c>
      <c r="AF12" s="1094">
        <v>1</v>
      </c>
      <c r="AG12" s="1094">
        <v>1</v>
      </c>
      <c r="AH12" s="1094">
        <v>1</v>
      </c>
      <c r="AI12" s="1094">
        <v>3</v>
      </c>
      <c r="AJ12" s="1089">
        <v>3</v>
      </c>
      <c r="AK12" s="1089">
        <v>1.05</v>
      </c>
      <c r="AL12" s="1093">
        <v>1.05</v>
      </c>
      <c r="AM12" s="1093">
        <v>1.0714359004449265</v>
      </c>
      <c r="AN12" s="1093" t="s">
        <v>3114</v>
      </c>
      <c r="AO12" s="1095">
        <v>1</v>
      </c>
      <c r="AP12" s="1095">
        <v>1</v>
      </c>
      <c r="AQ12" s="1095">
        <v>1</v>
      </c>
      <c r="AR12" s="1095">
        <v>1</v>
      </c>
      <c r="AS12" s="1095">
        <v>1</v>
      </c>
      <c r="AT12" s="1095">
        <v>1.05</v>
      </c>
    </row>
    <row r="13" spans="1:46" ht="36">
      <c r="A13" s="1045">
        <v>992</v>
      </c>
      <c r="B13" s="1059"/>
      <c r="C13" s="1060" t="s">
        <v>469</v>
      </c>
      <c r="D13" s="1071">
        <v>5</v>
      </c>
      <c r="E13" s="1072" t="s">
        <v>352</v>
      </c>
      <c r="F13" s="1073" t="s">
        <v>1023</v>
      </c>
      <c r="G13" s="1074" t="s">
        <v>465</v>
      </c>
      <c r="H13" s="1075" t="s">
        <v>352</v>
      </c>
      <c r="I13" s="1075" t="s">
        <v>352</v>
      </c>
      <c r="J13" s="1076">
        <v>0</v>
      </c>
      <c r="K13" s="1074" t="s">
        <v>339</v>
      </c>
      <c r="L13" s="1077">
        <v>1.4605724029474857E-2</v>
      </c>
      <c r="M13" s="1078">
        <v>1</v>
      </c>
      <c r="N13" s="1079">
        <v>1.0714359004449265</v>
      </c>
      <c r="O13" s="1073" t="s">
        <v>3113</v>
      </c>
      <c r="P13" s="1077">
        <v>1.4826447195860718E-2</v>
      </c>
      <c r="Q13" s="1078">
        <v>1</v>
      </c>
      <c r="R13" s="1079">
        <v>1.0714359004449265</v>
      </c>
      <c r="S13" s="1073" t="s">
        <v>3113</v>
      </c>
      <c r="T13" s="1077">
        <v>3.2202533945090471E-3</v>
      </c>
      <c r="U13" s="1078">
        <v>1</v>
      </c>
      <c r="V13" s="1079">
        <v>1.0714359004449265</v>
      </c>
      <c r="W13" s="1073" t="s">
        <v>3113</v>
      </c>
      <c r="X13" s="1077">
        <v>3.2689181867758647E-3</v>
      </c>
      <c r="Y13" s="1078">
        <v>1</v>
      </c>
      <c r="Z13" s="1079">
        <v>1.0714359004449265</v>
      </c>
      <c r="AA13" s="1073" t="s">
        <v>3113</v>
      </c>
      <c r="AB13" s="1103"/>
      <c r="AC13" s="1041" t="s">
        <v>2153</v>
      </c>
      <c r="AD13" s="1094">
        <v>1</v>
      </c>
      <c r="AE13" s="1094">
        <v>1</v>
      </c>
      <c r="AF13" s="1094">
        <v>1</v>
      </c>
      <c r="AG13" s="1094">
        <v>1</v>
      </c>
      <c r="AH13" s="1094">
        <v>1</v>
      </c>
      <c r="AI13" s="1094">
        <v>3</v>
      </c>
      <c r="AJ13" s="1089">
        <v>3</v>
      </c>
      <c r="AK13" s="1089">
        <v>1.05</v>
      </c>
      <c r="AL13" s="1093">
        <v>1.05</v>
      </c>
      <c r="AM13" s="1093">
        <v>1.0714359004449265</v>
      </c>
      <c r="AN13" s="1093" t="s">
        <v>3114</v>
      </c>
      <c r="AO13" s="1095">
        <v>1</v>
      </c>
      <c r="AP13" s="1095">
        <v>1</v>
      </c>
      <c r="AQ13" s="1095">
        <v>1</v>
      </c>
      <c r="AR13" s="1095">
        <v>1</v>
      </c>
      <c r="AS13" s="1095">
        <v>1</v>
      </c>
      <c r="AT13" s="1095">
        <v>1.05</v>
      </c>
    </row>
    <row r="14" spans="1:46" ht="36">
      <c r="A14" s="1045">
        <v>67</v>
      </c>
      <c r="B14" s="1059"/>
      <c r="C14" s="1060" t="s">
        <v>469</v>
      </c>
      <c r="D14" s="1071">
        <v>5</v>
      </c>
      <c r="E14" s="1072" t="s">
        <v>352</v>
      </c>
      <c r="F14" s="1073" t="s">
        <v>1021</v>
      </c>
      <c r="G14" s="1074" t="s">
        <v>465</v>
      </c>
      <c r="H14" s="1075" t="s">
        <v>352</v>
      </c>
      <c r="I14" s="1075" t="s">
        <v>352</v>
      </c>
      <c r="J14" s="1076">
        <v>0</v>
      </c>
      <c r="K14" s="1074" t="s">
        <v>339</v>
      </c>
      <c r="L14" s="1077">
        <v>0</v>
      </c>
      <c r="M14" s="1078">
        <v>1</v>
      </c>
      <c r="N14" s="1079">
        <v>1.0714359004449265</v>
      </c>
      <c r="O14" s="1073" t="s">
        <v>3113</v>
      </c>
      <c r="P14" s="1077">
        <v>0</v>
      </c>
      <c r="Q14" s="1078">
        <v>1</v>
      </c>
      <c r="R14" s="1079">
        <v>1.0714359004449265</v>
      </c>
      <c r="S14" s="1073" t="s">
        <v>3113</v>
      </c>
      <c r="T14" s="1077">
        <v>1.6692890823331681</v>
      </c>
      <c r="U14" s="1078">
        <v>1</v>
      </c>
      <c r="V14" s="1079">
        <v>1.0714359004449265</v>
      </c>
      <c r="W14" s="1073" t="s">
        <v>3113</v>
      </c>
      <c r="X14" s="1077">
        <v>1.6945155463634605</v>
      </c>
      <c r="Y14" s="1078">
        <v>1</v>
      </c>
      <c r="Z14" s="1079">
        <v>1.0714359004449265</v>
      </c>
      <c r="AA14" s="1073" t="s">
        <v>3113</v>
      </c>
      <c r="AB14" s="1103"/>
      <c r="AC14" s="1041" t="s">
        <v>2153</v>
      </c>
      <c r="AD14" s="1094">
        <v>1</v>
      </c>
      <c r="AE14" s="1094">
        <v>1</v>
      </c>
      <c r="AF14" s="1094">
        <v>1</v>
      </c>
      <c r="AG14" s="1094">
        <v>1</v>
      </c>
      <c r="AH14" s="1094">
        <v>1</v>
      </c>
      <c r="AI14" s="1094">
        <v>3</v>
      </c>
      <c r="AJ14" s="1089">
        <v>3</v>
      </c>
      <c r="AK14" s="1089">
        <v>1.05</v>
      </c>
      <c r="AL14" s="1093">
        <v>1.05</v>
      </c>
      <c r="AM14" s="1093">
        <v>1.0714359004449265</v>
      </c>
      <c r="AN14" s="1093" t="s">
        <v>3114</v>
      </c>
      <c r="AO14" s="1095">
        <v>1</v>
      </c>
      <c r="AP14" s="1095">
        <v>1</v>
      </c>
      <c r="AQ14" s="1095">
        <v>1</v>
      </c>
      <c r="AR14" s="1095">
        <v>1</v>
      </c>
      <c r="AS14" s="1095">
        <v>1</v>
      </c>
      <c r="AT14" s="1095">
        <v>1.05</v>
      </c>
    </row>
    <row r="15" spans="1:46" ht="36">
      <c r="A15" s="1045">
        <v>968</v>
      </c>
      <c r="B15" s="1059"/>
      <c r="C15" s="1060" t="s">
        <v>469</v>
      </c>
      <c r="D15" s="1071">
        <v>5</v>
      </c>
      <c r="E15" s="1072" t="s">
        <v>352</v>
      </c>
      <c r="F15" s="1073" t="s">
        <v>2170</v>
      </c>
      <c r="G15" s="1074" t="s">
        <v>465</v>
      </c>
      <c r="H15" s="1075" t="s">
        <v>352</v>
      </c>
      <c r="I15" s="1075" t="s">
        <v>352</v>
      </c>
      <c r="J15" s="1076">
        <v>0</v>
      </c>
      <c r="K15" s="1074" t="s">
        <v>339</v>
      </c>
      <c r="L15" s="1077">
        <v>0</v>
      </c>
      <c r="M15" s="1078">
        <v>1</v>
      </c>
      <c r="N15" s="1079">
        <v>1.0714359004449265</v>
      </c>
      <c r="O15" s="1073" t="s">
        <v>3113</v>
      </c>
      <c r="P15" s="1077">
        <v>0</v>
      </c>
      <c r="Q15" s="1078">
        <v>1</v>
      </c>
      <c r="R15" s="1079">
        <v>1.0714359004449265</v>
      </c>
      <c r="S15" s="1073" t="s">
        <v>3113</v>
      </c>
      <c r="T15" s="1077">
        <v>1.1134952809862162E-2</v>
      </c>
      <c r="U15" s="1078">
        <v>1</v>
      </c>
      <c r="V15" s="1079">
        <v>1.0714359004449265</v>
      </c>
      <c r="W15" s="1073" t="s">
        <v>3113</v>
      </c>
      <c r="X15" s="1077">
        <v>1.1303225333483045E-2</v>
      </c>
      <c r="Y15" s="1078">
        <v>1</v>
      </c>
      <c r="Z15" s="1079">
        <v>1.0714359004449265</v>
      </c>
      <c r="AA15" s="1073" t="s">
        <v>3113</v>
      </c>
      <c r="AB15" s="1103"/>
      <c r="AC15" s="1041" t="s">
        <v>2153</v>
      </c>
      <c r="AD15" s="1094">
        <v>1</v>
      </c>
      <c r="AE15" s="1094">
        <v>1</v>
      </c>
      <c r="AF15" s="1094">
        <v>1</v>
      </c>
      <c r="AG15" s="1094">
        <v>1</v>
      </c>
      <c r="AH15" s="1094">
        <v>1</v>
      </c>
      <c r="AI15" s="1094">
        <v>3</v>
      </c>
      <c r="AJ15" s="1089">
        <v>3</v>
      </c>
      <c r="AK15" s="1089">
        <v>1.05</v>
      </c>
      <c r="AL15" s="1093">
        <v>1.05</v>
      </c>
      <c r="AM15" s="1093">
        <v>1.0714359004449265</v>
      </c>
      <c r="AN15" s="1093" t="s">
        <v>3114</v>
      </c>
      <c r="AO15" s="1095">
        <v>1</v>
      </c>
      <c r="AP15" s="1095">
        <v>1</v>
      </c>
      <c r="AQ15" s="1095">
        <v>1</v>
      </c>
      <c r="AR15" s="1095">
        <v>1</v>
      </c>
      <c r="AS15" s="1095">
        <v>1</v>
      </c>
      <c r="AT15" s="1095">
        <v>1.05</v>
      </c>
    </row>
    <row r="16" spans="1:46" ht="36">
      <c r="A16" s="1045">
        <v>1014</v>
      </c>
      <c r="B16" s="1059"/>
      <c r="C16" s="1060" t="s">
        <v>469</v>
      </c>
      <c r="D16" s="1071">
        <v>5</v>
      </c>
      <c r="E16" s="1072" t="s">
        <v>352</v>
      </c>
      <c r="F16" s="1073" t="s">
        <v>1025</v>
      </c>
      <c r="G16" s="1074" t="s">
        <v>465</v>
      </c>
      <c r="H16" s="1075" t="s">
        <v>352</v>
      </c>
      <c r="I16" s="1075" t="s">
        <v>352</v>
      </c>
      <c r="J16" s="1076">
        <v>0</v>
      </c>
      <c r="K16" s="1074" t="s">
        <v>339</v>
      </c>
      <c r="L16" s="1077">
        <v>7.9863458434896</v>
      </c>
      <c r="M16" s="1078">
        <v>1</v>
      </c>
      <c r="N16" s="1079">
        <v>1.0714359004449265</v>
      </c>
      <c r="O16" s="1073" t="s">
        <v>3113</v>
      </c>
      <c r="P16" s="1077">
        <v>8.1070363028513022</v>
      </c>
      <c r="Q16" s="1078">
        <v>1</v>
      </c>
      <c r="R16" s="1079">
        <v>1.0714359004449265</v>
      </c>
      <c r="S16" s="1073" t="s">
        <v>3113</v>
      </c>
      <c r="T16" s="1077">
        <v>5.3351788317707136</v>
      </c>
      <c r="U16" s="1078">
        <v>1</v>
      </c>
      <c r="V16" s="1079">
        <v>1.0714359004449265</v>
      </c>
      <c r="W16" s="1073" t="s">
        <v>3113</v>
      </c>
      <c r="X16" s="1077">
        <v>5.4158045893577267</v>
      </c>
      <c r="Y16" s="1078">
        <v>1</v>
      </c>
      <c r="Z16" s="1079">
        <v>1.0714359004449265</v>
      </c>
      <c r="AA16" s="1073" t="s">
        <v>3113</v>
      </c>
      <c r="AB16" s="1103"/>
      <c r="AC16" s="1041" t="s">
        <v>2153</v>
      </c>
      <c r="AD16" s="1094">
        <v>1</v>
      </c>
      <c r="AE16" s="1094">
        <v>1</v>
      </c>
      <c r="AF16" s="1094">
        <v>1</v>
      </c>
      <c r="AG16" s="1094">
        <v>1</v>
      </c>
      <c r="AH16" s="1094">
        <v>1</v>
      </c>
      <c r="AI16" s="1094">
        <v>3</v>
      </c>
      <c r="AJ16" s="1089">
        <v>3</v>
      </c>
      <c r="AK16" s="1089">
        <v>1.05</v>
      </c>
      <c r="AL16" s="1093">
        <v>1.05</v>
      </c>
      <c r="AM16" s="1093">
        <v>1.0714359004449265</v>
      </c>
      <c r="AN16" s="1093" t="s">
        <v>3114</v>
      </c>
      <c r="AO16" s="1095">
        <v>1</v>
      </c>
      <c r="AP16" s="1095">
        <v>1</v>
      </c>
      <c r="AQ16" s="1095">
        <v>1</v>
      </c>
      <c r="AR16" s="1095">
        <v>1</v>
      </c>
      <c r="AS16" s="1095">
        <v>1</v>
      </c>
      <c r="AT16" s="1095">
        <v>1.05</v>
      </c>
    </row>
    <row r="17" spans="1:46" ht="36">
      <c r="A17" s="1045">
        <v>2932</v>
      </c>
      <c r="B17" s="1059"/>
      <c r="C17" s="1060" t="s">
        <v>469</v>
      </c>
      <c r="D17" s="1071">
        <v>5</v>
      </c>
      <c r="E17" s="1072" t="s">
        <v>352</v>
      </c>
      <c r="F17" s="1073" t="s">
        <v>3014</v>
      </c>
      <c r="G17" s="1074" t="s">
        <v>465</v>
      </c>
      <c r="H17" s="1075" t="s">
        <v>352</v>
      </c>
      <c r="I17" s="1075" t="s">
        <v>352</v>
      </c>
      <c r="J17" s="1076">
        <v>0</v>
      </c>
      <c r="K17" s="1074" t="s">
        <v>339</v>
      </c>
      <c r="L17" s="1077">
        <v>7.9863458434896</v>
      </c>
      <c r="M17" s="1078">
        <v>1</v>
      </c>
      <c r="N17" s="1079">
        <v>1.0714359004449265</v>
      </c>
      <c r="O17" s="1073" t="s">
        <v>3113</v>
      </c>
      <c r="P17" s="1077">
        <v>8.1070363028513022</v>
      </c>
      <c r="Q17" s="1078">
        <v>1</v>
      </c>
      <c r="R17" s="1079">
        <v>1.0714359004449265</v>
      </c>
      <c r="S17" s="1073" t="s">
        <v>3113</v>
      </c>
      <c r="T17" s="1077">
        <v>0</v>
      </c>
      <c r="U17" s="1078">
        <v>1</v>
      </c>
      <c r="V17" s="1079">
        <v>1.0714359004449265</v>
      </c>
      <c r="W17" s="1073" t="s">
        <v>3113</v>
      </c>
      <c r="X17" s="1077">
        <v>0</v>
      </c>
      <c r="Y17" s="1078">
        <v>1</v>
      </c>
      <c r="Z17" s="1079">
        <v>1.0714359004449265</v>
      </c>
      <c r="AA17" s="1073" t="s">
        <v>3113</v>
      </c>
      <c r="AB17" s="1103"/>
      <c r="AC17" s="1041" t="s">
        <v>2153</v>
      </c>
      <c r="AD17" s="1094">
        <v>1</v>
      </c>
      <c r="AE17" s="1094">
        <v>1</v>
      </c>
      <c r="AF17" s="1094">
        <v>1</v>
      </c>
      <c r="AG17" s="1094">
        <v>1</v>
      </c>
      <c r="AH17" s="1094">
        <v>1</v>
      </c>
      <c r="AI17" s="1094">
        <v>3</v>
      </c>
      <c r="AJ17" s="1089">
        <v>3</v>
      </c>
      <c r="AK17" s="1089">
        <v>1.05</v>
      </c>
      <c r="AL17" s="1093">
        <v>1.05</v>
      </c>
      <c r="AM17" s="1093">
        <v>1.0714359004449265</v>
      </c>
      <c r="AN17" s="1093" t="s">
        <v>3114</v>
      </c>
      <c r="AO17" s="1095">
        <v>1</v>
      </c>
      <c r="AP17" s="1095">
        <v>1</v>
      </c>
      <c r="AQ17" s="1095">
        <v>1</v>
      </c>
      <c r="AR17" s="1095">
        <v>1</v>
      </c>
      <c r="AS17" s="1095">
        <v>1</v>
      </c>
      <c r="AT17" s="1095">
        <v>1.05</v>
      </c>
    </row>
    <row r="18" spans="1:46" ht="36">
      <c r="A18" s="1045">
        <v>2929</v>
      </c>
      <c r="B18" s="1059"/>
      <c r="C18" s="1060" t="s">
        <v>469</v>
      </c>
      <c r="D18" s="1071">
        <v>5</v>
      </c>
      <c r="E18" s="1072" t="s">
        <v>352</v>
      </c>
      <c r="F18" s="1073" t="s">
        <v>1024</v>
      </c>
      <c r="G18" s="1074" t="s">
        <v>465</v>
      </c>
      <c r="H18" s="1075" t="s">
        <v>352</v>
      </c>
      <c r="I18" s="1075" t="s">
        <v>352</v>
      </c>
      <c r="J18" s="1076">
        <v>0</v>
      </c>
      <c r="K18" s="1074" t="s">
        <v>339</v>
      </c>
      <c r="L18" s="1077">
        <v>8.1656413107905372</v>
      </c>
      <c r="M18" s="1078">
        <v>1</v>
      </c>
      <c r="N18" s="1079">
        <v>1.0714359004449265</v>
      </c>
      <c r="O18" s="1073" t="s">
        <v>3113</v>
      </c>
      <c r="P18" s="1077">
        <v>8.4418635760920964</v>
      </c>
      <c r="Q18" s="1078">
        <v>1</v>
      </c>
      <c r="R18" s="1079">
        <v>1.0714359004449265</v>
      </c>
      <c r="S18" s="1073" t="s">
        <v>3113</v>
      </c>
      <c r="T18" s="1077">
        <v>6.9424480780000515</v>
      </c>
      <c r="U18" s="1078">
        <v>1</v>
      </c>
      <c r="V18" s="1079">
        <v>1.0714359004449265</v>
      </c>
      <c r="W18" s="1073" t="s">
        <v>3113</v>
      </c>
      <c r="X18" s="1077">
        <v>7.1772929189446968</v>
      </c>
      <c r="Y18" s="1078">
        <v>1</v>
      </c>
      <c r="Z18" s="1079">
        <v>1.0714359004449265</v>
      </c>
      <c r="AA18" s="1073" t="s">
        <v>3113</v>
      </c>
      <c r="AB18" s="1103"/>
      <c r="AC18" s="1041" t="s">
        <v>2153</v>
      </c>
      <c r="AD18" s="1094">
        <v>1</v>
      </c>
      <c r="AE18" s="1094">
        <v>1</v>
      </c>
      <c r="AF18" s="1094">
        <v>1</v>
      </c>
      <c r="AG18" s="1094">
        <v>1</v>
      </c>
      <c r="AH18" s="1094">
        <v>1</v>
      </c>
      <c r="AI18" s="1094">
        <v>3</v>
      </c>
      <c r="AJ18" s="1089">
        <v>3</v>
      </c>
      <c r="AK18" s="1089">
        <v>1.05</v>
      </c>
      <c r="AL18" s="1093">
        <v>1.05</v>
      </c>
      <c r="AM18" s="1093">
        <v>1.0714359004449265</v>
      </c>
      <c r="AN18" s="1093" t="s">
        <v>3114</v>
      </c>
      <c r="AO18" s="1095">
        <v>1</v>
      </c>
      <c r="AP18" s="1095">
        <v>1</v>
      </c>
      <c r="AQ18" s="1095">
        <v>1</v>
      </c>
      <c r="AR18" s="1095">
        <v>1</v>
      </c>
      <c r="AS18" s="1095">
        <v>1</v>
      </c>
      <c r="AT18" s="1095">
        <v>1.05</v>
      </c>
    </row>
    <row r="19" spans="1:46" ht="36">
      <c r="A19" s="1045">
        <v>1212</v>
      </c>
      <c r="B19" s="1059"/>
      <c r="C19" s="1060" t="s">
        <v>469</v>
      </c>
      <c r="D19" s="1071">
        <v>5</v>
      </c>
      <c r="E19" s="1072" t="s">
        <v>352</v>
      </c>
      <c r="F19" s="1073" t="s">
        <v>1032</v>
      </c>
      <c r="G19" s="1074" t="s">
        <v>465</v>
      </c>
      <c r="H19" s="1075" t="s">
        <v>352</v>
      </c>
      <c r="I19" s="1075" t="s">
        <v>352</v>
      </c>
      <c r="J19" s="1076">
        <v>0</v>
      </c>
      <c r="K19" s="1074" t="s">
        <v>339</v>
      </c>
      <c r="L19" s="1077">
        <v>0.37896544424291595</v>
      </c>
      <c r="M19" s="1078">
        <v>1</v>
      </c>
      <c r="N19" s="1079">
        <v>1.0714359004449265</v>
      </c>
      <c r="O19" s="1073" t="s">
        <v>3113</v>
      </c>
      <c r="P19" s="1077">
        <v>0.38469240804391064</v>
      </c>
      <c r="Q19" s="1078">
        <v>1</v>
      </c>
      <c r="R19" s="1079">
        <v>1.0714359004449265</v>
      </c>
      <c r="S19" s="1073" t="s">
        <v>3113</v>
      </c>
      <c r="T19" s="1077">
        <v>0.38501228510128099</v>
      </c>
      <c r="U19" s="1078">
        <v>1</v>
      </c>
      <c r="V19" s="1079">
        <v>1.0714359004449265</v>
      </c>
      <c r="W19" s="1073" t="s">
        <v>3113</v>
      </c>
      <c r="X19" s="1077">
        <v>0.3908306293677834</v>
      </c>
      <c r="Y19" s="1078">
        <v>1</v>
      </c>
      <c r="Z19" s="1079">
        <v>1.0714359004449265</v>
      </c>
      <c r="AA19" s="1073" t="s">
        <v>3113</v>
      </c>
      <c r="AB19" s="1103"/>
      <c r="AC19" s="1041" t="s">
        <v>2153</v>
      </c>
      <c r="AD19" s="1094">
        <v>1</v>
      </c>
      <c r="AE19" s="1094">
        <v>1</v>
      </c>
      <c r="AF19" s="1094">
        <v>1</v>
      </c>
      <c r="AG19" s="1094">
        <v>1</v>
      </c>
      <c r="AH19" s="1094">
        <v>1</v>
      </c>
      <c r="AI19" s="1094">
        <v>3</v>
      </c>
      <c r="AJ19" s="1089">
        <v>3</v>
      </c>
      <c r="AK19" s="1089">
        <v>1.05</v>
      </c>
      <c r="AL19" s="1093">
        <v>1.05</v>
      </c>
      <c r="AM19" s="1093">
        <v>1.0714359004449265</v>
      </c>
      <c r="AN19" s="1093" t="s">
        <v>3114</v>
      </c>
      <c r="AO19" s="1095">
        <v>1</v>
      </c>
      <c r="AP19" s="1095">
        <v>1</v>
      </c>
      <c r="AQ19" s="1095">
        <v>1</v>
      </c>
      <c r="AR19" s="1095">
        <v>1</v>
      </c>
      <c r="AS19" s="1095">
        <v>1</v>
      </c>
      <c r="AT19" s="1095">
        <v>1.05</v>
      </c>
    </row>
    <row r="20" spans="1:46" ht="24">
      <c r="A20" s="1045">
        <v>3822</v>
      </c>
      <c r="B20" s="1059"/>
      <c r="C20" s="1060" t="s">
        <v>469</v>
      </c>
      <c r="D20" s="1071">
        <v>5</v>
      </c>
      <c r="E20" s="1072" t="s">
        <v>352</v>
      </c>
      <c r="F20" s="1073" t="s">
        <v>1363</v>
      </c>
      <c r="G20" s="1074" t="s">
        <v>465</v>
      </c>
      <c r="H20" s="1075" t="s">
        <v>352</v>
      </c>
      <c r="I20" s="1075" t="s">
        <v>352</v>
      </c>
      <c r="J20" s="1076">
        <v>0</v>
      </c>
      <c r="K20" s="1074" t="s">
        <v>339</v>
      </c>
      <c r="L20" s="1077">
        <v>0.10775999999999999</v>
      </c>
      <c r="M20" s="1078">
        <v>1</v>
      </c>
      <c r="N20" s="1079">
        <v>1.1649902150316884</v>
      </c>
      <c r="O20" s="1073" t="s">
        <v>3115</v>
      </c>
      <c r="P20" s="1077">
        <v>0.10775999999999999</v>
      </c>
      <c r="Q20" s="1078">
        <v>1</v>
      </c>
      <c r="R20" s="1079">
        <v>1.1649902150316884</v>
      </c>
      <c r="S20" s="1073" t="s">
        <v>3115</v>
      </c>
      <c r="T20" s="1077">
        <v>0.10775999999999999</v>
      </c>
      <c r="U20" s="1078">
        <v>1</v>
      </c>
      <c r="V20" s="1079">
        <v>1.1649902150316884</v>
      </c>
      <c r="W20" s="1073" t="s">
        <v>3115</v>
      </c>
      <c r="X20" s="1077">
        <v>0.10775999999999999</v>
      </c>
      <c r="Y20" s="1078">
        <v>1</v>
      </c>
      <c r="Z20" s="1079">
        <v>1.1649902150316884</v>
      </c>
      <c r="AA20" s="1073" t="s">
        <v>3115</v>
      </c>
      <c r="AB20" s="1104"/>
      <c r="AC20" s="1041" t="s">
        <v>184</v>
      </c>
      <c r="AD20" s="1094">
        <v>1</v>
      </c>
      <c r="AE20" s="1094">
        <v>4</v>
      </c>
      <c r="AF20" s="1094">
        <v>3</v>
      </c>
      <c r="AG20" s="1094">
        <v>3</v>
      </c>
      <c r="AH20" s="1094">
        <v>1</v>
      </c>
      <c r="AI20" s="1094">
        <v>3</v>
      </c>
      <c r="AJ20" s="1089">
        <v>3</v>
      </c>
      <c r="AK20" s="1089">
        <v>1.05</v>
      </c>
      <c r="AL20" s="1093">
        <v>1.1557031727027498</v>
      </c>
      <c r="AM20" s="1093">
        <v>1.1649902150316884</v>
      </c>
      <c r="AN20" s="1093" t="s">
        <v>3116</v>
      </c>
      <c r="AO20" s="1095">
        <v>1</v>
      </c>
      <c r="AP20" s="1095">
        <v>1.1000000000000001</v>
      </c>
      <c r="AQ20" s="1095">
        <v>1.1000000000000001</v>
      </c>
      <c r="AR20" s="1095">
        <v>1.02</v>
      </c>
      <c r="AS20" s="1095">
        <v>1</v>
      </c>
      <c r="AT20" s="1095">
        <v>1.05</v>
      </c>
    </row>
    <row r="21" spans="1:46" ht="36">
      <c r="A21" s="1045">
        <v>3819</v>
      </c>
      <c r="B21" s="1059"/>
      <c r="C21" s="1060" t="s">
        <v>469</v>
      </c>
      <c r="D21" s="1071">
        <v>5</v>
      </c>
      <c r="E21" s="1072" t="s">
        <v>352</v>
      </c>
      <c r="F21" s="1073" t="s">
        <v>1035</v>
      </c>
      <c r="G21" s="1074" t="s">
        <v>465</v>
      </c>
      <c r="H21" s="1075" t="s">
        <v>352</v>
      </c>
      <c r="I21" s="1075" t="s">
        <v>352</v>
      </c>
      <c r="J21" s="1076">
        <v>0</v>
      </c>
      <c r="K21" s="1074" t="s">
        <v>339</v>
      </c>
      <c r="L21" s="1077">
        <v>1.7685054064669414E-2</v>
      </c>
      <c r="M21" s="1078">
        <v>1</v>
      </c>
      <c r="N21" s="1079">
        <v>1.0834154250740264</v>
      </c>
      <c r="O21" s="1073" t="s">
        <v>3117</v>
      </c>
      <c r="P21" s="1077">
        <v>1.7952312375382501E-2</v>
      </c>
      <c r="Q21" s="1078">
        <v>1</v>
      </c>
      <c r="R21" s="1079">
        <v>1.0834154250740264</v>
      </c>
      <c r="S21" s="1073" t="s">
        <v>3117</v>
      </c>
      <c r="T21" s="1077">
        <v>0.11701389155570738</v>
      </c>
      <c r="U21" s="1078">
        <v>1</v>
      </c>
      <c r="V21" s="1079">
        <v>1.0834154250740264</v>
      </c>
      <c r="W21" s="1073" t="s">
        <v>3117</v>
      </c>
      <c r="X21" s="1077">
        <v>0.11878221722057591</v>
      </c>
      <c r="Y21" s="1078">
        <v>1</v>
      </c>
      <c r="Z21" s="1079">
        <v>1.0834154250740264</v>
      </c>
      <c r="AA21" s="1073" t="s">
        <v>3117</v>
      </c>
      <c r="AB21" s="1103"/>
      <c r="AC21" s="1041" t="s">
        <v>2153</v>
      </c>
      <c r="AD21" s="1094">
        <v>1</v>
      </c>
      <c r="AE21" s="1094">
        <v>2</v>
      </c>
      <c r="AF21" s="1094">
        <v>2</v>
      </c>
      <c r="AG21" s="1094">
        <v>3</v>
      </c>
      <c r="AH21" s="1094">
        <v>1</v>
      </c>
      <c r="AI21" s="1094">
        <v>3</v>
      </c>
      <c r="AJ21" s="1089">
        <v>3</v>
      </c>
      <c r="AK21" s="1089">
        <v>1.05</v>
      </c>
      <c r="AL21" s="1093">
        <v>1.0656118303245188</v>
      </c>
      <c r="AM21" s="1093">
        <v>1.0834154250740264</v>
      </c>
      <c r="AN21" s="1093" t="s">
        <v>3118</v>
      </c>
      <c r="AO21" s="1095">
        <v>1</v>
      </c>
      <c r="AP21" s="1095">
        <v>1.02</v>
      </c>
      <c r="AQ21" s="1095">
        <v>1.03</v>
      </c>
      <c r="AR21" s="1095">
        <v>1.02</v>
      </c>
      <c r="AS21" s="1095">
        <v>1</v>
      </c>
      <c r="AT21" s="1095">
        <v>1.05</v>
      </c>
    </row>
    <row r="22" spans="1:46" ht="36">
      <c r="A22" s="1045" t="s">
        <v>1923</v>
      </c>
      <c r="B22" s="1059" t="s">
        <v>681</v>
      </c>
      <c r="C22" s="1060" t="s">
        <v>469</v>
      </c>
      <c r="D22" s="1071">
        <v>5</v>
      </c>
      <c r="E22" s="1072" t="s">
        <v>352</v>
      </c>
      <c r="F22" s="1073" t="s">
        <v>2974</v>
      </c>
      <c r="G22" s="1074" t="s">
        <v>808</v>
      </c>
      <c r="H22" s="1075" t="s">
        <v>352</v>
      </c>
      <c r="I22" s="1075" t="s">
        <v>352</v>
      </c>
      <c r="J22" s="1076">
        <v>0</v>
      </c>
      <c r="K22" s="1074" t="s">
        <v>339</v>
      </c>
      <c r="L22" s="1077">
        <v>206.68445634732933</v>
      </c>
      <c r="M22" s="1078">
        <v>1</v>
      </c>
      <c r="N22" s="1079">
        <v>1.0714359004449265</v>
      </c>
      <c r="O22" s="1073" t="s">
        <v>3113</v>
      </c>
      <c r="P22" s="1077">
        <v>0</v>
      </c>
      <c r="Q22" s="1078">
        <v>1</v>
      </c>
      <c r="R22" s="1079">
        <v>1.0714359004449265</v>
      </c>
      <c r="S22" s="1073" t="s">
        <v>3113</v>
      </c>
      <c r="T22" s="1077">
        <v>206.68445634732933</v>
      </c>
      <c r="U22" s="1078">
        <v>1</v>
      </c>
      <c r="V22" s="1079">
        <v>1.0714359004449265</v>
      </c>
      <c r="W22" s="1073" t="s">
        <v>3113</v>
      </c>
      <c r="X22" s="1077">
        <v>0</v>
      </c>
      <c r="Y22" s="1078">
        <v>1</v>
      </c>
      <c r="Z22" s="1079">
        <v>1.0714359004449265</v>
      </c>
      <c r="AA22" s="1073" t="s">
        <v>3113</v>
      </c>
      <c r="AB22" s="1103"/>
      <c r="AC22" s="1041" t="s">
        <v>2153</v>
      </c>
      <c r="AD22" s="1094">
        <v>1</v>
      </c>
      <c r="AE22" s="1094">
        <v>1</v>
      </c>
      <c r="AF22" s="1094">
        <v>1</v>
      </c>
      <c r="AG22" s="1094">
        <v>1</v>
      </c>
      <c r="AH22" s="1094">
        <v>1</v>
      </c>
      <c r="AI22" s="1094">
        <v>3</v>
      </c>
      <c r="AJ22" s="1089">
        <v>3</v>
      </c>
      <c r="AK22" s="1089">
        <v>1.05</v>
      </c>
      <c r="AL22" s="1093">
        <v>1.05</v>
      </c>
      <c r="AM22" s="1093">
        <v>1.0714359004449265</v>
      </c>
      <c r="AN22" s="1093" t="s">
        <v>3114</v>
      </c>
      <c r="AO22" s="1095">
        <v>1</v>
      </c>
      <c r="AP22" s="1095">
        <v>1</v>
      </c>
      <c r="AQ22" s="1095">
        <v>1</v>
      </c>
      <c r="AR22" s="1095">
        <v>1</v>
      </c>
      <c r="AS22" s="1095">
        <v>1</v>
      </c>
      <c r="AT22" s="1095">
        <v>1.05</v>
      </c>
    </row>
    <row r="23" spans="1:46" ht="36">
      <c r="A23" s="1045" t="s">
        <v>1909</v>
      </c>
      <c r="B23" s="1059"/>
      <c r="C23" s="1060" t="s">
        <v>469</v>
      </c>
      <c r="D23" s="1071">
        <v>5</v>
      </c>
      <c r="E23" s="1072" t="s">
        <v>352</v>
      </c>
      <c r="F23" s="1073" t="s">
        <v>2974</v>
      </c>
      <c r="G23" s="1074" t="s">
        <v>403</v>
      </c>
      <c r="H23" s="1075" t="s">
        <v>352</v>
      </c>
      <c r="I23" s="1075" t="s">
        <v>352</v>
      </c>
      <c r="J23" s="1076">
        <v>0</v>
      </c>
      <c r="K23" s="1074" t="s">
        <v>339</v>
      </c>
      <c r="L23" s="1077">
        <v>0</v>
      </c>
      <c r="M23" s="1078">
        <v>1</v>
      </c>
      <c r="N23" s="1079">
        <v>1.0714359004449265</v>
      </c>
      <c r="O23" s="1073" t="s">
        <v>3113</v>
      </c>
      <c r="P23" s="1077">
        <v>193.2897378770719</v>
      </c>
      <c r="Q23" s="1078">
        <v>1</v>
      </c>
      <c r="R23" s="1079">
        <v>1.0714359004449265</v>
      </c>
      <c r="S23" s="1073" t="s">
        <v>3113</v>
      </c>
      <c r="T23" s="1077">
        <v>0</v>
      </c>
      <c r="U23" s="1078">
        <v>1</v>
      </c>
      <c r="V23" s="1079">
        <v>1.0714359004449265</v>
      </c>
      <c r="W23" s="1073" t="s">
        <v>3113</v>
      </c>
      <c r="X23" s="1077">
        <v>193.2897378770719</v>
      </c>
      <c r="Y23" s="1078">
        <v>1</v>
      </c>
      <c r="Z23" s="1079">
        <v>1.0714359004449265</v>
      </c>
      <c r="AA23" s="1073" t="s">
        <v>3113</v>
      </c>
      <c r="AB23" s="1103"/>
      <c r="AC23" s="1041" t="s">
        <v>2153</v>
      </c>
      <c r="AD23" s="1094">
        <v>1</v>
      </c>
      <c r="AE23" s="1094">
        <v>1</v>
      </c>
      <c r="AF23" s="1094">
        <v>1</v>
      </c>
      <c r="AG23" s="1094">
        <v>1</v>
      </c>
      <c r="AH23" s="1094">
        <v>1</v>
      </c>
      <c r="AI23" s="1094">
        <v>3</v>
      </c>
      <c r="AJ23" s="1089">
        <v>3</v>
      </c>
      <c r="AK23" s="1089">
        <v>1.05</v>
      </c>
      <c r="AL23" s="1093">
        <v>1.05</v>
      </c>
      <c r="AM23" s="1093">
        <v>1.0714359004449265</v>
      </c>
      <c r="AN23" s="1093" t="s">
        <v>3114</v>
      </c>
      <c r="AO23" s="1095">
        <v>1</v>
      </c>
      <c r="AP23" s="1095">
        <v>1</v>
      </c>
      <c r="AQ23" s="1095">
        <v>1</v>
      </c>
      <c r="AR23" s="1095">
        <v>1</v>
      </c>
      <c r="AS23" s="1095">
        <v>1</v>
      </c>
      <c r="AT23" s="1095">
        <v>1.05</v>
      </c>
    </row>
    <row r="24" spans="1:46">
      <c r="A24" s="1045">
        <v>1239</v>
      </c>
      <c r="B24" s="1059"/>
      <c r="C24" s="1060" t="s">
        <v>469</v>
      </c>
      <c r="D24" s="1071">
        <v>5</v>
      </c>
      <c r="E24" s="1072" t="s">
        <v>352</v>
      </c>
      <c r="F24" s="1073" t="s">
        <v>2869</v>
      </c>
      <c r="G24" s="1074" t="s">
        <v>465</v>
      </c>
      <c r="H24" s="1075" t="s">
        <v>352</v>
      </c>
      <c r="I24" s="1075" t="s">
        <v>352</v>
      </c>
      <c r="J24" s="1076">
        <v>0</v>
      </c>
      <c r="K24" s="1074" t="s">
        <v>339</v>
      </c>
      <c r="L24" s="1077">
        <v>5.7200000000000001E-2</v>
      </c>
      <c r="M24" s="1078">
        <v>1</v>
      </c>
      <c r="N24" s="1079">
        <v>1.1649902150316884</v>
      </c>
      <c r="O24" s="1073" t="s">
        <v>3119</v>
      </c>
      <c r="P24" s="1077">
        <v>5.7200000000000001E-2</v>
      </c>
      <c r="Q24" s="1078">
        <v>1</v>
      </c>
      <c r="R24" s="1079">
        <v>1.1649902150316884</v>
      </c>
      <c r="S24" s="1073" t="s">
        <v>3119</v>
      </c>
      <c r="T24" s="1077">
        <v>5.7200000000000001E-2</v>
      </c>
      <c r="U24" s="1078">
        <v>1</v>
      </c>
      <c r="V24" s="1079">
        <v>1.1649902150316884</v>
      </c>
      <c r="W24" s="1073" t="s">
        <v>3119</v>
      </c>
      <c r="X24" s="1077">
        <v>5.7200000000000001E-2</v>
      </c>
      <c r="Y24" s="1078">
        <v>1</v>
      </c>
      <c r="Z24" s="1079">
        <v>1.1649902150316884</v>
      </c>
      <c r="AA24" s="1073" t="s">
        <v>3119</v>
      </c>
      <c r="AB24" s="1103"/>
      <c r="AC24" s="1041" t="s">
        <v>183</v>
      </c>
      <c r="AD24" s="1094">
        <v>1</v>
      </c>
      <c r="AE24" s="1094">
        <v>4</v>
      </c>
      <c r="AF24" s="1094">
        <v>3</v>
      </c>
      <c r="AG24" s="1094">
        <v>3</v>
      </c>
      <c r="AH24" s="1094">
        <v>1</v>
      </c>
      <c r="AI24" s="1094">
        <v>3</v>
      </c>
      <c r="AJ24" s="1089">
        <v>3</v>
      </c>
      <c r="AK24" s="1089">
        <v>1.05</v>
      </c>
      <c r="AL24" s="1093">
        <v>1.1557031727027498</v>
      </c>
      <c r="AM24" s="1093">
        <v>1.1649902150316884</v>
      </c>
      <c r="AN24" s="1093" t="s">
        <v>3116</v>
      </c>
      <c r="AO24" s="1095">
        <v>1</v>
      </c>
      <c r="AP24" s="1095">
        <v>1.1000000000000001</v>
      </c>
      <c r="AQ24" s="1095">
        <v>1.1000000000000001</v>
      </c>
      <c r="AR24" s="1095">
        <v>1.02</v>
      </c>
      <c r="AS24" s="1095">
        <v>1</v>
      </c>
      <c r="AT24" s="1095">
        <v>1.05</v>
      </c>
    </row>
    <row r="25" spans="1:46">
      <c r="A25" s="1045">
        <v>1289</v>
      </c>
      <c r="B25" s="1059"/>
      <c r="C25" s="1060" t="s">
        <v>469</v>
      </c>
      <c r="D25" s="1071">
        <v>5</v>
      </c>
      <c r="E25" s="1072" t="s">
        <v>352</v>
      </c>
      <c r="F25" s="1073" t="s">
        <v>2765</v>
      </c>
      <c r="G25" s="1074" t="s">
        <v>465</v>
      </c>
      <c r="H25" s="1075" t="s">
        <v>352</v>
      </c>
      <c r="I25" s="1075" t="s">
        <v>352</v>
      </c>
      <c r="J25" s="1076">
        <v>0</v>
      </c>
      <c r="K25" s="1074" t="s">
        <v>339</v>
      </c>
      <c r="L25" s="1077">
        <v>3.9300000000000002E-2</v>
      </c>
      <c r="M25" s="1078">
        <v>1</v>
      </c>
      <c r="N25" s="1079">
        <v>1.1649902150316884</v>
      </c>
      <c r="O25" s="1073" t="s">
        <v>3119</v>
      </c>
      <c r="P25" s="1077">
        <v>3.9300000000000002E-2</v>
      </c>
      <c r="Q25" s="1078">
        <v>1</v>
      </c>
      <c r="R25" s="1079">
        <v>1.1649902150316884</v>
      </c>
      <c r="S25" s="1073" t="s">
        <v>3119</v>
      </c>
      <c r="T25" s="1077">
        <v>3.9300000000000002E-2</v>
      </c>
      <c r="U25" s="1078">
        <v>1</v>
      </c>
      <c r="V25" s="1079">
        <v>1.1649902150316884</v>
      </c>
      <c r="W25" s="1073" t="s">
        <v>3119</v>
      </c>
      <c r="X25" s="1077">
        <v>3.9300000000000002E-2</v>
      </c>
      <c r="Y25" s="1078">
        <v>1</v>
      </c>
      <c r="Z25" s="1079">
        <v>1.1649902150316884</v>
      </c>
      <c r="AA25" s="1073" t="s">
        <v>3119</v>
      </c>
      <c r="AB25" s="1103"/>
      <c r="AC25" s="1041" t="s">
        <v>183</v>
      </c>
      <c r="AD25" s="1094">
        <v>1</v>
      </c>
      <c r="AE25" s="1094">
        <v>4</v>
      </c>
      <c r="AF25" s="1094">
        <v>3</v>
      </c>
      <c r="AG25" s="1094">
        <v>3</v>
      </c>
      <c r="AH25" s="1094">
        <v>1</v>
      </c>
      <c r="AI25" s="1094">
        <v>3</v>
      </c>
      <c r="AJ25" s="1089">
        <v>3</v>
      </c>
      <c r="AK25" s="1089">
        <v>1.05</v>
      </c>
      <c r="AL25" s="1093">
        <v>1.1557031727027498</v>
      </c>
      <c r="AM25" s="1093">
        <v>1.1649902150316884</v>
      </c>
      <c r="AN25" s="1093" t="s">
        <v>3116</v>
      </c>
      <c r="AO25" s="1095">
        <v>1</v>
      </c>
      <c r="AP25" s="1095">
        <v>1.1000000000000001</v>
      </c>
      <c r="AQ25" s="1095">
        <v>1.1000000000000001</v>
      </c>
      <c r="AR25" s="1095">
        <v>1.02</v>
      </c>
      <c r="AS25" s="1095">
        <v>1</v>
      </c>
      <c r="AT25" s="1095">
        <v>1.05</v>
      </c>
    </row>
    <row r="26" spans="1:46">
      <c r="A26" s="1045">
        <v>1103</v>
      </c>
      <c r="B26" s="1059"/>
      <c r="C26" s="1060" t="s">
        <v>469</v>
      </c>
      <c r="D26" s="1071">
        <v>5</v>
      </c>
      <c r="E26" s="1072" t="s">
        <v>352</v>
      </c>
      <c r="F26" s="1073" t="s">
        <v>1020</v>
      </c>
      <c r="G26" s="1074" t="s">
        <v>191</v>
      </c>
      <c r="H26" s="1075" t="s">
        <v>352</v>
      </c>
      <c r="I26" s="1075" t="s">
        <v>352</v>
      </c>
      <c r="J26" s="1076">
        <v>0</v>
      </c>
      <c r="K26" s="1074" t="s">
        <v>339</v>
      </c>
      <c r="L26" s="1077">
        <v>4.6800000000000001E-2</v>
      </c>
      <c r="M26" s="1078">
        <v>1</v>
      </c>
      <c r="N26" s="1079">
        <v>1.1649902150316884</v>
      </c>
      <c r="O26" s="1073" t="s">
        <v>3119</v>
      </c>
      <c r="P26" s="1077">
        <v>4.6800000000000001E-2</v>
      </c>
      <c r="Q26" s="1078">
        <v>1</v>
      </c>
      <c r="R26" s="1079">
        <v>1.1649902150316884</v>
      </c>
      <c r="S26" s="1073" t="s">
        <v>3119</v>
      </c>
      <c r="T26" s="1077">
        <v>0</v>
      </c>
      <c r="U26" s="1078">
        <v>1</v>
      </c>
      <c r="V26" s="1079">
        <v>1.1649902150316884</v>
      </c>
      <c r="W26" s="1073" t="s">
        <v>3119</v>
      </c>
      <c r="X26" s="1077">
        <v>0</v>
      </c>
      <c r="Y26" s="1078">
        <v>1</v>
      </c>
      <c r="Z26" s="1079">
        <v>1.1649902150316884</v>
      </c>
      <c r="AA26" s="1073" t="s">
        <v>3119</v>
      </c>
      <c r="AB26" s="1103"/>
      <c r="AC26" s="1041" t="s">
        <v>183</v>
      </c>
      <c r="AD26" s="1094">
        <v>1</v>
      </c>
      <c r="AE26" s="1094">
        <v>4</v>
      </c>
      <c r="AF26" s="1094">
        <v>3</v>
      </c>
      <c r="AG26" s="1094">
        <v>3</v>
      </c>
      <c r="AH26" s="1094">
        <v>1</v>
      </c>
      <c r="AI26" s="1094">
        <v>3</v>
      </c>
      <c r="AJ26" s="1089">
        <v>3</v>
      </c>
      <c r="AK26" s="1089">
        <v>1.05</v>
      </c>
      <c r="AL26" s="1093">
        <v>1.1557031727027498</v>
      </c>
      <c r="AM26" s="1093">
        <v>1.1649902150316884</v>
      </c>
      <c r="AN26" s="1093" t="s">
        <v>3116</v>
      </c>
      <c r="AO26" s="1095">
        <v>1</v>
      </c>
      <c r="AP26" s="1095">
        <v>1.1000000000000001</v>
      </c>
      <c r="AQ26" s="1095">
        <v>1.1000000000000001</v>
      </c>
      <c r="AR26" s="1095">
        <v>1.02</v>
      </c>
      <c r="AS26" s="1095">
        <v>1</v>
      </c>
      <c r="AT26" s="1095">
        <v>1.05</v>
      </c>
    </row>
    <row r="27" spans="1:46">
      <c r="A27" s="1045">
        <v>1281</v>
      </c>
      <c r="B27" s="1059"/>
      <c r="C27" s="1060" t="s">
        <v>469</v>
      </c>
      <c r="D27" s="1071">
        <v>5</v>
      </c>
      <c r="E27" s="1072" t="s">
        <v>352</v>
      </c>
      <c r="F27" s="1073" t="s">
        <v>3120</v>
      </c>
      <c r="G27" s="1074" t="s">
        <v>465</v>
      </c>
      <c r="H27" s="1075" t="s">
        <v>352</v>
      </c>
      <c r="I27" s="1075" t="s">
        <v>352</v>
      </c>
      <c r="J27" s="1076">
        <v>0</v>
      </c>
      <c r="K27" s="1074" t="s">
        <v>339</v>
      </c>
      <c r="L27" s="1077">
        <v>4.53E-2</v>
      </c>
      <c r="M27" s="1078">
        <v>1</v>
      </c>
      <c r="N27" s="1079">
        <v>1.1649902150316884</v>
      </c>
      <c r="O27" s="1073" t="s">
        <v>3119</v>
      </c>
      <c r="P27" s="1077">
        <v>4.53E-2</v>
      </c>
      <c r="Q27" s="1078">
        <v>1</v>
      </c>
      <c r="R27" s="1079">
        <v>1.1649902150316884</v>
      </c>
      <c r="S27" s="1073" t="s">
        <v>3119</v>
      </c>
      <c r="T27" s="1077">
        <v>4.53E-2</v>
      </c>
      <c r="U27" s="1078">
        <v>1</v>
      </c>
      <c r="V27" s="1079">
        <v>1.1649902150316884</v>
      </c>
      <c r="W27" s="1073" t="s">
        <v>3119</v>
      </c>
      <c r="X27" s="1077">
        <v>4.53E-2</v>
      </c>
      <c r="Y27" s="1078">
        <v>1</v>
      </c>
      <c r="Z27" s="1079">
        <v>1.1649902150316884</v>
      </c>
      <c r="AA27" s="1073" t="s">
        <v>3119</v>
      </c>
      <c r="AB27" s="1103"/>
      <c r="AC27" s="1041" t="s">
        <v>183</v>
      </c>
      <c r="AD27" s="1094">
        <v>1</v>
      </c>
      <c r="AE27" s="1094">
        <v>4</v>
      </c>
      <c r="AF27" s="1094">
        <v>3</v>
      </c>
      <c r="AG27" s="1094">
        <v>3</v>
      </c>
      <c r="AH27" s="1094">
        <v>1</v>
      </c>
      <c r="AI27" s="1094">
        <v>3</v>
      </c>
      <c r="AJ27" s="1089">
        <v>3</v>
      </c>
      <c r="AK27" s="1089">
        <v>1.05</v>
      </c>
      <c r="AL27" s="1093">
        <v>1.1557031727027498</v>
      </c>
      <c r="AM27" s="1093">
        <v>1.1649902150316884</v>
      </c>
      <c r="AN27" s="1093" t="s">
        <v>3116</v>
      </c>
      <c r="AO27" s="1095">
        <v>1</v>
      </c>
      <c r="AP27" s="1095">
        <v>1.1000000000000001</v>
      </c>
      <c r="AQ27" s="1095">
        <v>1.1000000000000001</v>
      </c>
      <c r="AR27" s="1095">
        <v>1.02</v>
      </c>
      <c r="AS27" s="1095">
        <v>1</v>
      </c>
      <c r="AT27" s="1095">
        <v>1.05</v>
      </c>
    </row>
    <row r="28" spans="1:46">
      <c r="A28" s="1045">
        <v>1218</v>
      </c>
      <c r="B28" s="1059"/>
      <c r="C28" s="1060" t="s">
        <v>469</v>
      </c>
      <c r="D28" s="1071">
        <v>5</v>
      </c>
      <c r="E28" s="1072" t="s">
        <v>352</v>
      </c>
      <c r="F28" s="1073" t="s">
        <v>2970</v>
      </c>
      <c r="G28" s="1074" t="s">
        <v>465</v>
      </c>
      <c r="H28" s="1075" t="s">
        <v>352</v>
      </c>
      <c r="I28" s="1075" t="s">
        <v>352</v>
      </c>
      <c r="J28" s="1076">
        <v>0</v>
      </c>
      <c r="K28" s="1074" t="s">
        <v>339</v>
      </c>
      <c r="L28" s="1077">
        <v>1.67E-2</v>
      </c>
      <c r="M28" s="1078">
        <v>1</v>
      </c>
      <c r="N28" s="1079">
        <v>1.1649902150316884</v>
      </c>
      <c r="O28" s="1073" t="s">
        <v>3119</v>
      </c>
      <c r="P28" s="1077">
        <v>1.67E-2</v>
      </c>
      <c r="Q28" s="1078">
        <v>1</v>
      </c>
      <c r="R28" s="1079">
        <v>1.1649902150316884</v>
      </c>
      <c r="S28" s="1073" t="s">
        <v>3119</v>
      </c>
      <c r="T28" s="1077">
        <v>1.67E-2</v>
      </c>
      <c r="U28" s="1078">
        <v>1</v>
      </c>
      <c r="V28" s="1079">
        <v>1.1649902150316884</v>
      </c>
      <c r="W28" s="1073" t="s">
        <v>3119</v>
      </c>
      <c r="X28" s="1077">
        <v>1.67E-2</v>
      </c>
      <c r="Y28" s="1078">
        <v>1</v>
      </c>
      <c r="Z28" s="1079">
        <v>1.1649902150316884</v>
      </c>
      <c r="AA28" s="1073" t="s">
        <v>3119</v>
      </c>
      <c r="AB28" s="1103"/>
      <c r="AC28" s="1041" t="s">
        <v>183</v>
      </c>
      <c r="AD28" s="1094">
        <v>1</v>
      </c>
      <c r="AE28" s="1094">
        <v>4</v>
      </c>
      <c r="AF28" s="1094">
        <v>3</v>
      </c>
      <c r="AG28" s="1094">
        <v>3</v>
      </c>
      <c r="AH28" s="1094">
        <v>1</v>
      </c>
      <c r="AI28" s="1094">
        <v>3</v>
      </c>
      <c r="AJ28" s="1089">
        <v>3</v>
      </c>
      <c r="AK28" s="1089">
        <v>1.05</v>
      </c>
      <c r="AL28" s="1093">
        <v>1.1557031727027498</v>
      </c>
      <c r="AM28" s="1093">
        <v>1.1649902150316884</v>
      </c>
      <c r="AN28" s="1093" t="s">
        <v>3116</v>
      </c>
      <c r="AO28" s="1095">
        <v>1</v>
      </c>
      <c r="AP28" s="1095">
        <v>1.1000000000000001</v>
      </c>
      <c r="AQ28" s="1095">
        <v>1.1000000000000001</v>
      </c>
      <c r="AR28" s="1095">
        <v>1.02</v>
      </c>
      <c r="AS28" s="1095">
        <v>1</v>
      </c>
      <c r="AT28" s="1095">
        <v>1.05</v>
      </c>
    </row>
    <row r="29" spans="1:46">
      <c r="A29" s="1045">
        <v>2814</v>
      </c>
      <c r="B29" s="1059"/>
      <c r="C29" s="1060" t="s">
        <v>469</v>
      </c>
      <c r="D29" s="1071">
        <v>5</v>
      </c>
      <c r="E29" s="1072" t="s">
        <v>352</v>
      </c>
      <c r="F29" s="1073" t="s">
        <v>2967</v>
      </c>
      <c r="G29" s="1074" t="s">
        <v>465</v>
      </c>
      <c r="H29" s="1075" t="s">
        <v>352</v>
      </c>
      <c r="I29" s="1075" t="s">
        <v>352</v>
      </c>
      <c r="J29" s="1076">
        <v>0</v>
      </c>
      <c r="K29" s="1074" t="s">
        <v>339</v>
      </c>
      <c r="L29" s="1077">
        <v>2.0799999999999998E-3</v>
      </c>
      <c r="M29" s="1078">
        <v>1</v>
      </c>
      <c r="N29" s="1079">
        <v>1.1649902150316884</v>
      </c>
      <c r="O29" s="1073" t="s">
        <v>3119</v>
      </c>
      <c r="P29" s="1077">
        <v>2.0799999999999998E-3</v>
      </c>
      <c r="Q29" s="1078">
        <v>1</v>
      </c>
      <c r="R29" s="1079">
        <v>1.1649902150316884</v>
      </c>
      <c r="S29" s="1073" t="s">
        <v>3119</v>
      </c>
      <c r="T29" s="1077">
        <v>2.0799999999999998E-3</v>
      </c>
      <c r="U29" s="1078">
        <v>1</v>
      </c>
      <c r="V29" s="1079">
        <v>1.1649902150316884</v>
      </c>
      <c r="W29" s="1073" t="s">
        <v>3119</v>
      </c>
      <c r="X29" s="1077">
        <v>2.0799999999999998E-3</v>
      </c>
      <c r="Y29" s="1078">
        <v>1</v>
      </c>
      <c r="Z29" s="1079">
        <v>1.1649902150316884</v>
      </c>
      <c r="AA29" s="1073" t="s">
        <v>3119</v>
      </c>
      <c r="AB29" s="1103"/>
      <c r="AC29" s="1041" t="s">
        <v>183</v>
      </c>
      <c r="AD29" s="1094">
        <v>1</v>
      </c>
      <c r="AE29" s="1094">
        <v>4</v>
      </c>
      <c r="AF29" s="1094">
        <v>3</v>
      </c>
      <c r="AG29" s="1094">
        <v>3</v>
      </c>
      <c r="AH29" s="1094">
        <v>1</v>
      </c>
      <c r="AI29" s="1094">
        <v>3</v>
      </c>
      <c r="AJ29" s="1089">
        <v>3</v>
      </c>
      <c r="AK29" s="1089">
        <v>1.05</v>
      </c>
      <c r="AL29" s="1093">
        <v>1.1557031727027498</v>
      </c>
      <c r="AM29" s="1093">
        <v>1.1649902150316884</v>
      </c>
      <c r="AN29" s="1093" t="s">
        <v>3116</v>
      </c>
      <c r="AO29" s="1095">
        <v>1</v>
      </c>
      <c r="AP29" s="1095">
        <v>1.1000000000000001</v>
      </c>
      <c r="AQ29" s="1095">
        <v>1.1000000000000001</v>
      </c>
      <c r="AR29" s="1095">
        <v>1.02</v>
      </c>
      <c r="AS29" s="1095">
        <v>1</v>
      </c>
      <c r="AT29" s="1095">
        <v>1.05</v>
      </c>
    </row>
    <row r="30" spans="1:46" ht="24">
      <c r="A30" s="1045">
        <v>1280</v>
      </c>
      <c r="B30" s="1059"/>
      <c r="C30" s="1060" t="s">
        <v>469</v>
      </c>
      <c r="D30" s="1071">
        <v>5</v>
      </c>
      <c r="E30" s="1072" t="s">
        <v>352</v>
      </c>
      <c r="F30" s="1073" t="s">
        <v>1424</v>
      </c>
      <c r="G30" s="1074" t="s">
        <v>465</v>
      </c>
      <c r="H30" s="1075" t="s">
        <v>352</v>
      </c>
      <c r="I30" s="1075" t="s">
        <v>352</v>
      </c>
      <c r="J30" s="1076">
        <v>0</v>
      </c>
      <c r="K30" s="1074" t="s">
        <v>339</v>
      </c>
      <c r="L30" s="1077">
        <v>4.9299999999999997E-2</v>
      </c>
      <c r="M30" s="1078">
        <v>1</v>
      </c>
      <c r="N30" s="1079">
        <v>1.1649902150316884</v>
      </c>
      <c r="O30" s="1073" t="s">
        <v>3119</v>
      </c>
      <c r="P30" s="1077">
        <v>4.9299999999999997E-2</v>
      </c>
      <c r="Q30" s="1078">
        <v>1</v>
      </c>
      <c r="R30" s="1079">
        <v>1.1649902150316884</v>
      </c>
      <c r="S30" s="1073" t="s">
        <v>3119</v>
      </c>
      <c r="T30" s="1077">
        <v>4.9299999999999997E-2</v>
      </c>
      <c r="U30" s="1078">
        <v>1</v>
      </c>
      <c r="V30" s="1079">
        <v>1.1649902150316884</v>
      </c>
      <c r="W30" s="1073" t="s">
        <v>3119</v>
      </c>
      <c r="X30" s="1077">
        <v>4.9299999999999997E-2</v>
      </c>
      <c r="Y30" s="1078">
        <v>1</v>
      </c>
      <c r="Z30" s="1079">
        <v>1.1649902150316884</v>
      </c>
      <c r="AA30" s="1073" t="s">
        <v>3119</v>
      </c>
      <c r="AB30" s="1103"/>
      <c r="AC30" s="1041" t="s">
        <v>183</v>
      </c>
      <c r="AD30" s="1094">
        <v>1</v>
      </c>
      <c r="AE30" s="1094">
        <v>4</v>
      </c>
      <c r="AF30" s="1094">
        <v>3</v>
      </c>
      <c r="AG30" s="1094">
        <v>3</v>
      </c>
      <c r="AH30" s="1094">
        <v>1</v>
      </c>
      <c r="AI30" s="1094">
        <v>3</v>
      </c>
      <c r="AJ30" s="1089">
        <v>3</v>
      </c>
      <c r="AK30" s="1089">
        <v>1.05</v>
      </c>
      <c r="AL30" s="1093">
        <v>1.1557031727027498</v>
      </c>
      <c r="AM30" s="1093">
        <v>1.1649902150316884</v>
      </c>
      <c r="AN30" s="1093" t="s">
        <v>3116</v>
      </c>
      <c r="AO30" s="1095">
        <v>1</v>
      </c>
      <c r="AP30" s="1095">
        <v>1.1000000000000001</v>
      </c>
      <c r="AQ30" s="1095">
        <v>1.1000000000000001</v>
      </c>
      <c r="AR30" s="1095">
        <v>1.02</v>
      </c>
      <c r="AS30" s="1095">
        <v>1</v>
      </c>
      <c r="AT30" s="1095">
        <v>1.05</v>
      </c>
    </row>
    <row r="31" spans="1:46" ht="36">
      <c r="A31" s="1045">
        <v>781</v>
      </c>
      <c r="B31" s="1059"/>
      <c r="C31" s="1060" t="s">
        <v>469</v>
      </c>
      <c r="D31" s="1071">
        <v>5</v>
      </c>
      <c r="E31" s="1072" t="s">
        <v>352</v>
      </c>
      <c r="F31" s="1073" t="s">
        <v>1722</v>
      </c>
      <c r="G31" s="1074" t="s">
        <v>44</v>
      </c>
      <c r="H31" s="1075" t="s">
        <v>352</v>
      </c>
      <c r="I31" s="1075" t="s">
        <v>352</v>
      </c>
      <c r="J31" s="1076">
        <v>0</v>
      </c>
      <c r="K31" s="1074" t="s">
        <v>339</v>
      </c>
      <c r="L31" s="1077">
        <v>7.5480353658847876E-3</v>
      </c>
      <c r="M31" s="1078">
        <v>1</v>
      </c>
      <c r="N31" s="1079">
        <v>1.0714359004449265</v>
      </c>
      <c r="O31" s="1073" t="s">
        <v>3113</v>
      </c>
      <c r="P31" s="1077">
        <v>7.6164967689091876E-3</v>
      </c>
      <c r="Q31" s="1078">
        <v>1</v>
      </c>
      <c r="R31" s="1079">
        <v>1.0714359004449265</v>
      </c>
      <c r="S31" s="1073" t="s">
        <v>3113</v>
      </c>
      <c r="T31" s="1077">
        <v>9.2648138507396578E-3</v>
      </c>
      <c r="U31" s="1078">
        <v>1</v>
      </c>
      <c r="V31" s="1079">
        <v>1.0714359004449265</v>
      </c>
      <c r="W31" s="1073" t="s">
        <v>3113</v>
      </c>
      <c r="X31" s="1077">
        <v>1.0639421925531316E-2</v>
      </c>
      <c r="Y31" s="1078">
        <v>1</v>
      </c>
      <c r="Z31" s="1079">
        <v>1.0714359004449265</v>
      </c>
      <c r="AA31" s="1073" t="s">
        <v>3113</v>
      </c>
      <c r="AB31" s="1103"/>
      <c r="AC31" s="1041" t="s">
        <v>2153</v>
      </c>
      <c r="AD31" s="1094">
        <v>1</v>
      </c>
      <c r="AE31" s="1094">
        <v>1</v>
      </c>
      <c r="AF31" s="1094">
        <v>1</v>
      </c>
      <c r="AG31" s="1094">
        <v>1</v>
      </c>
      <c r="AH31" s="1094">
        <v>1</v>
      </c>
      <c r="AI31" s="1094">
        <v>3</v>
      </c>
      <c r="AJ31" s="1089">
        <v>3</v>
      </c>
      <c r="AK31" s="1089">
        <v>1.05</v>
      </c>
      <c r="AL31" s="1093">
        <v>1.05</v>
      </c>
      <c r="AM31" s="1093">
        <v>1.0714359004449265</v>
      </c>
      <c r="AN31" s="1093" t="s">
        <v>3114</v>
      </c>
      <c r="AO31" s="1095">
        <v>1</v>
      </c>
      <c r="AP31" s="1095">
        <v>1</v>
      </c>
      <c r="AQ31" s="1095">
        <v>1</v>
      </c>
      <c r="AR31" s="1095">
        <v>1</v>
      </c>
      <c r="AS31" s="1095">
        <v>1</v>
      </c>
      <c r="AT31" s="1095">
        <v>1.05</v>
      </c>
    </row>
    <row r="32" spans="1:46" ht="36">
      <c r="A32" s="1045">
        <v>782</v>
      </c>
      <c r="B32" s="1059"/>
      <c r="C32" s="1060" t="s">
        <v>469</v>
      </c>
      <c r="D32" s="1071">
        <v>5</v>
      </c>
      <c r="E32" s="1072" t="s">
        <v>352</v>
      </c>
      <c r="F32" s="1073" t="s">
        <v>2782</v>
      </c>
      <c r="G32" s="1074" t="s">
        <v>44</v>
      </c>
      <c r="H32" s="1075" t="s">
        <v>352</v>
      </c>
      <c r="I32" s="1075" t="s">
        <v>352</v>
      </c>
      <c r="J32" s="1076">
        <v>0</v>
      </c>
      <c r="K32" s="1074" t="s">
        <v>339</v>
      </c>
      <c r="L32" s="1077">
        <v>8.6476092565083776E-2</v>
      </c>
      <c r="M32" s="1078">
        <v>1</v>
      </c>
      <c r="N32" s="1079">
        <v>1.1649902150316884</v>
      </c>
      <c r="O32" s="1073" t="s">
        <v>3121</v>
      </c>
      <c r="P32" s="1077">
        <v>8.534102214470389E-2</v>
      </c>
      <c r="Q32" s="1078">
        <v>1</v>
      </c>
      <c r="R32" s="1079">
        <v>1.1649902150316884</v>
      </c>
      <c r="S32" s="1073" t="s">
        <v>3121</v>
      </c>
      <c r="T32" s="1077">
        <v>2.6772049127314942E-2</v>
      </c>
      <c r="U32" s="1078">
        <v>1</v>
      </c>
      <c r="V32" s="1079">
        <v>1.1649902150316884</v>
      </c>
      <c r="W32" s="1073" t="s">
        <v>3121</v>
      </c>
      <c r="X32" s="1077">
        <v>3.3541227912601675E-2</v>
      </c>
      <c r="Y32" s="1078">
        <v>1</v>
      </c>
      <c r="Z32" s="1079">
        <v>1.1649902150316884</v>
      </c>
      <c r="AA32" s="1073" t="s">
        <v>3121</v>
      </c>
      <c r="AB32" s="1103"/>
      <c r="AC32" s="1041" t="s">
        <v>2153</v>
      </c>
      <c r="AD32" s="1094">
        <v>1</v>
      </c>
      <c r="AE32" s="1094">
        <v>4</v>
      </c>
      <c r="AF32" s="1094">
        <v>3</v>
      </c>
      <c r="AG32" s="1094">
        <v>3</v>
      </c>
      <c r="AH32" s="1094">
        <v>1</v>
      </c>
      <c r="AI32" s="1094">
        <v>3</v>
      </c>
      <c r="AJ32" s="1089">
        <v>3</v>
      </c>
      <c r="AK32" s="1089">
        <v>1.05</v>
      </c>
      <c r="AL32" s="1093">
        <v>1.1557031727027498</v>
      </c>
      <c r="AM32" s="1093">
        <v>1.1649902150316884</v>
      </c>
      <c r="AN32" s="1093" t="s">
        <v>3116</v>
      </c>
      <c r="AO32" s="1095">
        <v>1</v>
      </c>
      <c r="AP32" s="1095">
        <v>1.1000000000000001</v>
      </c>
      <c r="AQ32" s="1095">
        <v>1.1000000000000001</v>
      </c>
      <c r="AR32" s="1095">
        <v>1.02</v>
      </c>
      <c r="AS32" s="1095">
        <v>1</v>
      </c>
      <c r="AT32" s="1095">
        <v>1.05</v>
      </c>
    </row>
    <row r="33" spans="1:46">
      <c r="A33" s="1045">
        <v>1777</v>
      </c>
      <c r="B33" s="1059"/>
      <c r="C33" s="1060" t="s">
        <v>469</v>
      </c>
      <c r="D33" s="1071">
        <v>5</v>
      </c>
      <c r="E33" s="1072" t="s">
        <v>352</v>
      </c>
      <c r="F33" s="1073" t="s">
        <v>1835</v>
      </c>
      <c r="G33" s="1074" t="s">
        <v>465</v>
      </c>
      <c r="H33" s="1075" t="s">
        <v>352</v>
      </c>
      <c r="I33" s="1075" t="s">
        <v>352</v>
      </c>
      <c r="J33" s="1076">
        <v>0</v>
      </c>
      <c r="K33" s="1074" t="s">
        <v>339</v>
      </c>
      <c r="L33" s="1077">
        <v>7.3200000000000001E-2</v>
      </c>
      <c r="M33" s="1078">
        <v>1</v>
      </c>
      <c r="N33" s="1079">
        <v>1.1649902150316884</v>
      </c>
      <c r="O33" s="1073" t="s">
        <v>3119</v>
      </c>
      <c r="P33" s="1077">
        <v>7.3200000000000001E-2</v>
      </c>
      <c r="Q33" s="1078">
        <v>1</v>
      </c>
      <c r="R33" s="1079">
        <v>1.1649902150316884</v>
      </c>
      <c r="S33" s="1073" t="s">
        <v>3119</v>
      </c>
      <c r="T33" s="1077">
        <v>7.3200000000000001E-2</v>
      </c>
      <c r="U33" s="1078">
        <v>1</v>
      </c>
      <c r="V33" s="1079">
        <v>1.1649902150316884</v>
      </c>
      <c r="W33" s="1073" t="s">
        <v>3119</v>
      </c>
      <c r="X33" s="1077">
        <v>7.3200000000000001E-2</v>
      </c>
      <c r="Y33" s="1078">
        <v>1</v>
      </c>
      <c r="Z33" s="1079">
        <v>1.1649902150316884</v>
      </c>
      <c r="AA33" s="1073" t="s">
        <v>3119</v>
      </c>
      <c r="AB33" s="1103"/>
      <c r="AC33" s="1041" t="s">
        <v>183</v>
      </c>
      <c r="AD33" s="1094">
        <v>1</v>
      </c>
      <c r="AE33" s="1094">
        <v>4</v>
      </c>
      <c r="AF33" s="1094">
        <v>3</v>
      </c>
      <c r="AG33" s="1094">
        <v>3</v>
      </c>
      <c r="AH33" s="1094">
        <v>1</v>
      </c>
      <c r="AI33" s="1094">
        <v>3</v>
      </c>
      <c r="AJ33" s="1089">
        <v>3</v>
      </c>
      <c r="AK33" s="1089">
        <v>1.05</v>
      </c>
      <c r="AL33" s="1093">
        <v>1.1557031727027498</v>
      </c>
      <c r="AM33" s="1093">
        <v>1.1649902150316884</v>
      </c>
      <c r="AN33" s="1093" t="s">
        <v>3116</v>
      </c>
      <c r="AO33" s="1095">
        <v>1</v>
      </c>
      <c r="AP33" s="1095">
        <v>1.1000000000000001</v>
      </c>
      <c r="AQ33" s="1095">
        <v>1.1000000000000001</v>
      </c>
      <c r="AR33" s="1095">
        <v>1.02</v>
      </c>
      <c r="AS33" s="1095">
        <v>1</v>
      </c>
      <c r="AT33" s="1095">
        <v>1.05</v>
      </c>
    </row>
    <row r="34" spans="1:46" ht="36">
      <c r="A34" s="1045">
        <v>1198</v>
      </c>
      <c r="B34" s="1059"/>
      <c r="C34" s="1060" t="s">
        <v>469</v>
      </c>
      <c r="D34" s="1071">
        <v>5</v>
      </c>
      <c r="E34" s="1072" t="s">
        <v>352</v>
      </c>
      <c r="F34" s="1073" t="s">
        <v>3017</v>
      </c>
      <c r="G34" s="1074" t="s">
        <v>465</v>
      </c>
      <c r="H34" s="1075" t="s">
        <v>352</v>
      </c>
      <c r="I34" s="1075" t="s">
        <v>352</v>
      </c>
      <c r="J34" s="1076">
        <v>0</v>
      </c>
      <c r="K34" s="1074" t="s">
        <v>339</v>
      </c>
      <c r="L34" s="1077">
        <v>0.52222222222222225</v>
      </c>
      <c r="M34" s="1078">
        <v>1</v>
      </c>
      <c r="N34" s="1079">
        <v>1.0714359004449265</v>
      </c>
      <c r="O34" s="1073" t="s">
        <v>3113</v>
      </c>
      <c r="P34" s="1077">
        <v>0.52222222222222225</v>
      </c>
      <c r="Q34" s="1078">
        <v>1</v>
      </c>
      <c r="R34" s="1079">
        <v>1.0714359004449265</v>
      </c>
      <c r="S34" s="1073" t="s">
        <v>3113</v>
      </c>
      <c r="T34" s="1077">
        <v>0</v>
      </c>
      <c r="U34" s="1078">
        <v>1</v>
      </c>
      <c r="V34" s="1079">
        <v>1.0714359004449265</v>
      </c>
      <c r="W34" s="1073" t="s">
        <v>3113</v>
      </c>
      <c r="X34" s="1077">
        <v>0</v>
      </c>
      <c r="Y34" s="1078">
        <v>1</v>
      </c>
      <c r="Z34" s="1079">
        <v>1.0714359004449265</v>
      </c>
      <c r="AA34" s="1073" t="s">
        <v>3113</v>
      </c>
      <c r="AB34" s="1103"/>
      <c r="AC34" s="1041" t="s">
        <v>2153</v>
      </c>
      <c r="AD34" s="1094">
        <v>1</v>
      </c>
      <c r="AE34" s="1094">
        <v>1</v>
      </c>
      <c r="AF34" s="1094">
        <v>1</v>
      </c>
      <c r="AG34" s="1094">
        <v>1</v>
      </c>
      <c r="AH34" s="1094">
        <v>1</v>
      </c>
      <c r="AI34" s="1094">
        <v>3</v>
      </c>
      <c r="AJ34" s="1089">
        <v>3</v>
      </c>
      <c r="AK34" s="1089">
        <v>1.05</v>
      </c>
      <c r="AL34" s="1093">
        <v>1.05</v>
      </c>
      <c r="AM34" s="1093">
        <v>1.0714359004449265</v>
      </c>
      <c r="AN34" s="1093" t="s">
        <v>3114</v>
      </c>
      <c r="AO34" s="1095">
        <v>1</v>
      </c>
      <c r="AP34" s="1095">
        <v>1</v>
      </c>
      <c r="AQ34" s="1095">
        <v>1</v>
      </c>
      <c r="AR34" s="1095">
        <v>1</v>
      </c>
      <c r="AS34" s="1095">
        <v>1</v>
      </c>
      <c r="AT34" s="1095">
        <v>1.05</v>
      </c>
    </row>
    <row r="35" spans="1:46" ht="36">
      <c r="A35" s="1045">
        <v>3110</v>
      </c>
      <c r="B35" s="1059"/>
      <c r="C35" s="1060" t="s">
        <v>469</v>
      </c>
      <c r="D35" s="1071">
        <v>5</v>
      </c>
      <c r="E35" s="1072" t="s">
        <v>352</v>
      </c>
      <c r="F35" s="1073" t="s">
        <v>3018</v>
      </c>
      <c r="G35" s="1074" t="s">
        <v>465</v>
      </c>
      <c r="H35" s="1075" t="s">
        <v>352</v>
      </c>
      <c r="I35" s="1075" t="s">
        <v>352</v>
      </c>
      <c r="J35" s="1076">
        <v>0</v>
      </c>
      <c r="K35" s="1074" t="s">
        <v>466</v>
      </c>
      <c r="L35" s="1077">
        <v>2.7777777777777776E-2</v>
      </c>
      <c r="M35" s="1078">
        <v>1</v>
      </c>
      <c r="N35" s="1079">
        <v>1.0714359004449265</v>
      </c>
      <c r="O35" s="1073" t="s">
        <v>3113</v>
      </c>
      <c r="P35" s="1077">
        <v>2.7777777777777776E-2</v>
      </c>
      <c r="Q35" s="1078">
        <v>1</v>
      </c>
      <c r="R35" s="1079">
        <v>1.0714359004449265</v>
      </c>
      <c r="S35" s="1073" t="s">
        <v>3113</v>
      </c>
      <c r="T35" s="1077">
        <v>1.4459224985540772E-2</v>
      </c>
      <c r="U35" s="1078">
        <v>1</v>
      </c>
      <c r="V35" s="1079">
        <v>1.0714359004449265</v>
      </c>
      <c r="W35" s="1073" t="s">
        <v>3113</v>
      </c>
      <c r="X35" s="1077">
        <v>1.4459224985540772E-2</v>
      </c>
      <c r="Y35" s="1078">
        <v>1</v>
      </c>
      <c r="Z35" s="1079">
        <v>1.0714359004449265</v>
      </c>
      <c r="AA35" s="1073" t="s">
        <v>3113</v>
      </c>
      <c r="AB35" s="1103"/>
      <c r="AC35" s="1041" t="s">
        <v>2153</v>
      </c>
      <c r="AD35" s="1094">
        <v>1</v>
      </c>
      <c r="AE35" s="1094">
        <v>1</v>
      </c>
      <c r="AF35" s="1094">
        <v>1</v>
      </c>
      <c r="AG35" s="1094">
        <v>1</v>
      </c>
      <c r="AH35" s="1094">
        <v>1</v>
      </c>
      <c r="AI35" s="1094">
        <v>3</v>
      </c>
      <c r="AJ35" s="1089">
        <v>3</v>
      </c>
      <c r="AK35" s="1089">
        <v>1.05</v>
      </c>
      <c r="AL35" s="1093">
        <v>1.05</v>
      </c>
      <c r="AM35" s="1093">
        <v>1.0714359004449265</v>
      </c>
      <c r="AN35" s="1093" t="s">
        <v>3114</v>
      </c>
      <c r="AO35" s="1095">
        <v>1</v>
      </c>
      <c r="AP35" s="1095">
        <v>1</v>
      </c>
      <c r="AQ35" s="1095">
        <v>1</v>
      </c>
      <c r="AR35" s="1095">
        <v>1</v>
      </c>
      <c r="AS35" s="1095">
        <v>1</v>
      </c>
      <c r="AT35" s="1095">
        <v>1.05</v>
      </c>
    </row>
    <row r="36" spans="1:46">
      <c r="A36" s="1045" t="s">
        <v>1470</v>
      </c>
      <c r="B36" s="1059" t="s">
        <v>92</v>
      </c>
      <c r="C36" s="1060"/>
      <c r="D36" s="1071">
        <v>5</v>
      </c>
      <c r="E36" s="1072" t="s">
        <v>352</v>
      </c>
      <c r="F36" s="1073" t="s">
        <v>3122</v>
      </c>
      <c r="G36" s="1074" t="s">
        <v>403</v>
      </c>
      <c r="H36" s="1075" t="s">
        <v>352</v>
      </c>
      <c r="I36" s="1075" t="s">
        <v>352</v>
      </c>
      <c r="J36" s="1076">
        <v>1</v>
      </c>
      <c r="K36" s="1074" t="s">
        <v>466</v>
      </c>
      <c r="L36" s="1077">
        <v>3.9999999999999998E-6</v>
      </c>
      <c r="M36" s="1078">
        <v>1</v>
      </c>
      <c r="N36" s="1079">
        <v>3.0065010551270275</v>
      </c>
      <c r="O36" s="1073" t="s">
        <v>3123</v>
      </c>
      <c r="P36" s="1077">
        <v>3.9999999999999998E-6</v>
      </c>
      <c r="Q36" s="1078">
        <v>1</v>
      </c>
      <c r="R36" s="1079">
        <v>3.0065010551270275</v>
      </c>
      <c r="S36" s="1073" t="s">
        <v>3123</v>
      </c>
      <c r="T36" s="1077">
        <v>3.9999999999999998E-6</v>
      </c>
      <c r="U36" s="1078">
        <v>1</v>
      </c>
      <c r="V36" s="1079">
        <v>3.0065010551270275</v>
      </c>
      <c r="W36" s="1073" t="s">
        <v>3123</v>
      </c>
      <c r="X36" s="1077">
        <v>3.9999999999999998E-6</v>
      </c>
      <c r="Y36" s="1078">
        <v>1</v>
      </c>
      <c r="Z36" s="1079">
        <v>3.0065010551270275</v>
      </c>
      <c r="AA36" s="1073" t="s">
        <v>3123</v>
      </c>
      <c r="AB36" s="1103"/>
      <c r="AC36" s="1041" t="s">
        <v>411</v>
      </c>
      <c r="AD36" s="1094">
        <v>2</v>
      </c>
      <c r="AE36" s="1094">
        <v>1</v>
      </c>
      <c r="AF36" s="1094">
        <v>1</v>
      </c>
      <c r="AG36" s="1094">
        <v>1</v>
      </c>
      <c r="AH36" s="1094">
        <v>1</v>
      </c>
      <c r="AI36" s="1094">
        <v>3</v>
      </c>
      <c r="AJ36" s="1089">
        <v>9</v>
      </c>
      <c r="AK36" s="1089">
        <v>3</v>
      </c>
      <c r="AL36" s="1093">
        <v>1.0714359004449265</v>
      </c>
      <c r="AM36" s="1093">
        <v>3.0065010551270275</v>
      </c>
      <c r="AN36" s="1093" t="s">
        <v>3124</v>
      </c>
      <c r="AO36" s="1095">
        <v>1.05</v>
      </c>
      <c r="AP36" s="1095">
        <v>1</v>
      </c>
      <c r="AQ36" s="1095">
        <v>1</v>
      </c>
      <c r="AR36" s="1095">
        <v>1</v>
      </c>
      <c r="AS36" s="1095">
        <v>1</v>
      </c>
      <c r="AT36" s="1095">
        <v>1.05</v>
      </c>
    </row>
    <row r="37" spans="1:46" ht="21" customHeight="1">
      <c r="A37" s="1045" t="s">
        <v>755</v>
      </c>
      <c r="B37" s="1059" t="s">
        <v>708</v>
      </c>
      <c r="C37" s="1060"/>
      <c r="D37" s="1071">
        <v>5</v>
      </c>
      <c r="E37" s="1072" t="s">
        <v>352</v>
      </c>
      <c r="F37" s="1073" t="s">
        <v>2187</v>
      </c>
      <c r="G37" s="1074" t="s">
        <v>808</v>
      </c>
      <c r="H37" s="1075" t="s">
        <v>352</v>
      </c>
      <c r="I37" s="1075" t="s">
        <v>352</v>
      </c>
      <c r="J37" s="1076">
        <v>0</v>
      </c>
      <c r="K37" s="1074" t="s">
        <v>605</v>
      </c>
      <c r="L37" s="1077">
        <v>33.395037541967639</v>
      </c>
      <c r="M37" s="1078">
        <v>1</v>
      </c>
      <c r="N37" s="1079">
        <v>1.0714359004449265</v>
      </c>
      <c r="O37" s="1073" t="s">
        <v>3125</v>
      </c>
      <c r="P37" s="1077">
        <v>0</v>
      </c>
      <c r="Q37" s="1078">
        <v>1</v>
      </c>
      <c r="R37" s="1079">
        <v>1.0714359004449265</v>
      </c>
      <c r="S37" s="1073" t="s">
        <v>3125</v>
      </c>
      <c r="T37" s="1077">
        <v>33.395037541967639</v>
      </c>
      <c r="U37" s="1078">
        <v>1</v>
      </c>
      <c r="V37" s="1079">
        <v>1.0714359004449265</v>
      </c>
      <c r="W37" s="1073" t="s">
        <v>3125</v>
      </c>
      <c r="X37" s="1077">
        <v>0</v>
      </c>
      <c r="Y37" s="1078">
        <v>1</v>
      </c>
      <c r="Z37" s="1079">
        <v>1.0714359004449265</v>
      </c>
      <c r="AA37" s="1073" t="s">
        <v>3125</v>
      </c>
      <c r="AB37" s="1101"/>
      <c r="AC37" s="1041" t="s">
        <v>809</v>
      </c>
      <c r="AD37" s="1094">
        <v>1</v>
      </c>
      <c r="AE37" s="1094">
        <v>1</v>
      </c>
      <c r="AF37" s="1094">
        <v>1</v>
      </c>
      <c r="AG37" s="1094">
        <v>1</v>
      </c>
      <c r="AH37" s="1094">
        <v>1</v>
      </c>
      <c r="AI37" s="1094">
        <v>3</v>
      </c>
      <c r="AJ37" s="1089">
        <v>3</v>
      </c>
      <c r="AK37" s="1089">
        <v>1.05</v>
      </c>
      <c r="AL37" s="1093">
        <v>1.05</v>
      </c>
      <c r="AM37" s="1093">
        <v>1.0714359004449265</v>
      </c>
      <c r="AN37" s="1093" t="s">
        <v>3114</v>
      </c>
      <c r="AO37" s="1095">
        <v>1</v>
      </c>
      <c r="AP37" s="1095">
        <v>1</v>
      </c>
      <c r="AQ37" s="1095">
        <v>1</v>
      </c>
      <c r="AR37" s="1095">
        <v>1</v>
      </c>
      <c r="AS37" s="1095">
        <v>1</v>
      </c>
      <c r="AT37" s="1095">
        <v>1.05</v>
      </c>
    </row>
    <row r="38" spans="1:46" ht="24">
      <c r="A38" s="1045">
        <v>32023</v>
      </c>
      <c r="B38" s="1059"/>
      <c r="C38" s="1060"/>
      <c r="D38" s="1071">
        <v>5</v>
      </c>
      <c r="E38" s="1072" t="s">
        <v>352</v>
      </c>
      <c r="F38" s="1073" t="s">
        <v>2187</v>
      </c>
      <c r="G38" s="1074" t="s">
        <v>403</v>
      </c>
      <c r="H38" s="1075" t="s">
        <v>352</v>
      </c>
      <c r="I38" s="1075" t="s">
        <v>352</v>
      </c>
      <c r="J38" s="1076">
        <v>0</v>
      </c>
      <c r="K38" s="1074" t="s">
        <v>605</v>
      </c>
      <c r="L38" s="1077">
        <v>0</v>
      </c>
      <c r="M38" s="1078">
        <v>1</v>
      </c>
      <c r="N38" s="1079">
        <v>1.0714359004449265</v>
      </c>
      <c r="O38" s="1073" t="s">
        <v>3126</v>
      </c>
      <c r="P38" s="1077">
        <v>34.767595189940742</v>
      </c>
      <c r="Q38" s="1078">
        <v>1</v>
      </c>
      <c r="R38" s="1079">
        <v>1.0714359004449265</v>
      </c>
      <c r="S38" s="1073" t="s">
        <v>3126</v>
      </c>
      <c r="T38" s="1077">
        <v>0</v>
      </c>
      <c r="U38" s="1078">
        <v>1</v>
      </c>
      <c r="V38" s="1079">
        <v>1.0714359004449265</v>
      </c>
      <c r="W38" s="1073" t="s">
        <v>3126</v>
      </c>
      <c r="X38" s="1077">
        <v>34.767595189940742</v>
      </c>
      <c r="Y38" s="1078">
        <v>1</v>
      </c>
      <c r="Z38" s="1079">
        <v>1.0714359004449265</v>
      </c>
      <c r="AA38" s="1073" t="s">
        <v>3126</v>
      </c>
      <c r="AB38" s="1103"/>
      <c r="AC38" s="1041" t="s">
        <v>2154</v>
      </c>
      <c r="AD38" s="1094">
        <v>1</v>
      </c>
      <c r="AE38" s="1094">
        <v>1</v>
      </c>
      <c r="AF38" s="1094">
        <v>1</v>
      </c>
      <c r="AG38" s="1094">
        <v>1</v>
      </c>
      <c r="AH38" s="1094">
        <v>1</v>
      </c>
      <c r="AI38" s="1094">
        <v>3</v>
      </c>
      <c r="AJ38" s="1089">
        <v>2</v>
      </c>
      <c r="AK38" s="1089">
        <v>1.05</v>
      </c>
      <c r="AL38" s="1093">
        <v>1.05</v>
      </c>
      <c r="AM38" s="1093">
        <v>1.0714359004449265</v>
      </c>
      <c r="AN38" s="1093" t="s">
        <v>3114</v>
      </c>
      <c r="AO38" s="1095">
        <v>1</v>
      </c>
      <c r="AP38" s="1095">
        <v>1</v>
      </c>
      <c r="AQ38" s="1095">
        <v>1</v>
      </c>
      <c r="AR38" s="1095">
        <v>1</v>
      </c>
      <c r="AS38" s="1095">
        <v>1</v>
      </c>
      <c r="AT38" s="1095">
        <v>1.05</v>
      </c>
    </row>
    <row r="39" spans="1:46" ht="20.25" customHeight="1">
      <c r="A39" s="1045">
        <v>4009</v>
      </c>
      <c r="B39" s="1059"/>
      <c r="C39" s="1060" t="s">
        <v>469</v>
      </c>
      <c r="D39" s="1071">
        <v>5</v>
      </c>
      <c r="E39" s="1072" t="s">
        <v>352</v>
      </c>
      <c r="F39" s="1073" t="s">
        <v>1731</v>
      </c>
      <c r="G39" s="1074" t="s">
        <v>465</v>
      </c>
      <c r="H39" s="1075" t="s">
        <v>352</v>
      </c>
      <c r="I39" s="1075" t="s">
        <v>352</v>
      </c>
      <c r="J39" s="1076">
        <v>0</v>
      </c>
      <c r="K39" s="1074" t="s">
        <v>604</v>
      </c>
      <c r="L39" s="1077">
        <v>0</v>
      </c>
      <c r="M39" s="1078">
        <v>1</v>
      </c>
      <c r="N39" s="1079">
        <v>1.0714359004449265</v>
      </c>
      <c r="O39" s="1073" t="s">
        <v>3126</v>
      </c>
      <c r="P39" s="1077">
        <v>20.839552364393814</v>
      </c>
      <c r="Q39" s="1078">
        <v>1</v>
      </c>
      <c r="R39" s="1079">
        <v>1.0714359004449265</v>
      </c>
      <c r="S39" s="1073" t="s">
        <v>3126</v>
      </c>
      <c r="T39" s="1077">
        <v>0</v>
      </c>
      <c r="U39" s="1078">
        <v>1</v>
      </c>
      <c r="V39" s="1079">
        <v>1.0714359004449265</v>
      </c>
      <c r="W39" s="1073" t="s">
        <v>3126</v>
      </c>
      <c r="X39" s="1077">
        <v>20.839552364393814</v>
      </c>
      <c r="Y39" s="1078">
        <v>1</v>
      </c>
      <c r="Z39" s="1079">
        <v>1.0714359004449265</v>
      </c>
      <c r="AA39" s="1073" t="s">
        <v>3126</v>
      </c>
      <c r="AB39" s="1103"/>
      <c r="AC39" s="1041" t="s">
        <v>2154</v>
      </c>
      <c r="AD39" s="1094">
        <v>1</v>
      </c>
      <c r="AE39" s="1094">
        <v>1</v>
      </c>
      <c r="AF39" s="1094">
        <v>1</v>
      </c>
      <c r="AG39" s="1094">
        <v>1</v>
      </c>
      <c r="AH39" s="1094">
        <v>1</v>
      </c>
      <c r="AI39" s="1094">
        <v>3</v>
      </c>
      <c r="AJ39" s="1089">
        <v>1</v>
      </c>
      <c r="AK39" s="1089">
        <v>1.05</v>
      </c>
      <c r="AL39" s="1093">
        <v>1.05</v>
      </c>
      <c r="AM39" s="1093">
        <v>1.0714359004449265</v>
      </c>
      <c r="AN39" s="1093" t="s">
        <v>3114</v>
      </c>
      <c r="AO39" s="1095">
        <v>1</v>
      </c>
      <c r="AP39" s="1095">
        <v>1</v>
      </c>
      <c r="AQ39" s="1095">
        <v>1</v>
      </c>
      <c r="AR39" s="1095">
        <v>1</v>
      </c>
      <c r="AS39" s="1095">
        <v>1</v>
      </c>
      <c r="AT39" s="1095">
        <v>1.05</v>
      </c>
    </row>
    <row r="40" spans="1:46" ht="36">
      <c r="A40" s="1045" t="s">
        <v>1856</v>
      </c>
      <c r="B40" s="1059" t="s">
        <v>90</v>
      </c>
      <c r="C40" s="1060" t="s">
        <v>469</v>
      </c>
      <c r="D40" s="1071">
        <v>5</v>
      </c>
      <c r="E40" s="1072" t="s">
        <v>352</v>
      </c>
      <c r="F40" s="1073" t="s">
        <v>1858</v>
      </c>
      <c r="G40" s="1074" t="s">
        <v>465</v>
      </c>
      <c r="H40" s="1075" t="s">
        <v>352</v>
      </c>
      <c r="I40" s="1075" t="s">
        <v>352</v>
      </c>
      <c r="J40" s="1076">
        <v>0</v>
      </c>
      <c r="K40" s="1074" t="s">
        <v>341</v>
      </c>
      <c r="L40" s="1077">
        <v>0.1444265831851913</v>
      </c>
      <c r="M40" s="1078">
        <v>1</v>
      </c>
      <c r="N40" s="1079">
        <v>2.0034330064319432</v>
      </c>
      <c r="O40" s="1073" t="s">
        <v>3127</v>
      </c>
      <c r="P40" s="1077">
        <v>9.303779904405646</v>
      </c>
      <c r="Q40" s="1078">
        <v>1</v>
      </c>
      <c r="R40" s="1079">
        <v>2.0034330064319432</v>
      </c>
      <c r="S40" s="1073" t="s">
        <v>3127</v>
      </c>
      <c r="T40" s="1077">
        <v>0.10206047864523285</v>
      </c>
      <c r="U40" s="1078">
        <v>1</v>
      </c>
      <c r="V40" s="1079">
        <v>2.0034330064319432</v>
      </c>
      <c r="W40" s="1073" t="s">
        <v>3127</v>
      </c>
      <c r="X40" s="1077">
        <v>6.9457345333493263</v>
      </c>
      <c r="Y40" s="1078">
        <v>1</v>
      </c>
      <c r="Z40" s="1079">
        <v>2.0034330064319432</v>
      </c>
      <c r="AA40" s="1073" t="s">
        <v>3127</v>
      </c>
      <c r="AB40" s="1103"/>
      <c r="AC40" s="1041" t="s">
        <v>2153</v>
      </c>
      <c r="AD40" s="1094">
        <v>1</v>
      </c>
      <c r="AE40" s="1094">
        <v>1</v>
      </c>
      <c r="AF40" s="1094">
        <v>1</v>
      </c>
      <c r="AG40" s="1094">
        <v>1</v>
      </c>
      <c r="AH40" s="1094">
        <v>1</v>
      </c>
      <c r="AI40" s="1094">
        <v>3</v>
      </c>
      <c r="AJ40" s="1089">
        <v>5</v>
      </c>
      <c r="AK40" s="1089">
        <v>2</v>
      </c>
      <c r="AL40" s="1093">
        <v>1.05</v>
      </c>
      <c r="AM40" s="1093">
        <v>2.0034330064319432</v>
      </c>
      <c r="AN40" s="1093" t="s">
        <v>3128</v>
      </c>
      <c r="AO40" s="1095">
        <v>1</v>
      </c>
      <c r="AP40" s="1095">
        <v>1</v>
      </c>
      <c r="AQ40" s="1095">
        <v>1</v>
      </c>
      <c r="AR40" s="1095">
        <v>1</v>
      </c>
      <c r="AS40" s="1095">
        <v>1</v>
      </c>
      <c r="AT40" s="1095">
        <v>1.05</v>
      </c>
    </row>
    <row r="41" spans="1:46" ht="24">
      <c r="A41" s="1045">
        <v>1841</v>
      </c>
      <c r="B41" s="1059"/>
      <c r="C41" s="1060" t="s">
        <v>469</v>
      </c>
      <c r="D41" s="1071">
        <v>5</v>
      </c>
      <c r="E41" s="1072" t="s">
        <v>352</v>
      </c>
      <c r="F41" s="1073" t="s">
        <v>53</v>
      </c>
      <c r="G41" s="1074" t="s">
        <v>465</v>
      </c>
      <c r="H41" s="1075" t="s">
        <v>352</v>
      </c>
      <c r="I41" s="1075" t="s">
        <v>352</v>
      </c>
      <c r="J41" s="1076">
        <v>0</v>
      </c>
      <c r="K41" s="1074" t="s">
        <v>341</v>
      </c>
      <c r="L41" s="1077">
        <v>2.4839880867424813</v>
      </c>
      <c r="M41" s="1078">
        <v>1</v>
      </c>
      <c r="N41" s="1079">
        <v>2.0034330064319432</v>
      </c>
      <c r="O41" s="1073" t="s">
        <v>3129</v>
      </c>
      <c r="P41" s="1077">
        <v>0</v>
      </c>
      <c r="Q41" s="1078">
        <v>1</v>
      </c>
      <c r="R41" s="1079">
        <v>2.0034330064319432</v>
      </c>
      <c r="S41" s="1073" t="s">
        <v>3129</v>
      </c>
      <c r="T41" s="1077">
        <v>2.1118927053276155</v>
      </c>
      <c r="U41" s="1078">
        <v>1</v>
      </c>
      <c r="V41" s="1079">
        <v>2.0034330064319432</v>
      </c>
      <c r="W41" s="1073" t="s">
        <v>3129</v>
      </c>
      <c r="X41" s="1077">
        <v>0</v>
      </c>
      <c r="Y41" s="1078">
        <v>1</v>
      </c>
      <c r="Z41" s="1079">
        <v>2.0034330064319432</v>
      </c>
      <c r="AA41" s="1073" t="s">
        <v>3129</v>
      </c>
      <c r="AB41" s="1103"/>
      <c r="AC41" s="1041" t="s">
        <v>2152</v>
      </c>
      <c r="AD41" s="1094">
        <v>1</v>
      </c>
      <c r="AE41" s="1094">
        <v>1</v>
      </c>
      <c r="AF41" s="1094">
        <v>1</v>
      </c>
      <c r="AG41" s="1094">
        <v>1</v>
      </c>
      <c r="AH41" s="1094">
        <v>1</v>
      </c>
      <c r="AI41" s="1094">
        <v>3</v>
      </c>
      <c r="AJ41" s="1089">
        <v>5</v>
      </c>
      <c r="AK41" s="1089">
        <v>2</v>
      </c>
      <c r="AL41" s="1093">
        <v>1.05</v>
      </c>
      <c r="AM41" s="1093">
        <v>2.0034330064319432</v>
      </c>
      <c r="AN41" s="1093" t="s">
        <v>3128</v>
      </c>
      <c r="AO41" s="1095">
        <v>1</v>
      </c>
      <c r="AP41" s="1095">
        <v>1</v>
      </c>
      <c r="AQ41" s="1095">
        <v>1</v>
      </c>
      <c r="AR41" s="1095">
        <v>1</v>
      </c>
      <c r="AS41" s="1095">
        <v>1</v>
      </c>
      <c r="AT41" s="1095">
        <v>1.05</v>
      </c>
    </row>
    <row r="42" spans="1:46" ht="24">
      <c r="A42" s="1045">
        <v>1824</v>
      </c>
      <c r="B42" s="1059"/>
      <c r="C42" s="1060" t="s">
        <v>469</v>
      </c>
      <c r="D42" s="1071">
        <v>5</v>
      </c>
      <c r="E42" s="1072" t="s">
        <v>352</v>
      </c>
      <c r="F42" s="1073" t="s">
        <v>2189</v>
      </c>
      <c r="G42" s="1074" t="s">
        <v>2190</v>
      </c>
      <c r="H42" s="1075" t="s">
        <v>352</v>
      </c>
      <c r="I42" s="1075" t="s">
        <v>352</v>
      </c>
      <c r="J42" s="1076">
        <v>0</v>
      </c>
      <c r="K42" s="1074" t="s">
        <v>341</v>
      </c>
      <c r="L42" s="1077">
        <v>41.738993426783971</v>
      </c>
      <c r="M42" s="1078">
        <v>1</v>
      </c>
      <c r="N42" s="1079">
        <v>2.0034330064319432</v>
      </c>
      <c r="O42" s="1073" t="s">
        <v>3129</v>
      </c>
      <c r="P42" s="1077">
        <v>0</v>
      </c>
      <c r="Q42" s="1078">
        <v>1</v>
      </c>
      <c r="R42" s="1079">
        <v>2.0034330064319432</v>
      </c>
      <c r="S42" s="1073" t="s">
        <v>3129</v>
      </c>
      <c r="T42" s="1077">
        <v>31.194374232577879</v>
      </c>
      <c r="U42" s="1078">
        <v>1</v>
      </c>
      <c r="V42" s="1079">
        <v>2.0034330064319432</v>
      </c>
      <c r="W42" s="1073" t="s">
        <v>3129</v>
      </c>
      <c r="X42" s="1077">
        <v>0</v>
      </c>
      <c r="Y42" s="1078">
        <v>1</v>
      </c>
      <c r="Z42" s="1079">
        <v>2.0034330064319432</v>
      </c>
      <c r="AA42" s="1073" t="s">
        <v>3129</v>
      </c>
      <c r="AB42" s="1103"/>
      <c r="AC42" s="1041" t="s">
        <v>2152</v>
      </c>
      <c r="AD42" s="1094">
        <v>1</v>
      </c>
      <c r="AE42" s="1094">
        <v>1</v>
      </c>
      <c r="AF42" s="1094">
        <v>1</v>
      </c>
      <c r="AG42" s="1094">
        <v>1</v>
      </c>
      <c r="AH42" s="1094">
        <v>1</v>
      </c>
      <c r="AI42" s="1094">
        <v>3</v>
      </c>
      <c r="AJ42" s="1089">
        <v>5</v>
      </c>
      <c r="AK42" s="1089">
        <v>2</v>
      </c>
      <c r="AL42" s="1093">
        <v>1.05</v>
      </c>
      <c r="AM42" s="1093">
        <v>2.0034330064319432</v>
      </c>
      <c r="AN42" s="1093" t="s">
        <v>3128</v>
      </c>
      <c r="AO42" s="1095">
        <v>1</v>
      </c>
      <c r="AP42" s="1095">
        <v>1</v>
      </c>
      <c r="AQ42" s="1095">
        <v>1</v>
      </c>
      <c r="AR42" s="1095">
        <v>1</v>
      </c>
      <c r="AS42" s="1095">
        <v>1</v>
      </c>
      <c r="AT42" s="1095">
        <v>1.05</v>
      </c>
    </row>
    <row r="43" spans="1:46" ht="36">
      <c r="A43" s="1045">
        <v>1436</v>
      </c>
      <c r="B43" s="1059" t="s">
        <v>91</v>
      </c>
      <c r="C43" s="1060" t="s">
        <v>469</v>
      </c>
      <c r="D43" s="1071">
        <v>5</v>
      </c>
      <c r="E43" s="1072" t="s">
        <v>352</v>
      </c>
      <c r="F43" s="1073" t="s">
        <v>3022</v>
      </c>
      <c r="G43" s="1074" t="s">
        <v>336</v>
      </c>
      <c r="H43" s="1075" t="s">
        <v>352</v>
      </c>
      <c r="I43" s="1075" t="s">
        <v>352</v>
      </c>
      <c r="J43" s="1076">
        <v>0</v>
      </c>
      <c r="K43" s="1074" t="s">
        <v>339</v>
      </c>
      <c r="L43" s="1077">
        <v>0.25201117601074358</v>
      </c>
      <c r="M43" s="1078">
        <v>1</v>
      </c>
      <c r="N43" s="1079">
        <v>1.1649902150316884</v>
      </c>
      <c r="O43" s="1073" t="s">
        <v>3121</v>
      </c>
      <c r="P43" s="1077">
        <v>0.47464213987956322</v>
      </c>
      <c r="Q43" s="1078">
        <v>1</v>
      </c>
      <c r="R43" s="1079">
        <v>1.1649902150316884</v>
      </c>
      <c r="S43" s="1073" t="s">
        <v>3121</v>
      </c>
      <c r="T43" s="1077">
        <v>0.25201117601074358</v>
      </c>
      <c r="U43" s="1078">
        <v>1</v>
      </c>
      <c r="V43" s="1079">
        <v>1.1649902150316884</v>
      </c>
      <c r="W43" s="1073" t="s">
        <v>3121</v>
      </c>
      <c r="X43" s="1077">
        <v>0.47464213987956322</v>
      </c>
      <c r="Y43" s="1078">
        <v>1</v>
      </c>
      <c r="Z43" s="1079">
        <v>1.1649902150316884</v>
      </c>
      <c r="AA43" s="1073" t="s">
        <v>3121</v>
      </c>
      <c r="AB43" s="1103"/>
      <c r="AC43" s="1041" t="s">
        <v>2153</v>
      </c>
      <c r="AD43" s="1094">
        <v>1</v>
      </c>
      <c r="AE43" s="1094">
        <v>4</v>
      </c>
      <c r="AF43" s="1094">
        <v>3</v>
      </c>
      <c r="AG43" s="1094">
        <v>3</v>
      </c>
      <c r="AH43" s="1094">
        <v>1</v>
      </c>
      <c r="AI43" s="1094">
        <v>3</v>
      </c>
      <c r="AJ43" s="1089">
        <v>6</v>
      </c>
      <c r="AK43" s="1089">
        <v>1.05</v>
      </c>
      <c r="AL43" s="1093">
        <v>1.1557031727027498</v>
      </c>
      <c r="AM43" s="1093">
        <v>1.1649902150316884</v>
      </c>
      <c r="AN43" s="1093" t="s">
        <v>3116</v>
      </c>
      <c r="AO43" s="1095">
        <v>1</v>
      </c>
      <c r="AP43" s="1095">
        <v>1.1000000000000001</v>
      </c>
      <c r="AQ43" s="1095">
        <v>1.1000000000000001</v>
      </c>
      <c r="AR43" s="1095">
        <v>1.02</v>
      </c>
      <c r="AS43" s="1095">
        <v>1</v>
      </c>
      <c r="AT43" s="1095">
        <v>1.05</v>
      </c>
    </row>
    <row r="44" spans="1:46" ht="24">
      <c r="A44" s="1045">
        <v>1390</v>
      </c>
      <c r="B44" s="1059"/>
      <c r="C44" s="1060" t="s">
        <v>469</v>
      </c>
      <c r="D44" s="1071">
        <v>5</v>
      </c>
      <c r="E44" s="1072" t="s">
        <v>352</v>
      </c>
      <c r="F44" s="1073" t="s">
        <v>1440</v>
      </c>
      <c r="G44" s="1074" t="s">
        <v>336</v>
      </c>
      <c r="H44" s="1075" t="s">
        <v>352</v>
      </c>
      <c r="I44" s="1075" t="s">
        <v>352</v>
      </c>
      <c r="J44" s="1076">
        <v>0</v>
      </c>
      <c r="K44" s="1074" t="s">
        <v>364</v>
      </c>
      <c r="L44" s="1077">
        <v>0</v>
      </c>
      <c r="M44" s="1078">
        <v>1</v>
      </c>
      <c r="N44" s="1079">
        <v>1.0714359004449265</v>
      </c>
      <c r="O44" s="1073" t="s">
        <v>3126</v>
      </c>
      <c r="P44" s="1077">
        <v>8.6254751219250136E-2</v>
      </c>
      <c r="Q44" s="1078">
        <v>1</v>
      </c>
      <c r="R44" s="1079">
        <v>1.0714359004449265</v>
      </c>
      <c r="S44" s="1073" t="s">
        <v>3126</v>
      </c>
      <c r="T44" s="1077" t="s">
        <v>352</v>
      </c>
      <c r="U44" s="1078">
        <v>1</v>
      </c>
      <c r="V44" s="1079">
        <v>1.0714359004449265</v>
      </c>
      <c r="W44" s="1073" t="s">
        <v>3126</v>
      </c>
      <c r="X44" s="1077">
        <v>8.6254751219250136E-2</v>
      </c>
      <c r="Y44" s="1078">
        <v>1</v>
      </c>
      <c r="Z44" s="1079">
        <v>1.0714359004449265</v>
      </c>
      <c r="AA44" s="1073" t="s">
        <v>3126</v>
      </c>
      <c r="AB44" s="1103"/>
      <c r="AC44" s="1041" t="s">
        <v>2154</v>
      </c>
      <c r="AD44" s="1094">
        <v>1</v>
      </c>
      <c r="AE44" s="1094">
        <v>1</v>
      </c>
      <c r="AF44" s="1094">
        <v>1</v>
      </c>
      <c r="AG44" s="1094">
        <v>1</v>
      </c>
      <c r="AH44" s="1094">
        <v>1</v>
      </c>
      <c r="AI44" s="1094">
        <v>3</v>
      </c>
      <c r="AJ44" s="1089">
        <v>6</v>
      </c>
      <c r="AK44" s="1089">
        <v>1.05</v>
      </c>
      <c r="AL44" s="1093">
        <v>1.05</v>
      </c>
      <c r="AM44" s="1093">
        <v>1.0714359004449265</v>
      </c>
      <c r="AN44" s="1093" t="s">
        <v>3114</v>
      </c>
      <c r="AO44" s="1095">
        <v>1</v>
      </c>
      <c r="AP44" s="1095">
        <v>1</v>
      </c>
      <c r="AQ44" s="1095">
        <v>1</v>
      </c>
      <c r="AR44" s="1095">
        <v>1</v>
      </c>
      <c r="AS44" s="1095">
        <v>1</v>
      </c>
      <c r="AT44" s="1095">
        <v>1.05</v>
      </c>
    </row>
    <row r="45" spans="1:46">
      <c r="A45" s="1045">
        <v>490</v>
      </c>
      <c r="B45" s="1059" t="s">
        <v>1356</v>
      </c>
      <c r="C45" s="1060" t="s">
        <v>469</v>
      </c>
      <c r="D45" s="1071" t="s">
        <v>352</v>
      </c>
      <c r="E45" s="1072">
        <v>4</v>
      </c>
      <c r="F45" s="1073" t="s">
        <v>245</v>
      </c>
      <c r="G45" s="1074" t="s">
        <v>352</v>
      </c>
      <c r="H45" s="1075" t="s">
        <v>246</v>
      </c>
      <c r="I45" s="1075" t="s">
        <v>618</v>
      </c>
      <c r="J45" s="1076" t="s">
        <v>352</v>
      </c>
      <c r="K45" s="1074" t="s">
        <v>604</v>
      </c>
      <c r="L45" s="1077">
        <v>120.22213515108351</v>
      </c>
      <c r="M45" s="1078">
        <v>1</v>
      </c>
      <c r="N45" s="1079">
        <v>1.2859877072397368</v>
      </c>
      <c r="O45" s="1073" t="s">
        <v>3130</v>
      </c>
      <c r="P45" s="1077">
        <v>125.16334268378668</v>
      </c>
      <c r="Q45" s="1078">
        <v>1</v>
      </c>
      <c r="R45" s="1079">
        <v>1.2859877072397368</v>
      </c>
      <c r="S45" s="1073" t="s">
        <v>3130</v>
      </c>
      <c r="T45" s="1077">
        <v>120.22213515108351</v>
      </c>
      <c r="U45" s="1078">
        <v>1</v>
      </c>
      <c r="V45" s="1079">
        <v>1.2859877072397368</v>
      </c>
      <c r="W45" s="1073" t="s">
        <v>3130</v>
      </c>
      <c r="X45" s="1077">
        <v>125.16334268378668</v>
      </c>
      <c r="Y45" s="1078">
        <v>1</v>
      </c>
      <c r="Z45" s="1079">
        <v>1.2859877072397368</v>
      </c>
      <c r="AA45" s="1073" t="s">
        <v>3130</v>
      </c>
      <c r="AB45" s="1103"/>
      <c r="AC45" s="1041" t="s">
        <v>351</v>
      </c>
      <c r="AD45" s="1094">
        <v>3</v>
      </c>
      <c r="AE45" s="1094">
        <v>4</v>
      </c>
      <c r="AF45" s="1094">
        <v>3</v>
      </c>
      <c r="AG45" s="1094">
        <v>3</v>
      </c>
      <c r="AH45" s="1094">
        <v>1</v>
      </c>
      <c r="AI45" s="1094">
        <v>5</v>
      </c>
      <c r="AJ45" s="1089">
        <v>13</v>
      </c>
      <c r="AK45" s="1089">
        <v>1.05</v>
      </c>
      <c r="AL45" s="1093">
        <v>1.2798586482969265</v>
      </c>
      <c r="AM45" s="1093">
        <v>1.2859877072397368</v>
      </c>
      <c r="AN45" s="1093" t="s">
        <v>3131</v>
      </c>
      <c r="AO45" s="1095">
        <v>1.1000000000000001</v>
      </c>
      <c r="AP45" s="1095">
        <v>1.1000000000000001</v>
      </c>
      <c r="AQ45" s="1095">
        <v>1.1000000000000001</v>
      </c>
      <c r="AR45" s="1095">
        <v>1.02</v>
      </c>
      <c r="AS45" s="1095">
        <v>1</v>
      </c>
      <c r="AT45" s="1095">
        <v>1.2</v>
      </c>
    </row>
    <row r="46" spans="1:46" ht="36">
      <c r="A46" s="1045" t="s">
        <v>1930</v>
      </c>
      <c r="B46" s="1059"/>
      <c r="C46" s="1060" t="s">
        <v>469</v>
      </c>
      <c r="D46" s="1071" t="s">
        <v>352</v>
      </c>
      <c r="E46" s="1072">
        <v>4</v>
      </c>
      <c r="F46" s="1073" t="s">
        <v>3132</v>
      </c>
      <c r="G46" s="1074" t="s">
        <v>352</v>
      </c>
      <c r="H46" s="1075" t="s">
        <v>246</v>
      </c>
      <c r="I46" s="1075" t="s">
        <v>619</v>
      </c>
      <c r="J46" s="1076" t="s">
        <v>352</v>
      </c>
      <c r="K46" s="1074" t="s">
        <v>339</v>
      </c>
      <c r="L46" s="1077">
        <v>95.074849919771495</v>
      </c>
      <c r="M46" s="1078">
        <v>1</v>
      </c>
      <c r="N46" s="1079">
        <v>1.6074425446378071</v>
      </c>
      <c r="O46" s="1073" t="s">
        <v>3133</v>
      </c>
      <c r="P46" s="1077">
        <v>0</v>
      </c>
      <c r="Q46" s="1078">
        <v>1</v>
      </c>
      <c r="R46" s="1079">
        <v>1.6074425446378071</v>
      </c>
      <c r="S46" s="1073" t="s">
        <v>3133</v>
      </c>
      <c r="T46" s="1077">
        <v>95.074849919771495</v>
      </c>
      <c r="U46" s="1078">
        <v>1</v>
      </c>
      <c r="V46" s="1079">
        <v>1.6074425446378071</v>
      </c>
      <c r="W46" s="1073" t="s">
        <v>3133</v>
      </c>
      <c r="X46" s="1077">
        <v>0</v>
      </c>
      <c r="Y46" s="1078">
        <v>1</v>
      </c>
      <c r="Z46" s="1079">
        <v>1.6074425446378071</v>
      </c>
      <c r="AA46" s="1073" t="s">
        <v>3133</v>
      </c>
      <c r="AB46" s="1103"/>
      <c r="AC46" s="1041" t="s">
        <v>2390</v>
      </c>
      <c r="AD46" s="1094">
        <v>3</v>
      </c>
      <c r="AE46" s="1094">
        <v>4</v>
      </c>
      <c r="AF46" s="1094">
        <v>3</v>
      </c>
      <c r="AG46" s="1094">
        <v>3</v>
      </c>
      <c r="AH46" s="1094">
        <v>1</v>
      </c>
      <c r="AI46" s="1094">
        <v>5</v>
      </c>
      <c r="AJ46" s="1089">
        <v>31</v>
      </c>
      <c r="AK46" s="1089">
        <v>1.5</v>
      </c>
      <c r="AL46" s="1093">
        <v>1.2798586482969265</v>
      </c>
      <c r="AM46" s="1093">
        <v>1.6074425446378071</v>
      </c>
      <c r="AN46" s="1093" t="s">
        <v>3134</v>
      </c>
      <c r="AO46" s="1095">
        <v>1.1000000000000001</v>
      </c>
      <c r="AP46" s="1095">
        <v>1.1000000000000001</v>
      </c>
      <c r="AQ46" s="1095">
        <v>1.1000000000000001</v>
      </c>
      <c r="AR46" s="1095">
        <v>1.02</v>
      </c>
      <c r="AS46" s="1095">
        <v>1</v>
      </c>
      <c r="AT46" s="1095">
        <v>1.2</v>
      </c>
    </row>
    <row r="47" spans="1:46" ht="24">
      <c r="A47" s="1045" t="s">
        <v>1913</v>
      </c>
      <c r="B47" s="1059"/>
      <c r="C47" s="1060" t="s">
        <v>469</v>
      </c>
      <c r="D47" s="1071" t="s">
        <v>352</v>
      </c>
      <c r="E47" s="1072">
        <v>4</v>
      </c>
      <c r="F47" s="1073" t="s">
        <v>2889</v>
      </c>
      <c r="G47" s="1074" t="s">
        <v>352</v>
      </c>
      <c r="H47" s="1075" t="s">
        <v>246</v>
      </c>
      <c r="I47" s="1075" t="s">
        <v>619</v>
      </c>
      <c r="J47" s="1076" t="s">
        <v>352</v>
      </c>
      <c r="K47" s="1074" t="s">
        <v>339</v>
      </c>
      <c r="L47" s="1077">
        <v>0</v>
      </c>
      <c r="M47" s="1078">
        <v>1</v>
      </c>
      <c r="N47" s="1079">
        <v>1.6074425446378071</v>
      </c>
      <c r="O47" s="1073" t="s">
        <v>3135</v>
      </c>
      <c r="P47" s="1077">
        <v>107.03498665782176</v>
      </c>
      <c r="Q47" s="1078">
        <v>1</v>
      </c>
      <c r="R47" s="1079">
        <v>1.6074425446378071</v>
      </c>
      <c r="S47" s="1073" t="s">
        <v>3135</v>
      </c>
      <c r="T47" s="1077">
        <v>0</v>
      </c>
      <c r="U47" s="1078">
        <v>1</v>
      </c>
      <c r="V47" s="1079">
        <v>1.6074425446378071</v>
      </c>
      <c r="W47" s="1073" t="s">
        <v>3135</v>
      </c>
      <c r="X47" s="1077">
        <v>107.03498665782176</v>
      </c>
      <c r="Y47" s="1078">
        <v>1</v>
      </c>
      <c r="Z47" s="1079">
        <v>1.6074425446378071</v>
      </c>
      <c r="AA47" s="1073" t="s">
        <v>3135</v>
      </c>
      <c r="AB47" s="1103"/>
      <c r="AC47" s="1041" t="s">
        <v>2391</v>
      </c>
      <c r="AD47" s="1094">
        <v>3</v>
      </c>
      <c r="AE47" s="1094">
        <v>4</v>
      </c>
      <c r="AF47" s="1094">
        <v>3</v>
      </c>
      <c r="AG47" s="1094">
        <v>3</v>
      </c>
      <c r="AH47" s="1094">
        <v>1</v>
      </c>
      <c r="AI47" s="1094">
        <v>5</v>
      </c>
      <c r="AJ47" s="1089">
        <v>31</v>
      </c>
      <c r="AK47" s="1089">
        <v>1.5</v>
      </c>
      <c r="AL47" s="1093">
        <v>1.2798586482969265</v>
      </c>
      <c r="AM47" s="1093">
        <v>1.6074425446378071</v>
      </c>
      <c r="AN47" s="1093" t="s">
        <v>3134</v>
      </c>
      <c r="AO47" s="1095">
        <v>1.1000000000000001</v>
      </c>
      <c r="AP47" s="1095">
        <v>1.1000000000000001</v>
      </c>
      <c r="AQ47" s="1095">
        <v>1.1000000000000001</v>
      </c>
      <c r="AR47" s="1095">
        <v>1.02</v>
      </c>
      <c r="AS47" s="1095">
        <v>1</v>
      </c>
      <c r="AT47" s="1095">
        <v>1.2</v>
      </c>
    </row>
    <row r="48" spans="1:46" ht="24">
      <c r="A48" s="1045">
        <v>178</v>
      </c>
      <c r="B48" s="1059"/>
      <c r="C48" s="1060" t="s">
        <v>469</v>
      </c>
      <c r="D48" s="1071" t="s">
        <v>352</v>
      </c>
      <c r="E48" s="1072">
        <v>4</v>
      </c>
      <c r="F48" s="1073" t="s">
        <v>921</v>
      </c>
      <c r="G48" s="1074" t="s">
        <v>352</v>
      </c>
      <c r="H48" s="1075" t="s">
        <v>246</v>
      </c>
      <c r="I48" s="1075" t="s">
        <v>618</v>
      </c>
      <c r="J48" s="1076" t="s">
        <v>352</v>
      </c>
      <c r="K48" s="1074" t="s">
        <v>339</v>
      </c>
      <c r="L48" s="1077">
        <v>9.5595269908678043E-9</v>
      </c>
      <c r="M48" s="1078">
        <v>1</v>
      </c>
      <c r="N48" s="1079">
        <v>5.0036982064925795</v>
      </c>
      <c r="O48" s="1073" t="s">
        <v>3136</v>
      </c>
      <c r="P48" s="1077">
        <v>9.5595269908678043E-9</v>
      </c>
      <c r="Q48" s="1078">
        <v>1</v>
      </c>
      <c r="R48" s="1079">
        <v>5.0036982064925795</v>
      </c>
      <c r="S48" s="1073" t="s">
        <v>3136</v>
      </c>
      <c r="T48" s="1077">
        <v>9.5595269908678043E-9</v>
      </c>
      <c r="U48" s="1078">
        <v>1</v>
      </c>
      <c r="V48" s="1079">
        <v>5.0036982064925795</v>
      </c>
      <c r="W48" s="1073" t="s">
        <v>3136</v>
      </c>
      <c r="X48" s="1077">
        <v>9.5595269908678043E-9</v>
      </c>
      <c r="Y48" s="1078">
        <v>1</v>
      </c>
      <c r="Z48" s="1079">
        <v>5.0036982064925795</v>
      </c>
      <c r="AA48" s="1073" t="s">
        <v>3136</v>
      </c>
      <c r="AB48" s="1103"/>
      <c r="AC48" s="1041" t="s">
        <v>2154</v>
      </c>
      <c r="AD48" s="1094">
        <v>1</v>
      </c>
      <c r="AE48" s="1094">
        <v>1</v>
      </c>
      <c r="AF48" s="1094">
        <v>1</v>
      </c>
      <c r="AG48" s="1094">
        <v>1</v>
      </c>
      <c r="AH48" s="1094">
        <v>1</v>
      </c>
      <c r="AI48" s="1094">
        <v>3</v>
      </c>
      <c r="AJ48" s="1089">
        <v>22</v>
      </c>
      <c r="AK48" s="1089">
        <v>5</v>
      </c>
      <c r="AL48" s="1093">
        <v>1.05</v>
      </c>
      <c r="AM48" s="1093">
        <v>5.0036982064925795</v>
      </c>
      <c r="AN48" s="1093" t="s">
        <v>3137</v>
      </c>
      <c r="AO48" s="1095">
        <v>1</v>
      </c>
      <c r="AP48" s="1095">
        <v>1</v>
      </c>
      <c r="AQ48" s="1095">
        <v>1</v>
      </c>
      <c r="AR48" s="1095">
        <v>1</v>
      </c>
      <c r="AS48" s="1095">
        <v>1</v>
      </c>
      <c r="AT48" s="1095">
        <v>1.05</v>
      </c>
    </row>
    <row r="49" spans="1:46" ht="24">
      <c r="A49" s="1045">
        <v>292</v>
      </c>
      <c r="B49" s="1059"/>
      <c r="C49" s="1060" t="s">
        <v>469</v>
      </c>
      <c r="D49" s="1071" t="s">
        <v>352</v>
      </c>
      <c r="E49" s="1072">
        <v>4</v>
      </c>
      <c r="F49" s="1073" t="s">
        <v>928</v>
      </c>
      <c r="G49" s="1074" t="s">
        <v>352</v>
      </c>
      <c r="H49" s="1075" t="s">
        <v>246</v>
      </c>
      <c r="I49" s="1075" t="s">
        <v>618</v>
      </c>
      <c r="J49" s="1076" t="s">
        <v>352</v>
      </c>
      <c r="K49" s="1074" t="s">
        <v>339</v>
      </c>
      <c r="L49" s="1077">
        <v>7.3869072202160274E-9</v>
      </c>
      <c r="M49" s="1078">
        <v>1</v>
      </c>
      <c r="N49" s="1079">
        <v>5.0036982064925795</v>
      </c>
      <c r="O49" s="1073" t="s">
        <v>3136</v>
      </c>
      <c r="P49" s="1077">
        <v>7.3869072202160274E-9</v>
      </c>
      <c r="Q49" s="1078">
        <v>1</v>
      </c>
      <c r="R49" s="1079">
        <v>5.0036982064925795</v>
      </c>
      <c r="S49" s="1073" t="s">
        <v>3136</v>
      </c>
      <c r="T49" s="1077">
        <v>7.3869072202160274E-9</v>
      </c>
      <c r="U49" s="1078">
        <v>1</v>
      </c>
      <c r="V49" s="1079">
        <v>5.0036982064925795</v>
      </c>
      <c r="W49" s="1073" t="s">
        <v>3136</v>
      </c>
      <c r="X49" s="1077">
        <v>7.3869072202160274E-9</v>
      </c>
      <c r="Y49" s="1078">
        <v>1</v>
      </c>
      <c r="Z49" s="1079">
        <v>5.0036982064925795</v>
      </c>
      <c r="AA49" s="1073" t="s">
        <v>3136</v>
      </c>
      <c r="AB49" s="1103"/>
      <c r="AC49" s="1041" t="s">
        <v>2154</v>
      </c>
      <c r="AD49" s="1094">
        <v>1</v>
      </c>
      <c r="AE49" s="1094">
        <v>1</v>
      </c>
      <c r="AF49" s="1094">
        <v>1</v>
      </c>
      <c r="AG49" s="1094">
        <v>1</v>
      </c>
      <c r="AH49" s="1094">
        <v>1</v>
      </c>
      <c r="AI49" s="1094">
        <v>3</v>
      </c>
      <c r="AJ49" s="1089">
        <v>22</v>
      </c>
      <c r="AK49" s="1089">
        <v>5</v>
      </c>
      <c r="AL49" s="1093">
        <v>1.05</v>
      </c>
      <c r="AM49" s="1093">
        <v>5.0036982064925795</v>
      </c>
      <c r="AN49" s="1093" t="s">
        <v>3137</v>
      </c>
      <c r="AO49" s="1095">
        <v>1</v>
      </c>
      <c r="AP49" s="1095">
        <v>1</v>
      </c>
      <c r="AQ49" s="1095">
        <v>1</v>
      </c>
      <c r="AR49" s="1095">
        <v>1</v>
      </c>
      <c r="AS49" s="1095">
        <v>1</v>
      </c>
      <c r="AT49" s="1095">
        <v>1.05</v>
      </c>
    </row>
    <row r="50" spans="1:46" ht="24">
      <c r="A50" s="1045">
        <v>652</v>
      </c>
      <c r="B50" s="1059"/>
      <c r="C50" s="1060" t="s">
        <v>469</v>
      </c>
      <c r="D50" s="1071" t="s">
        <v>352</v>
      </c>
      <c r="E50" s="1072">
        <v>4</v>
      </c>
      <c r="F50" s="1073" t="s">
        <v>934</v>
      </c>
      <c r="G50" s="1074" t="s">
        <v>352</v>
      </c>
      <c r="H50" s="1075" t="s">
        <v>246</v>
      </c>
      <c r="I50" s="1075" t="s">
        <v>618</v>
      </c>
      <c r="J50" s="1076" t="s">
        <v>352</v>
      </c>
      <c r="K50" s="1074" t="s">
        <v>339</v>
      </c>
      <c r="L50" s="1077">
        <v>4.3452395413035463E-9</v>
      </c>
      <c r="M50" s="1078">
        <v>1</v>
      </c>
      <c r="N50" s="1079">
        <v>5.0036982064925795</v>
      </c>
      <c r="O50" s="1073" t="s">
        <v>3136</v>
      </c>
      <c r="P50" s="1077">
        <v>4.3452395413035463E-9</v>
      </c>
      <c r="Q50" s="1078">
        <v>1</v>
      </c>
      <c r="R50" s="1079">
        <v>5.0036982064925795</v>
      </c>
      <c r="S50" s="1073" t="s">
        <v>3136</v>
      </c>
      <c r="T50" s="1077">
        <v>4.3452395413035463E-9</v>
      </c>
      <c r="U50" s="1078">
        <v>1</v>
      </c>
      <c r="V50" s="1079">
        <v>5.0036982064925795</v>
      </c>
      <c r="W50" s="1073" t="s">
        <v>3136</v>
      </c>
      <c r="X50" s="1077">
        <v>4.3452395413035463E-9</v>
      </c>
      <c r="Y50" s="1078">
        <v>1</v>
      </c>
      <c r="Z50" s="1079">
        <v>5.0036982064925795</v>
      </c>
      <c r="AA50" s="1073" t="s">
        <v>3136</v>
      </c>
      <c r="AB50" s="1103"/>
      <c r="AC50" s="1041" t="s">
        <v>2154</v>
      </c>
      <c r="AD50" s="1094">
        <v>1</v>
      </c>
      <c r="AE50" s="1094">
        <v>1</v>
      </c>
      <c r="AF50" s="1094">
        <v>1</v>
      </c>
      <c r="AG50" s="1094">
        <v>1</v>
      </c>
      <c r="AH50" s="1094">
        <v>1</v>
      </c>
      <c r="AI50" s="1094">
        <v>3</v>
      </c>
      <c r="AJ50" s="1089">
        <v>22</v>
      </c>
      <c r="AK50" s="1089">
        <v>5</v>
      </c>
      <c r="AL50" s="1093">
        <v>1.05</v>
      </c>
      <c r="AM50" s="1093">
        <v>5.0036982064925795</v>
      </c>
      <c r="AN50" s="1093" t="s">
        <v>3137</v>
      </c>
      <c r="AO50" s="1095">
        <v>1</v>
      </c>
      <c r="AP50" s="1095">
        <v>1</v>
      </c>
      <c r="AQ50" s="1095">
        <v>1</v>
      </c>
      <c r="AR50" s="1095">
        <v>1</v>
      </c>
      <c r="AS50" s="1095">
        <v>1</v>
      </c>
      <c r="AT50" s="1095">
        <v>1.05</v>
      </c>
    </row>
    <row r="51" spans="1:46" ht="24">
      <c r="A51" s="1045">
        <v>5195</v>
      </c>
      <c r="B51" s="1059"/>
      <c r="C51" s="1060" t="s">
        <v>469</v>
      </c>
      <c r="D51" s="1071" t="s">
        <v>352</v>
      </c>
      <c r="E51" s="1072">
        <v>4</v>
      </c>
      <c r="F51" s="1073" t="s">
        <v>2985</v>
      </c>
      <c r="G51" s="1074" t="s">
        <v>352</v>
      </c>
      <c r="H51" s="1075" t="s">
        <v>246</v>
      </c>
      <c r="I51" s="1075" t="s">
        <v>618</v>
      </c>
      <c r="J51" s="1076" t="s">
        <v>352</v>
      </c>
      <c r="K51" s="1074" t="s">
        <v>339</v>
      </c>
      <c r="L51" s="1077">
        <v>2.9974877700298221E-4</v>
      </c>
      <c r="M51" s="1078">
        <v>1</v>
      </c>
      <c r="N51" s="1079">
        <v>1.5043938375399291</v>
      </c>
      <c r="O51" s="1073" t="s">
        <v>3138</v>
      </c>
      <c r="P51" s="1077">
        <v>2.9974877700298221E-4</v>
      </c>
      <c r="Q51" s="1078">
        <v>1</v>
      </c>
      <c r="R51" s="1079">
        <v>1.5043938375399291</v>
      </c>
      <c r="S51" s="1073" t="s">
        <v>3138</v>
      </c>
      <c r="T51" s="1077">
        <v>2.9974877700298221E-4</v>
      </c>
      <c r="U51" s="1078">
        <v>1</v>
      </c>
      <c r="V51" s="1079">
        <v>1.5043938375399291</v>
      </c>
      <c r="W51" s="1073" t="s">
        <v>3138</v>
      </c>
      <c r="X51" s="1077">
        <v>2.9974877700298221E-4</v>
      </c>
      <c r="Y51" s="1078">
        <v>1</v>
      </c>
      <c r="Z51" s="1079">
        <v>1.5043938375399291</v>
      </c>
      <c r="AA51" s="1073" t="s">
        <v>3138</v>
      </c>
      <c r="AB51" s="1103"/>
      <c r="AC51" s="1041" t="s">
        <v>2154</v>
      </c>
      <c r="AD51" s="1094">
        <v>1</v>
      </c>
      <c r="AE51" s="1094">
        <v>1</v>
      </c>
      <c r="AF51" s="1094">
        <v>1</v>
      </c>
      <c r="AG51" s="1094">
        <v>1</v>
      </c>
      <c r="AH51" s="1094">
        <v>1</v>
      </c>
      <c r="AI51" s="1094">
        <v>3</v>
      </c>
      <c r="AJ51" s="1089">
        <v>18</v>
      </c>
      <c r="AK51" s="1089">
        <v>1.5</v>
      </c>
      <c r="AL51" s="1093">
        <v>1.05</v>
      </c>
      <c r="AM51" s="1093">
        <v>1.5043938375399291</v>
      </c>
      <c r="AN51" s="1093" t="s">
        <v>3139</v>
      </c>
      <c r="AO51" s="1095">
        <v>1</v>
      </c>
      <c r="AP51" s="1095">
        <v>1</v>
      </c>
      <c r="AQ51" s="1095">
        <v>1</v>
      </c>
      <c r="AR51" s="1095">
        <v>1</v>
      </c>
      <c r="AS51" s="1095">
        <v>1</v>
      </c>
      <c r="AT51" s="1095">
        <v>1.05</v>
      </c>
    </row>
    <row r="52" spans="1:46" ht="24">
      <c r="A52" s="1045">
        <v>1896</v>
      </c>
      <c r="B52" s="1059" t="s">
        <v>1357</v>
      </c>
      <c r="C52" s="1060"/>
      <c r="D52" s="1071" t="s">
        <v>352</v>
      </c>
      <c r="E52" s="1072">
        <v>4</v>
      </c>
      <c r="F52" s="1073" t="s">
        <v>921</v>
      </c>
      <c r="G52" s="1074" t="s">
        <v>352</v>
      </c>
      <c r="H52" s="1075" t="s">
        <v>134</v>
      </c>
      <c r="I52" s="1075" t="s">
        <v>619</v>
      </c>
      <c r="J52" s="1076" t="s">
        <v>352</v>
      </c>
      <c r="K52" s="1074" t="s">
        <v>339</v>
      </c>
      <c r="L52" s="1077">
        <v>3.617459537198668E-8</v>
      </c>
      <c r="M52" s="1078">
        <v>1</v>
      </c>
      <c r="N52" s="1079">
        <v>3.0032503680908538</v>
      </c>
      <c r="O52" s="1073" t="s">
        <v>3140</v>
      </c>
      <c r="P52" s="1077">
        <v>3.617459537198668E-8</v>
      </c>
      <c r="Q52" s="1078">
        <v>1</v>
      </c>
      <c r="R52" s="1079">
        <v>3.0032503680908538</v>
      </c>
      <c r="S52" s="1073" t="s">
        <v>3140</v>
      </c>
      <c r="T52" s="1077">
        <v>3.617459537198668E-8</v>
      </c>
      <c r="U52" s="1078">
        <v>1</v>
      </c>
      <c r="V52" s="1079">
        <v>3.0032503680908538</v>
      </c>
      <c r="W52" s="1073" t="s">
        <v>3140</v>
      </c>
      <c r="X52" s="1077">
        <v>3.617459537198668E-8</v>
      </c>
      <c r="Y52" s="1078">
        <v>1</v>
      </c>
      <c r="Z52" s="1079">
        <v>3.0032503680908538</v>
      </c>
      <c r="AA52" s="1073" t="s">
        <v>3140</v>
      </c>
      <c r="AB52" s="1103"/>
      <c r="AC52" s="1041" t="s">
        <v>2154</v>
      </c>
      <c r="AD52" s="1094">
        <v>1</v>
      </c>
      <c r="AE52" s="1094">
        <v>1</v>
      </c>
      <c r="AF52" s="1094">
        <v>1</v>
      </c>
      <c r="AG52" s="1094">
        <v>1</v>
      </c>
      <c r="AH52" s="1094">
        <v>1</v>
      </c>
      <c r="AI52" s="1094">
        <v>3</v>
      </c>
      <c r="AJ52" s="1089">
        <v>34</v>
      </c>
      <c r="AK52" s="1089">
        <v>3</v>
      </c>
      <c r="AL52" s="1093">
        <v>1.05</v>
      </c>
      <c r="AM52" s="1093">
        <v>3.0032503680908538</v>
      </c>
      <c r="AN52" s="1093" t="s">
        <v>3141</v>
      </c>
      <c r="AO52" s="1095">
        <v>1</v>
      </c>
      <c r="AP52" s="1095">
        <v>1</v>
      </c>
      <c r="AQ52" s="1095">
        <v>1</v>
      </c>
      <c r="AR52" s="1095">
        <v>1</v>
      </c>
      <c r="AS52" s="1095">
        <v>1</v>
      </c>
      <c r="AT52" s="1095">
        <v>1.05</v>
      </c>
    </row>
    <row r="53" spans="1:46" ht="24">
      <c r="A53" s="1045">
        <v>2094</v>
      </c>
      <c r="B53" s="1059"/>
      <c r="C53" s="1060"/>
      <c r="D53" s="1071" t="s">
        <v>352</v>
      </c>
      <c r="E53" s="1072">
        <v>4</v>
      </c>
      <c r="F53" s="1073" t="s">
        <v>928</v>
      </c>
      <c r="G53" s="1074" t="s">
        <v>352</v>
      </c>
      <c r="H53" s="1075" t="s">
        <v>134</v>
      </c>
      <c r="I53" s="1075" t="s">
        <v>619</v>
      </c>
      <c r="J53" s="1076" t="s">
        <v>352</v>
      </c>
      <c r="K53" s="1074" t="s">
        <v>339</v>
      </c>
      <c r="L53" s="1077">
        <v>1.7570517752107818E-7</v>
      </c>
      <c r="M53" s="1078">
        <v>1</v>
      </c>
      <c r="N53" s="1079">
        <v>3.0032503680908538</v>
      </c>
      <c r="O53" s="1073" t="s">
        <v>3140</v>
      </c>
      <c r="P53" s="1077">
        <v>1.7570517752107818E-7</v>
      </c>
      <c r="Q53" s="1078">
        <v>1</v>
      </c>
      <c r="R53" s="1079">
        <v>3.0032503680908538</v>
      </c>
      <c r="S53" s="1073" t="s">
        <v>3140</v>
      </c>
      <c r="T53" s="1077">
        <v>1.7570517752107818E-7</v>
      </c>
      <c r="U53" s="1078">
        <v>1</v>
      </c>
      <c r="V53" s="1079">
        <v>3.0032503680908538</v>
      </c>
      <c r="W53" s="1073" t="s">
        <v>3140</v>
      </c>
      <c r="X53" s="1077">
        <v>1.7570517752107818E-7</v>
      </c>
      <c r="Y53" s="1078">
        <v>1</v>
      </c>
      <c r="Z53" s="1079">
        <v>3.0032503680908538</v>
      </c>
      <c r="AA53" s="1073" t="s">
        <v>3140</v>
      </c>
      <c r="AB53" s="1103"/>
      <c r="AC53" s="1041" t="s">
        <v>2154</v>
      </c>
      <c r="AD53" s="1094">
        <v>1</v>
      </c>
      <c r="AE53" s="1094">
        <v>1</v>
      </c>
      <c r="AF53" s="1094">
        <v>1</v>
      </c>
      <c r="AG53" s="1094">
        <v>1</v>
      </c>
      <c r="AH53" s="1094">
        <v>1</v>
      </c>
      <c r="AI53" s="1094">
        <v>3</v>
      </c>
      <c r="AJ53" s="1089">
        <v>34</v>
      </c>
      <c r="AK53" s="1089">
        <v>3</v>
      </c>
      <c r="AL53" s="1093">
        <v>1.05</v>
      </c>
      <c r="AM53" s="1093">
        <v>3.0032503680908538</v>
      </c>
      <c r="AN53" s="1093" t="s">
        <v>3141</v>
      </c>
      <c r="AO53" s="1095">
        <v>1</v>
      </c>
      <c r="AP53" s="1095">
        <v>1</v>
      </c>
      <c r="AQ53" s="1095">
        <v>1</v>
      </c>
      <c r="AR53" s="1095">
        <v>1</v>
      </c>
      <c r="AS53" s="1095">
        <v>1</v>
      </c>
      <c r="AT53" s="1095">
        <v>1.05</v>
      </c>
    </row>
    <row r="54" spans="1:46" ht="24">
      <c r="A54" s="1045">
        <v>2409</v>
      </c>
      <c r="B54" s="1059"/>
      <c r="C54" s="1060"/>
      <c r="D54" s="1071" t="s">
        <v>352</v>
      </c>
      <c r="E54" s="1072">
        <v>4</v>
      </c>
      <c r="F54" s="1073" t="s">
        <v>934</v>
      </c>
      <c r="G54" s="1074" t="s">
        <v>352</v>
      </c>
      <c r="H54" s="1075" t="s">
        <v>134</v>
      </c>
      <c r="I54" s="1075" t="s">
        <v>619</v>
      </c>
      <c r="J54" s="1076" t="s">
        <v>352</v>
      </c>
      <c r="K54" s="1074" t="s">
        <v>339</v>
      </c>
      <c r="L54" s="1077">
        <v>2.5838996694276199E-8</v>
      </c>
      <c r="M54" s="1078">
        <v>1</v>
      </c>
      <c r="N54" s="1079">
        <v>5.0036982064925795</v>
      </c>
      <c r="O54" s="1073" t="s">
        <v>3136</v>
      </c>
      <c r="P54" s="1077">
        <v>2.5838996694276199E-8</v>
      </c>
      <c r="Q54" s="1078">
        <v>1</v>
      </c>
      <c r="R54" s="1079">
        <v>5.0036982064925795</v>
      </c>
      <c r="S54" s="1073" t="s">
        <v>3136</v>
      </c>
      <c r="T54" s="1077">
        <v>2.5838996694276199E-8</v>
      </c>
      <c r="U54" s="1078">
        <v>1</v>
      </c>
      <c r="V54" s="1079">
        <v>5.0036982064925795</v>
      </c>
      <c r="W54" s="1073" t="s">
        <v>3136</v>
      </c>
      <c r="X54" s="1077">
        <v>2.5838996694276199E-8</v>
      </c>
      <c r="Y54" s="1078">
        <v>1</v>
      </c>
      <c r="Z54" s="1079">
        <v>5.0036982064925795</v>
      </c>
      <c r="AA54" s="1073" t="s">
        <v>3136</v>
      </c>
      <c r="AB54" s="1103"/>
      <c r="AC54" s="1041" t="s">
        <v>2154</v>
      </c>
      <c r="AD54" s="1094">
        <v>1</v>
      </c>
      <c r="AE54" s="1094">
        <v>1</v>
      </c>
      <c r="AF54" s="1094">
        <v>1</v>
      </c>
      <c r="AG54" s="1094">
        <v>1</v>
      </c>
      <c r="AH54" s="1094">
        <v>1</v>
      </c>
      <c r="AI54" s="1094">
        <v>3</v>
      </c>
      <c r="AJ54" s="1089">
        <v>35</v>
      </c>
      <c r="AK54" s="1089">
        <v>5</v>
      </c>
      <c r="AL54" s="1093">
        <v>1.05</v>
      </c>
      <c r="AM54" s="1093">
        <v>5.0036982064925795</v>
      </c>
      <c r="AN54" s="1093" t="s">
        <v>3137</v>
      </c>
      <c r="AO54" s="1095">
        <v>1</v>
      </c>
      <c r="AP54" s="1095">
        <v>1</v>
      </c>
      <c r="AQ54" s="1095">
        <v>1</v>
      </c>
      <c r="AR54" s="1095">
        <v>1</v>
      </c>
      <c r="AS54" s="1095">
        <v>1</v>
      </c>
      <c r="AT54" s="1095">
        <v>1.05</v>
      </c>
    </row>
    <row r="55" spans="1:46" ht="24">
      <c r="A55" s="1045">
        <v>2562</v>
      </c>
      <c r="B55" s="1059"/>
      <c r="C55" s="1060"/>
      <c r="D55" s="1071" t="s">
        <v>352</v>
      </c>
      <c r="E55" s="1072">
        <v>4</v>
      </c>
      <c r="F55" s="1073" t="s">
        <v>6</v>
      </c>
      <c r="G55" s="1074" t="s">
        <v>352</v>
      </c>
      <c r="H55" s="1075" t="s">
        <v>134</v>
      </c>
      <c r="I55" s="1075" t="s">
        <v>619</v>
      </c>
      <c r="J55" s="1076" t="s">
        <v>352</v>
      </c>
      <c r="K55" s="1074" t="s">
        <v>339</v>
      </c>
      <c r="L55" s="1077">
        <v>2.5912776903299073E-2</v>
      </c>
      <c r="M55" s="1078">
        <v>1</v>
      </c>
      <c r="N55" s="1079">
        <v>1.5043938375399291</v>
      </c>
      <c r="O55" s="1073" t="s">
        <v>3138</v>
      </c>
      <c r="P55" s="1077">
        <v>2.5912776903299073E-2</v>
      </c>
      <c r="Q55" s="1078">
        <v>1</v>
      </c>
      <c r="R55" s="1079">
        <v>1.5043938375399291</v>
      </c>
      <c r="S55" s="1073" t="s">
        <v>3138</v>
      </c>
      <c r="T55" s="1077">
        <v>2.5912776903299073E-2</v>
      </c>
      <c r="U55" s="1078">
        <v>1</v>
      </c>
      <c r="V55" s="1079">
        <v>1.5043938375399291</v>
      </c>
      <c r="W55" s="1073" t="s">
        <v>3138</v>
      </c>
      <c r="X55" s="1077">
        <v>2.5912776903299073E-2</v>
      </c>
      <c r="Y55" s="1078">
        <v>1</v>
      </c>
      <c r="Z55" s="1079">
        <v>1.5043938375399291</v>
      </c>
      <c r="AA55" s="1073" t="s">
        <v>3138</v>
      </c>
      <c r="AB55" s="1103"/>
      <c r="AC55" s="1041" t="s">
        <v>2154</v>
      </c>
      <c r="AD55" s="1094">
        <v>1</v>
      </c>
      <c r="AE55" s="1094">
        <v>1</v>
      </c>
      <c r="AF55" s="1094">
        <v>1</v>
      </c>
      <c r="AG55" s="1094">
        <v>1</v>
      </c>
      <c r="AH55" s="1094">
        <v>1</v>
      </c>
      <c r="AI55" s="1094">
        <v>3</v>
      </c>
      <c r="AJ55" s="1089">
        <v>33</v>
      </c>
      <c r="AK55" s="1089">
        <v>1.5</v>
      </c>
      <c r="AL55" s="1093">
        <v>1.05</v>
      </c>
      <c r="AM55" s="1093">
        <v>1.5043938375399291</v>
      </c>
      <c r="AN55" s="1093" t="s">
        <v>3139</v>
      </c>
      <c r="AO55" s="1095">
        <v>1</v>
      </c>
      <c r="AP55" s="1095">
        <v>1</v>
      </c>
      <c r="AQ55" s="1095">
        <v>1</v>
      </c>
      <c r="AR55" s="1095">
        <v>1</v>
      </c>
      <c r="AS55" s="1095">
        <v>1</v>
      </c>
      <c r="AT55" s="1095">
        <v>1.05</v>
      </c>
    </row>
    <row r="56" spans="1:46" ht="24">
      <c r="A56" s="1045">
        <v>3192</v>
      </c>
      <c r="B56" s="1059"/>
      <c r="C56" s="1060"/>
      <c r="D56" s="1071" t="s">
        <v>352</v>
      </c>
      <c r="E56" s="1072">
        <v>4</v>
      </c>
      <c r="F56" s="1073" t="s">
        <v>949</v>
      </c>
      <c r="G56" s="1074" t="s">
        <v>352</v>
      </c>
      <c r="H56" s="1075" t="s">
        <v>134</v>
      </c>
      <c r="I56" s="1075" t="s">
        <v>619</v>
      </c>
      <c r="J56" s="1076" t="s">
        <v>352</v>
      </c>
      <c r="K56" s="1074" t="s">
        <v>339</v>
      </c>
      <c r="L56" s="1077">
        <v>1.3436278281023627E-7</v>
      </c>
      <c r="M56" s="1078">
        <v>1</v>
      </c>
      <c r="N56" s="1079">
        <v>5.0036982064925795</v>
      </c>
      <c r="O56" s="1073" t="s">
        <v>3136</v>
      </c>
      <c r="P56" s="1077">
        <v>1.3436278281023627E-7</v>
      </c>
      <c r="Q56" s="1078">
        <v>1</v>
      </c>
      <c r="R56" s="1079">
        <v>5.0036982064925795</v>
      </c>
      <c r="S56" s="1073" t="s">
        <v>3136</v>
      </c>
      <c r="T56" s="1077">
        <v>1.3436278281023627E-7</v>
      </c>
      <c r="U56" s="1078">
        <v>1</v>
      </c>
      <c r="V56" s="1079">
        <v>5.0036982064925795</v>
      </c>
      <c r="W56" s="1073" t="s">
        <v>3136</v>
      </c>
      <c r="X56" s="1077">
        <v>1.3436278281023627E-7</v>
      </c>
      <c r="Y56" s="1078">
        <v>1</v>
      </c>
      <c r="Z56" s="1079">
        <v>5.0036982064925795</v>
      </c>
      <c r="AA56" s="1073" t="s">
        <v>3136</v>
      </c>
      <c r="AB56" s="1103"/>
      <c r="AC56" s="1041" t="s">
        <v>2154</v>
      </c>
      <c r="AD56" s="1094">
        <v>1</v>
      </c>
      <c r="AE56" s="1094">
        <v>1</v>
      </c>
      <c r="AF56" s="1094">
        <v>1</v>
      </c>
      <c r="AG56" s="1094">
        <v>1</v>
      </c>
      <c r="AH56" s="1094">
        <v>1</v>
      </c>
      <c r="AI56" s="1094">
        <v>3</v>
      </c>
      <c r="AJ56" s="1089">
        <v>35</v>
      </c>
      <c r="AK56" s="1089">
        <v>5</v>
      </c>
      <c r="AL56" s="1093">
        <v>1.05</v>
      </c>
      <c r="AM56" s="1093">
        <v>5.0036982064925795</v>
      </c>
      <c r="AN56" s="1093" t="s">
        <v>3137</v>
      </c>
      <c r="AO56" s="1095">
        <v>1</v>
      </c>
      <c r="AP56" s="1095">
        <v>1</v>
      </c>
      <c r="AQ56" s="1095">
        <v>1</v>
      </c>
      <c r="AR56" s="1095">
        <v>1</v>
      </c>
      <c r="AS56" s="1095">
        <v>1</v>
      </c>
      <c r="AT56" s="1095">
        <v>1.05</v>
      </c>
    </row>
    <row r="57" spans="1:46">
      <c r="B57" s="1120"/>
      <c r="C57" s="1120" t="s">
        <v>469</v>
      </c>
      <c r="F57" s="1120"/>
      <c r="M57" s="1120"/>
      <c r="N57" s="1120"/>
      <c r="O57" s="1120"/>
      <c r="Q57" s="1120"/>
      <c r="R57" s="1120"/>
      <c r="S57" s="1120"/>
      <c r="U57" s="1120"/>
      <c r="V57" s="1120"/>
      <c r="W57" s="1120"/>
      <c r="Y57" s="1120"/>
      <c r="Z57" s="1120"/>
      <c r="AA57" s="1120"/>
      <c r="AB57" s="1103"/>
    </row>
    <row r="58" spans="1:46">
      <c r="AB58" s="1103"/>
    </row>
    <row r="59" spans="1:46">
      <c r="F59" s="1125" t="s">
        <v>788</v>
      </c>
      <c r="K59" s="1143" t="s">
        <v>339</v>
      </c>
      <c r="L59" s="1149">
        <v>16.69449750249386</v>
      </c>
      <c r="P59" s="1149">
        <v>17.098419917198537</v>
      </c>
      <c r="T59" s="1149">
        <v>14.593181338825289</v>
      </c>
      <c r="X59" s="1149">
        <v>14.94243040440432</v>
      </c>
      <c r="AB59" s="1103"/>
    </row>
    <row r="60" spans="1:46">
      <c r="F60" s="1125" t="s">
        <v>753</v>
      </c>
      <c r="K60" s="1143" t="s">
        <v>353</v>
      </c>
      <c r="L60" s="1287">
        <v>0.16600000000000001</v>
      </c>
      <c r="P60" s="1287">
        <v>0.16600000000000001</v>
      </c>
      <c r="T60" s="1287">
        <v>0.17499999999999999</v>
      </c>
      <c r="X60" s="1287">
        <v>0.17499999999999999</v>
      </c>
      <c r="AB60" s="1103"/>
    </row>
    <row r="61" spans="1:46">
      <c r="AB61" s="1103"/>
    </row>
    <row r="62" spans="1:46">
      <c r="AB62" s="1103"/>
    </row>
    <row r="63" spans="1:46">
      <c r="L63" s="1126"/>
      <c r="P63" s="1126"/>
      <c r="T63" s="1126"/>
      <c r="X63" s="1126"/>
      <c r="AB63" s="1103"/>
    </row>
    <row r="64" spans="1:46">
      <c r="AB64" s="1103"/>
    </row>
  </sheetData>
  <dataConsolidate/>
  <mergeCells count="1">
    <mergeCell ref="AD1:AI1"/>
  </mergeCells>
  <conditionalFormatting sqref="D36:L45 AD24:AI25 AD27:AI30 D11:L22 AC26:AI26 AC31:AI34 AC29:AI29 AC24:AC30 AC56 AC35:AC40 AC36:AI45 AC11:AI22 X11:AA22 X36:AA45 T11:T22 T36:T45 P11:P22 P36:P45 P24:P34 T24:T34 Z24:Z45 X24:AA34 D24:L34 X48:AA55 Z48:AA56 P48:P55 T48:T55 AC48:AI55 F48:K56 D48:L55">
    <cfRule type="expression" dxfId="726" priority="50">
      <formula>MOD(ROW(),2)=0</formula>
    </cfRule>
  </conditionalFormatting>
  <conditionalFormatting sqref="AJ36:AT45 AJ11:AT22 AJ24:AT34 AJ48:AT55">
    <cfRule type="expression" dxfId="725" priority="44">
      <formula>MOD(ROW(),2)=0</formula>
    </cfRule>
  </conditionalFormatting>
  <conditionalFormatting sqref="AD14:AI14 D14:L14 X14:AA14 T14 P14">
    <cfRule type="expression" dxfId="724" priority="38">
      <formula>MOD(ROW(),2)=0</formula>
    </cfRule>
  </conditionalFormatting>
  <conditionalFormatting sqref="AJ14:AT14">
    <cfRule type="expression" dxfId="723" priority="37">
      <formula>MOD(ROW(),2)=0</formula>
    </cfRule>
  </conditionalFormatting>
  <conditionalFormatting sqref="AD15:AI15 D15:L15 X15:AA15 T15 P15">
    <cfRule type="expression" dxfId="722" priority="35">
      <formula>MOD(ROW(),2)=0</formula>
    </cfRule>
  </conditionalFormatting>
  <conditionalFormatting sqref="AJ15:AT15">
    <cfRule type="expression" dxfId="721" priority="34">
      <formula>MOD(ROW(),2)=0</formula>
    </cfRule>
  </conditionalFormatting>
  <conditionalFormatting sqref="AD35:AI39 D35:L39 X35:AA39 T35:T39 P35:P39">
    <cfRule type="expression" dxfId="720" priority="32">
      <formula>MOD(ROW(),2)=0</formula>
    </cfRule>
  </conditionalFormatting>
  <conditionalFormatting sqref="AJ35:AT39">
    <cfRule type="expression" dxfId="719" priority="30">
      <formula>MOD(ROW(),2)=0</formula>
    </cfRule>
  </conditionalFormatting>
  <conditionalFormatting sqref="AD56:AI56 D56:E56 L56 X56:AA56 T56 P56">
    <cfRule type="expression" dxfId="718" priority="29">
      <formula>MOD(ROW(),2)=0</formula>
    </cfRule>
  </conditionalFormatting>
  <conditionalFormatting sqref="AJ56:AT56">
    <cfRule type="expression" dxfId="717" priority="27">
      <formula>MOD(ROW(),2)=0</formula>
    </cfRule>
  </conditionalFormatting>
  <conditionalFormatting sqref="F56:K56">
    <cfRule type="expression" dxfId="716" priority="26">
      <formula>MOD(ROW(),2)=0</formula>
    </cfRule>
  </conditionalFormatting>
  <conditionalFormatting sqref="U11:W22 W36:W45 U36:U45 W24:W34 U24:U34 V24:V45 U48:U55 V48:W56">
    <cfRule type="expression" dxfId="715" priority="25">
      <formula>MOD(ROW(),2)=0</formula>
    </cfRule>
  </conditionalFormatting>
  <conditionalFormatting sqref="U14:W14">
    <cfRule type="expression" dxfId="714" priority="24">
      <formula>MOD(ROW(),2)=0</formula>
    </cfRule>
  </conditionalFormatting>
  <conditionalFormatting sqref="U15:W15">
    <cfRule type="expression" dxfId="713" priority="23">
      <formula>MOD(ROW(),2)=0</formula>
    </cfRule>
  </conditionalFormatting>
  <conditionalFormatting sqref="U35:W39">
    <cfRule type="expression" dxfId="712" priority="22">
      <formula>MOD(ROW(),2)=0</formula>
    </cfRule>
  </conditionalFormatting>
  <conditionalFormatting sqref="U56:W56">
    <cfRule type="expression" dxfId="711" priority="21">
      <formula>MOD(ROW(),2)=0</formula>
    </cfRule>
  </conditionalFormatting>
  <conditionalFormatting sqref="Q11:S22 S36:S45 Q36:Q45 S24:S34 Q24:Q34 R24:R45 Q48:Q55 R48:S56">
    <cfRule type="expression" dxfId="710" priority="20">
      <formula>MOD(ROW(),2)=0</formula>
    </cfRule>
  </conditionalFormatting>
  <conditionalFormatting sqref="Q14:S14">
    <cfRule type="expression" dxfId="709" priority="19">
      <formula>MOD(ROW(),2)=0</formula>
    </cfRule>
  </conditionalFormatting>
  <conditionalFormatting sqref="Q15:S15">
    <cfRule type="expression" dxfId="708" priority="18">
      <formula>MOD(ROW(),2)=0</formula>
    </cfRule>
  </conditionalFormatting>
  <conditionalFormatting sqref="Q35:S39">
    <cfRule type="expression" dxfId="707" priority="17">
      <formula>MOD(ROW(),2)=0</formula>
    </cfRule>
  </conditionalFormatting>
  <conditionalFormatting sqref="Q56:S56">
    <cfRule type="expression" dxfId="706" priority="16">
      <formula>MOD(ROW(),2)=0</formula>
    </cfRule>
  </conditionalFormatting>
  <conditionalFormatting sqref="M11:O22 O36:O45 M36:M45 O24:O34 M24:M34 N24:N45 M48:M55 N48:O56">
    <cfRule type="expression" dxfId="705" priority="15">
      <formula>MOD(ROW(),2)=0</formula>
    </cfRule>
  </conditionalFormatting>
  <conditionalFormatting sqref="M14:O14">
    <cfRule type="expression" dxfId="704" priority="14">
      <formula>MOD(ROW(),2)=0</formula>
    </cfRule>
  </conditionalFormatting>
  <conditionalFormatting sqref="M15:O15">
    <cfRule type="expression" dxfId="703" priority="13">
      <formula>MOD(ROW(),2)=0</formula>
    </cfRule>
  </conditionalFormatting>
  <conditionalFormatting sqref="M35:O39">
    <cfRule type="expression" dxfId="702" priority="12">
      <formula>MOD(ROW(),2)=0</formula>
    </cfRule>
  </conditionalFormatting>
  <conditionalFormatting sqref="M56:O56">
    <cfRule type="expression" dxfId="701" priority="11">
      <formula>MOD(ROW(),2)=0</formula>
    </cfRule>
  </conditionalFormatting>
  <conditionalFormatting sqref="D23:L23 AC23:AI23 X23:AA23 T23 P23">
    <cfRule type="expression" dxfId="700" priority="10">
      <formula>MOD(ROW(),2)=0</formula>
    </cfRule>
  </conditionalFormatting>
  <conditionalFormatting sqref="AJ23:AT23">
    <cfRule type="expression" dxfId="699" priority="9">
      <formula>MOD(ROW(),2)=0</formula>
    </cfRule>
  </conditionalFormatting>
  <conditionalFormatting sqref="U23:W23">
    <cfRule type="expression" dxfId="698" priority="8">
      <formula>MOD(ROW(),2)=0</formula>
    </cfRule>
  </conditionalFormatting>
  <conditionalFormatting sqref="Q23:S23">
    <cfRule type="expression" dxfId="697" priority="7">
      <formula>MOD(ROW(),2)=0</formula>
    </cfRule>
  </conditionalFormatting>
  <conditionalFormatting sqref="M23:O23">
    <cfRule type="expression" dxfId="696" priority="6">
      <formula>MOD(ROW(),2)=0</formula>
    </cfRule>
  </conditionalFormatting>
  <conditionalFormatting sqref="D46:L47 AC46:AI47 P46:P47 T46:T47 X46:AA47">
    <cfRule type="expression" dxfId="695" priority="5">
      <formula>MOD(ROW(),2)=0</formula>
    </cfRule>
  </conditionalFormatting>
  <conditionalFormatting sqref="AJ46:AT47">
    <cfRule type="expression" dxfId="694" priority="4">
      <formula>MOD(ROW(),2)=0</formula>
    </cfRule>
  </conditionalFormatting>
  <conditionalFormatting sqref="U46:W47">
    <cfRule type="expression" dxfId="693" priority="3">
      <formula>MOD(ROW(),2)=0</formula>
    </cfRule>
  </conditionalFormatting>
  <conditionalFormatting sqref="Q46:S47">
    <cfRule type="expression" dxfId="692" priority="2">
      <formula>MOD(ROW(),2)=0</formula>
    </cfRule>
  </conditionalFormatting>
  <conditionalFormatting sqref="M46:O47">
    <cfRule type="expression" dxfId="691" priority="1">
      <formula>MOD(ROW(),2)=0</formula>
    </cfRule>
  </conditionalFormatting>
  <dataValidations xWindow="1340" yWindow="686" count="14">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D3 AD11:AD56" xr:uid="{00000000-0002-0000-2200-000000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I3 AI11:AI56" xr:uid="{00000000-0002-0000-2200-000001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H3 AH11:AH56" xr:uid="{00000000-0002-0000-2200-000002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G3 AG11:AG56" xr:uid="{00000000-0002-0000-2200-000003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F3 AF11:AF56" xr:uid="{00000000-0002-0000-2200-000004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E3 AE11:AE56" xr:uid="{00000000-0002-0000-2200-000005000000}"/>
    <dataValidation allowBlank="1" showInputMessage="1" showErrorMessage="1" prompt="Do not change." sqref="AL7:AT10 AL37:AT38 AJ3:AT4" xr:uid="{00000000-0002-0000-2200-000006000000}"/>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D57:AT57" xr:uid="{00000000-0002-0000-2200-00000B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11:K56" xr:uid="{00000000-0002-0000-2200-00000A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11:D48" xr:uid="{00000000-0002-0000-2200-000008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11:E48" xr:uid="{00000000-0002-0000-2200-000009000000}"/>
    <dataValidation allowBlank="1" showInputMessage="1" showErrorMessage="1" promptTitle="Do not change" prompt="This field is automatically updated from the names-list" sqref="AJ11:AJ56" xr:uid="{00000000-0002-0000-2200-00000C000000}"/>
    <dataValidation allowBlank="1" showInputMessage="1" showErrorMessage="1" promptTitle="Do not change" prompt="This field is automatically calculated from your inputs." sqref="AK11:AT56" xr:uid="{00000000-0002-0000-2200-00000D000000}"/>
    <dataValidation allowBlank="1" showInputMessage="1" showErrorMessage="1" promptTitle="Remarks" prompt="A general comment (data source, calculation procedure, ...) can be made about each individual exchange. The remarks are added to the GeneralComment-field." sqref="AC3 AC11:AC56" xr:uid="{00000000-0002-0000-2200-000007000000}"/>
  </dataValidations>
  <printOptions headings="1"/>
  <pageMargins left="0" right="0" top="0.59055118110236227" bottom="0.59055118110236227" header="0.51181102362204722" footer="0.51181102362204722"/>
  <pageSetup paperSize="9" scale="71" orientation="landscape" r:id="rId1"/>
  <headerFooter alignWithMargins="0">
    <oddFooter>Seite &amp;P&amp;R&amp;F</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6">
    <tabColor theme="6" tint="0.39997558519241921"/>
    <pageSetUpPr fitToPage="1"/>
  </sheetPr>
  <dimension ref="A1:AL77"/>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2.7109375" style="1203" customWidth="1"/>
    <col min="2" max="2" width="13.28515625" style="1265" customWidth="1"/>
    <col min="3" max="3" width="3.7109375" style="1266" hidden="1" customWidth="1" outlineLevel="1"/>
    <col min="4" max="4" width="3.140625" style="1203" hidden="1" customWidth="1" outlineLevel="1"/>
    <col min="5" max="5" width="6.28515625" style="1203" hidden="1" customWidth="1" outlineLevel="1"/>
    <col min="6" max="6" width="33.85546875" style="1267" customWidth="1" collapsed="1"/>
    <col min="7" max="7" width="6" style="1203" customWidth="1"/>
    <col min="8" max="8" width="5.7109375" style="1203" hidden="1" customWidth="1" outlineLevel="1"/>
    <col min="9" max="9" width="19.42578125" style="1203" hidden="1" customWidth="1" outlineLevel="1"/>
    <col min="10" max="10" width="3.28515625" style="1203" customWidth="1" collapsed="1"/>
    <col min="11" max="11" width="8.28515625" style="1203" customWidth="1"/>
    <col min="12" max="12" width="11.42578125" style="1203"/>
    <col min="13" max="13" width="2.42578125" style="1268" customWidth="1" outlineLevel="1"/>
    <col min="14" max="14" width="4.28515625" style="1268" customWidth="1" outlineLevel="1"/>
    <col min="15" max="15" width="37.85546875" style="1268" customWidth="1" outlineLevel="1"/>
    <col min="16" max="16" width="4.140625" style="1096" customWidth="1"/>
    <col min="17" max="17" width="23.140625" style="1269" customWidth="1"/>
    <col min="18" max="18" width="4" style="1270" bestFit="1" customWidth="1"/>
    <col min="19" max="19" width="6.28515625" style="1271" bestFit="1" customWidth="1"/>
    <col min="20" max="20" width="5.85546875" style="1271" bestFit="1" customWidth="1"/>
    <col min="21" max="21" width="4.7109375" style="1271" bestFit="1" customWidth="1"/>
    <col min="22" max="22" width="5.28515625" style="1271" bestFit="1" customWidth="1"/>
    <col min="23" max="23" width="5.85546875" style="1271" bestFit="1" customWidth="1"/>
    <col min="24" max="25" width="6.85546875" style="1271" bestFit="1" customWidth="1"/>
    <col min="26" max="26" width="8.28515625" style="1271" bestFit="1" customWidth="1"/>
    <col min="27" max="27" width="9.140625" style="1271" bestFit="1" customWidth="1"/>
    <col min="28" max="28" width="12.140625" style="1271" customWidth="1"/>
    <col min="29" max="31" width="5.42578125" style="1203" customWidth="1"/>
    <col min="32" max="32" width="5.85546875" style="1203" customWidth="1"/>
    <col min="33" max="33" width="5.42578125" style="1203" customWidth="1"/>
    <col min="34" max="34" width="5.28515625" style="1203" customWidth="1"/>
    <col min="35" max="36" width="11.42578125" style="1203"/>
    <col min="37" max="38" width="11.42578125" style="1223"/>
    <col min="39" max="16384" width="11.42578125" style="1203"/>
  </cols>
  <sheetData>
    <row r="1" spans="1:38">
      <c r="A1" s="1041"/>
      <c r="B1" s="1042"/>
      <c r="C1" s="1043"/>
      <c r="D1" s="1041"/>
      <c r="E1" s="1041"/>
      <c r="F1" s="1044" t="s">
        <v>456</v>
      </c>
      <c r="G1" s="1041"/>
      <c r="H1" s="1041"/>
      <c r="I1" s="1041"/>
      <c r="J1" s="1041"/>
      <c r="K1" s="1041"/>
      <c r="L1" s="1045">
        <v>32075</v>
      </c>
      <c r="M1" s="1046"/>
      <c r="N1" s="1046"/>
      <c r="O1" s="1046"/>
      <c r="Q1" s="1080"/>
      <c r="R1" s="1523"/>
      <c r="S1" s="1523"/>
      <c r="T1" s="1523"/>
      <c r="U1" s="1523"/>
      <c r="V1" s="1523"/>
      <c r="W1" s="1523"/>
      <c r="X1" s="1081"/>
      <c r="Y1" s="1081"/>
      <c r="Z1" s="1081"/>
      <c r="AA1" s="1081"/>
      <c r="AB1" s="1081"/>
      <c r="AC1" s="1080"/>
      <c r="AD1" s="1080"/>
      <c r="AE1" s="1080"/>
      <c r="AF1" s="1080"/>
      <c r="AG1" s="1080"/>
      <c r="AH1" s="1080"/>
      <c r="AK1" s="1203"/>
      <c r="AL1" s="1203"/>
    </row>
    <row r="2" spans="1:38">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98"/>
      <c r="Q2" s="1081"/>
      <c r="R2" s="1081"/>
      <c r="S2" s="1081"/>
      <c r="T2" s="1081"/>
      <c r="U2" s="1081"/>
      <c r="V2" s="1081"/>
      <c r="W2" s="1081"/>
      <c r="X2" s="1081"/>
      <c r="Y2" s="1080"/>
      <c r="Z2" s="1080"/>
      <c r="AA2" s="1080"/>
      <c r="AB2" s="1080"/>
      <c r="AC2" s="1080"/>
      <c r="AD2" s="1080"/>
      <c r="AE2" s="1080"/>
      <c r="AF2" s="1080"/>
      <c r="AG2" s="1080"/>
      <c r="AH2" s="1080"/>
      <c r="AK2" s="1203"/>
      <c r="AL2" s="1203"/>
    </row>
    <row r="3" spans="1:38" ht="80.099999999999994" customHeight="1">
      <c r="A3" s="1050" t="s">
        <v>344</v>
      </c>
      <c r="B3" s="1051"/>
      <c r="C3" s="1043">
        <v>401</v>
      </c>
      <c r="D3" s="1052" t="s">
        <v>458</v>
      </c>
      <c r="E3" s="1052" t="s">
        <v>459</v>
      </c>
      <c r="F3" s="1053" t="s">
        <v>460</v>
      </c>
      <c r="G3" s="1052" t="s">
        <v>461</v>
      </c>
      <c r="H3" s="1052" t="s">
        <v>462</v>
      </c>
      <c r="I3" s="1052" t="s">
        <v>463</v>
      </c>
      <c r="J3" s="1052" t="s">
        <v>464</v>
      </c>
      <c r="K3" s="1052" t="s">
        <v>337</v>
      </c>
      <c r="L3" s="1054" t="s">
        <v>3142</v>
      </c>
      <c r="M3" s="1055" t="s">
        <v>187</v>
      </c>
      <c r="N3" s="1055" t="s">
        <v>188</v>
      </c>
      <c r="O3" s="1056" t="s">
        <v>492</v>
      </c>
      <c r="P3" s="1100"/>
      <c r="Q3" s="1082" t="s">
        <v>1953</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c r="AK3" s="1203"/>
      <c r="AL3" s="1203"/>
    </row>
    <row r="4" spans="1:38" ht="12" customHeight="1">
      <c r="A4" s="1041"/>
      <c r="B4" s="1051"/>
      <c r="C4" s="1043">
        <v>662</v>
      </c>
      <c r="D4" s="1053"/>
      <c r="E4" s="1053"/>
      <c r="F4" s="1053" t="s">
        <v>461</v>
      </c>
      <c r="G4" s="1053"/>
      <c r="H4" s="1053"/>
      <c r="I4" s="1053"/>
      <c r="J4" s="1053"/>
      <c r="K4" s="1053"/>
      <c r="L4" s="1054" t="s">
        <v>465</v>
      </c>
      <c r="M4" s="1057"/>
      <c r="N4" s="1057"/>
      <c r="O4" s="1058"/>
      <c r="P4" s="1101"/>
      <c r="Q4" s="1086"/>
      <c r="R4" s="1087" t="s">
        <v>192</v>
      </c>
      <c r="S4" s="1082"/>
      <c r="T4" s="1082"/>
      <c r="U4" s="1082"/>
      <c r="V4" s="1082"/>
      <c r="W4" s="1082"/>
      <c r="X4" s="1088"/>
      <c r="Y4" s="1088"/>
      <c r="Z4" s="1088" t="s">
        <v>190</v>
      </c>
      <c r="AA4" s="1088" t="s">
        <v>190</v>
      </c>
      <c r="AB4" s="1089"/>
      <c r="AC4" s="1090"/>
      <c r="AD4" s="1090"/>
      <c r="AE4" s="1090"/>
      <c r="AF4" s="1090"/>
      <c r="AG4" s="1090"/>
      <c r="AH4" s="1090"/>
      <c r="AK4" s="1203"/>
      <c r="AL4" s="1203"/>
    </row>
    <row r="5" spans="1:38">
      <c r="A5" s="1041"/>
      <c r="B5" s="1051"/>
      <c r="C5" s="1043">
        <v>493</v>
      </c>
      <c r="D5" s="1053"/>
      <c r="E5" s="1053"/>
      <c r="F5" s="1053" t="s">
        <v>464</v>
      </c>
      <c r="G5" s="1053"/>
      <c r="H5" s="1053"/>
      <c r="I5" s="1053"/>
      <c r="J5" s="1053"/>
      <c r="K5" s="1053"/>
      <c r="L5" s="1054">
        <v>1</v>
      </c>
      <c r="M5" s="1057"/>
      <c r="N5" s="1057"/>
      <c r="O5" s="1058"/>
      <c r="P5" s="1101"/>
      <c r="Q5" s="1086"/>
      <c r="R5" s="1082"/>
      <c r="S5" s="1082"/>
      <c r="T5" s="1082"/>
      <c r="U5" s="1082"/>
      <c r="V5" s="1082"/>
      <c r="W5" s="1082"/>
      <c r="X5" s="1089"/>
      <c r="Y5" s="1089"/>
      <c r="Z5" s="1089"/>
      <c r="AA5" s="1089"/>
      <c r="AB5" s="1089"/>
      <c r="AC5" s="1090"/>
      <c r="AD5" s="1090"/>
      <c r="AE5" s="1090"/>
      <c r="AF5" s="1090"/>
      <c r="AG5" s="1090"/>
      <c r="AH5" s="1090"/>
      <c r="AK5" s="1203"/>
      <c r="AL5" s="1203"/>
    </row>
    <row r="6" spans="1:38">
      <c r="A6" s="1041"/>
      <c r="B6" s="1051"/>
      <c r="C6" s="1043">
        <v>403</v>
      </c>
      <c r="D6" s="1053"/>
      <c r="E6" s="1053"/>
      <c r="F6" s="1053" t="s">
        <v>337</v>
      </c>
      <c r="G6" s="1053"/>
      <c r="H6" s="1053"/>
      <c r="I6" s="1053"/>
      <c r="J6" s="1053"/>
      <c r="K6" s="1053"/>
      <c r="L6" s="1054" t="s">
        <v>340</v>
      </c>
      <c r="M6" s="1057"/>
      <c r="N6" s="1057"/>
      <c r="O6" s="1058"/>
      <c r="P6" s="1101"/>
      <c r="Q6" s="1086"/>
      <c r="R6" s="1091"/>
      <c r="S6" s="1091"/>
      <c r="T6" s="1091"/>
      <c r="U6" s="1091"/>
      <c r="V6" s="1091"/>
      <c r="W6" s="1091"/>
      <c r="X6" s="1089"/>
      <c r="Y6" s="1089"/>
      <c r="Z6" s="1092"/>
      <c r="AA6" s="1092"/>
      <c r="AB6" s="1093"/>
      <c r="AC6" s="1090"/>
      <c r="AD6" s="1090"/>
      <c r="AE6" s="1090"/>
      <c r="AF6" s="1090"/>
      <c r="AG6" s="1090"/>
      <c r="AH6" s="1090"/>
      <c r="AK6" s="1203"/>
      <c r="AL6" s="1203"/>
    </row>
    <row r="7" spans="1:38" ht="24">
      <c r="A7" s="1045">
        <v>32075</v>
      </c>
      <c r="B7" s="1059" t="s">
        <v>467</v>
      </c>
      <c r="C7" s="1060"/>
      <c r="D7" s="1061" t="s">
        <v>352</v>
      </c>
      <c r="E7" s="1062">
        <v>0</v>
      </c>
      <c r="F7" s="1063" t="s">
        <v>3142</v>
      </c>
      <c r="G7" s="1064" t="s">
        <v>465</v>
      </c>
      <c r="H7" s="1065" t="s">
        <v>352</v>
      </c>
      <c r="I7" s="1065" t="s">
        <v>352</v>
      </c>
      <c r="J7" s="1066">
        <v>1</v>
      </c>
      <c r="K7" s="1064" t="s">
        <v>340</v>
      </c>
      <c r="L7" s="1067">
        <v>1</v>
      </c>
      <c r="M7" s="1068"/>
      <c r="N7" s="1069"/>
      <c r="O7" s="1070"/>
      <c r="P7" s="1101"/>
      <c r="Q7" s="1086"/>
      <c r="R7" s="1082"/>
      <c r="S7" s="1082"/>
      <c r="T7" s="1082"/>
      <c r="U7" s="1082"/>
      <c r="V7" s="1082"/>
      <c r="W7" s="1082"/>
      <c r="X7" s="1089"/>
      <c r="Y7" s="1089"/>
      <c r="Z7" s="1089"/>
      <c r="AA7" s="1089"/>
      <c r="AB7" s="1089"/>
      <c r="AC7" s="1089"/>
      <c r="AD7" s="1089"/>
      <c r="AE7" s="1089"/>
      <c r="AF7" s="1089"/>
      <c r="AG7" s="1089"/>
      <c r="AH7" s="1089"/>
      <c r="AK7" s="1203"/>
      <c r="AL7" s="1203"/>
    </row>
    <row r="8" spans="1:38" ht="24">
      <c r="A8" s="1045" t="s">
        <v>2148</v>
      </c>
      <c r="B8" s="1059" t="s">
        <v>89</v>
      </c>
      <c r="C8" s="1060" t="s">
        <v>469</v>
      </c>
      <c r="D8" s="1071" t="s">
        <v>470</v>
      </c>
      <c r="E8" s="1072" t="s">
        <v>352</v>
      </c>
      <c r="F8" s="1073" t="s">
        <v>3111</v>
      </c>
      <c r="G8" s="1074" t="s">
        <v>808</v>
      </c>
      <c r="H8" s="1075" t="s">
        <v>352</v>
      </c>
      <c r="I8" s="1075" t="s">
        <v>352</v>
      </c>
      <c r="J8" s="1076">
        <v>1</v>
      </c>
      <c r="K8" s="1074" t="s">
        <v>340</v>
      </c>
      <c r="L8" s="1077">
        <v>0.75174221724925516</v>
      </c>
      <c r="M8" s="1078">
        <v>1</v>
      </c>
      <c r="N8" s="1079">
        <v>3.0032503680908538</v>
      </c>
      <c r="O8" s="1073" t="s">
        <v>3143</v>
      </c>
      <c r="P8" s="1101"/>
      <c r="Q8" s="1041" t="s">
        <v>761</v>
      </c>
      <c r="R8" s="1094">
        <v>1</v>
      </c>
      <c r="S8" s="1094">
        <v>1</v>
      </c>
      <c r="T8" s="1094">
        <v>1</v>
      </c>
      <c r="U8" s="1094">
        <v>1</v>
      </c>
      <c r="V8" s="1094">
        <v>1</v>
      </c>
      <c r="W8" s="1094">
        <v>3</v>
      </c>
      <c r="X8" s="1089">
        <v>9</v>
      </c>
      <c r="Y8" s="1089">
        <v>3</v>
      </c>
      <c r="Z8" s="1093">
        <v>1.05</v>
      </c>
      <c r="AA8" s="1093">
        <v>3.0032503680908538</v>
      </c>
      <c r="AB8" s="1093" t="s">
        <v>3080</v>
      </c>
      <c r="AC8" s="1095">
        <v>1</v>
      </c>
      <c r="AD8" s="1095">
        <v>1</v>
      </c>
      <c r="AE8" s="1095">
        <v>1</v>
      </c>
      <c r="AF8" s="1095">
        <v>1</v>
      </c>
      <c r="AG8" s="1095">
        <v>1</v>
      </c>
      <c r="AH8" s="1095">
        <v>1.05</v>
      </c>
      <c r="AK8" s="1203"/>
      <c r="AL8" s="1203"/>
    </row>
    <row r="9" spans="1:38" ht="24">
      <c r="A9" s="1045" t="s">
        <v>2149</v>
      </c>
      <c r="B9" s="1059"/>
      <c r="C9" s="1060" t="s">
        <v>469</v>
      </c>
      <c r="D9" s="1071" t="s">
        <v>470</v>
      </c>
      <c r="E9" s="1072" t="s">
        <v>352</v>
      </c>
      <c r="F9" s="1073" t="s">
        <v>3111</v>
      </c>
      <c r="G9" s="1074" t="s">
        <v>403</v>
      </c>
      <c r="H9" s="1075" t="s">
        <v>352</v>
      </c>
      <c r="I9" s="1075" t="s">
        <v>352</v>
      </c>
      <c r="J9" s="1076">
        <v>1</v>
      </c>
      <c r="K9" s="1074" t="s">
        <v>340</v>
      </c>
      <c r="L9" s="1077">
        <v>5.4434643124344817E-2</v>
      </c>
      <c r="M9" s="1078">
        <v>1</v>
      </c>
      <c r="N9" s="1079">
        <v>3.0032503680908538</v>
      </c>
      <c r="O9" s="1073" t="s">
        <v>3144</v>
      </c>
      <c r="P9" s="1101"/>
      <c r="Q9" s="1041" t="s">
        <v>760</v>
      </c>
      <c r="R9" s="1094">
        <v>1</v>
      </c>
      <c r="S9" s="1094">
        <v>1</v>
      </c>
      <c r="T9" s="1094">
        <v>1</v>
      </c>
      <c r="U9" s="1094">
        <v>1</v>
      </c>
      <c r="V9" s="1094">
        <v>1</v>
      </c>
      <c r="W9" s="1094">
        <v>3</v>
      </c>
      <c r="X9" s="1089">
        <v>9</v>
      </c>
      <c r="Y9" s="1089">
        <v>3</v>
      </c>
      <c r="Z9" s="1093">
        <v>1.05</v>
      </c>
      <c r="AA9" s="1093">
        <v>3.0032503680908538</v>
      </c>
      <c r="AB9" s="1093" t="s">
        <v>3080</v>
      </c>
      <c r="AC9" s="1095">
        <v>1</v>
      </c>
      <c r="AD9" s="1095">
        <v>1</v>
      </c>
      <c r="AE9" s="1095">
        <v>1</v>
      </c>
      <c r="AF9" s="1095">
        <v>1</v>
      </c>
      <c r="AG9" s="1095">
        <v>1</v>
      </c>
      <c r="AH9" s="1095">
        <v>1.05</v>
      </c>
      <c r="AK9" s="1203"/>
      <c r="AL9" s="1203"/>
    </row>
    <row r="10" spans="1:38" ht="24">
      <c r="A10" s="1045" t="s">
        <v>2150</v>
      </c>
      <c r="B10" s="1059"/>
      <c r="C10" s="1060" t="s">
        <v>469</v>
      </c>
      <c r="D10" s="1071" t="s">
        <v>470</v>
      </c>
      <c r="E10" s="1072" t="s">
        <v>352</v>
      </c>
      <c r="F10" s="1073" t="s">
        <v>3112</v>
      </c>
      <c r="G10" s="1074" t="s">
        <v>808</v>
      </c>
      <c r="H10" s="1075" t="s">
        <v>352</v>
      </c>
      <c r="I10" s="1075" t="s">
        <v>352</v>
      </c>
      <c r="J10" s="1076">
        <v>1</v>
      </c>
      <c r="K10" s="1074" t="s">
        <v>340</v>
      </c>
      <c r="L10" s="1077">
        <v>0.11872621668811453</v>
      </c>
      <c r="M10" s="1078">
        <v>1</v>
      </c>
      <c r="N10" s="1079">
        <v>3.0032503680908538</v>
      </c>
      <c r="O10" s="1073" t="s">
        <v>3143</v>
      </c>
      <c r="P10" s="1101"/>
      <c r="Q10" s="1041" t="s">
        <v>761</v>
      </c>
      <c r="R10" s="1094">
        <v>1</v>
      </c>
      <c r="S10" s="1094">
        <v>1</v>
      </c>
      <c r="T10" s="1094">
        <v>1</v>
      </c>
      <c r="U10" s="1094">
        <v>1</v>
      </c>
      <c r="V10" s="1094">
        <v>1</v>
      </c>
      <c r="W10" s="1094">
        <v>3</v>
      </c>
      <c r="X10" s="1089">
        <v>9</v>
      </c>
      <c r="Y10" s="1089">
        <v>3</v>
      </c>
      <c r="Z10" s="1093">
        <v>1.05</v>
      </c>
      <c r="AA10" s="1093">
        <v>3.0032503680908538</v>
      </c>
      <c r="AB10" s="1093" t="s">
        <v>3080</v>
      </c>
      <c r="AC10" s="1095">
        <v>1</v>
      </c>
      <c r="AD10" s="1095">
        <v>1</v>
      </c>
      <c r="AE10" s="1095">
        <v>1</v>
      </c>
      <c r="AF10" s="1095">
        <v>1</v>
      </c>
      <c r="AG10" s="1095">
        <v>1</v>
      </c>
      <c r="AH10" s="1095">
        <v>1.05</v>
      </c>
      <c r="AK10" s="1203"/>
      <c r="AL10" s="1203"/>
    </row>
    <row r="11" spans="1:38" ht="24">
      <c r="A11" s="1045" t="s">
        <v>2151</v>
      </c>
      <c r="B11" s="1059"/>
      <c r="C11" s="1060" t="s">
        <v>469</v>
      </c>
      <c r="D11" s="1071" t="s">
        <v>470</v>
      </c>
      <c r="E11" s="1072" t="s">
        <v>352</v>
      </c>
      <c r="F11" s="1073" t="s">
        <v>3112</v>
      </c>
      <c r="G11" s="1074" t="s">
        <v>403</v>
      </c>
      <c r="H11" s="1075" t="s">
        <v>352</v>
      </c>
      <c r="I11" s="1075" t="s">
        <v>352</v>
      </c>
      <c r="J11" s="1076">
        <v>1</v>
      </c>
      <c r="K11" s="1074" t="s">
        <v>340</v>
      </c>
      <c r="L11" s="1077">
        <v>7.5096922938285557E-2</v>
      </c>
      <c r="M11" s="1078">
        <v>1</v>
      </c>
      <c r="N11" s="1079">
        <v>3.0032503680908538</v>
      </c>
      <c r="O11" s="1073" t="s">
        <v>3144</v>
      </c>
      <c r="P11" s="1103"/>
      <c r="Q11" s="1041" t="s">
        <v>760</v>
      </c>
      <c r="R11" s="1094">
        <v>1</v>
      </c>
      <c r="S11" s="1094">
        <v>1</v>
      </c>
      <c r="T11" s="1094">
        <v>1</v>
      </c>
      <c r="U11" s="1094">
        <v>1</v>
      </c>
      <c r="V11" s="1094">
        <v>1</v>
      </c>
      <c r="W11" s="1094">
        <v>3</v>
      </c>
      <c r="X11" s="1089">
        <v>9</v>
      </c>
      <c r="Y11" s="1089">
        <v>3</v>
      </c>
      <c r="Z11" s="1093">
        <v>1.05</v>
      </c>
      <c r="AA11" s="1093">
        <v>3.0032503680908538</v>
      </c>
      <c r="AB11" s="1093" t="s">
        <v>3080</v>
      </c>
      <c r="AC11" s="1095">
        <v>1</v>
      </c>
      <c r="AD11" s="1095">
        <v>1</v>
      </c>
      <c r="AE11" s="1095">
        <v>1</v>
      </c>
      <c r="AF11" s="1095">
        <v>1</v>
      </c>
      <c r="AG11" s="1095">
        <v>1</v>
      </c>
      <c r="AH11" s="1095">
        <v>1.05</v>
      </c>
      <c r="AK11" s="1203"/>
      <c r="AL11" s="1203"/>
    </row>
    <row r="12" spans="1:38" ht="24">
      <c r="A12" s="1045">
        <v>1824</v>
      </c>
      <c r="B12" s="1059" t="s">
        <v>90</v>
      </c>
      <c r="C12" s="1060" t="s">
        <v>469</v>
      </c>
      <c r="D12" s="1071" t="s">
        <v>470</v>
      </c>
      <c r="E12" s="1072" t="s">
        <v>352</v>
      </c>
      <c r="F12" s="1073" t="s">
        <v>2189</v>
      </c>
      <c r="G12" s="1074" t="s">
        <v>2190</v>
      </c>
      <c r="H12" s="1075" t="s">
        <v>352</v>
      </c>
      <c r="I12" s="1075" t="s">
        <v>352</v>
      </c>
      <c r="J12" s="1076">
        <v>0</v>
      </c>
      <c r="K12" s="1074" t="s">
        <v>341</v>
      </c>
      <c r="L12" s="1077">
        <v>217.65623842332107</v>
      </c>
      <c r="M12" s="1078">
        <v>1</v>
      </c>
      <c r="N12" s="1079">
        <v>2.0949941301068096</v>
      </c>
      <c r="O12" s="1073" t="s">
        <v>3145</v>
      </c>
      <c r="P12" s="1103"/>
      <c r="Q12" s="1041" t="s">
        <v>2162</v>
      </c>
      <c r="R12" s="1094">
        <v>4</v>
      </c>
      <c r="S12" s="1094">
        <v>5</v>
      </c>
      <c r="T12" s="1094" t="s">
        <v>194</v>
      </c>
      <c r="U12" s="1094" t="s">
        <v>194</v>
      </c>
      <c r="V12" s="1094" t="s">
        <v>194</v>
      </c>
      <c r="W12" s="1094" t="s">
        <v>194</v>
      </c>
      <c r="X12" s="1089">
        <v>5</v>
      </c>
      <c r="Y12" s="1089">
        <v>2</v>
      </c>
      <c r="Z12" s="1093">
        <v>1.2941338353151037</v>
      </c>
      <c r="AA12" s="1093">
        <v>2.0949941301068096</v>
      </c>
      <c r="AB12" s="1093" t="s">
        <v>52</v>
      </c>
      <c r="AC12" s="1095">
        <v>1.2</v>
      </c>
      <c r="AD12" s="1095">
        <v>1.2</v>
      </c>
      <c r="AE12" s="1095">
        <v>1</v>
      </c>
      <c r="AF12" s="1095">
        <v>1</v>
      </c>
      <c r="AG12" s="1095">
        <v>1</v>
      </c>
      <c r="AH12" s="1095">
        <v>1</v>
      </c>
      <c r="AK12" s="1203"/>
      <c r="AL12" s="1203"/>
    </row>
    <row r="13" spans="1:38" ht="24">
      <c r="A13" s="1045" t="s">
        <v>1856</v>
      </c>
      <c r="B13" s="1059"/>
      <c r="C13" s="1060" t="s">
        <v>469</v>
      </c>
      <c r="D13" s="1071" t="s">
        <v>470</v>
      </c>
      <c r="E13" s="1072" t="s">
        <v>352</v>
      </c>
      <c r="F13" s="1073" t="s">
        <v>1858</v>
      </c>
      <c r="G13" s="1074" t="s">
        <v>465</v>
      </c>
      <c r="H13" s="1075" t="s">
        <v>352</v>
      </c>
      <c r="I13" s="1075" t="s">
        <v>352</v>
      </c>
      <c r="J13" s="1076">
        <v>0</v>
      </c>
      <c r="K13" s="1074" t="s">
        <v>341</v>
      </c>
      <c r="L13" s="1077">
        <v>15.552441499248609</v>
      </c>
      <c r="M13" s="1078">
        <v>1</v>
      </c>
      <c r="N13" s="1079">
        <v>2.0949941301068096</v>
      </c>
      <c r="O13" s="1073" t="s">
        <v>3146</v>
      </c>
      <c r="P13" s="1103"/>
      <c r="Q13" s="1041" t="s">
        <v>2163</v>
      </c>
      <c r="R13" s="1094">
        <v>4</v>
      </c>
      <c r="S13" s="1094">
        <v>5</v>
      </c>
      <c r="T13" s="1094" t="s">
        <v>194</v>
      </c>
      <c r="U13" s="1094" t="s">
        <v>194</v>
      </c>
      <c r="V13" s="1094" t="s">
        <v>194</v>
      </c>
      <c r="W13" s="1094" t="s">
        <v>194</v>
      </c>
      <c r="X13" s="1089">
        <v>5</v>
      </c>
      <c r="Y13" s="1089">
        <v>2</v>
      </c>
      <c r="Z13" s="1093">
        <v>1.2941338353151037</v>
      </c>
      <c r="AA13" s="1093">
        <v>2.0949941301068096</v>
      </c>
      <c r="AB13" s="1093" t="s">
        <v>52</v>
      </c>
      <c r="AC13" s="1095">
        <v>1.2</v>
      </c>
      <c r="AD13" s="1095">
        <v>1.2</v>
      </c>
      <c r="AE13" s="1095">
        <v>1</v>
      </c>
      <c r="AF13" s="1095">
        <v>1</v>
      </c>
      <c r="AG13" s="1095">
        <v>1</v>
      </c>
      <c r="AH13" s="1095">
        <v>1</v>
      </c>
      <c r="AK13" s="1203"/>
      <c r="AL13" s="1203"/>
    </row>
    <row r="14" spans="1:38">
      <c r="P14" s="1103"/>
      <c r="AK14" s="1203"/>
      <c r="AL14" s="1203"/>
    </row>
    <row r="15" spans="1:38">
      <c r="P15" s="1103"/>
      <c r="AK15" s="1203"/>
      <c r="AL15" s="1203"/>
    </row>
    <row r="16" spans="1:38">
      <c r="F16" s="1278" t="s">
        <v>2155</v>
      </c>
      <c r="P16" s="1103"/>
      <c r="AK16" s="1203"/>
      <c r="AL16" s="1203"/>
    </row>
    <row r="17" spans="2:38">
      <c r="F17" s="1278"/>
      <c r="G17" s="1203" t="s">
        <v>683</v>
      </c>
      <c r="K17" s="1203" t="s">
        <v>753</v>
      </c>
      <c r="L17" s="1203" t="s">
        <v>2160</v>
      </c>
      <c r="P17" s="1103"/>
      <c r="AK17" s="1203"/>
      <c r="AL17" s="1203"/>
    </row>
    <row r="18" spans="2:38">
      <c r="F18" s="1267" t="s">
        <v>2156</v>
      </c>
      <c r="G18" s="1203">
        <v>1914.3309770000003</v>
      </c>
      <c r="I18" s="1279"/>
      <c r="K18" s="1280">
        <v>0.16600000000000001</v>
      </c>
      <c r="L18" s="1272">
        <v>11532114.319277111</v>
      </c>
      <c r="P18" s="1103"/>
      <c r="AK18" s="1203"/>
      <c r="AL18" s="1203"/>
    </row>
    <row r="19" spans="2:38">
      <c r="F19" s="1267" t="s">
        <v>2158</v>
      </c>
      <c r="G19" s="1203">
        <v>138.619225</v>
      </c>
      <c r="I19" s="1279"/>
      <c r="K19" s="1280">
        <v>0.16600000000000001</v>
      </c>
      <c r="L19" s="1272">
        <v>835055.57228915649</v>
      </c>
      <c r="P19" s="1104"/>
      <c r="AK19" s="1203"/>
      <c r="AL19" s="1203"/>
    </row>
    <row r="20" spans="2:38">
      <c r="F20" s="1267" t="s">
        <v>2157</v>
      </c>
      <c r="G20" s="1203">
        <v>318.73127200000005</v>
      </c>
      <c r="I20" s="1279"/>
      <c r="K20" s="1280">
        <v>0.17499999999999999</v>
      </c>
      <c r="L20" s="1272">
        <v>1821321.5542857146</v>
      </c>
      <c r="P20" s="1103"/>
      <c r="AK20" s="1203"/>
      <c r="AL20" s="1203"/>
    </row>
    <row r="21" spans="2:38">
      <c r="F21" s="1267" t="s">
        <v>2159</v>
      </c>
      <c r="G21" s="1203">
        <v>201.60448499999998</v>
      </c>
      <c r="I21" s="1279"/>
      <c r="K21" s="1280">
        <v>0.17499999999999999</v>
      </c>
      <c r="L21" s="1272">
        <v>1152025.6285714286</v>
      </c>
      <c r="P21" s="1103"/>
      <c r="AK21" s="1203"/>
      <c r="AL21" s="1203"/>
    </row>
    <row r="22" spans="2:38">
      <c r="F22" s="1278" t="s">
        <v>332</v>
      </c>
      <c r="G22" s="1281">
        <v>2573.2859590000003</v>
      </c>
      <c r="H22" s="1281"/>
      <c r="I22" s="1282"/>
      <c r="J22" s="1281"/>
      <c r="K22" s="1283">
        <v>0.16774440825663764</v>
      </c>
      <c r="L22" s="1284">
        <v>15340517.07442341</v>
      </c>
      <c r="P22" s="1103"/>
      <c r="AK22" s="1203"/>
      <c r="AL22" s="1203"/>
    </row>
    <row r="23" spans="2:38">
      <c r="P23" s="1103"/>
      <c r="AK23" s="1203"/>
      <c r="AL23" s="1203"/>
    </row>
    <row r="24" spans="2:38">
      <c r="B24" s="1203"/>
      <c r="C24" s="1203"/>
      <c r="P24" s="1103"/>
      <c r="Q24" s="1203"/>
      <c r="R24" s="1203"/>
      <c r="S24" s="1203"/>
      <c r="T24" s="1203"/>
      <c r="U24" s="1203"/>
      <c r="V24" s="1203"/>
      <c r="W24" s="1203"/>
      <c r="X24" s="1203"/>
      <c r="Y24" s="1203"/>
      <c r="Z24" s="1203"/>
      <c r="AA24" s="1203"/>
      <c r="AB24" s="1203"/>
      <c r="AK24" s="1203"/>
      <c r="AL24" s="1203"/>
    </row>
    <row r="25" spans="2:38">
      <c r="B25" s="1203"/>
      <c r="C25" s="1203"/>
      <c r="F25" s="1267" t="s">
        <v>2161</v>
      </c>
      <c r="K25" s="1203" t="s">
        <v>762</v>
      </c>
      <c r="L25" s="1285">
        <v>14782.664000000001</v>
      </c>
      <c r="P25" s="1103"/>
      <c r="Q25" s="1203"/>
      <c r="R25" s="1203"/>
      <c r="S25" s="1203"/>
      <c r="T25" s="1203"/>
      <c r="U25" s="1203"/>
      <c r="V25" s="1203"/>
      <c r="W25" s="1203"/>
      <c r="X25" s="1203"/>
      <c r="Y25" s="1203"/>
      <c r="Z25" s="1203"/>
      <c r="AA25" s="1203"/>
      <c r="AB25" s="1203"/>
      <c r="AK25" s="1203"/>
      <c r="AL25" s="1203"/>
    </row>
    <row r="26" spans="2:38">
      <c r="B26" s="1203"/>
      <c r="C26" s="1203"/>
      <c r="F26" s="1267" t="s">
        <v>1015</v>
      </c>
      <c r="K26" s="1203" t="s">
        <v>762</v>
      </c>
      <c r="L26" s="1272">
        <v>6469.0360000000001</v>
      </c>
      <c r="P26" s="1103"/>
      <c r="Q26" s="1203"/>
      <c r="R26" s="1203"/>
      <c r="S26" s="1203"/>
      <c r="T26" s="1203"/>
      <c r="U26" s="1203"/>
      <c r="V26" s="1203"/>
      <c r="W26" s="1203"/>
      <c r="X26" s="1203"/>
      <c r="Y26" s="1203"/>
      <c r="Z26" s="1203"/>
      <c r="AA26" s="1203"/>
      <c r="AB26" s="1203"/>
      <c r="AK26" s="1203"/>
      <c r="AL26" s="1203"/>
    </row>
    <row r="27" spans="2:38">
      <c r="B27" s="1203"/>
      <c r="C27" s="1203"/>
      <c r="P27" s="1103"/>
      <c r="Q27" s="1203"/>
      <c r="R27" s="1203"/>
      <c r="S27" s="1203"/>
      <c r="T27" s="1203"/>
      <c r="U27" s="1203"/>
      <c r="V27" s="1203"/>
      <c r="W27" s="1203"/>
      <c r="X27" s="1203"/>
      <c r="Y27" s="1203"/>
      <c r="Z27" s="1203"/>
      <c r="AA27" s="1203"/>
      <c r="AB27" s="1203"/>
      <c r="AK27" s="1203"/>
      <c r="AL27" s="1203"/>
    </row>
    <row r="28" spans="2:38">
      <c r="B28" s="1203"/>
      <c r="C28" s="1203"/>
      <c r="P28" s="1103"/>
      <c r="Q28" s="1203"/>
      <c r="R28" s="1203"/>
      <c r="S28" s="1203"/>
      <c r="T28" s="1203"/>
      <c r="U28" s="1203"/>
      <c r="V28" s="1203"/>
      <c r="W28" s="1203"/>
      <c r="X28" s="1203"/>
      <c r="Y28" s="1203"/>
      <c r="Z28" s="1203"/>
      <c r="AA28" s="1203"/>
      <c r="AB28" s="1203"/>
      <c r="AK28" s="1203"/>
      <c r="AL28" s="1203"/>
    </row>
    <row r="29" spans="2:38">
      <c r="B29" s="1203"/>
      <c r="C29" s="1203"/>
      <c r="P29" s="1103"/>
      <c r="Q29" s="1203"/>
      <c r="R29" s="1203"/>
      <c r="S29" s="1203"/>
      <c r="T29" s="1203"/>
      <c r="U29" s="1203"/>
      <c r="V29" s="1203"/>
      <c r="W29" s="1203"/>
      <c r="X29" s="1203"/>
      <c r="Y29" s="1203"/>
      <c r="Z29" s="1203"/>
      <c r="AA29" s="1203"/>
      <c r="AB29" s="1203"/>
      <c r="AK29" s="1203"/>
      <c r="AL29" s="1203"/>
    </row>
    <row r="30" spans="2:38">
      <c r="B30" s="1203"/>
      <c r="C30" s="1203"/>
      <c r="F30" s="1273" t="s">
        <v>1481</v>
      </c>
      <c r="G30" s="1209" t="s">
        <v>1482</v>
      </c>
      <c r="H30" s="1209" t="s">
        <v>773</v>
      </c>
      <c r="I30" s="1209" t="s">
        <v>909</v>
      </c>
      <c r="J30" s="1209" t="s">
        <v>1483</v>
      </c>
      <c r="L30" s="1274"/>
      <c r="P30" s="1103"/>
      <c r="Q30" s="1203"/>
      <c r="R30" s="1203"/>
      <c r="S30" s="1203"/>
      <c r="T30" s="1203"/>
      <c r="U30" s="1203"/>
      <c r="V30" s="1203"/>
      <c r="W30" s="1203"/>
      <c r="X30" s="1203"/>
      <c r="Y30" s="1203"/>
      <c r="Z30" s="1203"/>
      <c r="AA30" s="1203"/>
      <c r="AB30" s="1203"/>
      <c r="AK30" s="1203"/>
      <c r="AL30" s="1203"/>
    </row>
    <row r="31" spans="2:38">
      <c r="B31" s="1203"/>
      <c r="C31" s="1203"/>
      <c r="F31" s="1275"/>
      <c r="G31" s="1209" t="s">
        <v>762</v>
      </c>
      <c r="H31" s="1209"/>
      <c r="I31" s="1209"/>
      <c r="J31" s="1209"/>
      <c r="P31" s="1103"/>
      <c r="Q31" s="1203"/>
      <c r="R31" s="1203"/>
      <c r="S31" s="1203"/>
      <c r="T31" s="1203"/>
      <c r="U31" s="1203"/>
      <c r="V31" s="1203"/>
      <c r="W31" s="1203"/>
      <c r="X31" s="1203"/>
      <c r="Y31" s="1203"/>
      <c r="Z31" s="1203"/>
      <c r="AA31" s="1203"/>
      <c r="AB31" s="1203"/>
      <c r="AK31" s="1203"/>
      <c r="AL31" s="1203"/>
    </row>
    <row r="32" spans="2:38">
      <c r="B32" s="1203"/>
      <c r="C32" s="1203"/>
      <c r="F32" s="1209" t="s">
        <v>505</v>
      </c>
      <c r="G32" s="1209">
        <v>500</v>
      </c>
      <c r="H32" s="1209" t="s">
        <v>1484</v>
      </c>
      <c r="I32" s="1276">
        <v>0.51100000000000001</v>
      </c>
      <c r="J32" s="1277">
        <v>0.60545023696682465</v>
      </c>
      <c r="L32" s="1274"/>
      <c r="M32" s="1203"/>
      <c r="N32" s="1203"/>
      <c r="O32" s="1203"/>
      <c r="P32" s="1103"/>
      <c r="Q32" s="1203"/>
      <c r="R32" s="1203"/>
      <c r="S32" s="1203"/>
      <c r="T32" s="1203"/>
      <c r="U32" s="1203"/>
      <c r="V32" s="1203"/>
      <c r="W32" s="1203"/>
      <c r="X32" s="1203"/>
      <c r="Y32" s="1203"/>
      <c r="Z32" s="1203"/>
      <c r="AA32" s="1203"/>
      <c r="AB32" s="1203"/>
      <c r="AK32" s="1203"/>
      <c r="AL32" s="1203"/>
    </row>
    <row r="33" spans="6:16" s="1203" customFormat="1">
      <c r="F33" s="1275" t="s">
        <v>427</v>
      </c>
      <c r="G33" s="1209">
        <v>1600</v>
      </c>
      <c r="H33" s="1209" t="s">
        <v>1484</v>
      </c>
      <c r="I33" s="1276">
        <v>0.25900000000000001</v>
      </c>
      <c r="J33" s="1277">
        <v>0.30687203791469198</v>
      </c>
      <c r="L33" s="1274"/>
      <c r="P33" s="1103"/>
    </row>
    <row r="34" spans="6:16" s="1203" customFormat="1">
      <c r="F34" s="1275" t="s">
        <v>775</v>
      </c>
      <c r="G34" s="1209">
        <v>1700</v>
      </c>
      <c r="H34" s="1209" t="s">
        <v>1484</v>
      </c>
      <c r="I34" s="1276">
        <v>7.3999999999999996E-2</v>
      </c>
      <c r="J34" s="1277">
        <v>8.7677725118483416E-2</v>
      </c>
      <c r="L34" s="1274"/>
      <c r="P34" s="1103"/>
    </row>
    <row r="35" spans="6:16" s="1203" customFormat="1">
      <c r="F35" s="1275"/>
      <c r="G35" s="1209"/>
      <c r="H35" s="1209"/>
      <c r="I35" s="1209"/>
      <c r="J35" s="1209"/>
      <c r="L35" s="1274"/>
      <c r="P35" s="1103"/>
    </row>
    <row r="36" spans="6:16" s="1203" customFormat="1">
      <c r="F36" s="1275" t="s">
        <v>1485</v>
      </c>
      <c r="G36" s="1209">
        <v>942.7725118483412</v>
      </c>
      <c r="H36" s="1209"/>
      <c r="I36" s="1209"/>
      <c r="J36" s="1209"/>
      <c r="P36" s="1101"/>
    </row>
    <row r="37" spans="6:16" s="1203" customFormat="1">
      <c r="P37" s="1103"/>
    </row>
    <row r="38" spans="6:16" s="1203" customFormat="1">
      <c r="P38" s="1103"/>
    </row>
    <row r="39" spans="6:16" s="1203" customFormat="1">
      <c r="P39" s="1103"/>
    </row>
    <row r="40" spans="6:16" s="1203" customFormat="1">
      <c r="P40" s="1103"/>
    </row>
    <row r="41" spans="6:16" s="1203" customFormat="1">
      <c r="P41" s="1103"/>
    </row>
    <row r="42" spans="6:16" s="1203" customFormat="1">
      <c r="P42" s="1103"/>
    </row>
    <row r="43" spans="6:16" s="1203" customFormat="1">
      <c r="P43" s="1103"/>
    </row>
    <row r="44" spans="6:16" s="1203" customFormat="1">
      <c r="P44" s="1103"/>
    </row>
    <row r="45" spans="6:16" s="1203" customFormat="1">
      <c r="P45" s="1103"/>
    </row>
    <row r="46" spans="6:16" s="1203" customFormat="1">
      <c r="P46" s="1103"/>
    </row>
    <row r="47" spans="6:16" s="1203" customFormat="1">
      <c r="P47" s="1103"/>
    </row>
    <row r="48" spans="6:16" s="1203" customFormat="1">
      <c r="P48" s="1103"/>
    </row>
    <row r="49" spans="16:16" s="1203" customFormat="1">
      <c r="P49" s="1103"/>
    </row>
    <row r="50" spans="16:16" s="1203" customFormat="1">
      <c r="P50" s="1103"/>
    </row>
    <row r="51" spans="16:16" s="1203" customFormat="1">
      <c r="P51" s="1103"/>
    </row>
    <row r="52" spans="16:16" s="1203" customFormat="1">
      <c r="P52" s="1103"/>
    </row>
    <row r="53" spans="16:16" s="1203" customFormat="1">
      <c r="P53" s="1103"/>
    </row>
    <row r="54" spans="16:16" s="1203" customFormat="1">
      <c r="P54" s="1103"/>
    </row>
    <row r="55" spans="16:16" s="1203" customFormat="1">
      <c r="P55" s="1103"/>
    </row>
    <row r="56" spans="16:16" s="1203" customFormat="1">
      <c r="P56" s="1103"/>
    </row>
    <row r="57" spans="16:16" s="1203" customFormat="1">
      <c r="P57" s="1103"/>
    </row>
    <row r="58" spans="16:16" s="1203" customFormat="1">
      <c r="P58" s="1103"/>
    </row>
    <row r="59" spans="16:16" s="1203" customFormat="1">
      <c r="P59" s="1103"/>
    </row>
    <row r="60" spans="16:16" s="1203" customFormat="1">
      <c r="P60" s="1103"/>
    </row>
    <row r="61" spans="16:16" s="1203" customFormat="1">
      <c r="P61" s="1103"/>
    </row>
    <row r="62" spans="16:16" s="1203" customFormat="1">
      <c r="P62" s="1096"/>
    </row>
    <row r="63" spans="16:16" s="1203" customFormat="1">
      <c r="P63" s="1096"/>
    </row>
    <row r="64" spans="16:16" s="1203" customFormat="1">
      <c r="P64" s="1096"/>
    </row>
    <row r="65" spans="16:16" s="1203" customFormat="1">
      <c r="P65" s="1096"/>
    </row>
    <row r="66" spans="16:16" s="1203" customFormat="1">
      <c r="P66" s="1096"/>
    </row>
    <row r="67" spans="16:16" s="1203" customFormat="1">
      <c r="P67" s="1096"/>
    </row>
    <row r="68" spans="16:16" s="1203" customFormat="1">
      <c r="P68" s="1096"/>
    </row>
    <row r="69" spans="16:16" s="1203" customFormat="1">
      <c r="P69" s="1096"/>
    </row>
    <row r="70" spans="16:16" s="1203" customFormat="1">
      <c r="P70" s="1096"/>
    </row>
    <row r="71" spans="16:16" s="1203" customFormat="1">
      <c r="P71" s="1096"/>
    </row>
    <row r="72" spans="16:16" s="1203" customFormat="1">
      <c r="P72" s="1096"/>
    </row>
    <row r="73" spans="16:16" s="1203" customFormat="1">
      <c r="P73" s="1096"/>
    </row>
    <row r="74" spans="16:16" s="1203" customFormat="1">
      <c r="P74" s="1096"/>
    </row>
    <row r="75" spans="16:16" s="1203" customFormat="1">
      <c r="P75" s="1096"/>
    </row>
    <row r="76" spans="16:16" s="1203" customFormat="1">
      <c r="P76" s="1096"/>
    </row>
    <row r="77" spans="16:16" s="1203" customFormat="1">
      <c r="P77" s="1096"/>
    </row>
  </sheetData>
  <mergeCells count="1">
    <mergeCell ref="R1:W1"/>
  </mergeCells>
  <phoneticPr fontId="0" type="noConversion"/>
  <conditionalFormatting sqref="D8:L13">
    <cfRule type="expression" dxfId="690" priority="12">
      <formula>MOD(ROW(),2)=0</formula>
    </cfRule>
  </conditionalFormatting>
  <conditionalFormatting sqref="D11:L11">
    <cfRule type="expression" dxfId="689" priority="11">
      <formula>MOD(ROW(),2)=0</formula>
    </cfRule>
  </conditionalFormatting>
  <conditionalFormatting sqref="D12:L12">
    <cfRule type="expression" dxfId="688" priority="10">
      <formula>MOD(ROW(),2)=0</formula>
    </cfRule>
  </conditionalFormatting>
  <conditionalFormatting sqref="M8:O13">
    <cfRule type="expression" dxfId="687" priority="9">
      <formula>MOD(ROW(),2)=0</formula>
    </cfRule>
  </conditionalFormatting>
  <conditionalFormatting sqref="M11:O11">
    <cfRule type="expression" dxfId="686" priority="8">
      <formula>MOD(ROW(),2)=0</formula>
    </cfRule>
  </conditionalFormatting>
  <conditionalFormatting sqref="M12:O12">
    <cfRule type="expression" dxfId="685" priority="7">
      <formula>MOD(ROW(),2)=0</formula>
    </cfRule>
  </conditionalFormatting>
  <conditionalFormatting sqref="Q8:W13">
    <cfRule type="expression" dxfId="684" priority="6">
      <formula>MOD(ROW(),2)=0</formula>
    </cfRule>
  </conditionalFormatting>
  <conditionalFormatting sqref="X8:AH13">
    <cfRule type="expression" dxfId="683" priority="5">
      <formula>MOD(ROW(),2)=0</formula>
    </cfRule>
  </conditionalFormatting>
  <conditionalFormatting sqref="R11:W11">
    <cfRule type="expression" dxfId="682" priority="4">
      <formula>MOD(ROW(),2)=0</formula>
    </cfRule>
  </conditionalFormatting>
  <conditionalFormatting sqref="X11:AH11">
    <cfRule type="expression" dxfId="681" priority="3">
      <formula>MOD(ROW(),2)=0</formula>
    </cfRule>
  </conditionalFormatting>
  <conditionalFormatting sqref="R12:W12">
    <cfRule type="expression" dxfId="680" priority="2">
      <formula>MOD(ROW(),2)=0</formula>
    </cfRule>
  </conditionalFormatting>
  <conditionalFormatting sqref="X12:AH12">
    <cfRule type="expression" dxfId="679" priority="1">
      <formula>MOD(ROW(),2)=0</formula>
    </cfRule>
  </conditionalFormatting>
  <dataValidations disablePrompts="1" xWindow="608" yWindow="187" count="9">
    <dataValidation allowBlank="1" showInputMessage="1" showErrorMessage="1" promptTitle="Do not change" prompt="This field is automatically updated from the names-list" sqref="X8:X13" xr:uid="{00000000-0002-0000-2300-000000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xr:uid="{CFF21F5E-5570-4C34-A84F-C00AAE96BF9E}"/>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xr:uid="{6F853C8A-AB89-4D5F-873B-3D8AE724CD29}"/>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xr:uid="{99D23EA2-1F7E-403A-AE4A-7649A776DFBD}"/>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xr:uid="{A482DA37-A3BE-45A4-B668-3DEC399E8EB6}"/>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xr:uid="{8CE51CB7-A945-40A2-9B7C-DACDB48E3C1C}"/>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xr:uid="{8AEE2C56-30B1-4A25-B05F-B5CDD3D42CE0}"/>
    <dataValidation allowBlank="1" showInputMessage="1" showErrorMessage="1" prompt="Do not change." sqref="X3:AH4" xr:uid="{968B21C9-BF29-40C4-836A-7F7158B9DB00}"/>
    <dataValidation allowBlank="1" showInputMessage="1" showErrorMessage="1" promptTitle="Remarks" prompt="A general comment (data source, calculation procedure, ...) can be made about each individual exchange. The remarks are added to the GeneralComment-field." sqref="Q3" xr:uid="{5D30C3C3-69A8-442B-A88A-5A7D561FD6A7}"/>
  </dataValidations>
  <pageMargins left="0.78740157499999996" right="0.78740157499999996" top="0.984251969" bottom="0.984251969" header="0.4921259845" footer="0.4921259845"/>
  <pageSetup paperSize="9" scale="51" orientation="landscape"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88">
    <tabColor theme="6" tint="0.39997558519241921"/>
  </sheetPr>
  <dimension ref="A1:O26"/>
  <sheetViews>
    <sheetView topLeftCell="B1" zoomScale="85" zoomScaleNormal="85" workbookViewId="0"/>
  </sheetViews>
  <sheetFormatPr baseColWidth="10" defaultColWidth="9.140625" defaultRowHeight="12.75" outlineLevelCol="1"/>
  <cols>
    <col min="1" max="1" width="8.140625" style="784" hidden="1" customWidth="1" outlineLevel="1"/>
    <col min="2" max="2" width="11.85546875" style="816" customWidth="1" collapsed="1"/>
    <col min="3" max="3" width="4" style="817" hidden="1" customWidth="1" outlineLevel="1"/>
    <col min="4" max="5" width="5" style="773" hidden="1" customWidth="1" outlineLevel="1"/>
    <col min="6" max="6" width="38.140625" style="819" customWidth="1" collapsed="1"/>
    <col min="7" max="7" width="5.140625" style="773" bestFit="1" customWidth="1"/>
    <col min="8" max="8" width="8.140625" style="773" hidden="1" customWidth="1" outlineLevel="1"/>
    <col min="9" max="9" width="5" style="773" hidden="1" customWidth="1" outlineLevel="1"/>
    <col min="10" max="10" width="5.140625" style="773" bestFit="1" customWidth="1" collapsed="1"/>
    <col min="11" max="11" width="5.140625" style="773" customWidth="1"/>
    <col min="12" max="12" width="11.28515625" style="773" customWidth="1"/>
    <col min="13" max="13" width="5.140625" style="818" bestFit="1" customWidth="1" outlineLevel="1"/>
    <col min="14" max="14" width="7.140625" style="707" bestFit="1" customWidth="1" outlineLevel="1"/>
    <col min="15" max="15" width="25.7109375" style="707" customWidth="1" outlineLevel="1"/>
    <col min="16" max="16384" width="9.140625" style="784"/>
  </cols>
  <sheetData>
    <row r="1" spans="1:15">
      <c r="A1" s="778"/>
      <c r="B1" s="779"/>
      <c r="C1" s="780"/>
      <c r="D1" s="781"/>
      <c r="E1" s="781"/>
      <c r="F1" s="782"/>
      <c r="G1" s="781"/>
      <c r="H1" s="781"/>
      <c r="I1" s="781"/>
      <c r="J1" s="781"/>
      <c r="K1" s="781"/>
      <c r="L1" s="775" t="s">
        <v>1470</v>
      </c>
      <c r="M1" s="783"/>
      <c r="N1" s="675"/>
      <c r="O1" s="675"/>
    </row>
    <row r="2" spans="1:15">
      <c r="A2" s="778"/>
      <c r="B2" s="785"/>
      <c r="C2" s="711" t="s">
        <v>457</v>
      </c>
      <c r="D2" s="717">
        <v>3503</v>
      </c>
      <c r="E2" s="717">
        <v>3504</v>
      </c>
      <c r="F2" s="717">
        <v>3702</v>
      </c>
      <c r="G2" s="717">
        <v>3703</v>
      </c>
      <c r="H2" s="717">
        <v>3506</v>
      </c>
      <c r="I2" s="717">
        <v>3507</v>
      </c>
      <c r="J2" s="717">
        <v>3508</v>
      </c>
      <c r="K2" s="717">
        <v>3706</v>
      </c>
      <c r="L2" s="717">
        <v>3707</v>
      </c>
      <c r="M2" s="507">
        <v>3708</v>
      </c>
      <c r="N2" s="507">
        <v>3709</v>
      </c>
      <c r="O2" s="786">
        <v>3792</v>
      </c>
    </row>
    <row r="3" spans="1:15" ht="101.25">
      <c r="A3" s="778"/>
      <c r="B3" s="787"/>
      <c r="C3" s="780">
        <v>401</v>
      </c>
      <c r="D3" s="788" t="s">
        <v>458</v>
      </c>
      <c r="E3" s="788" t="s">
        <v>459</v>
      </c>
      <c r="F3" s="789" t="s">
        <v>460</v>
      </c>
      <c r="G3" s="686" t="s">
        <v>461</v>
      </c>
      <c r="H3" s="686" t="s">
        <v>462</v>
      </c>
      <c r="I3" s="686" t="s">
        <v>463</v>
      </c>
      <c r="J3" s="686" t="s">
        <v>464</v>
      </c>
      <c r="K3" s="686" t="s">
        <v>337</v>
      </c>
      <c r="L3" s="776" t="s">
        <v>3122</v>
      </c>
      <c r="M3" s="790" t="s">
        <v>187</v>
      </c>
      <c r="N3" s="790" t="s">
        <v>188</v>
      </c>
      <c r="O3" s="791" t="s">
        <v>492</v>
      </c>
    </row>
    <row r="4" spans="1:15">
      <c r="A4" s="778"/>
      <c r="B4" s="787"/>
      <c r="C4" s="780">
        <v>662</v>
      </c>
      <c r="D4" s="792"/>
      <c r="E4" s="792"/>
      <c r="F4" s="789" t="s">
        <v>461</v>
      </c>
      <c r="G4" s="789"/>
      <c r="H4" s="789"/>
      <c r="I4" s="789"/>
      <c r="J4" s="789"/>
      <c r="K4" s="789"/>
      <c r="L4" s="776" t="s">
        <v>403</v>
      </c>
      <c r="M4" s="793">
        <v>0</v>
      </c>
      <c r="N4" s="793">
        <v>0</v>
      </c>
      <c r="O4" s="794">
        <v>0</v>
      </c>
    </row>
    <row r="5" spans="1:15">
      <c r="A5" s="778"/>
      <c r="B5" s="787"/>
      <c r="C5" s="780">
        <v>493</v>
      </c>
      <c r="D5" s="792"/>
      <c r="E5" s="792"/>
      <c r="F5" s="789" t="s">
        <v>464</v>
      </c>
      <c r="G5" s="789"/>
      <c r="H5" s="789"/>
      <c r="I5" s="789"/>
      <c r="J5" s="789"/>
      <c r="K5" s="789"/>
      <c r="L5" s="776">
        <v>1</v>
      </c>
      <c r="M5" s="793">
        <v>0</v>
      </c>
      <c r="N5" s="793">
        <v>0</v>
      </c>
      <c r="O5" s="794">
        <v>0</v>
      </c>
    </row>
    <row r="6" spans="1:15">
      <c r="A6" s="778"/>
      <c r="B6" s="787"/>
      <c r="C6" s="780">
        <v>403</v>
      </c>
      <c r="D6" s="792"/>
      <c r="E6" s="792"/>
      <c r="F6" s="789" t="s">
        <v>337</v>
      </c>
      <c r="G6" s="795"/>
      <c r="H6" s="789"/>
      <c r="I6" s="789"/>
      <c r="J6" s="789"/>
      <c r="K6" s="789"/>
      <c r="L6" s="776" t="s">
        <v>466</v>
      </c>
      <c r="M6" s="793">
        <v>0</v>
      </c>
      <c r="N6" s="793">
        <v>0</v>
      </c>
      <c r="O6" s="794">
        <v>0</v>
      </c>
    </row>
    <row r="7" spans="1:15" ht="24">
      <c r="A7" s="796" t="s">
        <v>1470</v>
      </c>
      <c r="B7" s="661" t="s">
        <v>467</v>
      </c>
      <c r="C7" s="797"/>
      <c r="D7" s="798" t="s">
        <v>352</v>
      </c>
      <c r="E7" s="799">
        <v>0</v>
      </c>
      <c r="F7" s="695" t="s">
        <v>1468</v>
      </c>
      <c r="G7" s="530" t="s">
        <v>403</v>
      </c>
      <c r="H7" s="800" t="s">
        <v>352</v>
      </c>
      <c r="I7" s="800" t="s">
        <v>352</v>
      </c>
      <c r="J7" s="532">
        <v>1</v>
      </c>
      <c r="K7" s="530" t="s">
        <v>466</v>
      </c>
      <c r="L7" s="801">
        <v>1</v>
      </c>
      <c r="M7" s="801"/>
      <c r="N7" s="801"/>
      <c r="O7" s="801"/>
    </row>
    <row r="8" spans="1:15" ht="24">
      <c r="A8" s="802"/>
      <c r="B8" s="661" t="s">
        <v>92</v>
      </c>
      <c r="C8" s="797" t="s">
        <v>469</v>
      </c>
      <c r="D8" s="803" t="s">
        <v>470</v>
      </c>
      <c r="E8" s="804" t="s">
        <v>352</v>
      </c>
      <c r="F8" s="664" t="s">
        <v>1471</v>
      </c>
      <c r="G8" s="545" t="s">
        <v>336</v>
      </c>
      <c r="H8" s="805" t="s">
        <v>352</v>
      </c>
      <c r="I8" s="546" t="s">
        <v>352</v>
      </c>
      <c r="J8" s="547">
        <v>1</v>
      </c>
      <c r="K8" s="545" t="s">
        <v>340</v>
      </c>
      <c r="L8" s="777">
        <v>799.15</v>
      </c>
      <c r="M8" s="548">
        <v>1</v>
      </c>
      <c r="N8" s="806">
        <v>2</v>
      </c>
      <c r="O8" s="666" t="s">
        <v>1472</v>
      </c>
    </row>
    <row r="9" spans="1:15" ht="36">
      <c r="A9" s="802"/>
      <c r="B9" s="661" t="s">
        <v>469</v>
      </c>
      <c r="C9" s="797" t="s">
        <v>469</v>
      </c>
      <c r="D9" s="803" t="s">
        <v>470</v>
      </c>
      <c r="E9" s="804" t="s">
        <v>352</v>
      </c>
      <c r="F9" s="664" t="s">
        <v>1473</v>
      </c>
      <c r="G9" s="545" t="s">
        <v>465</v>
      </c>
      <c r="H9" s="805" t="s">
        <v>352</v>
      </c>
      <c r="I9" s="546" t="s">
        <v>352</v>
      </c>
      <c r="J9" s="547">
        <v>1</v>
      </c>
      <c r="K9" s="545" t="s">
        <v>339</v>
      </c>
      <c r="L9" s="777">
        <v>4000</v>
      </c>
      <c r="M9" s="548">
        <v>1</v>
      </c>
      <c r="N9" s="806">
        <v>2</v>
      </c>
      <c r="O9" s="807" t="s">
        <v>1474</v>
      </c>
    </row>
    <row r="10" spans="1:15">
      <c r="A10" s="802"/>
      <c r="B10" s="661" t="s">
        <v>1358</v>
      </c>
      <c r="C10" s="797" t="s">
        <v>469</v>
      </c>
      <c r="D10" s="803">
        <v>4</v>
      </c>
      <c r="E10" s="804" t="s">
        <v>352</v>
      </c>
      <c r="F10" s="664" t="s">
        <v>226</v>
      </c>
      <c r="G10" s="545" t="s">
        <v>352</v>
      </c>
      <c r="H10" s="805" t="s">
        <v>197</v>
      </c>
      <c r="I10" s="546" t="s">
        <v>199</v>
      </c>
      <c r="J10" s="547">
        <v>0</v>
      </c>
      <c r="K10" s="545" t="s">
        <v>338</v>
      </c>
      <c r="L10" s="777">
        <v>4690</v>
      </c>
      <c r="M10" s="548">
        <v>1</v>
      </c>
      <c r="N10" s="808">
        <v>1.5051000000000001</v>
      </c>
      <c r="O10" s="807" t="s">
        <v>1475</v>
      </c>
    </row>
    <row r="11" spans="1:15">
      <c r="A11" s="802"/>
      <c r="B11" s="661" t="s">
        <v>469</v>
      </c>
      <c r="C11" s="797" t="s">
        <v>469</v>
      </c>
      <c r="D11" s="803">
        <v>4</v>
      </c>
      <c r="E11" s="804" t="s">
        <v>352</v>
      </c>
      <c r="F11" s="664" t="s">
        <v>537</v>
      </c>
      <c r="G11" s="545" t="s">
        <v>352</v>
      </c>
      <c r="H11" s="805" t="s">
        <v>197</v>
      </c>
      <c r="I11" s="546" t="s">
        <v>199</v>
      </c>
      <c r="J11" s="547">
        <v>0</v>
      </c>
      <c r="K11" s="545" t="s">
        <v>338</v>
      </c>
      <c r="L11" s="777">
        <v>1005</v>
      </c>
      <c r="M11" s="548">
        <v>1</v>
      </c>
      <c r="N11" s="808">
        <v>1.5051000000000001</v>
      </c>
      <c r="O11" s="807" t="s">
        <v>1475</v>
      </c>
    </row>
    <row r="12" spans="1:15">
      <c r="A12" s="802"/>
      <c r="B12" s="661" t="s">
        <v>469</v>
      </c>
      <c r="C12" s="797" t="s">
        <v>469</v>
      </c>
      <c r="D12" s="803">
        <v>4</v>
      </c>
      <c r="E12" s="804" t="s">
        <v>352</v>
      </c>
      <c r="F12" s="664" t="s">
        <v>941</v>
      </c>
      <c r="G12" s="545" t="s">
        <v>352</v>
      </c>
      <c r="H12" s="805" t="s">
        <v>197</v>
      </c>
      <c r="I12" s="546" t="s">
        <v>199</v>
      </c>
      <c r="J12" s="547">
        <v>0</v>
      </c>
      <c r="K12" s="545" t="s">
        <v>338</v>
      </c>
      <c r="L12" s="777">
        <v>3625</v>
      </c>
      <c r="M12" s="548">
        <v>1</v>
      </c>
      <c r="N12" s="808">
        <v>1.5051000000000001</v>
      </c>
      <c r="O12" s="807" t="s">
        <v>1475</v>
      </c>
    </row>
    <row r="13" spans="1:15" ht="24">
      <c r="A13" s="802"/>
      <c r="B13" s="661"/>
      <c r="C13" s="797"/>
      <c r="D13" s="803">
        <v>4</v>
      </c>
      <c r="E13" s="804" t="s">
        <v>352</v>
      </c>
      <c r="F13" s="664" t="s">
        <v>200</v>
      </c>
      <c r="G13" s="545" t="s">
        <v>352</v>
      </c>
      <c r="H13" s="805" t="s">
        <v>197</v>
      </c>
      <c r="I13" s="546" t="s">
        <v>199</v>
      </c>
      <c r="J13" s="547">
        <v>0</v>
      </c>
      <c r="K13" s="545" t="s">
        <v>340</v>
      </c>
      <c r="L13" s="777">
        <v>373</v>
      </c>
      <c r="M13" s="548">
        <v>1</v>
      </c>
      <c r="N13" s="808">
        <v>2.004</v>
      </c>
      <c r="O13" s="666" t="s">
        <v>1472</v>
      </c>
    </row>
    <row r="14" spans="1:15" ht="24">
      <c r="A14" s="802"/>
      <c r="B14" s="661"/>
      <c r="C14" s="797"/>
      <c r="D14" s="803">
        <v>4</v>
      </c>
      <c r="E14" s="804" t="s">
        <v>352</v>
      </c>
      <c r="F14" s="664" t="s">
        <v>539</v>
      </c>
      <c r="G14" s="545" t="s">
        <v>352</v>
      </c>
      <c r="H14" s="805" t="s">
        <v>197</v>
      </c>
      <c r="I14" s="546" t="s">
        <v>199</v>
      </c>
      <c r="J14" s="547">
        <v>0</v>
      </c>
      <c r="K14" s="545" t="s">
        <v>340</v>
      </c>
      <c r="L14" s="777">
        <v>188</v>
      </c>
      <c r="M14" s="548">
        <v>1</v>
      </c>
      <c r="N14" s="808">
        <v>2.004</v>
      </c>
      <c r="O14" s="666" t="s">
        <v>1472</v>
      </c>
    </row>
    <row r="15" spans="1:15" ht="24">
      <c r="A15" s="802"/>
      <c r="B15" s="661" t="s">
        <v>469</v>
      </c>
      <c r="C15" s="797" t="s">
        <v>469</v>
      </c>
      <c r="D15" s="803">
        <v>4</v>
      </c>
      <c r="E15" s="804" t="s">
        <v>352</v>
      </c>
      <c r="F15" s="664" t="s">
        <v>538</v>
      </c>
      <c r="G15" s="545" t="s">
        <v>352</v>
      </c>
      <c r="H15" s="805" t="s">
        <v>197</v>
      </c>
      <c r="I15" s="546" t="s">
        <v>199</v>
      </c>
      <c r="J15" s="547">
        <v>0</v>
      </c>
      <c r="K15" s="545" t="s">
        <v>340</v>
      </c>
      <c r="L15" s="777">
        <v>40</v>
      </c>
      <c r="M15" s="548">
        <v>1</v>
      </c>
      <c r="N15" s="808">
        <v>2.004</v>
      </c>
      <c r="O15" s="666" t="s">
        <v>1472</v>
      </c>
    </row>
    <row r="16" spans="1:15" ht="24">
      <c r="A16" s="802"/>
      <c r="B16" s="661" t="s">
        <v>469</v>
      </c>
      <c r="C16" s="797" t="s">
        <v>469</v>
      </c>
      <c r="D16" s="803">
        <v>4</v>
      </c>
      <c r="E16" s="804" t="s">
        <v>352</v>
      </c>
      <c r="F16" s="664" t="s">
        <v>947</v>
      </c>
      <c r="G16" s="545" t="s">
        <v>352</v>
      </c>
      <c r="H16" s="805" t="s">
        <v>197</v>
      </c>
      <c r="I16" s="546" t="s">
        <v>199</v>
      </c>
      <c r="J16" s="547">
        <v>0</v>
      </c>
      <c r="K16" s="545" t="s">
        <v>340</v>
      </c>
      <c r="L16" s="777">
        <v>145</v>
      </c>
      <c r="M16" s="548">
        <v>1</v>
      </c>
      <c r="N16" s="808">
        <v>2.004</v>
      </c>
      <c r="O16" s="666" t="s">
        <v>1472</v>
      </c>
    </row>
    <row r="17" spans="2:15" s="815" customFormat="1">
      <c r="B17" s="809"/>
      <c r="C17" s="810"/>
      <c r="D17" s="811"/>
      <c r="E17" s="811"/>
      <c r="F17" s="812"/>
      <c r="G17" s="811"/>
      <c r="H17" s="811"/>
      <c r="I17" s="811"/>
      <c r="J17" s="811"/>
      <c r="K17" s="811"/>
      <c r="L17" s="811"/>
      <c r="M17" s="813"/>
      <c r="N17" s="814"/>
      <c r="O17" s="814"/>
    </row>
    <row r="23" spans="2:15">
      <c r="F23" s="1534" t="s">
        <v>1469</v>
      </c>
      <c r="G23" s="1535"/>
      <c r="H23" s="1535"/>
      <c r="I23" s="1536"/>
    </row>
    <row r="24" spans="2:15">
      <c r="F24" s="1537"/>
      <c r="G24" s="1538"/>
      <c r="H24" s="1538"/>
      <c r="I24" s="1539"/>
    </row>
    <row r="25" spans="2:15">
      <c r="F25" s="1537"/>
      <c r="G25" s="1538"/>
      <c r="H25" s="1538"/>
      <c r="I25" s="1539"/>
    </row>
    <row r="26" spans="2:15">
      <c r="F26" s="1540"/>
      <c r="G26" s="1541"/>
      <c r="H26" s="1541"/>
      <c r="I26" s="1542"/>
    </row>
  </sheetData>
  <mergeCells count="1">
    <mergeCell ref="F23:I26"/>
  </mergeCells>
  <conditionalFormatting sqref="L1">
    <cfRule type="cellIs" dxfId="678" priority="5" stopIfTrue="1" operator="equal">
      <formula>#REF!</formula>
    </cfRule>
  </conditionalFormatting>
  <conditionalFormatting sqref="B7">
    <cfRule type="cellIs" dxfId="677" priority="4" stopIfTrue="1" operator="notEqual">
      <formula>""</formula>
    </cfRule>
  </conditionalFormatting>
  <conditionalFormatting sqref="B8">
    <cfRule type="cellIs" dxfId="676" priority="3" stopIfTrue="1" operator="notEqual">
      <formula>""</formula>
    </cfRule>
  </conditionalFormatting>
  <conditionalFormatting sqref="B11">
    <cfRule type="cellIs" dxfId="675" priority="2" stopIfTrue="1" operator="notEqual">
      <formula>""</formula>
    </cfRule>
  </conditionalFormatting>
  <conditionalFormatting sqref="B10">
    <cfRule type="cellIs" dxfId="674" priority="1" stopIfTrue="1" operator="notEqual">
      <formula>""</formula>
    </cfRule>
  </conditionalFormatting>
  <dataValidations count="12">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 xr:uid="{00000000-0002-0000-2400-000000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 xr:uid="{00000000-0002-0000-2400-000001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 xr:uid="{00000000-0002-0000-2400-000002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 xr:uid="{00000000-0002-0000-2400-000003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 xr:uid="{00000000-0002-0000-2400-000004000000}"/>
    <dataValidation allowBlank="1" showInputMessage="1" showErrorMessage="1" promptTitle="Name" prompt="Name of the exchange (elementary flow or intermediate product flow) in English language. " sqref="F2" xr:uid="{00000000-0002-0000-2400-000005000000}"/>
    <dataValidation allowBlank="1" showInputMessage="1" showErrorMessage="1" promptTitle="Infrastructure" prompt="Describes whether the intermediate product flow from or to the unit process is an infrastructure process or not._x000a__x000a_Not applicable to elementary flows." sqref="J2" xr:uid="{00000000-0002-0000-2400-000006000000}"/>
    <dataValidation allowBlank="1" showInputMessage="1" showErrorMessage="1" promptTitle="Unit" prompt="Unit of the exchange (elementary flow or intermediate product flow)." sqref="K2" xr:uid="{00000000-0002-0000-2400-000007000000}"/>
    <dataValidation allowBlank="1" showInputMessage="1" showErrorMessage="1" prompt="This cell is automatically updated from the names List according to the index number in L1. It needs to be identical to the output product." sqref="L3:L6" xr:uid="{00000000-0002-0000-2400-000008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2" xr:uid="{00000000-0002-0000-2400-000009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 xr:uid="{00000000-0002-0000-2400-00000A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 xr:uid="{00000000-0002-0000-2400-00000B000000}"/>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E2EC-3362-405C-9737-B6F18B85B1AC}">
  <sheetPr codeName="Tabelle25">
    <tabColor theme="5" tint="0.59999389629810485"/>
    <pageSetUpPr fitToPage="1"/>
  </sheetPr>
  <dimension ref="A1:AP67"/>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7109375" style="1080" customWidth="1"/>
    <col min="2" max="2" width="15.7109375" style="1105" customWidth="1"/>
    <col min="3" max="3" width="5.7109375" style="1106" hidden="1" customWidth="1" outlineLevel="1"/>
    <col min="4" max="5" width="3.7109375" style="1080" hidden="1" customWidth="1" outlineLevel="1"/>
    <col min="6" max="6" width="38.855468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5.7109375" style="1080" customWidth="1"/>
    <col min="13" max="14" width="5.7109375" style="1107" customWidth="1" outlineLevel="1"/>
    <col min="15" max="15" width="50.7109375" style="1107" customWidth="1" outlineLevel="1"/>
    <col min="16" max="16" width="19.7109375" style="1081" customWidth="1"/>
    <col min="17" max="17" width="58.5703125" style="1081" customWidth="1"/>
    <col min="18" max="23" width="4.7109375" style="1081" customWidth="1"/>
    <col min="24" max="24" width="4.7109375" style="1081" hidden="1" customWidth="1" outlineLevel="1"/>
    <col min="25" max="27" width="5.7109375" style="1080" hidden="1" customWidth="1" outlineLevel="1"/>
    <col min="28" max="28" width="15.7109375" style="1080" hidden="1" customWidth="1" outlineLevel="1"/>
    <col min="29" max="34" width="4.7109375" style="1080" hidden="1" customWidth="1" outlineLevel="1"/>
    <col min="35" max="35" width="11.42578125" style="1080" collapsed="1"/>
    <col min="36" max="16384" width="11.42578125" style="1080"/>
  </cols>
  <sheetData>
    <row r="1" spans="1:42">
      <c r="A1" s="1041"/>
      <c r="B1" s="1042"/>
      <c r="C1" s="1043"/>
      <c r="D1" s="1041"/>
      <c r="E1" s="1041"/>
      <c r="F1" s="1044" t="s">
        <v>2435</v>
      </c>
      <c r="G1" s="1041"/>
      <c r="H1" s="1041"/>
      <c r="I1" s="1041"/>
      <c r="J1" s="1041"/>
      <c r="K1" s="1041"/>
      <c r="L1" s="1045" t="s">
        <v>2447</v>
      </c>
      <c r="M1" s="1046"/>
      <c r="N1" s="1046"/>
      <c r="O1" s="1046"/>
      <c r="P1" s="1080"/>
      <c r="Q1" s="1080"/>
      <c r="R1" s="1523" t="s">
        <v>173</v>
      </c>
      <c r="S1" s="1523"/>
      <c r="T1" s="1523"/>
      <c r="U1" s="1523"/>
      <c r="V1" s="1523"/>
      <c r="W1" s="1523"/>
      <c r="Y1" s="1081"/>
      <c r="Z1" s="1081"/>
      <c r="AA1" s="1081"/>
      <c r="AB1" s="1081"/>
    </row>
    <row r="2" spans="1:42">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row>
    <row r="3" spans="1:42" ht="105" customHeight="1">
      <c r="A3" s="1050" t="s">
        <v>344</v>
      </c>
      <c r="B3" s="1051"/>
      <c r="C3" s="1043">
        <v>401</v>
      </c>
      <c r="D3" s="1052" t="s">
        <v>2436</v>
      </c>
      <c r="E3" s="1052" t="s">
        <v>2437</v>
      </c>
      <c r="F3" s="1053" t="s">
        <v>460</v>
      </c>
      <c r="G3" s="1052" t="s">
        <v>461</v>
      </c>
      <c r="H3" s="1052" t="s">
        <v>462</v>
      </c>
      <c r="I3" s="1052" t="s">
        <v>2438</v>
      </c>
      <c r="J3" s="1052" t="s">
        <v>2439</v>
      </c>
      <c r="K3" s="1052" t="s">
        <v>337</v>
      </c>
      <c r="L3" s="1054" t="s">
        <v>3147</v>
      </c>
      <c r="M3" s="1055" t="s">
        <v>2440</v>
      </c>
      <c r="N3" s="1055" t="s">
        <v>2441</v>
      </c>
      <c r="O3" s="1056" t="s">
        <v>2442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c r="AK3" s="1080" t="s">
        <v>2443</v>
      </c>
    </row>
    <row r="4" spans="1:42" ht="24">
      <c r="A4" s="1041"/>
      <c r="B4" s="1051"/>
      <c r="C4" s="1043">
        <v>662</v>
      </c>
      <c r="D4" s="1053"/>
      <c r="E4" s="1053"/>
      <c r="F4" s="1053" t="s">
        <v>461</v>
      </c>
      <c r="G4" s="1053"/>
      <c r="H4" s="1053"/>
      <c r="I4" s="1053"/>
      <c r="J4" s="1053"/>
      <c r="K4" s="1053"/>
      <c r="L4" s="1054" t="s">
        <v>191</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row>
    <row r="5" spans="1:42">
      <c r="A5" s="1041"/>
      <c r="B5" s="1051"/>
      <c r="C5" s="1043">
        <v>493</v>
      </c>
      <c r="D5" s="1053"/>
      <c r="E5" s="1053"/>
      <c r="F5" s="1053" t="s">
        <v>2439</v>
      </c>
      <c r="G5" s="1053"/>
      <c r="H5" s="1053"/>
      <c r="I5" s="1053"/>
      <c r="J5" s="1053"/>
      <c r="K5" s="1053"/>
      <c r="L5" s="1054">
        <v>1</v>
      </c>
      <c r="M5" s="1057"/>
      <c r="N5" s="1057"/>
      <c r="O5" s="1058"/>
      <c r="P5" s="1086"/>
      <c r="Q5" s="1086"/>
      <c r="R5" s="1082"/>
      <c r="S5" s="1082"/>
      <c r="T5" s="1082"/>
      <c r="U5" s="1082"/>
      <c r="V5" s="1082"/>
      <c r="W5" s="1082"/>
      <c r="X5" s="1089"/>
      <c r="Y5" s="1089"/>
      <c r="Z5" s="1089"/>
      <c r="AA5" s="1089"/>
      <c r="AB5" s="1089"/>
      <c r="AC5" s="1090"/>
      <c r="AD5" s="1090"/>
      <c r="AE5" s="1090"/>
      <c r="AF5" s="1090"/>
      <c r="AG5" s="1090"/>
      <c r="AH5" s="1090"/>
      <c r="AM5" s="1080" t="s">
        <v>2389</v>
      </c>
      <c r="AN5" s="1080" t="s">
        <v>2444</v>
      </c>
      <c r="AO5" s="1080" t="s">
        <v>2445</v>
      </c>
      <c r="AP5" s="1080" t="s">
        <v>773</v>
      </c>
    </row>
    <row r="6" spans="1:42">
      <c r="A6" s="1041"/>
      <c r="B6" s="1051"/>
      <c r="C6" s="1043">
        <v>403</v>
      </c>
      <c r="D6" s="1053"/>
      <c r="E6" s="1053"/>
      <c r="F6" s="1053" t="s">
        <v>337</v>
      </c>
      <c r="G6" s="1053"/>
      <c r="H6" s="1053"/>
      <c r="I6" s="1053"/>
      <c r="J6" s="1053"/>
      <c r="K6" s="1053"/>
      <c r="L6" s="1054" t="s">
        <v>340</v>
      </c>
      <c r="M6" s="1057"/>
      <c r="N6" s="1057"/>
      <c r="O6" s="1058"/>
      <c r="P6" s="1086"/>
      <c r="Q6" s="1086"/>
      <c r="R6" s="1091"/>
      <c r="S6" s="1091"/>
      <c r="T6" s="1091"/>
      <c r="U6" s="1091"/>
      <c r="V6" s="1091"/>
      <c r="W6" s="1091"/>
      <c r="X6" s="1089"/>
      <c r="Y6" s="1089"/>
      <c r="Z6" s="1092"/>
      <c r="AA6" s="1092"/>
      <c r="AB6" s="1093"/>
      <c r="AC6" s="1090"/>
      <c r="AD6" s="1090"/>
      <c r="AE6" s="1090"/>
      <c r="AF6" s="1090"/>
      <c r="AG6" s="1090"/>
      <c r="AH6" s="1090"/>
      <c r="AK6" s="1080" t="s">
        <v>489</v>
      </c>
      <c r="AL6" s="1080" t="s">
        <v>337</v>
      </c>
      <c r="AM6" s="1080" t="s">
        <v>2446</v>
      </c>
      <c r="AN6" s="1080" t="s">
        <v>762</v>
      </c>
      <c r="AO6" s="1080" t="s">
        <v>762</v>
      </c>
    </row>
    <row r="7" spans="1:42" ht="24">
      <c r="A7" s="1045" t="s">
        <v>2447</v>
      </c>
      <c r="B7" s="1059" t="s">
        <v>467</v>
      </c>
      <c r="C7" s="1060"/>
      <c r="D7" s="1061" t="s">
        <v>352</v>
      </c>
      <c r="E7" s="1062">
        <v>0</v>
      </c>
      <c r="F7" s="1063" t="s">
        <v>3147</v>
      </c>
      <c r="G7" s="1064" t="s">
        <v>191</v>
      </c>
      <c r="H7" s="1065" t="s">
        <v>352</v>
      </c>
      <c r="I7" s="1065" t="s">
        <v>352</v>
      </c>
      <c r="J7" s="1066">
        <v>1</v>
      </c>
      <c r="K7" s="1064" t="s">
        <v>340</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c r="AK7" s="1080">
        <v>1.6</v>
      </c>
      <c r="AL7" s="1080" t="s">
        <v>340</v>
      </c>
    </row>
    <row r="8" spans="1:42" ht="11.45" customHeight="1">
      <c r="A8" s="1045" t="s">
        <v>2448</v>
      </c>
      <c r="B8" s="1059" t="s">
        <v>674</v>
      </c>
      <c r="C8" s="1060"/>
      <c r="D8" s="1071">
        <v>4</v>
      </c>
      <c r="E8" s="1072" t="s">
        <v>352</v>
      </c>
      <c r="F8" s="1073" t="s">
        <v>3148</v>
      </c>
      <c r="G8" s="1074" t="s">
        <v>352</v>
      </c>
      <c r="H8" s="1075" t="s">
        <v>197</v>
      </c>
      <c r="I8" s="1075" t="s">
        <v>1263</v>
      </c>
      <c r="J8" s="1076" t="s">
        <v>352</v>
      </c>
      <c r="K8" s="1074" t="s">
        <v>364</v>
      </c>
      <c r="L8" s="1077">
        <v>0.73124999999999996</v>
      </c>
      <c r="M8" s="1078">
        <v>1</v>
      </c>
      <c r="N8" s="1079">
        <v>1.2225687766877855</v>
      </c>
      <c r="O8" s="1073" t="s">
        <v>3149</v>
      </c>
      <c r="P8" s="1367" t="s">
        <v>2450</v>
      </c>
      <c r="Q8" s="1041" t="s">
        <v>2449</v>
      </c>
      <c r="R8" s="1094">
        <v>2</v>
      </c>
      <c r="S8" s="1094">
        <v>3</v>
      </c>
      <c r="T8" s="1094">
        <v>1</v>
      </c>
      <c r="U8" s="1094">
        <v>1</v>
      </c>
      <c r="V8" s="1094">
        <v>1</v>
      </c>
      <c r="W8" s="1094">
        <v>5</v>
      </c>
      <c r="X8" s="1089">
        <v>12</v>
      </c>
      <c r="Y8" s="1089">
        <v>1.05</v>
      </c>
      <c r="Z8" s="1093">
        <v>1.2152396494091648</v>
      </c>
      <c r="AA8" s="1093">
        <v>1.2225687766877855</v>
      </c>
      <c r="AB8" s="1093" t="s">
        <v>3150</v>
      </c>
      <c r="AC8" s="1095">
        <v>1.05</v>
      </c>
      <c r="AD8" s="1095">
        <v>1.05</v>
      </c>
      <c r="AE8" s="1095">
        <v>1</v>
      </c>
      <c r="AF8" s="1095">
        <v>1</v>
      </c>
      <c r="AG8" s="1095">
        <v>1</v>
      </c>
      <c r="AH8" s="1095">
        <v>1.2</v>
      </c>
      <c r="AJ8" s="1080" t="s">
        <v>2450</v>
      </c>
      <c r="AK8" s="1296">
        <v>1.17</v>
      </c>
      <c r="AL8" s="1080" t="s">
        <v>364</v>
      </c>
    </row>
    <row r="9" spans="1:42" ht="11.45" customHeight="1">
      <c r="A9" s="1045" t="s">
        <v>742</v>
      </c>
      <c r="B9" s="1059" t="s">
        <v>468</v>
      </c>
      <c r="C9" s="1060"/>
      <c r="D9" s="1071">
        <v>5</v>
      </c>
      <c r="E9" s="1072" t="s">
        <v>352</v>
      </c>
      <c r="F9" s="1073" t="s">
        <v>1344</v>
      </c>
      <c r="G9" s="1074" t="s">
        <v>1099</v>
      </c>
      <c r="H9" s="1075" t="s">
        <v>352</v>
      </c>
      <c r="I9" s="1075" t="s">
        <v>352</v>
      </c>
      <c r="J9" s="1076">
        <v>0</v>
      </c>
      <c r="K9" s="1074" t="s">
        <v>340</v>
      </c>
      <c r="L9" s="1077">
        <v>0.935415</v>
      </c>
      <c r="M9" s="1078">
        <v>1</v>
      </c>
      <c r="N9" s="1079">
        <v>1.2225687766877855</v>
      </c>
      <c r="O9" s="1073" t="s">
        <v>3151</v>
      </c>
      <c r="P9" s="1367" t="s">
        <v>2451</v>
      </c>
      <c r="Q9" s="1041" t="s">
        <v>2449</v>
      </c>
      <c r="R9" s="1094">
        <v>2</v>
      </c>
      <c r="S9" s="1094">
        <v>3</v>
      </c>
      <c r="T9" s="1094">
        <v>1</v>
      </c>
      <c r="U9" s="1094">
        <v>1</v>
      </c>
      <c r="V9" s="1094">
        <v>1</v>
      </c>
      <c r="W9" s="1094">
        <v>5</v>
      </c>
      <c r="X9" s="1089">
        <v>3</v>
      </c>
      <c r="Y9" s="1089">
        <v>1.05</v>
      </c>
      <c r="Z9" s="1093">
        <v>1.2152396494091648</v>
      </c>
      <c r="AA9" s="1093">
        <v>1.2225687766877855</v>
      </c>
      <c r="AB9" s="1093" t="s">
        <v>3150</v>
      </c>
      <c r="AC9" s="1095">
        <v>1.05</v>
      </c>
      <c r="AD9" s="1095">
        <v>1.05</v>
      </c>
      <c r="AE9" s="1095">
        <v>1</v>
      </c>
      <c r="AF9" s="1095">
        <v>1</v>
      </c>
      <c r="AG9" s="1095">
        <v>1</v>
      </c>
      <c r="AH9" s="1095">
        <v>1.2</v>
      </c>
      <c r="AJ9" s="1080" t="s">
        <v>2451</v>
      </c>
      <c r="AK9" s="1080">
        <v>61.5</v>
      </c>
      <c r="AL9" s="1080" t="s">
        <v>952</v>
      </c>
      <c r="AM9" s="1080">
        <v>3.0663444285000002E-3</v>
      </c>
      <c r="AN9" s="1080">
        <v>306</v>
      </c>
      <c r="AO9" s="1080">
        <v>19836</v>
      </c>
      <c r="AP9" s="1080" t="s">
        <v>2452</v>
      </c>
    </row>
    <row r="10" spans="1:42" ht="11.45" customHeight="1">
      <c r="A10" s="1045">
        <v>4849</v>
      </c>
      <c r="B10" s="1059" t="s">
        <v>469</v>
      </c>
      <c r="C10" s="1060"/>
      <c r="D10" s="1071">
        <v>5</v>
      </c>
      <c r="E10" s="1072" t="s">
        <v>352</v>
      </c>
      <c r="F10" s="1073" t="s">
        <v>3020</v>
      </c>
      <c r="G10" s="1074" t="s">
        <v>44</v>
      </c>
      <c r="H10" s="1075" t="s">
        <v>352</v>
      </c>
      <c r="I10" s="1075" t="s">
        <v>352</v>
      </c>
      <c r="J10" s="1076">
        <v>1</v>
      </c>
      <c r="K10" s="1074" t="s">
        <v>466</v>
      </c>
      <c r="L10" s="1077">
        <v>3.9999999999999998E-6</v>
      </c>
      <c r="M10" s="1078">
        <v>1</v>
      </c>
      <c r="N10" s="1079">
        <v>3.0519287092552885</v>
      </c>
      <c r="O10" s="1073" t="s">
        <v>3152</v>
      </c>
      <c r="P10" s="1367" t="s">
        <v>2453</v>
      </c>
      <c r="Q10" s="1041" t="s">
        <v>2449</v>
      </c>
      <c r="R10" s="1094">
        <v>2</v>
      </c>
      <c r="S10" s="1094">
        <v>3</v>
      </c>
      <c r="T10" s="1094">
        <v>1</v>
      </c>
      <c r="U10" s="1094">
        <v>1</v>
      </c>
      <c r="V10" s="1094">
        <v>1</v>
      </c>
      <c r="W10" s="1094">
        <v>5</v>
      </c>
      <c r="X10" s="1089">
        <v>9</v>
      </c>
      <c r="Y10" s="1089">
        <v>3</v>
      </c>
      <c r="Z10" s="1093">
        <v>1.2152396494091648</v>
      </c>
      <c r="AA10" s="1093">
        <v>3.0519287092552885</v>
      </c>
      <c r="AB10" s="1093" t="s">
        <v>3153</v>
      </c>
      <c r="AC10" s="1095">
        <v>1.05</v>
      </c>
      <c r="AD10" s="1095">
        <v>1.05</v>
      </c>
      <c r="AE10" s="1095">
        <v>1</v>
      </c>
      <c r="AF10" s="1095">
        <v>1</v>
      </c>
      <c r="AG10" s="1095">
        <v>1</v>
      </c>
      <c r="AH10" s="1095">
        <v>1.2</v>
      </c>
      <c r="AJ10" s="1080" t="s">
        <v>2453</v>
      </c>
      <c r="AK10" s="1296">
        <v>6.3999999999999997E-6</v>
      </c>
      <c r="AL10" s="1080" t="s">
        <v>952</v>
      </c>
      <c r="AM10" s="1080">
        <v>0</v>
      </c>
      <c r="AN10" s="1080">
        <v>0</v>
      </c>
      <c r="AO10" s="1080">
        <v>0</v>
      </c>
    </row>
    <row r="11" spans="1:42" ht="11.45" customHeight="1">
      <c r="A11" s="1045">
        <v>2362</v>
      </c>
      <c r="B11" s="1059" t="s">
        <v>469</v>
      </c>
      <c r="C11" s="1060"/>
      <c r="D11" s="1071">
        <v>5</v>
      </c>
      <c r="E11" s="1072" t="s">
        <v>352</v>
      </c>
      <c r="F11" s="1073" t="s">
        <v>2187</v>
      </c>
      <c r="G11" s="1074" t="s">
        <v>191</v>
      </c>
      <c r="H11" s="1075" t="s">
        <v>352</v>
      </c>
      <c r="I11" s="1075" t="s">
        <v>352</v>
      </c>
      <c r="J11" s="1076">
        <v>0</v>
      </c>
      <c r="K11" s="1074" t="s">
        <v>605</v>
      </c>
      <c r="L11" s="1077">
        <v>23.4375</v>
      </c>
      <c r="M11" s="1078">
        <v>1</v>
      </c>
      <c r="N11" s="1079">
        <v>1.2225687766877855</v>
      </c>
      <c r="O11" s="1073" t="s">
        <v>3154</v>
      </c>
      <c r="P11" s="1367" t="s">
        <v>2454</v>
      </c>
      <c r="Q11" s="1041" t="s">
        <v>2449</v>
      </c>
      <c r="R11" s="1094">
        <v>2</v>
      </c>
      <c r="S11" s="1094">
        <v>3</v>
      </c>
      <c r="T11" s="1094">
        <v>1</v>
      </c>
      <c r="U11" s="1094">
        <v>1</v>
      </c>
      <c r="V11" s="1094">
        <v>1</v>
      </c>
      <c r="W11" s="1094">
        <v>5</v>
      </c>
      <c r="X11" s="1089">
        <v>2</v>
      </c>
      <c r="Y11" s="1089">
        <v>1.05</v>
      </c>
      <c r="Z11" s="1093">
        <v>1.2152396494091648</v>
      </c>
      <c r="AA11" s="1093">
        <v>1.2225687766877855</v>
      </c>
      <c r="AB11" s="1093" t="s">
        <v>3150</v>
      </c>
      <c r="AC11" s="1095">
        <v>1.05</v>
      </c>
      <c r="AD11" s="1095">
        <v>1.05</v>
      </c>
      <c r="AE11" s="1095">
        <v>1</v>
      </c>
      <c r="AF11" s="1095">
        <v>1</v>
      </c>
      <c r="AG11" s="1095">
        <v>1</v>
      </c>
      <c r="AH11" s="1095">
        <v>1.2</v>
      </c>
      <c r="AJ11" s="1080" t="s">
        <v>2454</v>
      </c>
      <c r="AK11" s="1296">
        <v>37.5</v>
      </c>
      <c r="AL11" s="1080" t="s">
        <v>605</v>
      </c>
      <c r="AM11" s="1080">
        <v>0</v>
      </c>
      <c r="AN11" s="1080">
        <v>0</v>
      </c>
      <c r="AO11" s="1080">
        <v>0</v>
      </c>
    </row>
    <row r="12" spans="1:42" ht="11.45" customHeight="1">
      <c r="A12" s="1045">
        <v>1035</v>
      </c>
      <c r="B12" s="1059" t="s">
        <v>469</v>
      </c>
      <c r="C12" s="1060"/>
      <c r="D12" s="1071">
        <v>5</v>
      </c>
      <c r="E12" s="1072" t="s">
        <v>352</v>
      </c>
      <c r="F12" s="1073" t="s">
        <v>1018</v>
      </c>
      <c r="G12" s="1074" t="s">
        <v>465</v>
      </c>
      <c r="H12" s="1075" t="s">
        <v>352</v>
      </c>
      <c r="I12" s="1075" t="s">
        <v>352</v>
      </c>
      <c r="J12" s="1076">
        <v>0</v>
      </c>
      <c r="K12" s="1074" t="s">
        <v>339</v>
      </c>
      <c r="L12" s="1077">
        <v>1.6187499999999997E-3</v>
      </c>
      <c r="M12" s="1078">
        <v>1</v>
      </c>
      <c r="N12" s="1079">
        <v>1.2225687766877855</v>
      </c>
      <c r="O12" s="1073" t="s">
        <v>3155</v>
      </c>
      <c r="P12" s="1367" t="s">
        <v>2455</v>
      </c>
      <c r="Q12" s="1041" t="s">
        <v>2449</v>
      </c>
      <c r="R12" s="1094">
        <v>2</v>
      </c>
      <c r="S12" s="1094">
        <v>3</v>
      </c>
      <c r="T12" s="1094">
        <v>1</v>
      </c>
      <c r="U12" s="1094">
        <v>1</v>
      </c>
      <c r="V12" s="1094">
        <v>1</v>
      </c>
      <c r="W12" s="1094">
        <v>5</v>
      </c>
      <c r="X12" s="1089">
        <v>3</v>
      </c>
      <c r="Y12" s="1089">
        <v>1.05</v>
      </c>
      <c r="Z12" s="1093">
        <v>1.2152396494091648</v>
      </c>
      <c r="AA12" s="1093">
        <v>1.2225687766877855</v>
      </c>
      <c r="AB12" s="1093" t="s">
        <v>3150</v>
      </c>
      <c r="AC12" s="1095">
        <v>1.05</v>
      </c>
      <c r="AD12" s="1095">
        <v>1.05</v>
      </c>
      <c r="AE12" s="1095">
        <v>1</v>
      </c>
      <c r="AF12" s="1095">
        <v>1</v>
      </c>
      <c r="AG12" s="1095">
        <v>1</v>
      </c>
      <c r="AH12" s="1095">
        <v>1.2</v>
      </c>
      <c r="AJ12" s="1080" t="s">
        <v>2455</v>
      </c>
      <c r="AK12" s="1296">
        <v>2.5899999999999999E-3</v>
      </c>
      <c r="AL12" s="1080" t="s">
        <v>339</v>
      </c>
      <c r="AM12" s="1296">
        <v>1.6187499999999997E-6</v>
      </c>
      <c r="AN12" s="1080">
        <v>1374</v>
      </c>
      <c r="AO12" s="1080">
        <v>9243</v>
      </c>
      <c r="AP12" s="1080" t="s">
        <v>2452</v>
      </c>
    </row>
    <row r="13" spans="1:42" ht="11.45" customHeight="1">
      <c r="A13" s="1045" t="s">
        <v>2456</v>
      </c>
      <c r="B13" s="1059" t="s">
        <v>469</v>
      </c>
      <c r="C13" s="1060"/>
      <c r="D13" s="1071">
        <v>5</v>
      </c>
      <c r="E13" s="1072" t="s">
        <v>352</v>
      </c>
      <c r="F13" s="1073" t="s">
        <v>3156</v>
      </c>
      <c r="G13" s="1074" t="s">
        <v>465</v>
      </c>
      <c r="H13" s="1075" t="s">
        <v>352</v>
      </c>
      <c r="I13" s="1075" t="s">
        <v>352</v>
      </c>
      <c r="J13" s="1076">
        <v>0</v>
      </c>
      <c r="K13" s="1074" t="s">
        <v>339</v>
      </c>
      <c r="L13" s="1077">
        <v>3.9375E-4</v>
      </c>
      <c r="M13" s="1078">
        <v>1</v>
      </c>
      <c r="N13" s="1079">
        <v>1.2225687766877855</v>
      </c>
      <c r="O13" s="1073" t="s">
        <v>3157</v>
      </c>
      <c r="P13" s="1367" t="s">
        <v>2457</v>
      </c>
      <c r="Q13" s="1041" t="s">
        <v>2449</v>
      </c>
      <c r="R13" s="1094">
        <v>2</v>
      </c>
      <c r="S13" s="1094">
        <v>3</v>
      </c>
      <c r="T13" s="1094">
        <v>1</v>
      </c>
      <c r="U13" s="1094">
        <v>1</v>
      </c>
      <c r="V13" s="1094">
        <v>1</v>
      </c>
      <c r="W13" s="1094">
        <v>5</v>
      </c>
      <c r="X13" s="1089">
        <v>3</v>
      </c>
      <c r="Y13" s="1089">
        <v>1.05</v>
      </c>
      <c r="Z13" s="1093">
        <v>1.2152396494091648</v>
      </c>
      <c r="AA13" s="1093">
        <v>1.2225687766877855</v>
      </c>
      <c r="AB13" s="1093" t="s">
        <v>3150</v>
      </c>
      <c r="AC13" s="1095">
        <v>1.05</v>
      </c>
      <c r="AD13" s="1095">
        <v>1.05</v>
      </c>
      <c r="AE13" s="1095">
        <v>1</v>
      </c>
      <c r="AF13" s="1095">
        <v>1</v>
      </c>
      <c r="AG13" s="1095">
        <v>1</v>
      </c>
      <c r="AH13" s="1095">
        <v>1.2</v>
      </c>
      <c r="AJ13" s="1080" t="s">
        <v>2457</v>
      </c>
      <c r="AK13" s="1296">
        <v>6.3000000000000003E-4</v>
      </c>
      <c r="AL13" s="1080" t="s">
        <v>339</v>
      </c>
      <c r="AM13" s="1296">
        <v>3.9374999999999999E-7</v>
      </c>
      <c r="AN13" s="1080">
        <v>0</v>
      </c>
      <c r="AO13" s="1080">
        <v>9278</v>
      </c>
      <c r="AP13" s="1080" t="s">
        <v>2458</v>
      </c>
    </row>
    <row r="14" spans="1:42" ht="11.45" customHeight="1">
      <c r="A14" s="1045" t="s">
        <v>2459</v>
      </c>
      <c r="B14" s="1059" t="s">
        <v>469</v>
      </c>
      <c r="C14" s="1060"/>
      <c r="D14" s="1071">
        <v>5</v>
      </c>
      <c r="E14" s="1072" t="s">
        <v>352</v>
      </c>
      <c r="F14" s="1073" t="s">
        <v>3158</v>
      </c>
      <c r="G14" s="1074" t="s">
        <v>465</v>
      </c>
      <c r="H14" s="1075" t="s">
        <v>352</v>
      </c>
      <c r="I14" s="1075" t="s">
        <v>352</v>
      </c>
      <c r="J14" s="1076">
        <v>0</v>
      </c>
      <c r="K14" s="1074" t="s">
        <v>339</v>
      </c>
      <c r="L14" s="1077">
        <v>3.9375E-4</v>
      </c>
      <c r="M14" s="1078">
        <v>1</v>
      </c>
      <c r="N14" s="1079">
        <v>1.2225687766877855</v>
      </c>
      <c r="O14" s="1073" t="s">
        <v>3159</v>
      </c>
      <c r="P14" s="1367" t="s">
        <v>2460</v>
      </c>
      <c r="Q14" s="1041" t="s">
        <v>2449</v>
      </c>
      <c r="R14" s="1094">
        <v>2</v>
      </c>
      <c r="S14" s="1094">
        <v>3</v>
      </c>
      <c r="T14" s="1094">
        <v>1</v>
      </c>
      <c r="U14" s="1094">
        <v>1</v>
      </c>
      <c r="V14" s="1094">
        <v>1</v>
      </c>
      <c r="W14" s="1094">
        <v>5</v>
      </c>
      <c r="X14" s="1089">
        <v>3</v>
      </c>
      <c r="Y14" s="1089">
        <v>1.05</v>
      </c>
      <c r="Z14" s="1093">
        <v>1.2152396494091648</v>
      </c>
      <c r="AA14" s="1093">
        <v>1.2225687766877855</v>
      </c>
      <c r="AB14" s="1093" t="s">
        <v>3150</v>
      </c>
      <c r="AC14" s="1095">
        <v>1.05</v>
      </c>
      <c r="AD14" s="1095">
        <v>1.05</v>
      </c>
      <c r="AE14" s="1095">
        <v>1</v>
      </c>
      <c r="AF14" s="1095">
        <v>1</v>
      </c>
      <c r="AG14" s="1095">
        <v>1</v>
      </c>
      <c r="AH14" s="1095">
        <v>1.2</v>
      </c>
      <c r="AJ14" s="1080" t="s">
        <v>2460</v>
      </c>
      <c r="AK14" s="1296">
        <v>6.3000000000000003E-4</v>
      </c>
      <c r="AL14" s="1080" t="s">
        <v>339</v>
      </c>
      <c r="AM14" s="1296">
        <v>3.9374999999999999E-7</v>
      </c>
      <c r="AN14" s="1080">
        <v>0</v>
      </c>
      <c r="AO14" s="1080">
        <v>0</v>
      </c>
    </row>
    <row r="15" spans="1:42" ht="11.45" customHeight="1">
      <c r="A15" s="1045">
        <v>782</v>
      </c>
      <c r="B15" s="1059" t="s">
        <v>469</v>
      </c>
      <c r="C15" s="1060"/>
      <c r="D15" s="1071">
        <v>5</v>
      </c>
      <c r="E15" s="1072" t="s">
        <v>352</v>
      </c>
      <c r="F15" s="1073" t="s">
        <v>2782</v>
      </c>
      <c r="G15" s="1074" t="s">
        <v>44</v>
      </c>
      <c r="H15" s="1075" t="s">
        <v>352</v>
      </c>
      <c r="I15" s="1075" t="s">
        <v>352</v>
      </c>
      <c r="J15" s="1076">
        <v>0</v>
      </c>
      <c r="K15" s="1074" t="s">
        <v>339</v>
      </c>
      <c r="L15" s="1077">
        <v>8.1249999999999983E-5</v>
      </c>
      <c r="M15" s="1078">
        <v>1</v>
      </c>
      <c r="N15" s="1079">
        <v>1.2225687766877855</v>
      </c>
      <c r="O15" s="1073" t="s">
        <v>3160</v>
      </c>
      <c r="P15" s="1367" t="s">
        <v>2461</v>
      </c>
      <c r="Q15" s="1041" t="s">
        <v>2449</v>
      </c>
      <c r="R15" s="1094">
        <v>2</v>
      </c>
      <c r="S15" s="1094">
        <v>3</v>
      </c>
      <c r="T15" s="1094">
        <v>1</v>
      </c>
      <c r="U15" s="1094">
        <v>1</v>
      </c>
      <c r="V15" s="1094">
        <v>1</v>
      </c>
      <c r="W15" s="1094">
        <v>5</v>
      </c>
      <c r="X15" s="1089">
        <v>3</v>
      </c>
      <c r="Y15" s="1089">
        <v>1.05</v>
      </c>
      <c r="Z15" s="1093">
        <v>1.2152396494091648</v>
      </c>
      <c r="AA15" s="1093">
        <v>1.2225687766877855</v>
      </c>
      <c r="AB15" s="1093" t="s">
        <v>3150</v>
      </c>
      <c r="AC15" s="1095">
        <v>1.05</v>
      </c>
      <c r="AD15" s="1095">
        <v>1.05</v>
      </c>
      <c r="AE15" s="1095">
        <v>1</v>
      </c>
      <c r="AF15" s="1095">
        <v>1</v>
      </c>
      <c r="AG15" s="1095">
        <v>1</v>
      </c>
      <c r="AH15" s="1095">
        <v>1.2</v>
      </c>
      <c r="AJ15" s="1080" t="s">
        <v>2461</v>
      </c>
      <c r="AK15" s="1296">
        <v>1.2999999999999999E-4</v>
      </c>
      <c r="AL15" s="1080" t="s">
        <v>339</v>
      </c>
      <c r="AM15" s="1296">
        <v>8.1249999999999976E-8</v>
      </c>
      <c r="AN15" s="1080">
        <v>326</v>
      </c>
      <c r="AO15" s="1080">
        <v>6069</v>
      </c>
      <c r="AP15" s="1080" t="s">
        <v>2452</v>
      </c>
    </row>
    <row r="16" spans="1:42" ht="11.45" customHeight="1">
      <c r="A16" s="1045">
        <v>782</v>
      </c>
      <c r="B16" s="1059" t="s">
        <v>469</v>
      </c>
      <c r="C16" s="1060"/>
      <c r="D16" s="1071">
        <v>5</v>
      </c>
      <c r="E16" s="1072" t="s">
        <v>352</v>
      </c>
      <c r="F16" s="1073" t="s">
        <v>2782</v>
      </c>
      <c r="G16" s="1074" t="s">
        <v>44</v>
      </c>
      <c r="H16" s="1075" t="s">
        <v>352</v>
      </c>
      <c r="I16" s="1075" t="s">
        <v>352</v>
      </c>
      <c r="J16" s="1076">
        <v>0</v>
      </c>
      <c r="K16" s="1074" t="s">
        <v>339</v>
      </c>
      <c r="L16" s="1077">
        <v>3.8187499999999993E-5</v>
      </c>
      <c r="M16" s="1078">
        <v>1</v>
      </c>
      <c r="N16" s="1079">
        <v>1.2225687766877855</v>
      </c>
      <c r="O16" s="1073" t="s">
        <v>3161</v>
      </c>
      <c r="P16" s="1367" t="s">
        <v>2462</v>
      </c>
      <c r="Q16" s="1041" t="s">
        <v>2449</v>
      </c>
      <c r="R16" s="1094">
        <v>2</v>
      </c>
      <c r="S16" s="1094">
        <v>3</v>
      </c>
      <c r="T16" s="1094">
        <v>1</v>
      </c>
      <c r="U16" s="1094">
        <v>1</v>
      </c>
      <c r="V16" s="1094">
        <v>1</v>
      </c>
      <c r="W16" s="1094">
        <v>5</v>
      </c>
      <c r="X16" s="1089">
        <v>3</v>
      </c>
      <c r="Y16" s="1089">
        <v>1.05</v>
      </c>
      <c r="Z16" s="1093">
        <v>1.2152396494091648</v>
      </c>
      <c r="AA16" s="1093">
        <v>1.2225687766877855</v>
      </c>
      <c r="AB16" s="1093" t="s">
        <v>3150</v>
      </c>
      <c r="AC16" s="1095">
        <v>1.05</v>
      </c>
      <c r="AD16" s="1095">
        <v>1.05</v>
      </c>
      <c r="AE16" s="1095">
        <v>1</v>
      </c>
      <c r="AF16" s="1095">
        <v>1</v>
      </c>
      <c r="AG16" s="1095">
        <v>1</v>
      </c>
      <c r="AH16" s="1095">
        <v>1.2</v>
      </c>
      <c r="AJ16" s="1080" t="s">
        <v>2462</v>
      </c>
      <c r="AK16" s="1296">
        <v>6.1099999999999994E-5</v>
      </c>
      <c r="AL16" s="1080" t="s">
        <v>339</v>
      </c>
      <c r="AM16" s="1296">
        <v>3.818749999999999E-8</v>
      </c>
      <c r="AN16" s="1080">
        <v>371</v>
      </c>
      <c r="AO16" s="1080">
        <v>19056</v>
      </c>
      <c r="AP16" s="1080" t="s">
        <v>2452</v>
      </c>
    </row>
    <row r="17" spans="1:42" ht="11.45" customHeight="1">
      <c r="A17" s="1045">
        <v>4273</v>
      </c>
      <c r="B17" s="1059" t="s">
        <v>469</v>
      </c>
      <c r="C17" s="1060"/>
      <c r="D17" s="1071">
        <v>5</v>
      </c>
      <c r="E17" s="1072" t="s">
        <v>352</v>
      </c>
      <c r="F17" s="1073" t="s">
        <v>2968</v>
      </c>
      <c r="G17" s="1074" t="s">
        <v>44</v>
      </c>
      <c r="H17" s="1075" t="s">
        <v>352</v>
      </c>
      <c r="I17" s="1075" t="s">
        <v>352</v>
      </c>
      <c r="J17" s="1076">
        <v>0</v>
      </c>
      <c r="K17" s="1074" t="s">
        <v>339</v>
      </c>
      <c r="L17" s="1077">
        <v>0.42375000000000002</v>
      </c>
      <c r="M17" s="1078">
        <v>1</v>
      </c>
      <c r="N17" s="1079">
        <v>1.2225687766877855</v>
      </c>
      <c r="O17" s="1073" t="s">
        <v>3162</v>
      </c>
      <c r="P17" s="1367" t="s">
        <v>2463</v>
      </c>
      <c r="Q17" s="1041" t="s">
        <v>2449</v>
      </c>
      <c r="R17" s="1094">
        <v>2</v>
      </c>
      <c r="S17" s="1094">
        <v>3</v>
      </c>
      <c r="T17" s="1094">
        <v>1</v>
      </c>
      <c r="U17" s="1094">
        <v>1</v>
      </c>
      <c r="V17" s="1094">
        <v>1</v>
      </c>
      <c r="W17" s="1094">
        <v>5</v>
      </c>
      <c r="X17" s="1089">
        <v>3</v>
      </c>
      <c r="Y17" s="1089">
        <v>1.05</v>
      </c>
      <c r="Z17" s="1093">
        <v>1.2152396494091648</v>
      </c>
      <c r="AA17" s="1093">
        <v>1.2225687766877855</v>
      </c>
      <c r="AB17" s="1093" t="s">
        <v>3150</v>
      </c>
      <c r="AC17" s="1095">
        <v>1.05</v>
      </c>
      <c r="AD17" s="1095">
        <v>1.05</v>
      </c>
      <c r="AE17" s="1095">
        <v>1</v>
      </c>
      <c r="AF17" s="1095">
        <v>1</v>
      </c>
      <c r="AG17" s="1095">
        <v>1</v>
      </c>
      <c r="AH17" s="1095">
        <v>1.2</v>
      </c>
      <c r="AJ17" s="1080" t="s">
        <v>2463</v>
      </c>
      <c r="AK17" s="1296">
        <v>0.67800000000000005</v>
      </c>
      <c r="AL17" s="1080" t="s">
        <v>339</v>
      </c>
      <c r="AM17" s="1296">
        <v>4.2375000000000003E-4</v>
      </c>
      <c r="AN17" s="1080">
        <v>200</v>
      </c>
      <c r="AO17" s="1080">
        <v>0</v>
      </c>
      <c r="AP17" s="1080" t="s">
        <v>2452</v>
      </c>
    </row>
    <row r="18" spans="1:42" ht="11.45" customHeight="1">
      <c r="A18" s="1045">
        <v>4273</v>
      </c>
      <c r="B18" s="1059" t="s">
        <v>469</v>
      </c>
      <c r="C18" s="1060"/>
      <c r="D18" s="1071">
        <v>5</v>
      </c>
      <c r="E18" s="1072" t="s">
        <v>352</v>
      </c>
      <c r="F18" s="1073" t="s">
        <v>2968</v>
      </c>
      <c r="G18" s="1074" t="s">
        <v>44</v>
      </c>
      <c r="H18" s="1075" t="s">
        <v>352</v>
      </c>
      <c r="I18" s="1075" t="s">
        <v>352</v>
      </c>
      <c r="J18" s="1076">
        <v>0</v>
      </c>
      <c r="K18" s="1074" t="s">
        <v>339</v>
      </c>
      <c r="L18" s="1077">
        <v>3.9375E-2</v>
      </c>
      <c r="M18" s="1078">
        <v>1</v>
      </c>
      <c r="N18" s="1079">
        <v>1.2225687766877855</v>
      </c>
      <c r="O18" s="1073" t="s">
        <v>3163</v>
      </c>
      <c r="P18" s="1367" t="s">
        <v>2464</v>
      </c>
      <c r="Q18" s="1041" t="s">
        <v>2449</v>
      </c>
      <c r="R18" s="1094">
        <v>2</v>
      </c>
      <c r="S18" s="1094">
        <v>3</v>
      </c>
      <c r="T18" s="1094">
        <v>1</v>
      </c>
      <c r="U18" s="1094">
        <v>1</v>
      </c>
      <c r="V18" s="1094">
        <v>1</v>
      </c>
      <c r="W18" s="1094">
        <v>5</v>
      </c>
      <c r="X18" s="1089">
        <v>3</v>
      </c>
      <c r="Y18" s="1089">
        <v>1.05</v>
      </c>
      <c r="Z18" s="1093">
        <v>1.2152396494091648</v>
      </c>
      <c r="AA18" s="1093">
        <v>1.2225687766877855</v>
      </c>
      <c r="AB18" s="1093" t="s">
        <v>3150</v>
      </c>
      <c r="AC18" s="1095">
        <v>1.05</v>
      </c>
      <c r="AD18" s="1095">
        <v>1.05</v>
      </c>
      <c r="AE18" s="1095">
        <v>1</v>
      </c>
      <c r="AF18" s="1095">
        <v>1</v>
      </c>
      <c r="AG18" s="1095">
        <v>1</v>
      </c>
      <c r="AH18" s="1095">
        <v>1.2</v>
      </c>
      <c r="AJ18" s="1080" t="s">
        <v>2464</v>
      </c>
      <c r="AK18" s="1296">
        <v>6.3E-2</v>
      </c>
      <c r="AL18" s="1080" t="s">
        <v>339</v>
      </c>
      <c r="AM18" s="1296">
        <v>3.9375000000000002E-5</v>
      </c>
      <c r="AN18" s="1080">
        <v>200</v>
      </c>
      <c r="AO18" s="1080">
        <v>0</v>
      </c>
      <c r="AP18" s="1080" t="s">
        <v>2452</v>
      </c>
    </row>
    <row r="19" spans="1:42" ht="11.45" customHeight="1">
      <c r="A19" s="1045">
        <v>32122</v>
      </c>
      <c r="B19" s="1059" t="s">
        <v>469</v>
      </c>
      <c r="C19" s="1060"/>
      <c r="D19" s="1071">
        <v>5</v>
      </c>
      <c r="E19" s="1072" t="s">
        <v>352</v>
      </c>
      <c r="F19" s="1073" t="s">
        <v>1037</v>
      </c>
      <c r="G19" s="1074" t="s">
        <v>465</v>
      </c>
      <c r="H19" s="1075" t="s">
        <v>352</v>
      </c>
      <c r="I19" s="1075" t="s">
        <v>352</v>
      </c>
      <c r="J19" s="1076">
        <v>0</v>
      </c>
      <c r="K19" s="1074" t="s">
        <v>339</v>
      </c>
      <c r="L19" s="1077">
        <v>7.4999999999999997E-3</v>
      </c>
      <c r="M19" s="1078">
        <v>1</v>
      </c>
      <c r="N19" s="1079">
        <v>1.2225687766877855</v>
      </c>
      <c r="O19" s="1073" t="s">
        <v>3164</v>
      </c>
      <c r="P19" s="1367" t="s">
        <v>2465</v>
      </c>
      <c r="Q19" s="1041" t="s">
        <v>2449</v>
      </c>
      <c r="R19" s="1094">
        <v>2</v>
      </c>
      <c r="S19" s="1094">
        <v>3</v>
      </c>
      <c r="T19" s="1094">
        <v>1</v>
      </c>
      <c r="U19" s="1094">
        <v>1</v>
      </c>
      <c r="V19" s="1094">
        <v>1</v>
      </c>
      <c r="W19" s="1094">
        <v>5</v>
      </c>
      <c r="X19" s="1089">
        <v>3</v>
      </c>
      <c r="Y19" s="1089">
        <v>1.05</v>
      </c>
      <c r="Z19" s="1093">
        <v>1.2152396494091648</v>
      </c>
      <c r="AA19" s="1093">
        <v>1.2225687766877855</v>
      </c>
      <c r="AB19" s="1093" t="s">
        <v>3150</v>
      </c>
      <c r="AC19" s="1095">
        <v>1.05</v>
      </c>
      <c r="AD19" s="1095">
        <v>1.05</v>
      </c>
      <c r="AE19" s="1095">
        <v>1</v>
      </c>
      <c r="AF19" s="1095">
        <v>1</v>
      </c>
      <c r="AG19" s="1095">
        <v>1</v>
      </c>
      <c r="AH19" s="1095">
        <v>1.2</v>
      </c>
      <c r="AJ19" s="1080" t="s">
        <v>2465</v>
      </c>
      <c r="AK19" s="1296">
        <v>1.2E-2</v>
      </c>
      <c r="AL19" s="1080" t="s">
        <v>339</v>
      </c>
      <c r="AM19" s="1296">
        <v>7.4999999999999993E-6</v>
      </c>
      <c r="AN19" s="1080">
        <v>306</v>
      </c>
      <c r="AO19" s="1080">
        <v>19836</v>
      </c>
      <c r="AP19" s="1080" t="s">
        <v>2452</v>
      </c>
    </row>
    <row r="20" spans="1:42" ht="11.45" customHeight="1">
      <c r="A20" s="1045">
        <v>2796</v>
      </c>
      <c r="B20" s="1059" t="s">
        <v>469</v>
      </c>
      <c r="C20" s="1060"/>
      <c r="D20" s="1071">
        <v>5</v>
      </c>
      <c r="E20" s="1072" t="s">
        <v>352</v>
      </c>
      <c r="F20" s="1073" t="s">
        <v>1041</v>
      </c>
      <c r="G20" s="1074" t="s">
        <v>465</v>
      </c>
      <c r="H20" s="1075" t="s">
        <v>352</v>
      </c>
      <c r="I20" s="1075" t="s">
        <v>352</v>
      </c>
      <c r="J20" s="1076">
        <v>0</v>
      </c>
      <c r="K20" s="1074" t="s">
        <v>339</v>
      </c>
      <c r="L20" s="1077">
        <v>7.4999999999999997E-3</v>
      </c>
      <c r="M20" s="1078">
        <v>1</v>
      </c>
      <c r="N20" s="1079">
        <v>1.2225687766877855</v>
      </c>
      <c r="O20" s="1073" t="s">
        <v>3164</v>
      </c>
      <c r="P20" s="1367" t="s">
        <v>2465</v>
      </c>
      <c r="Q20" s="1041" t="s">
        <v>2449</v>
      </c>
      <c r="R20" s="1094">
        <v>2</v>
      </c>
      <c r="S20" s="1094">
        <v>3</v>
      </c>
      <c r="T20" s="1094">
        <v>1</v>
      </c>
      <c r="U20" s="1094">
        <v>1</v>
      </c>
      <c r="V20" s="1094">
        <v>1</v>
      </c>
      <c r="W20" s="1094">
        <v>5</v>
      </c>
      <c r="X20" s="1089">
        <v>3</v>
      </c>
      <c r="Y20" s="1089">
        <v>1.05</v>
      </c>
      <c r="Z20" s="1093">
        <v>1.2152396494091648</v>
      </c>
      <c r="AA20" s="1093">
        <v>1.2225687766877855</v>
      </c>
      <c r="AB20" s="1093" t="s">
        <v>3150</v>
      </c>
      <c r="AC20" s="1095">
        <v>1.05</v>
      </c>
      <c r="AD20" s="1095">
        <v>1.05</v>
      </c>
      <c r="AE20" s="1095">
        <v>1</v>
      </c>
      <c r="AF20" s="1095">
        <v>1</v>
      </c>
      <c r="AG20" s="1095">
        <v>1</v>
      </c>
      <c r="AH20" s="1095">
        <v>1.2</v>
      </c>
      <c r="AJ20" s="1080" t="s">
        <v>2465</v>
      </c>
      <c r="AK20" s="1296">
        <v>1.2E-2</v>
      </c>
      <c r="AL20" s="1080" t="s">
        <v>339</v>
      </c>
      <c r="AM20" s="1296">
        <v>7.4999999999999993E-6</v>
      </c>
      <c r="AN20" s="1080">
        <v>306</v>
      </c>
      <c r="AO20" s="1080">
        <v>19836</v>
      </c>
      <c r="AP20" s="1080" t="s">
        <v>2452</v>
      </c>
    </row>
    <row r="21" spans="1:42" ht="11.45" customHeight="1">
      <c r="A21" s="1045">
        <v>31134</v>
      </c>
      <c r="B21" s="1059" t="s">
        <v>469</v>
      </c>
      <c r="C21" s="1060"/>
      <c r="D21" s="1071">
        <v>5</v>
      </c>
      <c r="E21" s="1072" t="s">
        <v>352</v>
      </c>
      <c r="F21" s="1073" t="s">
        <v>1017</v>
      </c>
      <c r="G21" s="1074" t="s">
        <v>465</v>
      </c>
      <c r="H21" s="1075" t="s">
        <v>352</v>
      </c>
      <c r="I21" s="1075" t="s">
        <v>352</v>
      </c>
      <c r="J21" s="1076">
        <v>0</v>
      </c>
      <c r="K21" s="1074" t="s">
        <v>339</v>
      </c>
      <c r="L21" s="1077">
        <v>3.5209375000000002E-3</v>
      </c>
      <c r="M21" s="1078">
        <v>1</v>
      </c>
      <c r="N21" s="1079">
        <v>1.2225687766877855</v>
      </c>
      <c r="O21" s="1073" t="s">
        <v>3165</v>
      </c>
      <c r="P21" s="1367" t="s">
        <v>2466</v>
      </c>
      <c r="Q21" s="1041" t="s">
        <v>2449</v>
      </c>
      <c r="R21" s="1094">
        <v>2</v>
      </c>
      <c r="S21" s="1094">
        <v>3</v>
      </c>
      <c r="T21" s="1094">
        <v>1</v>
      </c>
      <c r="U21" s="1094">
        <v>1</v>
      </c>
      <c r="V21" s="1094">
        <v>1</v>
      </c>
      <c r="W21" s="1094">
        <v>5</v>
      </c>
      <c r="X21" s="1089">
        <v>3</v>
      </c>
      <c r="Y21" s="1089">
        <v>1.05</v>
      </c>
      <c r="Z21" s="1093">
        <v>1.2152396494091648</v>
      </c>
      <c r="AA21" s="1093">
        <v>1.2225687766877855</v>
      </c>
      <c r="AB21" s="1093" t="s">
        <v>3150</v>
      </c>
      <c r="AC21" s="1095">
        <v>1.05</v>
      </c>
      <c r="AD21" s="1095">
        <v>1.05</v>
      </c>
      <c r="AE21" s="1095">
        <v>1</v>
      </c>
      <c r="AF21" s="1095">
        <v>1</v>
      </c>
      <c r="AG21" s="1095">
        <v>1</v>
      </c>
      <c r="AH21" s="1095">
        <v>1.2</v>
      </c>
      <c r="AJ21" s="1080" t="s">
        <v>2466</v>
      </c>
      <c r="AK21" s="1296">
        <v>5.6335000000000005E-3</v>
      </c>
      <c r="AL21" s="1080" t="s">
        <v>339</v>
      </c>
      <c r="AM21" s="1296">
        <v>3.5209375000000001E-6</v>
      </c>
      <c r="AN21" s="1080">
        <v>291</v>
      </c>
      <c r="AO21" s="1080">
        <v>21377</v>
      </c>
      <c r="AP21" s="1080" t="s">
        <v>2452</v>
      </c>
    </row>
    <row r="22" spans="1:42" ht="11.45" customHeight="1">
      <c r="A22" s="1045">
        <v>2780</v>
      </c>
      <c r="B22" s="1059" t="s">
        <v>469</v>
      </c>
      <c r="C22" s="1060"/>
      <c r="D22" s="1071">
        <v>5</v>
      </c>
      <c r="E22" s="1072" t="s">
        <v>352</v>
      </c>
      <c r="F22" s="1073" t="s">
        <v>3166</v>
      </c>
      <c r="G22" s="1074" t="s">
        <v>465</v>
      </c>
      <c r="H22" s="1075" t="s">
        <v>352</v>
      </c>
      <c r="I22" s="1075" t="s">
        <v>352</v>
      </c>
      <c r="J22" s="1076">
        <v>0</v>
      </c>
      <c r="K22" s="1074" t="s">
        <v>339</v>
      </c>
      <c r="L22" s="1077">
        <v>9.2656250000000006E-5</v>
      </c>
      <c r="M22" s="1078">
        <v>1</v>
      </c>
      <c r="N22" s="1079">
        <v>1.2225687766877855</v>
      </c>
      <c r="O22" s="1073" t="s">
        <v>3165</v>
      </c>
      <c r="P22" s="1367" t="s">
        <v>2466</v>
      </c>
      <c r="Q22" s="1041" t="s">
        <v>2449</v>
      </c>
      <c r="R22" s="1094">
        <v>2</v>
      </c>
      <c r="S22" s="1094">
        <v>3</v>
      </c>
      <c r="T22" s="1094">
        <v>1</v>
      </c>
      <c r="U22" s="1094">
        <v>1</v>
      </c>
      <c r="V22" s="1094">
        <v>1</v>
      </c>
      <c r="W22" s="1094">
        <v>5</v>
      </c>
      <c r="X22" s="1089">
        <v>3</v>
      </c>
      <c r="Y22" s="1089">
        <v>1.05</v>
      </c>
      <c r="Z22" s="1093">
        <v>1.2152396494091648</v>
      </c>
      <c r="AA22" s="1093">
        <v>1.2225687766877855</v>
      </c>
      <c r="AB22" s="1093" t="s">
        <v>3150</v>
      </c>
      <c r="AC22" s="1095">
        <v>1.05</v>
      </c>
      <c r="AD22" s="1095">
        <v>1.05</v>
      </c>
      <c r="AE22" s="1095">
        <v>1</v>
      </c>
      <c r="AF22" s="1095">
        <v>1</v>
      </c>
      <c r="AG22" s="1095">
        <v>1</v>
      </c>
      <c r="AH22" s="1095">
        <v>1.2</v>
      </c>
      <c r="AJ22" s="1080" t="s">
        <v>2466</v>
      </c>
      <c r="AK22" s="1296">
        <v>1.4825000000000003E-4</v>
      </c>
      <c r="AL22" s="1080" t="s">
        <v>339</v>
      </c>
      <c r="AM22" s="1296">
        <v>9.265625E-8</v>
      </c>
      <c r="AN22" s="1080">
        <v>291</v>
      </c>
      <c r="AO22" s="1080">
        <v>21377</v>
      </c>
      <c r="AP22" s="1080" t="s">
        <v>2452</v>
      </c>
    </row>
    <row r="23" spans="1:42" ht="11.45" customHeight="1">
      <c r="A23" s="1045">
        <v>252</v>
      </c>
      <c r="B23" s="1059" t="s">
        <v>469</v>
      </c>
      <c r="C23" s="1060"/>
      <c r="D23" s="1071">
        <v>5</v>
      </c>
      <c r="E23" s="1072" t="s">
        <v>352</v>
      </c>
      <c r="F23" s="1073" t="s">
        <v>3167</v>
      </c>
      <c r="G23" s="1074" t="s">
        <v>465</v>
      </c>
      <c r="H23" s="1075" t="s">
        <v>352</v>
      </c>
      <c r="I23" s="1075" t="s">
        <v>352</v>
      </c>
      <c r="J23" s="1076">
        <v>0</v>
      </c>
      <c r="K23" s="1074" t="s">
        <v>339</v>
      </c>
      <c r="L23" s="1077">
        <v>9.2656250000000006E-5</v>
      </c>
      <c r="M23" s="1078">
        <v>1</v>
      </c>
      <c r="N23" s="1079">
        <v>1.2225687766877855</v>
      </c>
      <c r="O23" s="1073" t="s">
        <v>3165</v>
      </c>
      <c r="P23" s="1367" t="s">
        <v>2466</v>
      </c>
      <c r="Q23" s="1041" t="s">
        <v>2449</v>
      </c>
      <c r="R23" s="1094">
        <v>2</v>
      </c>
      <c r="S23" s="1094">
        <v>3</v>
      </c>
      <c r="T23" s="1094">
        <v>1</v>
      </c>
      <c r="U23" s="1094">
        <v>1</v>
      </c>
      <c r="V23" s="1094">
        <v>1</v>
      </c>
      <c r="W23" s="1094">
        <v>5</v>
      </c>
      <c r="X23" s="1089">
        <v>3</v>
      </c>
      <c r="Y23" s="1089">
        <v>1.05</v>
      </c>
      <c r="Z23" s="1093">
        <v>1.2152396494091648</v>
      </c>
      <c r="AA23" s="1093">
        <v>1.2225687766877855</v>
      </c>
      <c r="AB23" s="1093" t="s">
        <v>3150</v>
      </c>
      <c r="AC23" s="1095">
        <v>1.05</v>
      </c>
      <c r="AD23" s="1095">
        <v>1.05</v>
      </c>
      <c r="AE23" s="1095">
        <v>1</v>
      </c>
      <c r="AF23" s="1095">
        <v>1</v>
      </c>
      <c r="AG23" s="1095">
        <v>1</v>
      </c>
      <c r="AH23" s="1095">
        <v>1.2</v>
      </c>
      <c r="AJ23" s="1080" t="s">
        <v>2466</v>
      </c>
      <c r="AK23" s="1296">
        <v>1.4825000000000003E-4</v>
      </c>
      <c r="AL23" s="1080" t="s">
        <v>339</v>
      </c>
      <c r="AM23" s="1296">
        <v>9.265625E-8</v>
      </c>
      <c r="AN23" s="1080">
        <v>291</v>
      </c>
      <c r="AO23" s="1080">
        <v>21377</v>
      </c>
      <c r="AP23" s="1080" t="s">
        <v>2452</v>
      </c>
    </row>
    <row r="24" spans="1:42" ht="11.45" customHeight="1">
      <c r="A24" s="1045">
        <v>1896</v>
      </c>
      <c r="B24" s="1059" t="s">
        <v>469</v>
      </c>
      <c r="C24" s="1060"/>
      <c r="D24" s="1071">
        <v>5</v>
      </c>
      <c r="E24" s="1072" t="s">
        <v>352</v>
      </c>
      <c r="F24" s="1073" t="s">
        <v>3168</v>
      </c>
      <c r="G24" s="1074" t="s">
        <v>465</v>
      </c>
      <c r="H24" s="1075" t="s">
        <v>352</v>
      </c>
      <c r="I24" s="1075" t="s">
        <v>352</v>
      </c>
      <c r="J24" s="1076">
        <v>0</v>
      </c>
      <c r="K24" s="1074" t="s">
        <v>339</v>
      </c>
      <c r="L24" s="1077">
        <v>3.7062500000000002E-4</v>
      </c>
      <c r="M24" s="1078">
        <v>1</v>
      </c>
      <c r="N24" s="1079">
        <v>1.2225687766877855</v>
      </c>
      <c r="O24" s="1073" t="s">
        <v>3165</v>
      </c>
      <c r="P24" s="1367" t="s">
        <v>2466</v>
      </c>
      <c r="Q24" s="1041" t="s">
        <v>2449</v>
      </c>
      <c r="R24" s="1094">
        <v>2</v>
      </c>
      <c r="S24" s="1094">
        <v>3</v>
      </c>
      <c r="T24" s="1094">
        <v>1</v>
      </c>
      <c r="U24" s="1094">
        <v>1</v>
      </c>
      <c r="V24" s="1094">
        <v>1</v>
      </c>
      <c r="W24" s="1094">
        <v>5</v>
      </c>
      <c r="X24" s="1089">
        <v>3</v>
      </c>
      <c r="Y24" s="1089">
        <v>1.05</v>
      </c>
      <c r="Z24" s="1093">
        <v>1.2152396494091648</v>
      </c>
      <c r="AA24" s="1093">
        <v>1.2225687766877855</v>
      </c>
      <c r="AB24" s="1093" t="s">
        <v>3150</v>
      </c>
      <c r="AC24" s="1095">
        <v>1.05</v>
      </c>
      <c r="AD24" s="1095">
        <v>1.05</v>
      </c>
      <c r="AE24" s="1095">
        <v>1</v>
      </c>
      <c r="AF24" s="1095">
        <v>1</v>
      </c>
      <c r="AG24" s="1095">
        <v>1</v>
      </c>
      <c r="AH24" s="1095">
        <v>1.2</v>
      </c>
      <c r="AJ24" s="1080" t="s">
        <v>2466</v>
      </c>
      <c r="AK24" s="1296">
        <v>5.930000000000001E-4</v>
      </c>
      <c r="AL24" s="1080" t="s">
        <v>339</v>
      </c>
      <c r="AM24" s="1296">
        <v>3.70625E-7</v>
      </c>
      <c r="AN24" s="1080">
        <v>291</v>
      </c>
      <c r="AO24" s="1080">
        <v>21377</v>
      </c>
      <c r="AP24" s="1080" t="s">
        <v>2452</v>
      </c>
    </row>
    <row r="25" spans="1:42" ht="11.45" customHeight="1">
      <c r="A25" s="1045">
        <v>32071</v>
      </c>
      <c r="B25" s="1059" t="s">
        <v>469</v>
      </c>
      <c r="C25" s="1060"/>
      <c r="D25" s="1071">
        <v>5</v>
      </c>
      <c r="E25" s="1072" t="s">
        <v>352</v>
      </c>
      <c r="F25" s="1073" t="s">
        <v>2947</v>
      </c>
      <c r="G25" s="1074" t="s">
        <v>465</v>
      </c>
      <c r="H25" s="1075" t="s">
        <v>352</v>
      </c>
      <c r="I25" s="1075" t="s">
        <v>352</v>
      </c>
      <c r="J25" s="1076">
        <v>0</v>
      </c>
      <c r="K25" s="1074" t="s">
        <v>339</v>
      </c>
      <c r="L25" s="1077">
        <v>9.3749999999999997E-3</v>
      </c>
      <c r="M25" s="1078">
        <v>1</v>
      </c>
      <c r="N25" s="1079">
        <v>1.2225687766877855</v>
      </c>
      <c r="O25" s="1073" t="s">
        <v>3169</v>
      </c>
      <c r="P25" s="1367" t="s">
        <v>2467</v>
      </c>
      <c r="Q25" s="1041" t="s">
        <v>2449</v>
      </c>
      <c r="R25" s="1094">
        <v>2</v>
      </c>
      <c r="S25" s="1094">
        <v>3</v>
      </c>
      <c r="T25" s="1094">
        <v>1</v>
      </c>
      <c r="U25" s="1094">
        <v>1</v>
      </c>
      <c r="V25" s="1094">
        <v>1</v>
      </c>
      <c r="W25" s="1094">
        <v>5</v>
      </c>
      <c r="X25" s="1089">
        <v>3</v>
      </c>
      <c r="Y25" s="1089">
        <v>1.05</v>
      </c>
      <c r="Z25" s="1093">
        <v>1.2152396494091648</v>
      </c>
      <c r="AA25" s="1093">
        <v>1.2225687766877855</v>
      </c>
      <c r="AB25" s="1093" t="s">
        <v>3150</v>
      </c>
      <c r="AC25" s="1095">
        <v>1.05</v>
      </c>
      <c r="AD25" s="1095">
        <v>1.05</v>
      </c>
      <c r="AE25" s="1095">
        <v>1</v>
      </c>
      <c r="AF25" s="1095">
        <v>1</v>
      </c>
      <c r="AG25" s="1095">
        <v>1</v>
      </c>
      <c r="AH25" s="1095">
        <v>1.2</v>
      </c>
      <c r="AJ25" s="1080" t="s">
        <v>2467</v>
      </c>
      <c r="AK25" s="1296">
        <v>1.4999999999999999E-2</v>
      </c>
      <c r="AL25" s="1080" t="s">
        <v>339</v>
      </c>
      <c r="AM25" s="1296">
        <v>9.3749999999999992E-6</v>
      </c>
      <c r="AN25" s="1080">
        <v>374</v>
      </c>
      <c r="AO25" s="1080">
        <v>7680</v>
      </c>
      <c r="AP25" s="1080" t="s">
        <v>2452</v>
      </c>
    </row>
    <row r="26" spans="1:42" ht="11.45" customHeight="1">
      <c r="A26" s="1045">
        <v>2929</v>
      </c>
      <c r="B26" s="1059" t="s">
        <v>469</v>
      </c>
      <c r="C26" s="1060"/>
      <c r="D26" s="1071">
        <v>5</v>
      </c>
      <c r="E26" s="1072" t="s">
        <v>352</v>
      </c>
      <c r="F26" s="1073" t="s">
        <v>1024</v>
      </c>
      <c r="G26" s="1074" t="s">
        <v>465</v>
      </c>
      <c r="H26" s="1075" t="s">
        <v>352</v>
      </c>
      <c r="I26" s="1075" t="s">
        <v>352</v>
      </c>
      <c r="J26" s="1076">
        <v>0</v>
      </c>
      <c r="K26" s="1074" t="s">
        <v>339</v>
      </c>
      <c r="L26" s="1077">
        <v>8.125</v>
      </c>
      <c r="M26" s="1078">
        <v>1</v>
      </c>
      <c r="N26" s="1079">
        <v>1.2225687766877855</v>
      </c>
      <c r="O26" s="1073" t="s">
        <v>3170</v>
      </c>
      <c r="P26" s="1367" t="s">
        <v>2468</v>
      </c>
      <c r="Q26" s="1041" t="s">
        <v>2449</v>
      </c>
      <c r="R26" s="1094">
        <v>2</v>
      </c>
      <c r="S26" s="1094">
        <v>3</v>
      </c>
      <c r="T26" s="1094">
        <v>1</v>
      </c>
      <c r="U26" s="1094">
        <v>1</v>
      </c>
      <c r="V26" s="1094">
        <v>1</v>
      </c>
      <c r="W26" s="1094">
        <v>5</v>
      </c>
      <c r="X26" s="1089">
        <v>3</v>
      </c>
      <c r="Y26" s="1089">
        <v>1.05</v>
      </c>
      <c r="Z26" s="1093">
        <v>1.2152396494091648</v>
      </c>
      <c r="AA26" s="1093">
        <v>1.2225687766877855</v>
      </c>
      <c r="AB26" s="1093" t="s">
        <v>3150</v>
      </c>
      <c r="AC26" s="1095">
        <v>1.05</v>
      </c>
      <c r="AD26" s="1095">
        <v>1.05</v>
      </c>
      <c r="AE26" s="1095">
        <v>1</v>
      </c>
      <c r="AF26" s="1095">
        <v>1</v>
      </c>
      <c r="AG26" s="1095">
        <v>1</v>
      </c>
      <c r="AH26" s="1095">
        <v>1.2</v>
      </c>
      <c r="AJ26" s="1080" t="s">
        <v>2468</v>
      </c>
      <c r="AK26" s="1296">
        <v>13</v>
      </c>
      <c r="AL26" s="1080" t="s">
        <v>339</v>
      </c>
      <c r="AM26" s="1296">
        <v>8.1250000000000003E-3</v>
      </c>
      <c r="AN26" s="1080">
        <v>208</v>
      </c>
      <c r="AP26" s="1080" t="s">
        <v>2452</v>
      </c>
    </row>
    <row r="27" spans="1:42" ht="11.45" customHeight="1">
      <c r="A27" s="1045">
        <v>2932</v>
      </c>
      <c r="B27" s="1059" t="s">
        <v>469</v>
      </c>
      <c r="C27" s="1060"/>
      <c r="D27" s="1071">
        <v>5</v>
      </c>
      <c r="E27" s="1072" t="s">
        <v>352</v>
      </c>
      <c r="F27" s="1073" t="s">
        <v>3014</v>
      </c>
      <c r="G27" s="1074" t="s">
        <v>465</v>
      </c>
      <c r="H27" s="1075" t="s">
        <v>352</v>
      </c>
      <c r="I27" s="1075" t="s">
        <v>352</v>
      </c>
      <c r="J27" s="1076">
        <v>0</v>
      </c>
      <c r="K27" s="1074" t="s">
        <v>339</v>
      </c>
      <c r="L27" s="1077">
        <v>8</v>
      </c>
      <c r="M27" s="1078">
        <v>1</v>
      </c>
      <c r="N27" s="1079">
        <v>1.2225687766877855</v>
      </c>
      <c r="O27" s="1073" t="s">
        <v>3171</v>
      </c>
      <c r="P27" s="1367" t="s">
        <v>2469</v>
      </c>
      <c r="Q27" s="1041" t="s">
        <v>2449</v>
      </c>
      <c r="R27" s="1094">
        <v>2</v>
      </c>
      <c r="S27" s="1094">
        <v>3</v>
      </c>
      <c r="T27" s="1094">
        <v>1</v>
      </c>
      <c r="U27" s="1094">
        <v>1</v>
      </c>
      <c r="V27" s="1094">
        <v>1</v>
      </c>
      <c r="W27" s="1094">
        <v>5</v>
      </c>
      <c r="X27" s="1089">
        <v>3</v>
      </c>
      <c r="Y27" s="1089">
        <v>1.05</v>
      </c>
      <c r="Z27" s="1093">
        <v>1.2152396494091648</v>
      </c>
      <c r="AA27" s="1093">
        <v>1.2225687766877855</v>
      </c>
      <c r="AB27" s="1093" t="s">
        <v>3150</v>
      </c>
      <c r="AC27" s="1095">
        <v>1.05</v>
      </c>
      <c r="AD27" s="1095">
        <v>1.05</v>
      </c>
      <c r="AE27" s="1095">
        <v>1</v>
      </c>
      <c r="AF27" s="1095">
        <v>1</v>
      </c>
      <c r="AG27" s="1095">
        <v>1</v>
      </c>
      <c r="AH27" s="1095">
        <v>1.2</v>
      </c>
      <c r="AJ27" s="1080" t="s">
        <v>2469</v>
      </c>
      <c r="AK27" s="1296">
        <v>12.8</v>
      </c>
      <c r="AL27" s="1080" t="s">
        <v>339</v>
      </c>
      <c r="AM27" s="1296">
        <v>8.0000000000000002E-3</v>
      </c>
      <c r="AN27" s="1080">
        <v>0</v>
      </c>
      <c r="AO27" s="1080">
        <v>0</v>
      </c>
    </row>
    <row r="28" spans="1:42" ht="11.45" customHeight="1">
      <c r="A28" s="1045">
        <v>1014</v>
      </c>
      <c r="B28" s="1059" t="s">
        <v>469</v>
      </c>
      <c r="C28" s="1060"/>
      <c r="D28" s="1071">
        <v>5</v>
      </c>
      <c r="E28" s="1072" t="s">
        <v>352</v>
      </c>
      <c r="F28" s="1073" t="s">
        <v>1025</v>
      </c>
      <c r="G28" s="1074" t="s">
        <v>465</v>
      </c>
      <c r="H28" s="1075" t="s">
        <v>352</v>
      </c>
      <c r="I28" s="1075" t="s">
        <v>352</v>
      </c>
      <c r="J28" s="1076">
        <v>0</v>
      </c>
      <c r="K28" s="1074" t="s">
        <v>339</v>
      </c>
      <c r="L28" s="1077">
        <v>5.0749999999999993</v>
      </c>
      <c r="M28" s="1078">
        <v>1</v>
      </c>
      <c r="N28" s="1079">
        <v>1.2225687766877855</v>
      </c>
      <c r="O28" s="1073" t="s">
        <v>3172</v>
      </c>
      <c r="P28" s="1367" t="s">
        <v>2470</v>
      </c>
      <c r="Q28" s="1041" t="s">
        <v>2449</v>
      </c>
      <c r="R28" s="1094">
        <v>2</v>
      </c>
      <c r="S28" s="1094">
        <v>3</v>
      </c>
      <c r="T28" s="1094">
        <v>1</v>
      </c>
      <c r="U28" s="1094">
        <v>1</v>
      </c>
      <c r="V28" s="1094">
        <v>1</v>
      </c>
      <c r="W28" s="1094">
        <v>5</v>
      </c>
      <c r="X28" s="1089">
        <v>3</v>
      </c>
      <c r="Y28" s="1089">
        <v>1.05</v>
      </c>
      <c r="Z28" s="1093">
        <v>1.2152396494091648</v>
      </c>
      <c r="AA28" s="1093">
        <v>1.2225687766877855</v>
      </c>
      <c r="AB28" s="1093" t="s">
        <v>3150</v>
      </c>
      <c r="AC28" s="1095">
        <v>1.05</v>
      </c>
      <c r="AD28" s="1095">
        <v>1.05</v>
      </c>
      <c r="AE28" s="1095">
        <v>1</v>
      </c>
      <c r="AF28" s="1095">
        <v>1</v>
      </c>
      <c r="AG28" s="1095">
        <v>1</v>
      </c>
      <c r="AH28" s="1095">
        <v>1.2</v>
      </c>
      <c r="AJ28" s="1080" t="s">
        <v>2470</v>
      </c>
      <c r="AK28" s="1296">
        <v>8.1199999999999992</v>
      </c>
      <c r="AL28" s="1080" t="s">
        <v>339</v>
      </c>
      <c r="AM28" s="1296">
        <v>5.0749999999999997E-3</v>
      </c>
      <c r="AN28" s="1080">
        <v>208</v>
      </c>
      <c r="AO28" s="1080">
        <v>0</v>
      </c>
      <c r="AP28" s="1080" t="s">
        <v>2452</v>
      </c>
    </row>
    <row r="29" spans="1:42" ht="11.45" customHeight="1">
      <c r="A29" s="1045">
        <v>1212</v>
      </c>
      <c r="B29" s="1059" t="s">
        <v>469</v>
      </c>
      <c r="C29" s="1060"/>
      <c r="D29" s="1071">
        <v>5</v>
      </c>
      <c r="E29" s="1072" t="s">
        <v>352</v>
      </c>
      <c r="F29" s="1073" t="s">
        <v>1032</v>
      </c>
      <c r="G29" s="1074" t="s">
        <v>465</v>
      </c>
      <c r="H29" s="1075" t="s">
        <v>352</v>
      </c>
      <c r="I29" s="1075" t="s">
        <v>352</v>
      </c>
      <c r="J29" s="1076">
        <v>0</v>
      </c>
      <c r="K29" s="1074" t="s">
        <v>339</v>
      </c>
      <c r="L29" s="1077">
        <v>0.97499999999999998</v>
      </c>
      <c r="M29" s="1078">
        <v>1</v>
      </c>
      <c r="N29" s="1079">
        <v>1.2225687766877855</v>
      </c>
      <c r="O29" s="1073" t="s">
        <v>3173</v>
      </c>
      <c r="P29" s="1367" t="s">
        <v>2471</v>
      </c>
      <c r="Q29" s="1041" t="s">
        <v>2449</v>
      </c>
      <c r="R29" s="1094">
        <v>2</v>
      </c>
      <c r="S29" s="1094">
        <v>3</v>
      </c>
      <c r="T29" s="1094">
        <v>1</v>
      </c>
      <c r="U29" s="1094">
        <v>1</v>
      </c>
      <c r="V29" s="1094">
        <v>1</v>
      </c>
      <c r="W29" s="1094">
        <v>5</v>
      </c>
      <c r="X29" s="1089">
        <v>3</v>
      </c>
      <c r="Y29" s="1089">
        <v>1.05</v>
      </c>
      <c r="Z29" s="1093">
        <v>1.2152396494091648</v>
      </c>
      <c r="AA29" s="1093">
        <v>1.2225687766877855</v>
      </c>
      <c r="AB29" s="1093" t="s">
        <v>3150</v>
      </c>
      <c r="AC29" s="1095">
        <v>1.05</v>
      </c>
      <c r="AD29" s="1095">
        <v>1.05</v>
      </c>
      <c r="AE29" s="1095">
        <v>1</v>
      </c>
      <c r="AF29" s="1095">
        <v>1</v>
      </c>
      <c r="AG29" s="1095">
        <v>1</v>
      </c>
      <c r="AH29" s="1095">
        <v>1.2</v>
      </c>
      <c r="AJ29" s="1080" t="s">
        <v>2471</v>
      </c>
      <c r="AK29" s="1296">
        <v>1.56</v>
      </c>
      <c r="AL29" s="1080" t="s">
        <v>339</v>
      </c>
      <c r="AM29" s="1296">
        <v>9.7499999999999996E-4</v>
      </c>
      <c r="AN29" s="1080">
        <v>200</v>
      </c>
      <c r="AO29" s="1080">
        <v>0</v>
      </c>
      <c r="AP29" s="1080" t="s">
        <v>2452</v>
      </c>
    </row>
    <row r="30" spans="1:42" ht="11.45" customHeight="1">
      <c r="A30" s="1045">
        <v>992</v>
      </c>
      <c r="B30" s="1059" t="s">
        <v>469</v>
      </c>
      <c r="C30" s="1060"/>
      <c r="D30" s="1071">
        <v>5</v>
      </c>
      <c r="E30" s="1072" t="s">
        <v>352</v>
      </c>
      <c r="F30" s="1073" t="s">
        <v>1023</v>
      </c>
      <c r="G30" s="1074" t="s">
        <v>465</v>
      </c>
      <c r="H30" s="1075" t="s">
        <v>352</v>
      </c>
      <c r="I30" s="1075" t="s">
        <v>352</v>
      </c>
      <c r="J30" s="1076">
        <v>0</v>
      </c>
      <c r="K30" s="1074" t="s">
        <v>339</v>
      </c>
      <c r="L30" s="1077">
        <v>0.10249999999999999</v>
      </c>
      <c r="M30" s="1078">
        <v>1</v>
      </c>
      <c r="N30" s="1079">
        <v>1.2225687766877855</v>
      </c>
      <c r="O30" s="1073" t="s">
        <v>3174</v>
      </c>
      <c r="P30" s="1367" t="s">
        <v>2472</v>
      </c>
      <c r="Q30" s="1041" t="s">
        <v>2449</v>
      </c>
      <c r="R30" s="1094">
        <v>2</v>
      </c>
      <c r="S30" s="1094">
        <v>3</v>
      </c>
      <c r="T30" s="1094">
        <v>1</v>
      </c>
      <c r="U30" s="1094">
        <v>1</v>
      </c>
      <c r="V30" s="1094">
        <v>1</v>
      </c>
      <c r="W30" s="1094">
        <v>5</v>
      </c>
      <c r="X30" s="1089">
        <v>3</v>
      </c>
      <c r="Y30" s="1089">
        <v>1.05</v>
      </c>
      <c r="Z30" s="1093">
        <v>1.2152396494091648</v>
      </c>
      <c r="AA30" s="1093">
        <v>1.2225687766877855</v>
      </c>
      <c r="AB30" s="1093" t="s">
        <v>3150</v>
      </c>
      <c r="AC30" s="1095">
        <v>1.05</v>
      </c>
      <c r="AD30" s="1095">
        <v>1.05</v>
      </c>
      <c r="AE30" s="1095">
        <v>1</v>
      </c>
      <c r="AF30" s="1095">
        <v>1</v>
      </c>
      <c r="AG30" s="1095">
        <v>1</v>
      </c>
      <c r="AH30" s="1095">
        <v>1.2</v>
      </c>
      <c r="AJ30" s="1080" t="s">
        <v>2472</v>
      </c>
      <c r="AK30" s="1296">
        <v>0.16400000000000001</v>
      </c>
      <c r="AL30" s="1080" t="s">
        <v>339</v>
      </c>
      <c r="AM30" s="1296">
        <v>1.025E-4</v>
      </c>
      <c r="AN30" s="1080">
        <v>600</v>
      </c>
      <c r="AO30" s="1080">
        <v>0</v>
      </c>
      <c r="AP30" s="1080" t="s">
        <v>2452</v>
      </c>
    </row>
    <row r="31" spans="1:42" ht="11.45" customHeight="1">
      <c r="A31" s="1045">
        <v>1153</v>
      </c>
      <c r="B31" s="1059" t="s">
        <v>469</v>
      </c>
      <c r="C31" s="1060"/>
      <c r="D31" s="1071">
        <v>5</v>
      </c>
      <c r="E31" s="1072" t="s">
        <v>352</v>
      </c>
      <c r="F31" s="1073" t="s">
        <v>3009</v>
      </c>
      <c r="G31" s="1074" t="s">
        <v>465</v>
      </c>
      <c r="H31" s="1075" t="s">
        <v>352</v>
      </c>
      <c r="I31" s="1075" t="s">
        <v>352</v>
      </c>
      <c r="J31" s="1076">
        <v>0</v>
      </c>
      <c r="K31" s="1074" t="s">
        <v>339</v>
      </c>
      <c r="L31" s="1077">
        <v>0.10249999999999999</v>
      </c>
      <c r="M31" s="1078">
        <v>1</v>
      </c>
      <c r="N31" s="1079">
        <v>1.2225687766877855</v>
      </c>
      <c r="O31" s="1073" t="s">
        <v>3174</v>
      </c>
      <c r="P31" s="1367" t="s">
        <v>2472</v>
      </c>
      <c r="Q31" s="1041" t="s">
        <v>2449</v>
      </c>
      <c r="R31" s="1094">
        <v>2</v>
      </c>
      <c r="S31" s="1094">
        <v>3</v>
      </c>
      <c r="T31" s="1094">
        <v>1</v>
      </c>
      <c r="U31" s="1094">
        <v>1</v>
      </c>
      <c r="V31" s="1094">
        <v>1</v>
      </c>
      <c r="W31" s="1094">
        <v>5</v>
      </c>
      <c r="X31" s="1089">
        <v>3</v>
      </c>
      <c r="Y31" s="1089">
        <v>1.05</v>
      </c>
      <c r="Z31" s="1093">
        <v>1.2152396494091648</v>
      </c>
      <c r="AA31" s="1093">
        <v>1.2225687766877855</v>
      </c>
      <c r="AB31" s="1093" t="s">
        <v>3150</v>
      </c>
      <c r="AC31" s="1095">
        <v>1.05</v>
      </c>
      <c r="AD31" s="1095">
        <v>1.05</v>
      </c>
      <c r="AE31" s="1095">
        <v>1</v>
      </c>
      <c r="AF31" s="1095">
        <v>1</v>
      </c>
      <c r="AG31" s="1095">
        <v>1</v>
      </c>
      <c r="AH31" s="1095">
        <v>1.2</v>
      </c>
      <c r="AJ31" s="1080" t="s">
        <v>2472</v>
      </c>
      <c r="AK31" s="1296">
        <v>0.16400000000000001</v>
      </c>
      <c r="AL31" s="1080" t="s">
        <v>339</v>
      </c>
      <c r="AM31" s="1296">
        <v>1.025E-4</v>
      </c>
      <c r="AN31" s="1080">
        <v>0</v>
      </c>
      <c r="AO31" s="1080">
        <v>0</v>
      </c>
    </row>
    <row r="32" spans="1:42" ht="11.45" customHeight="1">
      <c r="A32" s="1045">
        <v>2796</v>
      </c>
      <c r="B32" s="1059" t="s">
        <v>469</v>
      </c>
      <c r="C32" s="1060"/>
      <c r="D32" s="1071">
        <v>5</v>
      </c>
      <c r="E32" s="1072" t="s">
        <v>352</v>
      </c>
      <c r="F32" s="1073" t="s">
        <v>1041</v>
      </c>
      <c r="G32" s="1074" t="s">
        <v>465</v>
      </c>
      <c r="H32" s="1075" t="s">
        <v>352</v>
      </c>
      <c r="I32" s="1075" t="s">
        <v>352</v>
      </c>
      <c r="J32" s="1076">
        <v>0</v>
      </c>
      <c r="K32" s="1074" t="s">
        <v>339</v>
      </c>
      <c r="L32" s="1077">
        <v>1.2874999999999999E-2</v>
      </c>
      <c r="M32" s="1078">
        <v>1</v>
      </c>
      <c r="N32" s="1079">
        <v>1.2225687766877855</v>
      </c>
      <c r="O32" s="1073" t="s">
        <v>3175</v>
      </c>
      <c r="P32" s="1367" t="s">
        <v>2473</v>
      </c>
      <c r="Q32" s="1041" t="s">
        <v>2449</v>
      </c>
      <c r="R32" s="1094">
        <v>2</v>
      </c>
      <c r="S32" s="1094">
        <v>3</v>
      </c>
      <c r="T32" s="1094">
        <v>1</v>
      </c>
      <c r="U32" s="1094">
        <v>1</v>
      </c>
      <c r="V32" s="1094">
        <v>1</v>
      </c>
      <c r="W32" s="1094">
        <v>5</v>
      </c>
      <c r="X32" s="1089">
        <v>3</v>
      </c>
      <c r="Y32" s="1089">
        <v>1.05</v>
      </c>
      <c r="Z32" s="1093">
        <v>1.2152396494091648</v>
      </c>
      <c r="AA32" s="1093">
        <v>1.2225687766877855</v>
      </c>
      <c r="AB32" s="1093" t="s">
        <v>3150</v>
      </c>
      <c r="AC32" s="1095">
        <v>1.05</v>
      </c>
      <c r="AD32" s="1095">
        <v>1.05</v>
      </c>
      <c r="AE32" s="1095">
        <v>1</v>
      </c>
      <c r="AF32" s="1095">
        <v>1</v>
      </c>
      <c r="AG32" s="1095">
        <v>1</v>
      </c>
      <c r="AH32" s="1095">
        <v>1.2</v>
      </c>
      <c r="AJ32" s="1080" t="s">
        <v>2473</v>
      </c>
      <c r="AK32" s="1296">
        <v>2.06E-2</v>
      </c>
      <c r="AL32" s="1080" t="s">
        <v>339</v>
      </c>
      <c r="AM32" s="1296">
        <v>1.2875E-5</v>
      </c>
      <c r="AN32" s="1080">
        <v>200</v>
      </c>
      <c r="AO32" s="1080">
        <v>0</v>
      </c>
      <c r="AP32" s="1080" t="s">
        <v>2452</v>
      </c>
    </row>
    <row r="33" spans="1:42" ht="11.45" customHeight="1">
      <c r="A33" s="1045">
        <v>1035</v>
      </c>
      <c r="B33" s="1059" t="s">
        <v>469</v>
      </c>
      <c r="C33" s="1060"/>
      <c r="D33" s="1071">
        <v>5</v>
      </c>
      <c r="E33" s="1072" t="s">
        <v>352</v>
      </c>
      <c r="F33" s="1073" t="s">
        <v>1018</v>
      </c>
      <c r="G33" s="1074" t="s">
        <v>465</v>
      </c>
      <c r="H33" s="1075" t="s">
        <v>352</v>
      </c>
      <c r="I33" s="1075" t="s">
        <v>352</v>
      </c>
      <c r="J33" s="1076">
        <v>0</v>
      </c>
      <c r="K33" s="1074" t="s">
        <v>339</v>
      </c>
      <c r="L33" s="1077">
        <v>7.2499999999999995E-4</v>
      </c>
      <c r="M33" s="1078">
        <v>1</v>
      </c>
      <c r="N33" s="1079">
        <v>1.2225687766877855</v>
      </c>
      <c r="O33" s="1073" t="s">
        <v>3176</v>
      </c>
      <c r="P33" s="1367" t="s">
        <v>2474</v>
      </c>
      <c r="Q33" s="1041" t="s">
        <v>2449</v>
      </c>
      <c r="R33" s="1094">
        <v>2</v>
      </c>
      <c r="S33" s="1094">
        <v>3</v>
      </c>
      <c r="T33" s="1094">
        <v>1</v>
      </c>
      <c r="U33" s="1094">
        <v>1</v>
      </c>
      <c r="V33" s="1094">
        <v>1</v>
      </c>
      <c r="W33" s="1094">
        <v>5</v>
      </c>
      <c r="X33" s="1089">
        <v>3</v>
      </c>
      <c r="Y33" s="1089">
        <v>1.05</v>
      </c>
      <c r="Z33" s="1093">
        <v>1.2152396494091648</v>
      </c>
      <c r="AA33" s="1093">
        <v>1.2225687766877855</v>
      </c>
      <c r="AB33" s="1093" t="s">
        <v>3150</v>
      </c>
      <c r="AC33" s="1095">
        <v>1.05</v>
      </c>
      <c r="AD33" s="1095">
        <v>1.05</v>
      </c>
      <c r="AE33" s="1095">
        <v>1</v>
      </c>
      <c r="AF33" s="1095">
        <v>1</v>
      </c>
      <c r="AG33" s="1095">
        <v>1</v>
      </c>
      <c r="AH33" s="1095">
        <v>1.2</v>
      </c>
      <c r="AJ33" s="1080" t="s">
        <v>2474</v>
      </c>
      <c r="AK33" s="1296">
        <v>1.16E-3</v>
      </c>
      <c r="AL33" s="1080" t="s">
        <v>339</v>
      </c>
      <c r="AM33" s="1296">
        <v>7.2499999999999994E-7</v>
      </c>
      <c r="AN33" s="1080">
        <v>200</v>
      </c>
      <c r="AO33" s="1080">
        <v>0</v>
      </c>
      <c r="AP33" s="1080" t="s">
        <v>2452</v>
      </c>
    </row>
    <row r="34" spans="1:42" ht="11.45" customHeight="1">
      <c r="A34" s="1045">
        <v>33062</v>
      </c>
      <c r="B34" s="1059" t="s">
        <v>469</v>
      </c>
      <c r="C34" s="1060"/>
      <c r="D34" s="1071">
        <v>5</v>
      </c>
      <c r="E34" s="1072" t="s">
        <v>352</v>
      </c>
      <c r="F34" s="1073" t="s">
        <v>3015</v>
      </c>
      <c r="G34" s="1074" t="s">
        <v>465</v>
      </c>
      <c r="H34" s="1075" t="s">
        <v>352</v>
      </c>
      <c r="I34" s="1075" t="s">
        <v>352</v>
      </c>
      <c r="J34" s="1076">
        <v>0</v>
      </c>
      <c r="K34" s="1074" t="s">
        <v>339</v>
      </c>
      <c r="L34" s="1077">
        <v>1.5874999999999997E-2</v>
      </c>
      <c r="M34" s="1078">
        <v>1</v>
      </c>
      <c r="N34" s="1079">
        <v>1.2225687766877855</v>
      </c>
      <c r="O34" s="1073" t="s">
        <v>3177</v>
      </c>
      <c r="P34" s="1367" t="s">
        <v>2475</v>
      </c>
      <c r="Q34" s="1041" t="s">
        <v>2449</v>
      </c>
      <c r="R34" s="1094">
        <v>2</v>
      </c>
      <c r="S34" s="1094">
        <v>3</v>
      </c>
      <c r="T34" s="1094">
        <v>1</v>
      </c>
      <c r="U34" s="1094">
        <v>1</v>
      </c>
      <c r="V34" s="1094">
        <v>1</v>
      </c>
      <c r="W34" s="1094">
        <v>5</v>
      </c>
      <c r="X34" s="1089">
        <v>3</v>
      </c>
      <c r="Y34" s="1089">
        <v>1.05</v>
      </c>
      <c r="Z34" s="1093">
        <v>1.2152396494091648</v>
      </c>
      <c r="AA34" s="1093">
        <v>1.2225687766877855</v>
      </c>
      <c r="AB34" s="1093" t="s">
        <v>3150</v>
      </c>
      <c r="AC34" s="1095">
        <v>1.05</v>
      </c>
      <c r="AD34" s="1095">
        <v>1.05</v>
      </c>
      <c r="AE34" s="1095">
        <v>1</v>
      </c>
      <c r="AF34" s="1095">
        <v>1</v>
      </c>
      <c r="AG34" s="1095">
        <v>1</v>
      </c>
      <c r="AH34" s="1095">
        <v>1.2</v>
      </c>
      <c r="AJ34" s="1080" t="s">
        <v>2475</v>
      </c>
      <c r="AK34" s="1296">
        <v>2.5399999999999999E-2</v>
      </c>
      <c r="AL34" s="1080" t="s">
        <v>339</v>
      </c>
      <c r="AM34" s="1296">
        <v>1.5874999999999996E-5</v>
      </c>
      <c r="AN34" s="1080">
        <v>400</v>
      </c>
      <c r="AO34" s="1080">
        <v>0</v>
      </c>
      <c r="AP34" s="1080" t="s">
        <v>2452</v>
      </c>
    </row>
    <row r="35" spans="1:42" ht="11.45" customHeight="1">
      <c r="A35" s="1045">
        <v>3822</v>
      </c>
      <c r="B35" s="1059" t="s">
        <v>469</v>
      </c>
      <c r="C35" s="1060"/>
      <c r="D35" s="1071">
        <v>5</v>
      </c>
      <c r="E35" s="1072" t="s">
        <v>352</v>
      </c>
      <c r="F35" s="1073" t="s">
        <v>1363</v>
      </c>
      <c r="G35" s="1074" t="s">
        <v>465</v>
      </c>
      <c r="H35" s="1075" t="s">
        <v>352</v>
      </c>
      <c r="I35" s="1075" t="s">
        <v>352</v>
      </c>
      <c r="J35" s="1076">
        <v>0</v>
      </c>
      <c r="K35" s="1074" t="s">
        <v>339</v>
      </c>
      <c r="L35" s="1077">
        <v>0.29499999999999998</v>
      </c>
      <c r="M35" s="1078">
        <v>1</v>
      </c>
      <c r="N35" s="1079">
        <v>1.2225687766877855</v>
      </c>
      <c r="O35" s="1073" t="s">
        <v>3178</v>
      </c>
      <c r="P35" s="1367" t="s">
        <v>2476</v>
      </c>
      <c r="Q35" s="1041" t="s">
        <v>2449</v>
      </c>
      <c r="R35" s="1094">
        <v>2</v>
      </c>
      <c r="S35" s="1094">
        <v>3</v>
      </c>
      <c r="T35" s="1094">
        <v>1</v>
      </c>
      <c r="U35" s="1094">
        <v>1</v>
      </c>
      <c r="V35" s="1094">
        <v>1</v>
      </c>
      <c r="W35" s="1094">
        <v>5</v>
      </c>
      <c r="X35" s="1089">
        <v>3</v>
      </c>
      <c r="Y35" s="1089">
        <v>1.05</v>
      </c>
      <c r="Z35" s="1093">
        <v>1.2152396494091648</v>
      </c>
      <c r="AA35" s="1093">
        <v>1.2225687766877855</v>
      </c>
      <c r="AB35" s="1093" t="s">
        <v>3150</v>
      </c>
      <c r="AC35" s="1095">
        <v>1.05</v>
      </c>
      <c r="AD35" s="1095">
        <v>1.05</v>
      </c>
      <c r="AE35" s="1095">
        <v>1</v>
      </c>
      <c r="AF35" s="1095">
        <v>1</v>
      </c>
      <c r="AG35" s="1095">
        <v>1</v>
      </c>
      <c r="AH35" s="1095">
        <v>1.2</v>
      </c>
      <c r="AJ35" s="1080" t="s">
        <v>2476</v>
      </c>
      <c r="AK35" s="1296">
        <v>0.47199999999999998</v>
      </c>
      <c r="AL35" s="1080" t="s">
        <v>339</v>
      </c>
      <c r="AM35" s="1296">
        <v>2.9499999999999996E-4</v>
      </c>
      <c r="AN35" s="1080">
        <v>200</v>
      </c>
      <c r="AO35" s="1080">
        <v>0</v>
      </c>
      <c r="AP35" s="1080" t="s">
        <v>2452</v>
      </c>
    </row>
    <row r="36" spans="1:42" ht="11.45" customHeight="1">
      <c r="A36" s="1045">
        <v>30173</v>
      </c>
      <c r="B36" s="1059" t="s">
        <v>469</v>
      </c>
      <c r="C36" s="1060"/>
      <c r="D36" s="1071">
        <v>5</v>
      </c>
      <c r="E36" s="1072" t="s">
        <v>352</v>
      </c>
      <c r="F36" s="1073" t="s">
        <v>3010</v>
      </c>
      <c r="G36" s="1074" t="s">
        <v>44</v>
      </c>
      <c r="H36" s="1075" t="s">
        <v>352</v>
      </c>
      <c r="I36" s="1075" t="s">
        <v>352</v>
      </c>
      <c r="J36" s="1076">
        <v>0</v>
      </c>
      <c r="K36" s="1074" t="s">
        <v>339</v>
      </c>
      <c r="L36" s="1077">
        <v>2.8124999999999995E-3</v>
      </c>
      <c r="M36" s="1078">
        <v>1</v>
      </c>
      <c r="N36" s="1079">
        <v>1.2225687766877855</v>
      </c>
      <c r="O36" s="1073" t="s">
        <v>3179</v>
      </c>
      <c r="P36" s="1367" t="s">
        <v>2477</v>
      </c>
      <c r="Q36" s="1041" t="s">
        <v>2449</v>
      </c>
      <c r="R36" s="1094">
        <v>2</v>
      </c>
      <c r="S36" s="1094">
        <v>3</v>
      </c>
      <c r="T36" s="1094">
        <v>1</v>
      </c>
      <c r="U36" s="1094">
        <v>1</v>
      </c>
      <c r="V36" s="1094">
        <v>1</v>
      </c>
      <c r="W36" s="1094">
        <v>5</v>
      </c>
      <c r="X36" s="1089">
        <v>3</v>
      </c>
      <c r="Y36" s="1089">
        <v>1.05</v>
      </c>
      <c r="Z36" s="1093">
        <v>1.2152396494091648</v>
      </c>
      <c r="AA36" s="1093">
        <v>1.2225687766877855</v>
      </c>
      <c r="AB36" s="1093" t="s">
        <v>3150</v>
      </c>
      <c r="AC36" s="1095">
        <v>1.05</v>
      </c>
      <c r="AD36" s="1095">
        <v>1.05</v>
      </c>
      <c r="AE36" s="1095">
        <v>1</v>
      </c>
      <c r="AF36" s="1095">
        <v>1</v>
      </c>
      <c r="AG36" s="1095">
        <v>1</v>
      </c>
      <c r="AH36" s="1095">
        <v>1.2</v>
      </c>
      <c r="AJ36" s="1080" t="s">
        <v>2477</v>
      </c>
      <c r="AK36" s="1296">
        <v>4.4999999999999997E-3</v>
      </c>
      <c r="AL36" s="1080" t="s">
        <v>339</v>
      </c>
      <c r="AM36" s="1296">
        <v>2.8124999999999993E-6</v>
      </c>
      <c r="AN36" s="1080">
        <v>306</v>
      </c>
      <c r="AO36" s="1080">
        <v>19836</v>
      </c>
      <c r="AP36" s="1080" t="s">
        <v>2452</v>
      </c>
    </row>
    <row r="37" spans="1:42" ht="11.45" customHeight="1">
      <c r="A37" s="1045">
        <v>3819</v>
      </c>
      <c r="B37" s="1059" t="s">
        <v>469</v>
      </c>
      <c r="C37" s="1060"/>
      <c r="D37" s="1071">
        <v>5</v>
      </c>
      <c r="E37" s="1072" t="s">
        <v>352</v>
      </c>
      <c r="F37" s="1073" t="s">
        <v>1035</v>
      </c>
      <c r="G37" s="1074" t="s">
        <v>465</v>
      </c>
      <c r="H37" s="1075" t="s">
        <v>352</v>
      </c>
      <c r="I37" s="1075" t="s">
        <v>352</v>
      </c>
      <c r="J37" s="1076">
        <v>0</v>
      </c>
      <c r="K37" s="1074" t="s">
        <v>339</v>
      </c>
      <c r="L37" s="1077">
        <v>0.121875</v>
      </c>
      <c r="M37" s="1078">
        <v>1</v>
      </c>
      <c r="N37" s="1079">
        <v>1.2225687766877855</v>
      </c>
      <c r="O37" s="1073" t="s">
        <v>3180</v>
      </c>
      <c r="P37" s="1367" t="s">
        <v>2478</v>
      </c>
      <c r="Q37" s="1041" t="s">
        <v>2449</v>
      </c>
      <c r="R37" s="1094">
        <v>2</v>
      </c>
      <c r="S37" s="1094">
        <v>3</v>
      </c>
      <c r="T37" s="1094">
        <v>1</v>
      </c>
      <c r="U37" s="1094">
        <v>1</v>
      </c>
      <c r="V37" s="1094">
        <v>1</v>
      </c>
      <c r="W37" s="1094">
        <v>5</v>
      </c>
      <c r="X37" s="1089">
        <v>3</v>
      </c>
      <c r="Y37" s="1089">
        <v>1.05</v>
      </c>
      <c r="Z37" s="1093">
        <v>1.2152396494091648</v>
      </c>
      <c r="AA37" s="1093">
        <v>1.2225687766877855</v>
      </c>
      <c r="AB37" s="1093" t="s">
        <v>3150</v>
      </c>
      <c r="AC37" s="1095">
        <v>1.05</v>
      </c>
      <c r="AD37" s="1095">
        <v>1.05</v>
      </c>
      <c r="AE37" s="1095">
        <v>1</v>
      </c>
      <c r="AF37" s="1095">
        <v>1</v>
      </c>
      <c r="AG37" s="1095">
        <v>1</v>
      </c>
      <c r="AH37" s="1095">
        <v>1.2</v>
      </c>
      <c r="AJ37" s="1080" t="s">
        <v>2478</v>
      </c>
      <c r="AK37" s="1296">
        <v>0.19500000000000001</v>
      </c>
      <c r="AL37" s="1080" t="s">
        <v>339</v>
      </c>
      <c r="AM37" s="1296">
        <v>1.2187499999999999E-4</v>
      </c>
      <c r="AN37" s="1080">
        <v>200</v>
      </c>
      <c r="AO37" s="1080">
        <v>0</v>
      </c>
      <c r="AP37" s="1080" t="s">
        <v>2452</v>
      </c>
    </row>
    <row r="38" spans="1:42" ht="11.45" customHeight="1">
      <c r="A38" s="1045">
        <v>67</v>
      </c>
      <c r="B38" s="1059" t="s">
        <v>469</v>
      </c>
      <c r="C38" s="1060"/>
      <c r="D38" s="1071">
        <v>5</v>
      </c>
      <c r="E38" s="1072" t="s">
        <v>352</v>
      </c>
      <c r="F38" s="1073" t="s">
        <v>1021</v>
      </c>
      <c r="G38" s="1074" t="s">
        <v>465</v>
      </c>
      <c r="H38" s="1075" t="s">
        <v>352</v>
      </c>
      <c r="I38" s="1075" t="s">
        <v>352</v>
      </c>
      <c r="J38" s="1076">
        <v>0</v>
      </c>
      <c r="K38" s="1074" t="s">
        <v>339</v>
      </c>
      <c r="L38" s="1077">
        <v>2.125</v>
      </c>
      <c r="M38" s="1078">
        <v>1</v>
      </c>
      <c r="N38" s="1079">
        <v>1.2225687766877855</v>
      </c>
      <c r="O38" s="1073" t="s">
        <v>3181</v>
      </c>
      <c r="P38" s="1367" t="s">
        <v>2479</v>
      </c>
      <c r="Q38" s="1041" t="s">
        <v>2449</v>
      </c>
      <c r="R38" s="1094">
        <v>2</v>
      </c>
      <c r="S38" s="1094">
        <v>3</v>
      </c>
      <c r="T38" s="1094">
        <v>1</v>
      </c>
      <c r="U38" s="1094">
        <v>1</v>
      </c>
      <c r="V38" s="1094">
        <v>1</v>
      </c>
      <c r="W38" s="1094">
        <v>5</v>
      </c>
      <c r="X38" s="1089">
        <v>3</v>
      </c>
      <c r="Y38" s="1089">
        <v>1.05</v>
      </c>
      <c r="Z38" s="1093">
        <v>1.2152396494091648</v>
      </c>
      <c r="AA38" s="1093">
        <v>1.2225687766877855</v>
      </c>
      <c r="AB38" s="1093" t="s">
        <v>3150</v>
      </c>
      <c r="AC38" s="1095">
        <v>1.05</v>
      </c>
      <c r="AD38" s="1095">
        <v>1.05</v>
      </c>
      <c r="AE38" s="1095">
        <v>1</v>
      </c>
      <c r="AF38" s="1095">
        <v>1</v>
      </c>
      <c r="AG38" s="1095">
        <v>1</v>
      </c>
      <c r="AH38" s="1095">
        <v>1.2</v>
      </c>
      <c r="AJ38" s="1080" t="s">
        <v>2479</v>
      </c>
      <c r="AK38" s="1296">
        <v>3.4</v>
      </c>
      <c r="AL38" s="1080" t="s">
        <v>339</v>
      </c>
      <c r="AM38" s="1296">
        <v>2.1250000000000002E-3</v>
      </c>
      <c r="AN38" s="1080">
        <v>200</v>
      </c>
      <c r="AO38" s="1080">
        <v>0</v>
      </c>
      <c r="AP38" s="1080" t="s">
        <v>2452</v>
      </c>
    </row>
    <row r="39" spans="1:42" ht="11.45" customHeight="1">
      <c r="A39" s="1045">
        <v>1198</v>
      </c>
      <c r="B39" s="1059" t="s">
        <v>469</v>
      </c>
      <c r="C39" s="1060"/>
      <c r="D39" s="1071">
        <v>5</v>
      </c>
      <c r="E39" s="1072" t="s">
        <v>352</v>
      </c>
      <c r="F39" s="1073" t="s">
        <v>3017</v>
      </c>
      <c r="G39" s="1074" t="s">
        <v>465</v>
      </c>
      <c r="H39" s="1075" t="s">
        <v>352</v>
      </c>
      <c r="I39" s="1075" t="s">
        <v>352</v>
      </c>
      <c r="J39" s="1076">
        <v>0</v>
      </c>
      <c r="K39" s="1074" t="s">
        <v>339</v>
      </c>
      <c r="L39" s="1077">
        <v>0.76249999999999996</v>
      </c>
      <c r="M39" s="1078">
        <v>1</v>
      </c>
      <c r="N39" s="1079">
        <v>1.2225687766877855</v>
      </c>
      <c r="O39" s="1073" t="s">
        <v>3182</v>
      </c>
      <c r="P39" s="1367" t="s">
        <v>2480</v>
      </c>
      <c r="Q39" s="1041" t="s">
        <v>2449</v>
      </c>
      <c r="R39" s="1094">
        <v>2</v>
      </c>
      <c r="S39" s="1094">
        <v>3</v>
      </c>
      <c r="T39" s="1094">
        <v>1</v>
      </c>
      <c r="U39" s="1094">
        <v>1</v>
      </c>
      <c r="V39" s="1094">
        <v>1</v>
      </c>
      <c r="W39" s="1094">
        <v>5</v>
      </c>
      <c r="X39" s="1089">
        <v>3</v>
      </c>
      <c r="Y39" s="1089">
        <v>1.05</v>
      </c>
      <c r="Z39" s="1093">
        <v>1.2152396494091648</v>
      </c>
      <c r="AA39" s="1093">
        <v>1.2225687766877855</v>
      </c>
      <c r="AB39" s="1093" t="s">
        <v>3150</v>
      </c>
      <c r="AC39" s="1095">
        <v>1.05</v>
      </c>
      <c r="AD39" s="1095">
        <v>1.05</v>
      </c>
      <c r="AE39" s="1095">
        <v>1</v>
      </c>
      <c r="AF39" s="1095">
        <v>1</v>
      </c>
      <c r="AG39" s="1095">
        <v>1</v>
      </c>
      <c r="AH39" s="1095">
        <v>1.2</v>
      </c>
      <c r="AJ39" s="1080" t="s">
        <v>2480</v>
      </c>
      <c r="AK39" s="1080">
        <v>1.22</v>
      </c>
      <c r="AL39" s="1080" t="s">
        <v>339</v>
      </c>
      <c r="AM39" s="1296">
        <v>7.6249999999999994E-4</v>
      </c>
      <c r="AN39" s="1080">
        <v>20</v>
      </c>
      <c r="AO39" s="1080">
        <v>0</v>
      </c>
      <c r="AP39" s="1080" t="s">
        <v>2452</v>
      </c>
    </row>
    <row r="40" spans="1:42" ht="11.45" customHeight="1">
      <c r="A40" s="1045">
        <v>3110</v>
      </c>
      <c r="B40" s="1059" t="s">
        <v>469</v>
      </c>
      <c r="C40" s="1060"/>
      <c r="D40" s="1071">
        <v>5</v>
      </c>
      <c r="E40" s="1072" t="s">
        <v>352</v>
      </c>
      <c r="F40" s="1073" t="s">
        <v>3018</v>
      </c>
      <c r="G40" s="1074" t="s">
        <v>465</v>
      </c>
      <c r="H40" s="1075" t="s">
        <v>352</v>
      </c>
      <c r="I40" s="1075" t="s">
        <v>352</v>
      </c>
      <c r="J40" s="1076">
        <v>0</v>
      </c>
      <c r="K40" s="1074" t="s">
        <v>466</v>
      </c>
      <c r="L40" s="1077">
        <v>3.125E-2</v>
      </c>
      <c r="M40" s="1078">
        <v>1</v>
      </c>
      <c r="N40" s="1079">
        <v>1.2225687766877855</v>
      </c>
      <c r="O40" s="1073" t="s">
        <v>3183</v>
      </c>
      <c r="P40" s="1367" t="s">
        <v>2481</v>
      </c>
      <c r="Q40" s="1041" t="s">
        <v>2449</v>
      </c>
      <c r="R40" s="1094">
        <v>2</v>
      </c>
      <c r="S40" s="1094">
        <v>3</v>
      </c>
      <c r="T40" s="1094">
        <v>1</v>
      </c>
      <c r="U40" s="1094">
        <v>1</v>
      </c>
      <c r="V40" s="1094">
        <v>1</v>
      </c>
      <c r="W40" s="1094">
        <v>5</v>
      </c>
      <c r="X40" s="1089">
        <v>3</v>
      </c>
      <c r="Y40" s="1089">
        <v>1.05</v>
      </c>
      <c r="Z40" s="1093">
        <v>1.2152396494091648</v>
      </c>
      <c r="AA40" s="1093">
        <v>1.2225687766877855</v>
      </c>
      <c r="AB40" s="1093" t="s">
        <v>3150</v>
      </c>
      <c r="AC40" s="1095">
        <v>1.05</v>
      </c>
      <c r="AD40" s="1095">
        <v>1.05</v>
      </c>
      <c r="AE40" s="1095">
        <v>1</v>
      </c>
      <c r="AF40" s="1095">
        <v>1</v>
      </c>
      <c r="AG40" s="1095">
        <v>1</v>
      </c>
      <c r="AH40" s="1095">
        <v>1.2</v>
      </c>
      <c r="AJ40" s="1080" t="s">
        <v>2481</v>
      </c>
      <c r="AK40" s="1080">
        <v>0.05</v>
      </c>
      <c r="AL40" s="1080" t="s">
        <v>952</v>
      </c>
      <c r="AM40" s="1296">
        <v>6.8749999999999996E-4</v>
      </c>
      <c r="AN40" s="1080">
        <v>20</v>
      </c>
      <c r="AO40" s="1080">
        <v>0</v>
      </c>
      <c r="AP40" s="1080" t="s">
        <v>2452</v>
      </c>
    </row>
    <row r="41" spans="1:42" ht="11.45" customHeight="1">
      <c r="A41" s="1045" t="s">
        <v>1856</v>
      </c>
      <c r="B41" s="1059" t="s">
        <v>469</v>
      </c>
      <c r="C41" s="1060"/>
      <c r="D41" s="1071">
        <v>5</v>
      </c>
      <c r="E41" s="1072" t="s">
        <v>352</v>
      </c>
      <c r="F41" s="1073" t="s">
        <v>1858</v>
      </c>
      <c r="G41" s="1074" t="s">
        <v>465</v>
      </c>
      <c r="H41" s="1075" t="s">
        <v>352</v>
      </c>
      <c r="I41" s="1075" t="s">
        <v>352</v>
      </c>
      <c r="J41" s="1076">
        <v>0</v>
      </c>
      <c r="K41" s="1074" t="s">
        <v>341</v>
      </c>
      <c r="L41" s="1077">
        <v>4.610195708308499</v>
      </c>
      <c r="M41" s="1078">
        <v>1</v>
      </c>
      <c r="N41" s="1079">
        <v>2.0545118552303872</v>
      </c>
      <c r="O41" s="1073" t="s">
        <v>3184</v>
      </c>
      <c r="P41" s="1367" t="s">
        <v>2444</v>
      </c>
      <c r="Q41" s="1041" t="s">
        <v>2449</v>
      </c>
      <c r="R41" s="1094">
        <v>2</v>
      </c>
      <c r="S41" s="1094">
        <v>3</v>
      </c>
      <c r="T41" s="1094">
        <v>1</v>
      </c>
      <c r="U41" s="1094">
        <v>1</v>
      </c>
      <c r="V41" s="1094">
        <v>1</v>
      </c>
      <c r="W41" s="1094">
        <v>5</v>
      </c>
      <c r="X41" s="1089">
        <v>5</v>
      </c>
      <c r="Y41" s="1089">
        <v>2</v>
      </c>
      <c r="Z41" s="1093">
        <v>1.2152396494091648</v>
      </c>
      <c r="AA41" s="1093">
        <v>2.0545118552303872</v>
      </c>
      <c r="AB41" s="1093" t="s">
        <v>3185</v>
      </c>
      <c r="AC41" s="1095">
        <v>1.05</v>
      </c>
      <c r="AD41" s="1095">
        <v>1.05</v>
      </c>
      <c r="AE41" s="1095">
        <v>1</v>
      </c>
      <c r="AF41" s="1095">
        <v>1</v>
      </c>
      <c r="AG41" s="1095">
        <v>1</v>
      </c>
      <c r="AH41" s="1095">
        <v>1.2</v>
      </c>
      <c r="AJ41" s="1080" t="s">
        <v>2444</v>
      </c>
      <c r="AM41" s="1296"/>
    </row>
    <row r="42" spans="1:42" ht="11.45" customHeight="1">
      <c r="A42" s="1045" t="s">
        <v>2482</v>
      </c>
      <c r="B42" s="1059" t="s">
        <v>469</v>
      </c>
      <c r="C42" s="1060"/>
      <c r="D42" s="1071">
        <v>5</v>
      </c>
      <c r="E42" s="1072" t="s">
        <v>352</v>
      </c>
      <c r="F42" s="1073" t="s">
        <v>2189</v>
      </c>
      <c r="G42" s="1074" t="s">
        <v>2190</v>
      </c>
      <c r="H42" s="1075" t="s">
        <v>352</v>
      </c>
      <c r="I42" s="1075" t="s">
        <v>352</v>
      </c>
      <c r="J42" s="1076">
        <v>0</v>
      </c>
      <c r="K42" s="1074" t="s">
        <v>341</v>
      </c>
      <c r="L42" s="1077">
        <v>61.356324316601004</v>
      </c>
      <c r="M42" s="1078">
        <v>1</v>
      </c>
      <c r="N42" s="1079">
        <v>2.0545118552303872</v>
      </c>
      <c r="O42" s="1073" t="s">
        <v>3186</v>
      </c>
      <c r="P42" s="1367" t="s">
        <v>2445</v>
      </c>
      <c r="Q42" s="1041" t="s">
        <v>2449</v>
      </c>
      <c r="R42" s="1094">
        <v>2</v>
      </c>
      <c r="S42" s="1094">
        <v>3</v>
      </c>
      <c r="T42" s="1094">
        <v>1</v>
      </c>
      <c r="U42" s="1094">
        <v>1</v>
      </c>
      <c r="V42" s="1094">
        <v>1</v>
      </c>
      <c r="W42" s="1094">
        <v>5</v>
      </c>
      <c r="X42" s="1089">
        <v>5</v>
      </c>
      <c r="Y42" s="1089">
        <v>2</v>
      </c>
      <c r="Z42" s="1093">
        <v>1.2152396494091648</v>
      </c>
      <c r="AA42" s="1093">
        <v>2.0545118552303872</v>
      </c>
      <c r="AB42" s="1093" t="s">
        <v>3185</v>
      </c>
      <c r="AC42" s="1095">
        <v>1.05</v>
      </c>
      <c r="AD42" s="1095">
        <v>1.05</v>
      </c>
      <c r="AE42" s="1095">
        <v>1</v>
      </c>
      <c r="AF42" s="1095">
        <v>1</v>
      </c>
      <c r="AG42" s="1095">
        <v>1</v>
      </c>
      <c r="AH42" s="1095">
        <v>1.2</v>
      </c>
      <c r="AJ42" s="1080" t="s">
        <v>2445</v>
      </c>
      <c r="AM42" s="1296"/>
    </row>
    <row r="43" spans="1:42" ht="11.45" customHeight="1">
      <c r="A43" s="1045">
        <v>1409</v>
      </c>
      <c r="B43" s="1059" t="s">
        <v>469</v>
      </c>
      <c r="C43" s="1060"/>
      <c r="D43" s="1071">
        <v>5</v>
      </c>
      <c r="E43" s="1072" t="s">
        <v>352</v>
      </c>
      <c r="F43" s="1073" t="s">
        <v>1741</v>
      </c>
      <c r="G43" s="1074" t="s">
        <v>336</v>
      </c>
      <c r="H43" s="1075" t="s">
        <v>352</v>
      </c>
      <c r="I43" s="1075" t="s">
        <v>352</v>
      </c>
      <c r="J43" s="1076">
        <v>0</v>
      </c>
      <c r="K43" s="1074" t="s">
        <v>339</v>
      </c>
      <c r="L43" s="1077">
        <v>3.0187499999999999E-2</v>
      </c>
      <c r="M43" s="1078">
        <v>1</v>
      </c>
      <c r="N43" s="1079">
        <v>1.2225687766877855</v>
      </c>
      <c r="O43" s="1073" t="s">
        <v>3187</v>
      </c>
      <c r="P43" s="1367" t="s">
        <v>2483</v>
      </c>
      <c r="Q43" s="1041" t="s">
        <v>2449</v>
      </c>
      <c r="R43" s="1094">
        <v>2</v>
      </c>
      <c r="S43" s="1094">
        <v>3</v>
      </c>
      <c r="T43" s="1094">
        <v>1</v>
      </c>
      <c r="U43" s="1094">
        <v>1</v>
      </c>
      <c r="V43" s="1094">
        <v>1</v>
      </c>
      <c r="W43" s="1094">
        <v>5</v>
      </c>
      <c r="X43" s="1089">
        <v>6</v>
      </c>
      <c r="Y43" s="1089">
        <v>1.05</v>
      </c>
      <c r="Z43" s="1093">
        <v>1.2152396494091648</v>
      </c>
      <c r="AA43" s="1093">
        <v>1.2225687766877855</v>
      </c>
      <c r="AB43" s="1093" t="s">
        <v>3150</v>
      </c>
      <c r="AC43" s="1095">
        <v>1.05</v>
      </c>
      <c r="AD43" s="1095">
        <v>1.05</v>
      </c>
      <c r="AE43" s="1095">
        <v>1</v>
      </c>
      <c r="AF43" s="1095">
        <v>1</v>
      </c>
      <c r="AG43" s="1095">
        <v>1</v>
      </c>
      <c r="AH43" s="1095">
        <v>1.2</v>
      </c>
      <c r="AJ43" s="1080" t="s">
        <v>2483</v>
      </c>
      <c r="AK43" s="1296">
        <v>4.8300000000000003E-2</v>
      </c>
      <c r="AL43" s="1080" t="s">
        <v>339</v>
      </c>
      <c r="AM43" s="1296">
        <v>3.0187499999999999E-5</v>
      </c>
      <c r="AN43" s="1080">
        <v>20</v>
      </c>
      <c r="AO43" s="1080">
        <v>0</v>
      </c>
      <c r="AP43" s="1080" t="s">
        <v>2452</v>
      </c>
    </row>
    <row r="44" spans="1:42" ht="11.45" customHeight="1">
      <c r="A44" s="1045">
        <v>4003</v>
      </c>
      <c r="B44" s="1059" t="s">
        <v>469</v>
      </c>
      <c r="C44" s="1060"/>
      <c r="D44" s="1071">
        <v>5</v>
      </c>
      <c r="E44" s="1072" t="s">
        <v>352</v>
      </c>
      <c r="F44" s="1073" t="s">
        <v>2979</v>
      </c>
      <c r="G44" s="1074" t="s">
        <v>336</v>
      </c>
      <c r="H44" s="1075" t="s">
        <v>352</v>
      </c>
      <c r="I44" s="1075" t="s">
        <v>352</v>
      </c>
      <c r="J44" s="1076">
        <v>0</v>
      </c>
      <c r="K44" s="1074" t="s">
        <v>339</v>
      </c>
      <c r="L44" s="1077">
        <v>0.885625</v>
      </c>
      <c r="M44" s="1078">
        <v>1</v>
      </c>
      <c r="N44" s="1079">
        <v>1.2225687766877855</v>
      </c>
      <c r="O44" s="1073" t="s">
        <v>3188</v>
      </c>
      <c r="P44" s="1367" t="s">
        <v>2484</v>
      </c>
      <c r="Q44" s="1041" t="s">
        <v>2449</v>
      </c>
      <c r="R44" s="1094">
        <v>2</v>
      </c>
      <c r="S44" s="1094">
        <v>3</v>
      </c>
      <c r="T44" s="1094">
        <v>1</v>
      </c>
      <c r="U44" s="1094">
        <v>1</v>
      </c>
      <c r="V44" s="1094">
        <v>1</v>
      </c>
      <c r="W44" s="1094">
        <v>5</v>
      </c>
      <c r="X44" s="1089">
        <v>6</v>
      </c>
      <c r="Y44" s="1089">
        <v>1.05</v>
      </c>
      <c r="Z44" s="1093">
        <v>1.2152396494091648</v>
      </c>
      <c r="AA44" s="1093">
        <v>1.2225687766877855</v>
      </c>
      <c r="AB44" s="1093" t="s">
        <v>3150</v>
      </c>
      <c r="AC44" s="1095">
        <v>1.05</v>
      </c>
      <c r="AD44" s="1095">
        <v>1.05</v>
      </c>
      <c r="AE44" s="1095">
        <v>1</v>
      </c>
      <c r="AF44" s="1095">
        <v>1</v>
      </c>
      <c r="AG44" s="1095">
        <v>1</v>
      </c>
      <c r="AH44" s="1095">
        <v>1.2</v>
      </c>
      <c r="AJ44" s="1080" t="s">
        <v>2484</v>
      </c>
      <c r="AK44" s="1080">
        <v>1.417</v>
      </c>
      <c r="AL44" s="1080" t="s">
        <v>339</v>
      </c>
      <c r="AM44" s="1296">
        <v>8.8562500000000002E-4</v>
      </c>
      <c r="AN44" s="1080">
        <v>20</v>
      </c>
      <c r="AO44" s="1080">
        <v>0</v>
      </c>
      <c r="AP44" s="1080" t="s">
        <v>2452</v>
      </c>
    </row>
    <row r="45" spans="1:42" ht="11.45" customHeight="1">
      <c r="A45" s="1045">
        <v>652</v>
      </c>
      <c r="B45" s="1059" t="s">
        <v>196</v>
      </c>
      <c r="C45" s="1060"/>
      <c r="D45" s="1071" t="s">
        <v>352</v>
      </c>
      <c r="E45" s="1072">
        <v>4</v>
      </c>
      <c r="F45" s="1073" t="s">
        <v>934</v>
      </c>
      <c r="G45" s="1074" t="s">
        <v>352</v>
      </c>
      <c r="H45" s="1075" t="s">
        <v>246</v>
      </c>
      <c r="I45" s="1075" t="s">
        <v>618</v>
      </c>
      <c r="J45" s="1076" t="s">
        <v>352</v>
      </c>
      <c r="K45" s="1074" t="s">
        <v>339</v>
      </c>
      <c r="L45" s="1077">
        <v>1.1562499999999998E-5</v>
      </c>
      <c r="M45" s="1078">
        <v>1</v>
      </c>
      <c r="N45" s="1079">
        <v>5.0591624458778774</v>
      </c>
      <c r="O45" s="1073" t="s">
        <v>3189</v>
      </c>
      <c r="P45" s="1367" t="s">
        <v>2485</v>
      </c>
      <c r="Q45" s="1041" t="s">
        <v>2449</v>
      </c>
      <c r="R45" s="1094">
        <v>2</v>
      </c>
      <c r="S45" s="1094">
        <v>3</v>
      </c>
      <c r="T45" s="1094">
        <v>1</v>
      </c>
      <c r="U45" s="1094">
        <v>1</v>
      </c>
      <c r="V45" s="1094">
        <v>1</v>
      </c>
      <c r="W45" s="1094">
        <v>5</v>
      </c>
      <c r="X45" s="1089">
        <v>22</v>
      </c>
      <c r="Y45" s="1089">
        <v>5</v>
      </c>
      <c r="Z45" s="1093">
        <v>1.2152396494091648</v>
      </c>
      <c r="AA45" s="1093">
        <v>5.0591624458778774</v>
      </c>
      <c r="AB45" s="1093" t="s">
        <v>3190</v>
      </c>
      <c r="AC45" s="1095">
        <v>1.05</v>
      </c>
      <c r="AD45" s="1095">
        <v>1.05</v>
      </c>
      <c r="AE45" s="1095">
        <v>1</v>
      </c>
      <c r="AF45" s="1095">
        <v>1</v>
      </c>
      <c r="AG45" s="1095">
        <v>1</v>
      </c>
      <c r="AH45" s="1095">
        <v>1.2</v>
      </c>
      <c r="AJ45" s="1080" t="s">
        <v>2485</v>
      </c>
      <c r="AK45" s="1296">
        <v>1.8499999999999999E-5</v>
      </c>
      <c r="AL45" s="1080" t="s">
        <v>339</v>
      </c>
    </row>
    <row r="46" spans="1:42" ht="11.45" customHeight="1">
      <c r="A46" s="1045">
        <v>2409</v>
      </c>
      <c r="B46" s="1059" t="s">
        <v>3191</v>
      </c>
      <c r="C46" s="1060"/>
      <c r="D46" s="1071" t="s">
        <v>352</v>
      </c>
      <c r="E46" s="1072">
        <v>4</v>
      </c>
      <c r="F46" s="1073" t="s">
        <v>934</v>
      </c>
      <c r="G46" s="1074" t="s">
        <v>352</v>
      </c>
      <c r="H46" s="1075" t="s">
        <v>134</v>
      </c>
      <c r="I46" s="1075" t="s">
        <v>619</v>
      </c>
      <c r="J46" s="1076" t="s">
        <v>352</v>
      </c>
      <c r="K46" s="1074" t="s">
        <v>339</v>
      </c>
      <c r="L46" s="1077">
        <v>1.1562499999999998E-5</v>
      </c>
      <c r="M46" s="1078">
        <v>1</v>
      </c>
      <c r="N46" s="1079">
        <v>5.0591624458778774</v>
      </c>
      <c r="O46" s="1073" t="s">
        <v>3192</v>
      </c>
      <c r="P46" s="1367" t="s">
        <v>2486</v>
      </c>
      <c r="Q46" s="1041" t="s">
        <v>2449</v>
      </c>
      <c r="R46" s="1094">
        <v>2</v>
      </c>
      <c r="S46" s="1094">
        <v>3</v>
      </c>
      <c r="T46" s="1094">
        <v>1</v>
      </c>
      <c r="U46" s="1094">
        <v>1</v>
      </c>
      <c r="V46" s="1094">
        <v>1</v>
      </c>
      <c r="W46" s="1094">
        <v>5</v>
      </c>
      <c r="X46" s="1089">
        <v>35</v>
      </c>
      <c r="Y46" s="1089">
        <v>5</v>
      </c>
      <c r="Z46" s="1093">
        <v>1.2152396494091648</v>
      </c>
      <c r="AA46" s="1093">
        <v>5.0591624458778774</v>
      </c>
      <c r="AB46" s="1093" t="s">
        <v>3190</v>
      </c>
      <c r="AC46" s="1095">
        <v>1.05</v>
      </c>
      <c r="AD46" s="1095">
        <v>1.05</v>
      </c>
      <c r="AE46" s="1095">
        <v>1</v>
      </c>
      <c r="AF46" s="1095">
        <v>1</v>
      </c>
      <c r="AG46" s="1095">
        <v>1</v>
      </c>
      <c r="AH46" s="1095">
        <v>1.2</v>
      </c>
      <c r="AJ46" s="1080" t="s">
        <v>2486</v>
      </c>
      <c r="AK46" s="1296">
        <v>1.8499999999999999E-5</v>
      </c>
      <c r="AL46" s="1080" t="s">
        <v>339</v>
      </c>
    </row>
    <row r="47" spans="1:42" ht="11.45" customHeight="1">
      <c r="A47" s="1045">
        <v>9979</v>
      </c>
      <c r="B47" s="1059" t="s">
        <v>196</v>
      </c>
      <c r="C47" s="1060"/>
      <c r="D47" s="1071" t="s">
        <v>352</v>
      </c>
      <c r="E47" s="1072">
        <v>4</v>
      </c>
      <c r="F47" s="1073" t="s">
        <v>3069</v>
      </c>
      <c r="G47" s="1074" t="s">
        <v>352</v>
      </c>
      <c r="H47" s="1075" t="s">
        <v>246</v>
      </c>
      <c r="I47" s="1075" t="s">
        <v>618</v>
      </c>
      <c r="J47" s="1076" t="s">
        <v>352</v>
      </c>
      <c r="K47" s="1074" t="s">
        <v>339</v>
      </c>
      <c r="L47" s="1077">
        <v>36.5625</v>
      </c>
      <c r="M47" s="1078">
        <v>1</v>
      </c>
      <c r="N47" s="1079">
        <v>1.5797756771112552</v>
      </c>
      <c r="O47" s="1073" t="s">
        <v>3193</v>
      </c>
      <c r="P47" s="1367" t="s">
        <v>2487</v>
      </c>
      <c r="Q47" s="1041" t="s">
        <v>2488</v>
      </c>
      <c r="R47" s="1094">
        <v>3</v>
      </c>
      <c r="S47" s="1094">
        <v>3</v>
      </c>
      <c r="T47" s="1094">
        <v>1</v>
      </c>
      <c r="U47" s="1094">
        <v>1</v>
      </c>
      <c r="V47" s="1094">
        <v>1</v>
      </c>
      <c r="W47" s="1094">
        <v>5</v>
      </c>
      <c r="X47" s="1089">
        <v>31</v>
      </c>
      <c r="Y47" s="1089">
        <v>1.5</v>
      </c>
      <c r="Z47" s="1093">
        <v>1.2354522921220721</v>
      </c>
      <c r="AA47" s="1093">
        <v>1.5797756771112552</v>
      </c>
      <c r="AB47" s="1093" t="s">
        <v>3194</v>
      </c>
      <c r="AC47" s="1095">
        <v>1.1000000000000001</v>
      </c>
      <c r="AD47" s="1095">
        <v>1.05</v>
      </c>
      <c r="AE47" s="1095">
        <v>1</v>
      </c>
      <c r="AF47" s="1095">
        <v>1</v>
      </c>
      <c r="AG47" s="1095">
        <v>1</v>
      </c>
      <c r="AH47" s="1095">
        <v>1.2</v>
      </c>
      <c r="AK47" s="1296"/>
    </row>
    <row r="49" spans="6:41">
      <c r="AM49" s="1080" t="s">
        <v>2489</v>
      </c>
      <c r="AN49" s="1080">
        <v>4.610195708308499</v>
      </c>
      <c r="AO49" s="1080">
        <v>61.356324316601004</v>
      </c>
    </row>
    <row r="50" spans="6:41" ht="12" customHeight="1"/>
    <row r="51" spans="6:41">
      <c r="F51" s="1080" t="s">
        <v>2490</v>
      </c>
      <c r="G51" s="1080" t="s">
        <v>466</v>
      </c>
      <c r="J51" s="1080" t="s">
        <v>489</v>
      </c>
    </row>
    <row r="52" spans="6:41">
      <c r="F52" s="1080" t="s">
        <v>2491</v>
      </c>
      <c r="G52" s="1080" t="s">
        <v>952</v>
      </c>
      <c r="J52" s="1080">
        <v>61.5</v>
      </c>
    </row>
    <row r="53" spans="6:41">
      <c r="F53" s="1080" t="s">
        <v>2492</v>
      </c>
      <c r="G53" s="1080" t="s">
        <v>340</v>
      </c>
      <c r="J53" s="1080">
        <v>2.4336E-2</v>
      </c>
    </row>
    <row r="54" spans="6:41">
      <c r="F54" s="1080" t="s">
        <v>2493</v>
      </c>
      <c r="G54" s="1080" t="s">
        <v>340</v>
      </c>
      <c r="J54" s="1080">
        <v>1.496664</v>
      </c>
    </row>
    <row r="56" spans="6:41">
      <c r="F56" s="1080" t="s">
        <v>2494</v>
      </c>
      <c r="G56" s="1080" t="s">
        <v>340</v>
      </c>
      <c r="J56" s="1080">
        <v>1.496664</v>
      </c>
    </row>
    <row r="57" spans="6:41">
      <c r="F57" s="1080" t="s">
        <v>2495</v>
      </c>
      <c r="G57" s="1080" t="s">
        <v>241</v>
      </c>
      <c r="J57" s="1080">
        <v>2.0487861193293888</v>
      </c>
      <c r="K57" s="1080" t="s">
        <v>2496</v>
      </c>
    </row>
    <row r="58" spans="6:41">
      <c r="F58" s="1080" t="s">
        <v>2497</v>
      </c>
      <c r="G58" s="1080" t="s">
        <v>339</v>
      </c>
      <c r="J58" s="1080">
        <v>3.0663444285000003</v>
      </c>
    </row>
    <row r="60" spans="6:41">
      <c r="F60" s="1080" t="s">
        <v>2498</v>
      </c>
      <c r="G60" s="1080" t="s">
        <v>339</v>
      </c>
      <c r="J60" s="1080">
        <v>22</v>
      </c>
      <c r="K60" s="1080" t="s">
        <v>2499</v>
      </c>
    </row>
    <row r="62" spans="6:41">
      <c r="F62" s="1080" t="s">
        <v>2500</v>
      </c>
    </row>
    <row r="63" spans="6:41">
      <c r="F63" s="1080" t="s">
        <v>2501</v>
      </c>
      <c r="G63" s="1080" t="s">
        <v>2502</v>
      </c>
      <c r="J63" s="1297">
        <v>0.73124999999999996</v>
      </c>
    </row>
    <row r="64" spans="6:41">
      <c r="F64" s="1080" t="s">
        <v>2503</v>
      </c>
      <c r="G64" s="1080" t="s">
        <v>542</v>
      </c>
      <c r="J64" s="1297">
        <v>1000</v>
      </c>
    </row>
    <row r="66" spans="6:10">
      <c r="F66" s="1080" t="s">
        <v>2504</v>
      </c>
      <c r="G66" s="1080" t="s">
        <v>353</v>
      </c>
      <c r="J66" s="1312">
        <v>0.05</v>
      </c>
    </row>
    <row r="67" spans="6:10">
      <c r="F67" s="1080" t="s">
        <v>2505</v>
      </c>
      <c r="G67" s="1080" t="s">
        <v>339</v>
      </c>
      <c r="J67" s="1297">
        <v>36.5625</v>
      </c>
    </row>
  </sheetData>
  <mergeCells count="1">
    <mergeCell ref="R1:W1"/>
  </mergeCells>
  <conditionalFormatting sqref="B8:B17 B31:B32 B37:B40">
    <cfRule type="cellIs" dxfId="673" priority="37" stopIfTrue="1" operator="notEqual">
      <formula>""</formula>
    </cfRule>
  </conditionalFormatting>
  <conditionalFormatting sqref="R8:W8 R37:R38 R30:R32 T30:V32 T37:V38 R14:R17 T14:V17 S14:S47 R9:V13 W9:W47">
    <cfRule type="cellIs" dxfId="672" priority="36" stopIfTrue="1" operator="notBetween">
      <formula>1</formula>
      <formula>5</formula>
    </cfRule>
  </conditionalFormatting>
  <conditionalFormatting sqref="D8:P8 D9:K17 M9:P9 D37:K38 M37:O38 L9:L42 D30:K32 M30:O32 R30:R32 R37:R38 R8:W8 M10:O17 P10:P46 R14:R17 T14:V17 T37:V38 T30:V32 S14:S47 R9:V13 W9:W47">
    <cfRule type="expression" dxfId="671" priority="35">
      <formula>MOD(ROW(),2)=0</formula>
    </cfRule>
  </conditionalFormatting>
  <conditionalFormatting sqref="X8:AH17 X37:AH38 X30:AH32">
    <cfRule type="expression" dxfId="670" priority="34">
      <formula>MOD(ROW(),2)=0</formula>
    </cfRule>
  </conditionalFormatting>
  <conditionalFormatting sqref="B18:B21">
    <cfRule type="cellIs" dxfId="669" priority="33" stopIfTrue="1" operator="notEqual">
      <formula>""</formula>
    </cfRule>
  </conditionalFormatting>
  <conditionalFormatting sqref="R18:R21 T18:V21">
    <cfRule type="cellIs" dxfId="668" priority="32" stopIfTrue="1" operator="notBetween">
      <formula>1</formula>
      <formula>5</formula>
    </cfRule>
  </conditionalFormatting>
  <conditionalFormatting sqref="D18:K21 M18:O21 R18:R21 T18:V21">
    <cfRule type="expression" dxfId="667" priority="31">
      <formula>MOD(ROW(),2)=0</formula>
    </cfRule>
  </conditionalFormatting>
  <conditionalFormatting sqref="X18:AH21">
    <cfRule type="expression" dxfId="666" priority="30">
      <formula>MOD(ROW(),2)=0</formula>
    </cfRule>
  </conditionalFormatting>
  <conditionalFormatting sqref="B22:B25">
    <cfRule type="cellIs" dxfId="665" priority="29" stopIfTrue="1" operator="notEqual">
      <formula>""</formula>
    </cfRule>
  </conditionalFormatting>
  <conditionalFormatting sqref="R22:R25 T22:V25">
    <cfRule type="cellIs" dxfId="664" priority="28" stopIfTrue="1" operator="notBetween">
      <formula>1</formula>
      <formula>5</formula>
    </cfRule>
  </conditionalFormatting>
  <conditionalFormatting sqref="D22:K25 M22:O25 R22:R25 T22:V25">
    <cfRule type="expression" dxfId="663" priority="27">
      <formula>MOD(ROW(),2)=0</formula>
    </cfRule>
  </conditionalFormatting>
  <conditionalFormatting sqref="X22:AH25">
    <cfRule type="expression" dxfId="662" priority="26">
      <formula>MOD(ROW(),2)=0</formula>
    </cfRule>
  </conditionalFormatting>
  <conditionalFormatting sqref="B26:B30">
    <cfRule type="cellIs" dxfId="661" priority="25" stopIfTrue="1" operator="notEqual">
      <formula>""</formula>
    </cfRule>
  </conditionalFormatting>
  <conditionalFormatting sqref="R26:R29 T26:V29">
    <cfRule type="cellIs" dxfId="660" priority="24" stopIfTrue="1" operator="notBetween">
      <formula>1</formula>
      <formula>5</formula>
    </cfRule>
  </conditionalFormatting>
  <conditionalFormatting sqref="D26:K29 M26:O29 R26:R29 T26:V29">
    <cfRule type="expression" dxfId="659" priority="23">
      <formula>MOD(ROW(),2)=0</formula>
    </cfRule>
  </conditionalFormatting>
  <conditionalFormatting sqref="X26:AH29">
    <cfRule type="expression" dxfId="658" priority="22">
      <formula>MOD(ROW(),2)=0</formula>
    </cfRule>
  </conditionalFormatting>
  <conditionalFormatting sqref="B33:B36">
    <cfRule type="cellIs" dxfId="657" priority="21" stopIfTrue="1" operator="notEqual">
      <formula>""</formula>
    </cfRule>
  </conditionalFormatting>
  <conditionalFormatting sqref="R33:R36 T33:V36">
    <cfRule type="cellIs" dxfId="656" priority="20" stopIfTrue="1" operator="notBetween">
      <formula>1</formula>
      <formula>5</formula>
    </cfRule>
  </conditionalFormatting>
  <conditionalFormatting sqref="D33:K36 M33:O36 R33:R36 T33:V36">
    <cfRule type="expression" dxfId="655" priority="19">
      <formula>MOD(ROW(),2)=0</formula>
    </cfRule>
  </conditionalFormatting>
  <conditionalFormatting sqref="X33:AH36">
    <cfRule type="expression" dxfId="654" priority="18">
      <formula>MOD(ROW(),2)=0</formula>
    </cfRule>
  </conditionalFormatting>
  <conditionalFormatting sqref="B41:B42">
    <cfRule type="cellIs" dxfId="653" priority="17" stopIfTrue="1" operator="notEqual">
      <formula>""</formula>
    </cfRule>
  </conditionalFormatting>
  <conditionalFormatting sqref="R39:R42 T39:V42">
    <cfRule type="cellIs" dxfId="652" priority="16" stopIfTrue="1" operator="notBetween">
      <formula>1</formula>
      <formula>5</formula>
    </cfRule>
  </conditionalFormatting>
  <conditionalFormatting sqref="D39:K42 M39:O42 R39:R42 T39:V42">
    <cfRule type="expression" dxfId="651" priority="15">
      <formula>MOD(ROW(),2)=0</formula>
    </cfRule>
  </conditionalFormatting>
  <conditionalFormatting sqref="X39:AH42">
    <cfRule type="expression" dxfId="650" priority="14">
      <formula>MOD(ROW(),2)=0</formula>
    </cfRule>
  </conditionalFormatting>
  <conditionalFormatting sqref="L43:L46">
    <cfRule type="expression" dxfId="649" priority="13">
      <formula>MOD(ROW(),2)=0</formula>
    </cfRule>
  </conditionalFormatting>
  <conditionalFormatting sqref="B43:B46">
    <cfRule type="cellIs" dxfId="648" priority="12" stopIfTrue="1" operator="notEqual">
      <formula>""</formula>
    </cfRule>
  </conditionalFormatting>
  <conditionalFormatting sqref="R43:R46 T43:V46">
    <cfRule type="cellIs" dxfId="647" priority="11" stopIfTrue="1" operator="notBetween">
      <formula>1</formula>
      <formula>5</formula>
    </cfRule>
  </conditionalFormatting>
  <conditionalFormatting sqref="D43:K46 M43:O46 R43:R46 T43:V46">
    <cfRule type="expression" dxfId="646" priority="10">
      <formula>MOD(ROW(),2)=0</formula>
    </cfRule>
  </conditionalFormatting>
  <conditionalFormatting sqref="X43:AH46">
    <cfRule type="expression" dxfId="645" priority="9">
      <formula>MOD(ROW(),2)=0</formula>
    </cfRule>
  </conditionalFormatting>
  <conditionalFormatting sqref="Q8:Q46">
    <cfRule type="expression" dxfId="644" priority="8">
      <formula>MOD(ROW(),2)=0</formula>
    </cfRule>
  </conditionalFormatting>
  <conditionalFormatting sqref="P47">
    <cfRule type="expression" dxfId="643" priority="7">
      <formula>MOD(ROW(),2)=0</formula>
    </cfRule>
  </conditionalFormatting>
  <conditionalFormatting sqref="L47">
    <cfRule type="expression" dxfId="642" priority="6">
      <formula>MOD(ROW(),2)=0</formula>
    </cfRule>
  </conditionalFormatting>
  <conditionalFormatting sqref="B47">
    <cfRule type="cellIs" dxfId="641" priority="5" stopIfTrue="1" operator="notEqual">
      <formula>""</formula>
    </cfRule>
  </conditionalFormatting>
  <conditionalFormatting sqref="R47 T47:V47">
    <cfRule type="cellIs" dxfId="640" priority="4" stopIfTrue="1" operator="notBetween">
      <formula>1</formula>
      <formula>5</formula>
    </cfRule>
  </conditionalFormatting>
  <conditionalFormatting sqref="D47:K47 M47:O47 R47 T47:V47">
    <cfRule type="expression" dxfId="639" priority="3">
      <formula>MOD(ROW(),2)=0</formula>
    </cfRule>
  </conditionalFormatting>
  <conditionalFormatting sqref="X47:AH47">
    <cfRule type="expression" dxfId="638" priority="2">
      <formula>MOD(ROW(),2)=0</formula>
    </cfRule>
  </conditionalFormatting>
  <conditionalFormatting sqref="Q47">
    <cfRule type="expression" dxfId="637" priority="1">
      <formula>MOD(ROW(),2)=0</formula>
    </cfRule>
  </conditionalFormatting>
  <dataValidations xWindow="1059" yWindow="303" count="28">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47" xr:uid="{EF86A771-41A4-4FFD-A909-5DD1A8E8998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47" xr:uid="{A7F48F12-46B1-41D8-B1B5-AC32DD3FB8D4}"/>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47" xr:uid="{0E9731A4-BCAA-451F-AF64-C334E9D12517}"/>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47" xr:uid="{7CCF9EF4-C9C0-40E3-B863-E3D63BC76CDF}"/>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47" xr:uid="{8B86E163-F285-4772-8AFB-6CB0CCFB7944}"/>
    <dataValidation allowBlank="1" showInputMessage="1" showErrorMessage="1" promptTitle="Do not change" prompt="This field is automatically updated from the names-list" sqref="X8:X47" xr:uid="{00937394-B90C-480B-9174-95FD79E2D567}"/>
    <dataValidation allowBlank="1" showInputMessage="1" showErrorMessage="1" promptTitle="Do not change" prompt="This field is automatically calculated from your inputs." sqref="Y8:AH47" xr:uid="{E037207B-82D5-4395-8CAB-FC833CD102DA}"/>
    <dataValidation allowBlank="1" showInputMessage="1" showErrorMessage="1" prompt="Mean amount of elementary flow or intermediate product flow. Enter your values (or the respective equation) here." sqref="L8:L47" xr:uid="{FDEC8BBF-D671-494A-8783-9A70A2EE864E}"/>
    <dataValidation allowBlank="1" showInputMessage="1" showErrorMessage="1" prompt="always 1" sqref="L7" xr:uid="{6C343277-AD58-407F-9B01-ABFAD9EFF6D5}"/>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E089E2B6-058A-4AB4-81E1-3AF9EC614A03}"/>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4D6E0998-122B-4219-B6B3-C2A52795719D}"/>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47" xr:uid="{AB795FA7-44D9-484B-ABC5-9F2E7F164012}"/>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47" xr:uid="{8DC36F4E-3123-42DE-BAA1-1DE10AE6B617}"/>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47" xr:uid="{81B2017F-DD47-4237-B393-997D7EF779D9}"/>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47" xr:uid="{79998B94-7120-42D7-AB87-1950CA413B62}"/>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8:T47" xr:uid="{D0CE7300-6ABB-4A5D-8D2D-CCC05E16D9E8}"/>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47" xr:uid="{4287356B-BE81-4137-87BC-C1B600A88362}"/>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47" xr:uid="{D63F0C3B-FC48-4E63-A1A5-A1BA197E0C5B}"/>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9E4224C1-6E78-44F4-B399-59F6A9DF9FCE}"/>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47" xr:uid="{6DB62E9D-402B-424A-BCD9-0086EAB8131E}"/>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81922DF0-DACD-45B5-8AED-FB5B220041EE}"/>
    <dataValidation allowBlank="1" showInputMessage="1" showErrorMessage="1" promptTitle="Name" prompt="Name of the exchange (elementary flow or intermediate product flow) in English language. " sqref="F2:F3" xr:uid="{A0F5CDFE-372E-402F-938F-C3E11913ABD6}"/>
    <dataValidation allowBlank="1" showInputMessage="1" showErrorMessage="1" promptTitle="Infrastructure" prompt="Describes whether the intermediate product flow from or to the unit process is an infrastructure process or not._x000a__x000a_Not applicable to elementary flows." sqref="F5 J2:J3" xr:uid="{F6A15AF9-4300-4B9B-81B2-29A539EF6792}"/>
    <dataValidation allowBlank="1" showInputMessage="1" showErrorMessage="1" promptTitle="Unit" prompt="Unit of the exchange (elementary flow or intermediate product flow)." sqref="F6 K2:K3" xr:uid="{E73617C0-83F2-4369-BD09-BD1270365F26}"/>
    <dataValidation allowBlank="1" showInputMessage="1" showErrorMessage="1" prompt="This cell is automatically updated from the names List according to the index number in L1. It needs to be identical to the output product." sqref="L3:L6" xr:uid="{FB9730AB-98D5-45FE-A079-C1FF0D4997D6}"/>
    <dataValidation allowBlank="1" showInputMessage="1" showErrorMessage="1" prompt="Do not change." sqref="X3:AH4" xr:uid="{D69F585E-B789-477C-B133-EFF4FAA9494D}"/>
    <dataValidation allowBlank="1" showInputMessage="1" showErrorMessage="1" promptTitle="Remarks" prompt="A general comment (data source, calculation procedure, ...) can be made about each individual exchange. The remarks are added to the GeneralComment-field." sqref="P3 Q2:Q3 P8:P47" xr:uid="{E8E470DA-412F-49F5-A59B-545A76041275}"/>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E8CFA6A2-CB53-4244-94B1-0EC1C4C8411F}"/>
  </dataValidations>
  <printOptions horizontalCentered="1" verticalCentered="1"/>
  <pageMargins left="0.78740157480314965" right="0.78740157480314965" top="0.98425196850393704" bottom="0.98425196850393704" header="0.51181102362204722" footer="0.51181102362204722"/>
  <pageSetup paperSize="9" scale="29" orientation="landscape" r:id="rId1"/>
  <headerFooter alignWithMargins="0">
    <oddHeader>&amp;A</oddHeader>
    <oddFooter>&amp;L&amp;D&amp;C&amp;F&amp;RSeite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9E3A-F270-4D49-81AB-6108CBD6D74A}">
  <sheetPr codeName="Tabelle27">
    <tabColor theme="5" tint="0.79998168889431442"/>
    <pageSetUpPr fitToPage="1"/>
  </sheetPr>
  <dimension ref="A1:AM3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7109375" style="1080" customWidth="1"/>
    <col min="2" max="2" width="15.7109375" style="1105" customWidth="1"/>
    <col min="3" max="3" width="5.7109375" style="1106" hidden="1" customWidth="1" outlineLevel="1"/>
    <col min="4" max="5" width="3.7109375" style="1080" hidden="1" customWidth="1" outlineLevel="1"/>
    <col min="6" max="6" width="38.855468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5.7109375" style="1080" customWidth="1"/>
    <col min="13" max="14" width="5.7109375" style="1107" customWidth="1" outlineLevel="1"/>
    <col min="15" max="15" width="50.7109375" style="1107" customWidth="1" outlineLevel="1"/>
    <col min="16" max="16" width="19.7109375" style="1081" customWidth="1"/>
    <col min="17" max="17" width="58.5703125" style="1081" customWidth="1"/>
    <col min="18" max="23" width="4.7109375" style="1081" customWidth="1"/>
    <col min="24" max="24" width="4.7109375" style="1081" hidden="1" customWidth="1" outlineLevel="1"/>
    <col min="25" max="27" width="5.7109375" style="1080" hidden="1" customWidth="1" outlineLevel="1"/>
    <col min="28" max="28" width="15.7109375" style="1080" hidden="1" customWidth="1" outlineLevel="1"/>
    <col min="29" max="34" width="4.7109375" style="1080" hidden="1" customWidth="1" outlineLevel="1"/>
    <col min="35" max="35" width="11.42578125" style="1080" collapsed="1"/>
    <col min="36" max="16384" width="11.42578125" style="1080"/>
  </cols>
  <sheetData>
    <row r="1" spans="1:39">
      <c r="A1" s="1041"/>
      <c r="B1" s="1042"/>
      <c r="C1" s="1043"/>
      <c r="D1" s="1041"/>
      <c r="E1" s="1041"/>
      <c r="F1" s="1044" t="s">
        <v>2435</v>
      </c>
      <c r="G1" s="1041"/>
      <c r="H1" s="1041"/>
      <c r="I1" s="1041"/>
      <c r="J1" s="1041"/>
      <c r="K1" s="1041"/>
      <c r="L1" s="1045" t="s">
        <v>2456</v>
      </c>
      <c r="M1" s="1046"/>
      <c r="N1" s="1046"/>
      <c r="O1" s="1046"/>
      <c r="P1" s="1080"/>
      <c r="Q1" s="1080"/>
      <c r="R1" s="1523" t="s">
        <v>173</v>
      </c>
      <c r="S1" s="1523"/>
      <c r="T1" s="1523"/>
      <c r="U1" s="1523"/>
      <c r="V1" s="1523"/>
      <c r="W1" s="1523"/>
      <c r="Y1" s="1081"/>
      <c r="Z1" s="1081"/>
      <c r="AA1" s="1081"/>
      <c r="AB1" s="1081"/>
    </row>
    <row r="2" spans="1:39">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row>
    <row r="3" spans="1:39" ht="105" customHeight="1">
      <c r="A3" s="1050" t="s">
        <v>344</v>
      </c>
      <c r="B3" s="1051"/>
      <c r="C3" s="1043">
        <v>401</v>
      </c>
      <c r="D3" s="1052" t="s">
        <v>2436</v>
      </c>
      <c r="E3" s="1052" t="s">
        <v>2437</v>
      </c>
      <c r="F3" s="1053" t="s">
        <v>460</v>
      </c>
      <c r="G3" s="1052" t="s">
        <v>461</v>
      </c>
      <c r="H3" s="1052" t="s">
        <v>462</v>
      </c>
      <c r="I3" s="1052" t="s">
        <v>2438</v>
      </c>
      <c r="J3" s="1052" t="s">
        <v>2439</v>
      </c>
      <c r="K3" s="1052" t="s">
        <v>337</v>
      </c>
      <c r="L3" s="1054" t="s">
        <v>3156</v>
      </c>
      <c r="M3" s="1055" t="s">
        <v>2440</v>
      </c>
      <c r="N3" s="1055" t="s">
        <v>2441</v>
      </c>
      <c r="O3" s="1056" t="s">
        <v>2442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row>
    <row r="4" spans="1:39" ht="24">
      <c r="A4" s="1041"/>
      <c r="B4" s="1051"/>
      <c r="C4" s="1043">
        <v>662</v>
      </c>
      <c r="D4" s="1053"/>
      <c r="E4" s="1053"/>
      <c r="F4" s="1053" t="s">
        <v>461</v>
      </c>
      <c r="G4" s="1053"/>
      <c r="H4" s="1053"/>
      <c r="I4" s="1053"/>
      <c r="J4" s="1053"/>
      <c r="K4" s="1053"/>
      <c r="L4" s="1054" t="s">
        <v>465</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row>
    <row r="5" spans="1:39">
      <c r="A5" s="1041"/>
      <c r="B5" s="1051"/>
      <c r="C5" s="1043">
        <v>493</v>
      </c>
      <c r="D5" s="1053"/>
      <c r="E5" s="1053"/>
      <c r="F5" s="1053" t="s">
        <v>2439</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row>
    <row r="6" spans="1:39">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row>
    <row r="7" spans="1:39">
      <c r="A7" s="1045" t="s">
        <v>2456</v>
      </c>
      <c r="B7" s="1059" t="s">
        <v>467</v>
      </c>
      <c r="C7" s="1060"/>
      <c r="D7" s="1061" t="s">
        <v>352</v>
      </c>
      <c r="E7" s="1062">
        <v>0</v>
      </c>
      <c r="F7" s="1063" t="s">
        <v>3156</v>
      </c>
      <c r="G7" s="1064" t="s">
        <v>465</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9" ht="11.45" customHeight="1">
      <c r="A8" s="1045" t="s">
        <v>2064</v>
      </c>
      <c r="B8" s="1059" t="s">
        <v>674</v>
      </c>
      <c r="C8" s="1060"/>
      <c r="D8" s="1071">
        <v>4</v>
      </c>
      <c r="E8" s="1072" t="s">
        <v>352</v>
      </c>
      <c r="F8" s="1073" t="s">
        <v>2878</v>
      </c>
      <c r="G8" s="1074" t="s">
        <v>352</v>
      </c>
      <c r="H8" s="1075" t="s">
        <v>197</v>
      </c>
      <c r="I8" s="1075" t="s">
        <v>1263</v>
      </c>
      <c r="J8" s="1076" t="s">
        <v>352</v>
      </c>
      <c r="K8" s="1074" t="s">
        <v>364</v>
      </c>
      <c r="L8" s="1077">
        <v>2.4E-2</v>
      </c>
      <c r="M8" s="1078">
        <v>1</v>
      </c>
      <c r="N8" s="1079">
        <v>1.3957732849288962</v>
      </c>
      <c r="O8" s="1073" t="s">
        <v>3195</v>
      </c>
      <c r="P8" s="1367"/>
      <c r="Q8" s="1041" t="s">
        <v>2506</v>
      </c>
      <c r="R8" s="1094">
        <v>4</v>
      </c>
      <c r="S8" s="1094">
        <v>5</v>
      </c>
      <c r="T8" s="1094">
        <v>3</v>
      </c>
      <c r="U8" s="1094">
        <v>1</v>
      </c>
      <c r="V8" s="1094">
        <v>1</v>
      </c>
      <c r="W8" s="1094">
        <v>5</v>
      </c>
      <c r="X8" s="1089">
        <v>12</v>
      </c>
      <c r="Y8" s="1089">
        <v>1.05</v>
      </c>
      <c r="Z8" s="1093">
        <v>1.3907731135051336</v>
      </c>
      <c r="AA8" s="1093">
        <v>1.3957732849288962</v>
      </c>
      <c r="AB8" s="1093" t="s">
        <v>3196</v>
      </c>
      <c r="AC8" s="1095">
        <v>1.2</v>
      </c>
      <c r="AD8" s="1095">
        <v>1.2</v>
      </c>
      <c r="AE8" s="1095">
        <v>1.1000000000000001</v>
      </c>
      <c r="AF8" s="1095">
        <v>1</v>
      </c>
      <c r="AG8" s="1095">
        <v>1</v>
      </c>
      <c r="AH8" s="1095">
        <v>1.2</v>
      </c>
      <c r="AK8" s="1296"/>
    </row>
    <row r="9" spans="1:39" ht="11.45" customHeight="1">
      <c r="A9" s="1045">
        <v>3213</v>
      </c>
      <c r="B9" s="1059" t="s">
        <v>468</v>
      </c>
      <c r="C9" s="1060"/>
      <c r="D9" s="1071">
        <v>5</v>
      </c>
      <c r="E9" s="1072" t="s">
        <v>352</v>
      </c>
      <c r="F9" s="1073" t="s">
        <v>1429</v>
      </c>
      <c r="G9" s="1074" t="s">
        <v>465</v>
      </c>
      <c r="H9" s="1075" t="s">
        <v>352</v>
      </c>
      <c r="I9" s="1075" t="s">
        <v>352</v>
      </c>
      <c r="J9" s="1076">
        <v>1</v>
      </c>
      <c r="K9" s="1074" t="s">
        <v>466</v>
      </c>
      <c r="L9" s="1077">
        <v>4.0000000000000001E-10</v>
      </c>
      <c r="M9" s="1078">
        <v>1</v>
      </c>
      <c r="N9" s="1079">
        <v>4.0560854896922409</v>
      </c>
      <c r="O9" s="1073" t="s">
        <v>3197</v>
      </c>
      <c r="P9" s="1367"/>
      <c r="Q9" s="1041" t="s">
        <v>2506</v>
      </c>
      <c r="R9" s="1094">
        <v>4</v>
      </c>
      <c r="S9" s="1094">
        <v>5</v>
      </c>
      <c r="T9" s="1094">
        <v>5</v>
      </c>
      <c r="U9" s="1094">
        <v>5</v>
      </c>
      <c r="V9" s="1094">
        <v>5</v>
      </c>
      <c r="W9" s="1094">
        <v>5</v>
      </c>
      <c r="X9" s="1089">
        <v>9</v>
      </c>
      <c r="Y9" s="1089">
        <v>3</v>
      </c>
      <c r="Z9" s="1093">
        <v>2.3824689982955931</v>
      </c>
      <c r="AA9" s="1093">
        <v>4.0560854896922409</v>
      </c>
      <c r="AB9" s="1093" t="s">
        <v>3198</v>
      </c>
      <c r="AC9" s="1095">
        <v>1.2</v>
      </c>
      <c r="AD9" s="1095">
        <v>1.2</v>
      </c>
      <c r="AE9" s="1095">
        <v>1.5</v>
      </c>
      <c r="AF9" s="1095">
        <v>1.1000000000000001</v>
      </c>
      <c r="AG9" s="1095">
        <v>2</v>
      </c>
      <c r="AH9" s="1095">
        <v>1.2</v>
      </c>
    </row>
    <row r="10" spans="1:39" ht="11.45" customHeight="1">
      <c r="A10" s="1045" t="s">
        <v>1014</v>
      </c>
      <c r="B10" s="1059" t="s">
        <v>469</v>
      </c>
      <c r="C10" s="1060"/>
      <c r="D10" s="1071">
        <v>5</v>
      </c>
      <c r="E10" s="1072" t="s">
        <v>352</v>
      </c>
      <c r="F10" s="1073" t="s">
        <v>1829</v>
      </c>
      <c r="G10" s="1074" t="s">
        <v>1830</v>
      </c>
      <c r="H10" s="1075" t="s">
        <v>352</v>
      </c>
      <c r="I10" s="1075" t="s">
        <v>352</v>
      </c>
      <c r="J10" s="1076">
        <v>0</v>
      </c>
      <c r="K10" s="1074" t="s">
        <v>605</v>
      </c>
      <c r="L10" s="1077">
        <v>0.33300000000000002</v>
      </c>
      <c r="M10" s="1078">
        <v>1</v>
      </c>
      <c r="N10" s="1079">
        <v>2.3857350899450798</v>
      </c>
      <c r="O10" s="1073" t="s">
        <v>3199</v>
      </c>
      <c r="P10" s="1367"/>
      <c r="Q10" s="1041" t="s">
        <v>2506</v>
      </c>
      <c r="R10" s="1094">
        <v>4</v>
      </c>
      <c r="S10" s="1094">
        <v>5</v>
      </c>
      <c r="T10" s="1094">
        <v>5</v>
      </c>
      <c r="U10" s="1094">
        <v>5</v>
      </c>
      <c r="V10" s="1094">
        <v>5</v>
      </c>
      <c r="W10" s="1094">
        <v>5</v>
      </c>
      <c r="X10" s="1089">
        <v>2</v>
      </c>
      <c r="Y10" s="1089">
        <v>1.05</v>
      </c>
      <c r="Z10" s="1093">
        <v>2.3824689982955931</v>
      </c>
      <c r="AA10" s="1093">
        <v>2.3857350899450798</v>
      </c>
      <c r="AB10" s="1093" t="s">
        <v>3200</v>
      </c>
      <c r="AC10" s="1095">
        <v>1.2</v>
      </c>
      <c r="AD10" s="1095">
        <v>1.2</v>
      </c>
      <c r="AE10" s="1095">
        <v>1.5</v>
      </c>
      <c r="AF10" s="1095">
        <v>1.1000000000000001</v>
      </c>
      <c r="AG10" s="1095">
        <v>2</v>
      </c>
      <c r="AH10" s="1095">
        <v>1.2</v>
      </c>
      <c r="AK10" s="1296"/>
    </row>
    <row r="11" spans="1:39" ht="11.45" customHeight="1">
      <c r="A11" s="1045">
        <v>4105</v>
      </c>
      <c r="B11" s="1059" t="s">
        <v>469</v>
      </c>
      <c r="C11" s="1060"/>
      <c r="D11" s="1071">
        <v>5</v>
      </c>
      <c r="E11" s="1072" t="s">
        <v>352</v>
      </c>
      <c r="F11" s="1073" t="s">
        <v>3201</v>
      </c>
      <c r="G11" s="1074" t="s">
        <v>465</v>
      </c>
      <c r="H11" s="1075" t="s">
        <v>352</v>
      </c>
      <c r="I11" s="1075" t="s">
        <v>352</v>
      </c>
      <c r="J11" s="1076">
        <v>0</v>
      </c>
      <c r="K11" s="1074" t="s">
        <v>604</v>
      </c>
      <c r="L11" s="1077">
        <v>2</v>
      </c>
      <c r="M11" s="1078">
        <v>1</v>
      </c>
      <c r="N11" s="1079">
        <v>2.3857350899450798</v>
      </c>
      <c r="O11" s="1073" t="s">
        <v>3199</v>
      </c>
      <c r="P11" s="1367"/>
      <c r="Q11" s="1041" t="s">
        <v>2506</v>
      </c>
      <c r="R11" s="1094">
        <v>4</v>
      </c>
      <c r="S11" s="1094">
        <v>5</v>
      </c>
      <c r="T11" s="1094">
        <v>5</v>
      </c>
      <c r="U11" s="1094">
        <v>5</v>
      </c>
      <c r="V11" s="1094">
        <v>5</v>
      </c>
      <c r="W11" s="1094">
        <v>5</v>
      </c>
      <c r="X11" s="1089">
        <v>1</v>
      </c>
      <c r="Y11" s="1089">
        <v>1.05</v>
      </c>
      <c r="Z11" s="1093">
        <v>2.3824689982955931</v>
      </c>
      <c r="AA11" s="1093">
        <v>2.3857350899450798</v>
      </c>
      <c r="AB11" s="1093" t="s">
        <v>3200</v>
      </c>
      <c r="AC11" s="1095">
        <v>1.2</v>
      </c>
      <c r="AD11" s="1095">
        <v>1.2</v>
      </c>
      <c r="AE11" s="1095">
        <v>1.5</v>
      </c>
      <c r="AF11" s="1095">
        <v>1.1000000000000001</v>
      </c>
      <c r="AG11" s="1095">
        <v>2</v>
      </c>
      <c r="AH11" s="1095">
        <v>1.2</v>
      </c>
      <c r="AK11" s="1296"/>
    </row>
    <row r="12" spans="1:39" ht="11.45" customHeight="1">
      <c r="A12" s="1045" t="s">
        <v>2507</v>
      </c>
      <c r="B12" s="1059" t="s">
        <v>469</v>
      </c>
      <c r="C12" s="1060"/>
      <c r="D12" s="1071">
        <v>5</v>
      </c>
      <c r="E12" s="1072" t="s">
        <v>352</v>
      </c>
      <c r="F12" s="1073" t="s">
        <v>3202</v>
      </c>
      <c r="G12" s="1074" t="s">
        <v>465</v>
      </c>
      <c r="H12" s="1075" t="s">
        <v>352</v>
      </c>
      <c r="I12" s="1075" t="s">
        <v>352</v>
      </c>
      <c r="J12" s="1076">
        <v>0</v>
      </c>
      <c r="K12" s="1074" t="s">
        <v>339</v>
      </c>
      <c r="L12" s="1077">
        <v>0.94144000000000005</v>
      </c>
      <c r="M12" s="1078">
        <v>1</v>
      </c>
      <c r="N12" s="1079">
        <v>1.3957732849288962</v>
      </c>
      <c r="O12" s="1073" t="s">
        <v>3195</v>
      </c>
      <c r="P12" s="1367"/>
      <c r="Q12" s="1041" t="s">
        <v>2506</v>
      </c>
      <c r="R12" s="1094">
        <v>4</v>
      </c>
      <c r="S12" s="1094">
        <v>5</v>
      </c>
      <c r="T12" s="1094">
        <v>3</v>
      </c>
      <c r="U12" s="1094">
        <v>1</v>
      </c>
      <c r="V12" s="1094">
        <v>1</v>
      </c>
      <c r="W12" s="1094">
        <v>5</v>
      </c>
      <c r="X12" s="1089">
        <v>3</v>
      </c>
      <c r="Y12" s="1089">
        <v>1.05</v>
      </c>
      <c r="Z12" s="1093">
        <v>1.3907731135051336</v>
      </c>
      <c r="AA12" s="1093">
        <v>1.3957732849288962</v>
      </c>
      <c r="AB12" s="1093" t="s">
        <v>3196</v>
      </c>
      <c r="AC12" s="1095">
        <v>1.2</v>
      </c>
      <c r="AD12" s="1095">
        <v>1.2</v>
      </c>
      <c r="AE12" s="1095">
        <v>1.1000000000000001</v>
      </c>
      <c r="AF12" s="1095">
        <v>1</v>
      </c>
      <c r="AG12" s="1095">
        <v>1</v>
      </c>
      <c r="AH12" s="1095">
        <v>1.2</v>
      </c>
      <c r="AK12" s="1296"/>
      <c r="AM12" s="1296"/>
    </row>
    <row r="13" spans="1:39" ht="11.45" customHeight="1">
      <c r="A13" s="1045">
        <v>1775</v>
      </c>
      <c r="B13" s="1059" t="s">
        <v>469</v>
      </c>
      <c r="C13" s="1060"/>
      <c r="D13" s="1071">
        <v>5</v>
      </c>
      <c r="E13" s="1072" t="s">
        <v>352</v>
      </c>
      <c r="F13" s="1073" t="s">
        <v>3203</v>
      </c>
      <c r="G13" s="1074" t="s">
        <v>44</v>
      </c>
      <c r="H13" s="1075" t="s">
        <v>352</v>
      </c>
      <c r="I13" s="1075" t="s">
        <v>352</v>
      </c>
      <c r="J13" s="1076">
        <v>0</v>
      </c>
      <c r="K13" s="1074" t="s">
        <v>339</v>
      </c>
      <c r="L13" s="1077">
        <v>0.23721</v>
      </c>
      <c r="M13" s="1078">
        <v>1</v>
      </c>
      <c r="N13" s="1079">
        <v>1.3957732849288962</v>
      </c>
      <c r="O13" s="1073" t="s">
        <v>3195</v>
      </c>
      <c r="P13" s="1367"/>
      <c r="Q13" s="1041" t="s">
        <v>2506</v>
      </c>
      <c r="R13" s="1094">
        <v>4</v>
      </c>
      <c r="S13" s="1094">
        <v>5</v>
      </c>
      <c r="T13" s="1094">
        <v>3</v>
      </c>
      <c r="U13" s="1094">
        <v>1</v>
      </c>
      <c r="V13" s="1094">
        <v>1</v>
      </c>
      <c r="W13" s="1094">
        <v>5</v>
      </c>
      <c r="X13" s="1089">
        <v>3</v>
      </c>
      <c r="Y13" s="1089">
        <v>1.05</v>
      </c>
      <c r="Z13" s="1093">
        <v>1.3907731135051336</v>
      </c>
      <c r="AA13" s="1093">
        <v>1.3957732849288962</v>
      </c>
      <c r="AB13" s="1093" t="s">
        <v>3196</v>
      </c>
      <c r="AC13" s="1095">
        <v>1.2</v>
      </c>
      <c r="AD13" s="1095">
        <v>1.2</v>
      </c>
      <c r="AE13" s="1095">
        <v>1.1000000000000001</v>
      </c>
      <c r="AF13" s="1095">
        <v>1</v>
      </c>
      <c r="AG13" s="1095">
        <v>1</v>
      </c>
      <c r="AH13" s="1095">
        <v>1.2</v>
      </c>
      <c r="AK13" s="1296"/>
      <c r="AM13" s="1296"/>
    </row>
    <row r="14" spans="1:39" ht="11.45" customHeight="1">
      <c r="A14" s="1045">
        <v>4271</v>
      </c>
      <c r="B14" s="1059" t="s">
        <v>469</v>
      </c>
      <c r="C14" s="1060"/>
      <c r="D14" s="1071">
        <v>5</v>
      </c>
      <c r="E14" s="1072" t="s">
        <v>352</v>
      </c>
      <c r="F14" s="1073" t="s">
        <v>3204</v>
      </c>
      <c r="G14" s="1074" t="s">
        <v>465</v>
      </c>
      <c r="H14" s="1075" t="s">
        <v>352</v>
      </c>
      <c r="I14" s="1075" t="s">
        <v>352</v>
      </c>
      <c r="J14" s="1076">
        <v>0</v>
      </c>
      <c r="K14" s="1074" t="s">
        <v>339</v>
      </c>
      <c r="L14" s="1077">
        <v>4.3661999999999999E-2</v>
      </c>
      <c r="M14" s="1078">
        <v>1</v>
      </c>
      <c r="N14" s="1079">
        <v>1.3957732849288962</v>
      </c>
      <c r="O14" s="1073" t="s">
        <v>3195</v>
      </c>
      <c r="P14" s="1367"/>
      <c r="Q14" s="1041" t="s">
        <v>2506</v>
      </c>
      <c r="R14" s="1094">
        <v>4</v>
      </c>
      <c r="S14" s="1094">
        <v>5</v>
      </c>
      <c r="T14" s="1094">
        <v>3</v>
      </c>
      <c r="U14" s="1094">
        <v>1</v>
      </c>
      <c r="V14" s="1094">
        <v>1</v>
      </c>
      <c r="W14" s="1094">
        <v>5</v>
      </c>
      <c r="X14" s="1089">
        <v>3</v>
      </c>
      <c r="Y14" s="1089">
        <v>1.05</v>
      </c>
      <c r="Z14" s="1093">
        <v>1.3907731135051336</v>
      </c>
      <c r="AA14" s="1093">
        <v>1.3957732849288962</v>
      </c>
      <c r="AB14" s="1093" t="s">
        <v>3196</v>
      </c>
      <c r="AC14" s="1095">
        <v>1.2</v>
      </c>
      <c r="AD14" s="1095">
        <v>1.2</v>
      </c>
      <c r="AE14" s="1095">
        <v>1.1000000000000001</v>
      </c>
      <c r="AF14" s="1095">
        <v>1</v>
      </c>
      <c r="AG14" s="1095">
        <v>1</v>
      </c>
      <c r="AH14" s="1095">
        <v>1.2</v>
      </c>
      <c r="AK14" s="1296"/>
      <c r="AM14" s="1296"/>
    </row>
    <row r="15" spans="1:39" ht="11.45" customHeight="1">
      <c r="A15" s="1045">
        <v>1280</v>
      </c>
      <c r="B15" s="1059" t="s">
        <v>469</v>
      </c>
      <c r="C15" s="1060"/>
      <c r="D15" s="1071">
        <v>5</v>
      </c>
      <c r="E15" s="1072" t="s">
        <v>352</v>
      </c>
      <c r="F15" s="1073" t="s">
        <v>1424</v>
      </c>
      <c r="G15" s="1074" t="s">
        <v>465</v>
      </c>
      <c r="H15" s="1075" t="s">
        <v>352</v>
      </c>
      <c r="I15" s="1075" t="s">
        <v>352</v>
      </c>
      <c r="J15" s="1076">
        <v>0</v>
      </c>
      <c r="K15" s="1074" t="s">
        <v>339</v>
      </c>
      <c r="L15" s="1077">
        <v>0.16900999999999999</v>
      </c>
      <c r="M15" s="1078">
        <v>1</v>
      </c>
      <c r="N15" s="1079">
        <v>1.3957732849288962</v>
      </c>
      <c r="O15" s="1073" t="s">
        <v>3195</v>
      </c>
      <c r="P15" s="1367"/>
      <c r="Q15" s="1041" t="s">
        <v>2506</v>
      </c>
      <c r="R15" s="1094">
        <v>4</v>
      </c>
      <c r="S15" s="1094">
        <v>5</v>
      </c>
      <c r="T15" s="1094">
        <v>3</v>
      </c>
      <c r="U15" s="1094">
        <v>1</v>
      </c>
      <c r="V15" s="1094">
        <v>1</v>
      </c>
      <c r="W15" s="1094">
        <v>5</v>
      </c>
      <c r="X15" s="1089">
        <v>3</v>
      </c>
      <c r="Y15" s="1089">
        <v>1.05</v>
      </c>
      <c r="Z15" s="1093">
        <v>1.3907731135051336</v>
      </c>
      <c r="AA15" s="1093">
        <v>1.3957732849288962</v>
      </c>
      <c r="AB15" s="1093" t="s">
        <v>3196</v>
      </c>
      <c r="AC15" s="1095">
        <v>1.2</v>
      </c>
      <c r="AD15" s="1095">
        <v>1.2</v>
      </c>
      <c r="AE15" s="1095">
        <v>1.1000000000000001</v>
      </c>
      <c r="AF15" s="1095">
        <v>1</v>
      </c>
      <c r="AG15" s="1095">
        <v>1</v>
      </c>
      <c r="AH15" s="1095">
        <v>1.2</v>
      </c>
      <c r="AK15" s="1296"/>
      <c r="AM15" s="1296"/>
    </row>
    <row r="16" spans="1:39" ht="11.45" customHeight="1">
      <c r="A16" s="1045">
        <v>196</v>
      </c>
      <c r="B16" s="1059" t="s">
        <v>196</v>
      </c>
      <c r="C16" s="1060"/>
      <c r="D16" s="1071" t="s">
        <v>352</v>
      </c>
      <c r="E16" s="1072">
        <v>4</v>
      </c>
      <c r="F16" s="1073" t="s">
        <v>924</v>
      </c>
      <c r="G16" s="1074" t="s">
        <v>352</v>
      </c>
      <c r="H16" s="1075" t="s">
        <v>246</v>
      </c>
      <c r="I16" s="1075" t="s">
        <v>618</v>
      </c>
      <c r="J16" s="1076" t="s">
        <v>352</v>
      </c>
      <c r="K16" s="1074" t="s">
        <v>339</v>
      </c>
      <c r="L16" s="1077">
        <v>1.409E-2</v>
      </c>
      <c r="M16" s="1078">
        <v>1</v>
      </c>
      <c r="N16" s="1079">
        <v>2.3857350899450798</v>
      </c>
      <c r="O16" s="1073" t="s">
        <v>3199</v>
      </c>
      <c r="P16" s="1367"/>
      <c r="Q16" s="1041" t="s">
        <v>2506</v>
      </c>
      <c r="R16" s="1094">
        <v>4</v>
      </c>
      <c r="S16" s="1094">
        <v>5</v>
      </c>
      <c r="T16" s="1094">
        <v>5</v>
      </c>
      <c r="U16" s="1094">
        <v>5</v>
      </c>
      <c r="V16" s="1094">
        <v>5</v>
      </c>
      <c r="W16" s="1094">
        <v>5</v>
      </c>
      <c r="X16" s="1089">
        <v>14</v>
      </c>
      <c r="Y16" s="1089">
        <v>1.05</v>
      </c>
      <c r="Z16" s="1093">
        <v>2.3824689982955931</v>
      </c>
      <c r="AA16" s="1093">
        <v>2.3857350899450798</v>
      </c>
      <c r="AB16" s="1093" t="s">
        <v>3200</v>
      </c>
      <c r="AC16" s="1095">
        <v>1.2</v>
      </c>
      <c r="AD16" s="1095">
        <v>1.2</v>
      </c>
      <c r="AE16" s="1095">
        <v>1.5</v>
      </c>
      <c r="AF16" s="1095">
        <v>1.1000000000000001</v>
      </c>
      <c r="AG16" s="1095">
        <v>2</v>
      </c>
      <c r="AH16" s="1095">
        <v>1.2</v>
      </c>
      <c r="AK16" s="1296"/>
      <c r="AM16" s="1296"/>
    </row>
    <row r="17" spans="1:39" ht="11.45" customHeight="1">
      <c r="A17" s="1045">
        <v>784</v>
      </c>
      <c r="B17" s="1059" t="s">
        <v>469</v>
      </c>
      <c r="C17" s="1060"/>
      <c r="D17" s="1071" t="s">
        <v>352</v>
      </c>
      <c r="E17" s="1072">
        <v>4</v>
      </c>
      <c r="F17" s="1073" t="s">
        <v>937</v>
      </c>
      <c r="G17" s="1074" t="s">
        <v>352</v>
      </c>
      <c r="H17" s="1075" t="s">
        <v>246</v>
      </c>
      <c r="I17" s="1075" t="s">
        <v>618</v>
      </c>
      <c r="J17" s="1076" t="s">
        <v>352</v>
      </c>
      <c r="K17" s="1074" t="s">
        <v>339</v>
      </c>
      <c r="L17" s="1077">
        <v>4.7443000000000002E-4</v>
      </c>
      <c r="M17" s="1078">
        <v>1</v>
      </c>
      <c r="N17" s="1079">
        <v>2.6068869587257422</v>
      </c>
      <c r="O17" s="1073" t="s">
        <v>3205</v>
      </c>
      <c r="P17" s="1367"/>
      <c r="Q17" s="1041" t="s">
        <v>2506</v>
      </c>
      <c r="R17" s="1094">
        <v>4</v>
      </c>
      <c r="S17" s="1094">
        <v>5</v>
      </c>
      <c r="T17" s="1094">
        <v>5</v>
      </c>
      <c r="U17" s="1094">
        <v>5</v>
      </c>
      <c r="V17" s="1094">
        <v>5</v>
      </c>
      <c r="W17" s="1094">
        <v>5</v>
      </c>
      <c r="X17" s="1089">
        <v>18</v>
      </c>
      <c r="Y17" s="1089">
        <v>1.5</v>
      </c>
      <c r="Z17" s="1093">
        <v>2.3824689982955931</v>
      </c>
      <c r="AA17" s="1093">
        <v>2.6068869587257422</v>
      </c>
      <c r="AB17" s="1093" t="s">
        <v>3206</v>
      </c>
      <c r="AC17" s="1095">
        <v>1.2</v>
      </c>
      <c r="AD17" s="1095">
        <v>1.2</v>
      </c>
      <c r="AE17" s="1095">
        <v>1.5</v>
      </c>
      <c r="AF17" s="1095">
        <v>1.1000000000000001</v>
      </c>
      <c r="AG17" s="1095">
        <v>2</v>
      </c>
      <c r="AH17" s="1095">
        <v>1.2</v>
      </c>
      <c r="AK17" s="1296"/>
      <c r="AM17" s="1296"/>
    </row>
    <row r="18" spans="1:39" ht="11.45" customHeight="1">
      <c r="A18" s="1045">
        <v>9979</v>
      </c>
      <c r="B18" s="1059" t="s">
        <v>469</v>
      </c>
      <c r="C18" s="1060"/>
      <c r="D18" s="1071" t="s">
        <v>352</v>
      </c>
      <c r="E18" s="1072">
        <v>4</v>
      </c>
      <c r="F18" s="1073" t="s">
        <v>3069</v>
      </c>
      <c r="G18" s="1074" t="s">
        <v>352</v>
      </c>
      <c r="H18" s="1075" t="s">
        <v>246</v>
      </c>
      <c r="I18" s="1075" t="s">
        <v>618</v>
      </c>
      <c r="J18" s="1076" t="s">
        <v>352</v>
      </c>
      <c r="K18" s="1074" t="s">
        <v>339</v>
      </c>
      <c r="L18" s="1077">
        <v>9.2999999999999989</v>
      </c>
      <c r="M18" s="1078">
        <v>1</v>
      </c>
      <c r="N18" s="1079">
        <v>2.1259856025998545</v>
      </c>
      <c r="O18" s="1073" t="s">
        <v>3207</v>
      </c>
      <c r="P18" s="1367"/>
      <c r="Q18" s="1041" t="s">
        <v>2506</v>
      </c>
      <c r="R18" s="1094">
        <v>4</v>
      </c>
      <c r="S18" s="1094">
        <v>4</v>
      </c>
      <c r="T18" s="1094">
        <v>5</v>
      </c>
      <c r="U18" s="1094">
        <v>2</v>
      </c>
      <c r="V18" s="1094">
        <v>4</v>
      </c>
      <c r="W18" s="1094">
        <v>5</v>
      </c>
      <c r="X18" s="1089">
        <v>31</v>
      </c>
      <c r="Y18" s="1089">
        <v>1.5</v>
      </c>
      <c r="Z18" s="1093">
        <v>1.8888703797664121</v>
      </c>
      <c r="AA18" s="1093">
        <v>2.1259856025998545</v>
      </c>
      <c r="AB18" s="1093" t="s">
        <v>3208</v>
      </c>
      <c r="AC18" s="1095">
        <v>1.2</v>
      </c>
      <c r="AD18" s="1095">
        <v>1.1000000000000001</v>
      </c>
      <c r="AE18" s="1095">
        <v>1.5</v>
      </c>
      <c r="AF18" s="1095">
        <v>1.01</v>
      </c>
      <c r="AG18" s="1095">
        <v>1.5</v>
      </c>
      <c r="AH18" s="1095">
        <v>1.2</v>
      </c>
      <c r="AK18" s="1296"/>
      <c r="AM18" s="1296"/>
    </row>
    <row r="19" spans="1:39" ht="11.45" customHeight="1">
      <c r="A19" s="1045">
        <v>1878</v>
      </c>
      <c r="B19" s="1059" t="s">
        <v>3191</v>
      </c>
      <c r="C19" s="1060"/>
      <c r="D19" s="1071" t="s">
        <v>352</v>
      </c>
      <c r="E19" s="1072">
        <v>4</v>
      </c>
      <c r="F19" s="1073" t="s">
        <v>615</v>
      </c>
      <c r="G19" s="1074" t="s">
        <v>352</v>
      </c>
      <c r="H19" s="1075" t="s">
        <v>134</v>
      </c>
      <c r="I19" s="1075" t="s">
        <v>619</v>
      </c>
      <c r="J19" s="1076" t="s">
        <v>352</v>
      </c>
      <c r="K19" s="1074" t="s">
        <v>339</v>
      </c>
      <c r="L19" s="1077">
        <v>1.6374E-3</v>
      </c>
      <c r="M19" s="1078">
        <v>1</v>
      </c>
      <c r="N19" s="1079">
        <v>2.6068869587257422</v>
      </c>
      <c r="O19" s="1073" t="s">
        <v>3205</v>
      </c>
      <c r="P19" s="1367"/>
      <c r="Q19" s="1041" t="s">
        <v>2506</v>
      </c>
      <c r="R19" s="1094">
        <v>4</v>
      </c>
      <c r="S19" s="1094">
        <v>5</v>
      </c>
      <c r="T19" s="1094">
        <v>5</v>
      </c>
      <c r="U19" s="1094">
        <v>5</v>
      </c>
      <c r="V19" s="1094">
        <v>5</v>
      </c>
      <c r="W19" s="1094">
        <v>5</v>
      </c>
      <c r="X19" s="1089">
        <v>32</v>
      </c>
      <c r="Y19" s="1089">
        <v>1.5</v>
      </c>
      <c r="Z19" s="1093">
        <v>2.3824689982955931</v>
      </c>
      <c r="AA19" s="1093">
        <v>2.6068869587257422</v>
      </c>
      <c r="AB19" s="1093" t="s">
        <v>3206</v>
      </c>
      <c r="AC19" s="1095">
        <v>1.2</v>
      </c>
      <c r="AD19" s="1095">
        <v>1.2</v>
      </c>
      <c r="AE19" s="1095">
        <v>1.5</v>
      </c>
      <c r="AF19" s="1095">
        <v>1.1000000000000001</v>
      </c>
      <c r="AG19" s="1095">
        <v>2</v>
      </c>
      <c r="AH19" s="1095">
        <v>1.2</v>
      </c>
      <c r="AK19" s="1296"/>
      <c r="AM19" s="1296"/>
    </row>
    <row r="20" spans="1:39" ht="11.45" customHeight="1">
      <c r="A20" s="1045">
        <v>2085</v>
      </c>
      <c r="B20" s="1059" t="s">
        <v>469</v>
      </c>
      <c r="C20" s="1060"/>
      <c r="D20" s="1071" t="s">
        <v>352</v>
      </c>
      <c r="E20" s="1072">
        <v>4</v>
      </c>
      <c r="F20" s="1073" t="s">
        <v>136</v>
      </c>
      <c r="G20" s="1074" t="s">
        <v>352</v>
      </c>
      <c r="H20" s="1075" t="s">
        <v>134</v>
      </c>
      <c r="I20" s="1075" t="s">
        <v>619</v>
      </c>
      <c r="J20" s="1076" t="s">
        <v>352</v>
      </c>
      <c r="K20" s="1074" t="s">
        <v>339</v>
      </c>
      <c r="L20" s="1077">
        <v>1.6374E-3</v>
      </c>
      <c r="M20" s="1078">
        <v>1</v>
      </c>
      <c r="N20" s="1079">
        <v>2.6068869587257422</v>
      </c>
      <c r="O20" s="1073" t="s">
        <v>3205</v>
      </c>
      <c r="P20" s="1367"/>
      <c r="Q20" s="1041" t="s">
        <v>2506</v>
      </c>
      <c r="R20" s="1094">
        <v>4</v>
      </c>
      <c r="S20" s="1094">
        <v>5</v>
      </c>
      <c r="T20" s="1094">
        <v>5</v>
      </c>
      <c r="U20" s="1094">
        <v>5</v>
      </c>
      <c r="V20" s="1094">
        <v>5</v>
      </c>
      <c r="W20" s="1094">
        <v>5</v>
      </c>
      <c r="X20" s="1089">
        <v>32</v>
      </c>
      <c r="Y20" s="1089">
        <v>1.5</v>
      </c>
      <c r="Z20" s="1093">
        <v>2.3824689982955931</v>
      </c>
      <c r="AA20" s="1093">
        <v>2.6068869587257422</v>
      </c>
      <c r="AB20" s="1093" t="s">
        <v>3206</v>
      </c>
      <c r="AC20" s="1095">
        <v>1.2</v>
      </c>
      <c r="AD20" s="1095">
        <v>1.2</v>
      </c>
      <c r="AE20" s="1095">
        <v>1.5</v>
      </c>
      <c r="AF20" s="1095">
        <v>1.1000000000000001</v>
      </c>
      <c r="AG20" s="1095">
        <v>2</v>
      </c>
      <c r="AH20" s="1095">
        <v>1.2</v>
      </c>
      <c r="AK20" s="1296"/>
      <c r="AM20" s="1296"/>
    </row>
    <row r="21" spans="1:39" ht="11.45" customHeight="1">
      <c r="A21" s="1045">
        <v>2130</v>
      </c>
      <c r="B21" s="1059" t="s">
        <v>469</v>
      </c>
      <c r="C21" s="1060"/>
      <c r="D21" s="1071" t="s">
        <v>352</v>
      </c>
      <c r="E21" s="1072">
        <v>4</v>
      </c>
      <c r="F21" s="1073" t="s">
        <v>616</v>
      </c>
      <c r="G21" s="1074" t="s">
        <v>352</v>
      </c>
      <c r="H21" s="1075" t="s">
        <v>134</v>
      </c>
      <c r="I21" s="1075" t="s">
        <v>619</v>
      </c>
      <c r="J21" s="1076" t="s">
        <v>352</v>
      </c>
      <c r="K21" s="1074" t="s">
        <v>339</v>
      </c>
      <c r="L21" s="1077">
        <v>4.2681000000000001E-4</v>
      </c>
      <c r="M21" s="1078">
        <v>1</v>
      </c>
      <c r="N21" s="1079">
        <v>2.6068869587257422</v>
      </c>
      <c r="O21" s="1073" t="s">
        <v>3205</v>
      </c>
      <c r="P21" s="1367"/>
      <c r="Q21" s="1041" t="s">
        <v>2506</v>
      </c>
      <c r="R21" s="1094">
        <v>4</v>
      </c>
      <c r="S21" s="1094">
        <v>5</v>
      </c>
      <c r="T21" s="1094">
        <v>5</v>
      </c>
      <c r="U21" s="1094">
        <v>5</v>
      </c>
      <c r="V21" s="1094">
        <v>5</v>
      </c>
      <c r="W21" s="1094">
        <v>5</v>
      </c>
      <c r="X21" s="1089">
        <v>32</v>
      </c>
      <c r="Y21" s="1089">
        <v>1.5</v>
      </c>
      <c r="Z21" s="1093">
        <v>2.3824689982955931</v>
      </c>
      <c r="AA21" s="1093">
        <v>2.6068869587257422</v>
      </c>
      <c r="AB21" s="1093" t="s">
        <v>3206</v>
      </c>
      <c r="AC21" s="1095">
        <v>1.2</v>
      </c>
      <c r="AD21" s="1095">
        <v>1.2</v>
      </c>
      <c r="AE21" s="1095">
        <v>1.5</v>
      </c>
      <c r="AF21" s="1095">
        <v>1.1000000000000001</v>
      </c>
      <c r="AG21" s="1095">
        <v>2</v>
      </c>
      <c r="AH21" s="1095">
        <v>1.2</v>
      </c>
      <c r="AK21" s="1296"/>
      <c r="AM21" s="1296"/>
    </row>
    <row r="22" spans="1:39" ht="11.45" customHeight="1">
      <c r="A22" s="1045">
        <v>2337</v>
      </c>
      <c r="B22" s="1059" t="s">
        <v>469</v>
      </c>
      <c r="C22" s="1060"/>
      <c r="D22" s="1071" t="s">
        <v>352</v>
      </c>
      <c r="E22" s="1072">
        <v>4</v>
      </c>
      <c r="F22" s="1073" t="s">
        <v>3209</v>
      </c>
      <c r="G22" s="1074" t="s">
        <v>352</v>
      </c>
      <c r="H22" s="1075" t="s">
        <v>134</v>
      </c>
      <c r="I22" s="1075" t="s">
        <v>619</v>
      </c>
      <c r="J22" s="1076" t="s">
        <v>352</v>
      </c>
      <c r="K22" s="1074" t="s">
        <v>339</v>
      </c>
      <c r="L22" s="1077">
        <v>4.7072000000000003E-2</v>
      </c>
      <c r="M22" s="1078">
        <v>1</v>
      </c>
      <c r="N22" s="1079">
        <v>6.2254630058132854</v>
      </c>
      <c r="O22" s="1073" t="s">
        <v>3210</v>
      </c>
      <c r="P22" s="1367"/>
      <c r="Q22" s="1041" t="s">
        <v>2506</v>
      </c>
      <c r="R22" s="1094">
        <v>4</v>
      </c>
      <c r="S22" s="1094">
        <v>5</v>
      </c>
      <c r="T22" s="1094">
        <v>5</v>
      </c>
      <c r="U22" s="1094">
        <v>5</v>
      </c>
      <c r="V22" s="1094">
        <v>5</v>
      </c>
      <c r="W22" s="1094">
        <v>5</v>
      </c>
      <c r="X22" s="1089">
        <v>35</v>
      </c>
      <c r="Y22" s="1089">
        <v>5</v>
      </c>
      <c r="Z22" s="1093">
        <v>2.3824689982955931</v>
      </c>
      <c r="AA22" s="1093">
        <v>6.2254630058132854</v>
      </c>
      <c r="AB22" s="1093" t="s">
        <v>3211</v>
      </c>
      <c r="AC22" s="1095">
        <v>1.2</v>
      </c>
      <c r="AD22" s="1095">
        <v>1.2</v>
      </c>
      <c r="AE22" s="1095">
        <v>1.5</v>
      </c>
      <c r="AF22" s="1095">
        <v>1.1000000000000001</v>
      </c>
      <c r="AG22" s="1095">
        <v>2</v>
      </c>
      <c r="AH22" s="1095">
        <v>1.2</v>
      </c>
      <c r="AK22" s="1296"/>
      <c r="AM22" s="1296"/>
    </row>
    <row r="23" spans="1:39" ht="11.45" customHeight="1">
      <c r="A23" s="1045">
        <v>2499</v>
      </c>
      <c r="B23" s="1059" t="s">
        <v>469</v>
      </c>
      <c r="C23" s="1060"/>
      <c r="D23" s="1071" t="s">
        <v>352</v>
      </c>
      <c r="E23" s="1072">
        <v>4</v>
      </c>
      <c r="F23" s="1073" t="s">
        <v>937</v>
      </c>
      <c r="G23" s="1074" t="s">
        <v>352</v>
      </c>
      <c r="H23" s="1075" t="s">
        <v>134</v>
      </c>
      <c r="I23" s="1075" t="s">
        <v>619</v>
      </c>
      <c r="J23" s="1076" t="s">
        <v>352</v>
      </c>
      <c r="K23" s="1074" t="s">
        <v>339</v>
      </c>
      <c r="L23" s="1077">
        <v>1.1386E-3</v>
      </c>
      <c r="M23" s="1078">
        <v>1</v>
      </c>
      <c r="N23" s="1079">
        <v>4.0560854896922409</v>
      </c>
      <c r="O23" s="1073" t="s">
        <v>3197</v>
      </c>
      <c r="P23" s="1367"/>
      <c r="Q23" s="1041" t="s">
        <v>2506</v>
      </c>
      <c r="R23" s="1094">
        <v>4</v>
      </c>
      <c r="S23" s="1094">
        <v>5</v>
      </c>
      <c r="T23" s="1094">
        <v>5</v>
      </c>
      <c r="U23" s="1094">
        <v>5</v>
      </c>
      <c r="V23" s="1094">
        <v>5</v>
      </c>
      <c r="W23" s="1094">
        <v>5</v>
      </c>
      <c r="X23" s="1089">
        <v>34</v>
      </c>
      <c r="Y23" s="1089">
        <v>3</v>
      </c>
      <c r="Z23" s="1093">
        <v>2.3824689982955931</v>
      </c>
      <c r="AA23" s="1093">
        <v>4.0560854896922409</v>
      </c>
      <c r="AB23" s="1093" t="s">
        <v>3198</v>
      </c>
      <c r="AC23" s="1095">
        <v>1.2</v>
      </c>
      <c r="AD23" s="1095">
        <v>1.2</v>
      </c>
      <c r="AE23" s="1095">
        <v>1.5</v>
      </c>
      <c r="AF23" s="1095">
        <v>1.1000000000000001</v>
      </c>
      <c r="AG23" s="1095">
        <v>2</v>
      </c>
      <c r="AH23" s="1095">
        <v>1.2</v>
      </c>
      <c r="AK23" s="1296"/>
      <c r="AM23" s="1296"/>
    </row>
    <row r="24" spans="1:39" ht="11.45" customHeight="1">
      <c r="A24" s="1045">
        <v>2634</v>
      </c>
      <c r="B24" s="1059" t="s">
        <v>469</v>
      </c>
      <c r="C24" s="1060"/>
      <c r="D24" s="1071" t="s">
        <v>352</v>
      </c>
      <c r="E24" s="1072">
        <v>4</v>
      </c>
      <c r="F24" s="1073" t="s">
        <v>260</v>
      </c>
      <c r="G24" s="1074" t="s">
        <v>352</v>
      </c>
      <c r="H24" s="1075" t="s">
        <v>134</v>
      </c>
      <c r="I24" s="1075" t="s">
        <v>619</v>
      </c>
      <c r="J24" s="1076" t="s">
        <v>352</v>
      </c>
      <c r="K24" s="1074" t="s">
        <v>339</v>
      </c>
      <c r="L24" s="1077">
        <v>0.1338</v>
      </c>
      <c r="M24" s="1078">
        <v>1</v>
      </c>
      <c r="N24" s="1079">
        <v>2.6068869587257422</v>
      </c>
      <c r="O24" s="1073" t="s">
        <v>3205</v>
      </c>
      <c r="P24" s="1367"/>
      <c r="Q24" s="1041" t="s">
        <v>2506</v>
      </c>
      <c r="R24" s="1094">
        <v>4</v>
      </c>
      <c r="S24" s="1094">
        <v>5</v>
      </c>
      <c r="T24" s="1094">
        <v>5</v>
      </c>
      <c r="U24" s="1094">
        <v>5</v>
      </c>
      <c r="V24" s="1094">
        <v>5</v>
      </c>
      <c r="W24" s="1094">
        <v>5</v>
      </c>
      <c r="X24" s="1089">
        <v>33</v>
      </c>
      <c r="Y24" s="1089">
        <v>1.5</v>
      </c>
      <c r="Z24" s="1093">
        <v>2.3824689982955931</v>
      </c>
      <c r="AA24" s="1093">
        <v>2.6068869587257422</v>
      </c>
      <c r="AB24" s="1093" t="s">
        <v>3206</v>
      </c>
      <c r="AC24" s="1095">
        <v>1.2</v>
      </c>
      <c r="AD24" s="1095">
        <v>1.2</v>
      </c>
      <c r="AE24" s="1095">
        <v>1.5</v>
      </c>
      <c r="AF24" s="1095">
        <v>1.1000000000000001</v>
      </c>
      <c r="AG24" s="1095">
        <v>2</v>
      </c>
      <c r="AH24" s="1095">
        <v>1.2</v>
      </c>
      <c r="AK24" s="1296"/>
      <c r="AM24" s="1296"/>
    </row>
    <row r="25" spans="1:39" ht="11.45" customHeight="1">
      <c r="A25" s="1045">
        <v>2850</v>
      </c>
      <c r="B25" s="1059" t="s">
        <v>469</v>
      </c>
      <c r="C25" s="1060"/>
      <c r="D25" s="1071" t="s">
        <v>352</v>
      </c>
      <c r="E25" s="1072">
        <v>4</v>
      </c>
      <c r="F25" s="1073" t="s">
        <v>261</v>
      </c>
      <c r="G25" s="1074" t="s">
        <v>352</v>
      </c>
      <c r="H25" s="1075" t="s">
        <v>134</v>
      </c>
      <c r="I25" s="1075" t="s">
        <v>619</v>
      </c>
      <c r="J25" s="1076" t="s">
        <v>352</v>
      </c>
      <c r="K25" s="1074" t="s">
        <v>339</v>
      </c>
      <c r="L25" s="1077">
        <v>9.7183000000000005E-2</v>
      </c>
      <c r="M25" s="1078">
        <v>1</v>
      </c>
      <c r="N25" s="1079">
        <v>6.2254630058132854</v>
      </c>
      <c r="O25" s="1073" t="s">
        <v>3210</v>
      </c>
      <c r="P25" s="1367"/>
      <c r="Q25" s="1041" t="s">
        <v>2506</v>
      </c>
      <c r="R25" s="1094">
        <v>4</v>
      </c>
      <c r="S25" s="1094">
        <v>5</v>
      </c>
      <c r="T25" s="1094">
        <v>5</v>
      </c>
      <c r="U25" s="1094">
        <v>5</v>
      </c>
      <c r="V25" s="1094">
        <v>5</v>
      </c>
      <c r="W25" s="1094">
        <v>5</v>
      </c>
      <c r="X25" s="1089">
        <v>35</v>
      </c>
      <c r="Y25" s="1089">
        <v>5</v>
      </c>
      <c r="Z25" s="1093">
        <v>2.3824689982955931</v>
      </c>
      <c r="AA25" s="1093">
        <v>6.2254630058132854</v>
      </c>
      <c r="AB25" s="1093" t="s">
        <v>3211</v>
      </c>
      <c r="AC25" s="1095">
        <v>1.2</v>
      </c>
      <c r="AD25" s="1095">
        <v>1.2</v>
      </c>
      <c r="AE25" s="1095">
        <v>1.5</v>
      </c>
      <c r="AF25" s="1095">
        <v>1.1000000000000001</v>
      </c>
      <c r="AG25" s="1095">
        <v>2</v>
      </c>
      <c r="AH25" s="1095">
        <v>1.2</v>
      </c>
      <c r="AK25" s="1296"/>
      <c r="AM25" s="1296"/>
    </row>
    <row r="26" spans="1:39" ht="11.45" customHeight="1">
      <c r="A26" s="1045">
        <v>3066</v>
      </c>
      <c r="B26" s="1059" t="s">
        <v>469</v>
      </c>
      <c r="C26" s="1060"/>
      <c r="D26" s="1071" t="s">
        <v>352</v>
      </c>
      <c r="E26" s="1072">
        <v>4</v>
      </c>
      <c r="F26" s="1073" t="s">
        <v>137</v>
      </c>
      <c r="G26" s="1074" t="s">
        <v>352</v>
      </c>
      <c r="H26" s="1075" t="s">
        <v>134</v>
      </c>
      <c r="I26" s="1075" t="s">
        <v>619</v>
      </c>
      <c r="J26" s="1076" t="s">
        <v>352</v>
      </c>
      <c r="K26" s="1074" t="s">
        <v>339</v>
      </c>
      <c r="L26" s="1077">
        <v>4.2681000000000001E-4</v>
      </c>
      <c r="M26" s="1078">
        <v>1</v>
      </c>
      <c r="N26" s="1079">
        <v>2.6068869587257422</v>
      </c>
      <c r="O26" s="1073" t="s">
        <v>3205</v>
      </c>
      <c r="P26" s="1367"/>
      <c r="Q26" s="1041" t="s">
        <v>2506</v>
      </c>
      <c r="R26" s="1094">
        <v>4</v>
      </c>
      <c r="S26" s="1094">
        <v>5</v>
      </c>
      <c r="T26" s="1094">
        <v>5</v>
      </c>
      <c r="U26" s="1094">
        <v>5</v>
      </c>
      <c r="V26" s="1094">
        <v>5</v>
      </c>
      <c r="W26" s="1094">
        <v>5</v>
      </c>
      <c r="X26" s="1089">
        <v>32</v>
      </c>
      <c r="Y26" s="1089">
        <v>1.5</v>
      </c>
      <c r="Z26" s="1093">
        <v>2.3824689982955931</v>
      </c>
      <c r="AA26" s="1093">
        <v>2.6068869587257422</v>
      </c>
      <c r="AB26" s="1093" t="s">
        <v>3206</v>
      </c>
      <c r="AC26" s="1095">
        <v>1.2</v>
      </c>
      <c r="AD26" s="1095">
        <v>1.2</v>
      </c>
      <c r="AE26" s="1095">
        <v>1.5</v>
      </c>
      <c r="AF26" s="1095">
        <v>1.1000000000000001</v>
      </c>
      <c r="AG26" s="1095">
        <v>2</v>
      </c>
      <c r="AH26" s="1095">
        <v>1.2</v>
      </c>
      <c r="AK26" s="1296"/>
      <c r="AM26" s="1296"/>
    </row>
    <row r="27" spans="1:39" ht="11.45" customHeight="1">
      <c r="A27" s="1045" t="s">
        <v>1149</v>
      </c>
      <c r="B27" s="1059" t="s">
        <v>469</v>
      </c>
      <c r="C27" s="1060"/>
      <c r="D27" s="1071" t="s">
        <v>352</v>
      </c>
      <c r="E27" s="1072">
        <v>4</v>
      </c>
      <c r="F27" s="1073" t="s">
        <v>3069</v>
      </c>
      <c r="G27" s="1074" t="s">
        <v>352</v>
      </c>
      <c r="H27" s="1075" t="s">
        <v>134</v>
      </c>
      <c r="I27" s="1075" t="s">
        <v>619</v>
      </c>
      <c r="J27" s="1076" t="s">
        <v>352</v>
      </c>
      <c r="K27" s="1074" t="s">
        <v>339</v>
      </c>
      <c r="L27" s="1077">
        <v>14.7</v>
      </c>
      <c r="M27" s="1078">
        <v>1</v>
      </c>
      <c r="N27" s="1079">
        <v>2.1259856025998545</v>
      </c>
      <c r="O27" s="1073" t="s">
        <v>3207</v>
      </c>
      <c r="P27" s="1367"/>
      <c r="Q27" s="1041" t="s">
        <v>2506</v>
      </c>
      <c r="R27" s="1094">
        <v>4</v>
      </c>
      <c r="S27" s="1094">
        <v>4</v>
      </c>
      <c r="T27" s="1094">
        <v>5</v>
      </c>
      <c r="U27" s="1094">
        <v>2</v>
      </c>
      <c r="V27" s="1094">
        <v>4</v>
      </c>
      <c r="W27" s="1094">
        <v>5</v>
      </c>
      <c r="X27" s="1089">
        <v>33</v>
      </c>
      <c r="Y27" s="1089">
        <v>1.5</v>
      </c>
      <c r="Z27" s="1093">
        <v>1.8888703797664121</v>
      </c>
      <c r="AA27" s="1093">
        <v>2.1259856025998545</v>
      </c>
      <c r="AB27" s="1093" t="s">
        <v>3208</v>
      </c>
      <c r="AC27" s="1095">
        <v>1.2</v>
      </c>
      <c r="AD27" s="1095">
        <v>1.1000000000000001</v>
      </c>
      <c r="AE27" s="1095">
        <v>1.5</v>
      </c>
      <c r="AF27" s="1095">
        <v>1.01</v>
      </c>
      <c r="AG27" s="1095">
        <v>1.5</v>
      </c>
      <c r="AH27" s="1095">
        <v>1.2</v>
      </c>
      <c r="AK27" s="1296"/>
      <c r="AM27" s="1296"/>
    </row>
    <row r="30" spans="1:39" ht="12" customHeight="1">
      <c r="F30" s="1080" t="s">
        <v>2508</v>
      </c>
      <c r="G30" s="1080" t="s">
        <v>364</v>
      </c>
      <c r="J30" s="1080">
        <v>9.2999999999999992E-3</v>
      </c>
    </row>
    <row r="31" spans="1:39">
      <c r="F31" s="1080" t="s">
        <v>2509</v>
      </c>
      <c r="G31" s="1080" t="s">
        <v>364</v>
      </c>
      <c r="J31" s="1080">
        <v>1.47E-2</v>
      </c>
    </row>
    <row r="33" spans="6:10">
      <c r="F33" s="1080" t="s">
        <v>2503</v>
      </c>
      <c r="G33" s="1080" t="s">
        <v>542</v>
      </c>
      <c r="J33" s="1080">
        <v>1000</v>
      </c>
    </row>
  </sheetData>
  <mergeCells count="1">
    <mergeCell ref="R1:W1"/>
  </mergeCells>
  <conditionalFormatting sqref="B8:B17">
    <cfRule type="cellIs" dxfId="636" priority="17" stopIfTrue="1" operator="notEqual">
      <formula>""</formula>
    </cfRule>
  </conditionalFormatting>
  <conditionalFormatting sqref="R8:W9 R10:V17 W10:W27">
    <cfRule type="cellIs" dxfId="635" priority="16" stopIfTrue="1" operator="notBetween">
      <formula>1</formula>
      <formula>5</formula>
    </cfRule>
  </conditionalFormatting>
  <conditionalFormatting sqref="D8:P8 D9:K17 M9:P9 R8:W9 M10:O17 P10:P27 L9:L27 R10:V17 W10:W27">
    <cfRule type="expression" dxfId="634" priority="15">
      <formula>MOD(ROW(),2)=0</formula>
    </cfRule>
  </conditionalFormatting>
  <conditionalFormatting sqref="X8:AH17">
    <cfRule type="expression" dxfId="633" priority="14">
      <formula>MOD(ROW(),2)=0</formula>
    </cfRule>
  </conditionalFormatting>
  <conditionalFormatting sqref="B18:B21">
    <cfRule type="cellIs" dxfId="632" priority="13" stopIfTrue="1" operator="notEqual">
      <formula>""</formula>
    </cfRule>
  </conditionalFormatting>
  <conditionalFormatting sqref="R18:V21">
    <cfRule type="cellIs" dxfId="631" priority="12" stopIfTrue="1" operator="notBetween">
      <formula>1</formula>
      <formula>5</formula>
    </cfRule>
  </conditionalFormatting>
  <conditionalFormatting sqref="D18:K21 M18:O21 R18:V21">
    <cfRule type="expression" dxfId="630" priority="11">
      <formula>MOD(ROW(),2)=0</formula>
    </cfRule>
  </conditionalFormatting>
  <conditionalFormatting sqref="X18:AH21">
    <cfRule type="expression" dxfId="629" priority="10">
      <formula>MOD(ROW(),2)=0</formula>
    </cfRule>
  </conditionalFormatting>
  <conditionalFormatting sqref="B22:B25">
    <cfRule type="cellIs" dxfId="628" priority="9" stopIfTrue="1" operator="notEqual">
      <formula>""</formula>
    </cfRule>
  </conditionalFormatting>
  <conditionalFormatting sqref="R22:V25">
    <cfRule type="cellIs" dxfId="627" priority="8" stopIfTrue="1" operator="notBetween">
      <formula>1</formula>
      <formula>5</formula>
    </cfRule>
  </conditionalFormatting>
  <conditionalFormatting sqref="D22:K25 M22:O25 R22:V25">
    <cfRule type="expression" dxfId="626" priority="7">
      <formula>MOD(ROW(),2)=0</formula>
    </cfRule>
  </conditionalFormatting>
  <conditionalFormatting sqref="X22:AH25">
    <cfRule type="expression" dxfId="625" priority="6">
      <formula>MOD(ROW(),2)=0</formula>
    </cfRule>
  </conditionalFormatting>
  <conditionalFormatting sqref="B26:B27">
    <cfRule type="cellIs" dxfId="624" priority="5" stopIfTrue="1" operator="notEqual">
      <formula>""</formula>
    </cfRule>
  </conditionalFormatting>
  <conditionalFormatting sqref="R26:V27">
    <cfRule type="cellIs" dxfId="623" priority="4" stopIfTrue="1" operator="notBetween">
      <formula>1</formula>
      <formula>5</formula>
    </cfRule>
  </conditionalFormatting>
  <conditionalFormatting sqref="D26:K27 M26:O27 R26:V27">
    <cfRule type="expression" dxfId="622" priority="3">
      <formula>MOD(ROW(),2)=0</formula>
    </cfRule>
  </conditionalFormatting>
  <conditionalFormatting sqref="X26:AH27">
    <cfRule type="expression" dxfId="621" priority="2">
      <formula>MOD(ROW(),2)=0</formula>
    </cfRule>
  </conditionalFormatting>
  <conditionalFormatting sqref="Q8:Q27">
    <cfRule type="expression" dxfId="620" priority="1">
      <formula>MOD(ROW(),2)=0</formula>
    </cfRule>
  </conditionalFormatting>
  <dataValidations count="28">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4E1F5FC4-15F7-44BB-AC5F-FF8AC114A634}"/>
    <dataValidation allowBlank="1" showInputMessage="1" showErrorMessage="1" promptTitle="Remarks" prompt="A general comment (data source, calculation procedure, ...) can be made about each individual exchange. The remarks are added to the GeneralComment-field." sqref="P3 Q2:Q3 P8:P27" xr:uid="{FEE2578A-24DF-40E1-BFFB-1E8FDF7FC909}"/>
    <dataValidation allowBlank="1" showInputMessage="1" showErrorMessage="1" prompt="Do not change." sqref="X3:AH4" xr:uid="{95D51335-C50F-4156-B0C0-E1044CE7F13B}"/>
    <dataValidation allowBlank="1" showInputMessage="1" showErrorMessage="1" prompt="This cell is automatically updated from the names List according to the index number in L1. It needs to be identical to the output product." sqref="L3:L6" xr:uid="{F073F456-ED99-4814-8CDE-85B1D590DEA6}"/>
    <dataValidation allowBlank="1" showInputMessage="1" showErrorMessage="1" promptTitle="Unit" prompt="Unit of the exchange (elementary flow or intermediate product flow)." sqref="F6 K2:K3" xr:uid="{147192DF-124A-4EC9-88DD-8900F06FFD26}"/>
    <dataValidation allowBlank="1" showInputMessage="1" showErrorMessage="1" promptTitle="Infrastructure" prompt="Describes whether the intermediate product flow from or to the unit process is an infrastructure process or not._x000a__x000a_Not applicable to elementary flows." sqref="F5 J2:J3" xr:uid="{5AB0C27F-49AB-422F-A2E4-36D1C1D73734}"/>
    <dataValidation allowBlank="1" showInputMessage="1" showErrorMessage="1" promptTitle="Name" prompt="Name of the exchange (elementary flow or intermediate product flow) in English language. " sqref="F2:F3" xr:uid="{78F9C96A-C2CA-4A2E-B2B4-78CD3A6D0B47}"/>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ED08FCB1-35E6-45EA-BC59-7E3A0A2FED3E}"/>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27" xr:uid="{BBF2ED8D-21E6-47E1-9187-73079DF5E61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1281ECDE-4DB1-432F-8CFB-626BB0717123}"/>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1 A13:A27" xr:uid="{830D4D08-905E-42ED-B02C-5D895081BE4B}"/>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27" xr:uid="{93685D8C-DB10-42FA-9ACC-D1C4396FE5E1}"/>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8:T27" xr:uid="{D9E3F609-B318-4761-99B5-7089BC6AB14E}"/>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27" xr:uid="{5A65B719-CE7A-4B1A-A802-649CE26FA9B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27" xr:uid="{2DC2D6EF-C69C-4A48-94C8-4DF60C6604FB}"/>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27" xr:uid="{D2642AE2-F6CC-429B-BEFA-C6EF7A320468}"/>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27" xr:uid="{D3430BD1-25F2-4ACD-9532-46411D3F6CBF}"/>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3683C597-896E-42FC-A76D-D69221C23B59}"/>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F6B5CD52-6A55-4F42-A7C1-E8E99DF271CB}"/>
    <dataValidation allowBlank="1" showInputMessage="1" showErrorMessage="1" prompt="always 1" sqref="L7" xr:uid="{DC754591-7528-4407-A7D6-144CB8E7A623}"/>
    <dataValidation allowBlank="1" showInputMessage="1" showErrorMessage="1" prompt="Mean amount of elementary flow or intermediate product flow. Enter your values (or the respective equation) here." sqref="L8:L27" xr:uid="{78F4E1B8-5E3E-4C92-9352-66327CD4B0EF}"/>
    <dataValidation allowBlank="1" showInputMessage="1" showErrorMessage="1" promptTitle="Do not change" prompt="This field is automatically calculated from your inputs." sqref="Y8:AH27" xr:uid="{944E5E75-20B2-44A4-8564-B5D1C748F960}"/>
    <dataValidation allowBlank="1" showInputMessage="1" showErrorMessage="1" promptTitle="Do not change" prompt="This field is automatically updated from the names-list" sqref="X8:X27" xr:uid="{B2F18AFD-6A78-441B-B1DB-E9A9B08CDEFE}"/>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27" xr:uid="{27EAB809-F05A-4647-81B8-72BC860ACACC}"/>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27" xr:uid="{7FB276FB-9170-413B-93FC-6733DEDAD57A}"/>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27" xr:uid="{C62D31B9-326F-439F-AD40-B2557258A421}"/>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27" xr:uid="{13776999-55CB-42B5-8078-6FE20DFCB5B7}"/>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27" xr:uid="{FB844B34-7414-4F49-B348-6C7A8F2D9FCF}"/>
  </dataValidations>
  <printOptions horizontalCentered="1" verticalCentered="1"/>
  <pageMargins left="0.78740157480314965" right="0.78740157480314965" top="0.98425196850393704" bottom="0.98425196850393704" header="0.51181102362204722" footer="0.51181102362204722"/>
  <pageSetup paperSize="9" scale="29" orientation="landscape" r:id="rId1"/>
  <headerFooter alignWithMargins="0">
    <oddHeader>&amp;A</oddHeader>
    <oddFooter>&amp;L&amp;D&amp;C&amp;F&amp;RSeite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1956D-A0C8-4EB1-BA42-F9DF6E38D78F}">
  <sheetPr codeName="Tabelle31">
    <tabColor theme="5" tint="0.79998168889431442"/>
    <pageSetUpPr fitToPage="1"/>
  </sheetPr>
  <dimension ref="A1:AM22"/>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7109375" style="1080" customWidth="1"/>
    <col min="2" max="2" width="15.7109375" style="1105" customWidth="1"/>
    <col min="3" max="3" width="5.7109375" style="1106" hidden="1" customWidth="1" outlineLevel="1"/>
    <col min="4" max="5" width="3.7109375" style="1080" hidden="1" customWidth="1" outlineLevel="1"/>
    <col min="6" max="6" width="38.855468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5.7109375" style="1080" customWidth="1"/>
    <col min="13" max="14" width="5.7109375" style="1107" customWidth="1" outlineLevel="1"/>
    <col min="15" max="15" width="50.7109375" style="1107" customWidth="1" outlineLevel="1"/>
    <col min="16" max="16" width="19.7109375" style="1081" customWidth="1"/>
    <col min="17" max="17" width="58.5703125" style="1081" customWidth="1"/>
    <col min="18" max="23" width="4.7109375" style="1081" customWidth="1"/>
    <col min="24" max="24" width="4.7109375" style="1081" hidden="1" customWidth="1" outlineLevel="1"/>
    <col min="25" max="25" width="5.7109375" style="1080" hidden="1" customWidth="1" outlineLevel="1"/>
    <col min="26" max="26" width="9.42578125" style="1080" hidden="1" customWidth="1" outlineLevel="1"/>
    <col min="27" max="27" width="5.7109375" style="1080" hidden="1" customWidth="1" outlineLevel="1"/>
    <col min="28" max="28" width="15.7109375" style="1080" hidden="1" customWidth="1" outlineLevel="1"/>
    <col min="29" max="34" width="4.7109375" style="1080" hidden="1" customWidth="1" outlineLevel="1"/>
    <col min="35" max="35" width="11.42578125" style="1080" collapsed="1"/>
    <col min="36" max="16384" width="11.42578125" style="1080"/>
  </cols>
  <sheetData>
    <row r="1" spans="1:39">
      <c r="A1" s="1041"/>
      <c r="B1" s="1042"/>
      <c r="C1" s="1043"/>
      <c r="D1" s="1041"/>
      <c r="E1" s="1041"/>
      <c r="F1" s="1044" t="s">
        <v>2435</v>
      </c>
      <c r="G1" s="1041"/>
      <c r="H1" s="1041"/>
      <c r="I1" s="1041"/>
      <c r="J1" s="1041"/>
      <c r="K1" s="1041"/>
      <c r="L1" s="1045" t="s">
        <v>2507</v>
      </c>
      <c r="M1" s="1046"/>
      <c r="N1" s="1046"/>
      <c r="O1" s="1046"/>
      <c r="P1" s="1080"/>
      <c r="Q1" s="1080"/>
      <c r="R1" s="1523" t="s">
        <v>173</v>
      </c>
      <c r="S1" s="1523"/>
      <c r="T1" s="1523"/>
      <c r="U1" s="1523"/>
      <c r="V1" s="1523"/>
      <c r="W1" s="1523"/>
      <c r="Y1" s="1081"/>
      <c r="Z1" s="1081"/>
      <c r="AA1" s="1081"/>
      <c r="AB1" s="1081"/>
    </row>
    <row r="2" spans="1:39">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row>
    <row r="3" spans="1:39" ht="105" customHeight="1">
      <c r="A3" s="1050" t="s">
        <v>344</v>
      </c>
      <c r="B3" s="1051"/>
      <c r="C3" s="1043">
        <v>401</v>
      </c>
      <c r="D3" s="1052" t="s">
        <v>2436</v>
      </c>
      <c r="E3" s="1052" t="s">
        <v>2437</v>
      </c>
      <c r="F3" s="1053" t="s">
        <v>460</v>
      </c>
      <c r="G3" s="1052" t="s">
        <v>461</v>
      </c>
      <c r="H3" s="1052" t="s">
        <v>462</v>
      </c>
      <c r="I3" s="1052" t="s">
        <v>2438</v>
      </c>
      <c r="J3" s="1052" t="s">
        <v>2439</v>
      </c>
      <c r="K3" s="1052" t="s">
        <v>337</v>
      </c>
      <c r="L3" s="1054" t="s">
        <v>3202</v>
      </c>
      <c r="M3" s="1055" t="s">
        <v>2440</v>
      </c>
      <c r="N3" s="1055" t="s">
        <v>2441</v>
      </c>
      <c r="O3" s="1056" t="s">
        <v>2442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row>
    <row r="4" spans="1:39" ht="24">
      <c r="A4" s="1041"/>
      <c r="B4" s="1051"/>
      <c r="C4" s="1043">
        <v>662</v>
      </c>
      <c r="D4" s="1053"/>
      <c r="E4" s="1053"/>
      <c r="F4" s="1053" t="s">
        <v>461</v>
      </c>
      <c r="G4" s="1053"/>
      <c r="H4" s="1053"/>
      <c r="I4" s="1053"/>
      <c r="J4" s="1053"/>
      <c r="K4" s="1053"/>
      <c r="L4" s="1054" t="s">
        <v>465</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row>
    <row r="5" spans="1:39">
      <c r="A5" s="1041"/>
      <c r="B5" s="1051"/>
      <c r="C5" s="1043">
        <v>493</v>
      </c>
      <c r="D5" s="1053"/>
      <c r="E5" s="1053"/>
      <c r="F5" s="1053" t="s">
        <v>2439</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row>
    <row r="6" spans="1:39">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row>
    <row r="7" spans="1:39">
      <c r="A7" s="1045" t="s">
        <v>2507</v>
      </c>
      <c r="B7" s="1059" t="s">
        <v>467</v>
      </c>
      <c r="C7" s="1060"/>
      <c r="D7" s="1061" t="s">
        <v>352</v>
      </c>
      <c r="E7" s="1062">
        <v>0</v>
      </c>
      <c r="F7" s="1063" t="s">
        <v>3202</v>
      </c>
      <c r="G7" s="1064" t="s">
        <v>465</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9" ht="11.45" customHeight="1">
      <c r="A8" s="1045" t="s">
        <v>2447</v>
      </c>
      <c r="B8" s="1059" t="s">
        <v>674</v>
      </c>
      <c r="C8" s="1060"/>
      <c r="D8" s="1071">
        <v>4</v>
      </c>
      <c r="E8" s="1072" t="s">
        <v>352</v>
      </c>
      <c r="F8" s="1073" t="s">
        <v>3212</v>
      </c>
      <c r="G8" s="1074" t="s">
        <v>352</v>
      </c>
      <c r="H8" s="1075" t="s">
        <v>197</v>
      </c>
      <c r="I8" s="1075" t="s">
        <v>1263</v>
      </c>
      <c r="J8" s="1076" t="s">
        <v>352</v>
      </c>
      <c r="K8" s="1074" t="s">
        <v>339</v>
      </c>
      <c r="L8" s="1077">
        <v>1</v>
      </c>
      <c r="M8" s="1078">
        <v>1</v>
      </c>
      <c r="N8" s="1079">
        <v>1.3957732849288962</v>
      </c>
      <c r="O8" s="1073" t="s">
        <v>3213</v>
      </c>
      <c r="P8" s="1367"/>
      <c r="Q8" s="1041" t="s">
        <v>2510</v>
      </c>
      <c r="R8" s="1094">
        <v>4</v>
      </c>
      <c r="S8" s="1094">
        <v>5</v>
      </c>
      <c r="T8" s="1094">
        <v>3</v>
      </c>
      <c r="U8" s="1094">
        <v>1</v>
      </c>
      <c r="V8" s="1094">
        <v>1</v>
      </c>
      <c r="W8" s="1094">
        <v>5</v>
      </c>
      <c r="X8" s="1089">
        <v>12</v>
      </c>
      <c r="Y8" s="1089">
        <v>1.05</v>
      </c>
      <c r="Z8" s="1093">
        <v>1.3907731135051336</v>
      </c>
      <c r="AA8" s="1093">
        <v>1.3957732849288962</v>
      </c>
      <c r="AB8" s="1093" t="s">
        <v>3196</v>
      </c>
      <c r="AC8" s="1095">
        <v>1.2</v>
      </c>
      <c r="AD8" s="1095">
        <v>1.2</v>
      </c>
      <c r="AE8" s="1095">
        <v>1.1000000000000001</v>
      </c>
      <c r="AF8" s="1095">
        <v>1</v>
      </c>
      <c r="AG8" s="1095">
        <v>1</v>
      </c>
      <c r="AH8" s="1095">
        <v>1.2</v>
      </c>
      <c r="AK8" s="1296"/>
    </row>
    <row r="9" spans="1:39" ht="11.45" customHeight="1">
      <c r="A9" s="1045">
        <v>1454</v>
      </c>
      <c r="B9" s="1059" t="s">
        <v>469</v>
      </c>
      <c r="C9" s="1060"/>
      <c r="D9" s="1071">
        <v>4</v>
      </c>
      <c r="E9" s="1072" t="s">
        <v>352</v>
      </c>
      <c r="F9" s="1073" t="s">
        <v>3214</v>
      </c>
      <c r="G9" s="1074" t="s">
        <v>352</v>
      </c>
      <c r="H9" s="1075" t="s">
        <v>197</v>
      </c>
      <c r="I9" s="1075" t="s">
        <v>1263</v>
      </c>
      <c r="J9" s="1076" t="s">
        <v>352</v>
      </c>
      <c r="K9" s="1074" t="s">
        <v>364</v>
      </c>
      <c r="L9" s="1077">
        <v>3.3332999999999999</v>
      </c>
      <c r="M9" s="1078">
        <v>1</v>
      </c>
      <c r="N9" s="1079">
        <v>1.2354522921220721</v>
      </c>
      <c r="O9" s="1073" t="s">
        <v>3215</v>
      </c>
      <c r="P9" s="1367"/>
      <c r="Q9" s="1041" t="s">
        <v>2510</v>
      </c>
      <c r="R9" s="1094">
        <v>1</v>
      </c>
      <c r="S9" s="1094">
        <v>1</v>
      </c>
      <c r="T9" s="1094">
        <v>3</v>
      </c>
      <c r="U9" s="1094">
        <v>1</v>
      </c>
      <c r="V9" s="1094">
        <v>1</v>
      </c>
      <c r="W9" s="1094">
        <v>5</v>
      </c>
      <c r="X9" s="1089">
        <v>12</v>
      </c>
      <c r="Y9" s="1089">
        <v>1.05</v>
      </c>
      <c r="Z9" s="1093">
        <v>1.2284225230179247</v>
      </c>
      <c r="AA9" s="1093">
        <v>1.2354522921220721</v>
      </c>
      <c r="AB9" s="1093" t="s">
        <v>3216</v>
      </c>
      <c r="AC9" s="1095">
        <v>1</v>
      </c>
      <c r="AD9" s="1095">
        <v>1</v>
      </c>
      <c r="AE9" s="1095">
        <v>1.1000000000000001</v>
      </c>
      <c r="AF9" s="1095">
        <v>1</v>
      </c>
      <c r="AG9" s="1095">
        <v>1</v>
      </c>
      <c r="AH9" s="1095">
        <v>1.2</v>
      </c>
    </row>
    <row r="10" spans="1:39" ht="11.45" customHeight="1">
      <c r="A10" s="1045">
        <v>3213</v>
      </c>
      <c r="B10" s="1059" t="s">
        <v>468</v>
      </c>
      <c r="C10" s="1060"/>
      <c r="D10" s="1071">
        <v>5</v>
      </c>
      <c r="E10" s="1072" t="s">
        <v>352</v>
      </c>
      <c r="F10" s="1073" t="s">
        <v>1429</v>
      </c>
      <c r="G10" s="1074" t="s">
        <v>465</v>
      </c>
      <c r="H10" s="1075" t="s">
        <v>352</v>
      </c>
      <c r="I10" s="1075" t="s">
        <v>352</v>
      </c>
      <c r="J10" s="1076">
        <v>1</v>
      </c>
      <c r="K10" s="1074" t="s">
        <v>466</v>
      </c>
      <c r="L10" s="1077">
        <v>4.0000000000000001E-10</v>
      </c>
      <c r="M10" s="1078">
        <v>1</v>
      </c>
      <c r="N10" s="1079">
        <v>4.0560854896922409</v>
      </c>
      <c r="O10" s="1073" t="s">
        <v>3217</v>
      </c>
      <c r="P10" s="1367"/>
      <c r="Q10" s="1041" t="s">
        <v>2510</v>
      </c>
      <c r="R10" s="1094">
        <v>4</v>
      </c>
      <c r="S10" s="1094">
        <v>5</v>
      </c>
      <c r="T10" s="1094">
        <v>5</v>
      </c>
      <c r="U10" s="1094">
        <v>5</v>
      </c>
      <c r="V10" s="1094">
        <v>5</v>
      </c>
      <c r="W10" s="1094">
        <v>5</v>
      </c>
      <c r="X10" s="1089">
        <v>9</v>
      </c>
      <c r="Y10" s="1089">
        <v>3</v>
      </c>
      <c r="Z10" s="1093">
        <v>2.3824689982955931</v>
      </c>
      <c r="AA10" s="1093">
        <v>4.0560854896922409</v>
      </c>
      <c r="AB10" s="1093" t="s">
        <v>3198</v>
      </c>
      <c r="AC10" s="1095">
        <v>1.2</v>
      </c>
      <c r="AD10" s="1095">
        <v>1.2</v>
      </c>
      <c r="AE10" s="1095">
        <v>1.5</v>
      </c>
      <c r="AF10" s="1095">
        <v>1.1000000000000001</v>
      </c>
      <c r="AG10" s="1095">
        <v>2</v>
      </c>
      <c r="AH10" s="1095">
        <v>1.2</v>
      </c>
      <c r="AK10" s="1296"/>
    </row>
    <row r="11" spans="1:39" ht="11.45" customHeight="1">
      <c r="A11" s="1045">
        <v>1195</v>
      </c>
      <c r="B11" s="1059" t="s">
        <v>469</v>
      </c>
      <c r="C11" s="1060"/>
      <c r="D11" s="1071">
        <v>5</v>
      </c>
      <c r="E11" s="1072" t="s">
        <v>352</v>
      </c>
      <c r="F11" s="1073" t="s">
        <v>3218</v>
      </c>
      <c r="G11" s="1074" t="s">
        <v>465</v>
      </c>
      <c r="H11" s="1075" t="s">
        <v>352</v>
      </c>
      <c r="I11" s="1075" t="s">
        <v>352</v>
      </c>
      <c r="J11" s="1076">
        <v>0</v>
      </c>
      <c r="K11" s="1074" t="s">
        <v>339</v>
      </c>
      <c r="L11" s="1077">
        <v>0.6</v>
      </c>
      <c r="M11" s="1078">
        <v>1</v>
      </c>
      <c r="N11" s="1079">
        <v>1.3957732849288962</v>
      </c>
      <c r="O11" s="1073" t="s">
        <v>3213</v>
      </c>
      <c r="P11" s="1367"/>
      <c r="Q11" s="1041" t="s">
        <v>2510</v>
      </c>
      <c r="R11" s="1094">
        <v>4</v>
      </c>
      <c r="S11" s="1094">
        <v>5</v>
      </c>
      <c r="T11" s="1094">
        <v>3</v>
      </c>
      <c r="U11" s="1094">
        <v>1</v>
      </c>
      <c r="V11" s="1094">
        <v>1</v>
      </c>
      <c r="W11" s="1094">
        <v>5</v>
      </c>
      <c r="X11" s="1089">
        <v>3</v>
      </c>
      <c r="Y11" s="1089">
        <v>1.05</v>
      </c>
      <c r="Z11" s="1093">
        <v>1.3907731135051336</v>
      </c>
      <c r="AA11" s="1093">
        <v>1.3957732849288962</v>
      </c>
      <c r="AB11" s="1093" t="s">
        <v>3196</v>
      </c>
      <c r="AC11" s="1095">
        <v>1.2</v>
      </c>
      <c r="AD11" s="1095">
        <v>1.2</v>
      </c>
      <c r="AE11" s="1095">
        <v>1.1000000000000001</v>
      </c>
      <c r="AF11" s="1095">
        <v>1</v>
      </c>
      <c r="AG11" s="1095">
        <v>1</v>
      </c>
      <c r="AH11" s="1095">
        <v>1.2</v>
      </c>
      <c r="AK11" s="1296"/>
    </row>
    <row r="12" spans="1:39" ht="11.45" customHeight="1">
      <c r="A12" s="1045" t="s">
        <v>1014</v>
      </c>
      <c r="B12" s="1059" t="s">
        <v>469</v>
      </c>
      <c r="C12" s="1060"/>
      <c r="D12" s="1071">
        <v>5</v>
      </c>
      <c r="E12" s="1072" t="s">
        <v>352</v>
      </c>
      <c r="F12" s="1073" t="s">
        <v>1829</v>
      </c>
      <c r="G12" s="1074" t="s">
        <v>1830</v>
      </c>
      <c r="H12" s="1075" t="s">
        <v>352</v>
      </c>
      <c r="I12" s="1075" t="s">
        <v>352</v>
      </c>
      <c r="J12" s="1076">
        <v>0</v>
      </c>
      <c r="K12" s="1074" t="s">
        <v>605</v>
      </c>
      <c r="L12" s="1077">
        <v>1.6900000000000001E-3</v>
      </c>
      <c r="M12" s="1078">
        <v>1</v>
      </c>
      <c r="N12" s="1079">
        <v>1.5646750276965704</v>
      </c>
      <c r="O12" s="1073" t="s">
        <v>3219</v>
      </c>
      <c r="P12" s="1367"/>
      <c r="Q12" s="1041" t="s">
        <v>2510</v>
      </c>
      <c r="R12" s="1094">
        <v>1</v>
      </c>
      <c r="S12" s="1094">
        <v>2</v>
      </c>
      <c r="T12" s="1094">
        <v>5</v>
      </c>
      <c r="U12" s="1094">
        <v>1</v>
      </c>
      <c r="V12" s="1094">
        <v>1</v>
      </c>
      <c r="W12" s="1094">
        <v>5</v>
      </c>
      <c r="X12" s="1089">
        <v>2</v>
      </c>
      <c r="Y12" s="1089">
        <v>1.05</v>
      </c>
      <c r="Z12" s="1093">
        <v>1.5605081641569645</v>
      </c>
      <c r="AA12" s="1093">
        <v>1.5646750276965704</v>
      </c>
      <c r="AB12" s="1093" t="s">
        <v>3220</v>
      </c>
      <c r="AC12" s="1095">
        <v>1</v>
      </c>
      <c r="AD12" s="1095">
        <v>1.02</v>
      </c>
      <c r="AE12" s="1095">
        <v>1.5</v>
      </c>
      <c r="AF12" s="1095">
        <v>1</v>
      </c>
      <c r="AG12" s="1095">
        <v>1</v>
      </c>
      <c r="AH12" s="1095">
        <v>1.2</v>
      </c>
      <c r="AK12" s="1296"/>
      <c r="AM12" s="1296"/>
    </row>
    <row r="13" spans="1:39" ht="11.45" customHeight="1">
      <c r="A13" s="1045">
        <v>4105</v>
      </c>
      <c r="B13" s="1059" t="s">
        <v>469</v>
      </c>
      <c r="C13" s="1060"/>
      <c r="D13" s="1071">
        <v>5</v>
      </c>
      <c r="E13" s="1072" t="s">
        <v>352</v>
      </c>
      <c r="F13" s="1073" t="s">
        <v>3201</v>
      </c>
      <c r="G13" s="1074" t="s">
        <v>465</v>
      </c>
      <c r="H13" s="1075" t="s">
        <v>352</v>
      </c>
      <c r="I13" s="1075" t="s">
        <v>352</v>
      </c>
      <c r="J13" s="1076">
        <v>0</v>
      </c>
      <c r="K13" s="1074" t="s">
        <v>604</v>
      </c>
      <c r="L13" s="1077">
        <v>40.073</v>
      </c>
      <c r="M13" s="1078">
        <v>1</v>
      </c>
      <c r="N13" s="1079">
        <v>1.5646750276965704</v>
      </c>
      <c r="O13" s="1073" t="s">
        <v>3219</v>
      </c>
      <c r="P13" s="1367"/>
      <c r="Q13" s="1041" t="s">
        <v>2510</v>
      </c>
      <c r="R13" s="1094">
        <v>1</v>
      </c>
      <c r="S13" s="1094">
        <v>2</v>
      </c>
      <c r="T13" s="1094">
        <v>5</v>
      </c>
      <c r="U13" s="1094">
        <v>1</v>
      </c>
      <c r="V13" s="1094">
        <v>1</v>
      </c>
      <c r="W13" s="1094">
        <v>5</v>
      </c>
      <c r="X13" s="1089">
        <v>1</v>
      </c>
      <c r="Y13" s="1089">
        <v>1.05</v>
      </c>
      <c r="Z13" s="1093">
        <v>1.5605081641569645</v>
      </c>
      <c r="AA13" s="1093">
        <v>1.5646750276965704</v>
      </c>
      <c r="AB13" s="1093" t="s">
        <v>3220</v>
      </c>
      <c r="AC13" s="1095">
        <v>1</v>
      </c>
      <c r="AD13" s="1095">
        <v>1.02</v>
      </c>
      <c r="AE13" s="1095">
        <v>1.5</v>
      </c>
      <c r="AF13" s="1095">
        <v>1</v>
      </c>
      <c r="AG13" s="1095">
        <v>1</v>
      </c>
      <c r="AH13" s="1095">
        <v>1.2</v>
      </c>
      <c r="AK13" s="1296"/>
      <c r="AM13" s="1296"/>
    </row>
    <row r="14" spans="1:39" ht="11.45" customHeight="1">
      <c r="A14" s="1045">
        <v>1289</v>
      </c>
      <c r="B14" s="1059" t="s">
        <v>469</v>
      </c>
      <c r="C14" s="1060"/>
      <c r="D14" s="1071">
        <v>5</v>
      </c>
      <c r="E14" s="1072" t="s">
        <v>352</v>
      </c>
      <c r="F14" s="1073" t="s">
        <v>2765</v>
      </c>
      <c r="G14" s="1074" t="s">
        <v>465</v>
      </c>
      <c r="H14" s="1075" t="s">
        <v>352</v>
      </c>
      <c r="I14" s="1075" t="s">
        <v>352</v>
      </c>
      <c r="J14" s="1076">
        <v>0</v>
      </c>
      <c r="K14" s="1074" t="s">
        <v>339</v>
      </c>
      <c r="L14" s="1077">
        <v>4.3333E-4</v>
      </c>
      <c r="M14" s="1078">
        <v>1</v>
      </c>
      <c r="N14" s="1079">
        <v>1.3957732849288962</v>
      </c>
      <c r="O14" s="1073" t="s">
        <v>3213</v>
      </c>
      <c r="P14" s="1367"/>
      <c r="Q14" s="1041" t="s">
        <v>2510</v>
      </c>
      <c r="R14" s="1094">
        <v>4</v>
      </c>
      <c r="S14" s="1094">
        <v>5</v>
      </c>
      <c r="T14" s="1094">
        <v>3</v>
      </c>
      <c r="U14" s="1094">
        <v>1</v>
      </c>
      <c r="V14" s="1094">
        <v>1</v>
      </c>
      <c r="W14" s="1094">
        <v>5</v>
      </c>
      <c r="X14" s="1089">
        <v>3</v>
      </c>
      <c r="Y14" s="1089">
        <v>1.05</v>
      </c>
      <c r="Z14" s="1093">
        <v>1.3907731135051336</v>
      </c>
      <c r="AA14" s="1093">
        <v>1.3957732849288962</v>
      </c>
      <c r="AB14" s="1093" t="s">
        <v>3196</v>
      </c>
      <c r="AC14" s="1095">
        <v>1.2</v>
      </c>
      <c r="AD14" s="1095">
        <v>1.2</v>
      </c>
      <c r="AE14" s="1095">
        <v>1.1000000000000001</v>
      </c>
      <c r="AF14" s="1095">
        <v>1</v>
      </c>
      <c r="AG14" s="1095">
        <v>1</v>
      </c>
      <c r="AH14" s="1095">
        <v>1.2</v>
      </c>
      <c r="AK14" s="1296"/>
      <c r="AM14" s="1296"/>
    </row>
    <row r="15" spans="1:39" ht="11.45" customHeight="1">
      <c r="A15" s="1045">
        <v>9979</v>
      </c>
      <c r="B15" s="1059" t="s">
        <v>196</v>
      </c>
      <c r="C15" s="1060"/>
      <c r="D15" s="1071" t="s">
        <v>352</v>
      </c>
      <c r="E15" s="1072">
        <v>4</v>
      </c>
      <c r="F15" s="1073" t="s">
        <v>3069</v>
      </c>
      <c r="G15" s="1074" t="s">
        <v>352</v>
      </c>
      <c r="H15" s="1075" t="s">
        <v>246</v>
      </c>
      <c r="I15" s="1075" t="s">
        <v>618</v>
      </c>
      <c r="J15" s="1076" t="s">
        <v>352</v>
      </c>
      <c r="K15" s="1074" t="s">
        <v>339</v>
      </c>
      <c r="L15" s="1077">
        <v>3333.2999999999997</v>
      </c>
      <c r="M15" s="1078">
        <v>1</v>
      </c>
      <c r="N15" s="1079">
        <v>1.575657361015304</v>
      </c>
      <c r="O15" s="1073" t="s">
        <v>3221</v>
      </c>
      <c r="P15" s="1367"/>
      <c r="Q15" s="1041" t="s">
        <v>2510</v>
      </c>
      <c r="R15" s="1094">
        <v>1</v>
      </c>
      <c r="S15" s="1094">
        <v>1</v>
      </c>
      <c r="T15" s="1094">
        <v>3</v>
      </c>
      <c r="U15" s="1094">
        <v>1</v>
      </c>
      <c r="V15" s="1094">
        <v>1</v>
      </c>
      <c r="W15" s="1094">
        <v>5</v>
      </c>
      <c r="X15" s="1089">
        <v>31</v>
      </c>
      <c r="Y15" s="1089">
        <v>1.5</v>
      </c>
      <c r="Z15" s="1093">
        <v>1.2284225230179247</v>
      </c>
      <c r="AA15" s="1093">
        <v>1.575657361015304</v>
      </c>
      <c r="AB15" s="1093" t="s">
        <v>3222</v>
      </c>
      <c r="AC15" s="1095">
        <v>1</v>
      </c>
      <c r="AD15" s="1095">
        <v>1</v>
      </c>
      <c r="AE15" s="1095">
        <v>1.1000000000000001</v>
      </c>
      <c r="AF15" s="1095">
        <v>1</v>
      </c>
      <c r="AG15" s="1095">
        <v>1</v>
      </c>
      <c r="AH15" s="1095">
        <v>1.2</v>
      </c>
      <c r="AK15" s="1296"/>
      <c r="AM15" s="1296"/>
    </row>
    <row r="16" spans="1:39" ht="11.45" customHeight="1">
      <c r="A16" s="1045">
        <v>1995</v>
      </c>
      <c r="B16" s="1059" t="s">
        <v>3191</v>
      </c>
      <c r="C16" s="1060"/>
      <c r="D16" s="1071" t="s">
        <v>352</v>
      </c>
      <c r="E16" s="1072">
        <v>4</v>
      </c>
      <c r="F16" s="1073" t="s">
        <v>3</v>
      </c>
      <c r="G16" s="1074" t="s">
        <v>352</v>
      </c>
      <c r="H16" s="1075" t="s">
        <v>134</v>
      </c>
      <c r="I16" s="1075" t="s">
        <v>619</v>
      </c>
      <c r="J16" s="1076" t="s">
        <v>352</v>
      </c>
      <c r="K16" s="1074" t="s">
        <v>339</v>
      </c>
      <c r="L16" s="1077">
        <v>0.6</v>
      </c>
      <c r="M16" s="1078">
        <v>1</v>
      </c>
      <c r="N16" s="1079">
        <v>3.3883572183564272</v>
      </c>
      <c r="O16" s="1073" t="s">
        <v>3223</v>
      </c>
      <c r="P16" s="1367"/>
      <c r="Q16" s="1041" t="s">
        <v>2510</v>
      </c>
      <c r="R16" s="1094">
        <v>4</v>
      </c>
      <c r="S16" s="1094">
        <v>4</v>
      </c>
      <c r="T16" s="1094">
        <v>4</v>
      </c>
      <c r="U16" s="1094">
        <v>5</v>
      </c>
      <c r="V16" s="1094">
        <v>4</v>
      </c>
      <c r="W16" s="1094">
        <v>5</v>
      </c>
      <c r="X16" s="1089">
        <v>34</v>
      </c>
      <c r="Y16" s="1089">
        <v>3</v>
      </c>
      <c r="Z16" s="1093">
        <v>1.7011644092198264</v>
      </c>
      <c r="AA16" s="1093">
        <v>3.3883572183564272</v>
      </c>
      <c r="AB16" s="1093" t="s">
        <v>3224</v>
      </c>
      <c r="AC16" s="1095">
        <v>1.2</v>
      </c>
      <c r="AD16" s="1095">
        <v>1.1000000000000001</v>
      </c>
      <c r="AE16" s="1095">
        <v>1.2</v>
      </c>
      <c r="AF16" s="1095">
        <v>1.1000000000000001</v>
      </c>
      <c r="AG16" s="1095">
        <v>1.5</v>
      </c>
      <c r="AH16" s="1095">
        <v>1.2</v>
      </c>
      <c r="AK16" s="1296"/>
      <c r="AM16" s="1296"/>
    </row>
    <row r="17" spans="1:39" ht="11.45" customHeight="1">
      <c r="A17" s="1045">
        <v>2922</v>
      </c>
      <c r="B17" s="1059" t="s">
        <v>469</v>
      </c>
      <c r="C17" s="1060"/>
      <c r="D17" s="1071" t="s">
        <v>352</v>
      </c>
      <c r="E17" s="1072">
        <v>4</v>
      </c>
      <c r="F17" s="1073" t="s">
        <v>946</v>
      </c>
      <c r="G17" s="1074" t="s">
        <v>352</v>
      </c>
      <c r="H17" s="1075" t="s">
        <v>134</v>
      </c>
      <c r="I17" s="1075" t="s">
        <v>619</v>
      </c>
      <c r="J17" s="1076" t="s">
        <v>352</v>
      </c>
      <c r="K17" s="1074" t="s">
        <v>339</v>
      </c>
      <c r="L17" s="1077">
        <v>4.2449000000000002E-4</v>
      </c>
      <c r="M17" s="1078">
        <v>1</v>
      </c>
      <c r="N17" s="1079">
        <v>2.6068869587257422</v>
      </c>
      <c r="O17" s="1073" t="s">
        <v>3225</v>
      </c>
      <c r="P17" s="1367"/>
      <c r="Q17" s="1041" t="s">
        <v>2510</v>
      </c>
      <c r="R17" s="1094">
        <v>4</v>
      </c>
      <c r="S17" s="1094">
        <v>5</v>
      </c>
      <c r="T17" s="1094">
        <v>5</v>
      </c>
      <c r="U17" s="1094">
        <v>5</v>
      </c>
      <c r="V17" s="1094">
        <v>5</v>
      </c>
      <c r="W17" s="1094">
        <v>5</v>
      </c>
      <c r="X17" s="1089">
        <v>33</v>
      </c>
      <c r="Y17" s="1089">
        <v>1.5</v>
      </c>
      <c r="Z17" s="1093">
        <v>2.3824689982955931</v>
      </c>
      <c r="AA17" s="1093">
        <v>2.6068869587257422</v>
      </c>
      <c r="AB17" s="1093" t="s">
        <v>3206</v>
      </c>
      <c r="AC17" s="1095">
        <v>1.2</v>
      </c>
      <c r="AD17" s="1095">
        <v>1.2</v>
      </c>
      <c r="AE17" s="1095">
        <v>1.5</v>
      </c>
      <c r="AF17" s="1095">
        <v>1.1000000000000001</v>
      </c>
      <c r="AG17" s="1095">
        <v>2</v>
      </c>
      <c r="AH17" s="1095">
        <v>1.2</v>
      </c>
      <c r="AK17" s="1296"/>
      <c r="AM17" s="1296"/>
    </row>
    <row r="20" spans="1:39" ht="12" customHeight="1">
      <c r="F20" s="1080" t="s">
        <v>2508</v>
      </c>
      <c r="G20" s="1080" t="s">
        <v>364</v>
      </c>
      <c r="J20" s="1080">
        <v>3.3332999999999999</v>
      </c>
    </row>
    <row r="22" spans="1:39">
      <c r="F22" s="1080" t="s">
        <v>2503</v>
      </c>
      <c r="G22" s="1080" t="s">
        <v>542</v>
      </c>
      <c r="J22" s="1080">
        <v>1000</v>
      </c>
    </row>
  </sheetData>
  <mergeCells count="1">
    <mergeCell ref="R1:W1"/>
  </mergeCells>
  <conditionalFormatting sqref="B8:B15">
    <cfRule type="cellIs" dxfId="619" priority="10" stopIfTrue="1" operator="notEqual">
      <formula>""</formula>
    </cfRule>
  </conditionalFormatting>
  <conditionalFormatting sqref="R8:W15 R17:W17">
    <cfRule type="cellIs" dxfId="618" priority="9" stopIfTrue="1" operator="notBetween">
      <formula>1</formula>
      <formula>5</formula>
    </cfRule>
  </conditionalFormatting>
  <conditionalFormatting sqref="D8:P15 R8:W15 D17:W17">
    <cfRule type="expression" dxfId="617" priority="8">
      <formula>MOD(ROW(),2)=0</formula>
    </cfRule>
  </conditionalFormatting>
  <conditionalFormatting sqref="X8:AH15 X17:AH17">
    <cfRule type="expression" dxfId="616" priority="7">
      <formula>MOD(ROW(),2)=0</formula>
    </cfRule>
  </conditionalFormatting>
  <conditionalFormatting sqref="Q8:Q15">
    <cfRule type="expression" dxfId="615" priority="6">
      <formula>MOD(ROW(),2)=0</formula>
    </cfRule>
  </conditionalFormatting>
  <conditionalFormatting sqref="B16:B17">
    <cfRule type="cellIs" dxfId="614" priority="5" stopIfTrue="1" operator="notEqual">
      <formula>""</formula>
    </cfRule>
  </conditionalFormatting>
  <conditionalFormatting sqref="R16:W16">
    <cfRule type="cellIs" dxfId="613" priority="4" stopIfTrue="1" operator="notBetween">
      <formula>1</formula>
      <formula>5</formula>
    </cfRule>
  </conditionalFormatting>
  <conditionalFormatting sqref="D16:P16 R16:W16">
    <cfRule type="expression" dxfId="612" priority="3">
      <formula>MOD(ROW(),2)=0</formula>
    </cfRule>
  </conditionalFormatting>
  <conditionalFormatting sqref="X16:AH16">
    <cfRule type="expression" dxfId="611" priority="2">
      <formula>MOD(ROW(),2)=0</formula>
    </cfRule>
  </conditionalFormatting>
  <conditionalFormatting sqref="Q16">
    <cfRule type="expression" dxfId="610" priority="1">
      <formula>MOD(ROW(),2)=0</formula>
    </cfRule>
  </conditionalFormatting>
  <dataValidations count="28">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7" xr:uid="{CA9805C7-FF07-481B-A46E-344328A54561}"/>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7" xr:uid="{E1E7398B-D7F4-4EE3-B444-1CE4378786D1}"/>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7" xr:uid="{5746524B-918F-4CB6-A76A-6A9F2FE20B2B}"/>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7" xr:uid="{CA4C6E26-49A0-41A4-89E9-0A328B5148F1}"/>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7" xr:uid="{131CC350-2BBC-453B-B80D-043E7B7DF23D}"/>
    <dataValidation allowBlank="1" showInputMessage="1" showErrorMessage="1" promptTitle="Do not change" prompt="This field is automatically updated from the names-list" sqref="X8:X17" xr:uid="{2EB3BEF3-425F-4171-82D1-4B64D99355B0}"/>
    <dataValidation allowBlank="1" showInputMessage="1" showErrorMessage="1" promptTitle="Do not change" prompt="This field is automatically calculated from your inputs." sqref="Y8:AH17" xr:uid="{84E31FE7-C538-4B5E-8367-3A3F112C481B}"/>
    <dataValidation allowBlank="1" showInputMessage="1" showErrorMessage="1" prompt="Mean amount of elementary flow or intermediate product flow. Enter your values (or the respective equation) here." sqref="L8:L17" xr:uid="{73B141FD-B40E-40E0-808C-80A3B60A249A}"/>
    <dataValidation allowBlank="1" showInputMessage="1" showErrorMessage="1" prompt="always 1" sqref="L7" xr:uid="{395E1CC8-5DD2-49B6-9F42-47CEBFFCA40F}"/>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7AE6398C-3083-4568-8B80-2DB13A4A9716}"/>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4650077F-3AD6-457C-942B-60DEB19F3C9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17" xr:uid="{668A5BC8-C5DB-4424-9B9A-4BC32F0E2039}"/>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17" xr:uid="{967B336C-B7C6-4970-9B99-7A54E7E8680C}"/>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17" xr:uid="{3BBB4D30-271C-4644-81BD-F875227381E4}"/>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17" xr:uid="{71ECB964-ABF0-42DB-BCA7-04956236E55D}"/>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8:T17" xr:uid="{E41027BE-AF82-4E19-9D1C-D88C92DB52A5}"/>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17" xr:uid="{ADE266C9-03CD-43E5-824E-B00FCF9E1DE7}"/>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7" xr:uid="{C72D7501-2981-40BF-9826-DD065148D241}"/>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7E11D94A-0B00-49C2-BCCE-0830E152B30E}"/>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17" xr:uid="{721FB553-F786-442A-833E-257DA4C60DA4}"/>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4325D9EE-F329-476E-8840-DBF8806F08B8}"/>
    <dataValidation allowBlank="1" showInputMessage="1" showErrorMessage="1" promptTitle="Name" prompt="Name of the exchange (elementary flow or intermediate product flow) in English language. " sqref="F2:F3" xr:uid="{ACAAE2FA-A843-44B9-BFA2-C915F8E22008}"/>
    <dataValidation allowBlank="1" showInputMessage="1" showErrorMessage="1" promptTitle="Infrastructure" prompt="Describes whether the intermediate product flow from or to the unit process is an infrastructure process or not._x000a__x000a_Not applicable to elementary flows." sqref="F5 J2:J3" xr:uid="{4AF7EDCB-C804-48D1-9CCD-316A4B368017}"/>
    <dataValidation allowBlank="1" showInputMessage="1" showErrorMessage="1" promptTitle="Unit" prompt="Unit of the exchange (elementary flow or intermediate product flow)." sqref="F6 K2:K3" xr:uid="{CD611E1D-F8E8-4D79-8499-0DA9F43E489F}"/>
    <dataValidation allowBlank="1" showInputMessage="1" showErrorMessage="1" prompt="This cell is automatically updated from the names List according to the index number in L1. It needs to be identical to the output product." sqref="L3:L6" xr:uid="{8CEB28F9-C503-4D89-BCF9-4C529DE6A1D9}"/>
    <dataValidation allowBlank="1" showInputMessage="1" showErrorMessage="1" prompt="Do not change." sqref="X3:AH4" xr:uid="{3DCB7CC0-3F73-49D9-A542-78BB663494EF}"/>
    <dataValidation allowBlank="1" showInputMessage="1" showErrorMessage="1" promptTitle="Remarks" prompt="A general comment (data source, calculation procedure, ...) can be made about each individual exchange. The remarks are added to the GeneralComment-field." sqref="P3 Q2:Q3 P8:P17" xr:uid="{77320E6E-9E44-4F0C-B51E-6732C0D27CF1}"/>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00C640C0-8E63-4283-B371-FCD7FD6E23B5}"/>
  </dataValidations>
  <printOptions horizontalCentered="1" verticalCentered="1"/>
  <pageMargins left="0.78740157480314965" right="0.78740157480314965" top="0.98425196850393704" bottom="0.98425196850393704" header="0.51181102362204722" footer="0.51181102362204722"/>
  <pageSetup paperSize="9" scale="29" orientation="landscape" r:id="rId1"/>
  <headerFooter alignWithMargins="0">
    <oddHeader>&amp;A</oddHeader>
    <oddFooter>&amp;L&amp;D&amp;C&amp;F&amp;RSeite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0">
    <pageSetUpPr fitToPage="1"/>
  </sheetPr>
  <dimension ref="A1:AH27"/>
  <sheetViews>
    <sheetView zoomScaleNormal="100" workbookViewId="0">
      <pane xSplit="3" ySplit="6" topLeftCell="D7" activePane="bottomRight" state="frozen"/>
      <selection pane="topRight"/>
      <selection pane="bottomLeft"/>
      <selection pane="bottomRight"/>
    </sheetView>
  </sheetViews>
  <sheetFormatPr baseColWidth="10" defaultRowHeight="12" outlineLevelCol="1"/>
  <cols>
    <col min="1" max="1" width="11.42578125" style="716"/>
    <col min="2" max="2" width="16" style="756" customWidth="1"/>
    <col min="3" max="3" width="3.7109375" style="757" hidden="1" customWidth="1" outlineLevel="1"/>
    <col min="4" max="4" width="4.140625" style="716" hidden="1" customWidth="1" outlineLevel="1"/>
    <col min="5" max="5" width="4" style="716" hidden="1" customWidth="1" outlineLevel="1"/>
    <col min="6" max="6" width="48.140625" style="716" customWidth="1" collapsed="1"/>
    <col min="7" max="7" width="9.42578125" style="716" customWidth="1"/>
    <col min="8" max="8" width="8.28515625" style="716" hidden="1" customWidth="1" outlineLevel="1"/>
    <col min="9" max="9" width="19.5703125" style="716" hidden="1" customWidth="1" outlineLevel="1"/>
    <col min="10" max="10" width="2.7109375" style="716" customWidth="1" collapsed="1"/>
    <col min="11" max="11" width="5.140625" style="716" customWidth="1"/>
    <col min="12" max="12" width="14" style="716" customWidth="1"/>
    <col min="13" max="13" width="3.5703125" style="335" hidden="1" customWidth="1" outlineLevel="1"/>
    <col min="14" max="14" width="6.5703125" style="335" hidden="1" customWidth="1" outlineLevel="1"/>
    <col min="15" max="15" width="30.42578125" style="335" hidden="1" customWidth="1" outlineLevel="1"/>
    <col min="16" max="16" width="21.5703125" style="715" customWidth="1" collapsed="1"/>
    <col min="17" max="17" width="6.85546875" style="715" customWidth="1"/>
    <col min="18" max="18" width="10" style="715" customWidth="1"/>
    <col min="19" max="19" width="5.5703125" style="715" customWidth="1"/>
    <col min="20" max="20" width="4" style="715" customWidth="1"/>
    <col min="21" max="21" width="3.7109375" style="715" customWidth="1"/>
    <col min="22" max="22" width="4.28515625" style="715" customWidth="1"/>
    <col min="23" max="23" width="3.42578125" style="715" hidden="1" customWidth="1" outlineLevel="1"/>
    <col min="24" max="24" width="4.7109375" style="716" hidden="1" customWidth="1" outlineLevel="1"/>
    <col min="25" max="26" width="5.42578125" style="716" hidden="1" customWidth="1" outlineLevel="1"/>
    <col min="27" max="27" width="10.28515625" style="716" hidden="1" customWidth="1" outlineLevel="1"/>
    <col min="28" max="28" width="4.42578125" style="716" hidden="1" customWidth="1" outlineLevel="1"/>
    <col min="29" max="29" width="4.28515625" style="716" hidden="1" customWidth="1" outlineLevel="1"/>
    <col min="30" max="30" width="4" style="716" hidden="1" customWidth="1" outlineLevel="1"/>
    <col min="31" max="31" width="4.42578125" style="716" hidden="1" customWidth="1" outlineLevel="1"/>
    <col min="32" max="32" width="3.85546875" style="716" hidden="1" customWidth="1" outlineLevel="1"/>
    <col min="33" max="33" width="4.28515625" style="716" hidden="1" customWidth="1" outlineLevel="1"/>
    <col min="34" max="34" width="11.42578125" style="716" collapsed="1"/>
    <col min="35" max="257" width="11.42578125" style="716"/>
    <col min="258" max="258" width="16" style="716" customWidth="1"/>
    <col min="259" max="261" width="0" style="716" hidden="1" customWidth="1"/>
    <col min="262" max="262" width="48.140625" style="716" customWidth="1"/>
    <col min="263" max="263" width="9.42578125" style="716" customWidth="1"/>
    <col min="264" max="265" width="0" style="716" hidden="1" customWidth="1"/>
    <col min="266" max="266" width="2.7109375" style="716" customWidth="1"/>
    <col min="267" max="267" width="5.140625" style="716" customWidth="1"/>
    <col min="268" max="268" width="14" style="716" customWidth="1"/>
    <col min="269" max="269" width="3.5703125" style="716" customWidth="1"/>
    <col min="270" max="270" width="6.5703125" style="716" customWidth="1"/>
    <col min="271" max="271" width="30.42578125" style="716" customWidth="1"/>
    <col min="272" max="272" width="21.5703125" style="716" customWidth="1"/>
    <col min="273" max="273" width="6.85546875" style="716" customWidth="1"/>
    <col min="274" max="274" width="10" style="716" customWidth="1"/>
    <col min="275" max="275" width="5.5703125" style="716" customWidth="1"/>
    <col min="276" max="276" width="4" style="716" customWidth="1"/>
    <col min="277" max="277" width="3.7109375" style="716" customWidth="1"/>
    <col min="278" max="278" width="4.28515625" style="716" customWidth="1"/>
    <col min="279" max="279" width="3.42578125" style="716" customWidth="1"/>
    <col min="280" max="280" width="4.7109375" style="716" customWidth="1"/>
    <col min="281" max="282" width="5.42578125" style="716" customWidth="1"/>
    <col min="283" max="283" width="10.28515625" style="716" customWidth="1"/>
    <col min="284" max="284" width="4.42578125" style="716" customWidth="1"/>
    <col min="285" max="285" width="4.28515625" style="716" customWidth="1"/>
    <col min="286" max="286" width="4" style="716" customWidth="1"/>
    <col min="287" max="287" width="4.42578125" style="716" customWidth="1"/>
    <col min="288" max="288" width="3.85546875" style="716" customWidth="1"/>
    <col min="289" max="289" width="4.28515625" style="716" customWidth="1"/>
    <col min="290" max="513" width="11.42578125" style="716"/>
    <col min="514" max="514" width="16" style="716" customWidth="1"/>
    <col min="515" max="517" width="0" style="716" hidden="1" customWidth="1"/>
    <col min="518" max="518" width="48.140625" style="716" customWidth="1"/>
    <col min="519" max="519" width="9.42578125" style="716" customWidth="1"/>
    <col min="520" max="521" width="0" style="716" hidden="1" customWidth="1"/>
    <col min="522" max="522" width="2.7109375" style="716" customWidth="1"/>
    <col min="523" max="523" width="5.140625" style="716" customWidth="1"/>
    <col min="524" max="524" width="14" style="716" customWidth="1"/>
    <col min="525" max="525" width="3.5703125" style="716" customWidth="1"/>
    <col min="526" max="526" width="6.5703125" style="716" customWidth="1"/>
    <col min="527" max="527" width="30.42578125" style="716" customWidth="1"/>
    <col min="528" max="528" width="21.5703125" style="716" customWidth="1"/>
    <col min="529" max="529" width="6.85546875" style="716" customWidth="1"/>
    <col min="530" max="530" width="10" style="716" customWidth="1"/>
    <col min="531" max="531" width="5.5703125" style="716" customWidth="1"/>
    <col min="532" max="532" width="4" style="716" customWidth="1"/>
    <col min="533" max="533" width="3.7109375" style="716" customWidth="1"/>
    <col min="534" max="534" width="4.28515625" style="716" customWidth="1"/>
    <col min="535" max="535" width="3.42578125" style="716" customWidth="1"/>
    <col min="536" max="536" width="4.7109375" style="716" customWidth="1"/>
    <col min="537" max="538" width="5.42578125" style="716" customWidth="1"/>
    <col min="539" max="539" width="10.28515625" style="716" customWidth="1"/>
    <col min="540" max="540" width="4.42578125" style="716" customWidth="1"/>
    <col min="541" max="541" width="4.28515625" style="716" customWidth="1"/>
    <col min="542" max="542" width="4" style="716" customWidth="1"/>
    <col min="543" max="543" width="4.42578125" style="716" customWidth="1"/>
    <col min="544" max="544" width="3.85546875" style="716" customWidth="1"/>
    <col min="545" max="545" width="4.28515625" style="716" customWidth="1"/>
    <col min="546" max="769" width="11.42578125" style="716"/>
    <col min="770" max="770" width="16" style="716" customWidth="1"/>
    <col min="771" max="773" width="0" style="716" hidden="1" customWidth="1"/>
    <col min="774" max="774" width="48.140625" style="716" customWidth="1"/>
    <col min="775" max="775" width="9.42578125" style="716" customWidth="1"/>
    <col min="776" max="777" width="0" style="716" hidden="1" customWidth="1"/>
    <col min="778" max="778" width="2.7109375" style="716" customWidth="1"/>
    <col min="779" max="779" width="5.140625" style="716" customWidth="1"/>
    <col min="780" max="780" width="14" style="716" customWidth="1"/>
    <col min="781" max="781" width="3.5703125" style="716" customWidth="1"/>
    <col min="782" max="782" width="6.5703125" style="716" customWidth="1"/>
    <col min="783" max="783" width="30.42578125" style="716" customWidth="1"/>
    <col min="784" max="784" width="21.5703125" style="716" customWidth="1"/>
    <col min="785" max="785" width="6.85546875" style="716" customWidth="1"/>
    <col min="786" max="786" width="10" style="716" customWidth="1"/>
    <col min="787" max="787" width="5.5703125" style="716" customWidth="1"/>
    <col min="788" max="788" width="4" style="716" customWidth="1"/>
    <col min="789" max="789" width="3.7109375" style="716" customWidth="1"/>
    <col min="790" max="790" width="4.28515625" style="716" customWidth="1"/>
    <col min="791" max="791" width="3.42578125" style="716" customWidth="1"/>
    <col min="792" max="792" width="4.7109375" style="716" customWidth="1"/>
    <col min="793" max="794" width="5.42578125" style="716" customWidth="1"/>
    <col min="795" max="795" width="10.28515625" style="716" customWidth="1"/>
    <col min="796" max="796" width="4.42578125" style="716" customWidth="1"/>
    <col min="797" max="797" width="4.28515625" style="716" customWidth="1"/>
    <col min="798" max="798" width="4" style="716" customWidth="1"/>
    <col min="799" max="799" width="4.42578125" style="716" customWidth="1"/>
    <col min="800" max="800" width="3.85546875" style="716" customWidth="1"/>
    <col min="801" max="801" width="4.28515625" style="716" customWidth="1"/>
    <col min="802" max="1025" width="11.42578125" style="716"/>
    <col min="1026" max="1026" width="16" style="716" customWidth="1"/>
    <col min="1027" max="1029" width="0" style="716" hidden="1" customWidth="1"/>
    <col min="1030" max="1030" width="48.140625" style="716" customWidth="1"/>
    <col min="1031" max="1031" width="9.42578125" style="716" customWidth="1"/>
    <col min="1032" max="1033" width="0" style="716" hidden="1" customWidth="1"/>
    <col min="1034" max="1034" width="2.7109375" style="716" customWidth="1"/>
    <col min="1035" max="1035" width="5.140625" style="716" customWidth="1"/>
    <col min="1036" max="1036" width="14" style="716" customWidth="1"/>
    <col min="1037" max="1037" width="3.5703125" style="716" customWidth="1"/>
    <col min="1038" max="1038" width="6.5703125" style="716" customWidth="1"/>
    <col min="1039" max="1039" width="30.42578125" style="716" customWidth="1"/>
    <col min="1040" max="1040" width="21.5703125" style="716" customWidth="1"/>
    <col min="1041" max="1041" width="6.85546875" style="716" customWidth="1"/>
    <col min="1042" max="1042" width="10" style="716" customWidth="1"/>
    <col min="1043" max="1043" width="5.5703125" style="716" customWidth="1"/>
    <col min="1044" max="1044" width="4" style="716" customWidth="1"/>
    <col min="1045" max="1045" width="3.7109375" style="716" customWidth="1"/>
    <col min="1046" max="1046" width="4.28515625" style="716" customWidth="1"/>
    <col min="1047" max="1047" width="3.42578125" style="716" customWidth="1"/>
    <col min="1048" max="1048" width="4.7109375" style="716" customWidth="1"/>
    <col min="1049" max="1050" width="5.42578125" style="716" customWidth="1"/>
    <col min="1051" max="1051" width="10.28515625" style="716" customWidth="1"/>
    <col min="1052" max="1052" width="4.42578125" style="716" customWidth="1"/>
    <col min="1053" max="1053" width="4.28515625" style="716" customWidth="1"/>
    <col min="1054" max="1054" width="4" style="716" customWidth="1"/>
    <col min="1055" max="1055" width="4.42578125" style="716" customWidth="1"/>
    <col min="1056" max="1056" width="3.85546875" style="716" customWidth="1"/>
    <col min="1057" max="1057" width="4.28515625" style="716" customWidth="1"/>
    <col min="1058" max="1281" width="11.42578125" style="716"/>
    <col min="1282" max="1282" width="16" style="716" customWidth="1"/>
    <col min="1283" max="1285" width="0" style="716" hidden="1" customWidth="1"/>
    <col min="1286" max="1286" width="48.140625" style="716" customWidth="1"/>
    <col min="1287" max="1287" width="9.42578125" style="716" customWidth="1"/>
    <col min="1288" max="1289" width="0" style="716" hidden="1" customWidth="1"/>
    <col min="1290" max="1290" width="2.7109375" style="716" customWidth="1"/>
    <col min="1291" max="1291" width="5.140625" style="716" customWidth="1"/>
    <col min="1292" max="1292" width="14" style="716" customWidth="1"/>
    <col min="1293" max="1293" width="3.5703125" style="716" customWidth="1"/>
    <col min="1294" max="1294" width="6.5703125" style="716" customWidth="1"/>
    <col min="1295" max="1295" width="30.42578125" style="716" customWidth="1"/>
    <col min="1296" max="1296" width="21.5703125" style="716" customWidth="1"/>
    <col min="1297" max="1297" width="6.85546875" style="716" customWidth="1"/>
    <col min="1298" max="1298" width="10" style="716" customWidth="1"/>
    <col min="1299" max="1299" width="5.5703125" style="716" customWidth="1"/>
    <col min="1300" max="1300" width="4" style="716" customWidth="1"/>
    <col min="1301" max="1301" width="3.7109375" style="716" customWidth="1"/>
    <col min="1302" max="1302" width="4.28515625" style="716" customWidth="1"/>
    <col min="1303" max="1303" width="3.42578125" style="716" customWidth="1"/>
    <col min="1304" max="1304" width="4.7109375" style="716" customWidth="1"/>
    <col min="1305" max="1306" width="5.42578125" style="716" customWidth="1"/>
    <col min="1307" max="1307" width="10.28515625" style="716" customWidth="1"/>
    <col min="1308" max="1308" width="4.42578125" style="716" customWidth="1"/>
    <col min="1309" max="1309" width="4.28515625" style="716" customWidth="1"/>
    <col min="1310" max="1310" width="4" style="716" customWidth="1"/>
    <col min="1311" max="1311" width="4.42578125" style="716" customWidth="1"/>
    <col min="1312" max="1312" width="3.85546875" style="716" customWidth="1"/>
    <col min="1313" max="1313" width="4.28515625" style="716" customWidth="1"/>
    <col min="1314" max="1537" width="11.42578125" style="716"/>
    <col min="1538" max="1538" width="16" style="716" customWidth="1"/>
    <col min="1539" max="1541" width="0" style="716" hidden="1" customWidth="1"/>
    <col min="1542" max="1542" width="48.140625" style="716" customWidth="1"/>
    <col min="1543" max="1543" width="9.42578125" style="716" customWidth="1"/>
    <col min="1544" max="1545" width="0" style="716" hidden="1" customWidth="1"/>
    <col min="1546" max="1546" width="2.7109375" style="716" customWidth="1"/>
    <col min="1547" max="1547" width="5.140625" style="716" customWidth="1"/>
    <col min="1548" max="1548" width="14" style="716" customWidth="1"/>
    <col min="1549" max="1549" width="3.5703125" style="716" customWidth="1"/>
    <col min="1550" max="1550" width="6.5703125" style="716" customWidth="1"/>
    <col min="1551" max="1551" width="30.42578125" style="716" customWidth="1"/>
    <col min="1552" max="1552" width="21.5703125" style="716" customWidth="1"/>
    <col min="1553" max="1553" width="6.85546875" style="716" customWidth="1"/>
    <col min="1554" max="1554" width="10" style="716" customWidth="1"/>
    <col min="1555" max="1555" width="5.5703125" style="716" customWidth="1"/>
    <col min="1556" max="1556" width="4" style="716" customWidth="1"/>
    <col min="1557" max="1557" width="3.7109375" style="716" customWidth="1"/>
    <col min="1558" max="1558" width="4.28515625" style="716" customWidth="1"/>
    <col min="1559" max="1559" width="3.42578125" style="716" customWidth="1"/>
    <col min="1560" max="1560" width="4.7109375" style="716" customWidth="1"/>
    <col min="1561" max="1562" width="5.42578125" style="716" customWidth="1"/>
    <col min="1563" max="1563" width="10.28515625" style="716" customWidth="1"/>
    <col min="1564" max="1564" width="4.42578125" style="716" customWidth="1"/>
    <col min="1565" max="1565" width="4.28515625" style="716" customWidth="1"/>
    <col min="1566" max="1566" width="4" style="716" customWidth="1"/>
    <col min="1567" max="1567" width="4.42578125" style="716" customWidth="1"/>
    <col min="1568" max="1568" width="3.85546875" style="716" customWidth="1"/>
    <col min="1569" max="1569" width="4.28515625" style="716" customWidth="1"/>
    <col min="1570" max="1793" width="11.42578125" style="716"/>
    <col min="1794" max="1794" width="16" style="716" customWidth="1"/>
    <col min="1795" max="1797" width="0" style="716" hidden="1" customWidth="1"/>
    <col min="1798" max="1798" width="48.140625" style="716" customWidth="1"/>
    <col min="1799" max="1799" width="9.42578125" style="716" customWidth="1"/>
    <col min="1800" max="1801" width="0" style="716" hidden="1" customWidth="1"/>
    <col min="1802" max="1802" width="2.7109375" style="716" customWidth="1"/>
    <col min="1803" max="1803" width="5.140625" style="716" customWidth="1"/>
    <col min="1804" max="1804" width="14" style="716" customWidth="1"/>
    <col min="1805" max="1805" width="3.5703125" style="716" customWidth="1"/>
    <col min="1806" max="1806" width="6.5703125" style="716" customWidth="1"/>
    <col min="1807" max="1807" width="30.42578125" style="716" customWidth="1"/>
    <col min="1808" max="1808" width="21.5703125" style="716" customWidth="1"/>
    <col min="1809" max="1809" width="6.85546875" style="716" customWidth="1"/>
    <col min="1810" max="1810" width="10" style="716" customWidth="1"/>
    <col min="1811" max="1811" width="5.5703125" style="716" customWidth="1"/>
    <col min="1812" max="1812" width="4" style="716" customWidth="1"/>
    <col min="1813" max="1813" width="3.7109375" style="716" customWidth="1"/>
    <col min="1814" max="1814" width="4.28515625" style="716" customWidth="1"/>
    <col min="1815" max="1815" width="3.42578125" style="716" customWidth="1"/>
    <col min="1816" max="1816" width="4.7109375" style="716" customWidth="1"/>
    <col min="1817" max="1818" width="5.42578125" style="716" customWidth="1"/>
    <col min="1819" max="1819" width="10.28515625" style="716" customWidth="1"/>
    <col min="1820" max="1820" width="4.42578125" style="716" customWidth="1"/>
    <col min="1821" max="1821" width="4.28515625" style="716" customWidth="1"/>
    <col min="1822" max="1822" width="4" style="716" customWidth="1"/>
    <col min="1823" max="1823" width="4.42578125" style="716" customWidth="1"/>
    <col min="1824" max="1824" width="3.85546875" style="716" customWidth="1"/>
    <col min="1825" max="1825" width="4.28515625" style="716" customWidth="1"/>
    <col min="1826" max="2049" width="11.42578125" style="716"/>
    <col min="2050" max="2050" width="16" style="716" customWidth="1"/>
    <col min="2051" max="2053" width="0" style="716" hidden="1" customWidth="1"/>
    <col min="2054" max="2054" width="48.140625" style="716" customWidth="1"/>
    <col min="2055" max="2055" width="9.42578125" style="716" customWidth="1"/>
    <col min="2056" max="2057" width="0" style="716" hidden="1" customWidth="1"/>
    <col min="2058" max="2058" width="2.7109375" style="716" customWidth="1"/>
    <col min="2059" max="2059" width="5.140625" style="716" customWidth="1"/>
    <col min="2060" max="2060" width="14" style="716" customWidth="1"/>
    <col min="2061" max="2061" width="3.5703125" style="716" customWidth="1"/>
    <col min="2062" max="2062" width="6.5703125" style="716" customWidth="1"/>
    <col min="2063" max="2063" width="30.42578125" style="716" customWidth="1"/>
    <col min="2064" max="2064" width="21.5703125" style="716" customWidth="1"/>
    <col min="2065" max="2065" width="6.85546875" style="716" customWidth="1"/>
    <col min="2066" max="2066" width="10" style="716" customWidth="1"/>
    <col min="2067" max="2067" width="5.5703125" style="716" customWidth="1"/>
    <col min="2068" max="2068" width="4" style="716" customWidth="1"/>
    <col min="2069" max="2069" width="3.7109375" style="716" customWidth="1"/>
    <col min="2070" max="2070" width="4.28515625" style="716" customWidth="1"/>
    <col min="2071" max="2071" width="3.42578125" style="716" customWidth="1"/>
    <col min="2072" max="2072" width="4.7109375" style="716" customWidth="1"/>
    <col min="2073" max="2074" width="5.42578125" style="716" customWidth="1"/>
    <col min="2075" max="2075" width="10.28515625" style="716" customWidth="1"/>
    <col min="2076" max="2076" width="4.42578125" style="716" customWidth="1"/>
    <col min="2077" max="2077" width="4.28515625" style="716" customWidth="1"/>
    <col min="2078" max="2078" width="4" style="716" customWidth="1"/>
    <col min="2079" max="2079" width="4.42578125" style="716" customWidth="1"/>
    <col min="2080" max="2080" width="3.85546875" style="716" customWidth="1"/>
    <col min="2081" max="2081" width="4.28515625" style="716" customWidth="1"/>
    <col min="2082" max="2305" width="11.42578125" style="716"/>
    <col min="2306" max="2306" width="16" style="716" customWidth="1"/>
    <col min="2307" max="2309" width="0" style="716" hidden="1" customWidth="1"/>
    <col min="2310" max="2310" width="48.140625" style="716" customWidth="1"/>
    <col min="2311" max="2311" width="9.42578125" style="716" customWidth="1"/>
    <col min="2312" max="2313" width="0" style="716" hidden="1" customWidth="1"/>
    <col min="2314" max="2314" width="2.7109375" style="716" customWidth="1"/>
    <col min="2315" max="2315" width="5.140625" style="716" customWidth="1"/>
    <col min="2316" max="2316" width="14" style="716" customWidth="1"/>
    <col min="2317" max="2317" width="3.5703125" style="716" customWidth="1"/>
    <col min="2318" max="2318" width="6.5703125" style="716" customWidth="1"/>
    <col min="2319" max="2319" width="30.42578125" style="716" customWidth="1"/>
    <col min="2320" max="2320" width="21.5703125" style="716" customWidth="1"/>
    <col min="2321" max="2321" width="6.85546875" style="716" customWidth="1"/>
    <col min="2322" max="2322" width="10" style="716" customWidth="1"/>
    <col min="2323" max="2323" width="5.5703125" style="716" customWidth="1"/>
    <col min="2324" max="2324" width="4" style="716" customWidth="1"/>
    <col min="2325" max="2325" width="3.7109375" style="716" customWidth="1"/>
    <col min="2326" max="2326" width="4.28515625" style="716" customWidth="1"/>
    <col min="2327" max="2327" width="3.42578125" style="716" customWidth="1"/>
    <col min="2328" max="2328" width="4.7109375" style="716" customWidth="1"/>
    <col min="2329" max="2330" width="5.42578125" style="716" customWidth="1"/>
    <col min="2331" max="2331" width="10.28515625" style="716" customWidth="1"/>
    <col min="2332" max="2332" width="4.42578125" style="716" customWidth="1"/>
    <col min="2333" max="2333" width="4.28515625" style="716" customWidth="1"/>
    <col min="2334" max="2334" width="4" style="716" customWidth="1"/>
    <col min="2335" max="2335" width="4.42578125" style="716" customWidth="1"/>
    <col min="2336" max="2336" width="3.85546875" style="716" customWidth="1"/>
    <col min="2337" max="2337" width="4.28515625" style="716" customWidth="1"/>
    <col min="2338" max="2561" width="11.42578125" style="716"/>
    <col min="2562" max="2562" width="16" style="716" customWidth="1"/>
    <col min="2563" max="2565" width="0" style="716" hidden="1" customWidth="1"/>
    <col min="2566" max="2566" width="48.140625" style="716" customWidth="1"/>
    <col min="2567" max="2567" width="9.42578125" style="716" customWidth="1"/>
    <col min="2568" max="2569" width="0" style="716" hidden="1" customWidth="1"/>
    <col min="2570" max="2570" width="2.7109375" style="716" customWidth="1"/>
    <col min="2571" max="2571" width="5.140625" style="716" customWidth="1"/>
    <col min="2572" max="2572" width="14" style="716" customWidth="1"/>
    <col min="2573" max="2573" width="3.5703125" style="716" customWidth="1"/>
    <col min="2574" max="2574" width="6.5703125" style="716" customWidth="1"/>
    <col min="2575" max="2575" width="30.42578125" style="716" customWidth="1"/>
    <col min="2576" max="2576" width="21.5703125" style="716" customWidth="1"/>
    <col min="2577" max="2577" width="6.85546875" style="716" customWidth="1"/>
    <col min="2578" max="2578" width="10" style="716" customWidth="1"/>
    <col min="2579" max="2579" width="5.5703125" style="716" customWidth="1"/>
    <col min="2580" max="2580" width="4" style="716" customWidth="1"/>
    <col min="2581" max="2581" width="3.7109375" style="716" customWidth="1"/>
    <col min="2582" max="2582" width="4.28515625" style="716" customWidth="1"/>
    <col min="2583" max="2583" width="3.42578125" style="716" customWidth="1"/>
    <col min="2584" max="2584" width="4.7109375" style="716" customWidth="1"/>
    <col min="2585" max="2586" width="5.42578125" style="716" customWidth="1"/>
    <col min="2587" max="2587" width="10.28515625" style="716" customWidth="1"/>
    <col min="2588" max="2588" width="4.42578125" style="716" customWidth="1"/>
    <col min="2589" max="2589" width="4.28515625" style="716" customWidth="1"/>
    <col min="2590" max="2590" width="4" style="716" customWidth="1"/>
    <col min="2591" max="2591" width="4.42578125" style="716" customWidth="1"/>
    <col min="2592" max="2592" width="3.85546875" style="716" customWidth="1"/>
    <col min="2593" max="2593" width="4.28515625" style="716" customWidth="1"/>
    <col min="2594" max="2817" width="11.42578125" style="716"/>
    <col min="2818" max="2818" width="16" style="716" customWidth="1"/>
    <col min="2819" max="2821" width="0" style="716" hidden="1" customWidth="1"/>
    <col min="2822" max="2822" width="48.140625" style="716" customWidth="1"/>
    <col min="2823" max="2823" width="9.42578125" style="716" customWidth="1"/>
    <col min="2824" max="2825" width="0" style="716" hidden="1" customWidth="1"/>
    <col min="2826" max="2826" width="2.7109375" style="716" customWidth="1"/>
    <col min="2827" max="2827" width="5.140625" style="716" customWidth="1"/>
    <col min="2828" max="2828" width="14" style="716" customWidth="1"/>
    <col min="2829" max="2829" width="3.5703125" style="716" customWidth="1"/>
    <col min="2830" max="2830" width="6.5703125" style="716" customWidth="1"/>
    <col min="2831" max="2831" width="30.42578125" style="716" customWidth="1"/>
    <col min="2832" max="2832" width="21.5703125" style="716" customWidth="1"/>
    <col min="2833" max="2833" width="6.85546875" style="716" customWidth="1"/>
    <col min="2834" max="2834" width="10" style="716" customWidth="1"/>
    <col min="2835" max="2835" width="5.5703125" style="716" customWidth="1"/>
    <col min="2836" max="2836" width="4" style="716" customWidth="1"/>
    <col min="2837" max="2837" width="3.7109375" style="716" customWidth="1"/>
    <col min="2838" max="2838" width="4.28515625" style="716" customWidth="1"/>
    <col min="2839" max="2839" width="3.42578125" style="716" customWidth="1"/>
    <col min="2840" max="2840" width="4.7109375" style="716" customWidth="1"/>
    <col min="2841" max="2842" width="5.42578125" style="716" customWidth="1"/>
    <col min="2843" max="2843" width="10.28515625" style="716" customWidth="1"/>
    <col min="2844" max="2844" width="4.42578125" style="716" customWidth="1"/>
    <col min="2845" max="2845" width="4.28515625" style="716" customWidth="1"/>
    <col min="2846" max="2846" width="4" style="716" customWidth="1"/>
    <col min="2847" max="2847" width="4.42578125" style="716" customWidth="1"/>
    <col min="2848" max="2848" width="3.85546875" style="716" customWidth="1"/>
    <col min="2849" max="2849" width="4.28515625" style="716" customWidth="1"/>
    <col min="2850" max="3073" width="11.42578125" style="716"/>
    <col min="3074" max="3074" width="16" style="716" customWidth="1"/>
    <col min="3075" max="3077" width="0" style="716" hidden="1" customWidth="1"/>
    <col min="3078" max="3078" width="48.140625" style="716" customWidth="1"/>
    <col min="3079" max="3079" width="9.42578125" style="716" customWidth="1"/>
    <col min="3080" max="3081" width="0" style="716" hidden="1" customWidth="1"/>
    <col min="3082" max="3082" width="2.7109375" style="716" customWidth="1"/>
    <col min="3083" max="3083" width="5.140625" style="716" customWidth="1"/>
    <col min="3084" max="3084" width="14" style="716" customWidth="1"/>
    <col min="3085" max="3085" width="3.5703125" style="716" customWidth="1"/>
    <col min="3086" max="3086" width="6.5703125" style="716" customWidth="1"/>
    <col min="3087" max="3087" width="30.42578125" style="716" customWidth="1"/>
    <col min="3088" max="3088" width="21.5703125" style="716" customWidth="1"/>
    <col min="3089" max="3089" width="6.85546875" style="716" customWidth="1"/>
    <col min="3090" max="3090" width="10" style="716" customWidth="1"/>
    <col min="3091" max="3091" width="5.5703125" style="716" customWidth="1"/>
    <col min="3092" max="3092" width="4" style="716" customWidth="1"/>
    <col min="3093" max="3093" width="3.7109375" style="716" customWidth="1"/>
    <col min="3094" max="3094" width="4.28515625" style="716" customWidth="1"/>
    <col min="3095" max="3095" width="3.42578125" style="716" customWidth="1"/>
    <col min="3096" max="3096" width="4.7109375" style="716" customWidth="1"/>
    <col min="3097" max="3098" width="5.42578125" style="716" customWidth="1"/>
    <col min="3099" max="3099" width="10.28515625" style="716" customWidth="1"/>
    <col min="3100" max="3100" width="4.42578125" style="716" customWidth="1"/>
    <col min="3101" max="3101" width="4.28515625" style="716" customWidth="1"/>
    <col min="3102" max="3102" width="4" style="716" customWidth="1"/>
    <col min="3103" max="3103" width="4.42578125" style="716" customWidth="1"/>
    <col min="3104" max="3104" width="3.85546875" style="716" customWidth="1"/>
    <col min="3105" max="3105" width="4.28515625" style="716" customWidth="1"/>
    <col min="3106" max="3329" width="11.42578125" style="716"/>
    <col min="3330" max="3330" width="16" style="716" customWidth="1"/>
    <col min="3331" max="3333" width="0" style="716" hidden="1" customWidth="1"/>
    <col min="3334" max="3334" width="48.140625" style="716" customWidth="1"/>
    <col min="3335" max="3335" width="9.42578125" style="716" customWidth="1"/>
    <col min="3336" max="3337" width="0" style="716" hidden="1" customWidth="1"/>
    <col min="3338" max="3338" width="2.7109375" style="716" customWidth="1"/>
    <col min="3339" max="3339" width="5.140625" style="716" customWidth="1"/>
    <col min="3340" max="3340" width="14" style="716" customWidth="1"/>
    <col min="3341" max="3341" width="3.5703125" style="716" customWidth="1"/>
    <col min="3342" max="3342" width="6.5703125" style="716" customWidth="1"/>
    <col min="3343" max="3343" width="30.42578125" style="716" customWidth="1"/>
    <col min="3344" max="3344" width="21.5703125" style="716" customWidth="1"/>
    <col min="3345" max="3345" width="6.85546875" style="716" customWidth="1"/>
    <col min="3346" max="3346" width="10" style="716" customWidth="1"/>
    <col min="3347" max="3347" width="5.5703125" style="716" customWidth="1"/>
    <col min="3348" max="3348" width="4" style="716" customWidth="1"/>
    <col min="3349" max="3349" width="3.7109375" style="716" customWidth="1"/>
    <col min="3350" max="3350" width="4.28515625" style="716" customWidth="1"/>
    <col min="3351" max="3351" width="3.42578125" style="716" customWidth="1"/>
    <col min="3352" max="3352" width="4.7109375" style="716" customWidth="1"/>
    <col min="3353" max="3354" width="5.42578125" style="716" customWidth="1"/>
    <col min="3355" max="3355" width="10.28515625" style="716" customWidth="1"/>
    <col min="3356" max="3356" width="4.42578125" style="716" customWidth="1"/>
    <col min="3357" max="3357" width="4.28515625" style="716" customWidth="1"/>
    <col min="3358" max="3358" width="4" style="716" customWidth="1"/>
    <col min="3359" max="3359" width="4.42578125" style="716" customWidth="1"/>
    <col min="3360" max="3360" width="3.85546875" style="716" customWidth="1"/>
    <col min="3361" max="3361" width="4.28515625" style="716" customWidth="1"/>
    <col min="3362" max="3585" width="11.42578125" style="716"/>
    <col min="3586" max="3586" width="16" style="716" customWidth="1"/>
    <col min="3587" max="3589" width="0" style="716" hidden="1" customWidth="1"/>
    <col min="3590" max="3590" width="48.140625" style="716" customWidth="1"/>
    <col min="3591" max="3591" width="9.42578125" style="716" customWidth="1"/>
    <col min="3592" max="3593" width="0" style="716" hidden="1" customWidth="1"/>
    <col min="3594" max="3594" width="2.7109375" style="716" customWidth="1"/>
    <col min="3595" max="3595" width="5.140625" style="716" customWidth="1"/>
    <col min="3596" max="3596" width="14" style="716" customWidth="1"/>
    <col min="3597" max="3597" width="3.5703125" style="716" customWidth="1"/>
    <col min="3598" max="3598" width="6.5703125" style="716" customWidth="1"/>
    <col min="3599" max="3599" width="30.42578125" style="716" customWidth="1"/>
    <col min="3600" max="3600" width="21.5703125" style="716" customWidth="1"/>
    <col min="3601" max="3601" width="6.85546875" style="716" customWidth="1"/>
    <col min="3602" max="3602" width="10" style="716" customWidth="1"/>
    <col min="3603" max="3603" width="5.5703125" style="716" customWidth="1"/>
    <col min="3604" max="3604" width="4" style="716" customWidth="1"/>
    <col min="3605" max="3605" width="3.7109375" style="716" customWidth="1"/>
    <col min="3606" max="3606" width="4.28515625" style="716" customWidth="1"/>
    <col min="3607" max="3607" width="3.42578125" style="716" customWidth="1"/>
    <col min="3608" max="3608" width="4.7109375" style="716" customWidth="1"/>
    <col min="3609" max="3610" width="5.42578125" style="716" customWidth="1"/>
    <col min="3611" max="3611" width="10.28515625" style="716" customWidth="1"/>
    <col min="3612" max="3612" width="4.42578125" style="716" customWidth="1"/>
    <col min="3613" max="3613" width="4.28515625" style="716" customWidth="1"/>
    <col min="3614" max="3614" width="4" style="716" customWidth="1"/>
    <col min="3615" max="3615" width="4.42578125" style="716" customWidth="1"/>
    <col min="3616" max="3616" width="3.85546875" style="716" customWidth="1"/>
    <col min="3617" max="3617" width="4.28515625" style="716" customWidth="1"/>
    <col min="3618" max="3841" width="11.42578125" style="716"/>
    <col min="3842" max="3842" width="16" style="716" customWidth="1"/>
    <col min="3843" max="3845" width="0" style="716" hidden="1" customWidth="1"/>
    <col min="3846" max="3846" width="48.140625" style="716" customWidth="1"/>
    <col min="3847" max="3847" width="9.42578125" style="716" customWidth="1"/>
    <col min="3848" max="3849" width="0" style="716" hidden="1" customWidth="1"/>
    <col min="3850" max="3850" width="2.7109375" style="716" customWidth="1"/>
    <col min="3851" max="3851" width="5.140625" style="716" customWidth="1"/>
    <col min="3852" max="3852" width="14" style="716" customWidth="1"/>
    <col min="3853" max="3853" width="3.5703125" style="716" customWidth="1"/>
    <col min="3854" max="3854" width="6.5703125" style="716" customWidth="1"/>
    <col min="3855" max="3855" width="30.42578125" style="716" customWidth="1"/>
    <col min="3856" max="3856" width="21.5703125" style="716" customWidth="1"/>
    <col min="3857" max="3857" width="6.85546875" style="716" customWidth="1"/>
    <col min="3858" max="3858" width="10" style="716" customWidth="1"/>
    <col min="3859" max="3859" width="5.5703125" style="716" customWidth="1"/>
    <col min="3860" max="3860" width="4" style="716" customWidth="1"/>
    <col min="3861" max="3861" width="3.7109375" style="716" customWidth="1"/>
    <col min="3862" max="3862" width="4.28515625" style="716" customWidth="1"/>
    <col min="3863" max="3863" width="3.42578125" style="716" customWidth="1"/>
    <col min="3864" max="3864" width="4.7109375" style="716" customWidth="1"/>
    <col min="3865" max="3866" width="5.42578125" style="716" customWidth="1"/>
    <col min="3867" max="3867" width="10.28515625" style="716" customWidth="1"/>
    <col min="3868" max="3868" width="4.42578125" style="716" customWidth="1"/>
    <col min="3869" max="3869" width="4.28515625" style="716" customWidth="1"/>
    <col min="3870" max="3870" width="4" style="716" customWidth="1"/>
    <col min="3871" max="3871" width="4.42578125" style="716" customWidth="1"/>
    <col min="3872" max="3872" width="3.85546875" style="716" customWidth="1"/>
    <col min="3873" max="3873" width="4.28515625" style="716" customWidth="1"/>
    <col min="3874" max="4097" width="11.42578125" style="716"/>
    <col min="4098" max="4098" width="16" style="716" customWidth="1"/>
    <col min="4099" max="4101" width="0" style="716" hidden="1" customWidth="1"/>
    <col min="4102" max="4102" width="48.140625" style="716" customWidth="1"/>
    <col min="4103" max="4103" width="9.42578125" style="716" customWidth="1"/>
    <col min="4104" max="4105" width="0" style="716" hidden="1" customWidth="1"/>
    <col min="4106" max="4106" width="2.7109375" style="716" customWidth="1"/>
    <col min="4107" max="4107" width="5.140625" style="716" customWidth="1"/>
    <col min="4108" max="4108" width="14" style="716" customWidth="1"/>
    <col min="4109" max="4109" width="3.5703125" style="716" customWidth="1"/>
    <col min="4110" max="4110" width="6.5703125" style="716" customWidth="1"/>
    <col min="4111" max="4111" width="30.42578125" style="716" customWidth="1"/>
    <col min="4112" max="4112" width="21.5703125" style="716" customWidth="1"/>
    <col min="4113" max="4113" width="6.85546875" style="716" customWidth="1"/>
    <col min="4114" max="4114" width="10" style="716" customWidth="1"/>
    <col min="4115" max="4115" width="5.5703125" style="716" customWidth="1"/>
    <col min="4116" max="4116" width="4" style="716" customWidth="1"/>
    <col min="4117" max="4117" width="3.7109375" style="716" customWidth="1"/>
    <col min="4118" max="4118" width="4.28515625" style="716" customWidth="1"/>
    <col min="4119" max="4119" width="3.42578125" style="716" customWidth="1"/>
    <col min="4120" max="4120" width="4.7109375" style="716" customWidth="1"/>
    <col min="4121" max="4122" width="5.42578125" style="716" customWidth="1"/>
    <col min="4123" max="4123" width="10.28515625" style="716" customWidth="1"/>
    <col min="4124" max="4124" width="4.42578125" style="716" customWidth="1"/>
    <col min="4125" max="4125" width="4.28515625" style="716" customWidth="1"/>
    <col min="4126" max="4126" width="4" style="716" customWidth="1"/>
    <col min="4127" max="4127" width="4.42578125" style="716" customWidth="1"/>
    <col min="4128" max="4128" width="3.85546875" style="716" customWidth="1"/>
    <col min="4129" max="4129" width="4.28515625" style="716" customWidth="1"/>
    <col min="4130" max="4353" width="11.42578125" style="716"/>
    <col min="4354" max="4354" width="16" style="716" customWidth="1"/>
    <col min="4355" max="4357" width="0" style="716" hidden="1" customWidth="1"/>
    <col min="4358" max="4358" width="48.140625" style="716" customWidth="1"/>
    <col min="4359" max="4359" width="9.42578125" style="716" customWidth="1"/>
    <col min="4360" max="4361" width="0" style="716" hidden="1" customWidth="1"/>
    <col min="4362" max="4362" width="2.7109375" style="716" customWidth="1"/>
    <col min="4363" max="4363" width="5.140625" style="716" customWidth="1"/>
    <col min="4364" max="4364" width="14" style="716" customWidth="1"/>
    <col min="4365" max="4365" width="3.5703125" style="716" customWidth="1"/>
    <col min="4366" max="4366" width="6.5703125" style="716" customWidth="1"/>
    <col min="4367" max="4367" width="30.42578125" style="716" customWidth="1"/>
    <col min="4368" max="4368" width="21.5703125" style="716" customWidth="1"/>
    <col min="4369" max="4369" width="6.85546875" style="716" customWidth="1"/>
    <col min="4370" max="4370" width="10" style="716" customWidth="1"/>
    <col min="4371" max="4371" width="5.5703125" style="716" customWidth="1"/>
    <col min="4372" max="4372" width="4" style="716" customWidth="1"/>
    <col min="4373" max="4373" width="3.7109375" style="716" customWidth="1"/>
    <col min="4374" max="4374" width="4.28515625" style="716" customWidth="1"/>
    <col min="4375" max="4375" width="3.42578125" style="716" customWidth="1"/>
    <col min="4376" max="4376" width="4.7109375" style="716" customWidth="1"/>
    <col min="4377" max="4378" width="5.42578125" style="716" customWidth="1"/>
    <col min="4379" max="4379" width="10.28515625" style="716" customWidth="1"/>
    <col min="4380" max="4380" width="4.42578125" style="716" customWidth="1"/>
    <col min="4381" max="4381" width="4.28515625" style="716" customWidth="1"/>
    <col min="4382" max="4382" width="4" style="716" customWidth="1"/>
    <col min="4383" max="4383" width="4.42578125" style="716" customWidth="1"/>
    <col min="4384" max="4384" width="3.85546875" style="716" customWidth="1"/>
    <col min="4385" max="4385" width="4.28515625" style="716" customWidth="1"/>
    <col min="4386" max="4609" width="11.42578125" style="716"/>
    <col min="4610" max="4610" width="16" style="716" customWidth="1"/>
    <col min="4611" max="4613" width="0" style="716" hidden="1" customWidth="1"/>
    <col min="4614" max="4614" width="48.140625" style="716" customWidth="1"/>
    <col min="4615" max="4615" width="9.42578125" style="716" customWidth="1"/>
    <col min="4616" max="4617" width="0" style="716" hidden="1" customWidth="1"/>
    <col min="4618" max="4618" width="2.7109375" style="716" customWidth="1"/>
    <col min="4619" max="4619" width="5.140625" style="716" customWidth="1"/>
    <col min="4620" max="4620" width="14" style="716" customWidth="1"/>
    <col min="4621" max="4621" width="3.5703125" style="716" customWidth="1"/>
    <col min="4622" max="4622" width="6.5703125" style="716" customWidth="1"/>
    <col min="4623" max="4623" width="30.42578125" style="716" customWidth="1"/>
    <col min="4624" max="4624" width="21.5703125" style="716" customWidth="1"/>
    <col min="4625" max="4625" width="6.85546875" style="716" customWidth="1"/>
    <col min="4626" max="4626" width="10" style="716" customWidth="1"/>
    <col min="4627" max="4627" width="5.5703125" style="716" customWidth="1"/>
    <col min="4628" max="4628" width="4" style="716" customWidth="1"/>
    <col min="4629" max="4629" width="3.7109375" style="716" customWidth="1"/>
    <col min="4630" max="4630" width="4.28515625" style="716" customWidth="1"/>
    <col min="4631" max="4631" width="3.42578125" style="716" customWidth="1"/>
    <col min="4632" max="4632" width="4.7109375" style="716" customWidth="1"/>
    <col min="4633" max="4634" width="5.42578125" style="716" customWidth="1"/>
    <col min="4635" max="4635" width="10.28515625" style="716" customWidth="1"/>
    <col min="4636" max="4636" width="4.42578125" style="716" customWidth="1"/>
    <col min="4637" max="4637" width="4.28515625" style="716" customWidth="1"/>
    <col min="4638" max="4638" width="4" style="716" customWidth="1"/>
    <col min="4639" max="4639" width="4.42578125" style="716" customWidth="1"/>
    <col min="4640" max="4640" width="3.85546875" style="716" customWidth="1"/>
    <col min="4641" max="4641" width="4.28515625" style="716" customWidth="1"/>
    <col min="4642" max="4865" width="11.42578125" style="716"/>
    <col min="4866" max="4866" width="16" style="716" customWidth="1"/>
    <col min="4867" max="4869" width="0" style="716" hidden="1" customWidth="1"/>
    <col min="4870" max="4870" width="48.140625" style="716" customWidth="1"/>
    <col min="4871" max="4871" width="9.42578125" style="716" customWidth="1"/>
    <col min="4872" max="4873" width="0" style="716" hidden="1" customWidth="1"/>
    <col min="4874" max="4874" width="2.7109375" style="716" customWidth="1"/>
    <col min="4875" max="4875" width="5.140625" style="716" customWidth="1"/>
    <col min="4876" max="4876" width="14" style="716" customWidth="1"/>
    <col min="4877" max="4877" width="3.5703125" style="716" customWidth="1"/>
    <col min="4878" max="4878" width="6.5703125" style="716" customWidth="1"/>
    <col min="4879" max="4879" width="30.42578125" style="716" customWidth="1"/>
    <col min="4880" max="4880" width="21.5703125" style="716" customWidth="1"/>
    <col min="4881" max="4881" width="6.85546875" style="716" customWidth="1"/>
    <col min="4882" max="4882" width="10" style="716" customWidth="1"/>
    <col min="4883" max="4883" width="5.5703125" style="716" customWidth="1"/>
    <col min="4884" max="4884" width="4" style="716" customWidth="1"/>
    <col min="4885" max="4885" width="3.7109375" style="716" customWidth="1"/>
    <col min="4886" max="4886" width="4.28515625" style="716" customWidth="1"/>
    <col min="4887" max="4887" width="3.42578125" style="716" customWidth="1"/>
    <col min="4888" max="4888" width="4.7109375" style="716" customWidth="1"/>
    <col min="4889" max="4890" width="5.42578125" style="716" customWidth="1"/>
    <col min="4891" max="4891" width="10.28515625" style="716" customWidth="1"/>
    <col min="4892" max="4892" width="4.42578125" style="716" customWidth="1"/>
    <col min="4893" max="4893" width="4.28515625" style="716" customWidth="1"/>
    <col min="4894" max="4894" width="4" style="716" customWidth="1"/>
    <col min="4895" max="4895" width="4.42578125" style="716" customWidth="1"/>
    <col min="4896" max="4896" width="3.85546875" style="716" customWidth="1"/>
    <col min="4897" max="4897" width="4.28515625" style="716" customWidth="1"/>
    <col min="4898" max="5121" width="11.42578125" style="716"/>
    <col min="5122" max="5122" width="16" style="716" customWidth="1"/>
    <col min="5123" max="5125" width="0" style="716" hidden="1" customWidth="1"/>
    <col min="5126" max="5126" width="48.140625" style="716" customWidth="1"/>
    <col min="5127" max="5127" width="9.42578125" style="716" customWidth="1"/>
    <col min="5128" max="5129" width="0" style="716" hidden="1" customWidth="1"/>
    <col min="5130" max="5130" width="2.7109375" style="716" customWidth="1"/>
    <col min="5131" max="5131" width="5.140625" style="716" customWidth="1"/>
    <col min="5132" max="5132" width="14" style="716" customWidth="1"/>
    <col min="5133" max="5133" width="3.5703125" style="716" customWidth="1"/>
    <col min="5134" max="5134" width="6.5703125" style="716" customWidth="1"/>
    <col min="5135" max="5135" width="30.42578125" style="716" customWidth="1"/>
    <col min="5136" max="5136" width="21.5703125" style="716" customWidth="1"/>
    <col min="5137" max="5137" width="6.85546875" style="716" customWidth="1"/>
    <col min="5138" max="5138" width="10" style="716" customWidth="1"/>
    <col min="5139" max="5139" width="5.5703125" style="716" customWidth="1"/>
    <col min="5140" max="5140" width="4" style="716" customWidth="1"/>
    <col min="5141" max="5141" width="3.7109375" style="716" customWidth="1"/>
    <col min="5142" max="5142" width="4.28515625" style="716" customWidth="1"/>
    <col min="5143" max="5143" width="3.42578125" style="716" customWidth="1"/>
    <col min="5144" max="5144" width="4.7109375" style="716" customWidth="1"/>
    <col min="5145" max="5146" width="5.42578125" style="716" customWidth="1"/>
    <col min="5147" max="5147" width="10.28515625" style="716" customWidth="1"/>
    <col min="5148" max="5148" width="4.42578125" style="716" customWidth="1"/>
    <col min="5149" max="5149" width="4.28515625" style="716" customWidth="1"/>
    <col min="5150" max="5150" width="4" style="716" customWidth="1"/>
    <col min="5151" max="5151" width="4.42578125" style="716" customWidth="1"/>
    <col min="5152" max="5152" width="3.85546875" style="716" customWidth="1"/>
    <col min="5153" max="5153" width="4.28515625" style="716" customWidth="1"/>
    <col min="5154" max="5377" width="11.42578125" style="716"/>
    <col min="5378" max="5378" width="16" style="716" customWidth="1"/>
    <col min="5379" max="5381" width="0" style="716" hidden="1" customWidth="1"/>
    <col min="5382" max="5382" width="48.140625" style="716" customWidth="1"/>
    <col min="5383" max="5383" width="9.42578125" style="716" customWidth="1"/>
    <col min="5384" max="5385" width="0" style="716" hidden="1" customWidth="1"/>
    <col min="5386" max="5386" width="2.7109375" style="716" customWidth="1"/>
    <col min="5387" max="5387" width="5.140625" style="716" customWidth="1"/>
    <col min="5388" max="5388" width="14" style="716" customWidth="1"/>
    <col min="5389" max="5389" width="3.5703125" style="716" customWidth="1"/>
    <col min="5390" max="5390" width="6.5703125" style="716" customWidth="1"/>
    <col min="5391" max="5391" width="30.42578125" style="716" customWidth="1"/>
    <col min="5392" max="5392" width="21.5703125" style="716" customWidth="1"/>
    <col min="5393" max="5393" width="6.85546875" style="716" customWidth="1"/>
    <col min="5394" max="5394" width="10" style="716" customWidth="1"/>
    <col min="5395" max="5395" width="5.5703125" style="716" customWidth="1"/>
    <col min="5396" max="5396" width="4" style="716" customWidth="1"/>
    <col min="5397" max="5397" width="3.7109375" style="716" customWidth="1"/>
    <col min="5398" max="5398" width="4.28515625" style="716" customWidth="1"/>
    <col min="5399" max="5399" width="3.42578125" style="716" customWidth="1"/>
    <col min="5400" max="5400" width="4.7109375" style="716" customWidth="1"/>
    <col min="5401" max="5402" width="5.42578125" style="716" customWidth="1"/>
    <col min="5403" max="5403" width="10.28515625" style="716" customWidth="1"/>
    <col min="5404" max="5404" width="4.42578125" style="716" customWidth="1"/>
    <col min="5405" max="5405" width="4.28515625" style="716" customWidth="1"/>
    <col min="5406" max="5406" width="4" style="716" customWidth="1"/>
    <col min="5407" max="5407" width="4.42578125" style="716" customWidth="1"/>
    <col min="5408" max="5408" width="3.85546875" style="716" customWidth="1"/>
    <col min="5409" max="5409" width="4.28515625" style="716" customWidth="1"/>
    <col min="5410" max="5633" width="11.42578125" style="716"/>
    <col min="5634" max="5634" width="16" style="716" customWidth="1"/>
    <col min="5635" max="5637" width="0" style="716" hidden="1" customWidth="1"/>
    <col min="5638" max="5638" width="48.140625" style="716" customWidth="1"/>
    <col min="5639" max="5639" width="9.42578125" style="716" customWidth="1"/>
    <col min="5640" max="5641" width="0" style="716" hidden="1" customWidth="1"/>
    <col min="5642" max="5642" width="2.7109375" style="716" customWidth="1"/>
    <col min="5643" max="5643" width="5.140625" style="716" customWidth="1"/>
    <col min="5644" max="5644" width="14" style="716" customWidth="1"/>
    <col min="5645" max="5645" width="3.5703125" style="716" customWidth="1"/>
    <col min="5646" max="5646" width="6.5703125" style="716" customWidth="1"/>
    <col min="5647" max="5647" width="30.42578125" style="716" customWidth="1"/>
    <col min="5648" max="5648" width="21.5703125" style="716" customWidth="1"/>
    <col min="5649" max="5649" width="6.85546875" style="716" customWidth="1"/>
    <col min="5650" max="5650" width="10" style="716" customWidth="1"/>
    <col min="5651" max="5651" width="5.5703125" style="716" customWidth="1"/>
    <col min="5652" max="5652" width="4" style="716" customWidth="1"/>
    <col min="5653" max="5653" width="3.7109375" style="716" customWidth="1"/>
    <col min="5654" max="5654" width="4.28515625" style="716" customWidth="1"/>
    <col min="5655" max="5655" width="3.42578125" style="716" customWidth="1"/>
    <col min="5656" max="5656" width="4.7109375" style="716" customWidth="1"/>
    <col min="5657" max="5658" width="5.42578125" style="716" customWidth="1"/>
    <col min="5659" max="5659" width="10.28515625" style="716" customWidth="1"/>
    <col min="5660" max="5660" width="4.42578125" style="716" customWidth="1"/>
    <col min="5661" max="5661" width="4.28515625" style="716" customWidth="1"/>
    <col min="5662" max="5662" width="4" style="716" customWidth="1"/>
    <col min="5663" max="5663" width="4.42578125" style="716" customWidth="1"/>
    <col min="5664" max="5664" width="3.85546875" style="716" customWidth="1"/>
    <col min="5665" max="5665" width="4.28515625" style="716" customWidth="1"/>
    <col min="5666" max="5889" width="11.42578125" style="716"/>
    <col min="5890" max="5890" width="16" style="716" customWidth="1"/>
    <col min="5891" max="5893" width="0" style="716" hidden="1" customWidth="1"/>
    <col min="5894" max="5894" width="48.140625" style="716" customWidth="1"/>
    <col min="5895" max="5895" width="9.42578125" style="716" customWidth="1"/>
    <col min="5896" max="5897" width="0" style="716" hidden="1" customWidth="1"/>
    <col min="5898" max="5898" width="2.7109375" style="716" customWidth="1"/>
    <col min="5899" max="5899" width="5.140625" style="716" customWidth="1"/>
    <col min="5900" max="5900" width="14" style="716" customWidth="1"/>
    <col min="5901" max="5901" width="3.5703125" style="716" customWidth="1"/>
    <col min="5902" max="5902" width="6.5703125" style="716" customWidth="1"/>
    <col min="5903" max="5903" width="30.42578125" style="716" customWidth="1"/>
    <col min="5904" max="5904" width="21.5703125" style="716" customWidth="1"/>
    <col min="5905" max="5905" width="6.85546875" style="716" customWidth="1"/>
    <col min="5906" max="5906" width="10" style="716" customWidth="1"/>
    <col min="5907" max="5907" width="5.5703125" style="716" customWidth="1"/>
    <col min="5908" max="5908" width="4" style="716" customWidth="1"/>
    <col min="5909" max="5909" width="3.7109375" style="716" customWidth="1"/>
    <col min="5910" max="5910" width="4.28515625" style="716" customWidth="1"/>
    <col min="5911" max="5911" width="3.42578125" style="716" customWidth="1"/>
    <col min="5912" max="5912" width="4.7109375" style="716" customWidth="1"/>
    <col min="5913" max="5914" width="5.42578125" style="716" customWidth="1"/>
    <col min="5915" max="5915" width="10.28515625" style="716" customWidth="1"/>
    <col min="5916" max="5916" width="4.42578125" style="716" customWidth="1"/>
    <col min="5917" max="5917" width="4.28515625" style="716" customWidth="1"/>
    <col min="5918" max="5918" width="4" style="716" customWidth="1"/>
    <col min="5919" max="5919" width="4.42578125" style="716" customWidth="1"/>
    <col min="5920" max="5920" width="3.85546875" style="716" customWidth="1"/>
    <col min="5921" max="5921" width="4.28515625" style="716" customWidth="1"/>
    <col min="5922" max="6145" width="11.42578125" style="716"/>
    <col min="6146" max="6146" width="16" style="716" customWidth="1"/>
    <col min="6147" max="6149" width="0" style="716" hidden="1" customWidth="1"/>
    <col min="6150" max="6150" width="48.140625" style="716" customWidth="1"/>
    <col min="6151" max="6151" width="9.42578125" style="716" customWidth="1"/>
    <col min="6152" max="6153" width="0" style="716" hidden="1" customWidth="1"/>
    <col min="6154" max="6154" width="2.7109375" style="716" customWidth="1"/>
    <col min="6155" max="6155" width="5.140625" style="716" customWidth="1"/>
    <col min="6156" max="6156" width="14" style="716" customWidth="1"/>
    <col min="6157" max="6157" width="3.5703125" style="716" customWidth="1"/>
    <col min="6158" max="6158" width="6.5703125" style="716" customWidth="1"/>
    <col min="6159" max="6159" width="30.42578125" style="716" customWidth="1"/>
    <col min="6160" max="6160" width="21.5703125" style="716" customWidth="1"/>
    <col min="6161" max="6161" width="6.85546875" style="716" customWidth="1"/>
    <col min="6162" max="6162" width="10" style="716" customWidth="1"/>
    <col min="6163" max="6163" width="5.5703125" style="716" customWidth="1"/>
    <col min="6164" max="6164" width="4" style="716" customWidth="1"/>
    <col min="6165" max="6165" width="3.7109375" style="716" customWidth="1"/>
    <col min="6166" max="6166" width="4.28515625" style="716" customWidth="1"/>
    <col min="6167" max="6167" width="3.42578125" style="716" customWidth="1"/>
    <col min="6168" max="6168" width="4.7109375" style="716" customWidth="1"/>
    <col min="6169" max="6170" width="5.42578125" style="716" customWidth="1"/>
    <col min="6171" max="6171" width="10.28515625" style="716" customWidth="1"/>
    <col min="6172" max="6172" width="4.42578125" style="716" customWidth="1"/>
    <col min="6173" max="6173" width="4.28515625" style="716" customWidth="1"/>
    <col min="6174" max="6174" width="4" style="716" customWidth="1"/>
    <col min="6175" max="6175" width="4.42578125" style="716" customWidth="1"/>
    <col min="6176" max="6176" width="3.85546875" style="716" customWidth="1"/>
    <col min="6177" max="6177" width="4.28515625" style="716" customWidth="1"/>
    <col min="6178" max="6401" width="11.42578125" style="716"/>
    <col min="6402" max="6402" width="16" style="716" customWidth="1"/>
    <col min="6403" max="6405" width="0" style="716" hidden="1" customWidth="1"/>
    <col min="6406" max="6406" width="48.140625" style="716" customWidth="1"/>
    <col min="6407" max="6407" width="9.42578125" style="716" customWidth="1"/>
    <col min="6408" max="6409" width="0" style="716" hidden="1" customWidth="1"/>
    <col min="6410" max="6410" width="2.7109375" style="716" customWidth="1"/>
    <col min="6411" max="6411" width="5.140625" style="716" customWidth="1"/>
    <col min="6412" max="6412" width="14" style="716" customWidth="1"/>
    <col min="6413" max="6413" width="3.5703125" style="716" customWidth="1"/>
    <col min="6414" max="6414" width="6.5703125" style="716" customWidth="1"/>
    <col min="6415" max="6415" width="30.42578125" style="716" customWidth="1"/>
    <col min="6416" max="6416" width="21.5703125" style="716" customWidth="1"/>
    <col min="6417" max="6417" width="6.85546875" style="716" customWidth="1"/>
    <col min="6418" max="6418" width="10" style="716" customWidth="1"/>
    <col min="6419" max="6419" width="5.5703125" style="716" customWidth="1"/>
    <col min="6420" max="6420" width="4" style="716" customWidth="1"/>
    <col min="6421" max="6421" width="3.7109375" style="716" customWidth="1"/>
    <col min="6422" max="6422" width="4.28515625" style="716" customWidth="1"/>
    <col min="6423" max="6423" width="3.42578125" style="716" customWidth="1"/>
    <col min="6424" max="6424" width="4.7109375" style="716" customWidth="1"/>
    <col min="6425" max="6426" width="5.42578125" style="716" customWidth="1"/>
    <col min="6427" max="6427" width="10.28515625" style="716" customWidth="1"/>
    <col min="6428" max="6428" width="4.42578125" style="716" customWidth="1"/>
    <col min="6429" max="6429" width="4.28515625" style="716" customWidth="1"/>
    <col min="6430" max="6430" width="4" style="716" customWidth="1"/>
    <col min="6431" max="6431" width="4.42578125" style="716" customWidth="1"/>
    <col min="6432" max="6432" width="3.85546875" style="716" customWidth="1"/>
    <col min="6433" max="6433" width="4.28515625" style="716" customWidth="1"/>
    <col min="6434" max="6657" width="11.42578125" style="716"/>
    <col min="6658" max="6658" width="16" style="716" customWidth="1"/>
    <col min="6659" max="6661" width="0" style="716" hidden="1" customWidth="1"/>
    <col min="6662" max="6662" width="48.140625" style="716" customWidth="1"/>
    <col min="6663" max="6663" width="9.42578125" style="716" customWidth="1"/>
    <col min="6664" max="6665" width="0" style="716" hidden="1" customWidth="1"/>
    <col min="6666" max="6666" width="2.7109375" style="716" customWidth="1"/>
    <col min="6667" max="6667" width="5.140625" style="716" customWidth="1"/>
    <col min="6668" max="6668" width="14" style="716" customWidth="1"/>
    <col min="6669" max="6669" width="3.5703125" style="716" customWidth="1"/>
    <col min="6670" max="6670" width="6.5703125" style="716" customWidth="1"/>
    <col min="6671" max="6671" width="30.42578125" style="716" customWidth="1"/>
    <col min="6672" max="6672" width="21.5703125" style="716" customWidth="1"/>
    <col min="6673" max="6673" width="6.85546875" style="716" customWidth="1"/>
    <col min="6674" max="6674" width="10" style="716" customWidth="1"/>
    <col min="6675" max="6675" width="5.5703125" style="716" customWidth="1"/>
    <col min="6676" max="6676" width="4" style="716" customWidth="1"/>
    <col min="6677" max="6677" width="3.7109375" style="716" customWidth="1"/>
    <col min="6678" max="6678" width="4.28515625" style="716" customWidth="1"/>
    <col min="6679" max="6679" width="3.42578125" style="716" customWidth="1"/>
    <col min="6680" max="6680" width="4.7109375" style="716" customWidth="1"/>
    <col min="6681" max="6682" width="5.42578125" style="716" customWidth="1"/>
    <col min="6683" max="6683" width="10.28515625" style="716" customWidth="1"/>
    <col min="6684" max="6684" width="4.42578125" style="716" customWidth="1"/>
    <col min="6685" max="6685" width="4.28515625" style="716" customWidth="1"/>
    <col min="6686" max="6686" width="4" style="716" customWidth="1"/>
    <col min="6687" max="6687" width="4.42578125" style="716" customWidth="1"/>
    <col min="6688" max="6688" width="3.85546875" style="716" customWidth="1"/>
    <col min="6689" max="6689" width="4.28515625" style="716" customWidth="1"/>
    <col min="6690" max="6913" width="11.42578125" style="716"/>
    <col min="6914" max="6914" width="16" style="716" customWidth="1"/>
    <col min="6915" max="6917" width="0" style="716" hidden="1" customWidth="1"/>
    <col min="6918" max="6918" width="48.140625" style="716" customWidth="1"/>
    <col min="6919" max="6919" width="9.42578125" style="716" customWidth="1"/>
    <col min="6920" max="6921" width="0" style="716" hidden="1" customWidth="1"/>
    <col min="6922" max="6922" width="2.7109375" style="716" customWidth="1"/>
    <col min="6923" max="6923" width="5.140625" style="716" customWidth="1"/>
    <col min="6924" max="6924" width="14" style="716" customWidth="1"/>
    <col min="6925" max="6925" width="3.5703125" style="716" customWidth="1"/>
    <col min="6926" max="6926" width="6.5703125" style="716" customWidth="1"/>
    <col min="6927" max="6927" width="30.42578125" style="716" customWidth="1"/>
    <col min="6928" max="6928" width="21.5703125" style="716" customWidth="1"/>
    <col min="6929" max="6929" width="6.85546875" style="716" customWidth="1"/>
    <col min="6930" max="6930" width="10" style="716" customWidth="1"/>
    <col min="6931" max="6931" width="5.5703125" style="716" customWidth="1"/>
    <col min="6932" max="6932" width="4" style="716" customWidth="1"/>
    <col min="6933" max="6933" width="3.7109375" style="716" customWidth="1"/>
    <col min="6934" max="6934" width="4.28515625" style="716" customWidth="1"/>
    <col min="6935" max="6935" width="3.42578125" style="716" customWidth="1"/>
    <col min="6936" max="6936" width="4.7109375" style="716" customWidth="1"/>
    <col min="6937" max="6938" width="5.42578125" style="716" customWidth="1"/>
    <col min="6939" max="6939" width="10.28515625" style="716" customWidth="1"/>
    <col min="6940" max="6940" width="4.42578125" style="716" customWidth="1"/>
    <col min="6941" max="6941" width="4.28515625" style="716" customWidth="1"/>
    <col min="6942" max="6942" width="4" style="716" customWidth="1"/>
    <col min="6943" max="6943" width="4.42578125" style="716" customWidth="1"/>
    <col min="6944" max="6944" width="3.85546875" style="716" customWidth="1"/>
    <col min="6945" max="6945" width="4.28515625" style="716" customWidth="1"/>
    <col min="6946" max="7169" width="11.42578125" style="716"/>
    <col min="7170" max="7170" width="16" style="716" customWidth="1"/>
    <col min="7171" max="7173" width="0" style="716" hidden="1" customWidth="1"/>
    <col min="7174" max="7174" width="48.140625" style="716" customWidth="1"/>
    <col min="7175" max="7175" width="9.42578125" style="716" customWidth="1"/>
    <col min="7176" max="7177" width="0" style="716" hidden="1" customWidth="1"/>
    <col min="7178" max="7178" width="2.7109375" style="716" customWidth="1"/>
    <col min="7179" max="7179" width="5.140625" style="716" customWidth="1"/>
    <col min="7180" max="7180" width="14" style="716" customWidth="1"/>
    <col min="7181" max="7181" width="3.5703125" style="716" customWidth="1"/>
    <col min="7182" max="7182" width="6.5703125" style="716" customWidth="1"/>
    <col min="7183" max="7183" width="30.42578125" style="716" customWidth="1"/>
    <col min="7184" max="7184" width="21.5703125" style="716" customWidth="1"/>
    <col min="7185" max="7185" width="6.85546875" style="716" customWidth="1"/>
    <col min="7186" max="7186" width="10" style="716" customWidth="1"/>
    <col min="7187" max="7187" width="5.5703125" style="716" customWidth="1"/>
    <col min="7188" max="7188" width="4" style="716" customWidth="1"/>
    <col min="7189" max="7189" width="3.7109375" style="716" customWidth="1"/>
    <col min="7190" max="7190" width="4.28515625" style="716" customWidth="1"/>
    <col min="7191" max="7191" width="3.42578125" style="716" customWidth="1"/>
    <col min="7192" max="7192" width="4.7109375" style="716" customWidth="1"/>
    <col min="7193" max="7194" width="5.42578125" style="716" customWidth="1"/>
    <col min="7195" max="7195" width="10.28515625" style="716" customWidth="1"/>
    <col min="7196" max="7196" width="4.42578125" style="716" customWidth="1"/>
    <col min="7197" max="7197" width="4.28515625" style="716" customWidth="1"/>
    <col min="7198" max="7198" width="4" style="716" customWidth="1"/>
    <col min="7199" max="7199" width="4.42578125" style="716" customWidth="1"/>
    <col min="7200" max="7200" width="3.85546875" style="716" customWidth="1"/>
    <col min="7201" max="7201" width="4.28515625" style="716" customWidth="1"/>
    <col min="7202" max="7425" width="11.42578125" style="716"/>
    <col min="7426" max="7426" width="16" style="716" customWidth="1"/>
    <col min="7427" max="7429" width="0" style="716" hidden="1" customWidth="1"/>
    <col min="7430" max="7430" width="48.140625" style="716" customWidth="1"/>
    <col min="7431" max="7431" width="9.42578125" style="716" customWidth="1"/>
    <col min="7432" max="7433" width="0" style="716" hidden="1" customWidth="1"/>
    <col min="7434" max="7434" width="2.7109375" style="716" customWidth="1"/>
    <col min="7435" max="7435" width="5.140625" style="716" customWidth="1"/>
    <col min="7436" max="7436" width="14" style="716" customWidth="1"/>
    <col min="7437" max="7437" width="3.5703125" style="716" customWidth="1"/>
    <col min="7438" max="7438" width="6.5703125" style="716" customWidth="1"/>
    <col min="7439" max="7439" width="30.42578125" style="716" customWidth="1"/>
    <col min="7440" max="7440" width="21.5703125" style="716" customWidth="1"/>
    <col min="7441" max="7441" width="6.85546875" style="716" customWidth="1"/>
    <col min="7442" max="7442" width="10" style="716" customWidth="1"/>
    <col min="7443" max="7443" width="5.5703125" style="716" customWidth="1"/>
    <col min="7444" max="7444" width="4" style="716" customWidth="1"/>
    <col min="7445" max="7445" width="3.7109375" style="716" customWidth="1"/>
    <col min="7446" max="7446" width="4.28515625" style="716" customWidth="1"/>
    <col min="7447" max="7447" width="3.42578125" style="716" customWidth="1"/>
    <col min="7448" max="7448" width="4.7109375" style="716" customWidth="1"/>
    <col min="7449" max="7450" width="5.42578125" style="716" customWidth="1"/>
    <col min="7451" max="7451" width="10.28515625" style="716" customWidth="1"/>
    <col min="7452" max="7452" width="4.42578125" style="716" customWidth="1"/>
    <col min="7453" max="7453" width="4.28515625" style="716" customWidth="1"/>
    <col min="7454" max="7454" width="4" style="716" customWidth="1"/>
    <col min="7455" max="7455" width="4.42578125" style="716" customWidth="1"/>
    <col min="7456" max="7456" width="3.85546875" style="716" customWidth="1"/>
    <col min="7457" max="7457" width="4.28515625" style="716" customWidth="1"/>
    <col min="7458" max="7681" width="11.42578125" style="716"/>
    <col min="7682" max="7682" width="16" style="716" customWidth="1"/>
    <col min="7683" max="7685" width="0" style="716" hidden="1" customWidth="1"/>
    <col min="7686" max="7686" width="48.140625" style="716" customWidth="1"/>
    <col min="7687" max="7687" width="9.42578125" style="716" customWidth="1"/>
    <col min="7688" max="7689" width="0" style="716" hidden="1" customWidth="1"/>
    <col min="7690" max="7690" width="2.7109375" style="716" customWidth="1"/>
    <col min="7691" max="7691" width="5.140625" style="716" customWidth="1"/>
    <col min="7692" max="7692" width="14" style="716" customWidth="1"/>
    <col min="7693" max="7693" width="3.5703125" style="716" customWidth="1"/>
    <col min="7694" max="7694" width="6.5703125" style="716" customWidth="1"/>
    <col min="7695" max="7695" width="30.42578125" style="716" customWidth="1"/>
    <col min="7696" max="7696" width="21.5703125" style="716" customWidth="1"/>
    <col min="7697" max="7697" width="6.85546875" style="716" customWidth="1"/>
    <col min="7698" max="7698" width="10" style="716" customWidth="1"/>
    <col min="7699" max="7699" width="5.5703125" style="716" customWidth="1"/>
    <col min="7700" max="7700" width="4" style="716" customWidth="1"/>
    <col min="7701" max="7701" width="3.7109375" style="716" customWidth="1"/>
    <col min="7702" max="7702" width="4.28515625" style="716" customWidth="1"/>
    <col min="7703" max="7703" width="3.42578125" style="716" customWidth="1"/>
    <col min="7704" max="7704" width="4.7109375" style="716" customWidth="1"/>
    <col min="7705" max="7706" width="5.42578125" style="716" customWidth="1"/>
    <col min="7707" max="7707" width="10.28515625" style="716" customWidth="1"/>
    <col min="7708" max="7708" width="4.42578125" style="716" customWidth="1"/>
    <col min="7709" max="7709" width="4.28515625" style="716" customWidth="1"/>
    <col min="7710" max="7710" width="4" style="716" customWidth="1"/>
    <col min="7711" max="7711" width="4.42578125" style="716" customWidth="1"/>
    <col min="7712" max="7712" width="3.85546875" style="716" customWidth="1"/>
    <col min="7713" max="7713" width="4.28515625" style="716" customWidth="1"/>
    <col min="7714" max="7937" width="11.42578125" style="716"/>
    <col min="7938" max="7938" width="16" style="716" customWidth="1"/>
    <col min="7939" max="7941" width="0" style="716" hidden="1" customWidth="1"/>
    <col min="7942" max="7942" width="48.140625" style="716" customWidth="1"/>
    <col min="7943" max="7943" width="9.42578125" style="716" customWidth="1"/>
    <col min="7944" max="7945" width="0" style="716" hidden="1" customWidth="1"/>
    <col min="7946" max="7946" width="2.7109375" style="716" customWidth="1"/>
    <col min="7947" max="7947" width="5.140625" style="716" customWidth="1"/>
    <col min="7948" max="7948" width="14" style="716" customWidth="1"/>
    <col min="7949" max="7949" width="3.5703125" style="716" customWidth="1"/>
    <col min="7950" max="7950" width="6.5703125" style="716" customWidth="1"/>
    <col min="7951" max="7951" width="30.42578125" style="716" customWidth="1"/>
    <col min="7952" max="7952" width="21.5703125" style="716" customWidth="1"/>
    <col min="7953" max="7953" width="6.85546875" style="716" customWidth="1"/>
    <col min="7954" max="7954" width="10" style="716" customWidth="1"/>
    <col min="7955" max="7955" width="5.5703125" style="716" customWidth="1"/>
    <col min="7956" max="7956" width="4" style="716" customWidth="1"/>
    <col min="7957" max="7957" width="3.7109375" style="716" customWidth="1"/>
    <col min="7958" max="7958" width="4.28515625" style="716" customWidth="1"/>
    <col min="7959" max="7959" width="3.42578125" style="716" customWidth="1"/>
    <col min="7960" max="7960" width="4.7109375" style="716" customWidth="1"/>
    <col min="7961" max="7962" width="5.42578125" style="716" customWidth="1"/>
    <col min="7963" max="7963" width="10.28515625" style="716" customWidth="1"/>
    <col min="7964" max="7964" width="4.42578125" style="716" customWidth="1"/>
    <col min="7965" max="7965" width="4.28515625" style="716" customWidth="1"/>
    <col min="7966" max="7966" width="4" style="716" customWidth="1"/>
    <col min="7967" max="7967" width="4.42578125" style="716" customWidth="1"/>
    <col min="7968" max="7968" width="3.85546875" style="716" customWidth="1"/>
    <col min="7969" max="7969" width="4.28515625" style="716" customWidth="1"/>
    <col min="7970" max="8193" width="11.42578125" style="716"/>
    <col min="8194" max="8194" width="16" style="716" customWidth="1"/>
    <col min="8195" max="8197" width="0" style="716" hidden="1" customWidth="1"/>
    <col min="8198" max="8198" width="48.140625" style="716" customWidth="1"/>
    <col min="8199" max="8199" width="9.42578125" style="716" customWidth="1"/>
    <col min="8200" max="8201" width="0" style="716" hidden="1" customWidth="1"/>
    <col min="8202" max="8202" width="2.7109375" style="716" customWidth="1"/>
    <col min="8203" max="8203" width="5.140625" style="716" customWidth="1"/>
    <col min="8204" max="8204" width="14" style="716" customWidth="1"/>
    <col min="8205" max="8205" width="3.5703125" style="716" customWidth="1"/>
    <col min="8206" max="8206" width="6.5703125" style="716" customWidth="1"/>
    <col min="8207" max="8207" width="30.42578125" style="716" customWidth="1"/>
    <col min="8208" max="8208" width="21.5703125" style="716" customWidth="1"/>
    <col min="8209" max="8209" width="6.85546875" style="716" customWidth="1"/>
    <col min="8210" max="8210" width="10" style="716" customWidth="1"/>
    <col min="8211" max="8211" width="5.5703125" style="716" customWidth="1"/>
    <col min="8212" max="8212" width="4" style="716" customWidth="1"/>
    <col min="8213" max="8213" width="3.7109375" style="716" customWidth="1"/>
    <col min="8214" max="8214" width="4.28515625" style="716" customWidth="1"/>
    <col min="8215" max="8215" width="3.42578125" style="716" customWidth="1"/>
    <col min="8216" max="8216" width="4.7109375" style="716" customWidth="1"/>
    <col min="8217" max="8218" width="5.42578125" style="716" customWidth="1"/>
    <col min="8219" max="8219" width="10.28515625" style="716" customWidth="1"/>
    <col min="8220" max="8220" width="4.42578125" style="716" customWidth="1"/>
    <col min="8221" max="8221" width="4.28515625" style="716" customWidth="1"/>
    <col min="8222" max="8222" width="4" style="716" customWidth="1"/>
    <col min="8223" max="8223" width="4.42578125" style="716" customWidth="1"/>
    <col min="8224" max="8224" width="3.85546875" style="716" customWidth="1"/>
    <col min="8225" max="8225" width="4.28515625" style="716" customWidth="1"/>
    <col min="8226" max="8449" width="11.42578125" style="716"/>
    <col min="8450" max="8450" width="16" style="716" customWidth="1"/>
    <col min="8451" max="8453" width="0" style="716" hidden="1" customWidth="1"/>
    <col min="8454" max="8454" width="48.140625" style="716" customWidth="1"/>
    <col min="8455" max="8455" width="9.42578125" style="716" customWidth="1"/>
    <col min="8456" max="8457" width="0" style="716" hidden="1" customWidth="1"/>
    <col min="8458" max="8458" width="2.7109375" style="716" customWidth="1"/>
    <col min="8459" max="8459" width="5.140625" style="716" customWidth="1"/>
    <col min="8460" max="8460" width="14" style="716" customWidth="1"/>
    <col min="8461" max="8461" width="3.5703125" style="716" customWidth="1"/>
    <col min="8462" max="8462" width="6.5703125" style="716" customWidth="1"/>
    <col min="8463" max="8463" width="30.42578125" style="716" customWidth="1"/>
    <col min="8464" max="8464" width="21.5703125" style="716" customWidth="1"/>
    <col min="8465" max="8465" width="6.85546875" style="716" customWidth="1"/>
    <col min="8466" max="8466" width="10" style="716" customWidth="1"/>
    <col min="8467" max="8467" width="5.5703125" style="716" customWidth="1"/>
    <col min="8468" max="8468" width="4" style="716" customWidth="1"/>
    <col min="8469" max="8469" width="3.7109375" style="716" customWidth="1"/>
    <col min="8470" max="8470" width="4.28515625" style="716" customWidth="1"/>
    <col min="8471" max="8471" width="3.42578125" style="716" customWidth="1"/>
    <col min="8472" max="8472" width="4.7109375" style="716" customWidth="1"/>
    <col min="8473" max="8474" width="5.42578125" style="716" customWidth="1"/>
    <col min="8475" max="8475" width="10.28515625" style="716" customWidth="1"/>
    <col min="8476" max="8476" width="4.42578125" style="716" customWidth="1"/>
    <col min="8477" max="8477" width="4.28515625" style="716" customWidth="1"/>
    <col min="8478" max="8478" width="4" style="716" customWidth="1"/>
    <col min="8479" max="8479" width="4.42578125" style="716" customWidth="1"/>
    <col min="8480" max="8480" width="3.85546875" style="716" customWidth="1"/>
    <col min="8481" max="8481" width="4.28515625" style="716" customWidth="1"/>
    <col min="8482" max="8705" width="11.42578125" style="716"/>
    <col min="8706" max="8706" width="16" style="716" customWidth="1"/>
    <col min="8707" max="8709" width="0" style="716" hidden="1" customWidth="1"/>
    <col min="8710" max="8710" width="48.140625" style="716" customWidth="1"/>
    <col min="8711" max="8711" width="9.42578125" style="716" customWidth="1"/>
    <col min="8712" max="8713" width="0" style="716" hidden="1" customWidth="1"/>
    <col min="8714" max="8714" width="2.7109375" style="716" customWidth="1"/>
    <col min="8715" max="8715" width="5.140625" style="716" customWidth="1"/>
    <col min="8716" max="8716" width="14" style="716" customWidth="1"/>
    <col min="8717" max="8717" width="3.5703125" style="716" customWidth="1"/>
    <col min="8718" max="8718" width="6.5703125" style="716" customWidth="1"/>
    <col min="8719" max="8719" width="30.42578125" style="716" customWidth="1"/>
    <col min="8720" max="8720" width="21.5703125" style="716" customWidth="1"/>
    <col min="8721" max="8721" width="6.85546875" style="716" customWidth="1"/>
    <col min="8722" max="8722" width="10" style="716" customWidth="1"/>
    <col min="8723" max="8723" width="5.5703125" style="716" customWidth="1"/>
    <col min="8724" max="8724" width="4" style="716" customWidth="1"/>
    <col min="8725" max="8725" width="3.7109375" style="716" customWidth="1"/>
    <col min="8726" max="8726" width="4.28515625" style="716" customWidth="1"/>
    <col min="8727" max="8727" width="3.42578125" style="716" customWidth="1"/>
    <col min="8728" max="8728" width="4.7109375" style="716" customWidth="1"/>
    <col min="8729" max="8730" width="5.42578125" style="716" customWidth="1"/>
    <col min="8731" max="8731" width="10.28515625" style="716" customWidth="1"/>
    <col min="8732" max="8732" width="4.42578125" style="716" customWidth="1"/>
    <col min="8733" max="8733" width="4.28515625" style="716" customWidth="1"/>
    <col min="8734" max="8734" width="4" style="716" customWidth="1"/>
    <col min="8735" max="8735" width="4.42578125" style="716" customWidth="1"/>
    <col min="8736" max="8736" width="3.85546875" style="716" customWidth="1"/>
    <col min="8737" max="8737" width="4.28515625" style="716" customWidth="1"/>
    <col min="8738" max="8961" width="11.42578125" style="716"/>
    <col min="8962" max="8962" width="16" style="716" customWidth="1"/>
    <col min="8963" max="8965" width="0" style="716" hidden="1" customWidth="1"/>
    <col min="8966" max="8966" width="48.140625" style="716" customWidth="1"/>
    <col min="8967" max="8967" width="9.42578125" style="716" customWidth="1"/>
    <col min="8968" max="8969" width="0" style="716" hidden="1" customWidth="1"/>
    <col min="8970" max="8970" width="2.7109375" style="716" customWidth="1"/>
    <col min="8971" max="8971" width="5.140625" style="716" customWidth="1"/>
    <col min="8972" max="8972" width="14" style="716" customWidth="1"/>
    <col min="8973" max="8973" width="3.5703125" style="716" customWidth="1"/>
    <col min="8974" max="8974" width="6.5703125" style="716" customWidth="1"/>
    <col min="8975" max="8975" width="30.42578125" style="716" customWidth="1"/>
    <col min="8976" max="8976" width="21.5703125" style="716" customWidth="1"/>
    <col min="8977" max="8977" width="6.85546875" style="716" customWidth="1"/>
    <col min="8978" max="8978" width="10" style="716" customWidth="1"/>
    <col min="8979" max="8979" width="5.5703125" style="716" customWidth="1"/>
    <col min="8980" max="8980" width="4" style="716" customWidth="1"/>
    <col min="8981" max="8981" width="3.7109375" style="716" customWidth="1"/>
    <col min="8982" max="8982" width="4.28515625" style="716" customWidth="1"/>
    <col min="8983" max="8983" width="3.42578125" style="716" customWidth="1"/>
    <col min="8984" max="8984" width="4.7109375" style="716" customWidth="1"/>
    <col min="8985" max="8986" width="5.42578125" style="716" customWidth="1"/>
    <col min="8987" max="8987" width="10.28515625" style="716" customWidth="1"/>
    <col min="8988" max="8988" width="4.42578125" style="716" customWidth="1"/>
    <col min="8989" max="8989" width="4.28515625" style="716" customWidth="1"/>
    <col min="8990" max="8990" width="4" style="716" customWidth="1"/>
    <col min="8991" max="8991" width="4.42578125" style="716" customWidth="1"/>
    <col min="8992" max="8992" width="3.85546875" style="716" customWidth="1"/>
    <col min="8993" max="8993" width="4.28515625" style="716" customWidth="1"/>
    <col min="8994" max="9217" width="11.42578125" style="716"/>
    <col min="9218" max="9218" width="16" style="716" customWidth="1"/>
    <col min="9219" max="9221" width="0" style="716" hidden="1" customWidth="1"/>
    <col min="9222" max="9222" width="48.140625" style="716" customWidth="1"/>
    <col min="9223" max="9223" width="9.42578125" style="716" customWidth="1"/>
    <col min="9224" max="9225" width="0" style="716" hidden="1" customWidth="1"/>
    <col min="9226" max="9226" width="2.7109375" style="716" customWidth="1"/>
    <col min="9227" max="9227" width="5.140625" style="716" customWidth="1"/>
    <col min="9228" max="9228" width="14" style="716" customWidth="1"/>
    <col min="9229" max="9229" width="3.5703125" style="716" customWidth="1"/>
    <col min="9230" max="9230" width="6.5703125" style="716" customWidth="1"/>
    <col min="9231" max="9231" width="30.42578125" style="716" customWidth="1"/>
    <col min="9232" max="9232" width="21.5703125" style="716" customWidth="1"/>
    <col min="9233" max="9233" width="6.85546875" style="716" customWidth="1"/>
    <col min="9234" max="9234" width="10" style="716" customWidth="1"/>
    <col min="9235" max="9235" width="5.5703125" style="716" customWidth="1"/>
    <col min="9236" max="9236" width="4" style="716" customWidth="1"/>
    <col min="9237" max="9237" width="3.7109375" style="716" customWidth="1"/>
    <col min="9238" max="9238" width="4.28515625" style="716" customWidth="1"/>
    <col min="9239" max="9239" width="3.42578125" style="716" customWidth="1"/>
    <col min="9240" max="9240" width="4.7109375" style="716" customWidth="1"/>
    <col min="9241" max="9242" width="5.42578125" style="716" customWidth="1"/>
    <col min="9243" max="9243" width="10.28515625" style="716" customWidth="1"/>
    <col min="9244" max="9244" width="4.42578125" style="716" customWidth="1"/>
    <col min="9245" max="9245" width="4.28515625" style="716" customWidth="1"/>
    <col min="9246" max="9246" width="4" style="716" customWidth="1"/>
    <col min="9247" max="9247" width="4.42578125" style="716" customWidth="1"/>
    <col min="9248" max="9248" width="3.85546875" style="716" customWidth="1"/>
    <col min="9249" max="9249" width="4.28515625" style="716" customWidth="1"/>
    <col min="9250" max="9473" width="11.42578125" style="716"/>
    <col min="9474" max="9474" width="16" style="716" customWidth="1"/>
    <col min="9475" max="9477" width="0" style="716" hidden="1" customWidth="1"/>
    <col min="9478" max="9478" width="48.140625" style="716" customWidth="1"/>
    <col min="9479" max="9479" width="9.42578125" style="716" customWidth="1"/>
    <col min="9480" max="9481" width="0" style="716" hidden="1" customWidth="1"/>
    <col min="9482" max="9482" width="2.7109375" style="716" customWidth="1"/>
    <col min="9483" max="9483" width="5.140625" style="716" customWidth="1"/>
    <col min="9484" max="9484" width="14" style="716" customWidth="1"/>
    <col min="9485" max="9485" width="3.5703125" style="716" customWidth="1"/>
    <col min="9486" max="9486" width="6.5703125" style="716" customWidth="1"/>
    <col min="9487" max="9487" width="30.42578125" style="716" customWidth="1"/>
    <col min="9488" max="9488" width="21.5703125" style="716" customWidth="1"/>
    <col min="9489" max="9489" width="6.85546875" style="716" customWidth="1"/>
    <col min="9490" max="9490" width="10" style="716" customWidth="1"/>
    <col min="9491" max="9491" width="5.5703125" style="716" customWidth="1"/>
    <col min="9492" max="9492" width="4" style="716" customWidth="1"/>
    <col min="9493" max="9493" width="3.7109375" style="716" customWidth="1"/>
    <col min="9494" max="9494" width="4.28515625" style="716" customWidth="1"/>
    <col min="9495" max="9495" width="3.42578125" style="716" customWidth="1"/>
    <col min="9496" max="9496" width="4.7109375" style="716" customWidth="1"/>
    <col min="9497" max="9498" width="5.42578125" style="716" customWidth="1"/>
    <col min="9499" max="9499" width="10.28515625" style="716" customWidth="1"/>
    <col min="9500" max="9500" width="4.42578125" style="716" customWidth="1"/>
    <col min="9501" max="9501" width="4.28515625" style="716" customWidth="1"/>
    <col min="9502" max="9502" width="4" style="716" customWidth="1"/>
    <col min="9503" max="9503" width="4.42578125" style="716" customWidth="1"/>
    <col min="9504" max="9504" width="3.85546875" style="716" customWidth="1"/>
    <col min="9505" max="9505" width="4.28515625" style="716" customWidth="1"/>
    <col min="9506" max="9729" width="11.42578125" style="716"/>
    <col min="9730" max="9730" width="16" style="716" customWidth="1"/>
    <col min="9731" max="9733" width="0" style="716" hidden="1" customWidth="1"/>
    <col min="9734" max="9734" width="48.140625" style="716" customWidth="1"/>
    <col min="9735" max="9735" width="9.42578125" style="716" customWidth="1"/>
    <col min="9736" max="9737" width="0" style="716" hidden="1" customWidth="1"/>
    <col min="9738" max="9738" width="2.7109375" style="716" customWidth="1"/>
    <col min="9739" max="9739" width="5.140625" style="716" customWidth="1"/>
    <col min="9740" max="9740" width="14" style="716" customWidth="1"/>
    <col min="9741" max="9741" width="3.5703125" style="716" customWidth="1"/>
    <col min="9742" max="9742" width="6.5703125" style="716" customWidth="1"/>
    <col min="9743" max="9743" width="30.42578125" style="716" customWidth="1"/>
    <col min="9744" max="9744" width="21.5703125" style="716" customWidth="1"/>
    <col min="9745" max="9745" width="6.85546875" style="716" customWidth="1"/>
    <col min="9746" max="9746" width="10" style="716" customWidth="1"/>
    <col min="9747" max="9747" width="5.5703125" style="716" customWidth="1"/>
    <col min="9748" max="9748" width="4" style="716" customWidth="1"/>
    <col min="9749" max="9749" width="3.7109375" style="716" customWidth="1"/>
    <col min="9750" max="9750" width="4.28515625" style="716" customWidth="1"/>
    <col min="9751" max="9751" width="3.42578125" style="716" customWidth="1"/>
    <col min="9752" max="9752" width="4.7109375" style="716" customWidth="1"/>
    <col min="9753" max="9754" width="5.42578125" style="716" customWidth="1"/>
    <col min="9755" max="9755" width="10.28515625" style="716" customWidth="1"/>
    <col min="9756" max="9756" width="4.42578125" style="716" customWidth="1"/>
    <col min="9757" max="9757" width="4.28515625" style="716" customWidth="1"/>
    <col min="9758" max="9758" width="4" style="716" customWidth="1"/>
    <col min="9759" max="9759" width="4.42578125" style="716" customWidth="1"/>
    <col min="9760" max="9760" width="3.85546875" style="716" customWidth="1"/>
    <col min="9761" max="9761" width="4.28515625" style="716" customWidth="1"/>
    <col min="9762" max="9985" width="11.42578125" style="716"/>
    <col min="9986" max="9986" width="16" style="716" customWidth="1"/>
    <col min="9987" max="9989" width="0" style="716" hidden="1" customWidth="1"/>
    <col min="9990" max="9990" width="48.140625" style="716" customWidth="1"/>
    <col min="9991" max="9991" width="9.42578125" style="716" customWidth="1"/>
    <col min="9992" max="9993" width="0" style="716" hidden="1" customWidth="1"/>
    <col min="9994" max="9994" width="2.7109375" style="716" customWidth="1"/>
    <col min="9995" max="9995" width="5.140625" style="716" customWidth="1"/>
    <col min="9996" max="9996" width="14" style="716" customWidth="1"/>
    <col min="9997" max="9997" width="3.5703125" style="716" customWidth="1"/>
    <col min="9998" max="9998" width="6.5703125" style="716" customWidth="1"/>
    <col min="9999" max="9999" width="30.42578125" style="716" customWidth="1"/>
    <col min="10000" max="10000" width="21.5703125" style="716" customWidth="1"/>
    <col min="10001" max="10001" width="6.85546875" style="716" customWidth="1"/>
    <col min="10002" max="10002" width="10" style="716" customWidth="1"/>
    <col min="10003" max="10003" width="5.5703125" style="716" customWidth="1"/>
    <col min="10004" max="10004" width="4" style="716" customWidth="1"/>
    <col min="10005" max="10005" width="3.7109375" style="716" customWidth="1"/>
    <col min="10006" max="10006" width="4.28515625" style="716" customWidth="1"/>
    <col min="10007" max="10007" width="3.42578125" style="716" customWidth="1"/>
    <col min="10008" max="10008" width="4.7109375" style="716" customWidth="1"/>
    <col min="10009" max="10010" width="5.42578125" style="716" customWidth="1"/>
    <col min="10011" max="10011" width="10.28515625" style="716" customWidth="1"/>
    <col min="10012" max="10012" width="4.42578125" style="716" customWidth="1"/>
    <col min="10013" max="10013" width="4.28515625" style="716" customWidth="1"/>
    <col min="10014" max="10014" width="4" style="716" customWidth="1"/>
    <col min="10015" max="10015" width="4.42578125" style="716" customWidth="1"/>
    <col min="10016" max="10016" width="3.85546875" style="716" customWidth="1"/>
    <col min="10017" max="10017" width="4.28515625" style="716" customWidth="1"/>
    <col min="10018" max="10241" width="11.42578125" style="716"/>
    <col min="10242" max="10242" width="16" style="716" customWidth="1"/>
    <col min="10243" max="10245" width="0" style="716" hidden="1" customWidth="1"/>
    <col min="10246" max="10246" width="48.140625" style="716" customWidth="1"/>
    <col min="10247" max="10247" width="9.42578125" style="716" customWidth="1"/>
    <col min="10248" max="10249" width="0" style="716" hidden="1" customWidth="1"/>
    <col min="10250" max="10250" width="2.7109375" style="716" customWidth="1"/>
    <col min="10251" max="10251" width="5.140625" style="716" customWidth="1"/>
    <col min="10252" max="10252" width="14" style="716" customWidth="1"/>
    <col min="10253" max="10253" width="3.5703125" style="716" customWidth="1"/>
    <col min="10254" max="10254" width="6.5703125" style="716" customWidth="1"/>
    <col min="10255" max="10255" width="30.42578125" style="716" customWidth="1"/>
    <col min="10256" max="10256" width="21.5703125" style="716" customWidth="1"/>
    <col min="10257" max="10257" width="6.85546875" style="716" customWidth="1"/>
    <col min="10258" max="10258" width="10" style="716" customWidth="1"/>
    <col min="10259" max="10259" width="5.5703125" style="716" customWidth="1"/>
    <col min="10260" max="10260" width="4" style="716" customWidth="1"/>
    <col min="10261" max="10261" width="3.7109375" style="716" customWidth="1"/>
    <col min="10262" max="10262" width="4.28515625" style="716" customWidth="1"/>
    <col min="10263" max="10263" width="3.42578125" style="716" customWidth="1"/>
    <col min="10264" max="10264" width="4.7109375" style="716" customWidth="1"/>
    <col min="10265" max="10266" width="5.42578125" style="716" customWidth="1"/>
    <col min="10267" max="10267" width="10.28515625" style="716" customWidth="1"/>
    <col min="10268" max="10268" width="4.42578125" style="716" customWidth="1"/>
    <col min="10269" max="10269" width="4.28515625" style="716" customWidth="1"/>
    <col min="10270" max="10270" width="4" style="716" customWidth="1"/>
    <col min="10271" max="10271" width="4.42578125" style="716" customWidth="1"/>
    <col min="10272" max="10272" width="3.85546875" style="716" customWidth="1"/>
    <col min="10273" max="10273" width="4.28515625" style="716" customWidth="1"/>
    <col min="10274" max="10497" width="11.42578125" style="716"/>
    <col min="10498" max="10498" width="16" style="716" customWidth="1"/>
    <col min="10499" max="10501" width="0" style="716" hidden="1" customWidth="1"/>
    <col min="10502" max="10502" width="48.140625" style="716" customWidth="1"/>
    <col min="10503" max="10503" width="9.42578125" style="716" customWidth="1"/>
    <col min="10504" max="10505" width="0" style="716" hidden="1" customWidth="1"/>
    <col min="10506" max="10506" width="2.7109375" style="716" customWidth="1"/>
    <col min="10507" max="10507" width="5.140625" style="716" customWidth="1"/>
    <col min="10508" max="10508" width="14" style="716" customWidth="1"/>
    <col min="10509" max="10509" width="3.5703125" style="716" customWidth="1"/>
    <col min="10510" max="10510" width="6.5703125" style="716" customWidth="1"/>
    <col min="10511" max="10511" width="30.42578125" style="716" customWidth="1"/>
    <col min="10512" max="10512" width="21.5703125" style="716" customWidth="1"/>
    <col min="10513" max="10513" width="6.85546875" style="716" customWidth="1"/>
    <col min="10514" max="10514" width="10" style="716" customWidth="1"/>
    <col min="10515" max="10515" width="5.5703125" style="716" customWidth="1"/>
    <col min="10516" max="10516" width="4" style="716" customWidth="1"/>
    <col min="10517" max="10517" width="3.7109375" style="716" customWidth="1"/>
    <col min="10518" max="10518" width="4.28515625" style="716" customWidth="1"/>
    <col min="10519" max="10519" width="3.42578125" style="716" customWidth="1"/>
    <col min="10520" max="10520" width="4.7109375" style="716" customWidth="1"/>
    <col min="10521" max="10522" width="5.42578125" style="716" customWidth="1"/>
    <col min="10523" max="10523" width="10.28515625" style="716" customWidth="1"/>
    <col min="10524" max="10524" width="4.42578125" style="716" customWidth="1"/>
    <col min="10525" max="10525" width="4.28515625" style="716" customWidth="1"/>
    <col min="10526" max="10526" width="4" style="716" customWidth="1"/>
    <col min="10527" max="10527" width="4.42578125" style="716" customWidth="1"/>
    <col min="10528" max="10528" width="3.85546875" style="716" customWidth="1"/>
    <col min="10529" max="10529" width="4.28515625" style="716" customWidth="1"/>
    <col min="10530" max="10753" width="11.42578125" style="716"/>
    <col min="10754" max="10754" width="16" style="716" customWidth="1"/>
    <col min="10755" max="10757" width="0" style="716" hidden="1" customWidth="1"/>
    <col min="10758" max="10758" width="48.140625" style="716" customWidth="1"/>
    <col min="10759" max="10759" width="9.42578125" style="716" customWidth="1"/>
    <col min="10760" max="10761" width="0" style="716" hidden="1" customWidth="1"/>
    <col min="10762" max="10762" width="2.7109375" style="716" customWidth="1"/>
    <col min="10763" max="10763" width="5.140625" style="716" customWidth="1"/>
    <col min="10764" max="10764" width="14" style="716" customWidth="1"/>
    <col min="10765" max="10765" width="3.5703125" style="716" customWidth="1"/>
    <col min="10766" max="10766" width="6.5703125" style="716" customWidth="1"/>
    <col min="10767" max="10767" width="30.42578125" style="716" customWidth="1"/>
    <col min="10768" max="10768" width="21.5703125" style="716" customWidth="1"/>
    <col min="10769" max="10769" width="6.85546875" style="716" customWidth="1"/>
    <col min="10770" max="10770" width="10" style="716" customWidth="1"/>
    <col min="10771" max="10771" width="5.5703125" style="716" customWidth="1"/>
    <col min="10772" max="10772" width="4" style="716" customWidth="1"/>
    <col min="10773" max="10773" width="3.7109375" style="716" customWidth="1"/>
    <col min="10774" max="10774" width="4.28515625" style="716" customWidth="1"/>
    <col min="10775" max="10775" width="3.42578125" style="716" customWidth="1"/>
    <col min="10776" max="10776" width="4.7109375" style="716" customWidth="1"/>
    <col min="10777" max="10778" width="5.42578125" style="716" customWidth="1"/>
    <col min="10779" max="10779" width="10.28515625" style="716" customWidth="1"/>
    <col min="10780" max="10780" width="4.42578125" style="716" customWidth="1"/>
    <col min="10781" max="10781" width="4.28515625" style="716" customWidth="1"/>
    <col min="10782" max="10782" width="4" style="716" customWidth="1"/>
    <col min="10783" max="10783" width="4.42578125" style="716" customWidth="1"/>
    <col min="10784" max="10784" width="3.85546875" style="716" customWidth="1"/>
    <col min="10785" max="10785" width="4.28515625" style="716" customWidth="1"/>
    <col min="10786" max="11009" width="11.42578125" style="716"/>
    <col min="11010" max="11010" width="16" style="716" customWidth="1"/>
    <col min="11011" max="11013" width="0" style="716" hidden="1" customWidth="1"/>
    <col min="11014" max="11014" width="48.140625" style="716" customWidth="1"/>
    <col min="11015" max="11015" width="9.42578125" style="716" customWidth="1"/>
    <col min="11016" max="11017" width="0" style="716" hidden="1" customWidth="1"/>
    <col min="11018" max="11018" width="2.7109375" style="716" customWidth="1"/>
    <col min="11019" max="11019" width="5.140625" style="716" customWidth="1"/>
    <col min="11020" max="11020" width="14" style="716" customWidth="1"/>
    <col min="11021" max="11021" width="3.5703125" style="716" customWidth="1"/>
    <col min="11022" max="11022" width="6.5703125" style="716" customWidth="1"/>
    <col min="11023" max="11023" width="30.42578125" style="716" customWidth="1"/>
    <col min="11024" max="11024" width="21.5703125" style="716" customWidth="1"/>
    <col min="11025" max="11025" width="6.85546875" style="716" customWidth="1"/>
    <col min="11026" max="11026" width="10" style="716" customWidth="1"/>
    <col min="11027" max="11027" width="5.5703125" style="716" customWidth="1"/>
    <col min="11028" max="11028" width="4" style="716" customWidth="1"/>
    <col min="11029" max="11029" width="3.7109375" style="716" customWidth="1"/>
    <col min="11030" max="11030" width="4.28515625" style="716" customWidth="1"/>
    <col min="11031" max="11031" width="3.42578125" style="716" customWidth="1"/>
    <col min="11032" max="11032" width="4.7109375" style="716" customWidth="1"/>
    <col min="11033" max="11034" width="5.42578125" style="716" customWidth="1"/>
    <col min="11035" max="11035" width="10.28515625" style="716" customWidth="1"/>
    <col min="11036" max="11036" width="4.42578125" style="716" customWidth="1"/>
    <col min="11037" max="11037" width="4.28515625" style="716" customWidth="1"/>
    <col min="11038" max="11038" width="4" style="716" customWidth="1"/>
    <col min="11039" max="11039" width="4.42578125" style="716" customWidth="1"/>
    <col min="11040" max="11040" width="3.85546875" style="716" customWidth="1"/>
    <col min="11041" max="11041" width="4.28515625" style="716" customWidth="1"/>
    <col min="11042" max="11265" width="11.42578125" style="716"/>
    <col min="11266" max="11266" width="16" style="716" customWidth="1"/>
    <col min="11267" max="11269" width="0" style="716" hidden="1" customWidth="1"/>
    <col min="11270" max="11270" width="48.140625" style="716" customWidth="1"/>
    <col min="11271" max="11271" width="9.42578125" style="716" customWidth="1"/>
    <col min="11272" max="11273" width="0" style="716" hidden="1" customWidth="1"/>
    <col min="11274" max="11274" width="2.7109375" style="716" customWidth="1"/>
    <col min="11275" max="11275" width="5.140625" style="716" customWidth="1"/>
    <col min="11276" max="11276" width="14" style="716" customWidth="1"/>
    <col min="11277" max="11277" width="3.5703125" style="716" customWidth="1"/>
    <col min="11278" max="11278" width="6.5703125" style="716" customWidth="1"/>
    <col min="11279" max="11279" width="30.42578125" style="716" customWidth="1"/>
    <col min="11280" max="11280" width="21.5703125" style="716" customWidth="1"/>
    <col min="11281" max="11281" width="6.85546875" style="716" customWidth="1"/>
    <col min="11282" max="11282" width="10" style="716" customWidth="1"/>
    <col min="11283" max="11283" width="5.5703125" style="716" customWidth="1"/>
    <col min="11284" max="11284" width="4" style="716" customWidth="1"/>
    <col min="11285" max="11285" width="3.7109375" style="716" customWidth="1"/>
    <col min="11286" max="11286" width="4.28515625" style="716" customWidth="1"/>
    <col min="11287" max="11287" width="3.42578125" style="716" customWidth="1"/>
    <col min="11288" max="11288" width="4.7109375" style="716" customWidth="1"/>
    <col min="11289" max="11290" width="5.42578125" style="716" customWidth="1"/>
    <col min="11291" max="11291" width="10.28515625" style="716" customWidth="1"/>
    <col min="11292" max="11292" width="4.42578125" style="716" customWidth="1"/>
    <col min="11293" max="11293" width="4.28515625" style="716" customWidth="1"/>
    <col min="11294" max="11294" width="4" style="716" customWidth="1"/>
    <col min="11295" max="11295" width="4.42578125" style="716" customWidth="1"/>
    <col min="11296" max="11296" width="3.85546875" style="716" customWidth="1"/>
    <col min="11297" max="11297" width="4.28515625" style="716" customWidth="1"/>
    <col min="11298" max="11521" width="11.42578125" style="716"/>
    <col min="11522" max="11522" width="16" style="716" customWidth="1"/>
    <col min="11523" max="11525" width="0" style="716" hidden="1" customWidth="1"/>
    <col min="11526" max="11526" width="48.140625" style="716" customWidth="1"/>
    <col min="11527" max="11527" width="9.42578125" style="716" customWidth="1"/>
    <col min="11528" max="11529" width="0" style="716" hidden="1" customWidth="1"/>
    <col min="11530" max="11530" width="2.7109375" style="716" customWidth="1"/>
    <col min="11531" max="11531" width="5.140625" style="716" customWidth="1"/>
    <col min="11532" max="11532" width="14" style="716" customWidth="1"/>
    <col min="11533" max="11533" width="3.5703125" style="716" customWidth="1"/>
    <col min="11534" max="11534" width="6.5703125" style="716" customWidth="1"/>
    <col min="11535" max="11535" width="30.42578125" style="716" customWidth="1"/>
    <col min="11536" max="11536" width="21.5703125" style="716" customWidth="1"/>
    <col min="11537" max="11537" width="6.85546875" style="716" customWidth="1"/>
    <col min="11538" max="11538" width="10" style="716" customWidth="1"/>
    <col min="11539" max="11539" width="5.5703125" style="716" customWidth="1"/>
    <col min="11540" max="11540" width="4" style="716" customWidth="1"/>
    <col min="11541" max="11541" width="3.7109375" style="716" customWidth="1"/>
    <col min="11542" max="11542" width="4.28515625" style="716" customWidth="1"/>
    <col min="11543" max="11543" width="3.42578125" style="716" customWidth="1"/>
    <col min="11544" max="11544" width="4.7109375" style="716" customWidth="1"/>
    <col min="11545" max="11546" width="5.42578125" style="716" customWidth="1"/>
    <col min="11547" max="11547" width="10.28515625" style="716" customWidth="1"/>
    <col min="11548" max="11548" width="4.42578125" style="716" customWidth="1"/>
    <col min="11549" max="11549" width="4.28515625" style="716" customWidth="1"/>
    <col min="11550" max="11550" width="4" style="716" customWidth="1"/>
    <col min="11551" max="11551" width="4.42578125" style="716" customWidth="1"/>
    <col min="11552" max="11552" width="3.85546875" style="716" customWidth="1"/>
    <col min="11553" max="11553" width="4.28515625" style="716" customWidth="1"/>
    <col min="11554" max="11777" width="11.42578125" style="716"/>
    <col min="11778" max="11778" width="16" style="716" customWidth="1"/>
    <col min="11779" max="11781" width="0" style="716" hidden="1" customWidth="1"/>
    <col min="11782" max="11782" width="48.140625" style="716" customWidth="1"/>
    <col min="11783" max="11783" width="9.42578125" style="716" customWidth="1"/>
    <col min="11784" max="11785" width="0" style="716" hidden="1" customWidth="1"/>
    <col min="11786" max="11786" width="2.7109375" style="716" customWidth="1"/>
    <col min="11787" max="11787" width="5.140625" style="716" customWidth="1"/>
    <col min="11788" max="11788" width="14" style="716" customWidth="1"/>
    <col min="11789" max="11789" width="3.5703125" style="716" customWidth="1"/>
    <col min="11790" max="11790" width="6.5703125" style="716" customWidth="1"/>
    <col min="11791" max="11791" width="30.42578125" style="716" customWidth="1"/>
    <col min="11792" max="11792" width="21.5703125" style="716" customWidth="1"/>
    <col min="11793" max="11793" width="6.85546875" style="716" customWidth="1"/>
    <col min="11794" max="11794" width="10" style="716" customWidth="1"/>
    <col min="11795" max="11795" width="5.5703125" style="716" customWidth="1"/>
    <col min="11796" max="11796" width="4" style="716" customWidth="1"/>
    <col min="11797" max="11797" width="3.7109375" style="716" customWidth="1"/>
    <col min="11798" max="11798" width="4.28515625" style="716" customWidth="1"/>
    <col min="11799" max="11799" width="3.42578125" style="716" customWidth="1"/>
    <col min="11800" max="11800" width="4.7109375" style="716" customWidth="1"/>
    <col min="11801" max="11802" width="5.42578125" style="716" customWidth="1"/>
    <col min="11803" max="11803" width="10.28515625" style="716" customWidth="1"/>
    <col min="11804" max="11804" width="4.42578125" style="716" customWidth="1"/>
    <col min="11805" max="11805" width="4.28515625" style="716" customWidth="1"/>
    <col min="11806" max="11806" width="4" style="716" customWidth="1"/>
    <col min="11807" max="11807" width="4.42578125" style="716" customWidth="1"/>
    <col min="11808" max="11808" width="3.85546875" style="716" customWidth="1"/>
    <col min="11809" max="11809" width="4.28515625" style="716" customWidth="1"/>
    <col min="11810" max="12033" width="11.42578125" style="716"/>
    <col min="12034" max="12034" width="16" style="716" customWidth="1"/>
    <col min="12035" max="12037" width="0" style="716" hidden="1" customWidth="1"/>
    <col min="12038" max="12038" width="48.140625" style="716" customWidth="1"/>
    <col min="12039" max="12039" width="9.42578125" style="716" customWidth="1"/>
    <col min="12040" max="12041" width="0" style="716" hidden="1" customWidth="1"/>
    <col min="12042" max="12042" width="2.7109375" style="716" customWidth="1"/>
    <col min="12043" max="12043" width="5.140625" style="716" customWidth="1"/>
    <col min="12044" max="12044" width="14" style="716" customWidth="1"/>
    <col min="12045" max="12045" width="3.5703125" style="716" customWidth="1"/>
    <col min="12046" max="12046" width="6.5703125" style="716" customWidth="1"/>
    <col min="12047" max="12047" width="30.42578125" style="716" customWidth="1"/>
    <col min="12048" max="12048" width="21.5703125" style="716" customWidth="1"/>
    <col min="12049" max="12049" width="6.85546875" style="716" customWidth="1"/>
    <col min="12050" max="12050" width="10" style="716" customWidth="1"/>
    <col min="12051" max="12051" width="5.5703125" style="716" customWidth="1"/>
    <col min="12052" max="12052" width="4" style="716" customWidth="1"/>
    <col min="12053" max="12053" width="3.7109375" style="716" customWidth="1"/>
    <col min="12054" max="12054" width="4.28515625" style="716" customWidth="1"/>
    <col min="12055" max="12055" width="3.42578125" style="716" customWidth="1"/>
    <col min="12056" max="12056" width="4.7109375" style="716" customWidth="1"/>
    <col min="12057" max="12058" width="5.42578125" style="716" customWidth="1"/>
    <col min="12059" max="12059" width="10.28515625" style="716" customWidth="1"/>
    <col min="12060" max="12060" width="4.42578125" style="716" customWidth="1"/>
    <col min="12061" max="12061" width="4.28515625" style="716" customWidth="1"/>
    <col min="12062" max="12062" width="4" style="716" customWidth="1"/>
    <col min="12063" max="12063" width="4.42578125" style="716" customWidth="1"/>
    <col min="12064" max="12064" width="3.85546875" style="716" customWidth="1"/>
    <col min="12065" max="12065" width="4.28515625" style="716" customWidth="1"/>
    <col min="12066" max="12289" width="11.42578125" style="716"/>
    <col min="12290" max="12290" width="16" style="716" customWidth="1"/>
    <col min="12291" max="12293" width="0" style="716" hidden="1" customWidth="1"/>
    <col min="12294" max="12294" width="48.140625" style="716" customWidth="1"/>
    <col min="12295" max="12295" width="9.42578125" style="716" customWidth="1"/>
    <col min="12296" max="12297" width="0" style="716" hidden="1" customWidth="1"/>
    <col min="12298" max="12298" width="2.7109375" style="716" customWidth="1"/>
    <col min="12299" max="12299" width="5.140625" style="716" customWidth="1"/>
    <col min="12300" max="12300" width="14" style="716" customWidth="1"/>
    <col min="12301" max="12301" width="3.5703125" style="716" customWidth="1"/>
    <col min="12302" max="12302" width="6.5703125" style="716" customWidth="1"/>
    <col min="12303" max="12303" width="30.42578125" style="716" customWidth="1"/>
    <col min="12304" max="12304" width="21.5703125" style="716" customWidth="1"/>
    <col min="12305" max="12305" width="6.85546875" style="716" customWidth="1"/>
    <col min="12306" max="12306" width="10" style="716" customWidth="1"/>
    <col min="12307" max="12307" width="5.5703125" style="716" customWidth="1"/>
    <col min="12308" max="12308" width="4" style="716" customWidth="1"/>
    <col min="12309" max="12309" width="3.7109375" style="716" customWidth="1"/>
    <col min="12310" max="12310" width="4.28515625" style="716" customWidth="1"/>
    <col min="12311" max="12311" width="3.42578125" style="716" customWidth="1"/>
    <col min="12312" max="12312" width="4.7109375" style="716" customWidth="1"/>
    <col min="12313" max="12314" width="5.42578125" style="716" customWidth="1"/>
    <col min="12315" max="12315" width="10.28515625" style="716" customWidth="1"/>
    <col min="12316" max="12316" width="4.42578125" style="716" customWidth="1"/>
    <col min="12317" max="12317" width="4.28515625" style="716" customWidth="1"/>
    <col min="12318" max="12318" width="4" style="716" customWidth="1"/>
    <col min="12319" max="12319" width="4.42578125" style="716" customWidth="1"/>
    <col min="12320" max="12320" width="3.85546875" style="716" customWidth="1"/>
    <col min="12321" max="12321" width="4.28515625" style="716" customWidth="1"/>
    <col min="12322" max="12545" width="11.42578125" style="716"/>
    <col min="12546" max="12546" width="16" style="716" customWidth="1"/>
    <col min="12547" max="12549" width="0" style="716" hidden="1" customWidth="1"/>
    <col min="12550" max="12550" width="48.140625" style="716" customWidth="1"/>
    <col min="12551" max="12551" width="9.42578125" style="716" customWidth="1"/>
    <col min="12552" max="12553" width="0" style="716" hidden="1" customWidth="1"/>
    <col min="12554" max="12554" width="2.7109375" style="716" customWidth="1"/>
    <col min="12555" max="12555" width="5.140625" style="716" customWidth="1"/>
    <col min="12556" max="12556" width="14" style="716" customWidth="1"/>
    <col min="12557" max="12557" width="3.5703125" style="716" customWidth="1"/>
    <col min="12558" max="12558" width="6.5703125" style="716" customWidth="1"/>
    <col min="12559" max="12559" width="30.42578125" style="716" customWidth="1"/>
    <col min="12560" max="12560" width="21.5703125" style="716" customWidth="1"/>
    <col min="12561" max="12561" width="6.85546875" style="716" customWidth="1"/>
    <col min="12562" max="12562" width="10" style="716" customWidth="1"/>
    <col min="12563" max="12563" width="5.5703125" style="716" customWidth="1"/>
    <col min="12564" max="12564" width="4" style="716" customWidth="1"/>
    <col min="12565" max="12565" width="3.7109375" style="716" customWidth="1"/>
    <col min="12566" max="12566" width="4.28515625" style="716" customWidth="1"/>
    <col min="12567" max="12567" width="3.42578125" style="716" customWidth="1"/>
    <col min="12568" max="12568" width="4.7109375" style="716" customWidth="1"/>
    <col min="12569" max="12570" width="5.42578125" style="716" customWidth="1"/>
    <col min="12571" max="12571" width="10.28515625" style="716" customWidth="1"/>
    <col min="12572" max="12572" width="4.42578125" style="716" customWidth="1"/>
    <col min="12573" max="12573" width="4.28515625" style="716" customWidth="1"/>
    <col min="12574" max="12574" width="4" style="716" customWidth="1"/>
    <col min="12575" max="12575" width="4.42578125" style="716" customWidth="1"/>
    <col min="12576" max="12576" width="3.85546875" style="716" customWidth="1"/>
    <col min="12577" max="12577" width="4.28515625" style="716" customWidth="1"/>
    <col min="12578" max="12801" width="11.42578125" style="716"/>
    <col min="12802" max="12802" width="16" style="716" customWidth="1"/>
    <col min="12803" max="12805" width="0" style="716" hidden="1" customWidth="1"/>
    <col min="12806" max="12806" width="48.140625" style="716" customWidth="1"/>
    <col min="12807" max="12807" width="9.42578125" style="716" customWidth="1"/>
    <col min="12808" max="12809" width="0" style="716" hidden="1" customWidth="1"/>
    <col min="12810" max="12810" width="2.7109375" style="716" customWidth="1"/>
    <col min="12811" max="12811" width="5.140625" style="716" customWidth="1"/>
    <col min="12812" max="12812" width="14" style="716" customWidth="1"/>
    <col min="12813" max="12813" width="3.5703125" style="716" customWidth="1"/>
    <col min="12814" max="12814" width="6.5703125" style="716" customWidth="1"/>
    <col min="12815" max="12815" width="30.42578125" style="716" customWidth="1"/>
    <col min="12816" max="12816" width="21.5703125" style="716" customWidth="1"/>
    <col min="12817" max="12817" width="6.85546875" style="716" customWidth="1"/>
    <col min="12818" max="12818" width="10" style="716" customWidth="1"/>
    <col min="12819" max="12819" width="5.5703125" style="716" customWidth="1"/>
    <col min="12820" max="12820" width="4" style="716" customWidth="1"/>
    <col min="12821" max="12821" width="3.7109375" style="716" customWidth="1"/>
    <col min="12822" max="12822" width="4.28515625" style="716" customWidth="1"/>
    <col min="12823" max="12823" width="3.42578125" style="716" customWidth="1"/>
    <col min="12824" max="12824" width="4.7109375" style="716" customWidth="1"/>
    <col min="12825" max="12826" width="5.42578125" style="716" customWidth="1"/>
    <col min="12827" max="12827" width="10.28515625" style="716" customWidth="1"/>
    <col min="12828" max="12828" width="4.42578125" style="716" customWidth="1"/>
    <col min="12829" max="12829" width="4.28515625" style="716" customWidth="1"/>
    <col min="12830" max="12830" width="4" style="716" customWidth="1"/>
    <col min="12831" max="12831" width="4.42578125" style="716" customWidth="1"/>
    <col min="12832" max="12832" width="3.85546875" style="716" customWidth="1"/>
    <col min="12833" max="12833" width="4.28515625" style="716" customWidth="1"/>
    <col min="12834" max="13057" width="11.42578125" style="716"/>
    <col min="13058" max="13058" width="16" style="716" customWidth="1"/>
    <col min="13059" max="13061" width="0" style="716" hidden="1" customWidth="1"/>
    <col min="13062" max="13062" width="48.140625" style="716" customWidth="1"/>
    <col min="13063" max="13063" width="9.42578125" style="716" customWidth="1"/>
    <col min="13064" max="13065" width="0" style="716" hidden="1" customWidth="1"/>
    <col min="13066" max="13066" width="2.7109375" style="716" customWidth="1"/>
    <col min="13067" max="13067" width="5.140625" style="716" customWidth="1"/>
    <col min="13068" max="13068" width="14" style="716" customWidth="1"/>
    <col min="13069" max="13069" width="3.5703125" style="716" customWidth="1"/>
    <col min="13070" max="13070" width="6.5703125" style="716" customWidth="1"/>
    <col min="13071" max="13071" width="30.42578125" style="716" customWidth="1"/>
    <col min="13072" max="13072" width="21.5703125" style="716" customWidth="1"/>
    <col min="13073" max="13073" width="6.85546875" style="716" customWidth="1"/>
    <col min="13074" max="13074" width="10" style="716" customWidth="1"/>
    <col min="13075" max="13075" width="5.5703125" style="716" customWidth="1"/>
    <col min="13076" max="13076" width="4" style="716" customWidth="1"/>
    <col min="13077" max="13077" width="3.7109375" style="716" customWidth="1"/>
    <col min="13078" max="13078" width="4.28515625" style="716" customWidth="1"/>
    <col min="13079" max="13079" width="3.42578125" style="716" customWidth="1"/>
    <col min="13080" max="13080" width="4.7109375" style="716" customWidth="1"/>
    <col min="13081" max="13082" width="5.42578125" style="716" customWidth="1"/>
    <col min="13083" max="13083" width="10.28515625" style="716" customWidth="1"/>
    <col min="13084" max="13084" width="4.42578125" style="716" customWidth="1"/>
    <col min="13085" max="13085" width="4.28515625" style="716" customWidth="1"/>
    <col min="13086" max="13086" width="4" style="716" customWidth="1"/>
    <col min="13087" max="13087" width="4.42578125" style="716" customWidth="1"/>
    <col min="13088" max="13088" width="3.85546875" style="716" customWidth="1"/>
    <col min="13089" max="13089" width="4.28515625" style="716" customWidth="1"/>
    <col min="13090" max="13313" width="11.42578125" style="716"/>
    <col min="13314" max="13314" width="16" style="716" customWidth="1"/>
    <col min="13315" max="13317" width="0" style="716" hidden="1" customWidth="1"/>
    <col min="13318" max="13318" width="48.140625" style="716" customWidth="1"/>
    <col min="13319" max="13319" width="9.42578125" style="716" customWidth="1"/>
    <col min="13320" max="13321" width="0" style="716" hidden="1" customWidth="1"/>
    <col min="13322" max="13322" width="2.7109375" style="716" customWidth="1"/>
    <col min="13323" max="13323" width="5.140625" style="716" customWidth="1"/>
    <col min="13324" max="13324" width="14" style="716" customWidth="1"/>
    <col min="13325" max="13325" width="3.5703125" style="716" customWidth="1"/>
    <col min="13326" max="13326" width="6.5703125" style="716" customWidth="1"/>
    <col min="13327" max="13327" width="30.42578125" style="716" customWidth="1"/>
    <col min="13328" max="13328" width="21.5703125" style="716" customWidth="1"/>
    <col min="13329" max="13329" width="6.85546875" style="716" customWidth="1"/>
    <col min="13330" max="13330" width="10" style="716" customWidth="1"/>
    <col min="13331" max="13331" width="5.5703125" style="716" customWidth="1"/>
    <col min="13332" max="13332" width="4" style="716" customWidth="1"/>
    <col min="13333" max="13333" width="3.7109375" style="716" customWidth="1"/>
    <col min="13334" max="13334" width="4.28515625" style="716" customWidth="1"/>
    <col min="13335" max="13335" width="3.42578125" style="716" customWidth="1"/>
    <col min="13336" max="13336" width="4.7109375" style="716" customWidth="1"/>
    <col min="13337" max="13338" width="5.42578125" style="716" customWidth="1"/>
    <col min="13339" max="13339" width="10.28515625" style="716" customWidth="1"/>
    <col min="13340" max="13340" width="4.42578125" style="716" customWidth="1"/>
    <col min="13341" max="13341" width="4.28515625" style="716" customWidth="1"/>
    <col min="13342" max="13342" width="4" style="716" customWidth="1"/>
    <col min="13343" max="13343" width="4.42578125" style="716" customWidth="1"/>
    <col min="13344" max="13344" width="3.85546875" style="716" customWidth="1"/>
    <col min="13345" max="13345" width="4.28515625" style="716" customWidth="1"/>
    <col min="13346" max="13569" width="11.42578125" style="716"/>
    <col min="13570" max="13570" width="16" style="716" customWidth="1"/>
    <col min="13571" max="13573" width="0" style="716" hidden="1" customWidth="1"/>
    <col min="13574" max="13574" width="48.140625" style="716" customWidth="1"/>
    <col min="13575" max="13575" width="9.42578125" style="716" customWidth="1"/>
    <col min="13576" max="13577" width="0" style="716" hidden="1" customWidth="1"/>
    <col min="13578" max="13578" width="2.7109375" style="716" customWidth="1"/>
    <col min="13579" max="13579" width="5.140625" style="716" customWidth="1"/>
    <col min="13580" max="13580" width="14" style="716" customWidth="1"/>
    <col min="13581" max="13581" width="3.5703125" style="716" customWidth="1"/>
    <col min="13582" max="13582" width="6.5703125" style="716" customWidth="1"/>
    <col min="13583" max="13583" width="30.42578125" style="716" customWidth="1"/>
    <col min="13584" max="13584" width="21.5703125" style="716" customWidth="1"/>
    <col min="13585" max="13585" width="6.85546875" style="716" customWidth="1"/>
    <col min="13586" max="13586" width="10" style="716" customWidth="1"/>
    <col min="13587" max="13587" width="5.5703125" style="716" customWidth="1"/>
    <col min="13588" max="13588" width="4" style="716" customWidth="1"/>
    <col min="13589" max="13589" width="3.7109375" style="716" customWidth="1"/>
    <col min="13590" max="13590" width="4.28515625" style="716" customWidth="1"/>
    <col min="13591" max="13591" width="3.42578125" style="716" customWidth="1"/>
    <col min="13592" max="13592" width="4.7109375" style="716" customWidth="1"/>
    <col min="13593" max="13594" width="5.42578125" style="716" customWidth="1"/>
    <col min="13595" max="13595" width="10.28515625" style="716" customWidth="1"/>
    <col min="13596" max="13596" width="4.42578125" style="716" customWidth="1"/>
    <col min="13597" max="13597" width="4.28515625" style="716" customWidth="1"/>
    <col min="13598" max="13598" width="4" style="716" customWidth="1"/>
    <col min="13599" max="13599" width="4.42578125" style="716" customWidth="1"/>
    <col min="13600" max="13600" width="3.85546875" style="716" customWidth="1"/>
    <col min="13601" max="13601" width="4.28515625" style="716" customWidth="1"/>
    <col min="13602" max="13825" width="11.42578125" style="716"/>
    <col min="13826" max="13826" width="16" style="716" customWidth="1"/>
    <col min="13827" max="13829" width="0" style="716" hidden="1" customWidth="1"/>
    <col min="13830" max="13830" width="48.140625" style="716" customWidth="1"/>
    <col min="13831" max="13831" width="9.42578125" style="716" customWidth="1"/>
    <col min="13832" max="13833" width="0" style="716" hidden="1" customWidth="1"/>
    <col min="13834" max="13834" width="2.7109375" style="716" customWidth="1"/>
    <col min="13835" max="13835" width="5.140625" style="716" customWidth="1"/>
    <col min="13836" max="13836" width="14" style="716" customWidth="1"/>
    <col min="13837" max="13837" width="3.5703125" style="716" customWidth="1"/>
    <col min="13838" max="13838" width="6.5703125" style="716" customWidth="1"/>
    <col min="13839" max="13839" width="30.42578125" style="716" customWidth="1"/>
    <col min="13840" max="13840" width="21.5703125" style="716" customWidth="1"/>
    <col min="13841" max="13841" width="6.85546875" style="716" customWidth="1"/>
    <col min="13842" max="13842" width="10" style="716" customWidth="1"/>
    <col min="13843" max="13843" width="5.5703125" style="716" customWidth="1"/>
    <col min="13844" max="13844" width="4" style="716" customWidth="1"/>
    <col min="13845" max="13845" width="3.7109375" style="716" customWidth="1"/>
    <col min="13846" max="13846" width="4.28515625" style="716" customWidth="1"/>
    <col min="13847" max="13847" width="3.42578125" style="716" customWidth="1"/>
    <col min="13848" max="13848" width="4.7109375" style="716" customWidth="1"/>
    <col min="13849" max="13850" width="5.42578125" style="716" customWidth="1"/>
    <col min="13851" max="13851" width="10.28515625" style="716" customWidth="1"/>
    <col min="13852" max="13852" width="4.42578125" style="716" customWidth="1"/>
    <col min="13853" max="13853" width="4.28515625" style="716" customWidth="1"/>
    <col min="13854" max="13854" width="4" style="716" customWidth="1"/>
    <col min="13855" max="13855" width="4.42578125" style="716" customWidth="1"/>
    <col min="13856" max="13856" width="3.85546875" style="716" customWidth="1"/>
    <col min="13857" max="13857" width="4.28515625" style="716" customWidth="1"/>
    <col min="13858" max="14081" width="11.42578125" style="716"/>
    <col min="14082" max="14082" width="16" style="716" customWidth="1"/>
    <col min="14083" max="14085" width="0" style="716" hidden="1" customWidth="1"/>
    <col min="14086" max="14086" width="48.140625" style="716" customWidth="1"/>
    <col min="14087" max="14087" width="9.42578125" style="716" customWidth="1"/>
    <col min="14088" max="14089" width="0" style="716" hidden="1" customWidth="1"/>
    <col min="14090" max="14090" width="2.7109375" style="716" customWidth="1"/>
    <col min="14091" max="14091" width="5.140625" style="716" customWidth="1"/>
    <col min="14092" max="14092" width="14" style="716" customWidth="1"/>
    <col min="14093" max="14093" width="3.5703125" style="716" customWidth="1"/>
    <col min="14094" max="14094" width="6.5703125" style="716" customWidth="1"/>
    <col min="14095" max="14095" width="30.42578125" style="716" customWidth="1"/>
    <col min="14096" max="14096" width="21.5703125" style="716" customWidth="1"/>
    <col min="14097" max="14097" width="6.85546875" style="716" customWidth="1"/>
    <col min="14098" max="14098" width="10" style="716" customWidth="1"/>
    <col min="14099" max="14099" width="5.5703125" style="716" customWidth="1"/>
    <col min="14100" max="14100" width="4" style="716" customWidth="1"/>
    <col min="14101" max="14101" width="3.7109375" style="716" customWidth="1"/>
    <col min="14102" max="14102" width="4.28515625" style="716" customWidth="1"/>
    <col min="14103" max="14103" width="3.42578125" style="716" customWidth="1"/>
    <col min="14104" max="14104" width="4.7109375" style="716" customWidth="1"/>
    <col min="14105" max="14106" width="5.42578125" style="716" customWidth="1"/>
    <col min="14107" max="14107" width="10.28515625" style="716" customWidth="1"/>
    <col min="14108" max="14108" width="4.42578125" style="716" customWidth="1"/>
    <col min="14109" max="14109" width="4.28515625" style="716" customWidth="1"/>
    <col min="14110" max="14110" width="4" style="716" customWidth="1"/>
    <col min="14111" max="14111" width="4.42578125" style="716" customWidth="1"/>
    <col min="14112" max="14112" width="3.85546875" style="716" customWidth="1"/>
    <col min="14113" max="14113" width="4.28515625" style="716" customWidth="1"/>
    <col min="14114" max="14337" width="11.42578125" style="716"/>
    <col min="14338" max="14338" width="16" style="716" customWidth="1"/>
    <col min="14339" max="14341" width="0" style="716" hidden="1" customWidth="1"/>
    <col min="14342" max="14342" width="48.140625" style="716" customWidth="1"/>
    <col min="14343" max="14343" width="9.42578125" style="716" customWidth="1"/>
    <col min="14344" max="14345" width="0" style="716" hidden="1" customWidth="1"/>
    <col min="14346" max="14346" width="2.7109375" style="716" customWidth="1"/>
    <col min="14347" max="14347" width="5.140625" style="716" customWidth="1"/>
    <col min="14348" max="14348" width="14" style="716" customWidth="1"/>
    <col min="14349" max="14349" width="3.5703125" style="716" customWidth="1"/>
    <col min="14350" max="14350" width="6.5703125" style="716" customWidth="1"/>
    <col min="14351" max="14351" width="30.42578125" style="716" customWidth="1"/>
    <col min="14352" max="14352" width="21.5703125" style="716" customWidth="1"/>
    <col min="14353" max="14353" width="6.85546875" style="716" customWidth="1"/>
    <col min="14354" max="14354" width="10" style="716" customWidth="1"/>
    <col min="14355" max="14355" width="5.5703125" style="716" customWidth="1"/>
    <col min="14356" max="14356" width="4" style="716" customWidth="1"/>
    <col min="14357" max="14357" width="3.7109375" style="716" customWidth="1"/>
    <col min="14358" max="14358" width="4.28515625" style="716" customWidth="1"/>
    <col min="14359" max="14359" width="3.42578125" style="716" customWidth="1"/>
    <col min="14360" max="14360" width="4.7109375" style="716" customWidth="1"/>
    <col min="14361" max="14362" width="5.42578125" style="716" customWidth="1"/>
    <col min="14363" max="14363" width="10.28515625" style="716" customWidth="1"/>
    <col min="14364" max="14364" width="4.42578125" style="716" customWidth="1"/>
    <col min="14365" max="14365" width="4.28515625" style="716" customWidth="1"/>
    <col min="14366" max="14366" width="4" style="716" customWidth="1"/>
    <col min="14367" max="14367" width="4.42578125" style="716" customWidth="1"/>
    <col min="14368" max="14368" width="3.85546875" style="716" customWidth="1"/>
    <col min="14369" max="14369" width="4.28515625" style="716" customWidth="1"/>
    <col min="14370" max="14593" width="11.42578125" style="716"/>
    <col min="14594" max="14594" width="16" style="716" customWidth="1"/>
    <col min="14595" max="14597" width="0" style="716" hidden="1" customWidth="1"/>
    <col min="14598" max="14598" width="48.140625" style="716" customWidth="1"/>
    <col min="14599" max="14599" width="9.42578125" style="716" customWidth="1"/>
    <col min="14600" max="14601" width="0" style="716" hidden="1" customWidth="1"/>
    <col min="14602" max="14602" width="2.7109375" style="716" customWidth="1"/>
    <col min="14603" max="14603" width="5.140625" style="716" customWidth="1"/>
    <col min="14604" max="14604" width="14" style="716" customWidth="1"/>
    <col min="14605" max="14605" width="3.5703125" style="716" customWidth="1"/>
    <col min="14606" max="14606" width="6.5703125" style="716" customWidth="1"/>
    <col min="14607" max="14607" width="30.42578125" style="716" customWidth="1"/>
    <col min="14608" max="14608" width="21.5703125" style="716" customWidth="1"/>
    <col min="14609" max="14609" width="6.85546875" style="716" customWidth="1"/>
    <col min="14610" max="14610" width="10" style="716" customWidth="1"/>
    <col min="14611" max="14611" width="5.5703125" style="716" customWidth="1"/>
    <col min="14612" max="14612" width="4" style="716" customWidth="1"/>
    <col min="14613" max="14613" width="3.7109375" style="716" customWidth="1"/>
    <col min="14614" max="14614" width="4.28515625" style="716" customWidth="1"/>
    <col min="14615" max="14615" width="3.42578125" style="716" customWidth="1"/>
    <col min="14616" max="14616" width="4.7109375" style="716" customWidth="1"/>
    <col min="14617" max="14618" width="5.42578125" style="716" customWidth="1"/>
    <col min="14619" max="14619" width="10.28515625" style="716" customWidth="1"/>
    <col min="14620" max="14620" width="4.42578125" style="716" customWidth="1"/>
    <col min="14621" max="14621" width="4.28515625" style="716" customWidth="1"/>
    <col min="14622" max="14622" width="4" style="716" customWidth="1"/>
    <col min="14623" max="14623" width="4.42578125" style="716" customWidth="1"/>
    <col min="14624" max="14624" width="3.85546875" style="716" customWidth="1"/>
    <col min="14625" max="14625" width="4.28515625" style="716" customWidth="1"/>
    <col min="14626" max="14849" width="11.42578125" style="716"/>
    <col min="14850" max="14850" width="16" style="716" customWidth="1"/>
    <col min="14851" max="14853" width="0" style="716" hidden="1" customWidth="1"/>
    <col min="14854" max="14854" width="48.140625" style="716" customWidth="1"/>
    <col min="14855" max="14855" width="9.42578125" style="716" customWidth="1"/>
    <col min="14856" max="14857" width="0" style="716" hidden="1" customWidth="1"/>
    <col min="14858" max="14858" width="2.7109375" style="716" customWidth="1"/>
    <col min="14859" max="14859" width="5.140625" style="716" customWidth="1"/>
    <col min="14860" max="14860" width="14" style="716" customWidth="1"/>
    <col min="14861" max="14861" width="3.5703125" style="716" customWidth="1"/>
    <col min="14862" max="14862" width="6.5703125" style="716" customWidth="1"/>
    <col min="14863" max="14863" width="30.42578125" style="716" customWidth="1"/>
    <col min="14864" max="14864" width="21.5703125" style="716" customWidth="1"/>
    <col min="14865" max="14865" width="6.85546875" style="716" customWidth="1"/>
    <col min="14866" max="14866" width="10" style="716" customWidth="1"/>
    <col min="14867" max="14867" width="5.5703125" style="716" customWidth="1"/>
    <col min="14868" max="14868" width="4" style="716" customWidth="1"/>
    <col min="14869" max="14869" width="3.7109375" style="716" customWidth="1"/>
    <col min="14870" max="14870" width="4.28515625" style="716" customWidth="1"/>
    <col min="14871" max="14871" width="3.42578125" style="716" customWidth="1"/>
    <col min="14872" max="14872" width="4.7109375" style="716" customWidth="1"/>
    <col min="14873" max="14874" width="5.42578125" style="716" customWidth="1"/>
    <col min="14875" max="14875" width="10.28515625" style="716" customWidth="1"/>
    <col min="14876" max="14876" width="4.42578125" style="716" customWidth="1"/>
    <col min="14877" max="14877" width="4.28515625" style="716" customWidth="1"/>
    <col min="14878" max="14878" width="4" style="716" customWidth="1"/>
    <col min="14879" max="14879" width="4.42578125" style="716" customWidth="1"/>
    <col min="14880" max="14880" width="3.85546875" style="716" customWidth="1"/>
    <col min="14881" max="14881" width="4.28515625" style="716" customWidth="1"/>
    <col min="14882" max="15105" width="11.42578125" style="716"/>
    <col min="15106" max="15106" width="16" style="716" customWidth="1"/>
    <col min="15107" max="15109" width="0" style="716" hidden="1" customWidth="1"/>
    <col min="15110" max="15110" width="48.140625" style="716" customWidth="1"/>
    <col min="15111" max="15111" width="9.42578125" style="716" customWidth="1"/>
    <col min="15112" max="15113" width="0" style="716" hidden="1" customWidth="1"/>
    <col min="15114" max="15114" width="2.7109375" style="716" customWidth="1"/>
    <col min="15115" max="15115" width="5.140625" style="716" customWidth="1"/>
    <col min="15116" max="15116" width="14" style="716" customWidth="1"/>
    <col min="15117" max="15117" width="3.5703125" style="716" customWidth="1"/>
    <col min="15118" max="15118" width="6.5703125" style="716" customWidth="1"/>
    <col min="15119" max="15119" width="30.42578125" style="716" customWidth="1"/>
    <col min="15120" max="15120" width="21.5703125" style="716" customWidth="1"/>
    <col min="15121" max="15121" width="6.85546875" style="716" customWidth="1"/>
    <col min="15122" max="15122" width="10" style="716" customWidth="1"/>
    <col min="15123" max="15123" width="5.5703125" style="716" customWidth="1"/>
    <col min="15124" max="15124" width="4" style="716" customWidth="1"/>
    <col min="15125" max="15125" width="3.7109375" style="716" customWidth="1"/>
    <col min="15126" max="15126" width="4.28515625" style="716" customWidth="1"/>
    <col min="15127" max="15127" width="3.42578125" style="716" customWidth="1"/>
    <col min="15128" max="15128" width="4.7109375" style="716" customWidth="1"/>
    <col min="15129" max="15130" width="5.42578125" style="716" customWidth="1"/>
    <col min="15131" max="15131" width="10.28515625" style="716" customWidth="1"/>
    <col min="15132" max="15132" width="4.42578125" style="716" customWidth="1"/>
    <col min="15133" max="15133" width="4.28515625" style="716" customWidth="1"/>
    <col min="15134" max="15134" width="4" style="716" customWidth="1"/>
    <col min="15135" max="15135" width="4.42578125" style="716" customWidth="1"/>
    <col min="15136" max="15136" width="3.85546875" style="716" customWidth="1"/>
    <col min="15137" max="15137" width="4.28515625" style="716" customWidth="1"/>
    <col min="15138" max="15361" width="11.42578125" style="716"/>
    <col min="15362" max="15362" width="16" style="716" customWidth="1"/>
    <col min="15363" max="15365" width="0" style="716" hidden="1" customWidth="1"/>
    <col min="15366" max="15366" width="48.140625" style="716" customWidth="1"/>
    <col min="15367" max="15367" width="9.42578125" style="716" customWidth="1"/>
    <col min="15368" max="15369" width="0" style="716" hidden="1" customWidth="1"/>
    <col min="15370" max="15370" width="2.7109375" style="716" customWidth="1"/>
    <col min="15371" max="15371" width="5.140625" style="716" customWidth="1"/>
    <col min="15372" max="15372" width="14" style="716" customWidth="1"/>
    <col min="15373" max="15373" width="3.5703125" style="716" customWidth="1"/>
    <col min="15374" max="15374" width="6.5703125" style="716" customWidth="1"/>
    <col min="15375" max="15375" width="30.42578125" style="716" customWidth="1"/>
    <col min="15376" max="15376" width="21.5703125" style="716" customWidth="1"/>
    <col min="15377" max="15377" width="6.85546875" style="716" customWidth="1"/>
    <col min="15378" max="15378" width="10" style="716" customWidth="1"/>
    <col min="15379" max="15379" width="5.5703125" style="716" customWidth="1"/>
    <col min="15380" max="15380" width="4" style="716" customWidth="1"/>
    <col min="15381" max="15381" width="3.7109375" style="716" customWidth="1"/>
    <col min="15382" max="15382" width="4.28515625" style="716" customWidth="1"/>
    <col min="15383" max="15383" width="3.42578125" style="716" customWidth="1"/>
    <col min="15384" max="15384" width="4.7109375" style="716" customWidth="1"/>
    <col min="15385" max="15386" width="5.42578125" style="716" customWidth="1"/>
    <col min="15387" max="15387" width="10.28515625" style="716" customWidth="1"/>
    <col min="15388" max="15388" width="4.42578125" style="716" customWidth="1"/>
    <col min="15389" max="15389" width="4.28515625" style="716" customWidth="1"/>
    <col min="15390" max="15390" width="4" style="716" customWidth="1"/>
    <col min="15391" max="15391" width="4.42578125" style="716" customWidth="1"/>
    <col min="15392" max="15392" width="3.85546875" style="716" customWidth="1"/>
    <col min="15393" max="15393" width="4.28515625" style="716" customWidth="1"/>
    <col min="15394" max="15617" width="11.42578125" style="716"/>
    <col min="15618" max="15618" width="16" style="716" customWidth="1"/>
    <col min="15619" max="15621" width="0" style="716" hidden="1" customWidth="1"/>
    <col min="15622" max="15622" width="48.140625" style="716" customWidth="1"/>
    <col min="15623" max="15623" width="9.42578125" style="716" customWidth="1"/>
    <col min="15624" max="15625" width="0" style="716" hidden="1" customWidth="1"/>
    <col min="15626" max="15626" width="2.7109375" style="716" customWidth="1"/>
    <col min="15627" max="15627" width="5.140625" style="716" customWidth="1"/>
    <col min="15628" max="15628" width="14" style="716" customWidth="1"/>
    <col min="15629" max="15629" width="3.5703125" style="716" customWidth="1"/>
    <col min="15630" max="15630" width="6.5703125" style="716" customWidth="1"/>
    <col min="15631" max="15631" width="30.42578125" style="716" customWidth="1"/>
    <col min="15632" max="15632" width="21.5703125" style="716" customWidth="1"/>
    <col min="15633" max="15633" width="6.85546875" style="716" customWidth="1"/>
    <col min="15634" max="15634" width="10" style="716" customWidth="1"/>
    <col min="15635" max="15635" width="5.5703125" style="716" customWidth="1"/>
    <col min="15636" max="15636" width="4" style="716" customWidth="1"/>
    <col min="15637" max="15637" width="3.7109375" style="716" customWidth="1"/>
    <col min="15638" max="15638" width="4.28515625" style="716" customWidth="1"/>
    <col min="15639" max="15639" width="3.42578125" style="716" customWidth="1"/>
    <col min="15640" max="15640" width="4.7109375" style="716" customWidth="1"/>
    <col min="15641" max="15642" width="5.42578125" style="716" customWidth="1"/>
    <col min="15643" max="15643" width="10.28515625" style="716" customWidth="1"/>
    <col min="15644" max="15644" width="4.42578125" style="716" customWidth="1"/>
    <col min="15645" max="15645" width="4.28515625" style="716" customWidth="1"/>
    <col min="15646" max="15646" width="4" style="716" customWidth="1"/>
    <col min="15647" max="15647" width="4.42578125" style="716" customWidth="1"/>
    <col min="15648" max="15648" width="3.85546875" style="716" customWidth="1"/>
    <col min="15649" max="15649" width="4.28515625" style="716" customWidth="1"/>
    <col min="15650" max="15873" width="11.42578125" style="716"/>
    <col min="15874" max="15874" width="16" style="716" customWidth="1"/>
    <col min="15875" max="15877" width="0" style="716" hidden="1" customWidth="1"/>
    <col min="15878" max="15878" width="48.140625" style="716" customWidth="1"/>
    <col min="15879" max="15879" width="9.42578125" style="716" customWidth="1"/>
    <col min="15880" max="15881" width="0" style="716" hidden="1" customWidth="1"/>
    <col min="15882" max="15882" width="2.7109375" style="716" customWidth="1"/>
    <col min="15883" max="15883" width="5.140625" style="716" customWidth="1"/>
    <col min="15884" max="15884" width="14" style="716" customWidth="1"/>
    <col min="15885" max="15885" width="3.5703125" style="716" customWidth="1"/>
    <col min="15886" max="15886" width="6.5703125" style="716" customWidth="1"/>
    <col min="15887" max="15887" width="30.42578125" style="716" customWidth="1"/>
    <col min="15888" max="15888" width="21.5703125" style="716" customWidth="1"/>
    <col min="15889" max="15889" width="6.85546875" style="716" customWidth="1"/>
    <col min="15890" max="15890" width="10" style="716" customWidth="1"/>
    <col min="15891" max="15891" width="5.5703125" style="716" customWidth="1"/>
    <col min="15892" max="15892" width="4" style="716" customWidth="1"/>
    <col min="15893" max="15893" width="3.7109375" style="716" customWidth="1"/>
    <col min="15894" max="15894" width="4.28515625" style="716" customWidth="1"/>
    <col min="15895" max="15895" width="3.42578125" style="716" customWidth="1"/>
    <col min="15896" max="15896" width="4.7109375" style="716" customWidth="1"/>
    <col min="15897" max="15898" width="5.42578125" style="716" customWidth="1"/>
    <col min="15899" max="15899" width="10.28515625" style="716" customWidth="1"/>
    <col min="15900" max="15900" width="4.42578125" style="716" customWidth="1"/>
    <col min="15901" max="15901" width="4.28515625" style="716" customWidth="1"/>
    <col min="15902" max="15902" width="4" style="716" customWidth="1"/>
    <col min="15903" max="15903" width="4.42578125" style="716" customWidth="1"/>
    <col min="15904" max="15904" width="3.85546875" style="716" customWidth="1"/>
    <col min="15905" max="15905" width="4.28515625" style="716" customWidth="1"/>
    <col min="15906" max="16129" width="11.42578125" style="716"/>
    <col min="16130" max="16130" width="16" style="716" customWidth="1"/>
    <col min="16131" max="16133" width="0" style="716" hidden="1" customWidth="1"/>
    <col min="16134" max="16134" width="48.140625" style="716" customWidth="1"/>
    <col min="16135" max="16135" width="9.42578125" style="716" customWidth="1"/>
    <col min="16136" max="16137" width="0" style="716" hidden="1" customWidth="1"/>
    <col min="16138" max="16138" width="2.7109375" style="716" customWidth="1"/>
    <col min="16139" max="16139" width="5.140625" style="716" customWidth="1"/>
    <col min="16140" max="16140" width="14" style="716" customWidth="1"/>
    <col min="16141" max="16141" width="3.5703125" style="716" customWidth="1"/>
    <col min="16142" max="16142" width="6.5703125" style="716" customWidth="1"/>
    <col min="16143" max="16143" width="30.42578125" style="716" customWidth="1"/>
    <col min="16144" max="16144" width="21.5703125" style="716" customWidth="1"/>
    <col min="16145" max="16145" width="6.85546875" style="716" customWidth="1"/>
    <col min="16146" max="16146" width="10" style="716" customWidth="1"/>
    <col min="16147" max="16147" width="5.5703125" style="716" customWidth="1"/>
    <col min="16148" max="16148" width="4" style="716" customWidth="1"/>
    <col min="16149" max="16149" width="3.7109375" style="716" customWidth="1"/>
    <col min="16150" max="16150" width="4.28515625" style="716" customWidth="1"/>
    <col min="16151" max="16151" width="3.42578125" style="716" customWidth="1"/>
    <col min="16152" max="16152" width="4.7109375" style="716" customWidth="1"/>
    <col min="16153" max="16154" width="5.42578125" style="716" customWidth="1"/>
    <col min="16155" max="16155" width="10.28515625" style="716" customWidth="1"/>
    <col min="16156" max="16156" width="4.42578125" style="716" customWidth="1"/>
    <col min="16157" max="16157" width="4.28515625" style="716" customWidth="1"/>
    <col min="16158" max="16158" width="4" style="716" customWidth="1"/>
    <col min="16159" max="16159" width="4.42578125" style="716" customWidth="1"/>
    <col min="16160" max="16160" width="3.85546875" style="716" customWidth="1"/>
    <col min="16161" max="16161" width="4.28515625" style="716" customWidth="1"/>
    <col min="16162" max="16384" width="11.42578125" style="716"/>
  </cols>
  <sheetData>
    <row r="1" spans="1:33">
      <c r="A1" s="709"/>
      <c r="B1" s="710"/>
      <c r="C1" s="711"/>
      <c r="D1" s="709"/>
      <c r="E1" s="709"/>
      <c r="F1" s="712" t="s">
        <v>456</v>
      </c>
      <c r="G1" s="709"/>
      <c r="H1" s="709"/>
      <c r="I1" s="709"/>
      <c r="J1" s="709"/>
      <c r="K1" s="709"/>
      <c r="L1" s="713" t="s">
        <v>1351</v>
      </c>
      <c r="M1" s="210"/>
      <c r="N1" s="210"/>
      <c r="O1" s="210"/>
      <c r="P1" s="714"/>
      <c r="Q1" s="1521" t="s">
        <v>173</v>
      </c>
      <c r="R1" s="1521"/>
      <c r="S1" s="1521"/>
      <c r="T1" s="1521"/>
      <c r="U1" s="1521"/>
      <c r="V1" s="1521"/>
      <c r="X1" s="715"/>
      <c r="Y1" s="715"/>
      <c r="Z1" s="715"/>
      <c r="AA1" s="715"/>
    </row>
    <row r="2" spans="1:33" ht="48">
      <c r="A2" s="709"/>
      <c r="B2" s="717"/>
      <c r="C2" s="711" t="s">
        <v>457</v>
      </c>
      <c r="D2" s="717">
        <v>3503</v>
      </c>
      <c r="E2" s="717">
        <v>3504</v>
      </c>
      <c r="F2" s="717">
        <v>3702</v>
      </c>
      <c r="G2" s="717">
        <v>3703</v>
      </c>
      <c r="H2" s="717">
        <v>3506</v>
      </c>
      <c r="I2" s="717">
        <v>3507</v>
      </c>
      <c r="J2" s="717">
        <v>3508</v>
      </c>
      <c r="K2" s="717">
        <v>3706</v>
      </c>
      <c r="L2" s="717">
        <v>3707</v>
      </c>
      <c r="M2" s="507">
        <v>3708</v>
      </c>
      <c r="N2" s="507">
        <v>3709</v>
      </c>
      <c r="O2" s="508">
        <v>3792</v>
      </c>
      <c r="P2" s="718" t="s">
        <v>186</v>
      </c>
      <c r="Q2" s="719" t="s">
        <v>174</v>
      </c>
      <c r="R2" s="719" t="s">
        <v>175</v>
      </c>
      <c r="S2" s="719" t="s">
        <v>176</v>
      </c>
      <c r="T2" s="719" t="s">
        <v>177</v>
      </c>
      <c r="U2" s="719" t="s">
        <v>178</v>
      </c>
      <c r="V2" s="719" t="s">
        <v>179</v>
      </c>
      <c r="W2" s="720" t="s">
        <v>180</v>
      </c>
      <c r="X2" s="720" t="s">
        <v>181</v>
      </c>
      <c r="Y2" s="719" t="s">
        <v>182</v>
      </c>
      <c r="Z2" s="719" t="s">
        <v>332</v>
      </c>
      <c r="AA2" s="721" t="s">
        <v>185</v>
      </c>
      <c r="AB2" s="718" t="s">
        <v>174</v>
      </c>
      <c r="AC2" s="718" t="s">
        <v>175</v>
      </c>
      <c r="AD2" s="718" t="s">
        <v>176</v>
      </c>
      <c r="AE2" s="718" t="s">
        <v>177</v>
      </c>
      <c r="AF2" s="718" t="s">
        <v>178</v>
      </c>
      <c r="AG2" s="718" t="s">
        <v>179</v>
      </c>
    </row>
    <row r="3" spans="1:33" ht="73.5">
      <c r="A3" s="709" t="s">
        <v>344</v>
      </c>
      <c r="B3" s="722"/>
      <c r="C3" s="711">
        <v>401</v>
      </c>
      <c r="D3" s="723" t="s">
        <v>458</v>
      </c>
      <c r="E3" s="723" t="s">
        <v>459</v>
      </c>
      <c r="F3" s="721" t="s">
        <v>460</v>
      </c>
      <c r="G3" s="724" t="s">
        <v>461</v>
      </c>
      <c r="H3" s="724" t="s">
        <v>462</v>
      </c>
      <c r="I3" s="724" t="s">
        <v>463</v>
      </c>
      <c r="J3" s="724" t="s">
        <v>464</v>
      </c>
      <c r="K3" s="724" t="s">
        <v>337</v>
      </c>
      <c r="L3" s="725" t="s">
        <v>1361</v>
      </c>
      <c r="M3" s="512" t="s">
        <v>187</v>
      </c>
      <c r="N3" s="512" t="s">
        <v>188</v>
      </c>
      <c r="O3" s="513" t="s">
        <v>492</v>
      </c>
      <c r="P3" s="714"/>
      <c r="Q3" s="726"/>
      <c r="R3" s="719"/>
      <c r="S3" s="719"/>
      <c r="T3" s="719"/>
      <c r="U3" s="719"/>
      <c r="V3" s="719"/>
      <c r="W3" s="727"/>
      <c r="X3" s="727"/>
      <c r="Y3" s="719" t="s">
        <v>190</v>
      </c>
      <c r="Z3" s="719" t="s">
        <v>190</v>
      </c>
      <c r="AA3" s="728"/>
    </row>
    <row r="4" spans="1:33" ht="12.75" customHeight="1">
      <c r="A4" s="709"/>
      <c r="B4" s="722"/>
      <c r="C4" s="711">
        <v>662</v>
      </c>
      <c r="D4" s="727"/>
      <c r="E4" s="727"/>
      <c r="F4" s="721" t="s">
        <v>461</v>
      </c>
      <c r="G4" s="721"/>
      <c r="H4" s="721"/>
      <c r="I4" s="721"/>
      <c r="J4" s="721"/>
      <c r="K4" s="721"/>
      <c r="L4" s="725" t="s">
        <v>465</v>
      </c>
      <c r="M4" s="520"/>
      <c r="N4" s="520"/>
      <c r="O4" s="521"/>
      <c r="P4" s="729"/>
      <c r="Q4" s="730" t="s">
        <v>192</v>
      </c>
      <c r="X4" s="715"/>
      <c r="Y4" s="731"/>
      <c r="Z4" s="731"/>
      <c r="AA4" s="732"/>
    </row>
    <row r="5" spans="1:33">
      <c r="A5" s="709"/>
      <c r="B5" s="722"/>
      <c r="C5" s="711">
        <v>493</v>
      </c>
      <c r="D5" s="727"/>
      <c r="E5" s="727"/>
      <c r="F5" s="721" t="s">
        <v>464</v>
      </c>
      <c r="G5" s="721"/>
      <c r="H5" s="721"/>
      <c r="I5" s="721"/>
      <c r="J5" s="721"/>
      <c r="K5" s="721"/>
      <c r="L5" s="725">
        <v>0</v>
      </c>
      <c r="M5" s="520"/>
      <c r="N5" s="520"/>
      <c r="O5" s="521"/>
      <c r="P5" s="714"/>
      <c r="X5" s="715"/>
      <c r="Y5" s="715"/>
      <c r="Z5" s="715"/>
      <c r="AA5" s="715"/>
    </row>
    <row r="6" spans="1:33" ht="12.75" customHeight="1">
      <c r="A6" s="709"/>
      <c r="B6" s="722"/>
      <c r="C6" s="711">
        <v>403</v>
      </c>
      <c r="D6" s="727"/>
      <c r="E6" s="727"/>
      <c r="F6" s="721" t="s">
        <v>337</v>
      </c>
      <c r="G6" s="721"/>
      <c r="H6" s="721"/>
      <c r="I6" s="721"/>
      <c r="J6" s="721"/>
      <c r="K6" s="721"/>
      <c r="L6" s="725" t="s">
        <v>339</v>
      </c>
      <c r="M6" s="520"/>
      <c r="N6" s="520"/>
      <c r="O6" s="521"/>
      <c r="P6" s="714"/>
      <c r="Q6" s="733"/>
      <c r="R6" s="733"/>
      <c r="S6" s="733"/>
      <c r="T6" s="733"/>
      <c r="U6" s="733"/>
      <c r="V6" s="733"/>
      <c r="X6" s="715"/>
      <c r="Y6" s="734"/>
      <c r="Z6" s="734"/>
      <c r="AA6" s="732"/>
    </row>
    <row r="7" spans="1:33">
      <c r="A7" s="735" t="s">
        <v>1351</v>
      </c>
      <c r="B7" s="708" t="s">
        <v>467</v>
      </c>
      <c r="C7" s="736"/>
      <c r="D7" s="737" t="s">
        <v>352</v>
      </c>
      <c r="E7" s="738">
        <v>0</v>
      </c>
      <c r="F7" s="529" t="s">
        <v>1361</v>
      </c>
      <c r="G7" s="530" t="s">
        <v>465</v>
      </c>
      <c r="H7" s="531" t="s">
        <v>352</v>
      </c>
      <c r="I7" s="531" t="s">
        <v>352</v>
      </c>
      <c r="J7" s="532">
        <v>0</v>
      </c>
      <c r="K7" s="530" t="s">
        <v>339</v>
      </c>
      <c r="L7" s="739">
        <v>1</v>
      </c>
      <c r="M7" s="533"/>
      <c r="N7" s="534"/>
      <c r="O7" s="535"/>
      <c r="P7" s="740"/>
      <c r="Q7" s="741"/>
      <c r="R7" s="741"/>
      <c r="S7" s="741"/>
      <c r="T7" s="741"/>
      <c r="U7" s="741"/>
      <c r="V7" s="741"/>
      <c r="W7" s="741"/>
      <c r="X7" s="742"/>
      <c r="Y7" s="743"/>
      <c r="Z7" s="743"/>
      <c r="AA7" s="744"/>
      <c r="AB7" s="745"/>
      <c r="AC7" s="745"/>
      <c r="AD7" s="745"/>
      <c r="AE7" s="745"/>
      <c r="AF7" s="745"/>
      <c r="AG7" s="745"/>
    </row>
    <row r="8" spans="1:33" ht="21.75" customHeight="1">
      <c r="A8" s="746" t="s">
        <v>1364</v>
      </c>
      <c r="B8" s="708" t="s">
        <v>468</v>
      </c>
      <c r="C8" s="736" t="s">
        <v>469</v>
      </c>
      <c r="D8" s="747">
        <v>5</v>
      </c>
      <c r="E8" s="748" t="s">
        <v>352</v>
      </c>
      <c r="F8" s="468" t="s">
        <v>1435</v>
      </c>
      <c r="G8" s="545" t="s">
        <v>465</v>
      </c>
      <c r="H8" s="546" t="s">
        <v>352</v>
      </c>
      <c r="I8" s="546" t="s">
        <v>352</v>
      </c>
      <c r="J8" s="547">
        <v>0</v>
      </c>
      <c r="K8" s="545" t="s">
        <v>339</v>
      </c>
      <c r="L8" s="749">
        <v>0.71721311475409821</v>
      </c>
      <c r="M8" s="548">
        <v>1</v>
      </c>
      <c r="N8" s="549">
        <v>1.0779537044351355</v>
      </c>
      <c r="O8" s="469" t="s">
        <v>1443</v>
      </c>
      <c r="P8" s="750" t="s">
        <v>1365</v>
      </c>
      <c r="Q8" s="751">
        <v>1</v>
      </c>
      <c r="R8" s="751">
        <v>3</v>
      </c>
      <c r="S8" s="751">
        <v>2</v>
      </c>
      <c r="T8" s="751">
        <v>1</v>
      </c>
      <c r="U8" s="751">
        <v>1</v>
      </c>
      <c r="V8" s="751">
        <v>1</v>
      </c>
      <c r="W8" s="741">
        <v>3</v>
      </c>
      <c r="X8" s="742">
        <v>1.05</v>
      </c>
      <c r="Y8" s="743">
        <v>1.0587041087527549</v>
      </c>
      <c r="Z8" s="743">
        <v>1.0779537044351355</v>
      </c>
      <c r="AA8" s="744" t="s">
        <v>1444</v>
      </c>
      <c r="AB8" s="745">
        <v>1</v>
      </c>
      <c r="AC8" s="745">
        <v>1.05</v>
      </c>
      <c r="AD8" s="745">
        <v>1.03</v>
      </c>
      <c r="AE8" s="745">
        <v>1</v>
      </c>
      <c r="AF8" s="745">
        <v>1</v>
      </c>
      <c r="AG8" s="745">
        <v>1</v>
      </c>
    </row>
    <row r="9" spans="1:33">
      <c r="A9" s="735">
        <v>5902</v>
      </c>
      <c r="B9" s="708" t="s">
        <v>469</v>
      </c>
      <c r="C9" s="736"/>
      <c r="D9" s="747">
        <v>5</v>
      </c>
      <c r="E9" s="748" t="s">
        <v>352</v>
      </c>
      <c r="F9" s="468" t="s">
        <v>1445</v>
      </c>
      <c r="G9" s="545" t="s">
        <v>465</v>
      </c>
      <c r="H9" s="546" t="s">
        <v>352</v>
      </c>
      <c r="I9" s="546" t="s">
        <v>352</v>
      </c>
      <c r="J9" s="547">
        <v>0</v>
      </c>
      <c r="K9" s="545" t="s">
        <v>339</v>
      </c>
      <c r="L9" s="749">
        <v>0.30737704918032782</v>
      </c>
      <c r="M9" s="548">
        <v>1</v>
      </c>
      <c r="N9" s="549">
        <v>1.2179505318205299</v>
      </c>
      <c r="O9" s="469" t="s">
        <v>1446</v>
      </c>
      <c r="P9" s="750" t="s">
        <v>1366</v>
      </c>
      <c r="Q9" s="751">
        <v>1</v>
      </c>
      <c r="R9" s="751">
        <v>3</v>
      </c>
      <c r="S9" s="751">
        <v>2</v>
      </c>
      <c r="T9" s="751">
        <v>1</v>
      </c>
      <c r="U9" s="751">
        <v>3</v>
      </c>
      <c r="V9" s="751">
        <v>1</v>
      </c>
      <c r="W9" s="741">
        <v>3</v>
      </c>
      <c r="X9" s="742">
        <v>1.05</v>
      </c>
      <c r="Y9" s="743">
        <v>1.2105049293582961</v>
      </c>
      <c r="Z9" s="743">
        <v>1.2179505318205299</v>
      </c>
      <c r="AA9" s="744" t="s">
        <v>1447</v>
      </c>
      <c r="AB9" s="745">
        <v>1</v>
      </c>
      <c r="AC9" s="745">
        <v>1.05</v>
      </c>
      <c r="AD9" s="745">
        <v>1.03</v>
      </c>
      <c r="AE9" s="745">
        <v>1</v>
      </c>
      <c r="AF9" s="745">
        <v>1.2</v>
      </c>
      <c r="AG9" s="745">
        <v>1</v>
      </c>
    </row>
    <row r="10" spans="1:33">
      <c r="A10" s="735">
        <v>1213</v>
      </c>
      <c r="B10" s="708" t="s">
        <v>469</v>
      </c>
      <c r="C10" s="736"/>
      <c r="D10" s="747">
        <v>5</v>
      </c>
      <c r="E10" s="748" t="s">
        <v>352</v>
      </c>
      <c r="F10" s="468" t="s">
        <v>1448</v>
      </c>
      <c r="G10" s="545" t="s">
        <v>465</v>
      </c>
      <c r="H10" s="546" t="s">
        <v>352</v>
      </c>
      <c r="I10" s="546" t="s">
        <v>352</v>
      </c>
      <c r="J10" s="547">
        <v>0</v>
      </c>
      <c r="K10" s="545" t="s">
        <v>339</v>
      </c>
      <c r="L10" s="749">
        <v>1</v>
      </c>
      <c r="M10" s="548">
        <v>1</v>
      </c>
      <c r="N10" s="549">
        <v>1.1194404629424275</v>
      </c>
      <c r="O10" s="469" t="s">
        <v>1449</v>
      </c>
      <c r="P10" s="750"/>
      <c r="Q10" s="751">
        <v>1</v>
      </c>
      <c r="R10" s="751">
        <v>4</v>
      </c>
      <c r="S10" s="751">
        <v>2</v>
      </c>
      <c r="T10" s="751">
        <v>3</v>
      </c>
      <c r="U10" s="751">
        <v>1</v>
      </c>
      <c r="V10" s="751">
        <v>1</v>
      </c>
      <c r="W10" s="741">
        <v>3</v>
      </c>
      <c r="X10" s="742">
        <v>1.05</v>
      </c>
      <c r="Y10" s="743">
        <v>1.107089439077465</v>
      </c>
      <c r="Z10" s="743">
        <v>1.1194404629424275</v>
      </c>
      <c r="AA10" s="744" t="s">
        <v>1450</v>
      </c>
      <c r="AB10" s="745">
        <v>1</v>
      </c>
      <c r="AC10" s="745">
        <v>1.1000000000000001</v>
      </c>
      <c r="AD10" s="745">
        <v>1.03</v>
      </c>
      <c r="AE10" s="745">
        <v>1.02</v>
      </c>
      <c r="AF10" s="745">
        <v>1</v>
      </c>
      <c r="AG10" s="745">
        <v>1</v>
      </c>
    </row>
    <row r="11" spans="1:33" s="755" customFormat="1" ht="24">
      <c r="A11" s="1029" t="s">
        <v>1856</v>
      </c>
      <c r="B11" s="708" t="s">
        <v>469</v>
      </c>
      <c r="C11" s="736" t="s">
        <v>469</v>
      </c>
      <c r="D11" s="752">
        <v>5</v>
      </c>
      <c r="E11" s="753" t="s">
        <v>352</v>
      </c>
      <c r="F11" s="1026" t="s">
        <v>1858</v>
      </c>
      <c r="G11" s="545" t="s">
        <v>465</v>
      </c>
      <c r="H11" s="546" t="s">
        <v>352</v>
      </c>
      <c r="I11" s="546" t="s">
        <v>352</v>
      </c>
      <c r="J11" s="547">
        <v>0</v>
      </c>
      <c r="K11" s="545" t="s">
        <v>341</v>
      </c>
      <c r="L11" s="749">
        <v>0.1024590163934426</v>
      </c>
      <c r="M11" s="548">
        <v>1</v>
      </c>
      <c r="N11" s="549">
        <v>2.0949941301068096</v>
      </c>
      <c r="O11" s="754" t="s">
        <v>1428</v>
      </c>
      <c r="P11" s="750" t="s">
        <v>1367</v>
      </c>
      <c r="Q11" s="751">
        <v>4</v>
      </c>
      <c r="R11" s="751">
        <v>5</v>
      </c>
      <c r="S11" s="751" t="s">
        <v>194</v>
      </c>
      <c r="T11" s="751" t="s">
        <v>194</v>
      </c>
      <c r="U11" s="751" t="s">
        <v>194</v>
      </c>
      <c r="V11" s="751" t="s">
        <v>194</v>
      </c>
      <c r="W11" s="741">
        <v>5</v>
      </c>
      <c r="X11" s="742">
        <v>2</v>
      </c>
      <c r="Y11" s="743">
        <v>1.2941338353151037</v>
      </c>
      <c r="Z11" s="743">
        <v>2.0949941301068096</v>
      </c>
      <c r="AA11" s="744" t="s">
        <v>52</v>
      </c>
      <c r="AB11" s="745">
        <v>1.2</v>
      </c>
      <c r="AC11" s="745">
        <v>1.2</v>
      </c>
      <c r="AD11" s="745">
        <v>1</v>
      </c>
      <c r="AE11" s="745">
        <v>1</v>
      </c>
      <c r="AF11" s="745">
        <v>1</v>
      </c>
      <c r="AG11" s="745">
        <v>1</v>
      </c>
    </row>
    <row r="12" spans="1:33" s="755" customFormat="1" ht="24">
      <c r="A12" s="735">
        <v>1841</v>
      </c>
      <c r="B12" s="708" t="s">
        <v>469</v>
      </c>
      <c r="C12" s="736" t="s">
        <v>469</v>
      </c>
      <c r="D12" s="752">
        <v>5</v>
      </c>
      <c r="E12" s="753" t="s">
        <v>352</v>
      </c>
      <c r="F12" s="468" t="s">
        <v>53</v>
      </c>
      <c r="G12" s="545" t="s">
        <v>465</v>
      </c>
      <c r="H12" s="546" t="s">
        <v>352</v>
      </c>
      <c r="I12" s="546" t="s">
        <v>352</v>
      </c>
      <c r="J12" s="547">
        <v>0</v>
      </c>
      <c r="K12" s="545" t="s">
        <v>341</v>
      </c>
      <c r="L12" s="749">
        <v>0.61475409836065553</v>
      </c>
      <c r="M12" s="548">
        <v>1</v>
      </c>
      <c r="N12" s="549">
        <v>2.0949941301068096</v>
      </c>
      <c r="O12" s="754" t="s">
        <v>1428</v>
      </c>
      <c r="P12" s="750" t="s">
        <v>1367</v>
      </c>
      <c r="Q12" s="751">
        <v>4</v>
      </c>
      <c r="R12" s="751">
        <v>5</v>
      </c>
      <c r="S12" s="751" t="s">
        <v>194</v>
      </c>
      <c r="T12" s="751" t="s">
        <v>194</v>
      </c>
      <c r="U12" s="751" t="s">
        <v>194</v>
      </c>
      <c r="V12" s="751" t="s">
        <v>194</v>
      </c>
      <c r="W12" s="741">
        <v>5</v>
      </c>
      <c r="X12" s="742">
        <v>2</v>
      </c>
      <c r="Y12" s="743">
        <v>1.2941338353151037</v>
      </c>
      <c r="Z12" s="743">
        <v>2.0949941301068096</v>
      </c>
      <c r="AA12" s="744" t="s">
        <v>52</v>
      </c>
      <c r="AB12" s="745">
        <v>1.2</v>
      </c>
      <c r="AC12" s="745">
        <v>1.2</v>
      </c>
      <c r="AD12" s="745">
        <v>1</v>
      </c>
      <c r="AE12" s="745">
        <v>1</v>
      </c>
      <c r="AF12" s="745">
        <v>1</v>
      </c>
      <c r="AG12" s="745">
        <v>1</v>
      </c>
    </row>
    <row r="13" spans="1:33">
      <c r="L13" s="758"/>
      <c r="T13" s="716"/>
      <c r="U13" s="716"/>
      <c r="V13" s="716"/>
      <c r="W13" s="716"/>
      <c r="X13" s="759"/>
    </row>
    <row r="16" spans="1:33">
      <c r="A16" s="735"/>
      <c r="O16" s="335" t="s">
        <v>1368</v>
      </c>
      <c r="P16" s="730" t="s">
        <v>1369</v>
      </c>
      <c r="Q16" s="715" t="s">
        <v>1370</v>
      </c>
      <c r="R16" s="715" t="s">
        <v>1371</v>
      </c>
      <c r="S16" s="715" t="s">
        <v>1372</v>
      </c>
    </row>
    <row r="17" spans="6:24">
      <c r="F17" s="716" t="s">
        <v>1373</v>
      </c>
      <c r="K17" s="716">
        <v>5.9</v>
      </c>
      <c r="L17" s="716" t="s">
        <v>1374</v>
      </c>
    </row>
    <row r="18" spans="6:24">
      <c r="F18" s="716" t="s">
        <v>1375</v>
      </c>
      <c r="G18" s="760">
        <v>0.79600000000000004</v>
      </c>
      <c r="K18" s="716">
        <v>4.6964000000000006</v>
      </c>
      <c r="L18" s="716" t="s">
        <v>1374</v>
      </c>
      <c r="O18" s="335">
        <v>3.9609999999999999</v>
      </c>
      <c r="P18" s="715">
        <v>5.9810000000000008</v>
      </c>
      <c r="Q18" s="715">
        <v>4.5010000000000003</v>
      </c>
      <c r="R18" s="715">
        <v>4.7510000000000003</v>
      </c>
      <c r="S18" s="715">
        <v>5.0310000000000006</v>
      </c>
      <c r="W18" s="716" t="s">
        <v>1374</v>
      </c>
      <c r="X18" s="715"/>
    </row>
    <row r="19" spans="6:24">
      <c r="F19" s="716" t="s">
        <v>1376</v>
      </c>
      <c r="G19" s="760">
        <v>0.161</v>
      </c>
      <c r="K19" s="716">
        <v>0.94990000000000008</v>
      </c>
      <c r="L19" s="716" t="s">
        <v>1374</v>
      </c>
      <c r="O19" s="335">
        <v>0.70899999999999963</v>
      </c>
      <c r="P19" s="761"/>
      <c r="Q19" s="715">
        <v>0.70899999999999963</v>
      </c>
      <c r="R19" s="715">
        <v>0.70899999999999963</v>
      </c>
      <c r="S19" s="715">
        <v>0.70899999999999963</v>
      </c>
      <c r="W19" s="716" t="s">
        <v>1374</v>
      </c>
      <c r="X19" s="715"/>
    </row>
    <row r="20" spans="6:24">
      <c r="F20" s="759" t="s">
        <v>1377</v>
      </c>
      <c r="G20" s="760">
        <v>4.2999999999999997E-2</v>
      </c>
      <c r="K20" s="716">
        <v>0.25369999999999998</v>
      </c>
      <c r="L20" s="716" t="s">
        <v>1374</v>
      </c>
      <c r="O20" s="335">
        <v>0</v>
      </c>
      <c r="P20" s="761"/>
      <c r="Q20" s="715">
        <v>0</v>
      </c>
      <c r="W20" s="716" t="s">
        <v>1374</v>
      </c>
      <c r="X20" s="715"/>
    </row>
    <row r="21" spans="6:24">
      <c r="F21" s="759" t="s">
        <v>1378</v>
      </c>
      <c r="K21" s="716">
        <v>5.646300000000001</v>
      </c>
      <c r="L21" s="716" t="s">
        <v>1374</v>
      </c>
      <c r="O21" s="335">
        <v>4.67</v>
      </c>
      <c r="P21" s="761"/>
      <c r="Q21" s="335">
        <v>5.21</v>
      </c>
      <c r="R21" s="335">
        <v>5.46</v>
      </c>
      <c r="S21" s="335">
        <v>5.74</v>
      </c>
      <c r="W21" s="716" t="s">
        <v>1374</v>
      </c>
      <c r="X21" s="715"/>
    </row>
    <row r="22" spans="6:24">
      <c r="X22" s="715"/>
    </row>
    <row r="23" spans="6:24">
      <c r="F23" s="716" t="s">
        <v>1375</v>
      </c>
      <c r="X23" s="715"/>
    </row>
    <row r="24" spans="6:24">
      <c r="F24" s="716" t="s">
        <v>1379</v>
      </c>
      <c r="G24" s="760">
        <v>0.70399999999999996</v>
      </c>
      <c r="K24" s="716">
        <v>4.1536</v>
      </c>
      <c r="L24" s="716" t="s">
        <v>1374</v>
      </c>
      <c r="O24" s="335">
        <v>3.38</v>
      </c>
      <c r="P24" s="715">
        <v>5.13</v>
      </c>
      <c r="Q24" s="715">
        <v>3.64</v>
      </c>
      <c r="R24" s="715">
        <v>4.32</v>
      </c>
      <c r="W24" s="716" t="s">
        <v>1374</v>
      </c>
      <c r="X24" s="715"/>
    </row>
    <row r="25" spans="6:24">
      <c r="F25" s="716" t="s">
        <v>1380</v>
      </c>
      <c r="G25" s="760">
        <v>8.2000000000000003E-2</v>
      </c>
      <c r="K25" s="716">
        <v>0.48380000000000006</v>
      </c>
      <c r="L25" s="716" t="s">
        <v>1374</v>
      </c>
      <c r="O25" s="335">
        <v>0.82099999999999995</v>
      </c>
      <c r="P25" s="715">
        <v>0.82099999999999995</v>
      </c>
      <c r="Q25" s="715">
        <v>0.82099999999999995</v>
      </c>
      <c r="R25" s="715">
        <v>0.40100000000000002</v>
      </c>
      <c r="W25" s="716" t="s">
        <v>1374</v>
      </c>
      <c r="X25" s="715"/>
    </row>
    <row r="26" spans="6:24">
      <c r="F26" s="759" t="s">
        <v>1381</v>
      </c>
      <c r="G26" s="762">
        <v>0.01</v>
      </c>
      <c r="K26" s="716">
        <v>5.9000000000000004E-2</v>
      </c>
      <c r="L26" s="716" t="s">
        <v>1374</v>
      </c>
      <c r="O26" s="335">
        <v>4.6699999999999998E-2</v>
      </c>
      <c r="P26" s="335">
        <v>0</v>
      </c>
      <c r="Q26" s="335">
        <v>5.21E-2</v>
      </c>
      <c r="R26" s="335">
        <v>5.4600000000000003E-2</v>
      </c>
      <c r="W26" s="716" t="s">
        <v>1374</v>
      </c>
      <c r="X26" s="715"/>
    </row>
    <row r="27" spans="6:24">
      <c r="K27" s="716">
        <v>4.6964000000000006</v>
      </c>
      <c r="O27" s="763">
        <v>4.2477</v>
      </c>
      <c r="P27" s="715">
        <v>5.9509999999999996</v>
      </c>
      <c r="Q27" s="715">
        <v>4.5130999999999997</v>
      </c>
      <c r="R27" s="715">
        <v>4.7756000000000007</v>
      </c>
      <c r="W27" s="716" t="s">
        <v>1374</v>
      </c>
      <c r="X27" s="715"/>
    </row>
  </sheetData>
  <mergeCells count="1">
    <mergeCell ref="Q1:V1"/>
  </mergeCells>
  <conditionalFormatting sqref="L1">
    <cfRule type="cellIs" dxfId="1746" priority="1" stopIfTrue="1" operator="equal">
      <formula>$F8</formula>
    </cfRule>
  </conditionalFormatting>
  <conditionalFormatting sqref="Q7:V12">
    <cfRule type="cellIs" dxfId="1745" priority="2" stopIfTrue="1" operator="notBetween">
      <formula>1</formula>
      <formula>5</formula>
    </cfRule>
  </conditionalFormatting>
  <conditionalFormatting sqref="AB7:AG12">
    <cfRule type="cellIs" dxfId="1744" priority="3" stopIfTrue="1" operator="equal">
      <formula>0</formula>
    </cfRule>
  </conditionalFormatting>
  <conditionalFormatting sqref="B8:B12">
    <cfRule type="cellIs" dxfId="1743" priority="4" stopIfTrue="1" operator="notEqual">
      <formula>""</formula>
    </cfRule>
  </conditionalFormatting>
  <dataValidations xWindow="719" yWindow="764" count="28">
    <dataValidation allowBlank="1" showInputMessage="1" showErrorMessage="1" prompt="always 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xr:uid="{00000000-0002-0000-0500-000000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JE2:JE3 TA2:TA3 ACW2:ACW3 AMS2:AMS3 AWO2:AWO3 BGK2:BGK3 BQG2:BQG3 CAC2:CAC3 CJY2:CJY3 CTU2:CTU3 DDQ2:DDQ3 DNM2:DNM3 DXI2:DXI3 EHE2:EHE3 ERA2:ERA3 FAW2:FAW3 FKS2:FKS3 FUO2:FUO3 GEK2:GEK3 GOG2:GOG3 GYC2:GYC3 HHY2:HHY3 HRU2:HRU3 IBQ2:IBQ3 ILM2:ILM3 IVI2:IVI3 JFE2:JFE3 JPA2:JPA3 JYW2:JYW3 KIS2:KIS3 KSO2:KSO3 LCK2:LCK3 LMG2:LMG3 LWC2:LWC3 MFY2:MFY3 MPU2:MPU3 MZQ2:MZQ3 NJM2:NJM3 NTI2:NTI3 ODE2:ODE3 ONA2:ONA3 OWW2:OWW3 PGS2:PGS3 PQO2:PQO3 QAK2:QAK3 QKG2:QKG3 QUC2:QUC3 RDY2:RDY3 RNU2:RNU3 RXQ2:RXQ3 SHM2:SHM3 SRI2:SRI3 TBE2:TBE3 TLA2:TLA3 TUW2:TUW3 UES2:UES3 UOO2:UOO3 UYK2:UYK3 VIG2:VIG3 VSC2:VSC3 WBY2:WBY3 WLU2:WLU3 WVQ2:WVQ3 I65538:I65539 JE65538:JE65539 TA65538:TA65539 ACW65538:ACW65539 AMS65538:AMS65539 AWO65538:AWO65539 BGK65538:BGK65539 BQG65538:BQG65539 CAC65538:CAC65539 CJY65538:CJY65539 CTU65538:CTU65539 DDQ65538:DDQ65539 DNM65538:DNM65539 DXI65538:DXI65539 EHE65538:EHE65539 ERA65538:ERA65539 FAW65538:FAW65539 FKS65538:FKS65539 FUO65538:FUO65539 GEK65538:GEK65539 GOG65538:GOG65539 GYC65538:GYC65539 HHY65538:HHY65539 HRU65538:HRU65539 IBQ65538:IBQ65539 ILM65538:ILM65539 IVI65538:IVI65539 JFE65538:JFE65539 JPA65538:JPA65539 JYW65538:JYW65539 KIS65538:KIS65539 KSO65538:KSO65539 LCK65538:LCK65539 LMG65538:LMG65539 LWC65538:LWC65539 MFY65538:MFY65539 MPU65538:MPU65539 MZQ65538:MZQ65539 NJM65538:NJM65539 NTI65538:NTI65539 ODE65538:ODE65539 ONA65538:ONA65539 OWW65538:OWW65539 PGS65538:PGS65539 PQO65538:PQO65539 QAK65538:QAK65539 QKG65538:QKG65539 QUC65538:QUC65539 RDY65538:RDY65539 RNU65538:RNU65539 RXQ65538:RXQ65539 SHM65538:SHM65539 SRI65538:SRI65539 TBE65538:TBE65539 TLA65538:TLA65539 TUW65538:TUW65539 UES65538:UES65539 UOO65538:UOO65539 UYK65538:UYK65539 VIG65538:VIG65539 VSC65538:VSC65539 WBY65538:WBY65539 WLU65538:WLU65539 WVQ65538:WVQ65539 I131074:I131075 JE131074:JE131075 TA131074:TA131075 ACW131074:ACW131075 AMS131074:AMS131075 AWO131074:AWO131075 BGK131074:BGK131075 BQG131074:BQG131075 CAC131074:CAC131075 CJY131074:CJY131075 CTU131074:CTU131075 DDQ131074:DDQ131075 DNM131074:DNM131075 DXI131074:DXI131075 EHE131074:EHE131075 ERA131074:ERA131075 FAW131074:FAW131075 FKS131074:FKS131075 FUO131074:FUO131075 GEK131074:GEK131075 GOG131074:GOG131075 GYC131074:GYC131075 HHY131074:HHY131075 HRU131074:HRU131075 IBQ131074:IBQ131075 ILM131074:ILM131075 IVI131074:IVI131075 JFE131074:JFE131075 JPA131074:JPA131075 JYW131074:JYW131075 KIS131074:KIS131075 KSO131074:KSO131075 LCK131074:LCK131075 LMG131074:LMG131075 LWC131074:LWC131075 MFY131074:MFY131075 MPU131074:MPU131075 MZQ131074:MZQ131075 NJM131074:NJM131075 NTI131074:NTI131075 ODE131074:ODE131075 ONA131074:ONA131075 OWW131074:OWW131075 PGS131074:PGS131075 PQO131074:PQO131075 QAK131074:QAK131075 QKG131074:QKG131075 QUC131074:QUC131075 RDY131074:RDY131075 RNU131074:RNU131075 RXQ131074:RXQ131075 SHM131074:SHM131075 SRI131074:SRI131075 TBE131074:TBE131075 TLA131074:TLA131075 TUW131074:TUW131075 UES131074:UES131075 UOO131074:UOO131075 UYK131074:UYK131075 VIG131074:VIG131075 VSC131074:VSC131075 WBY131074:WBY131075 WLU131074:WLU131075 WVQ131074:WVQ131075 I196610:I196611 JE196610:JE196611 TA196610:TA196611 ACW196610:ACW196611 AMS196610:AMS196611 AWO196610:AWO196611 BGK196610:BGK196611 BQG196610:BQG196611 CAC196610:CAC196611 CJY196610:CJY196611 CTU196610:CTU196611 DDQ196610:DDQ196611 DNM196610:DNM196611 DXI196610:DXI196611 EHE196610:EHE196611 ERA196610:ERA196611 FAW196610:FAW196611 FKS196610:FKS196611 FUO196610:FUO196611 GEK196610:GEK196611 GOG196610:GOG196611 GYC196610:GYC196611 HHY196610:HHY196611 HRU196610:HRU196611 IBQ196610:IBQ196611 ILM196610:ILM196611 IVI196610:IVI196611 JFE196610:JFE196611 JPA196610:JPA196611 JYW196610:JYW196611 KIS196610:KIS196611 KSO196610:KSO196611 LCK196610:LCK196611 LMG196610:LMG196611 LWC196610:LWC196611 MFY196610:MFY196611 MPU196610:MPU196611 MZQ196610:MZQ196611 NJM196610:NJM196611 NTI196610:NTI196611 ODE196610:ODE196611 ONA196610:ONA196611 OWW196610:OWW196611 PGS196610:PGS196611 PQO196610:PQO196611 QAK196610:QAK196611 QKG196610:QKG196611 QUC196610:QUC196611 RDY196610:RDY196611 RNU196610:RNU196611 RXQ196610:RXQ196611 SHM196610:SHM196611 SRI196610:SRI196611 TBE196610:TBE196611 TLA196610:TLA196611 TUW196610:TUW196611 UES196610:UES196611 UOO196610:UOO196611 UYK196610:UYK196611 VIG196610:VIG196611 VSC196610:VSC196611 WBY196610:WBY196611 WLU196610:WLU196611 WVQ196610:WVQ196611 I262146:I262147 JE262146:JE262147 TA262146:TA262147 ACW262146:ACW262147 AMS262146:AMS262147 AWO262146:AWO262147 BGK262146:BGK262147 BQG262146:BQG262147 CAC262146:CAC262147 CJY262146:CJY262147 CTU262146:CTU262147 DDQ262146:DDQ262147 DNM262146:DNM262147 DXI262146:DXI262147 EHE262146:EHE262147 ERA262146:ERA262147 FAW262146:FAW262147 FKS262146:FKS262147 FUO262146:FUO262147 GEK262146:GEK262147 GOG262146:GOG262147 GYC262146:GYC262147 HHY262146:HHY262147 HRU262146:HRU262147 IBQ262146:IBQ262147 ILM262146:ILM262147 IVI262146:IVI262147 JFE262146:JFE262147 JPA262146:JPA262147 JYW262146:JYW262147 KIS262146:KIS262147 KSO262146:KSO262147 LCK262146:LCK262147 LMG262146:LMG262147 LWC262146:LWC262147 MFY262146:MFY262147 MPU262146:MPU262147 MZQ262146:MZQ262147 NJM262146:NJM262147 NTI262146:NTI262147 ODE262146:ODE262147 ONA262146:ONA262147 OWW262146:OWW262147 PGS262146:PGS262147 PQO262146:PQO262147 QAK262146:QAK262147 QKG262146:QKG262147 QUC262146:QUC262147 RDY262146:RDY262147 RNU262146:RNU262147 RXQ262146:RXQ262147 SHM262146:SHM262147 SRI262146:SRI262147 TBE262146:TBE262147 TLA262146:TLA262147 TUW262146:TUW262147 UES262146:UES262147 UOO262146:UOO262147 UYK262146:UYK262147 VIG262146:VIG262147 VSC262146:VSC262147 WBY262146:WBY262147 WLU262146:WLU262147 WVQ262146:WVQ262147 I327682:I327683 JE327682:JE327683 TA327682:TA327683 ACW327682:ACW327683 AMS327682:AMS327683 AWO327682:AWO327683 BGK327682:BGK327683 BQG327682:BQG327683 CAC327682:CAC327683 CJY327682:CJY327683 CTU327682:CTU327683 DDQ327682:DDQ327683 DNM327682:DNM327683 DXI327682:DXI327683 EHE327682:EHE327683 ERA327682:ERA327683 FAW327682:FAW327683 FKS327682:FKS327683 FUO327682:FUO327683 GEK327682:GEK327683 GOG327682:GOG327683 GYC327682:GYC327683 HHY327682:HHY327683 HRU327682:HRU327683 IBQ327682:IBQ327683 ILM327682:ILM327683 IVI327682:IVI327683 JFE327682:JFE327683 JPA327682:JPA327683 JYW327682:JYW327683 KIS327682:KIS327683 KSO327682:KSO327683 LCK327682:LCK327683 LMG327682:LMG327683 LWC327682:LWC327683 MFY327682:MFY327683 MPU327682:MPU327683 MZQ327682:MZQ327683 NJM327682:NJM327683 NTI327682:NTI327683 ODE327682:ODE327683 ONA327682:ONA327683 OWW327682:OWW327683 PGS327682:PGS327683 PQO327682:PQO327683 QAK327682:QAK327683 QKG327682:QKG327683 QUC327682:QUC327683 RDY327682:RDY327683 RNU327682:RNU327683 RXQ327682:RXQ327683 SHM327682:SHM327683 SRI327682:SRI327683 TBE327682:TBE327683 TLA327682:TLA327683 TUW327682:TUW327683 UES327682:UES327683 UOO327682:UOO327683 UYK327682:UYK327683 VIG327682:VIG327683 VSC327682:VSC327683 WBY327682:WBY327683 WLU327682:WLU327683 WVQ327682:WVQ327683 I393218:I393219 JE393218:JE393219 TA393218:TA393219 ACW393218:ACW393219 AMS393218:AMS393219 AWO393218:AWO393219 BGK393218:BGK393219 BQG393218:BQG393219 CAC393218:CAC393219 CJY393218:CJY393219 CTU393218:CTU393219 DDQ393218:DDQ393219 DNM393218:DNM393219 DXI393218:DXI393219 EHE393218:EHE393219 ERA393218:ERA393219 FAW393218:FAW393219 FKS393218:FKS393219 FUO393218:FUO393219 GEK393218:GEK393219 GOG393218:GOG393219 GYC393218:GYC393219 HHY393218:HHY393219 HRU393218:HRU393219 IBQ393218:IBQ393219 ILM393218:ILM393219 IVI393218:IVI393219 JFE393218:JFE393219 JPA393218:JPA393219 JYW393218:JYW393219 KIS393218:KIS393219 KSO393218:KSO393219 LCK393218:LCK393219 LMG393218:LMG393219 LWC393218:LWC393219 MFY393218:MFY393219 MPU393218:MPU393219 MZQ393218:MZQ393219 NJM393218:NJM393219 NTI393218:NTI393219 ODE393218:ODE393219 ONA393218:ONA393219 OWW393218:OWW393219 PGS393218:PGS393219 PQO393218:PQO393219 QAK393218:QAK393219 QKG393218:QKG393219 QUC393218:QUC393219 RDY393218:RDY393219 RNU393218:RNU393219 RXQ393218:RXQ393219 SHM393218:SHM393219 SRI393218:SRI393219 TBE393218:TBE393219 TLA393218:TLA393219 TUW393218:TUW393219 UES393218:UES393219 UOO393218:UOO393219 UYK393218:UYK393219 VIG393218:VIG393219 VSC393218:VSC393219 WBY393218:WBY393219 WLU393218:WLU393219 WVQ393218:WVQ393219 I458754:I458755 JE458754:JE458755 TA458754:TA458755 ACW458754:ACW458755 AMS458754:AMS458755 AWO458754:AWO458755 BGK458754:BGK458755 BQG458754:BQG458755 CAC458754:CAC458755 CJY458754:CJY458755 CTU458754:CTU458755 DDQ458754:DDQ458755 DNM458754:DNM458755 DXI458754:DXI458755 EHE458754:EHE458755 ERA458754:ERA458755 FAW458754:FAW458755 FKS458754:FKS458755 FUO458754:FUO458755 GEK458754:GEK458755 GOG458754:GOG458755 GYC458754:GYC458755 HHY458754:HHY458755 HRU458754:HRU458755 IBQ458754:IBQ458755 ILM458754:ILM458755 IVI458754:IVI458755 JFE458754:JFE458755 JPA458754:JPA458755 JYW458754:JYW458755 KIS458754:KIS458755 KSO458754:KSO458755 LCK458754:LCK458755 LMG458754:LMG458755 LWC458754:LWC458755 MFY458754:MFY458755 MPU458754:MPU458755 MZQ458754:MZQ458755 NJM458754:NJM458755 NTI458754:NTI458755 ODE458754:ODE458755 ONA458754:ONA458755 OWW458754:OWW458755 PGS458754:PGS458755 PQO458754:PQO458755 QAK458754:QAK458755 QKG458754:QKG458755 QUC458754:QUC458755 RDY458754:RDY458755 RNU458754:RNU458755 RXQ458754:RXQ458755 SHM458754:SHM458755 SRI458754:SRI458755 TBE458754:TBE458755 TLA458754:TLA458755 TUW458754:TUW458755 UES458754:UES458755 UOO458754:UOO458755 UYK458754:UYK458755 VIG458754:VIG458755 VSC458754:VSC458755 WBY458754:WBY458755 WLU458754:WLU458755 WVQ458754:WVQ458755 I524290:I524291 JE524290:JE524291 TA524290:TA524291 ACW524290:ACW524291 AMS524290:AMS524291 AWO524290:AWO524291 BGK524290:BGK524291 BQG524290:BQG524291 CAC524290:CAC524291 CJY524290:CJY524291 CTU524290:CTU524291 DDQ524290:DDQ524291 DNM524290:DNM524291 DXI524290:DXI524291 EHE524290:EHE524291 ERA524290:ERA524291 FAW524290:FAW524291 FKS524290:FKS524291 FUO524290:FUO524291 GEK524290:GEK524291 GOG524290:GOG524291 GYC524290:GYC524291 HHY524290:HHY524291 HRU524290:HRU524291 IBQ524290:IBQ524291 ILM524290:ILM524291 IVI524290:IVI524291 JFE524290:JFE524291 JPA524290:JPA524291 JYW524290:JYW524291 KIS524290:KIS524291 KSO524290:KSO524291 LCK524290:LCK524291 LMG524290:LMG524291 LWC524290:LWC524291 MFY524290:MFY524291 MPU524290:MPU524291 MZQ524290:MZQ524291 NJM524290:NJM524291 NTI524290:NTI524291 ODE524290:ODE524291 ONA524290:ONA524291 OWW524290:OWW524291 PGS524290:PGS524291 PQO524290:PQO524291 QAK524290:QAK524291 QKG524290:QKG524291 QUC524290:QUC524291 RDY524290:RDY524291 RNU524290:RNU524291 RXQ524290:RXQ524291 SHM524290:SHM524291 SRI524290:SRI524291 TBE524290:TBE524291 TLA524290:TLA524291 TUW524290:TUW524291 UES524290:UES524291 UOO524290:UOO524291 UYK524290:UYK524291 VIG524290:VIG524291 VSC524290:VSC524291 WBY524290:WBY524291 WLU524290:WLU524291 WVQ524290:WVQ524291 I589826:I589827 JE589826:JE589827 TA589826:TA589827 ACW589826:ACW589827 AMS589826:AMS589827 AWO589826:AWO589827 BGK589826:BGK589827 BQG589826:BQG589827 CAC589826:CAC589827 CJY589826:CJY589827 CTU589826:CTU589827 DDQ589826:DDQ589827 DNM589826:DNM589827 DXI589826:DXI589827 EHE589826:EHE589827 ERA589826:ERA589827 FAW589826:FAW589827 FKS589826:FKS589827 FUO589826:FUO589827 GEK589826:GEK589827 GOG589826:GOG589827 GYC589826:GYC589827 HHY589826:HHY589827 HRU589826:HRU589827 IBQ589826:IBQ589827 ILM589826:ILM589827 IVI589826:IVI589827 JFE589826:JFE589827 JPA589826:JPA589827 JYW589826:JYW589827 KIS589826:KIS589827 KSO589826:KSO589827 LCK589826:LCK589827 LMG589826:LMG589827 LWC589826:LWC589827 MFY589826:MFY589827 MPU589826:MPU589827 MZQ589826:MZQ589827 NJM589826:NJM589827 NTI589826:NTI589827 ODE589826:ODE589827 ONA589826:ONA589827 OWW589826:OWW589827 PGS589826:PGS589827 PQO589826:PQO589827 QAK589826:QAK589827 QKG589826:QKG589827 QUC589826:QUC589827 RDY589826:RDY589827 RNU589826:RNU589827 RXQ589826:RXQ589827 SHM589826:SHM589827 SRI589826:SRI589827 TBE589826:TBE589827 TLA589826:TLA589827 TUW589826:TUW589827 UES589826:UES589827 UOO589826:UOO589827 UYK589826:UYK589827 VIG589826:VIG589827 VSC589826:VSC589827 WBY589826:WBY589827 WLU589826:WLU589827 WVQ589826:WVQ589827 I655362:I655363 JE655362:JE655363 TA655362:TA655363 ACW655362:ACW655363 AMS655362:AMS655363 AWO655362:AWO655363 BGK655362:BGK655363 BQG655362:BQG655363 CAC655362:CAC655363 CJY655362:CJY655363 CTU655362:CTU655363 DDQ655362:DDQ655363 DNM655362:DNM655363 DXI655362:DXI655363 EHE655362:EHE655363 ERA655362:ERA655363 FAW655362:FAW655363 FKS655362:FKS655363 FUO655362:FUO655363 GEK655362:GEK655363 GOG655362:GOG655363 GYC655362:GYC655363 HHY655362:HHY655363 HRU655362:HRU655363 IBQ655362:IBQ655363 ILM655362:ILM655363 IVI655362:IVI655363 JFE655362:JFE655363 JPA655362:JPA655363 JYW655362:JYW655363 KIS655362:KIS655363 KSO655362:KSO655363 LCK655362:LCK655363 LMG655362:LMG655363 LWC655362:LWC655363 MFY655362:MFY655363 MPU655362:MPU655363 MZQ655362:MZQ655363 NJM655362:NJM655363 NTI655362:NTI655363 ODE655362:ODE655363 ONA655362:ONA655363 OWW655362:OWW655363 PGS655362:PGS655363 PQO655362:PQO655363 QAK655362:QAK655363 QKG655362:QKG655363 QUC655362:QUC655363 RDY655362:RDY655363 RNU655362:RNU655363 RXQ655362:RXQ655363 SHM655362:SHM655363 SRI655362:SRI655363 TBE655362:TBE655363 TLA655362:TLA655363 TUW655362:TUW655363 UES655362:UES655363 UOO655362:UOO655363 UYK655362:UYK655363 VIG655362:VIG655363 VSC655362:VSC655363 WBY655362:WBY655363 WLU655362:WLU655363 WVQ655362:WVQ655363 I720898:I720899 JE720898:JE720899 TA720898:TA720899 ACW720898:ACW720899 AMS720898:AMS720899 AWO720898:AWO720899 BGK720898:BGK720899 BQG720898:BQG720899 CAC720898:CAC720899 CJY720898:CJY720899 CTU720898:CTU720899 DDQ720898:DDQ720899 DNM720898:DNM720899 DXI720898:DXI720899 EHE720898:EHE720899 ERA720898:ERA720899 FAW720898:FAW720899 FKS720898:FKS720899 FUO720898:FUO720899 GEK720898:GEK720899 GOG720898:GOG720899 GYC720898:GYC720899 HHY720898:HHY720899 HRU720898:HRU720899 IBQ720898:IBQ720899 ILM720898:ILM720899 IVI720898:IVI720899 JFE720898:JFE720899 JPA720898:JPA720899 JYW720898:JYW720899 KIS720898:KIS720899 KSO720898:KSO720899 LCK720898:LCK720899 LMG720898:LMG720899 LWC720898:LWC720899 MFY720898:MFY720899 MPU720898:MPU720899 MZQ720898:MZQ720899 NJM720898:NJM720899 NTI720898:NTI720899 ODE720898:ODE720899 ONA720898:ONA720899 OWW720898:OWW720899 PGS720898:PGS720899 PQO720898:PQO720899 QAK720898:QAK720899 QKG720898:QKG720899 QUC720898:QUC720899 RDY720898:RDY720899 RNU720898:RNU720899 RXQ720898:RXQ720899 SHM720898:SHM720899 SRI720898:SRI720899 TBE720898:TBE720899 TLA720898:TLA720899 TUW720898:TUW720899 UES720898:UES720899 UOO720898:UOO720899 UYK720898:UYK720899 VIG720898:VIG720899 VSC720898:VSC720899 WBY720898:WBY720899 WLU720898:WLU720899 WVQ720898:WVQ720899 I786434:I786435 JE786434:JE786435 TA786434:TA786435 ACW786434:ACW786435 AMS786434:AMS786435 AWO786434:AWO786435 BGK786434:BGK786435 BQG786434:BQG786435 CAC786434:CAC786435 CJY786434:CJY786435 CTU786434:CTU786435 DDQ786434:DDQ786435 DNM786434:DNM786435 DXI786434:DXI786435 EHE786434:EHE786435 ERA786434:ERA786435 FAW786434:FAW786435 FKS786434:FKS786435 FUO786434:FUO786435 GEK786434:GEK786435 GOG786434:GOG786435 GYC786434:GYC786435 HHY786434:HHY786435 HRU786434:HRU786435 IBQ786434:IBQ786435 ILM786434:ILM786435 IVI786434:IVI786435 JFE786434:JFE786435 JPA786434:JPA786435 JYW786434:JYW786435 KIS786434:KIS786435 KSO786434:KSO786435 LCK786434:LCK786435 LMG786434:LMG786435 LWC786434:LWC786435 MFY786434:MFY786435 MPU786434:MPU786435 MZQ786434:MZQ786435 NJM786434:NJM786435 NTI786434:NTI786435 ODE786434:ODE786435 ONA786434:ONA786435 OWW786434:OWW786435 PGS786434:PGS786435 PQO786434:PQO786435 QAK786434:QAK786435 QKG786434:QKG786435 QUC786434:QUC786435 RDY786434:RDY786435 RNU786434:RNU786435 RXQ786434:RXQ786435 SHM786434:SHM786435 SRI786434:SRI786435 TBE786434:TBE786435 TLA786434:TLA786435 TUW786434:TUW786435 UES786434:UES786435 UOO786434:UOO786435 UYK786434:UYK786435 VIG786434:VIG786435 VSC786434:VSC786435 WBY786434:WBY786435 WLU786434:WLU786435 WVQ786434:WVQ786435 I851970:I851971 JE851970:JE851971 TA851970:TA851971 ACW851970:ACW851971 AMS851970:AMS851971 AWO851970:AWO851971 BGK851970:BGK851971 BQG851970:BQG851971 CAC851970:CAC851971 CJY851970:CJY851971 CTU851970:CTU851971 DDQ851970:DDQ851971 DNM851970:DNM851971 DXI851970:DXI851971 EHE851970:EHE851971 ERA851970:ERA851971 FAW851970:FAW851971 FKS851970:FKS851971 FUO851970:FUO851971 GEK851970:GEK851971 GOG851970:GOG851971 GYC851970:GYC851971 HHY851970:HHY851971 HRU851970:HRU851971 IBQ851970:IBQ851971 ILM851970:ILM851971 IVI851970:IVI851971 JFE851970:JFE851971 JPA851970:JPA851971 JYW851970:JYW851971 KIS851970:KIS851971 KSO851970:KSO851971 LCK851970:LCK851971 LMG851970:LMG851971 LWC851970:LWC851971 MFY851970:MFY851971 MPU851970:MPU851971 MZQ851970:MZQ851971 NJM851970:NJM851971 NTI851970:NTI851971 ODE851970:ODE851971 ONA851970:ONA851971 OWW851970:OWW851971 PGS851970:PGS851971 PQO851970:PQO851971 QAK851970:QAK851971 QKG851970:QKG851971 QUC851970:QUC851971 RDY851970:RDY851971 RNU851970:RNU851971 RXQ851970:RXQ851971 SHM851970:SHM851971 SRI851970:SRI851971 TBE851970:TBE851971 TLA851970:TLA851971 TUW851970:TUW851971 UES851970:UES851971 UOO851970:UOO851971 UYK851970:UYK851971 VIG851970:VIG851971 VSC851970:VSC851971 WBY851970:WBY851971 WLU851970:WLU851971 WVQ851970:WVQ851971 I917506:I917507 JE917506:JE917507 TA917506:TA917507 ACW917506:ACW917507 AMS917506:AMS917507 AWO917506:AWO917507 BGK917506:BGK917507 BQG917506:BQG917507 CAC917506:CAC917507 CJY917506:CJY917507 CTU917506:CTU917507 DDQ917506:DDQ917507 DNM917506:DNM917507 DXI917506:DXI917507 EHE917506:EHE917507 ERA917506:ERA917507 FAW917506:FAW917507 FKS917506:FKS917507 FUO917506:FUO917507 GEK917506:GEK917507 GOG917506:GOG917507 GYC917506:GYC917507 HHY917506:HHY917507 HRU917506:HRU917507 IBQ917506:IBQ917507 ILM917506:ILM917507 IVI917506:IVI917507 JFE917506:JFE917507 JPA917506:JPA917507 JYW917506:JYW917507 KIS917506:KIS917507 KSO917506:KSO917507 LCK917506:LCK917507 LMG917506:LMG917507 LWC917506:LWC917507 MFY917506:MFY917507 MPU917506:MPU917507 MZQ917506:MZQ917507 NJM917506:NJM917507 NTI917506:NTI917507 ODE917506:ODE917507 ONA917506:ONA917507 OWW917506:OWW917507 PGS917506:PGS917507 PQO917506:PQO917507 QAK917506:QAK917507 QKG917506:QKG917507 QUC917506:QUC917507 RDY917506:RDY917507 RNU917506:RNU917507 RXQ917506:RXQ917507 SHM917506:SHM917507 SRI917506:SRI917507 TBE917506:TBE917507 TLA917506:TLA917507 TUW917506:TUW917507 UES917506:UES917507 UOO917506:UOO917507 UYK917506:UYK917507 VIG917506:VIG917507 VSC917506:VSC917507 WBY917506:WBY917507 WLU917506:WLU917507 WVQ917506:WVQ917507 I983042:I983043 JE983042:JE983043 TA983042:TA983043 ACW983042:ACW983043 AMS983042:AMS983043 AWO983042:AWO983043 BGK983042:BGK983043 BQG983042:BQG983043 CAC983042:CAC983043 CJY983042:CJY983043 CTU983042:CTU983043 DDQ983042:DDQ983043 DNM983042:DNM983043 DXI983042:DXI983043 EHE983042:EHE983043 ERA983042:ERA983043 FAW983042:FAW983043 FKS983042:FKS983043 FUO983042:FUO983043 GEK983042:GEK983043 GOG983042:GOG983043 GYC983042:GYC983043 HHY983042:HHY983043 HRU983042:HRU983043 IBQ983042:IBQ983043 ILM983042:ILM983043 IVI983042:IVI983043 JFE983042:JFE983043 JPA983042:JPA983043 JYW983042:JYW983043 KIS983042:KIS983043 KSO983042:KSO983043 LCK983042:LCK983043 LMG983042:LMG983043 LWC983042:LWC983043 MFY983042:MFY983043 MPU983042:MPU983043 MZQ983042:MZQ983043 NJM983042:NJM983043 NTI983042:NTI983043 ODE983042:ODE983043 ONA983042:ONA983043 OWW983042:OWW983043 PGS983042:PGS983043 PQO983042:PQO983043 QAK983042:QAK983043 QKG983042:QKG983043 QUC983042:QUC983043 RDY983042:RDY983043 RNU983042:RNU983043 RXQ983042:RXQ983043 SHM983042:SHM983043 SRI983042:SRI983043 TBE983042:TBE983043 TLA983042:TLA983043 TUW983042:TUW983043 UES983042:UES983043 UOO983042:UOO983043 UYK983042:UYK983043 VIG983042:VIG983043 VSC983042:VSC983043 WBY983042:WBY983043 WLU983042:WLU983043 WVQ983042:WVQ983043" xr:uid="{00000000-0002-0000-0500-000001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xr:uid="{00000000-0002-0000-0500-000002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xr:uid="{00000000-0002-0000-0500-000003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JA2:JA3 SW2:SW3 ACS2:ACS3 AMO2:AMO3 AWK2:AWK3 BGG2:BGG3 BQC2:BQC3 BZY2:BZY3 CJU2:CJU3 CTQ2:CTQ3 DDM2:DDM3 DNI2:DNI3 DXE2:DXE3 EHA2:EHA3 EQW2:EQW3 FAS2:FAS3 FKO2:FKO3 FUK2:FUK3 GEG2:GEG3 GOC2:GOC3 GXY2:GXY3 HHU2:HHU3 HRQ2:HRQ3 IBM2:IBM3 ILI2:ILI3 IVE2:IVE3 JFA2:JFA3 JOW2:JOW3 JYS2:JYS3 KIO2:KIO3 KSK2:KSK3 LCG2:LCG3 LMC2:LMC3 LVY2:LVY3 MFU2:MFU3 MPQ2:MPQ3 MZM2:MZM3 NJI2:NJI3 NTE2:NTE3 ODA2:ODA3 OMW2:OMW3 OWS2:OWS3 PGO2:PGO3 PQK2:PQK3 QAG2:QAG3 QKC2:QKC3 QTY2:QTY3 RDU2:RDU3 RNQ2:RNQ3 RXM2:RXM3 SHI2:SHI3 SRE2:SRE3 TBA2:TBA3 TKW2:TKW3 TUS2:TUS3 UEO2:UEO3 UOK2:UOK3 UYG2:UYG3 VIC2:VIC3 VRY2:VRY3 WBU2:WBU3 WLQ2:WLQ3 WVM2:WVM3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00000000-0002-0000-0500-000004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JC2:JC3 SY2:SY3 ACU2:ACU3 AMQ2:AMQ3 AWM2:AWM3 BGI2:BGI3 BQE2:BQE3 CAA2:CAA3 CJW2:CJW3 CTS2:CTS3 DDO2:DDO3 DNK2:DNK3 DXG2:DXG3 EHC2:EHC3 EQY2:EQY3 FAU2:FAU3 FKQ2:FKQ3 FUM2:FUM3 GEI2:GEI3 GOE2:GOE3 GYA2:GYA3 HHW2:HHW3 HRS2:HRS3 IBO2:IBO3 ILK2:ILK3 IVG2:IVG3 JFC2:JFC3 JOY2:JOY3 JYU2:JYU3 KIQ2:KIQ3 KSM2:KSM3 LCI2:LCI3 LME2:LME3 LWA2:LWA3 MFW2:MFW3 MPS2:MPS3 MZO2:MZO3 NJK2:NJK3 NTG2:NTG3 ODC2:ODC3 OMY2:OMY3 OWU2:OWU3 PGQ2:PGQ3 PQM2:PQM3 QAI2:QAI3 QKE2:QKE3 QUA2:QUA3 RDW2:RDW3 RNS2:RNS3 RXO2:RXO3 SHK2:SHK3 SRG2:SRG3 TBC2:TBC3 TKY2:TKY3 TUU2:TUU3 UEQ2:UEQ3 UOM2:UOM3 UYI2:UYI3 VIE2:VIE3 VSA2:VSA3 WBW2:WBW3 WLS2:WLS3 WVO2:WVO3 G65538:G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G131074:G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G196610:G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G262146:G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G327682:G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G393218:G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G458754:G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G524290:G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G589826:G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G655362:G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G720898:G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G786434:G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G851970:G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G917506:G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G983042:G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WVO983042:WVO983043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0500-000005000000}"/>
    <dataValidation allowBlank="1" showInputMessage="1" showErrorMessage="1" promptTitle="Name" prompt="Name of the exchange (elementary flow or intermediate product flow) in English language. "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538:F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F131074:F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F196610:F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F262146:F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F327682:F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F393218:F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F458754:F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F524290:F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F589826:F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F655362:F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F720898:F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F786434:F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F851970:F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F917506:F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F983042:F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00000000-0002-0000-0500-000006000000}"/>
    <dataValidation allowBlank="1" showInputMessage="1" showErrorMessage="1" promptTitle="Infrastructure" prompt="Describes whether the intermediate product flow from or to the unit process is an infrastructure process or not._x000a__x000a_Not applicable to elementary flows."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2:J3 JF2:JF3 TB2:TB3 ACX2:ACX3 AMT2:AMT3 AWP2:AWP3 BGL2:BGL3 BQH2:BQH3 CAD2:CAD3 CJZ2:CJZ3 CTV2:CTV3 DDR2:DDR3 DNN2:DNN3 DXJ2:DXJ3 EHF2:EHF3 ERB2:ERB3 FAX2:FAX3 FKT2:FKT3 FUP2:FUP3 GEL2:GEL3 GOH2:GOH3 GYD2:GYD3 HHZ2:HHZ3 HRV2:HRV3 IBR2:IBR3 ILN2:ILN3 IVJ2:IVJ3 JFF2:JFF3 JPB2:JPB3 JYX2:JYX3 KIT2:KIT3 KSP2:KSP3 LCL2:LCL3 LMH2:LMH3 LWD2:LWD3 MFZ2:MFZ3 MPV2:MPV3 MZR2:MZR3 NJN2:NJN3 NTJ2:NTJ3 ODF2:ODF3 ONB2:ONB3 OWX2:OWX3 PGT2:PGT3 PQP2:PQP3 QAL2:QAL3 QKH2:QKH3 QUD2:QUD3 RDZ2:RDZ3 RNV2:RNV3 RXR2:RXR3 SHN2:SHN3 SRJ2:SRJ3 TBF2:TBF3 TLB2:TLB3 TUX2:TUX3 UET2:UET3 UOP2:UOP3 UYL2:UYL3 VIH2:VIH3 VSD2:VSD3 WBZ2:WBZ3 WLV2:WLV3 WVR2:WVR3 J65538:J65539 JF65538:JF65539 TB65538:TB65539 ACX65538:ACX65539 AMT65538:AMT65539 AWP65538:AWP65539 BGL65538:BGL65539 BQH65538:BQH65539 CAD65538:CAD65539 CJZ65538:CJZ65539 CTV65538:CTV65539 DDR65538:DDR65539 DNN65538:DNN65539 DXJ65538:DXJ65539 EHF65538:EHF65539 ERB65538:ERB65539 FAX65538:FAX65539 FKT65538:FKT65539 FUP65538:FUP65539 GEL65538:GEL65539 GOH65538:GOH65539 GYD65538:GYD65539 HHZ65538:HHZ65539 HRV65538:HRV65539 IBR65538:IBR65539 ILN65538:ILN65539 IVJ65538:IVJ65539 JFF65538:JFF65539 JPB65538:JPB65539 JYX65538:JYX65539 KIT65538:KIT65539 KSP65538:KSP65539 LCL65538:LCL65539 LMH65538:LMH65539 LWD65538:LWD65539 MFZ65538:MFZ65539 MPV65538:MPV65539 MZR65538:MZR65539 NJN65538:NJN65539 NTJ65538:NTJ65539 ODF65538:ODF65539 ONB65538:ONB65539 OWX65538:OWX65539 PGT65538:PGT65539 PQP65538:PQP65539 QAL65538:QAL65539 QKH65538:QKH65539 QUD65538:QUD65539 RDZ65538:RDZ65539 RNV65538:RNV65539 RXR65538:RXR65539 SHN65538:SHN65539 SRJ65538:SRJ65539 TBF65538:TBF65539 TLB65538:TLB65539 TUX65538:TUX65539 UET65538:UET65539 UOP65538:UOP65539 UYL65538:UYL65539 VIH65538:VIH65539 VSD65538:VSD65539 WBZ65538:WBZ65539 WLV65538:WLV65539 WVR65538:WVR65539 J131074:J131075 JF131074:JF131075 TB131074:TB131075 ACX131074:ACX131075 AMT131074:AMT131075 AWP131074:AWP131075 BGL131074:BGL131075 BQH131074:BQH131075 CAD131074:CAD131075 CJZ131074:CJZ131075 CTV131074:CTV131075 DDR131074:DDR131075 DNN131074:DNN131075 DXJ131074:DXJ131075 EHF131074:EHF131075 ERB131074:ERB131075 FAX131074:FAX131075 FKT131074:FKT131075 FUP131074:FUP131075 GEL131074:GEL131075 GOH131074:GOH131075 GYD131074:GYD131075 HHZ131074:HHZ131075 HRV131074:HRV131075 IBR131074:IBR131075 ILN131074:ILN131075 IVJ131074:IVJ131075 JFF131074:JFF131075 JPB131074:JPB131075 JYX131074:JYX131075 KIT131074:KIT131075 KSP131074:KSP131075 LCL131074:LCL131075 LMH131074:LMH131075 LWD131074:LWD131075 MFZ131074:MFZ131075 MPV131074:MPV131075 MZR131074:MZR131075 NJN131074:NJN131075 NTJ131074:NTJ131075 ODF131074:ODF131075 ONB131074:ONB131075 OWX131074:OWX131075 PGT131074:PGT131075 PQP131074:PQP131075 QAL131074:QAL131075 QKH131074:QKH131075 QUD131074:QUD131075 RDZ131074:RDZ131075 RNV131074:RNV131075 RXR131074:RXR131075 SHN131074:SHN131075 SRJ131074:SRJ131075 TBF131074:TBF131075 TLB131074:TLB131075 TUX131074:TUX131075 UET131074:UET131075 UOP131074:UOP131075 UYL131074:UYL131075 VIH131074:VIH131075 VSD131074:VSD131075 WBZ131074:WBZ131075 WLV131074:WLV131075 WVR131074:WVR131075 J196610:J196611 JF196610:JF196611 TB196610:TB196611 ACX196610:ACX196611 AMT196610:AMT196611 AWP196610:AWP196611 BGL196610:BGL196611 BQH196610:BQH196611 CAD196610:CAD196611 CJZ196610:CJZ196611 CTV196610:CTV196611 DDR196610:DDR196611 DNN196610:DNN196611 DXJ196610:DXJ196611 EHF196610:EHF196611 ERB196610:ERB196611 FAX196610:FAX196611 FKT196610:FKT196611 FUP196610:FUP196611 GEL196610:GEL196611 GOH196610:GOH196611 GYD196610:GYD196611 HHZ196610:HHZ196611 HRV196610:HRV196611 IBR196610:IBR196611 ILN196610:ILN196611 IVJ196610:IVJ196611 JFF196610:JFF196611 JPB196610:JPB196611 JYX196610:JYX196611 KIT196610:KIT196611 KSP196610:KSP196611 LCL196610:LCL196611 LMH196610:LMH196611 LWD196610:LWD196611 MFZ196610:MFZ196611 MPV196610:MPV196611 MZR196610:MZR196611 NJN196610:NJN196611 NTJ196610:NTJ196611 ODF196610:ODF196611 ONB196610:ONB196611 OWX196610:OWX196611 PGT196610:PGT196611 PQP196610:PQP196611 QAL196610:QAL196611 QKH196610:QKH196611 QUD196610:QUD196611 RDZ196610:RDZ196611 RNV196610:RNV196611 RXR196610:RXR196611 SHN196610:SHN196611 SRJ196610:SRJ196611 TBF196610:TBF196611 TLB196610:TLB196611 TUX196610:TUX196611 UET196610:UET196611 UOP196610:UOP196611 UYL196610:UYL196611 VIH196610:VIH196611 VSD196610:VSD196611 WBZ196610:WBZ196611 WLV196610:WLV196611 WVR196610:WVR196611 J262146:J262147 JF262146:JF262147 TB262146:TB262147 ACX262146:ACX262147 AMT262146:AMT262147 AWP262146:AWP262147 BGL262146:BGL262147 BQH262146:BQH262147 CAD262146:CAD262147 CJZ262146:CJZ262147 CTV262146:CTV262147 DDR262146:DDR262147 DNN262146:DNN262147 DXJ262146:DXJ262147 EHF262146:EHF262147 ERB262146:ERB262147 FAX262146:FAX262147 FKT262146:FKT262147 FUP262146:FUP262147 GEL262146:GEL262147 GOH262146:GOH262147 GYD262146:GYD262147 HHZ262146:HHZ262147 HRV262146:HRV262147 IBR262146:IBR262147 ILN262146:ILN262147 IVJ262146:IVJ262147 JFF262146:JFF262147 JPB262146:JPB262147 JYX262146:JYX262147 KIT262146:KIT262147 KSP262146:KSP262147 LCL262146:LCL262147 LMH262146:LMH262147 LWD262146:LWD262147 MFZ262146:MFZ262147 MPV262146:MPV262147 MZR262146:MZR262147 NJN262146:NJN262147 NTJ262146:NTJ262147 ODF262146:ODF262147 ONB262146:ONB262147 OWX262146:OWX262147 PGT262146:PGT262147 PQP262146:PQP262147 QAL262146:QAL262147 QKH262146:QKH262147 QUD262146:QUD262147 RDZ262146:RDZ262147 RNV262146:RNV262147 RXR262146:RXR262147 SHN262146:SHN262147 SRJ262146:SRJ262147 TBF262146:TBF262147 TLB262146:TLB262147 TUX262146:TUX262147 UET262146:UET262147 UOP262146:UOP262147 UYL262146:UYL262147 VIH262146:VIH262147 VSD262146:VSD262147 WBZ262146:WBZ262147 WLV262146:WLV262147 WVR262146:WVR262147 J327682:J327683 JF327682:JF327683 TB327682:TB327683 ACX327682:ACX327683 AMT327682:AMT327683 AWP327682:AWP327683 BGL327682:BGL327683 BQH327682:BQH327683 CAD327682:CAD327683 CJZ327682:CJZ327683 CTV327682:CTV327683 DDR327682:DDR327683 DNN327682:DNN327683 DXJ327682:DXJ327683 EHF327682:EHF327683 ERB327682:ERB327683 FAX327682:FAX327683 FKT327682:FKT327683 FUP327682:FUP327683 GEL327682:GEL327683 GOH327682:GOH327683 GYD327682:GYD327683 HHZ327682:HHZ327683 HRV327682:HRV327683 IBR327682:IBR327683 ILN327682:ILN327683 IVJ327682:IVJ327683 JFF327682:JFF327683 JPB327682:JPB327683 JYX327682:JYX327683 KIT327682:KIT327683 KSP327682:KSP327683 LCL327682:LCL327683 LMH327682:LMH327683 LWD327682:LWD327683 MFZ327682:MFZ327683 MPV327682:MPV327683 MZR327682:MZR327683 NJN327682:NJN327683 NTJ327682:NTJ327683 ODF327682:ODF327683 ONB327682:ONB327683 OWX327682:OWX327683 PGT327682:PGT327683 PQP327682:PQP327683 QAL327682:QAL327683 QKH327682:QKH327683 QUD327682:QUD327683 RDZ327682:RDZ327683 RNV327682:RNV327683 RXR327682:RXR327683 SHN327682:SHN327683 SRJ327682:SRJ327683 TBF327682:TBF327683 TLB327682:TLB327683 TUX327682:TUX327683 UET327682:UET327683 UOP327682:UOP327683 UYL327682:UYL327683 VIH327682:VIH327683 VSD327682:VSD327683 WBZ327682:WBZ327683 WLV327682:WLV327683 WVR327682:WVR327683 J393218:J393219 JF393218:JF393219 TB393218:TB393219 ACX393218:ACX393219 AMT393218:AMT393219 AWP393218:AWP393219 BGL393218:BGL393219 BQH393218:BQH393219 CAD393218:CAD393219 CJZ393218:CJZ393219 CTV393218:CTV393219 DDR393218:DDR393219 DNN393218:DNN393219 DXJ393218:DXJ393219 EHF393218:EHF393219 ERB393218:ERB393219 FAX393218:FAX393219 FKT393218:FKT393219 FUP393218:FUP393219 GEL393218:GEL393219 GOH393218:GOH393219 GYD393218:GYD393219 HHZ393218:HHZ393219 HRV393218:HRV393219 IBR393218:IBR393219 ILN393218:ILN393219 IVJ393218:IVJ393219 JFF393218:JFF393219 JPB393218:JPB393219 JYX393218:JYX393219 KIT393218:KIT393219 KSP393218:KSP393219 LCL393218:LCL393219 LMH393218:LMH393219 LWD393218:LWD393219 MFZ393218:MFZ393219 MPV393218:MPV393219 MZR393218:MZR393219 NJN393218:NJN393219 NTJ393218:NTJ393219 ODF393218:ODF393219 ONB393218:ONB393219 OWX393218:OWX393219 PGT393218:PGT393219 PQP393218:PQP393219 QAL393218:QAL393219 QKH393218:QKH393219 QUD393218:QUD393219 RDZ393218:RDZ393219 RNV393218:RNV393219 RXR393218:RXR393219 SHN393218:SHN393219 SRJ393218:SRJ393219 TBF393218:TBF393219 TLB393218:TLB393219 TUX393218:TUX393219 UET393218:UET393219 UOP393218:UOP393219 UYL393218:UYL393219 VIH393218:VIH393219 VSD393218:VSD393219 WBZ393218:WBZ393219 WLV393218:WLV393219 WVR393218:WVR393219 J458754:J458755 JF458754:JF458755 TB458754:TB458755 ACX458754:ACX458755 AMT458754:AMT458755 AWP458754:AWP458755 BGL458754:BGL458755 BQH458754:BQH458755 CAD458754:CAD458755 CJZ458754:CJZ458755 CTV458754:CTV458755 DDR458754:DDR458755 DNN458754:DNN458755 DXJ458754:DXJ458755 EHF458754:EHF458755 ERB458754:ERB458755 FAX458754:FAX458755 FKT458754:FKT458755 FUP458754:FUP458755 GEL458754:GEL458755 GOH458754:GOH458755 GYD458754:GYD458755 HHZ458754:HHZ458755 HRV458754:HRV458755 IBR458754:IBR458755 ILN458754:ILN458755 IVJ458754:IVJ458755 JFF458754:JFF458755 JPB458754:JPB458755 JYX458754:JYX458755 KIT458754:KIT458755 KSP458754:KSP458755 LCL458754:LCL458755 LMH458754:LMH458755 LWD458754:LWD458755 MFZ458754:MFZ458755 MPV458754:MPV458755 MZR458754:MZR458755 NJN458754:NJN458755 NTJ458754:NTJ458755 ODF458754:ODF458755 ONB458754:ONB458755 OWX458754:OWX458755 PGT458754:PGT458755 PQP458754:PQP458755 QAL458754:QAL458755 QKH458754:QKH458755 QUD458754:QUD458755 RDZ458754:RDZ458755 RNV458754:RNV458755 RXR458754:RXR458755 SHN458754:SHN458755 SRJ458754:SRJ458755 TBF458754:TBF458755 TLB458754:TLB458755 TUX458754:TUX458755 UET458754:UET458755 UOP458754:UOP458755 UYL458754:UYL458755 VIH458754:VIH458755 VSD458754:VSD458755 WBZ458754:WBZ458755 WLV458754:WLV458755 WVR458754:WVR458755 J524290:J524291 JF524290:JF524291 TB524290:TB524291 ACX524290:ACX524291 AMT524290:AMT524291 AWP524290:AWP524291 BGL524290:BGL524291 BQH524290:BQH524291 CAD524290:CAD524291 CJZ524290:CJZ524291 CTV524290:CTV524291 DDR524290:DDR524291 DNN524290:DNN524291 DXJ524290:DXJ524291 EHF524290:EHF524291 ERB524290:ERB524291 FAX524290:FAX524291 FKT524290:FKT524291 FUP524290:FUP524291 GEL524290:GEL524291 GOH524290:GOH524291 GYD524290:GYD524291 HHZ524290:HHZ524291 HRV524290:HRV524291 IBR524290:IBR524291 ILN524290:ILN524291 IVJ524290:IVJ524291 JFF524290:JFF524291 JPB524290:JPB524291 JYX524290:JYX524291 KIT524290:KIT524291 KSP524290:KSP524291 LCL524290:LCL524291 LMH524290:LMH524291 LWD524290:LWD524291 MFZ524290:MFZ524291 MPV524290:MPV524291 MZR524290:MZR524291 NJN524290:NJN524291 NTJ524290:NTJ524291 ODF524290:ODF524291 ONB524290:ONB524291 OWX524290:OWX524291 PGT524290:PGT524291 PQP524290:PQP524291 QAL524290:QAL524291 QKH524290:QKH524291 QUD524290:QUD524291 RDZ524290:RDZ524291 RNV524290:RNV524291 RXR524290:RXR524291 SHN524290:SHN524291 SRJ524290:SRJ524291 TBF524290:TBF524291 TLB524290:TLB524291 TUX524290:TUX524291 UET524290:UET524291 UOP524290:UOP524291 UYL524290:UYL524291 VIH524290:VIH524291 VSD524290:VSD524291 WBZ524290:WBZ524291 WLV524290:WLV524291 WVR524290:WVR524291 J589826:J589827 JF589826:JF589827 TB589826:TB589827 ACX589826:ACX589827 AMT589826:AMT589827 AWP589826:AWP589827 BGL589826:BGL589827 BQH589826:BQH589827 CAD589826:CAD589827 CJZ589826:CJZ589827 CTV589826:CTV589827 DDR589826:DDR589827 DNN589826:DNN589827 DXJ589826:DXJ589827 EHF589826:EHF589827 ERB589826:ERB589827 FAX589826:FAX589827 FKT589826:FKT589827 FUP589826:FUP589827 GEL589826:GEL589827 GOH589826:GOH589827 GYD589826:GYD589827 HHZ589826:HHZ589827 HRV589826:HRV589827 IBR589826:IBR589827 ILN589826:ILN589827 IVJ589826:IVJ589827 JFF589826:JFF589827 JPB589826:JPB589827 JYX589826:JYX589827 KIT589826:KIT589827 KSP589826:KSP589827 LCL589826:LCL589827 LMH589826:LMH589827 LWD589826:LWD589827 MFZ589826:MFZ589827 MPV589826:MPV589827 MZR589826:MZR589827 NJN589826:NJN589827 NTJ589826:NTJ589827 ODF589826:ODF589827 ONB589826:ONB589827 OWX589826:OWX589827 PGT589826:PGT589827 PQP589826:PQP589827 QAL589826:QAL589827 QKH589826:QKH589827 QUD589826:QUD589827 RDZ589826:RDZ589827 RNV589826:RNV589827 RXR589826:RXR589827 SHN589826:SHN589827 SRJ589826:SRJ589827 TBF589826:TBF589827 TLB589826:TLB589827 TUX589826:TUX589827 UET589826:UET589827 UOP589826:UOP589827 UYL589826:UYL589827 VIH589826:VIH589827 VSD589826:VSD589827 WBZ589826:WBZ589827 WLV589826:WLV589827 WVR589826:WVR589827 J655362:J655363 JF655362:JF655363 TB655362:TB655363 ACX655362:ACX655363 AMT655362:AMT655363 AWP655362:AWP655363 BGL655362:BGL655363 BQH655362:BQH655363 CAD655362:CAD655363 CJZ655362:CJZ655363 CTV655362:CTV655363 DDR655362:DDR655363 DNN655362:DNN655363 DXJ655362:DXJ655363 EHF655362:EHF655363 ERB655362:ERB655363 FAX655362:FAX655363 FKT655362:FKT655363 FUP655362:FUP655363 GEL655362:GEL655363 GOH655362:GOH655363 GYD655362:GYD655363 HHZ655362:HHZ655363 HRV655362:HRV655363 IBR655362:IBR655363 ILN655362:ILN655363 IVJ655362:IVJ655363 JFF655362:JFF655363 JPB655362:JPB655363 JYX655362:JYX655363 KIT655362:KIT655363 KSP655362:KSP655363 LCL655362:LCL655363 LMH655362:LMH655363 LWD655362:LWD655363 MFZ655362:MFZ655363 MPV655362:MPV655363 MZR655362:MZR655363 NJN655362:NJN655363 NTJ655362:NTJ655363 ODF655362:ODF655363 ONB655362:ONB655363 OWX655362:OWX655363 PGT655362:PGT655363 PQP655362:PQP655363 QAL655362:QAL655363 QKH655362:QKH655363 QUD655362:QUD655363 RDZ655362:RDZ655363 RNV655362:RNV655363 RXR655362:RXR655363 SHN655362:SHN655363 SRJ655362:SRJ655363 TBF655362:TBF655363 TLB655362:TLB655363 TUX655362:TUX655363 UET655362:UET655363 UOP655362:UOP655363 UYL655362:UYL655363 VIH655362:VIH655363 VSD655362:VSD655363 WBZ655362:WBZ655363 WLV655362:WLV655363 WVR655362:WVR655363 J720898:J720899 JF720898:JF720899 TB720898:TB720899 ACX720898:ACX720899 AMT720898:AMT720899 AWP720898:AWP720899 BGL720898:BGL720899 BQH720898:BQH720899 CAD720898:CAD720899 CJZ720898:CJZ720899 CTV720898:CTV720899 DDR720898:DDR720899 DNN720898:DNN720899 DXJ720898:DXJ720899 EHF720898:EHF720899 ERB720898:ERB720899 FAX720898:FAX720899 FKT720898:FKT720899 FUP720898:FUP720899 GEL720898:GEL720899 GOH720898:GOH720899 GYD720898:GYD720899 HHZ720898:HHZ720899 HRV720898:HRV720899 IBR720898:IBR720899 ILN720898:ILN720899 IVJ720898:IVJ720899 JFF720898:JFF720899 JPB720898:JPB720899 JYX720898:JYX720899 KIT720898:KIT720899 KSP720898:KSP720899 LCL720898:LCL720899 LMH720898:LMH720899 LWD720898:LWD720899 MFZ720898:MFZ720899 MPV720898:MPV720899 MZR720898:MZR720899 NJN720898:NJN720899 NTJ720898:NTJ720899 ODF720898:ODF720899 ONB720898:ONB720899 OWX720898:OWX720899 PGT720898:PGT720899 PQP720898:PQP720899 QAL720898:QAL720899 QKH720898:QKH720899 QUD720898:QUD720899 RDZ720898:RDZ720899 RNV720898:RNV720899 RXR720898:RXR720899 SHN720898:SHN720899 SRJ720898:SRJ720899 TBF720898:TBF720899 TLB720898:TLB720899 TUX720898:TUX720899 UET720898:UET720899 UOP720898:UOP720899 UYL720898:UYL720899 VIH720898:VIH720899 VSD720898:VSD720899 WBZ720898:WBZ720899 WLV720898:WLV720899 WVR720898:WVR720899 J786434:J786435 JF786434:JF786435 TB786434:TB786435 ACX786434:ACX786435 AMT786434:AMT786435 AWP786434:AWP786435 BGL786434:BGL786435 BQH786434:BQH786435 CAD786434:CAD786435 CJZ786434:CJZ786435 CTV786434:CTV786435 DDR786434:DDR786435 DNN786434:DNN786435 DXJ786434:DXJ786435 EHF786434:EHF786435 ERB786434:ERB786435 FAX786434:FAX786435 FKT786434:FKT786435 FUP786434:FUP786435 GEL786434:GEL786435 GOH786434:GOH786435 GYD786434:GYD786435 HHZ786434:HHZ786435 HRV786434:HRV786435 IBR786434:IBR786435 ILN786434:ILN786435 IVJ786434:IVJ786435 JFF786434:JFF786435 JPB786434:JPB786435 JYX786434:JYX786435 KIT786434:KIT786435 KSP786434:KSP786435 LCL786434:LCL786435 LMH786434:LMH786435 LWD786434:LWD786435 MFZ786434:MFZ786435 MPV786434:MPV786435 MZR786434:MZR786435 NJN786434:NJN786435 NTJ786434:NTJ786435 ODF786434:ODF786435 ONB786434:ONB786435 OWX786434:OWX786435 PGT786434:PGT786435 PQP786434:PQP786435 QAL786434:QAL786435 QKH786434:QKH786435 QUD786434:QUD786435 RDZ786434:RDZ786435 RNV786434:RNV786435 RXR786434:RXR786435 SHN786434:SHN786435 SRJ786434:SRJ786435 TBF786434:TBF786435 TLB786434:TLB786435 TUX786434:TUX786435 UET786434:UET786435 UOP786434:UOP786435 UYL786434:UYL786435 VIH786434:VIH786435 VSD786434:VSD786435 WBZ786434:WBZ786435 WLV786434:WLV786435 WVR786434:WVR786435 J851970:J851971 JF851970:JF851971 TB851970:TB851971 ACX851970:ACX851971 AMT851970:AMT851971 AWP851970:AWP851971 BGL851970:BGL851971 BQH851970:BQH851971 CAD851970:CAD851971 CJZ851970:CJZ851971 CTV851970:CTV851971 DDR851970:DDR851971 DNN851970:DNN851971 DXJ851970:DXJ851971 EHF851970:EHF851971 ERB851970:ERB851971 FAX851970:FAX851971 FKT851970:FKT851971 FUP851970:FUP851971 GEL851970:GEL851971 GOH851970:GOH851971 GYD851970:GYD851971 HHZ851970:HHZ851971 HRV851970:HRV851971 IBR851970:IBR851971 ILN851970:ILN851971 IVJ851970:IVJ851971 JFF851970:JFF851971 JPB851970:JPB851971 JYX851970:JYX851971 KIT851970:KIT851971 KSP851970:KSP851971 LCL851970:LCL851971 LMH851970:LMH851971 LWD851970:LWD851971 MFZ851970:MFZ851971 MPV851970:MPV851971 MZR851970:MZR851971 NJN851970:NJN851971 NTJ851970:NTJ851971 ODF851970:ODF851971 ONB851970:ONB851971 OWX851970:OWX851971 PGT851970:PGT851971 PQP851970:PQP851971 QAL851970:QAL851971 QKH851970:QKH851971 QUD851970:QUD851971 RDZ851970:RDZ851971 RNV851970:RNV851971 RXR851970:RXR851971 SHN851970:SHN851971 SRJ851970:SRJ851971 TBF851970:TBF851971 TLB851970:TLB851971 TUX851970:TUX851971 UET851970:UET851971 UOP851970:UOP851971 UYL851970:UYL851971 VIH851970:VIH851971 VSD851970:VSD851971 WBZ851970:WBZ851971 WLV851970:WLV851971 WVR851970:WVR851971 J917506:J917507 JF917506:JF917507 TB917506:TB917507 ACX917506:ACX917507 AMT917506:AMT917507 AWP917506:AWP917507 BGL917506:BGL917507 BQH917506:BQH917507 CAD917506:CAD917507 CJZ917506:CJZ917507 CTV917506:CTV917507 DDR917506:DDR917507 DNN917506:DNN917507 DXJ917506:DXJ917507 EHF917506:EHF917507 ERB917506:ERB917507 FAX917506:FAX917507 FKT917506:FKT917507 FUP917506:FUP917507 GEL917506:GEL917507 GOH917506:GOH917507 GYD917506:GYD917507 HHZ917506:HHZ917507 HRV917506:HRV917507 IBR917506:IBR917507 ILN917506:ILN917507 IVJ917506:IVJ917507 JFF917506:JFF917507 JPB917506:JPB917507 JYX917506:JYX917507 KIT917506:KIT917507 KSP917506:KSP917507 LCL917506:LCL917507 LMH917506:LMH917507 LWD917506:LWD917507 MFZ917506:MFZ917507 MPV917506:MPV917507 MZR917506:MZR917507 NJN917506:NJN917507 NTJ917506:NTJ917507 ODF917506:ODF917507 ONB917506:ONB917507 OWX917506:OWX917507 PGT917506:PGT917507 PQP917506:PQP917507 QAL917506:QAL917507 QKH917506:QKH917507 QUD917506:QUD917507 RDZ917506:RDZ917507 RNV917506:RNV917507 RXR917506:RXR917507 SHN917506:SHN917507 SRJ917506:SRJ917507 TBF917506:TBF917507 TLB917506:TLB917507 TUX917506:TUX917507 UET917506:UET917507 UOP917506:UOP917507 UYL917506:UYL917507 VIH917506:VIH917507 VSD917506:VSD917507 WBZ917506:WBZ917507 WLV917506:WLV917507 WVR917506:WVR917507 J983042:J983043 JF983042:JF983043 TB983042:TB983043 ACX983042:ACX983043 AMT983042:AMT983043 AWP983042:AWP983043 BGL983042:BGL983043 BQH983042:BQH983043 CAD983042:CAD983043 CJZ983042:CJZ983043 CTV983042:CTV983043 DDR983042:DDR983043 DNN983042:DNN983043 DXJ983042:DXJ983043 EHF983042:EHF983043 ERB983042:ERB983043 FAX983042:FAX983043 FKT983042:FKT983043 FUP983042:FUP983043 GEL983042:GEL983043 GOH983042:GOH983043 GYD983042:GYD983043 HHZ983042:HHZ983043 HRV983042:HRV983043 IBR983042:IBR983043 ILN983042:ILN983043 IVJ983042:IVJ983043 JFF983042:JFF983043 JPB983042:JPB983043 JYX983042:JYX983043 KIT983042:KIT983043 KSP983042:KSP983043 LCL983042:LCL983043 LMH983042:LMH983043 LWD983042:LWD983043 MFZ983042:MFZ983043 MPV983042:MPV983043 MZR983042:MZR983043 NJN983042:NJN983043 NTJ983042:NTJ983043 ODF983042:ODF983043 ONB983042:ONB983043 OWX983042:OWX983043 PGT983042:PGT983043 PQP983042:PQP983043 QAL983042:QAL983043 QKH983042:QKH983043 QUD983042:QUD983043 RDZ983042:RDZ983043 RNV983042:RNV983043 RXR983042:RXR983043 SHN983042:SHN983043 SRJ983042:SRJ983043 TBF983042:TBF983043 TLB983042:TLB983043 TUX983042:TUX983043 UET983042:UET983043 UOP983042:UOP983043 UYL983042:UYL983043 VIH983042:VIH983043 VSD983042:VSD983043 WBZ983042:WBZ983043 WLV983042:WLV983043 WVR983042:WVR983043" xr:uid="{00000000-0002-0000-0500-000007000000}"/>
    <dataValidation allowBlank="1" showInputMessage="1" showErrorMessage="1" promptTitle="Unit" prompt="Unit of the exchange (elementary flow or intermediate product flow)."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K2:K3 JG2:JG3 TC2:TC3 ACY2:ACY3 AMU2:AMU3 AWQ2:AWQ3 BGM2:BGM3 BQI2:BQI3 CAE2:CAE3 CKA2:CKA3 CTW2:CTW3 DDS2:DDS3 DNO2:DNO3 DXK2:DXK3 EHG2:EHG3 ERC2:ERC3 FAY2:FAY3 FKU2:FKU3 FUQ2:FUQ3 GEM2:GEM3 GOI2:GOI3 GYE2:GYE3 HIA2:HIA3 HRW2:HRW3 IBS2:IBS3 ILO2:ILO3 IVK2:IVK3 JFG2:JFG3 JPC2:JPC3 JYY2:JYY3 KIU2:KIU3 KSQ2:KSQ3 LCM2:LCM3 LMI2:LMI3 LWE2:LWE3 MGA2:MGA3 MPW2:MPW3 MZS2:MZS3 NJO2:NJO3 NTK2:NTK3 ODG2:ODG3 ONC2:ONC3 OWY2:OWY3 PGU2:PGU3 PQQ2:PQQ3 QAM2:QAM3 QKI2:QKI3 QUE2:QUE3 REA2:REA3 RNW2:RNW3 RXS2:RXS3 SHO2:SHO3 SRK2:SRK3 TBG2:TBG3 TLC2:TLC3 TUY2:TUY3 UEU2:UEU3 UOQ2:UOQ3 UYM2:UYM3 VII2:VII3 VSE2:VSE3 WCA2:WCA3 WLW2:WLW3 WVS2:WVS3 K65538:K65539 JG65538:JG65539 TC65538:TC65539 ACY65538:ACY65539 AMU65538:AMU65539 AWQ65538:AWQ65539 BGM65538:BGM65539 BQI65538:BQI65539 CAE65538:CAE65539 CKA65538:CKA65539 CTW65538:CTW65539 DDS65538:DDS65539 DNO65538:DNO65539 DXK65538:DXK65539 EHG65538:EHG65539 ERC65538:ERC65539 FAY65538:FAY65539 FKU65538:FKU65539 FUQ65538:FUQ65539 GEM65538:GEM65539 GOI65538:GOI65539 GYE65538:GYE65539 HIA65538:HIA65539 HRW65538:HRW65539 IBS65538:IBS65539 ILO65538:ILO65539 IVK65538:IVK65539 JFG65538:JFG65539 JPC65538:JPC65539 JYY65538:JYY65539 KIU65538:KIU65539 KSQ65538:KSQ65539 LCM65538:LCM65539 LMI65538:LMI65539 LWE65538:LWE65539 MGA65538:MGA65539 MPW65538:MPW65539 MZS65538:MZS65539 NJO65538:NJO65539 NTK65538:NTK65539 ODG65538:ODG65539 ONC65538:ONC65539 OWY65538:OWY65539 PGU65538:PGU65539 PQQ65538:PQQ65539 QAM65538:QAM65539 QKI65538:QKI65539 QUE65538:QUE65539 REA65538:REA65539 RNW65538:RNW65539 RXS65538:RXS65539 SHO65538:SHO65539 SRK65538:SRK65539 TBG65538:TBG65539 TLC65538:TLC65539 TUY65538:TUY65539 UEU65538:UEU65539 UOQ65538:UOQ65539 UYM65538:UYM65539 VII65538:VII65539 VSE65538:VSE65539 WCA65538:WCA65539 WLW65538:WLW65539 WVS65538:WVS65539 K131074:K131075 JG131074:JG131075 TC131074:TC131075 ACY131074:ACY131075 AMU131074:AMU131075 AWQ131074:AWQ131075 BGM131074:BGM131075 BQI131074:BQI131075 CAE131074:CAE131075 CKA131074:CKA131075 CTW131074:CTW131075 DDS131074:DDS131075 DNO131074:DNO131075 DXK131074:DXK131075 EHG131074:EHG131075 ERC131074:ERC131075 FAY131074:FAY131075 FKU131074:FKU131075 FUQ131074:FUQ131075 GEM131074:GEM131075 GOI131074:GOI131075 GYE131074:GYE131075 HIA131074:HIA131075 HRW131074:HRW131075 IBS131074:IBS131075 ILO131074:ILO131075 IVK131074:IVK131075 JFG131074:JFG131075 JPC131074:JPC131075 JYY131074:JYY131075 KIU131074:KIU131075 KSQ131074:KSQ131075 LCM131074:LCM131075 LMI131074:LMI131075 LWE131074:LWE131075 MGA131074:MGA131075 MPW131074:MPW131075 MZS131074:MZS131075 NJO131074:NJO131075 NTK131074:NTK131075 ODG131074:ODG131075 ONC131074:ONC131075 OWY131074:OWY131075 PGU131074:PGU131075 PQQ131074:PQQ131075 QAM131074:QAM131075 QKI131074:QKI131075 QUE131074:QUE131075 REA131074:REA131075 RNW131074:RNW131075 RXS131074:RXS131075 SHO131074:SHO131075 SRK131074:SRK131075 TBG131074:TBG131075 TLC131074:TLC131075 TUY131074:TUY131075 UEU131074:UEU131075 UOQ131074:UOQ131075 UYM131074:UYM131075 VII131074:VII131075 VSE131074:VSE131075 WCA131074:WCA131075 WLW131074:WLW131075 WVS131074:WVS131075 K196610:K196611 JG196610:JG196611 TC196610:TC196611 ACY196610:ACY196611 AMU196610:AMU196611 AWQ196610:AWQ196611 BGM196610:BGM196611 BQI196610:BQI196611 CAE196610:CAE196611 CKA196610:CKA196611 CTW196610:CTW196611 DDS196610:DDS196611 DNO196610:DNO196611 DXK196610:DXK196611 EHG196610:EHG196611 ERC196610:ERC196611 FAY196610:FAY196611 FKU196610:FKU196611 FUQ196610:FUQ196611 GEM196610:GEM196611 GOI196610:GOI196611 GYE196610:GYE196611 HIA196610:HIA196611 HRW196610:HRW196611 IBS196610:IBS196611 ILO196610:ILO196611 IVK196610:IVK196611 JFG196610:JFG196611 JPC196610:JPC196611 JYY196610:JYY196611 KIU196610:KIU196611 KSQ196610:KSQ196611 LCM196610:LCM196611 LMI196610:LMI196611 LWE196610:LWE196611 MGA196610:MGA196611 MPW196610:MPW196611 MZS196610:MZS196611 NJO196610:NJO196611 NTK196610:NTK196611 ODG196610:ODG196611 ONC196610:ONC196611 OWY196610:OWY196611 PGU196610:PGU196611 PQQ196610:PQQ196611 QAM196610:QAM196611 QKI196610:QKI196611 QUE196610:QUE196611 REA196610:REA196611 RNW196610:RNW196611 RXS196610:RXS196611 SHO196610:SHO196611 SRK196610:SRK196611 TBG196610:TBG196611 TLC196610:TLC196611 TUY196610:TUY196611 UEU196610:UEU196611 UOQ196610:UOQ196611 UYM196610:UYM196611 VII196610:VII196611 VSE196610:VSE196611 WCA196610:WCA196611 WLW196610:WLW196611 WVS196610:WVS196611 K262146:K262147 JG262146:JG262147 TC262146:TC262147 ACY262146:ACY262147 AMU262146:AMU262147 AWQ262146:AWQ262147 BGM262146:BGM262147 BQI262146:BQI262147 CAE262146:CAE262147 CKA262146:CKA262147 CTW262146:CTW262147 DDS262146:DDS262147 DNO262146:DNO262147 DXK262146:DXK262147 EHG262146:EHG262147 ERC262146:ERC262147 FAY262146:FAY262147 FKU262146:FKU262147 FUQ262146:FUQ262147 GEM262146:GEM262147 GOI262146:GOI262147 GYE262146:GYE262147 HIA262146:HIA262147 HRW262146:HRW262147 IBS262146:IBS262147 ILO262146:ILO262147 IVK262146:IVK262147 JFG262146:JFG262147 JPC262146:JPC262147 JYY262146:JYY262147 KIU262146:KIU262147 KSQ262146:KSQ262147 LCM262146:LCM262147 LMI262146:LMI262147 LWE262146:LWE262147 MGA262146:MGA262147 MPW262146:MPW262147 MZS262146:MZS262147 NJO262146:NJO262147 NTK262146:NTK262147 ODG262146:ODG262147 ONC262146:ONC262147 OWY262146:OWY262147 PGU262146:PGU262147 PQQ262146:PQQ262147 QAM262146:QAM262147 QKI262146:QKI262147 QUE262146:QUE262147 REA262146:REA262147 RNW262146:RNW262147 RXS262146:RXS262147 SHO262146:SHO262147 SRK262146:SRK262147 TBG262146:TBG262147 TLC262146:TLC262147 TUY262146:TUY262147 UEU262146:UEU262147 UOQ262146:UOQ262147 UYM262146:UYM262147 VII262146:VII262147 VSE262146:VSE262147 WCA262146:WCA262147 WLW262146:WLW262147 WVS262146:WVS262147 K327682:K327683 JG327682:JG327683 TC327682:TC327683 ACY327682:ACY327683 AMU327682:AMU327683 AWQ327682:AWQ327683 BGM327682:BGM327683 BQI327682:BQI327683 CAE327682:CAE327683 CKA327682:CKA327683 CTW327682:CTW327683 DDS327682:DDS327683 DNO327682:DNO327683 DXK327682:DXK327683 EHG327682:EHG327683 ERC327682:ERC327683 FAY327682:FAY327683 FKU327682:FKU327683 FUQ327682:FUQ327683 GEM327682:GEM327683 GOI327682:GOI327683 GYE327682:GYE327683 HIA327682:HIA327683 HRW327682:HRW327683 IBS327682:IBS327683 ILO327682:ILO327683 IVK327682:IVK327683 JFG327682:JFG327683 JPC327682:JPC327683 JYY327682:JYY327683 KIU327682:KIU327683 KSQ327682:KSQ327683 LCM327682:LCM327683 LMI327682:LMI327683 LWE327682:LWE327683 MGA327682:MGA327683 MPW327682:MPW327683 MZS327682:MZS327683 NJO327682:NJO327683 NTK327682:NTK327683 ODG327682:ODG327683 ONC327682:ONC327683 OWY327682:OWY327683 PGU327682:PGU327683 PQQ327682:PQQ327683 QAM327682:QAM327683 QKI327682:QKI327683 QUE327682:QUE327683 REA327682:REA327683 RNW327682:RNW327683 RXS327682:RXS327683 SHO327682:SHO327683 SRK327682:SRK327683 TBG327682:TBG327683 TLC327682:TLC327683 TUY327682:TUY327683 UEU327682:UEU327683 UOQ327682:UOQ327683 UYM327682:UYM327683 VII327682:VII327683 VSE327682:VSE327683 WCA327682:WCA327683 WLW327682:WLW327683 WVS327682:WVS327683 K393218:K393219 JG393218:JG393219 TC393218:TC393219 ACY393218:ACY393219 AMU393218:AMU393219 AWQ393218:AWQ393219 BGM393218:BGM393219 BQI393218:BQI393219 CAE393218:CAE393219 CKA393218:CKA393219 CTW393218:CTW393219 DDS393218:DDS393219 DNO393218:DNO393219 DXK393218:DXK393219 EHG393218:EHG393219 ERC393218:ERC393219 FAY393218:FAY393219 FKU393218:FKU393219 FUQ393218:FUQ393219 GEM393218:GEM393219 GOI393218:GOI393219 GYE393218:GYE393219 HIA393218:HIA393219 HRW393218:HRW393219 IBS393218:IBS393219 ILO393218:ILO393219 IVK393218:IVK393219 JFG393218:JFG393219 JPC393218:JPC393219 JYY393218:JYY393219 KIU393218:KIU393219 KSQ393218:KSQ393219 LCM393218:LCM393219 LMI393218:LMI393219 LWE393218:LWE393219 MGA393218:MGA393219 MPW393218:MPW393219 MZS393218:MZS393219 NJO393218:NJO393219 NTK393218:NTK393219 ODG393218:ODG393219 ONC393218:ONC393219 OWY393218:OWY393219 PGU393218:PGU393219 PQQ393218:PQQ393219 QAM393218:QAM393219 QKI393218:QKI393219 QUE393218:QUE393219 REA393218:REA393219 RNW393218:RNW393219 RXS393218:RXS393219 SHO393218:SHO393219 SRK393218:SRK393219 TBG393218:TBG393219 TLC393218:TLC393219 TUY393218:TUY393219 UEU393218:UEU393219 UOQ393218:UOQ393219 UYM393218:UYM393219 VII393218:VII393219 VSE393218:VSE393219 WCA393218:WCA393219 WLW393218:WLW393219 WVS393218:WVS393219 K458754:K458755 JG458754:JG458755 TC458754:TC458755 ACY458754:ACY458755 AMU458754:AMU458755 AWQ458754:AWQ458755 BGM458754:BGM458755 BQI458754:BQI458755 CAE458754:CAE458755 CKA458754:CKA458755 CTW458754:CTW458755 DDS458754:DDS458755 DNO458754:DNO458755 DXK458754:DXK458755 EHG458754:EHG458755 ERC458754:ERC458755 FAY458754:FAY458755 FKU458754:FKU458755 FUQ458754:FUQ458755 GEM458754:GEM458755 GOI458754:GOI458755 GYE458754:GYE458755 HIA458754:HIA458755 HRW458754:HRW458755 IBS458754:IBS458755 ILO458754:ILO458755 IVK458754:IVK458755 JFG458754:JFG458755 JPC458754:JPC458755 JYY458754:JYY458755 KIU458754:KIU458755 KSQ458754:KSQ458755 LCM458754:LCM458755 LMI458754:LMI458755 LWE458754:LWE458755 MGA458754:MGA458755 MPW458754:MPW458755 MZS458754:MZS458755 NJO458754:NJO458755 NTK458754:NTK458755 ODG458754:ODG458755 ONC458754:ONC458755 OWY458754:OWY458755 PGU458754:PGU458755 PQQ458754:PQQ458755 QAM458754:QAM458755 QKI458754:QKI458755 QUE458754:QUE458755 REA458754:REA458755 RNW458754:RNW458755 RXS458754:RXS458755 SHO458754:SHO458755 SRK458754:SRK458755 TBG458754:TBG458755 TLC458754:TLC458755 TUY458754:TUY458755 UEU458754:UEU458755 UOQ458754:UOQ458755 UYM458754:UYM458755 VII458754:VII458755 VSE458754:VSE458755 WCA458754:WCA458755 WLW458754:WLW458755 WVS458754:WVS458755 K524290:K524291 JG524290:JG524291 TC524290:TC524291 ACY524290:ACY524291 AMU524290:AMU524291 AWQ524290:AWQ524291 BGM524290:BGM524291 BQI524290:BQI524291 CAE524290:CAE524291 CKA524290:CKA524291 CTW524290:CTW524291 DDS524290:DDS524291 DNO524290:DNO524291 DXK524290:DXK524291 EHG524290:EHG524291 ERC524290:ERC524291 FAY524290:FAY524291 FKU524290:FKU524291 FUQ524290:FUQ524291 GEM524290:GEM524291 GOI524290:GOI524291 GYE524290:GYE524291 HIA524290:HIA524291 HRW524290:HRW524291 IBS524290:IBS524291 ILO524290:ILO524291 IVK524290:IVK524291 JFG524290:JFG524291 JPC524290:JPC524291 JYY524290:JYY524291 KIU524290:KIU524291 KSQ524290:KSQ524291 LCM524290:LCM524291 LMI524290:LMI524291 LWE524290:LWE524291 MGA524290:MGA524291 MPW524290:MPW524291 MZS524290:MZS524291 NJO524290:NJO524291 NTK524290:NTK524291 ODG524290:ODG524291 ONC524290:ONC524291 OWY524290:OWY524291 PGU524290:PGU524291 PQQ524290:PQQ524291 QAM524290:QAM524291 QKI524290:QKI524291 QUE524290:QUE524291 REA524290:REA524291 RNW524290:RNW524291 RXS524290:RXS524291 SHO524290:SHO524291 SRK524290:SRK524291 TBG524290:TBG524291 TLC524290:TLC524291 TUY524290:TUY524291 UEU524290:UEU524291 UOQ524290:UOQ524291 UYM524290:UYM524291 VII524290:VII524291 VSE524290:VSE524291 WCA524290:WCA524291 WLW524290:WLW524291 WVS524290:WVS524291 K589826:K589827 JG589826:JG589827 TC589826:TC589827 ACY589826:ACY589827 AMU589826:AMU589827 AWQ589826:AWQ589827 BGM589826:BGM589827 BQI589826:BQI589827 CAE589826:CAE589827 CKA589826:CKA589827 CTW589826:CTW589827 DDS589826:DDS589827 DNO589826:DNO589827 DXK589826:DXK589827 EHG589826:EHG589827 ERC589826:ERC589827 FAY589826:FAY589827 FKU589826:FKU589827 FUQ589826:FUQ589827 GEM589826:GEM589827 GOI589826:GOI589827 GYE589826:GYE589827 HIA589826:HIA589827 HRW589826:HRW589827 IBS589826:IBS589827 ILO589826:ILO589827 IVK589826:IVK589827 JFG589826:JFG589827 JPC589826:JPC589827 JYY589826:JYY589827 KIU589826:KIU589827 KSQ589826:KSQ589827 LCM589826:LCM589827 LMI589826:LMI589827 LWE589826:LWE589827 MGA589826:MGA589827 MPW589826:MPW589827 MZS589826:MZS589827 NJO589826:NJO589827 NTK589826:NTK589827 ODG589826:ODG589827 ONC589826:ONC589827 OWY589826:OWY589827 PGU589826:PGU589827 PQQ589826:PQQ589827 QAM589826:QAM589827 QKI589826:QKI589827 QUE589826:QUE589827 REA589826:REA589827 RNW589826:RNW589827 RXS589826:RXS589827 SHO589826:SHO589827 SRK589826:SRK589827 TBG589826:TBG589827 TLC589826:TLC589827 TUY589826:TUY589827 UEU589826:UEU589827 UOQ589826:UOQ589827 UYM589826:UYM589827 VII589826:VII589827 VSE589826:VSE589827 WCA589826:WCA589827 WLW589826:WLW589827 WVS589826:WVS589827 K655362:K655363 JG655362:JG655363 TC655362:TC655363 ACY655362:ACY655363 AMU655362:AMU655363 AWQ655362:AWQ655363 BGM655362:BGM655363 BQI655362:BQI655363 CAE655362:CAE655363 CKA655362:CKA655363 CTW655362:CTW655363 DDS655362:DDS655363 DNO655362:DNO655363 DXK655362:DXK655363 EHG655362:EHG655363 ERC655362:ERC655363 FAY655362:FAY655363 FKU655362:FKU655363 FUQ655362:FUQ655363 GEM655362:GEM655363 GOI655362:GOI655363 GYE655362:GYE655363 HIA655362:HIA655363 HRW655362:HRW655363 IBS655362:IBS655363 ILO655362:ILO655363 IVK655362:IVK655363 JFG655362:JFG655363 JPC655362:JPC655363 JYY655362:JYY655363 KIU655362:KIU655363 KSQ655362:KSQ655363 LCM655362:LCM655363 LMI655362:LMI655363 LWE655362:LWE655363 MGA655362:MGA655363 MPW655362:MPW655363 MZS655362:MZS655363 NJO655362:NJO655363 NTK655362:NTK655363 ODG655362:ODG655363 ONC655362:ONC655363 OWY655362:OWY655363 PGU655362:PGU655363 PQQ655362:PQQ655363 QAM655362:QAM655363 QKI655362:QKI655363 QUE655362:QUE655363 REA655362:REA655363 RNW655362:RNW655363 RXS655362:RXS655363 SHO655362:SHO655363 SRK655362:SRK655363 TBG655362:TBG655363 TLC655362:TLC655363 TUY655362:TUY655363 UEU655362:UEU655363 UOQ655362:UOQ655363 UYM655362:UYM655363 VII655362:VII655363 VSE655362:VSE655363 WCA655362:WCA655363 WLW655362:WLW655363 WVS655362:WVS655363 K720898:K720899 JG720898:JG720899 TC720898:TC720899 ACY720898:ACY720899 AMU720898:AMU720899 AWQ720898:AWQ720899 BGM720898:BGM720899 BQI720898:BQI720899 CAE720898:CAE720899 CKA720898:CKA720899 CTW720898:CTW720899 DDS720898:DDS720899 DNO720898:DNO720899 DXK720898:DXK720899 EHG720898:EHG720899 ERC720898:ERC720899 FAY720898:FAY720899 FKU720898:FKU720899 FUQ720898:FUQ720899 GEM720898:GEM720899 GOI720898:GOI720899 GYE720898:GYE720899 HIA720898:HIA720899 HRW720898:HRW720899 IBS720898:IBS720899 ILO720898:ILO720899 IVK720898:IVK720899 JFG720898:JFG720899 JPC720898:JPC720899 JYY720898:JYY720899 KIU720898:KIU720899 KSQ720898:KSQ720899 LCM720898:LCM720899 LMI720898:LMI720899 LWE720898:LWE720899 MGA720898:MGA720899 MPW720898:MPW720899 MZS720898:MZS720899 NJO720898:NJO720899 NTK720898:NTK720899 ODG720898:ODG720899 ONC720898:ONC720899 OWY720898:OWY720899 PGU720898:PGU720899 PQQ720898:PQQ720899 QAM720898:QAM720899 QKI720898:QKI720899 QUE720898:QUE720899 REA720898:REA720899 RNW720898:RNW720899 RXS720898:RXS720899 SHO720898:SHO720899 SRK720898:SRK720899 TBG720898:TBG720899 TLC720898:TLC720899 TUY720898:TUY720899 UEU720898:UEU720899 UOQ720898:UOQ720899 UYM720898:UYM720899 VII720898:VII720899 VSE720898:VSE720899 WCA720898:WCA720899 WLW720898:WLW720899 WVS720898:WVS720899 K786434:K786435 JG786434:JG786435 TC786434:TC786435 ACY786434:ACY786435 AMU786434:AMU786435 AWQ786434:AWQ786435 BGM786434:BGM786435 BQI786434:BQI786435 CAE786434:CAE786435 CKA786434:CKA786435 CTW786434:CTW786435 DDS786434:DDS786435 DNO786434:DNO786435 DXK786434:DXK786435 EHG786434:EHG786435 ERC786434:ERC786435 FAY786434:FAY786435 FKU786434:FKU786435 FUQ786434:FUQ786435 GEM786434:GEM786435 GOI786434:GOI786435 GYE786434:GYE786435 HIA786434:HIA786435 HRW786434:HRW786435 IBS786434:IBS786435 ILO786434:ILO786435 IVK786434:IVK786435 JFG786434:JFG786435 JPC786434:JPC786435 JYY786434:JYY786435 KIU786434:KIU786435 KSQ786434:KSQ786435 LCM786434:LCM786435 LMI786434:LMI786435 LWE786434:LWE786435 MGA786434:MGA786435 MPW786434:MPW786435 MZS786434:MZS786435 NJO786434:NJO786435 NTK786434:NTK786435 ODG786434:ODG786435 ONC786434:ONC786435 OWY786434:OWY786435 PGU786434:PGU786435 PQQ786434:PQQ786435 QAM786434:QAM786435 QKI786434:QKI786435 QUE786434:QUE786435 REA786434:REA786435 RNW786434:RNW786435 RXS786434:RXS786435 SHO786434:SHO786435 SRK786434:SRK786435 TBG786434:TBG786435 TLC786434:TLC786435 TUY786434:TUY786435 UEU786434:UEU786435 UOQ786434:UOQ786435 UYM786434:UYM786435 VII786434:VII786435 VSE786434:VSE786435 WCA786434:WCA786435 WLW786434:WLW786435 WVS786434:WVS786435 K851970:K851971 JG851970:JG851971 TC851970:TC851971 ACY851970:ACY851971 AMU851970:AMU851971 AWQ851970:AWQ851971 BGM851970:BGM851971 BQI851970:BQI851971 CAE851970:CAE851971 CKA851970:CKA851971 CTW851970:CTW851971 DDS851970:DDS851971 DNO851970:DNO851971 DXK851970:DXK851971 EHG851970:EHG851971 ERC851970:ERC851971 FAY851970:FAY851971 FKU851970:FKU851971 FUQ851970:FUQ851971 GEM851970:GEM851971 GOI851970:GOI851971 GYE851970:GYE851971 HIA851970:HIA851971 HRW851970:HRW851971 IBS851970:IBS851971 ILO851970:ILO851971 IVK851970:IVK851971 JFG851970:JFG851971 JPC851970:JPC851971 JYY851970:JYY851971 KIU851970:KIU851971 KSQ851970:KSQ851971 LCM851970:LCM851971 LMI851970:LMI851971 LWE851970:LWE851971 MGA851970:MGA851971 MPW851970:MPW851971 MZS851970:MZS851971 NJO851970:NJO851971 NTK851970:NTK851971 ODG851970:ODG851971 ONC851970:ONC851971 OWY851970:OWY851971 PGU851970:PGU851971 PQQ851970:PQQ851971 QAM851970:QAM851971 QKI851970:QKI851971 QUE851970:QUE851971 REA851970:REA851971 RNW851970:RNW851971 RXS851970:RXS851971 SHO851970:SHO851971 SRK851970:SRK851971 TBG851970:TBG851971 TLC851970:TLC851971 TUY851970:TUY851971 UEU851970:UEU851971 UOQ851970:UOQ851971 UYM851970:UYM851971 VII851970:VII851971 VSE851970:VSE851971 WCA851970:WCA851971 WLW851970:WLW851971 WVS851970:WVS851971 K917506:K917507 JG917506:JG917507 TC917506:TC917507 ACY917506:ACY917507 AMU917506:AMU917507 AWQ917506:AWQ917507 BGM917506:BGM917507 BQI917506:BQI917507 CAE917506:CAE917507 CKA917506:CKA917507 CTW917506:CTW917507 DDS917506:DDS917507 DNO917506:DNO917507 DXK917506:DXK917507 EHG917506:EHG917507 ERC917506:ERC917507 FAY917506:FAY917507 FKU917506:FKU917507 FUQ917506:FUQ917507 GEM917506:GEM917507 GOI917506:GOI917507 GYE917506:GYE917507 HIA917506:HIA917507 HRW917506:HRW917507 IBS917506:IBS917507 ILO917506:ILO917507 IVK917506:IVK917507 JFG917506:JFG917507 JPC917506:JPC917507 JYY917506:JYY917507 KIU917506:KIU917507 KSQ917506:KSQ917507 LCM917506:LCM917507 LMI917506:LMI917507 LWE917506:LWE917507 MGA917506:MGA917507 MPW917506:MPW917507 MZS917506:MZS917507 NJO917506:NJO917507 NTK917506:NTK917507 ODG917506:ODG917507 ONC917506:ONC917507 OWY917506:OWY917507 PGU917506:PGU917507 PQQ917506:PQQ917507 QAM917506:QAM917507 QKI917506:QKI917507 QUE917506:QUE917507 REA917506:REA917507 RNW917506:RNW917507 RXS917506:RXS917507 SHO917506:SHO917507 SRK917506:SRK917507 TBG917506:TBG917507 TLC917506:TLC917507 TUY917506:TUY917507 UEU917506:UEU917507 UOQ917506:UOQ917507 UYM917506:UYM917507 VII917506:VII917507 VSE917506:VSE917507 WCA917506:WCA917507 WLW917506:WLW917507 WVS917506:WVS917507 K983042:K983043 JG983042:JG983043 TC983042:TC983043 ACY983042:ACY983043 AMU983042:AMU983043 AWQ983042:AWQ983043 BGM983042:BGM983043 BQI983042:BQI983043 CAE983042:CAE983043 CKA983042:CKA983043 CTW983042:CTW983043 DDS983042:DDS983043 DNO983042:DNO983043 DXK983042:DXK983043 EHG983042:EHG983043 ERC983042:ERC983043 FAY983042:FAY983043 FKU983042:FKU983043 FUQ983042:FUQ983043 GEM983042:GEM983043 GOI983042:GOI983043 GYE983042:GYE983043 HIA983042:HIA983043 HRW983042:HRW983043 IBS983042:IBS983043 ILO983042:ILO983043 IVK983042:IVK983043 JFG983042:JFG983043 JPC983042:JPC983043 JYY983042:JYY983043 KIU983042:KIU983043 KSQ983042:KSQ983043 LCM983042:LCM983043 LMI983042:LMI983043 LWE983042:LWE983043 MGA983042:MGA983043 MPW983042:MPW983043 MZS983042:MZS983043 NJO983042:NJO983043 NTK983042:NTK983043 ODG983042:ODG983043 ONC983042:ONC983043 OWY983042:OWY983043 PGU983042:PGU983043 PQQ983042:PQQ983043 QAM983042:QAM983043 QKI983042:QKI983043 QUE983042:QUE983043 REA983042:REA983043 RNW983042:RNW983043 RXS983042:RXS983043 SHO983042:SHO983043 SRK983042:SRK983043 TBG983042:TBG983043 TLC983042:TLC983043 TUY983042:TUY983043 UEU983042:UEU983043 UOQ983042:UOQ983043 UYM983042:UYM983043 VII983042:VII983043 VSE983042:VSE983043 WCA983042:WCA983043 WLW983042:WLW983043 WVS983042:WVS983043" xr:uid="{00000000-0002-0000-0500-000008000000}"/>
    <dataValidation allowBlank="1" showInputMessage="1" showErrorMessage="1" prompt="This cell is automatically updated from the names List according to the index number in L1. It needs to be identical to the output product." sqref="L3:L6 JH3:JH6 TD3:TD6 ACZ3:ACZ6 AMV3:AMV6 AWR3:AWR6 BGN3:BGN6 BQJ3:BQJ6 CAF3:CAF6 CKB3:CKB6 CTX3:CTX6 DDT3:DDT6 DNP3:DNP6 DXL3:DXL6 EHH3:EHH6 ERD3:ERD6 FAZ3:FAZ6 FKV3:FKV6 FUR3:FUR6 GEN3:GEN6 GOJ3:GOJ6 GYF3:GYF6 HIB3:HIB6 HRX3:HRX6 IBT3:IBT6 ILP3:ILP6 IVL3:IVL6 JFH3:JFH6 JPD3:JPD6 JYZ3:JYZ6 KIV3:KIV6 KSR3:KSR6 LCN3:LCN6 LMJ3:LMJ6 LWF3:LWF6 MGB3:MGB6 MPX3:MPX6 MZT3:MZT6 NJP3:NJP6 NTL3:NTL6 ODH3:ODH6 OND3:OND6 OWZ3:OWZ6 PGV3:PGV6 PQR3:PQR6 QAN3:QAN6 QKJ3:QKJ6 QUF3:QUF6 REB3:REB6 RNX3:RNX6 RXT3:RXT6 SHP3:SHP6 SRL3:SRL6 TBH3:TBH6 TLD3:TLD6 TUZ3:TUZ6 UEV3:UEV6 UOR3:UOR6 UYN3:UYN6 VIJ3:VIJ6 VSF3:VSF6 WCB3:WCB6 WLX3:WLX6 WVT3:WVT6 L65539:L65542 JH65539:JH65542 TD65539:TD65542 ACZ65539:ACZ65542 AMV65539:AMV65542 AWR65539:AWR65542 BGN65539:BGN65542 BQJ65539:BQJ65542 CAF65539:CAF65542 CKB65539:CKB65542 CTX65539:CTX65542 DDT65539:DDT65542 DNP65539:DNP65542 DXL65539:DXL65542 EHH65539:EHH65542 ERD65539:ERD65542 FAZ65539:FAZ65542 FKV65539:FKV65542 FUR65539:FUR65542 GEN65539:GEN65542 GOJ65539:GOJ65542 GYF65539:GYF65542 HIB65539:HIB65542 HRX65539:HRX65542 IBT65539:IBT65542 ILP65539:ILP65542 IVL65539:IVL65542 JFH65539:JFH65542 JPD65539:JPD65542 JYZ65539:JYZ65542 KIV65539:KIV65542 KSR65539:KSR65542 LCN65539:LCN65542 LMJ65539:LMJ65542 LWF65539:LWF65542 MGB65539:MGB65542 MPX65539:MPX65542 MZT65539:MZT65542 NJP65539:NJP65542 NTL65539:NTL65542 ODH65539:ODH65542 OND65539:OND65542 OWZ65539:OWZ65542 PGV65539:PGV65542 PQR65539:PQR65542 QAN65539:QAN65542 QKJ65539:QKJ65542 QUF65539:QUF65542 REB65539:REB65542 RNX65539:RNX65542 RXT65539:RXT65542 SHP65539:SHP65542 SRL65539:SRL65542 TBH65539:TBH65542 TLD65539:TLD65542 TUZ65539:TUZ65542 UEV65539:UEV65542 UOR65539:UOR65542 UYN65539:UYN65542 VIJ65539:VIJ65542 VSF65539:VSF65542 WCB65539:WCB65542 WLX65539:WLX65542 WVT65539:WVT65542 L131075:L131078 JH131075:JH131078 TD131075:TD131078 ACZ131075:ACZ131078 AMV131075:AMV131078 AWR131075:AWR131078 BGN131075:BGN131078 BQJ131075:BQJ131078 CAF131075:CAF131078 CKB131075:CKB131078 CTX131075:CTX131078 DDT131075:DDT131078 DNP131075:DNP131078 DXL131075:DXL131078 EHH131075:EHH131078 ERD131075:ERD131078 FAZ131075:FAZ131078 FKV131075:FKV131078 FUR131075:FUR131078 GEN131075:GEN131078 GOJ131075:GOJ131078 GYF131075:GYF131078 HIB131075:HIB131078 HRX131075:HRX131078 IBT131075:IBT131078 ILP131075:ILP131078 IVL131075:IVL131078 JFH131075:JFH131078 JPD131075:JPD131078 JYZ131075:JYZ131078 KIV131075:KIV131078 KSR131075:KSR131078 LCN131075:LCN131078 LMJ131075:LMJ131078 LWF131075:LWF131078 MGB131075:MGB131078 MPX131075:MPX131078 MZT131075:MZT131078 NJP131075:NJP131078 NTL131075:NTL131078 ODH131075:ODH131078 OND131075:OND131078 OWZ131075:OWZ131078 PGV131075:PGV131078 PQR131075:PQR131078 QAN131075:QAN131078 QKJ131075:QKJ131078 QUF131075:QUF131078 REB131075:REB131078 RNX131075:RNX131078 RXT131075:RXT131078 SHP131075:SHP131078 SRL131075:SRL131078 TBH131075:TBH131078 TLD131075:TLD131078 TUZ131075:TUZ131078 UEV131075:UEV131078 UOR131075:UOR131078 UYN131075:UYN131078 VIJ131075:VIJ131078 VSF131075:VSF131078 WCB131075:WCB131078 WLX131075:WLX131078 WVT131075:WVT131078 L196611:L196614 JH196611:JH196614 TD196611:TD196614 ACZ196611:ACZ196614 AMV196611:AMV196614 AWR196611:AWR196614 BGN196611:BGN196614 BQJ196611:BQJ196614 CAF196611:CAF196614 CKB196611:CKB196614 CTX196611:CTX196614 DDT196611:DDT196614 DNP196611:DNP196614 DXL196611:DXL196614 EHH196611:EHH196614 ERD196611:ERD196614 FAZ196611:FAZ196614 FKV196611:FKV196614 FUR196611:FUR196614 GEN196611:GEN196614 GOJ196611:GOJ196614 GYF196611:GYF196614 HIB196611:HIB196614 HRX196611:HRX196614 IBT196611:IBT196614 ILP196611:ILP196614 IVL196611:IVL196614 JFH196611:JFH196614 JPD196611:JPD196614 JYZ196611:JYZ196614 KIV196611:KIV196614 KSR196611:KSR196614 LCN196611:LCN196614 LMJ196611:LMJ196614 LWF196611:LWF196614 MGB196611:MGB196614 MPX196611:MPX196614 MZT196611:MZT196614 NJP196611:NJP196614 NTL196611:NTL196614 ODH196611:ODH196614 OND196611:OND196614 OWZ196611:OWZ196614 PGV196611:PGV196614 PQR196611:PQR196614 QAN196611:QAN196614 QKJ196611:QKJ196614 QUF196611:QUF196614 REB196611:REB196614 RNX196611:RNX196614 RXT196611:RXT196614 SHP196611:SHP196614 SRL196611:SRL196614 TBH196611:TBH196614 TLD196611:TLD196614 TUZ196611:TUZ196614 UEV196611:UEV196614 UOR196611:UOR196614 UYN196611:UYN196614 VIJ196611:VIJ196614 VSF196611:VSF196614 WCB196611:WCB196614 WLX196611:WLX196614 WVT196611:WVT196614 L262147:L262150 JH262147:JH262150 TD262147:TD262150 ACZ262147:ACZ262150 AMV262147:AMV262150 AWR262147:AWR262150 BGN262147:BGN262150 BQJ262147:BQJ262150 CAF262147:CAF262150 CKB262147:CKB262150 CTX262147:CTX262150 DDT262147:DDT262150 DNP262147:DNP262150 DXL262147:DXL262150 EHH262147:EHH262150 ERD262147:ERD262150 FAZ262147:FAZ262150 FKV262147:FKV262150 FUR262147:FUR262150 GEN262147:GEN262150 GOJ262147:GOJ262150 GYF262147:GYF262150 HIB262147:HIB262150 HRX262147:HRX262150 IBT262147:IBT262150 ILP262147:ILP262150 IVL262147:IVL262150 JFH262147:JFH262150 JPD262147:JPD262150 JYZ262147:JYZ262150 KIV262147:KIV262150 KSR262147:KSR262150 LCN262147:LCN262150 LMJ262147:LMJ262150 LWF262147:LWF262150 MGB262147:MGB262150 MPX262147:MPX262150 MZT262147:MZT262150 NJP262147:NJP262150 NTL262147:NTL262150 ODH262147:ODH262150 OND262147:OND262150 OWZ262147:OWZ262150 PGV262147:PGV262150 PQR262147:PQR262150 QAN262147:QAN262150 QKJ262147:QKJ262150 QUF262147:QUF262150 REB262147:REB262150 RNX262147:RNX262150 RXT262147:RXT262150 SHP262147:SHP262150 SRL262147:SRL262150 TBH262147:TBH262150 TLD262147:TLD262150 TUZ262147:TUZ262150 UEV262147:UEV262150 UOR262147:UOR262150 UYN262147:UYN262150 VIJ262147:VIJ262150 VSF262147:VSF262150 WCB262147:WCB262150 WLX262147:WLX262150 WVT262147:WVT262150 L327683:L327686 JH327683:JH327686 TD327683:TD327686 ACZ327683:ACZ327686 AMV327683:AMV327686 AWR327683:AWR327686 BGN327683:BGN327686 BQJ327683:BQJ327686 CAF327683:CAF327686 CKB327683:CKB327686 CTX327683:CTX327686 DDT327683:DDT327686 DNP327683:DNP327686 DXL327683:DXL327686 EHH327683:EHH327686 ERD327683:ERD327686 FAZ327683:FAZ327686 FKV327683:FKV327686 FUR327683:FUR327686 GEN327683:GEN327686 GOJ327683:GOJ327686 GYF327683:GYF327686 HIB327683:HIB327686 HRX327683:HRX327686 IBT327683:IBT327686 ILP327683:ILP327686 IVL327683:IVL327686 JFH327683:JFH327686 JPD327683:JPD327686 JYZ327683:JYZ327686 KIV327683:KIV327686 KSR327683:KSR327686 LCN327683:LCN327686 LMJ327683:LMJ327686 LWF327683:LWF327686 MGB327683:MGB327686 MPX327683:MPX327686 MZT327683:MZT327686 NJP327683:NJP327686 NTL327683:NTL327686 ODH327683:ODH327686 OND327683:OND327686 OWZ327683:OWZ327686 PGV327683:PGV327686 PQR327683:PQR327686 QAN327683:QAN327686 QKJ327683:QKJ327686 QUF327683:QUF327686 REB327683:REB327686 RNX327683:RNX327686 RXT327683:RXT327686 SHP327683:SHP327686 SRL327683:SRL327686 TBH327683:TBH327686 TLD327683:TLD327686 TUZ327683:TUZ327686 UEV327683:UEV327686 UOR327683:UOR327686 UYN327683:UYN327686 VIJ327683:VIJ327686 VSF327683:VSF327686 WCB327683:WCB327686 WLX327683:WLX327686 WVT327683:WVT327686 L393219:L393222 JH393219:JH393222 TD393219:TD393222 ACZ393219:ACZ393222 AMV393219:AMV393222 AWR393219:AWR393222 BGN393219:BGN393222 BQJ393219:BQJ393222 CAF393219:CAF393222 CKB393219:CKB393222 CTX393219:CTX393222 DDT393219:DDT393222 DNP393219:DNP393222 DXL393219:DXL393222 EHH393219:EHH393222 ERD393219:ERD393222 FAZ393219:FAZ393222 FKV393219:FKV393222 FUR393219:FUR393222 GEN393219:GEN393222 GOJ393219:GOJ393222 GYF393219:GYF393222 HIB393219:HIB393222 HRX393219:HRX393222 IBT393219:IBT393222 ILP393219:ILP393222 IVL393219:IVL393222 JFH393219:JFH393222 JPD393219:JPD393222 JYZ393219:JYZ393222 KIV393219:KIV393222 KSR393219:KSR393222 LCN393219:LCN393222 LMJ393219:LMJ393222 LWF393219:LWF393222 MGB393219:MGB393222 MPX393219:MPX393222 MZT393219:MZT393222 NJP393219:NJP393222 NTL393219:NTL393222 ODH393219:ODH393222 OND393219:OND393222 OWZ393219:OWZ393222 PGV393219:PGV393222 PQR393219:PQR393222 QAN393219:QAN393222 QKJ393219:QKJ393222 QUF393219:QUF393222 REB393219:REB393222 RNX393219:RNX393222 RXT393219:RXT393222 SHP393219:SHP393222 SRL393219:SRL393222 TBH393219:TBH393222 TLD393219:TLD393222 TUZ393219:TUZ393222 UEV393219:UEV393222 UOR393219:UOR393222 UYN393219:UYN393222 VIJ393219:VIJ393222 VSF393219:VSF393222 WCB393219:WCB393222 WLX393219:WLX393222 WVT393219:WVT393222 L458755:L458758 JH458755:JH458758 TD458755:TD458758 ACZ458755:ACZ458758 AMV458755:AMV458758 AWR458755:AWR458758 BGN458755:BGN458758 BQJ458755:BQJ458758 CAF458755:CAF458758 CKB458755:CKB458758 CTX458755:CTX458758 DDT458755:DDT458758 DNP458755:DNP458758 DXL458755:DXL458758 EHH458755:EHH458758 ERD458755:ERD458758 FAZ458755:FAZ458758 FKV458755:FKV458758 FUR458755:FUR458758 GEN458755:GEN458758 GOJ458755:GOJ458758 GYF458755:GYF458758 HIB458755:HIB458758 HRX458755:HRX458758 IBT458755:IBT458758 ILP458755:ILP458758 IVL458755:IVL458758 JFH458755:JFH458758 JPD458755:JPD458758 JYZ458755:JYZ458758 KIV458755:KIV458758 KSR458755:KSR458758 LCN458755:LCN458758 LMJ458755:LMJ458758 LWF458755:LWF458758 MGB458755:MGB458758 MPX458755:MPX458758 MZT458755:MZT458758 NJP458755:NJP458758 NTL458755:NTL458758 ODH458755:ODH458758 OND458755:OND458758 OWZ458755:OWZ458758 PGV458755:PGV458758 PQR458755:PQR458758 QAN458755:QAN458758 QKJ458755:QKJ458758 QUF458755:QUF458758 REB458755:REB458758 RNX458755:RNX458758 RXT458755:RXT458758 SHP458755:SHP458758 SRL458755:SRL458758 TBH458755:TBH458758 TLD458755:TLD458758 TUZ458755:TUZ458758 UEV458755:UEV458758 UOR458755:UOR458758 UYN458755:UYN458758 VIJ458755:VIJ458758 VSF458755:VSF458758 WCB458755:WCB458758 WLX458755:WLX458758 WVT458755:WVT458758 L524291:L524294 JH524291:JH524294 TD524291:TD524294 ACZ524291:ACZ524294 AMV524291:AMV524294 AWR524291:AWR524294 BGN524291:BGN524294 BQJ524291:BQJ524294 CAF524291:CAF524294 CKB524291:CKB524294 CTX524291:CTX524294 DDT524291:DDT524294 DNP524291:DNP524294 DXL524291:DXL524294 EHH524291:EHH524294 ERD524291:ERD524294 FAZ524291:FAZ524294 FKV524291:FKV524294 FUR524291:FUR524294 GEN524291:GEN524294 GOJ524291:GOJ524294 GYF524291:GYF524294 HIB524291:HIB524294 HRX524291:HRX524294 IBT524291:IBT524294 ILP524291:ILP524294 IVL524291:IVL524294 JFH524291:JFH524294 JPD524291:JPD524294 JYZ524291:JYZ524294 KIV524291:KIV524294 KSR524291:KSR524294 LCN524291:LCN524294 LMJ524291:LMJ524294 LWF524291:LWF524294 MGB524291:MGB524294 MPX524291:MPX524294 MZT524291:MZT524294 NJP524291:NJP524294 NTL524291:NTL524294 ODH524291:ODH524294 OND524291:OND524294 OWZ524291:OWZ524294 PGV524291:PGV524294 PQR524291:PQR524294 QAN524291:QAN524294 QKJ524291:QKJ524294 QUF524291:QUF524294 REB524291:REB524294 RNX524291:RNX524294 RXT524291:RXT524294 SHP524291:SHP524294 SRL524291:SRL524294 TBH524291:TBH524294 TLD524291:TLD524294 TUZ524291:TUZ524294 UEV524291:UEV524294 UOR524291:UOR524294 UYN524291:UYN524294 VIJ524291:VIJ524294 VSF524291:VSF524294 WCB524291:WCB524294 WLX524291:WLX524294 WVT524291:WVT524294 L589827:L589830 JH589827:JH589830 TD589827:TD589830 ACZ589827:ACZ589830 AMV589827:AMV589830 AWR589827:AWR589830 BGN589827:BGN589830 BQJ589827:BQJ589830 CAF589827:CAF589830 CKB589827:CKB589830 CTX589827:CTX589830 DDT589827:DDT589830 DNP589827:DNP589830 DXL589827:DXL589830 EHH589827:EHH589830 ERD589827:ERD589830 FAZ589827:FAZ589830 FKV589827:FKV589830 FUR589827:FUR589830 GEN589827:GEN589830 GOJ589827:GOJ589830 GYF589827:GYF589830 HIB589827:HIB589830 HRX589827:HRX589830 IBT589827:IBT589830 ILP589827:ILP589830 IVL589827:IVL589830 JFH589827:JFH589830 JPD589827:JPD589830 JYZ589827:JYZ589830 KIV589827:KIV589830 KSR589827:KSR589830 LCN589827:LCN589830 LMJ589827:LMJ589830 LWF589827:LWF589830 MGB589827:MGB589830 MPX589827:MPX589830 MZT589827:MZT589830 NJP589827:NJP589830 NTL589827:NTL589830 ODH589827:ODH589830 OND589827:OND589830 OWZ589827:OWZ589830 PGV589827:PGV589830 PQR589827:PQR589830 QAN589827:QAN589830 QKJ589827:QKJ589830 QUF589827:QUF589830 REB589827:REB589830 RNX589827:RNX589830 RXT589827:RXT589830 SHP589827:SHP589830 SRL589827:SRL589830 TBH589827:TBH589830 TLD589827:TLD589830 TUZ589827:TUZ589830 UEV589827:UEV589830 UOR589827:UOR589830 UYN589827:UYN589830 VIJ589827:VIJ589830 VSF589827:VSF589830 WCB589827:WCB589830 WLX589827:WLX589830 WVT589827:WVT589830 L655363:L655366 JH655363:JH655366 TD655363:TD655366 ACZ655363:ACZ655366 AMV655363:AMV655366 AWR655363:AWR655366 BGN655363:BGN655366 BQJ655363:BQJ655366 CAF655363:CAF655366 CKB655363:CKB655366 CTX655363:CTX655366 DDT655363:DDT655366 DNP655363:DNP655366 DXL655363:DXL655366 EHH655363:EHH655366 ERD655363:ERD655366 FAZ655363:FAZ655366 FKV655363:FKV655366 FUR655363:FUR655366 GEN655363:GEN655366 GOJ655363:GOJ655366 GYF655363:GYF655366 HIB655363:HIB655366 HRX655363:HRX655366 IBT655363:IBT655366 ILP655363:ILP655366 IVL655363:IVL655366 JFH655363:JFH655366 JPD655363:JPD655366 JYZ655363:JYZ655366 KIV655363:KIV655366 KSR655363:KSR655366 LCN655363:LCN655366 LMJ655363:LMJ655366 LWF655363:LWF655366 MGB655363:MGB655366 MPX655363:MPX655366 MZT655363:MZT655366 NJP655363:NJP655366 NTL655363:NTL655366 ODH655363:ODH655366 OND655363:OND655366 OWZ655363:OWZ655366 PGV655363:PGV655366 PQR655363:PQR655366 QAN655363:QAN655366 QKJ655363:QKJ655366 QUF655363:QUF655366 REB655363:REB655366 RNX655363:RNX655366 RXT655363:RXT655366 SHP655363:SHP655366 SRL655363:SRL655366 TBH655363:TBH655366 TLD655363:TLD655366 TUZ655363:TUZ655366 UEV655363:UEV655366 UOR655363:UOR655366 UYN655363:UYN655366 VIJ655363:VIJ655366 VSF655363:VSF655366 WCB655363:WCB655366 WLX655363:WLX655366 WVT655363:WVT655366 L720899:L720902 JH720899:JH720902 TD720899:TD720902 ACZ720899:ACZ720902 AMV720899:AMV720902 AWR720899:AWR720902 BGN720899:BGN720902 BQJ720899:BQJ720902 CAF720899:CAF720902 CKB720899:CKB720902 CTX720899:CTX720902 DDT720899:DDT720902 DNP720899:DNP720902 DXL720899:DXL720902 EHH720899:EHH720902 ERD720899:ERD720902 FAZ720899:FAZ720902 FKV720899:FKV720902 FUR720899:FUR720902 GEN720899:GEN720902 GOJ720899:GOJ720902 GYF720899:GYF720902 HIB720899:HIB720902 HRX720899:HRX720902 IBT720899:IBT720902 ILP720899:ILP720902 IVL720899:IVL720902 JFH720899:JFH720902 JPD720899:JPD720902 JYZ720899:JYZ720902 KIV720899:KIV720902 KSR720899:KSR720902 LCN720899:LCN720902 LMJ720899:LMJ720902 LWF720899:LWF720902 MGB720899:MGB720902 MPX720899:MPX720902 MZT720899:MZT720902 NJP720899:NJP720902 NTL720899:NTL720902 ODH720899:ODH720902 OND720899:OND720902 OWZ720899:OWZ720902 PGV720899:PGV720902 PQR720899:PQR720902 QAN720899:QAN720902 QKJ720899:QKJ720902 QUF720899:QUF720902 REB720899:REB720902 RNX720899:RNX720902 RXT720899:RXT720902 SHP720899:SHP720902 SRL720899:SRL720902 TBH720899:TBH720902 TLD720899:TLD720902 TUZ720899:TUZ720902 UEV720899:UEV720902 UOR720899:UOR720902 UYN720899:UYN720902 VIJ720899:VIJ720902 VSF720899:VSF720902 WCB720899:WCB720902 WLX720899:WLX720902 WVT720899:WVT720902 L786435:L786438 JH786435:JH786438 TD786435:TD786438 ACZ786435:ACZ786438 AMV786435:AMV786438 AWR786435:AWR786438 BGN786435:BGN786438 BQJ786435:BQJ786438 CAF786435:CAF786438 CKB786435:CKB786438 CTX786435:CTX786438 DDT786435:DDT786438 DNP786435:DNP786438 DXL786435:DXL786438 EHH786435:EHH786438 ERD786435:ERD786438 FAZ786435:FAZ786438 FKV786435:FKV786438 FUR786435:FUR786438 GEN786435:GEN786438 GOJ786435:GOJ786438 GYF786435:GYF786438 HIB786435:HIB786438 HRX786435:HRX786438 IBT786435:IBT786438 ILP786435:ILP786438 IVL786435:IVL786438 JFH786435:JFH786438 JPD786435:JPD786438 JYZ786435:JYZ786438 KIV786435:KIV786438 KSR786435:KSR786438 LCN786435:LCN786438 LMJ786435:LMJ786438 LWF786435:LWF786438 MGB786435:MGB786438 MPX786435:MPX786438 MZT786435:MZT786438 NJP786435:NJP786438 NTL786435:NTL786438 ODH786435:ODH786438 OND786435:OND786438 OWZ786435:OWZ786438 PGV786435:PGV786438 PQR786435:PQR786438 QAN786435:QAN786438 QKJ786435:QKJ786438 QUF786435:QUF786438 REB786435:REB786438 RNX786435:RNX786438 RXT786435:RXT786438 SHP786435:SHP786438 SRL786435:SRL786438 TBH786435:TBH786438 TLD786435:TLD786438 TUZ786435:TUZ786438 UEV786435:UEV786438 UOR786435:UOR786438 UYN786435:UYN786438 VIJ786435:VIJ786438 VSF786435:VSF786438 WCB786435:WCB786438 WLX786435:WLX786438 WVT786435:WVT786438 L851971:L851974 JH851971:JH851974 TD851971:TD851974 ACZ851971:ACZ851974 AMV851971:AMV851974 AWR851971:AWR851974 BGN851971:BGN851974 BQJ851971:BQJ851974 CAF851971:CAF851974 CKB851971:CKB851974 CTX851971:CTX851974 DDT851971:DDT851974 DNP851971:DNP851974 DXL851971:DXL851974 EHH851971:EHH851974 ERD851971:ERD851974 FAZ851971:FAZ851974 FKV851971:FKV851974 FUR851971:FUR851974 GEN851971:GEN851974 GOJ851971:GOJ851974 GYF851971:GYF851974 HIB851971:HIB851974 HRX851971:HRX851974 IBT851971:IBT851974 ILP851971:ILP851974 IVL851971:IVL851974 JFH851971:JFH851974 JPD851971:JPD851974 JYZ851971:JYZ851974 KIV851971:KIV851974 KSR851971:KSR851974 LCN851971:LCN851974 LMJ851971:LMJ851974 LWF851971:LWF851974 MGB851971:MGB851974 MPX851971:MPX851974 MZT851971:MZT851974 NJP851971:NJP851974 NTL851971:NTL851974 ODH851971:ODH851974 OND851971:OND851974 OWZ851971:OWZ851974 PGV851971:PGV851974 PQR851971:PQR851974 QAN851971:QAN851974 QKJ851971:QKJ851974 QUF851971:QUF851974 REB851971:REB851974 RNX851971:RNX851974 RXT851971:RXT851974 SHP851971:SHP851974 SRL851971:SRL851974 TBH851971:TBH851974 TLD851971:TLD851974 TUZ851971:TUZ851974 UEV851971:UEV851974 UOR851971:UOR851974 UYN851971:UYN851974 VIJ851971:VIJ851974 VSF851971:VSF851974 WCB851971:WCB851974 WLX851971:WLX851974 WVT851971:WVT851974 L917507:L917510 JH917507:JH917510 TD917507:TD917510 ACZ917507:ACZ917510 AMV917507:AMV917510 AWR917507:AWR917510 BGN917507:BGN917510 BQJ917507:BQJ917510 CAF917507:CAF917510 CKB917507:CKB917510 CTX917507:CTX917510 DDT917507:DDT917510 DNP917507:DNP917510 DXL917507:DXL917510 EHH917507:EHH917510 ERD917507:ERD917510 FAZ917507:FAZ917510 FKV917507:FKV917510 FUR917507:FUR917510 GEN917507:GEN917510 GOJ917507:GOJ917510 GYF917507:GYF917510 HIB917507:HIB917510 HRX917507:HRX917510 IBT917507:IBT917510 ILP917507:ILP917510 IVL917507:IVL917510 JFH917507:JFH917510 JPD917507:JPD917510 JYZ917507:JYZ917510 KIV917507:KIV917510 KSR917507:KSR917510 LCN917507:LCN917510 LMJ917507:LMJ917510 LWF917507:LWF917510 MGB917507:MGB917510 MPX917507:MPX917510 MZT917507:MZT917510 NJP917507:NJP917510 NTL917507:NTL917510 ODH917507:ODH917510 OND917507:OND917510 OWZ917507:OWZ917510 PGV917507:PGV917510 PQR917507:PQR917510 QAN917507:QAN917510 QKJ917507:QKJ917510 QUF917507:QUF917510 REB917507:REB917510 RNX917507:RNX917510 RXT917507:RXT917510 SHP917507:SHP917510 SRL917507:SRL917510 TBH917507:TBH917510 TLD917507:TLD917510 TUZ917507:TUZ917510 UEV917507:UEV917510 UOR917507:UOR917510 UYN917507:UYN917510 VIJ917507:VIJ917510 VSF917507:VSF917510 WCB917507:WCB917510 WLX917507:WLX917510 WVT917507:WVT917510 L983043:L983046 JH983043:JH983046 TD983043:TD983046 ACZ983043:ACZ983046 AMV983043:AMV983046 AWR983043:AWR983046 BGN983043:BGN983046 BQJ983043:BQJ983046 CAF983043:CAF983046 CKB983043:CKB983046 CTX983043:CTX983046 DDT983043:DDT983046 DNP983043:DNP983046 DXL983043:DXL983046 EHH983043:EHH983046 ERD983043:ERD983046 FAZ983043:FAZ983046 FKV983043:FKV983046 FUR983043:FUR983046 GEN983043:GEN983046 GOJ983043:GOJ983046 GYF983043:GYF983046 HIB983043:HIB983046 HRX983043:HRX983046 IBT983043:IBT983046 ILP983043:ILP983046 IVL983043:IVL983046 JFH983043:JFH983046 JPD983043:JPD983046 JYZ983043:JYZ983046 KIV983043:KIV983046 KSR983043:KSR983046 LCN983043:LCN983046 LMJ983043:LMJ983046 LWF983043:LWF983046 MGB983043:MGB983046 MPX983043:MPX983046 MZT983043:MZT983046 NJP983043:NJP983046 NTL983043:NTL983046 ODH983043:ODH983046 OND983043:OND983046 OWZ983043:OWZ983046 PGV983043:PGV983046 PQR983043:PQR983046 QAN983043:QAN983046 QKJ983043:QKJ983046 QUF983043:QUF983046 REB983043:REB983046 RNX983043:RNX983046 RXT983043:RXT983046 SHP983043:SHP983046 SRL983043:SRL983046 TBH983043:TBH983046 TLD983043:TLD983046 TUZ983043:TUZ983046 UEV983043:UEV983046 UOR983043:UOR983046 UYN983043:UYN983046 VIJ983043:VIJ983046 VSF983043:VSF983046 WCB983043:WCB983046 WLX983043:WLX983046 WVT983043:WVT983046" xr:uid="{00000000-0002-0000-0500-000009000000}"/>
    <dataValidation allowBlank="1" showInputMessage="1" showErrorMessage="1" prompt="Do not change." sqref="W2:AG3 JS2:KC3 TO2:TY3 ADK2:ADU3 ANG2:ANQ3 AXC2:AXM3 BGY2:BHI3 BQU2:BRE3 CAQ2:CBA3 CKM2:CKW3 CUI2:CUS3 DEE2:DEO3 DOA2:DOK3 DXW2:DYG3 EHS2:EIC3 ERO2:ERY3 FBK2:FBU3 FLG2:FLQ3 FVC2:FVM3 GEY2:GFI3 GOU2:GPE3 GYQ2:GZA3 HIM2:HIW3 HSI2:HSS3 ICE2:ICO3 IMA2:IMK3 IVW2:IWG3 JFS2:JGC3 JPO2:JPY3 JZK2:JZU3 KJG2:KJQ3 KTC2:KTM3 LCY2:LDI3 LMU2:LNE3 LWQ2:LXA3 MGM2:MGW3 MQI2:MQS3 NAE2:NAO3 NKA2:NKK3 NTW2:NUG3 ODS2:OEC3 ONO2:ONY3 OXK2:OXU3 PHG2:PHQ3 PRC2:PRM3 QAY2:QBI3 QKU2:QLE3 QUQ2:QVA3 REM2:REW3 ROI2:ROS3 RYE2:RYO3 SIA2:SIK3 SRW2:SSG3 TBS2:TCC3 TLO2:TLY3 TVK2:TVU3 UFG2:UFQ3 UPC2:UPM3 UYY2:UZI3 VIU2:VJE3 VSQ2:VTA3 WCM2:WCW3 WMI2:WMS3 WWE2:WWO3 W65538:AG65539 JS65538:KC65539 TO65538:TY65539 ADK65538:ADU65539 ANG65538:ANQ65539 AXC65538:AXM65539 BGY65538:BHI65539 BQU65538:BRE65539 CAQ65538:CBA65539 CKM65538:CKW65539 CUI65538:CUS65539 DEE65538:DEO65539 DOA65538:DOK65539 DXW65538:DYG65539 EHS65538:EIC65539 ERO65538:ERY65539 FBK65538:FBU65539 FLG65538:FLQ65539 FVC65538:FVM65539 GEY65538:GFI65539 GOU65538:GPE65539 GYQ65538:GZA65539 HIM65538:HIW65539 HSI65538:HSS65539 ICE65538:ICO65539 IMA65538:IMK65539 IVW65538:IWG65539 JFS65538:JGC65539 JPO65538:JPY65539 JZK65538:JZU65539 KJG65538:KJQ65539 KTC65538:KTM65539 LCY65538:LDI65539 LMU65538:LNE65539 LWQ65538:LXA65539 MGM65538:MGW65539 MQI65538:MQS65539 NAE65538:NAO65539 NKA65538:NKK65539 NTW65538:NUG65539 ODS65538:OEC65539 ONO65538:ONY65539 OXK65538:OXU65539 PHG65538:PHQ65539 PRC65538:PRM65539 QAY65538:QBI65539 QKU65538:QLE65539 QUQ65538:QVA65539 REM65538:REW65539 ROI65538:ROS65539 RYE65538:RYO65539 SIA65538:SIK65539 SRW65538:SSG65539 TBS65538:TCC65539 TLO65538:TLY65539 TVK65538:TVU65539 UFG65538:UFQ65539 UPC65538:UPM65539 UYY65538:UZI65539 VIU65538:VJE65539 VSQ65538:VTA65539 WCM65538:WCW65539 WMI65538:WMS65539 WWE65538:WWO65539 W131074:AG131075 JS131074:KC131075 TO131074:TY131075 ADK131074:ADU131075 ANG131074:ANQ131075 AXC131074:AXM131075 BGY131074:BHI131075 BQU131074:BRE131075 CAQ131074:CBA131075 CKM131074:CKW131075 CUI131074:CUS131075 DEE131074:DEO131075 DOA131074:DOK131075 DXW131074:DYG131075 EHS131074:EIC131075 ERO131074:ERY131075 FBK131074:FBU131075 FLG131074:FLQ131075 FVC131074:FVM131075 GEY131074:GFI131075 GOU131074:GPE131075 GYQ131074:GZA131075 HIM131074:HIW131075 HSI131074:HSS131075 ICE131074:ICO131075 IMA131074:IMK131075 IVW131074:IWG131075 JFS131074:JGC131075 JPO131074:JPY131075 JZK131074:JZU131075 KJG131074:KJQ131075 KTC131074:KTM131075 LCY131074:LDI131075 LMU131074:LNE131075 LWQ131074:LXA131075 MGM131074:MGW131075 MQI131074:MQS131075 NAE131074:NAO131075 NKA131074:NKK131075 NTW131074:NUG131075 ODS131074:OEC131075 ONO131074:ONY131075 OXK131074:OXU131075 PHG131074:PHQ131075 PRC131074:PRM131075 QAY131074:QBI131075 QKU131074:QLE131075 QUQ131074:QVA131075 REM131074:REW131075 ROI131074:ROS131075 RYE131074:RYO131075 SIA131074:SIK131075 SRW131074:SSG131075 TBS131074:TCC131075 TLO131074:TLY131075 TVK131074:TVU131075 UFG131074:UFQ131075 UPC131074:UPM131075 UYY131074:UZI131075 VIU131074:VJE131075 VSQ131074:VTA131075 WCM131074:WCW131075 WMI131074:WMS131075 WWE131074:WWO131075 W196610:AG196611 JS196610:KC196611 TO196610:TY196611 ADK196610:ADU196611 ANG196610:ANQ196611 AXC196610:AXM196611 BGY196610:BHI196611 BQU196610:BRE196611 CAQ196610:CBA196611 CKM196610:CKW196611 CUI196610:CUS196611 DEE196610:DEO196611 DOA196610:DOK196611 DXW196610:DYG196611 EHS196610:EIC196611 ERO196610:ERY196611 FBK196610:FBU196611 FLG196610:FLQ196611 FVC196610:FVM196611 GEY196610:GFI196611 GOU196610:GPE196611 GYQ196610:GZA196611 HIM196610:HIW196611 HSI196610:HSS196611 ICE196610:ICO196611 IMA196610:IMK196611 IVW196610:IWG196611 JFS196610:JGC196611 JPO196610:JPY196611 JZK196610:JZU196611 KJG196610:KJQ196611 KTC196610:KTM196611 LCY196610:LDI196611 LMU196610:LNE196611 LWQ196610:LXA196611 MGM196610:MGW196611 MQI196610:MQS196611 NAE196610:NAO196611 NKA196610:NKK196611 NTW196610:NUG196611 ODS196610:OEC196611 ONO196610:ONY196611 OXK196610:OXU196611 PHG196610:PHQ196611 PRC196610:PRM196611 QAY196610:QBI196611 QKU196610:QLE196611 QUQ196610:QVA196611 REM196610:REW196611 ROI196610:ROS196611 RYE196610:RYO196611 SIA196610:SIK196611 SRW196610:SSG196611 TBS196610:TCC196611 TLO196610:TLY196611 TVK196610:TVU196611 UFG196610:UFQ196611 UPC196610:UPM196611 UYY196610:UZI196611 VIU196610:VJE196611 VSQ196610:VTA196611 WCM196610:WCW196611 WMI196610:WMS196611 WWE196610:WWO196611 W262146:AG262147 JS262146:KC262147 TO262146:TY262147 ADK262146:ADU262147 ANG262146:ANQ262147 AXC262146:AXM262147 BGY262146:BHI262147 BQU262146:BRE262147 CAQ262146:CBA262147 CKM262146:CKW262147 CUI262146:CUS262147 DEE262146:DEO262147 DOA262146:DOK262147 DXW262146:DYG262147 EHS262146:EIC262147 ERO262146:ERY262147 FBK262146:FBU262147 FLG262146:FLQ262147 FVC262146:FVM262147 GEY262146:GFI262147 GOU262146:GPE262147 GYQ262146:GZA262147 HIM262146:HIW262147 HSI262146:HSS262147 ICE262146:ICO262147 IMA262146:IMK262147 IVW262146:IWG262147 JFS262146:JGC262147 JPO262146:JPY262147 JZK262146:JZU262147 KJG262146:KJQ262147 KTC262146:KTM262147 LCY262146:LDI262147 LMU262146:LNE262147 LWQ262146:LXA262147 MGM262146:MGW262147 MQI262146:MQS262147 NAE262146:NAO262147 NKA262146:NKK262147 NTW262146:NUG262147 ODS262146:OEC262147 ONO262146:ONY262147 OXK262146:OXU262147 PHG262146:PHQ262147 PRC262146:PRM262147 QAY262146:QBI262147 QKU262146:QLE262147 QUQ262146:QVA262147 REM262146:REW262147 ROI262146:ROS262147 RYE262146:RYO262147 SIA262146:SIK262147 SRW262146:SSG262147 TBS262146:TCC262147 TLO262146:TLY262147 TVK262146:TVU262147 UFG262146:UFQ262147 UPC262146:UPM262147 UYY262146:UZI262147 VIU262146:VJE262147 VSQ262146:VTA262147 WCM262146:WCW262147 WMI262146:WMS262147 WWE262146:WWO262147 W327682:AG327683 JS327682:KC327683 TO327682:TY327683 ADK327682:ADU327683 ANG327682:ANQ327683 AXC327682:AXM327683 BGY327682:BHI327683 BQU327682:BRE327683 CAQ327682:CBA327683 CKM327682:CKW327683 CUI327682:CUS327683 DEE327682:DEO327683 DOA327682:DOK327683 DXW327682:DYG327683 EHS327682:EIC327683 ERO327682:ERY327683 FBK327682:FBU327683 FLG327682:FLQ327683 FVC327682:FVM327683 GEY327682:GFI327683 GOU327682:GPE327683 GYQ327682:GZA327683 HIM327682:HIW327683 HSI327682:HSS327683 ICE327682:ICO327683 IMA327682:IMK327683 IVW327682:IWG327683 JFS327682:JGC327683 JPO327682:JPY327683 JZK327682:JZU327683 KJG327682:KJQ327683 KTC327682:KTM327683 LCY327682:LDI327683 LMU327682:LNE327683 LWQ327682:LXA327683 MGM327682:MGW327683 MQI327682:MQS327683 NAE327682:NAO327683 NKA327682:NKK327683 NTW327682:NUG327683 ODS327682:OEC327683 ONO327682:ONY327683 OXK327682:OXU327683 PHG327682:PHQ327683 PRC327682:PRM327683 QAY327682:QBI327683 QKU327682:QLE327683 QUQ327682:QVA327683 REM327682:REW327683 ROI327682:ROS327683 RYE327682:RYO327683 SIA327682:SIK327683 SRW327682:SSG327683 TBS327682:TCC327683 TLO327682:TLY327683 TVK327682:TVU327683 UFG327682:UFQ327683 UPC327682:UPM327683 UYY327682:UZI327683 VIU327682:VJE327683 VSQ327682:VTA327683 WCM327682:WCW327683 WMI327682:WMS327683 WWE327682:WWO327683 W393218:AG393219 JS393218:KC393219 TO393218:TY393219 ADK393218:ADU393219 ANG393218:ANQ393219 AXC393218:AXM393219 BGY393218:BHI393219 BQU393218:BRE393219 CAQ393218:CBA393219 CKM393218:CKW393219 CUI393218:CUS393219 DEE393218:DEO393219 DOA393218:DOK393219 DXW393218:DYG393219 EHS393218:EIC393219 ERO393218:ERY393219 FBK393218:FBU393219 FLG393218:FLQ393219 FVC393218:FVM393219 GEY393218:GFI393219 GOU393218:GPE393219 GYQ393218:GZA393219 HIM393218:HIW393219 HSI393218:HSS393219 ICE393218:ICO393219 IMA393218:IMK393219 IVW393218:IWG393219 JFS393218:JGC393219 JPO393218:JPY393219 JZK393218:JZU393219 KJG393218:KJQ393219 KTC393218:KTM393219 LCY393218:LDI393219 LMU393218:LNE393219 LWQ393218:LXA393219 MGM393218:MGW393219 MQI393218:MQS393219 NAE393218:NAO393219 NKA393218:NKK393219 NTW393218:NUG393219 ODS393218:OEC393219 ONO393218:ONY393219 OXK393218:OXU393219 PHG393218:PHQ393219 PRC393218:PRM393219 QAY393218:QBI393219 QKU393218:QLE393219 QUQ393218:QVA393219 REM393218:REW393219 ROI393218:ROS393219 RYE393218:RYO393219 SIA393218:SIK393219 SRW393218:SSG393219 TBS393218:TCC393219 TLO393218:TLY393219 TVK393218:TVU393219 UFG393218:UFQ393219 UPC393218:UPM393219 UYY393218:UZI393219 VIU393218:VJE393219 VSQ393218:VTA393219 WCM393218:WCW393219 WMI393218:WMS393219 WWE393218:WWO393219 W458754:AG458755 JS458754:KC458755 TO458754:TY458755 ADK458754:ADU458755 ANG458754:ANQ458755 AXC458754:AXM458755 BGY458754:BHI458755 BQU458754:BRE458755 CAQ458754:CBA458755 CKM458754:CKW458755 CUI458754:CUS458755 DEE458754:DEO458755 DOA458754:DOK458755 DXW458754:DYG458755 EHS458754:EIC458755 ERO458754:ERY458755 FBK458754:FBU458755 FLG458754:FLQ458755 FVC458754:FVM458755 GEY458754:GFI458755 GOU458754:GPE458755 GYQ458754:GZA458755 HIM458754:HIW458755 HSI458754:HSS458755 ICE458754:ICO458755 IMA458754:IMK458755 IVW458754:IWG458755 JFS458754:JGC458755 JPO458754:JPY458755 JZK458754:JZU458755 KJG458754:KJQ458755 KTC458754:KTM458755 LCY458754:LDI458755 LMU458754:LNE458755 LWQ458754:LXA458755 MGM458754:MGW458755 MQI458754:MQS458755 NAE458754:NAO458755 NKA458754:NKK458755 NTW458754:NUG458755 ODS458754:OEC458755 ONO458754:ONY458755 OXK458754:OXU458755 PHG458754:PHQ458755 PRC458754:PRM458755 QAY458754:QBI458755 QKU458754:QLE458755 QUQ458754:QVA458755 REM458754:REW458755 ROI458754:ROS458755 RYE458754:RYO458755 SIA458754:SIK458755 SRW458754:SSG458755 TBS458754:TCC458755 TLO458754:TLY458755 TVK458754:TVU458755 UFG458754:UFQ458755 UPC458754:UPM458755 UYY458754:UZI458755 VIU458754:VJE458755 VSQ458754:VTA458755 WCM458754:WCW458755 WMI458754:WMS458755 WWE458754:WWO458755 W524290:AG524291 JS524290:KC524291 TO524290:TY524291 ADK524290:ADU524291 ANG524290:ANQ524291 AXC524290:AXM524291 BGY524290:BHI524291 BQU524290:BRE524291 CAQ524290:CBA524291 CKM524290:CKW524291 CUI524290:CUS524291 DEE524290:DEO524291 DOA524290:DOK524291 DXW524290:DYG524291 EHS524290:EIC524291 ERO524290:ERY524291 FBK524290:FBU524291 FLG524290:FLQ524291 FVC524290:FVM524291 GEY524290:GFI524291 GOU524290:GPE524291 GYQ524290:GZA524291 HIM524290:HIW524291 HSI524290:HSS524291 ICE524290:ICO524291 IMA524290:IMK524291 IVW524290:IWG524291 JFS524290:JGC524291 JPO524290:JPY524291 JZK524290:JZU524291 KJG524290:KJQ524291 KTC524290:KTM524291 LCY524290:LDI524291 LMU524290:LNE524291 LWQ524290:LXA524291 MGM524290:MGW524291 MQI524290:MQS524291 NAE524290:NAO524291 NKA524290:NKK524291 NTW524290:NUG524291 ODS524290:OEC524291 ONO524290:ONY524291 OXK524290:OXU524291 PHG524290:PHQ524291 PRC524290:PRM524291 QAY524290:QBI524291 QKU524290:QLE524291 QUQ524290:QVA524291 REM524290:REW524291 ROI524290:ROS524291 RYE524290:RYO524291 SIA524290:SIK524291 SRW524290:SSG524291 TBS524290:TCC524291 TLO524290:TLY524291 TVK524290:TVU524291 UFG524290:UFQ524291 UPC524290:UPM524291 UYY524290:UZI524291 VIU524290:VJE524291 VSQ524290:VTA524291 WCM524290:WCW524291 WMI524290:WMS524291 WWE524290:WWO524291 W589826:AG589827 JS589826:KC589827 TO589826:TY589827 ADK589826:ADU589827 ANG589826:ANQ589827 AXC589826:AXM589827 BGY589826:BHI589827 BQU589826:BRE589827 CAQ589826:CBA589827 CKM589826:CKW589827 CUI589826:CUS589827 DEE589826:DEO589827 DOA589826:DOK589827 DXW589826:DYG589827 EHS589826:EIC589827 ERO589826:ERY589827 FBK589826:FBU589827 FLG589826:FLQ589827 FVC589826:FVM589827 GEY589826:GFI589827 GOU589826:GPE589827 GYQ589826:GZA589827 HIM589826:HIW589827 HSI589826:HSS589827 ICE589826:ICO589827 IMA589826:IMK589827 IVW589826:IWG589827 JFS589826:JGC589827 JPO589826:JPY589827 JZK589826:JZU589827 KJG589826:KJQ589827 KTC589826:KTM589827 LCY589826:LDI589827 LMU589826:LNE589827 LWQ589826:LXA589827 MGM589826:MGW589827 MQI589826:MQS589827 NAE589826:NAO589827 NKA589826:NKK589827 NTW589826:NUG589827 ODS589826:OEC589827 ONO589826:ONY589827 OXK589826:OXU589827 PHG589826:PHQ589827 PRC589826:PRM589827 QAY589826:QBI589827 QKU589826:QLE589827 QUQ589826:QVA589827 REM589826:REW589827 ROI589826:ROS589827 RYE589826:RYO589827 SIA589826:SIK589827 SRW589826:SSG589827 TBS589826:TCC589827 TLO589826:TLY589827 TVK589826:TVU589827 UFG589826:UFQ589827 UPC589826:UPM589827 UYY589826:UZI589827 VIU589826:VJE589827 VSQ589826:VTA589827 WCM589826:WCW589827 WMI589826:WMS589827 WWE589826:WWO589827 W655362:AG655363 JS655362:KC655363 TO655362:TY655363 ADK655362:ADU655363 ANG655362:ANQ655363 AXC655362:AXM655363 BGY655362:BHI655363 BQU655362:BRE655363 CAQ655362:CBA655363 CKM655362:CKW655363 CUI655362:CUS655363 DEE655362:DEO655363 DOA655362:DOK655363 DXW655362:DYG655363 EHS655362:EIC655363 ERO655362:ERY655363 FBK655362:FBU655363 FLG655362:FLQ655363 FVC655362:FVM655363 GEY655362:GFI655363 GOU655362:GPE655363 GYQ655362:GZA655363 HIM655362:HIW655363 HSI655362:HSS655363 ICE655362:ICO655363 IMA655362:IMK655363 IVW655362:IWG655363 JFS655362:JGC655363 JPO655362:JPY655363 JZK655362:JZU655363 KJG655362:KJQ655363 KTC655362:KTM655363 LCY655362:LDI655363 LMU655362:LNE655363 LWQ655362:LXA655363 MGM655362:MGW655363 MQI655362:MQS655363 NAE655362:NAO655363 NKA655362:NKK655363 NTW655362:NUG655363 ODS655362:OEC655363 ONO655362:ONY655363 OXK655362:OXU655363 PHG655362:PHQ655363 PRC655362:PRM655363 QAY655362:QBI655363 QKU655362:QLE655363 QUQ655362:QVA655363 REM655362:REW655363 ROI655362:ROS655363 RYE655362:RYO655363 SIA655362:SIK655363 SRW655362:SSG655363 TBS655362:TCC655363 TLO655362:TLY655363 TVK655362:TVU655363 UFG655362:UFQ655363 UPC655362:UPM655363 UYY655362:UZI655363 VIU655362:VJE655363 VSQ655362:VTA655363 WCM655362:WCW655363 WMI655362:WMS655363 WWE655362:WWO655363 W720898:AG720899 JS720898:KC720899 TO720898:TY720899 ADK720898:ADU720899 ANG720898:ANQ720899 AXC720898:AXM720899 BGY720898:BHI720899 BQU720898:BRE720899 CAQ720898:CBA720899 CKM720898:CKW720899 CUI720898:CUS720899 DEE720898:DEO720899 DOA720898:DOK720899 DXW720898:DYG720899 EHS720898:EIC720899 ERO720898:ERY720899 FBK720898:FBU720899 FLG720898:FLQ720899 FVC720898:FVM720899 GEY720898:GFI720899 GOU720898:GPE720899 GYQ720898:GZA720899 HIM720898:HIW720899 HSI720898:HSS720899 ICE720898:ICO720899 IMA720898:IMK720899 IVW720898:IWG720899 JFS720898:JGC720899 JPO720898:JPY720899 JZK720898:JZU720899 KJG720898:KJQ720899 KTC720898:KTM720899 LCY720898:LDI720899 LMU720898:LNE720899 LWQ720898:LXA720899 MGM720898:MGW720899 MQI720898:MQS720899 NAE720898:NAO720899 NKA720898:NKK720899 NTW720898:NUG720899 ODS720898:OEC720899 ONO720898:ONY720899 OXK720898:OXU720899 PHG720898:PHQ720899 PRC720898:PRM720899 QAY720898:QBI720899 QKU720898:QLE720899 QUQ720898:QVA720899 REM720898:REW720899 ROI720898:ROS720899 RYE720898:RYO720899 SIA720898:SIK720899 SRW720898:SSG720899 TBS720898:TCC720899 TLO720898:TLY720899 TVK720898:TVU720899 UFG720898:UFQ720899 UPC720898:UPM720899 UYY720898:UZI720899 VIU720898:VJE720899 VSQ720898:VTA720899 WCM720898:WCW720899 WMI720898:WMS720899 WWE720898:WWO720899 W786434:AG786435 JS786434:KC786435 TO786434:TY786435 ADK786434:ADU786435 ANG786434:ANQ786435 AXC786434:AXM786435 BGY786434:BHI786435 BQU786434:BRE786435 CAQ786434:CBA786435 CKM786434:CKW786435 CUI786434:CUS786435 DEE786434:DEO786435 DOA786434:DOK786435 DXW786434:DYG786435 EHS786434:EIC786435 ERO786434:ERY786435 FBK786434:FBU786435 FLG786434:FLQ786435 FVC786434:FVM786435 GEY786434:GFI786435 GOU786434:GPE786435 GYQ786434:GZA786435 HIM786434:HIW786435 HSI786434:HSS786435 ICE786434:ICO786435 IMA786434:IMK786435 IVW786434:IWG786435 JFS786434:JGC786435 JPO786434:JPY786435 JZK786434:JZU786435 KJG786434:KJQ786435 KTC786434:KTM786435 LCY786434:LDI786435 LMU786434:LNE786435 LWQ786434:LXA786435 MGM786434:MGW786435 MQI786434:MQS786435 NAE786434:NAO786435 NKA786434:NKK786435 NTW786434:NUG786435 ODS786434:OEC786435 ONO786434:ONY786435 OXK786434:OXU786435 PHG786434:PHQ786435 PRC786434:PRM786435 QAY786434:QBI786435 QKU786434:QLE786435 QUQ786434:QVA786435 REM786434:REW786435 ROI786434:ROS786435 RYE786434:RYO786435 SIA786434:SIK786435 SRW786434:SSG786435 TBS786434:TCC786435 TLO786434:TLY786435 TVK786434:TVU786435 UFG786434:UFQ786435 UPC786434:UPM786435 UYY786434:UZI786435 VIU786434:VJE786435 VSQ786434:VTA786435 WCM786434:WCW786435 WMI786434:WMS786435 WWE786434:WWO786435 W851970:AG851971 JS851970:KC851971 TO851970:TY851971 ADK851970:ADU851971 ANG851970:ANQ851971 AXC851970:AXM851971 BGY851970:BHI851971 BQU851970:BRE851971 CAQ851970:CBA851971 CKM851970:CKW851971 CUI851970:CUS851971 DEE851970:DEO851971 DOA851970:DOK851971 DXW851970:DYG851971 EHS851970:EIC851971 ERO851970:ERY851971 FBK851970:FBU851971 FLG851970:FLQ851971 FVC851970:FVM851971 GEY851970:GFI851971 GOU851970:GPE851971 GYQ851970:GZA851971 HIM851970:HIW851971 HSI851970:HSS851971 ICE851970:ICO851971 IMA851970:IMK851971 IVW851970:IWG851971 JFS851970:JGC851971 JPO851970:JPY851971 JZK851970:JZU851971 KJG851970:KJQ851971 KTC851970:KTM851971 LCY851970:LDI851971 LMU851970:LNE851971 LWQ851970:LXA851971 MGM851970:MGW851971 MQI851970:MQS851971 NAE851970:NAO851971 NKA851970:NKK851971 NTW851970:NUG851971 ODS851970:OEC851971 ONO851970:ONY851971 OXK851970:OXU851971 PHG851970:PHQ851971 PRC851970:PRM851971 QAY851970:QBI851971 QKU851970:QLE851971 QUQ851970:QVA851971 REM851970:REW851971 ROI851970:ROS851971 RYE851970:RYO851971 SIA851970:SIK851971 SRW851970:SSG851971 TBS851970:TCC851971 TLO851970:TLY851971 TVK851970:TVU851971 UFG851970:UFQ851971 UPC851970:UPM851971 UYY851970:UZI851971 VIU851970:VJE851971 VSQ851970:VTA851971 WCM851970:WCW851971 WMI851970:WMS851971 WWE851970:WWO851971 W917506:AG917507 JS917506:KC917507 TO917506:TY917507 ADK917506:ADU917507 ANG917506:ANQ917507 AXC917506:AXM917507 BGY917506:BHI917507 BQU917506:BRE917507 CAQ917506:CBA917507 CKM917506:CKW917507 CUI917506:CUS917507 DEE917506:DEO917507 DOA917506:DOK917507 DXW917506:DYG917507 EHS917506:EIC917507 ERO917506:ERY917507 FBK917506:FBU917507 FLG917506:FLQ917507 FVC917506:FVM917507 GEY917506:GFI917507 GOU917506:GPE917507 GYQ917506:GZA917507 HIM917506:HIW917507 HSI917506:HSS917507 ICE917506:ICO917507 IMA917506:IMK917507 IVW917506:IWG917507 JFS917506:JGC917507 JPO917506:JPY917507 JZK917506:JZU917507 KJG917506:KJQ917507 KTC917506:KTM917507 LCY917506:LDI917507 LMU917506:LNE917507 LWQ917506:LXA917507 MGM917506:MGW917507 MQI917506:MQS917507 NAE917506:NAO917507 NKA917506:NKK917507 NTW917506:NUG917507 ODS917506:OEC917507 ONO917506:ONY917507 OXK917506:OXU917507 PHG917506:PHQ917507 PRC917506:PRM917507 QAY917506:QBI917507 QKU917506:QLE917507 QUQ917506:QVA917507 REM917506:REW917507 ROI917506:ROS917507 RYE917506:RYO917507 SIA917506:SIK917507 SRW917506:SSG917507 TBS917506:TCC917507 TLO917506:TLY917507 TVK917506:TVU917507 UFG917506:UFQ917507 UPC917506:UPM917507 UYY917506:UZI917507 VIU917506:VJE917507 VSQ917506:VTA917507 WCM917506:WCW917507 WMI917506:WMS917507 WWE917506:WWO917507 W983042:AG983043 JS983042:KC983043 TO983042:TY983043 ADK983042:ADU983043 ANG983042:ANQ983043 AXC983042:AXM983043 BGY983042:BHI983043 BQU983042:BRE983043 CAQ983042:CBA983043 CKM983042:CKW983043 CUI983042:CUS983043 DEE983042:DEO983043 DOA983042:DOK983043 DXW983042:DYG983043 EHS983042:EIC983043 ERO983042:ERY983043 FBK983042:FBU983043 FLG983042:FLQ983043 FVC983042:FVM983043 GEY983042:GFI983043 GOU983042:GPE983043 GYQ983042:GZA983043 HIM983042:HIW983043 HSI983042:HSS983043 ICE983042:ICO983043 IMA983042:IMK983043 IVW983042:IWG983043 JFS983042:JGC983043 JPO983042:JPY983043 JZK983042:JZU983043 KJG983042:KJQ983043 KTC983042:KTM983043 LCY983042:LDI983043 LMU983042:LNE983043 LWQ983042:LXA983043 MGM983042:MGW983043 MQI983042:MQS983043 NAE983042:NAO983043 NKA983042:NKK983043 NTW983042:NUG983043 ODS983042:OEC983043 ONO983042:ONY983043 OXK983042:OXU983043 PHG983042:PHQ983043 PRC983042:PRM983043 QAY983042:QBI983043 QKU983042:QLE983043 QUQ983042:QVA983043 REM983042:REW983043 ROI983042:ROS983043 RYE983042:RYO983043 SIA983042:SIK983043 SRW983042:SSG983043 TBS983042:TCC983043 TLO983042:TLY983043 TVK983042:TVU983043 UFG983042:UFQ983043 UPC983042:UPM983043 UYY983042:UZI983043 VIU983042:VJE983043 VSQ983042:VTA983043 WCM983042:WCW983043 WMI983042:WMS983043 WWE983042:WWO983043 Y7:AG7 JU7:KC7 TQ7:TY7 ADM7:ADU7 ANI7:ANQ7 AXE7:AXM7 BHA7:BHI7 BQW7:BRE7 CAS7:CBA7 CKO7:CKW7 CUK7:CUS7 DEG7:DEO7 DOC7:DOK7 DXY7:DYG7 EHU7:EIC7 ERQ7:ERY7 FBM7:FBU7 FLI7:FLQ7 FVE7:FVM7 GFA7:GFI7 GOW7:GPE7 GYS7:GZA7 HIO7:HIW7 HSK7:HSS7 ICG7:ICO7 IMC7:IMK7 IVY7:IWG7 JFU7:JGC7 JPQ7:JPY7 JZM7:JZU7 KJI7:KJQ7 KTE7:KTM7 LDA7:LDI7 LMW7:LNE7 LWS7:LXA7 MGO7:MGW7 MQK7:MQS7 NAG7:NAO7 NKC7:NKK7 NTY7:NUG7 ODU7:OEC7 ONQ7:ONY7 OXM7:OXU7 PHI7:PHQ7 PRE7:PRM7 QBA7:QBI7 QKW7:QLE7 QUS7:QVA7 REO7:REW7 ROK7:ROS7 RYG7:RYO7 SIC7:SIK7 SRY7:SSG7 TBU7:TCC7 TLQ7:TLY7 TVM7:TVU7 UFI7:UFQ7 UPE7:UPM7 UZA7:UZI7 VIW7:VJE7 VSS7:VTA7 WCO7:WCW7 WMK7:WMS7 WWG7:WWO7 Y65543:AG65543 JU65543:KC65543 TQ65543:TY65543 ADM65543:ADU65543 ANI65543:ANQ65543 AXE65543:AXM65543 BHA65543:BHI65543 BQW65543:BRE65543 CAS65543:CBA65543 CKO65543:CKW65543 CUK65543:CUS65543 DEG65543:DEO65543 DOC65543:DOK65543 DXY65543:DYG65543 EHU65543:EIC65543 ERQ65543:ERY65543 FBM65543:FBU65543 FLI65543:FLQ65543 FVE65543:FVM65543 GFA65543:GFI65543 GOW65543:GPE65543 GYS65543:GZA65543 HIO65543:HIW65543 HSK65543:HSS65543 ICG65543:ICO65543 IMC65543:IMK65543 IVY65543:IWG65543 JFU65543:JGC65543 JPQ65543:JPY65543 JZM65543:JZU65543 KJI65543:KJQ65543 KTE65543:KTM65543 LDA65543:LDI65543 LMW65543:LNE65543 LWS65543:LXA65543 MGO65543:MGW65543 MQK65543:MQS65543 NAG65543:NAO65543 NKC65543:NKK65543 NTY65543:NUG65543 ODU65543:OEC65543 ONQ65543:ONY65543 OXM65543:OXU65543 PHI65543:PHQ65543 PRE65543:PRM65543 QBA65543:QBI65543 QKW65543:QLE65543 QUS65543:QVA65543 REO65543:REW65543 ROK65543:ROS65543 RYG65543:RYO65543 SIC65543:SIK65543 SRY65543:SSG65543 TBU65543:TCC65543 TLQ65543:TLY65543 TVM65543:TVU65543 UFI65543:UFQ65543 UPE65543:UPM65543 UZA65543:UZI65543 VIW65543:VJE65543 VSS65543:VTA65543 WCO65543:WCW65543 WMK65543:WMS65543 WWG65543:WWO65543 Y131079:AG131079 JU131079:KC131079 TQ131079:TY131079 ADM131079:ADU131079 ANI131079:ANQ131079 AXE131079:AXM131079 BHA131079:BHI131079 BQW131079:BRE131079 CAS131079:CBA131079 CKO131079:CKW131079 CUK131079:CUS131079 DEG131079:DEO131079 DOC131079:DOK131079 DXY131079:DYG131079 EHU131079:EIC131079 ERQ131079:ERY131079 FBM131079:FBU131079 FLI131079:FLQ131079 FVE131079:FVM131079 GFA131079:GFI131079 GOW131079:GPE131079 GYS131079:GZA131079 HIO131079:HIW131079 HSK131079:HSS131079 ICG131079:ICO131079 IMC131079:IMK131079 IVY131079:IWG131079 JFU131079:JGC131079 JPQ131079:JPY131079 JZM131079:JZU131079 KJI131079:KJQ131079 KTE131079:KTM131079 LDA131079:LDI131079 LMW131079:LNE131079 LWS131079:LXA131079 MGO131079:MGW131079 MQK131079:MQS131079 NAG131079:NAO131079 NKC131079:NKK131079 NTY131079:NUG131079 ODU131079:OEC131079 ONQ131079:ONY131079 OXM131079:OXU131079 PHI131079:PHQ131079 PRE131079:PRM131079 QBA131079:QBI131079 QKW131079:QLE131079 QUS131079:QVA131079 REO131079:REW131079 ROK131079:ROS131079 RYG131079:RYO131079 SIC131079:SIK131079 SRY131079:SSG131079 TBU131079:TCC131079 TLQ131079:TLY131079 TVM131079:TVU131079 UFI131079:UFQ131079 UPE131079:UPM131079 UZA131079:UZI131079 VIW131079:VJE131079 VSS131079:VTA131079 WCO131079:WCW131079 WMK131079:WMS131079 WWG131079:WWO131079 Y196615:AG196615 JU196615:KC196615 TQ196615:TY196615 ADM196615:ADU196615 ANI196615:ANQ196615 AXE196615:AXM196615 BHA196615:BHI196615 BQW196615:BRE196615 CAS196615:CBA196615 CKO196615:CKW196615 CUK196615:CUS196615 DEG196615:DEO196615 DOC196615:DOK196615 DXY196615:DYG196615 EHU196615:EIC196615 ERQ196615:ERY196615 FBM196615:FBU196615 FLI196615:FLQ196615 FVE196615:FVM196615 GFA196615:GFI196615 GOW196615:GPE196615 GYS196615:GZA196615 HIO196615:HIW196615 HSK196615:HSS196615 ICG196615:ICO196615 IMC196615:IMK196615 IVY196615:IWG196615 JFU196615:JGC196615 JPQ196615:JPY196615 JZM196615:JZU196615 KJI196615:KJQ196615 KTE196615:KTM196615 LDA196615:LDI196615 LMW196615:LNE196615 LWS196615:LXA196615 MGO196615:MGW196615 MQK196615:MQS196615 NAG196615:NAO196615 NKC196615:NKK196615 NTY196615:NUG196615 ODU196615:OEC196615 ONQ196615:ONY196615 OXM196615:OXU196615 PHI196615:PHQ196615 PRE196615:PRM196615 QBA196615:QBI196615 QKW196615:QLE196615 QUS196615:QVA196615 REO196615:REW196615 ROK196615:ROS196615 RYG196615:RYO196615 SIC196615:SIK196615 SRY196615:SSG196615 TBU196615:TCC196615 TLQ196615:TLY196615 TVM196615:TVU196615 UFI196615:UFQ196615 UPE196615:UPM196615 UZA196615:UZI196615 VIW196615:VJE196615 VSS196615:VTA196615 WCO196615:WCW196615 WMK196615:WMS196615 WWG196615:WWO196615 Y262151:AG262151 JU262151:KC262151 TQ262151:TY262151 ADM262151:ADU262151 ANI262151:ANQ262151 AXE262151:AXM262151 BHA262151:BHI262151 BQW262151:BRE262151 CAS262151:CBA262151 CKO262151:CKW262151 CUK262151:CUS262151 DEG262151:DEO262151 DOC262151:DOK262151 DXY262151:DYG262151 EHU262151:EIC262151 ERQ262151:ERY262151 FBM262151:FBU262151 FLI262151:FLQ262151 FVE262151:FVM262151 GFA262151:GFI262151 GOW262151:GPE262151 GYS262151:GZA262151 HIO262151:HIW262151 HSK262151:HSS262151 ICG262151:ICO262151 IMC262151:IMK262151 IVY262151:IWG262151 JFU262151:JGC262151 JPQ262151:JPY262151 JZM262151:JZU262151 KJI262151:KJQ262151 KTE262151:KTM262151 LDA262151:LDI262151 LMW262151:LNE262151 LWS262151:LXA262151 MGO262151:MGW262151 MQK262151:MQS262151 NAG262151:NAO262151 NKC262151:NKK262151 NTY262151:NUG262151 ODU262151:OEC262151 ONQ262151:ONY262151 OXM262151:OXU262151 PHI262151:PHQ262151 PRE262151:PRM262151 QBA262151:QBI262151 QKW262151:QLE262151 QUS262151:QVA262151 REO262151:REW262151 ROK262151:ROS262151 RYG262151:RYO262151 SIC262151:SIK262151 SRY262151:SSG262151 TBU262151:TCC262151 TLQ262151:TLY262151 TVM262151:TVU262151 UFI262151:UFQ262151 UPE262151:UPM262151 UZA262151:UZI262151 VIW262151:VJE262151 VSS262151:VTA262151 WCO262151:WCW262151 WMK262151:WMS262151 WWG262151:WWO262151 Y327687:AG327687 JU327687:KC327687 TQ327687:TY327687 ADM327687:ADU327687 ANI327687:ANQ327687 AXE327687:AXM327687 BHA327687:BHI327687 BQW327687:BRE327687 CAS327687:CBA327687 CKO327687:CKW327687 CUK327687:CUS327687 DEG327687:DEO327687 DOC327687:DOK327687 DXY327687:DYG327687 EHU327687:EIC327687 ERQ327687:ERY327687 FBM327687:FBU327687 FLI327687:FLQ327687 FVE327687:FVM327687 GFA327687:GFI327687 GOW327687:GPE327687 GYS327687:GZA327687 HIO327687:HIW327687 HSK327687:HSS327687 ICG327687:ICO327687 IMC327687:IMK327687 IVY327687:IWG327687 JFU327687:JGC327687 JPQ327687:JPY327687 JZM327687:JZU327687 KJI327687:KJQ327687 KTE327687:KTM327687 LDA327687:LDI327687 LMW327687:LNE327687 LWS327687:LXA327687 MGO327687:MGW327687 MQK327687:MQS327687 NAG327687:NAO327687 NKC327687:NKK327687 NTY327687:NUG327687 ODU327687:OEC327687 ONQ327687:ONY327687 OXM327687:OXU327687 PHI327687:PHQ327687 PRE327687:PRM327687 QBA327687:QBI327687 QKW327687:QLE327687 QUS327687:QVA327687 REO327687:REW327687 ROK327687:ROS327687 RYG327687:RYO327687 SIC327687:SIK327687 SRY327687:SSG327687 TBU327687:TCC327687 TLQ327687:TLY327687 TVM327687:TVU327687 UFI327687:UFQ327687 UPE327687:UPM327687 UZA327687:UZI327687 VIW327687:VJE327687 VSS327687:VTA327687 WCO327687:WCW327687 WMK327687:WMS327687 WWG327687:WWO327687 Y393223:AG393223 JU393223:KC393223 TQ393223:TY393223 ADM393223:ADU393223 ANI393223:ANQ393223 AXE393223:AXM393223 BHA393223:BHI393223 BQW393223:BRE393223 CAS393223:CBA393223 CKO393223:CKW393223 CUK393223:CUS393223 DEG393223:DEO393223 DOC393223:DOK393223 DXY393223:DYG393223 EHU393223:EIC393223 ERQ393223:ERY393223 FBM393223:FBU393223 FLI393223:FLQ393223 FVE393223:FVM393223 GFA393223:GFI393223 GOW393223:GPE393223 GYS393223:GZA393223 HIO393223:HIW393223 HSK393223:HSS393223 ICG393223:ICO393223 IMC393223:IMK393223 IVY393223:IWG393223 JFU393223:JGC393223 JPQ393223:JPY393223 JZM393223:JZU393223 KJI393223:KJQ393223 KTE393223:KTM393223 LDA393223:LDI393223 LMW393223:LNE393223 LWS393223:LXA393223 MGO393223:MGW393223 MQK393223:MQS393223 NAG393223:NAO393223 NKC393223:NKK393223 NTY393223:NUG393223 ODU393223:OEC393223 ONQ393223:ONY393223 OXM393223:OXU393223 PHI393223:PHQ393223 PRE393223:PRM393223 QBA393223:QBI393223 QKW393223:QLE393223 QUS393223:QVA393223 REO393223:REW393223 ROK393223:ROS393223 RYG393223:RYO393223 SIC393223:SIK393223 SRY393223:SSG393223 TBU393223:TCC393223 TLQ393223:TLY393223 TVM393223:TVU393223 UFI393223:UFQ393223 UPE393223:UPM393223 UZA393223:UZI393223 VIW393223:VJE393223 VSS393223:VTA393223 WCO393223:WCW393223 WMK393223:WMS393223 WWG393223:WWO393223 Y458759:AG458759 JU458759:KC458759 TQ458759:TY458759 ADM458759:ADU458759 ANI458759:ANQ458759 AXE458759:AXM458759 BHA458759:BHI458759 BQW458759:BRE458759 CAS458759:CBA458759 CKO458759:CKW458759 CUK458759:CUS458759 DEG458759:DEO458759 DOC458759:DOK458759 DXY458759:DYG458759 EHU458759:EIC458759 ERQ458759:ERY458759 FBM458759:FBU458759 FLI458759:FLQ458759 FVE458759:FVM458759 GFA458759:GFI458759 GOW458759:GPE458759 GYS458759:GZA458759 HIO458759:HIW458759 HSK458759:HSS458759 ICG458759:ICO458759 IMC458759:IMK458759 IVY458759:IWG458759 JFU458759:JGC458759 JPQ458759:JPY458759 JZM458759:JZU458759 KJI458759:KJQ458759 KTE458759:KTM458759 LDA458759:LDI458759 LMW458759:LNE458759 LWS458759:LXA458759 MGO458759:MGW458759 MQK458759:MQS458759 NAG458759:NAO458759 NKC458759:NKK458759 NTY458759:NUG458759 ODU458759:OEC458759 ONQ458759:ONY458759 OXM458759:OXU458759 PHI458759:PHQ458759 PRE458759:PRM458759 QBA458759:QBI458759 QKW458759:QLE458759 QUS458759:QVA458759 REO458759:REW458759 ROK458759:ROS458759 RYG458759:RYO458759 SIC458759:SIK458759 SRY458759:SSG458759 TBU458759:TCC458759 TLQ458759:TLY458759 TVM458759:TVU458759 UFI458759:UFQ458759 UPE458759:UPM458759 UZA458759:UZI458759 VIW458759:VJE458759 VSS458759:VTA458759 WCO458759:WCW458759 WMK458759:WMS458759 WWG458759:WWO458759 Y524295:AG524295 JU524295:KC524295 TQ524295:TY524295 ADM524295:ADU524295 ANI524295:ANQ524295 AXE524295:AXM524295 BHA524295:BHI524295 BQW524295:BRE524295 CAS524295:CBA524295 CKO524295:CKW524295 CUK524295:CUS524295 DEG524295:DEO524295 DOC524295:DOK524295 DXY524295:DYG524295 EHU524295:EIC524295 ERQ524295:ERY524295 FBM524295:FBU524295 FLI524295:FLQ524295 FVE524295:FVM524295 GFA524295:GFI524295 GOW524295:GPE524295 GYS524295:GZA524295 HIO524295:HIW524295 HSK524295:HSS524295 ICG524295:ICO524295 IMC524295:IMK524295 IVY524295:IWG524295 JFU524295:JGC524295 JPQ524295:JPY524295 JZM524295:JZU524295 KJI524295:KJQ524295 KTE524295:KTM524295 LDA524295:LDI524295 LMW524295:LNE524295 LWS524295:LXA524295 MGO524295:MGW524295 MQK524295:MQS524295 NAG524295:NAO524295 NKC524295:NKK524295 NTY524295:NUG524295 ODU524295:OEC524295 ONQ524295:ONY524295 OXM524295:OXU524295 PHI524295:PHQ524295 PRE524295:PRM524295 QBA524295:QBI524295 QKW524295:QLE524295 QUS524295:QVA524295 REO524295:REW524295 ROK524295:ROS524295 RYG524295:RYO524295 SIC524295:SIK524295 SRY524295:SSG524295 TBU524295:TCC524295 TLQ524295:TLY524295 TVM524295:TVU524295 UFI524295:UFQ524295 UPE524295:UPM524295 UZA524295:UZI524295 VIW524295:VJE524295 VSS524295:VTA524295 WCO524295:WCW524295 WMK524295:WMS524295 WWG524295:WWO524295 Y589831:AG589831 JU589831:KC589831 TQ589831:TY589831 ADM589831:ADU589831 ANI589831:ANQ589831 AXE589831:AXM589831 BHA589831:BHI589831 BQW589831:BRE589831 CAS589831:CBA589831 CKO589831:CKW589831 CUK589831:CUS589831 DEG589831:DEO589831 DOC589831:DOK589831 DXY589831:DYG589831 EHU589831:EIC589831 ERQ589831:ERY589831 FBM589831:FBU589831 FLI589831:FLQ589831 FVE589831:FVM589831 GFA589831:GFI589831 GOW589831:GPE589831 GYS589831:GZA589831 HIO589831:HIW589831 HSK589831:HSS589831 ICG589831:ICO589831 IMC589831:IMK589831 IVY589831:IWG589831 JFU589831:JGC589831 JPQ589831:JPY589831 JZM589831:JZU589831 KJI589831:KJQ589831 KTE589831:KTM589831 LDA589831:LDI589831 LMW589831:LNE589831 LWS589831:LXA589831 MGO589831:MGW589831 MQK589831:MQS589831 NAG589831:NAO589831 NKC589831:NKK589831 NTY589831:NUG589831 ODU589831:OEC589831 ONQ589831:ONY589831 OXM589831:OXU589831 PHI589831:PHQ589831 PRE589831:PRM589831 QBA589831:QBI589831 QKW589831:QLE589831 QUS589831:QVA589831 REO589831:REW589831 ROK589831:ROS589831 RYG589831:RYO589831 SIC589831:SIK589831 SRY589831:SSG589831 TBU589831:TCC589831 TLQ589831:TLY589831 TVM589831:TVU589831 UFI589831:UFQ589831 UPE589831:UPM589831 UZA589831:UZI589831 VIW589831:VJE589831 VSS589831:VTA589831 WCO589831:WCW589831 WMK589831:WMS589831 WWG589831:WWO589831 Y655367:AG655367 JU655367:KC655367 TQ655367:TY655367 ADM655367:ADU655367 ANI655367:ANQ655367 AXE655367:AXM655367 BHA655367:BHI655367 BQW655367:BRE655367 CAS655367:CBA655367 CKO655367:CKW655367 CUK655367:CUS655367 DEG655367:DEO655367 DOC655367:DOK655367 DXY655367:DYG655367 EHU655367:EIC655367 ERQ655367:ERY655367 FBM655367:FBU655367 FLI655367:FLQ655367 FVE655367:FVM655367 GFA655367:GFI655367 GOW655367:GPE655367 GYS655367:GZA655367 HIO655367:HIW655367 HSK655367:HSS655367 ICG655367:ICO655367 IMC655367:IMK655367 IVY655367:IWG655367 JFU655367:JGC655367 JPQ655367:JPY655367 JZM655367:JZU655367 KJI655367:KJQ655367 KTE655367:KTM655367 LDA655367:LDI655367 LMW655367:LNE655367 LWS655367:LXA655367 MGO655367:MGW655367 MQK655367:MQS655367 NAG655367:NAO655367 NKC655367:NKK655367 NTY655367:NUG655367 ODU655367:OEC655367 ONQ655367:ONY655367 OXM655367:OXU655367 PHI655367:PHQ655367 PRE655367:PRM655367 QBA655367:QBI655367 QKW655367:QLE655367 QUS655367:QVA655367 REO655367:REW655367 ROK655367:ROS655367 RYG655367:RYO655367 SIC655367:SIK655367 SRY655367:SSG655367 TBU655367:TCC655367 TLQ655367:TLY655367 TVM655367:TVU655367 UFI655367:UFQ655367 UPE655367:UPM655367 UZA655367:UZI655367 VIW655367:VJE655367 VSS655367:VTA655367 WCO655367:WCW655367 WMK655367:WMS655367 WWG655367:WWO655367 Y720903:AG720903 JU720903:KC720903 TQ720903:TY720903 ADM720903:ADU720903 ANI720903:ANQ720903 AXE720903:AXM720903 BHA720903:BHI720903 BQW720903:BRE720903 CAS720903:CBA720903 CKO720903:CKW720903 CUK720903:CUS720903 DEG720903:DEO720903 DOC720903:DOK720903 DXY720903:DYG720903 EHU720903:EIC720903 ERQ720903:ERY720903 FBM720903:FBU720903 FLI720903:FLQ720903 FVE720903:FVM720903 GFA720903:GFI720903 GOW720903:GPE720903 GYS720903:GZA720903 HIO720903:HIW720903 HSK720903:HSS720903 ICG720903:ICO720903 IMC720903:IMK720903 IVY720903:IWG720903 JFU720903:JGC720903 JPQ720903:JPY720903 JZM720903:JZU720903 KJI720903:KJQ720903 KTE720903:KTM720903 LDA720903:LDI720903 LMW720903:LNE720903 LWS720903:LXA720903 MGO720903:MGW720903 MQK720903:MQS720903 NAG720903:NAO720903 NKC720903:NKK720903 NTY720903:NUG720903 ODU720903:OEC720903 ONQ720903:ONY720903 OXM720903:OXU720903 PHI720903:PHQ720903 PRE720903:PRM720903 QBA720903:QBI720903 QKW720903:QLE720903 QUS720903:QVA720903 REO720903:REW720903 ROK720903:ROS720903 RYG720903:RYO720903 SIC720903:SIK720903 SRY720903:SSG720903 TBU720903:TCC720903 TLQ720903:TLY720903 TVM720903:TVU720903 UFI720903:UFQ720903 UPE720903:UPM720903 UZA720903:UZI720903 VIW720903:VJE720903 VSS720903:VTA720903 WCO720903:WCW720903 WMK720903:WMS720903 WWG720903:WWO720903 Y786439:AG786439 JU786439:KC786439 TQ786439:TY786439 ADM786439:ADU786439 ANI786439:ANQ786439 AXE786439:AXM786439 BHA786439:BHI786439 BQW786439:BRE786439 CAS786439:CBA786439 CKO786439:CKW786439 CUK786439:CUS786439 DEG786439:DEO786439 DOC786439:DOK786439 DXY786439:DYG786439 EHU786439:EIC786439 ERQ786439:ERY786439 FBM786439:FBU786439 FLI786439:FLQ786439 FVE786439:FVM786439 GFA786439:GFI786439 GOW786439:GPE786439 GYS786439:GZA786439 HIO786439:HIW786439 HSK786439:HSS786439 ICG786439:ICO786439 IMC786439:IMK786439 IVY786439:IWG786439 JFU786439:JGC786439 JPQ786439:JPY786439 JZM786439:JZU786439 KJI786439:KJQ786439 KTE786439:KTM786439 LDA786439:LDI786439 LMW786439:LNE786439 LWS786439:LXA786439 MGO786439:MGW786439 MQK786439:MQS786439 NAG786439:NAO786439 NKC786439:NKK786439 NTY786439:NUG786439 ODU786439:OEC786439 ONQ786439:ONY786439 OXM786439:OXU786439 PHI786439:PHQ786439 PRE786439:PRM786439 QBA786439:QBI786439 QKW786439:QLE786439 QUS786439:QVA786439 REO786439:REW786439 ROK786439:ROS786439 RYG786439:RYO786439 SIC786439:SIK786439 SRY786439:SSG786439 TBU786439:TCC786439 TLQ786439:TLY786439 TVM786439:TVU786439 UFI786439:UFQ786439 UPE786439:UPM786439 UZA786439:UZI786439 VIW786439:VJE786439 VSS786439:VTA786439 WCO786439:WCW786439 WMK786439:WMS786439 WWG786439:WWO786439 Y851975:AG851975 JU851975:KC851975 TQ851975:TY851975 ADM851975:ADU851975 ANI851975:ANQ851975 AXE851975:AXM851975 BHA851975:BHI851975 BQW851975:BRE851975 CAS851975:CBA851975 CKO851975:CKW851975 CUK851975:CUS851975 DEG851975:DEO851975 DOC851975:DOK851975 DXY851975:DYG851975 EHU851975:EIC851975 ERQ851975:ERY851975 FBM851975:FBU851975 FLI851975:FLQ851975 FVE851975:FVM851975 GFA851975:GFI851975 GOW851975:GPE851975 GYS851975:GZA851975 HIO851975:HIW851975 HSK851975:HSS851975 ICG851975:ICO851975 IMC851975:IMK851975 IVY851975:IWG851975 JFU851975:JGC851975 JPQ851975:JPY851975 JZM851975:JZU851975 KJI851975:KJQ851975 KTE851975:KTM851975 LDA851975:LDI851975 LMW851975:LNE851975 LWS851975:LXA851975 MGO851975:MGW851975 MQK851975:MQS851975 NAG851975:NAO851975 NKC851975:NKK851975 NTY851975:NUG851975 ODU851975:OEC851975 ONQ851975:ONY851975 OXM851975:OXU851975 PHI851975:PHQ851975 PRE851975:PRM851975 QBA851975:QBI851975 QKW851975:QLE851975 QUS851975:QVA851975 REO851975:REW851975 ROK851975:ROS851975 RYG851975:RYO851975 SIC851975:SIK851975 SRY851975:SSG851975 TBU851975:TCC851975 TLQ851975:TLY851975 TVM851975:TVU851975 UFI851975:UFQ851975 UPE851975:UPM851975 UZA851975:UZI851975 VIW851975:VJE851975 VSS851975:VTA851975 WCO851975:WCW851975 WMK851975:WMS851975 WWG851975:WWO851975 Y917511:AG917511 JU917511:KC917511 TQ917511:TY917511 ADM917511:ADU917511 ANI917511:ANQ917511 AXE917511:AXM917511 BHA917511:BHI917511 BQW917511:BRE917511 CAS917511:CBA917511 CKO917511:CKW917511 CUK917511:CUS917511 DEG917511:DEO917511 DOC917511:DOK917511 DXY917511:DYG917511 EHU917511:EIC917511 ERQ917511:ERY917511 FBM917511:FBU917511 FLI917511:FLQ917511 FVE917511:FVM917511 GFA917511:GFI917511 GOW917511:GPE917511 GYS917511:GZA917511 HIO917511:HIW917511 HSK917511:HSS917511 ICG917511:ICO917511 IMC917511:IMK917511 IVY917511:IWG917511 JFU917511:JGC917511 JPQ917511:JPY917511 JZM917511:JZU917511 KJI917511:KJQ917511 KTE917511:KTM917511 LDA917511:LDI917511 LMW917511:LNE917511 LWS917511:LXA917511 MGO917511:MGW917511 MQK917511:MQS917511 NAG917511:NAO917511 NKC917511:NKK917511 NTY917511:NUG917511 ODU917511:OEC917511 ONQ917511:ONY917511 OXM917511:OXU917511 PHI917511:PHQ917511 PRE917511:PRM917511 QBA917511:QBI917511 QKW917511:QLE917511 QUS917511:QVA917511 REO917511:REW917511 ROK917511:ROS917511 RYG917511:RYO917511 SIC917511:SIK917511 SRY917511:SSG917511 TBU917511:TCC917511 TLQ917511:TLY917511 TVM917511:TVU917511 UFI917511:UFQ917511 UPE917511:UPM917511 UZA917511:UZI917511 VIW917511:VJE917511 VSS917511:VTA917511 WCO917511:WCW917511 WMK917511:WMS917511 WWG917511:WWO917511 Y983047:AG983047 JU983047:KC983047 TQ983047:TY983047 ADM983047:ADU983047 ANI983047:ANQ983047 AXE983047:AXM983047 BHA983047:BHI983047 BQW983047:BRE983047 CAS983047:CBA983047 CKO983047:CKW983047 CUK983047:CUS983047 DEG983047:DEO983047 DOC983047:DOK983047 DXY983047:DYG983047 EHU983047:EIC983047 ERQ983047:ERY983047 FBM983047:FBU983047 FLI983047:FLQ983047 FVE983047:FVM983047 GFA983047:GFI983047 GOW983047:GPE983047 GYS983047:GZA983047 HIO983047:HIW983047 HSK983047:HSS983047 ICG983047:ICO983047 IMC983047:IMK983047 IVY983047:IWG983047 JFU983047:JGC983047 JPQ983047:JPY983047 JZM983047:JZU983047 KJI983047:KJQ983047 KTE983047:KTM983047 LDA983047:LDI983047 LMW983047:LNE983047 LWS983047:LXA983047 MGO983047:MGW983047 MQK983047:MQS983047 NAG983047:NAO983047 NKC983047:NKK983047 NTY983047:NUG983047 ODU983047:OEC983047 ONQ983047:ONY983047 OXM983047:OXU983047 PHI983047:PHQ983047 PRE983047:PRM983047 QBA983047:QBI983047 QKW983047:QLE983047 QUS983047:QVA983047 REO983047:REW983047 ROK983047:ROS983047 RYG983047:RYO983047 SIC983047:SIK983047 SRY983047:SSG983047 TBU983047:TCC983047 TLQ983047:TLY983047 TVM983047:TVU983047 UFI983047:UFQ983047 UPE983047:UPM983047 UZA983047:UZI983047 VIW983047:VJE983047 VSS983047:VTA983047 WCO983047:WCW983047 WMK983047:WMS983047 WWG983047:WWO983047" xr:uid="{00000000-0002-0000-0500-00000A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500-00000B000000}"/>
    <dataValidation allowBlank="1" showInputMessage="1" showErrorMessage="1" promptTitle="Do not change" prompt="This field is automatically updated from the names-list" sqref="W8:W12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W65544:W65548 JS65544:JS65548 TO65544:TO65548 ADK65544:ADK65548 ANG65544:ANG65548 AXC65544:AXC65548 BGY65544:BGY65548 BQU65544:BQU65548 CAQ65544:CAQ65548 CKM65544:CKM65548 CUI65544:CUI65548 DEE65544:DEE65548 DOA65544:DOA65548 DXW65544:DXW65548 EHS65544:EHS65548 ERO65544:ERO65548 FBK65544:FBK65548 FLG65544:FLG65548 FVC65544:FVC65548 GEY65544:GEY65548 GOU65544:GOU65548 GYQ65544:GYQ65548 HIM65544:HIM65548 HSI65544:HSI65548 ICE65544:ICE65548 IMA65544:IMA65548 IVW65544:IVW65548 JFS65544:JFS65548 JPO65544:JPO65548 JZK65544:JZK65548 KJG65544:KJG65548 KTC65544:KTC65548 LCY65544:LCY65548 LMU65544:LMU65548 LWQ65544:LWQ65548 MGM65544:MGM65548 MQI65544:MQI65548 NAE65544:NAE65548 NKA65544:NKA65548 NTW65544:NTW65548 ODS65544:ODS65548 ONO65544:ONO65548 OXK65544:OXK65548 PHG65544:PHG65548 PRC65544:PRC65548 QAY65544:QAY65548 QKU65544:QKU65548 QUQ65544:QUQ65548 REM65544:REM65548 ROI65544:ROI65548 RYE65544:RYE65548 SIA65544:SIA65548 SRW65544:SRW65548 TBS65544:TBS65548 TLO65544:TLO65548 TVK65544:TVK65548 UFG65544:UFG65548 UPC65544:UPC65548 UYY65544:UYY65548 VIU65544:VIU65548 VSQ65544:VSQ65548 WCM65544:WCM65548 WMI65544:WMI65548 WWE65544:WWE65548 W131080:W131084 JS131080:JS131084 TO131080:TO131084 ADK131080:ADK131084 ANG131080:ANG131084 AXC131080:AXC131084 BGY131080:BGY131084 BQU131080:BQU131084 CAQ131080:CAQ131084 CKM131080:CKM131084 CUI131080:CUI131084 DEE131080:DEE131084 DOA131080:DOA131084 DXW131080:DXW131084 EHS131080:EHS131084 ERO131080:ERO131084 FBK131080:FBK131084 FLG131080:FLG131084 FVC131080:FVC131084 GEY131080:GEY131084 GOU131080:GOU131084 GYQ131080:GYQ131084 HIM131080:HIM131084 HSI131080:HSI131084 ICE131080:ICE131084 IMA131080:IMA131084 IVW131080:IVW131084 JFS131080:JFS131084 JPO131080:JPO131084 JZK131080:JZK131084 KJG131080:KJG131084 KTC131080:KTC131084 LCY131080:LCY131084 LMU131080:LMU131084 LWQ131080:LWQ131084 MGM131080:MGM131084 MQI131080:MQI131084 NAE131080:NAE131084 NKA131080:NKA131084 NTW131080:NTW131084 ODS131080:ODS131084 ONO131080:ONO131084 OXK131080:OXK131084 PHG131080:PHG131084 PRC131080:PRC131084 QAY131080:QAY131084 QKU131080:QKU131084 QUQ131080:QUQ131084 REM131080:REM131084 ROI131080:ROI131084 RYE131080:RYE131084 SIA131080:SIA131084 SRW131080:SRW131084 TBS131080:TBS131084 TLO131080:TLO131084 TVK131080:TVK131084 UFG131080:UFG131084 UPC131080:UPC131084 UYY131080:UYY131084 VIU131080:VIU131084 VSQ131080:VSQ131084 WCM131080:WCM131084 WMI131080:WMI131084 WWE131080:WWE131084 W196616:W196620 JS196616:JS196620 TO196616:TO196620 ADK196616:ADK196620 ANG196616:ANG196620 AXC196616:AXC196620 BGY196616:BGY196620 BQU196616:BQU196620 CAQ196616:CAQ196620 CKM196616:CKM196620 CUI196616:CUI196620 DEE196616:DEE196620 DOA196616:DOA196620 DXW196616:DXW196620 EHS196616:EHS196620 ERO196616:ERO196620 FBK196616:FBK196620 FLG196616:FLG196620 FVC196616:FVC196620 GEY196616:GEY196620 GOU196616:GOU196620 GYQ196616:GYQ196620 HIM196616:HIM196620 HSI196616:HSI196620 ICE196616:ICE196620 IMA196616:IMA196620 IVW196616:IVW196620 JFS196616:JFS196620 JPO196616:JPO196620 JZK196616:JZK196620 KJG196616:KJG196620 KTC196616:KTC196620 LCY196616:LCY196620 LMU196616:LMU196620 LWQ196616:LWQ196620 MGM196616:MGM196620 MQI196616:MQI196620 NAE196616:NAE196620 NKA196616:NKA196620 NTW196616:NTW196620 ODS196616:ODS196620 ONO196616:ONO196620 OXK196616:OXK196620 PHG196616:PHG196620 PRC196616:PRC196620 QAY196616:QAY196620 QKU196616:QKU196620 QUQ196616:QUQ196620 REM196616:REM196620 ROI196616:ROI196620 RYE196616:RYE196620 SIA196616:SIA196620 SRW196616:SRW196620 TBS196616:TBS196620 TLO196616:TLO196620 TVK196616:TVK196620 UFG196616:UFG196620 UPC196616:UPC196620 UYY196616:UYY196620 VIU196616:VIU196620 VSQ196616:VSQ196620 WCM196616:WCM196620 WMI196616:WMI196620 WWE196616:WWE196620 W262152:W262156 JS262152:JS262156 TO262152:TO262156 ADK262152:ADK262156 ANG262152:ANG262156 AXC262152:AXC262156 BGY262152:BGY262156 BQU262152:BQU262156 CAQ262152:CAQ262156 CKM262152:CKM262156 CUI262152:CUI262156 DEE262152:DEE262156 DOA262152:DOA262156 DXW262152:DXW262156 EHS262152:EHS262156 ERO262152:ERO262156 FBK262152:FBK262156 FLG262152:FLG262156 FVC262152:FVC262156 GEY262152:GEY262156 GOU262152:GOU262156 GYQ262152:GYQ262156 HIM262152:HIM262156 HSI262152:HSI262156 ICE262152:ICE262156 IMA262152:IMA262156 IVW262152:IVW262156 JFS262152:JFS262156 JPO262152:JPO262156 JZK262152:JZK262156 KJG262152:KJG262156 KTC262152:KTC262156 LCY262152:LCY262156 LMU262152:LMU262156 LWQ262152:LWQ262156 MGM262152:MGM262156 MQI262152:MQI262156 NAE262152:NAE262156 NKA262152:NKA262156 NTW262152:NTW262156 ODS262152:ODS262156 ONO262152:ONO262156 OXK262152:OXK262156 PHG262152:PHG262156 PRC262152:PRC262156 QAY262152:QAY262156 QKU262152:QKU262156 QUQ262152:QUQ262156 REM262152:REM262156 ROI262152:ROI262156 RYE262152:RYE262156 SIA262152:SIA262156 SRW262152:SRW262156 TBS262152:TBS262156 TLO262152:TLO262156 TVK262152:TVK262156 UFG262152:UFG262156 UPC262152:UPC262156 UYY262152:UYY262156 VIU262152:VIU262156 VSQ262152:VSQ262156 WCM262152:WCM262156 WMI262152:WMI262156 WWE262152:WWE262156 W327688:W327692 JS327688:JS327692 TO327688:TO327692 ADK327688:ADK327692 ANG327688:ANG327692 AXC327688:AXC327692 BGY327688:BGY327692 BQU327688:BQU327692 CAQ327688:CAQ327692 CKM327688:CKM327692 CUI327688:CUI327692 DEE327688:DEE327692 DOA327688:DOA327692 DXW327688:DXW327692 EHS327688:EHS327692 ERO327688:ERO327692 FBK327688:FBK327692 FLG327688:FLG327692 FVC327688:FVC327692 GEY327688:GEY327692 GOU327688:GOU327692 GYQ327688:GYQ327692 HIM327688:HIM327692 HSI327688:HSI327692 ICE327688:ICE327692 IMA327688:IMA327692 IVW327688:IVW327692 JFS327688:JFS327692 JPO327688:JPO327692 JZK327688:JZK327692 KJG327688:KJG327692 KTC327688:KTC327692 LCY327688:LCY327692 LMU327688:LMU327692 LWQ327688:LWQ327692 MGM327688:MGM327692 MQI327688:MQI327692 NAE327688:NAE327692 NKA327688:NKA327692 NTW327688:NTW327692 ODS327688:ODS327692 ONO327688:ONO327692 OXK327688:OXK327692 PHG327688:PHG327692 PRC327688:PRC327692 QAY327688:QAY327692 QKU327688:QKU327692 QUQ327688:QUQ327692 REM327688:REM327692 ROI327688:ROI327692 RYE327688:RYE327692 SIA327688:SIA327692 SRW327688:SRW327692 TBS327688:TBS327692 TLO327688:TLO327692 TVK327688:TVK327692 UFG327688:UFG327692 UPC327688:UPC327692 UYY327688:UYY327692 VIU327688:VIU327692 VSQ327688:VSQ327692 WCM327688:WCM327692 WMI327688:WMI327692 WWE327688:WWE327692 W393224:W393228 JS393224:JS393228 TO393224:TO393228 ADK393224:ADK393228 ANG393224:ANG393228 AXC393224:AXC393228 BGY393224:BGY393228 BQU393224:BQU393228 CAQ393224:CAQ393228 CKM393224:CKM393228 CUI393224:CUI393228 DEE393224:DEE393228 DOA393224:DOA393228 DXW393224:DXW393228 EHS393224:EHS393228 ERO393224:ERO393228 FBK393224:FBK393228 FLG393224:FLG393228 FVC393224:FVC393228 GEY393224:GEY393228 GOU393224:GOU393228 GYQ393224:GYQ393228 HIM393224:HIM393228 HSI393224:HSI393228 ICE393224:ICE393228 IMA393224:IMA393228 IVW393224:IVW393228 JFS393224:JFS393228 JPO393224:JPO393228 JZK393224:JZK393228 KJG393224:KJG393228 KTC393224:KTC393228 LCY393224:LCY393228 LMU393224:LMU393228 LWQ393224:LWQ393228 MGM393224:MGM393228 MQI393224:MQI393228 NAE393224:NAE393228 NKA393224:NKA393228 NTW393224:NTW393228 ODS393224:ODS393228 ONO393224:ONO393228 OXK393224:OXK393228 PHG393224:PHG393228 PRC393224:PRC393228 QAY393224:QAY393228 QKU393224:QKU393228 QUQ393224:QUQ393228 REM393224:REM393228 ROI393224:ROI393228 RYE393224:RYE393228 SIA393224:SIA393228 SRW393224:SRW393228 TBS393224:TBS393228 TLO393224:TLO393228 TVK393224:TVK393228 UFG393224:UFG393228 UPC393224:UPC393228 UYY393224:UYY393228 VIU393224:VIU393228 VSQ393224:VSQ393228 WCM393224:WCM393228 WMI393224:WMI393228 WWE393224:WWE393228 W458760:W458764 JS458760:JS458764 TO458760:TO458764 ADK458760:ADK458764 ANG458760:ANG458764 AXC458760:AXC458764 BGY458760:BGY458764 BQU458760:BQU458764 CAQ458760:CAQ458764 CKM458760:CKM458764 CUI458760:CUI458764 DEE458760:DEE458764 DOA458760:DOA458764 DXW458760:DXW458764 EHS458760:EHS458764 ERO458760:ERO458764 FBK458760:FBK458764 FLG458760:FLG458764 FVC458760:FVC458764 GEY458760:GEY458764 GOU458760:GOU458764 GYQ458760:GYQ458764 HIM458760:HIM458764 HSI458760:HSI458764 ICE458760:ICE458764 IMA458760:IMA458764 IVW458760:IVW458764 JFS458760:JFS458764 JPO458760:JPO458764 JZK458760:JZK458764 KJG458760:KJG458764 KTC458760:KTC458764 LCY458760:LCY458764 LMU458760:LMU458764 LWQ458760:LWQ458764 MGM458760:MGM458764 MQI458760:MQI458764 NAE458760:NAE458764 NKA458760:NKA458764 NTW458760:NTW458764 ODS458760:ODS458764 ONO458760:ONO458764 OXK458760:OXK458764 PHG458760:PHG458764 PRC458760:PRC458764 QAY458760:QAY458764 QKU458760:QKU458764 QUQ458760:QUQ458764 REM458760:REM458764 ROI458760:ROI458764 RYE458760:RYE458764 SIA458760:SIA458764 SRW458760:SRW458764 TBS458760:TBS458764 TLO458760:TLO458764 TVK458760:TVK458764 UFG458760:UFG458764 UPC458760:UPC458764 UYY458760:UYY458764 VIU458760:VIU458764 VSQ458760:VSQ458764 WCM458760:WCM458764 WMI458760:WMI458764 WWE458760:WWE458764 W524296:W524300 JS524296:JS524300 TO524296:TO524300 ADK524296:ADK524300 ANG524296:ANG524300 AXC524296:AXC524300 BGY524296:BGY524300 BQU524296:BQU524300 CAQ524296:CAQ524300 CKM524296:CKM524300 CUI524296:CUI524300 DEE524296:DEE524300 DOA524296:DOA524300 DXW524296:DXW524300 EHS524296:EHS524300 ERO524296:ERO524300 FBK524296:FBK524300 FLG524296:FLG524300 FVC524296:FVC524300 GEY524296:GEY524300 GOU524296:GOU524300 GYQ524296:GYQ524300 HIM524296:HIM524300 HSI524296:HSI524300 ICE524296:ICE524300 IMA524296:IMA524300 IVW524296:IVW524300 JFS524296:JFS524300 JPO524296:JPO524300 JZK524296:JZK524300 KJG524296:KJG524300 KTC524296:KTC524300 LCY524296:LCY524300 LMU524296:LMU524300 LWQ524296:LWQ524300 MGM524296:MGM524300 MQI524296:MQI524300 NAE524296:NAE524300 NKA524296:NKA524300 NTW524296:NTW524300 ODS524296:ODS524300 ONO524296:ONO524300 OXK524296:OXK524300 PHG524296:PHG524300 PRC524296:PRC524300 QAY524296:QAY524300 QKU524296:QKU524300 QUQ524296:QUQ524300 REM524296:REM524300 ROI524296:ROI524300 RYE524296:RYE524300 SIA524296:SIA524300 SRW524296:SRW524300 TBS524296:TBS524300 TLO524296:TLO524300 TVK524296:TVK524300 UFG524296:UFG524300 UPC524296:UPC524300 UYY524296:UYY524300 VIU524296:VIU524300 VSQ524296:VSQ524300 WCM524296:WCM524300 WMI524296:WMI524300 WWE524296:WWE524300 W589832:W589836 JS589832:JS589836 TO589832:TO589836 ADK589832:ADK589836 ANG589832:ANG589836 AXC589832:AXC589836 BGY589832:BGY589836 BQU589832:BQU589836 CAQ589832:CAQ589836 CKM589832:CKM589836 CUI589832:CUI589836 DEE589832:DEE589836 DOA589832:DOA589836 DXW589832:DXW589836 EHS589832:EHS589836 ERO589832:ERO589836 FBK589832:FBK589836 FLG589832:FLG589836 FVC589832:FVC589836 GEY589832:GEY589836 GOU589832:GOU589836 GYQ589832:GYQ589836 HIM589832:HIM589836 HSI589832:HSI589836 ICE589832:ICE589836 IMA589832:IMA589836 IVW589832:IVW589836 JFS589832:JFS589836 JPO589832:JPO589836 JZK589832:JZK589836 KJG589832:KJG589836 KTC589832:KTC589836 LCY589832:LCY589836 LMU589832:LMU589836 LWQ589832:LWQ589836 MGM589832:MGM589836 MQI589832:MQI589836 NAE589832:NAE589836 NKA589832:NKA589836 NTW589832:NTW589836 ODS589832:ODS589836 ONO589832:ONO589836 OXK589832:OXK589836 PHG589832:PHG589836 PRC589832:PRC589836 QAY589832:QAY589836 QKU589832:QKU589836 QUQ589832:QUQ589836 REM589832:REM589836 ROI589832:ROI589836 RYE589832:RYE589836 SIA589832:SIA589836 SRW589832:SRW589836 TBS589832:TBS589836 TLO589832:TLO589836 TVK589832:TVK589836 UFG589832:UFG589836 UPC589832:UPC589836 UYY589832:UYY589836 VIU589832:VIU589836 VSQ589832:VSQ589836 WCM589832:WCM589836 WMI589832:WMI589836 WWE589832:WWE589836 W655368:W655372 JS655368:JS655372 TO655368:TO655372 ADK655368:ADK655372 ANG655368:ANG655372 AXC655368:AXC655372 BGY655368:BGY655372 BQU655368:BQU655372 CAQ655368:CAQ655372 CKM655368:CKM655372 CUI655368:CUI655372 DEE655368:DEE655372 DOA655368:DOA655372 DXW655368:DXW655372 EHS655368:EHS655372 ERO655368:ERO655372 FBK655368:FBK655372 FLG655368:FLG655372 FVC655368:FVC655372 GEY655368:GEY655372 GOU655368:GOU655372 GYQ655368:GYQ655372 HIM655368:HIM655372 HSI655368:HSI655372 ICE655368:ICE655372 IMA655368:IMA655372 IVW655368:IVW655372 JFS655368:JFS655372 JPO655368:JPO655372 JZK655368:JZK655372 KJG655368:KJG655372 KTC655368:KTC655372 LCY655368:LCY655372 LMU655368:LMU655372 LWQ655368:LWQ655372 MGM655368:MGM655372 MQI655368:MQI655372 NAE655368:NAE655372 NKA655368:NKA655372 NTW655368:NTW655372 ODS655368:ODS655372 ONO655368:ONO655372 OXK655368:OXK655372 PHG655368:PHG655372 PRC655368:PRC655372 QAY655368:QAY655372 QKU655368:QKU655372 QUQ655368:QUQ655372 REM655368:REM655372 ROI655368:ROI655372 RYE655368:RYE655372 SIA655368:SIA655372 SRW655368:SRW655372 TBS655368:TBS655372 TLO655368:TLO655372 TVK655368:TVK655372 UFG655368:UFG655372 UPC655368:UPC655372 UYY655368:UYY655372 VIU655368:VIU655372 VSQ655368:VSQ655372 WCM655368:WCM655372 WMI655368:WMI655372 WWE655368:WWE655372 W720904:W720908 JS720904:JS720908 TO720904:TO720908 ADK720904:ADK720908 ANG720904:ANG720908 AXC720904:AXC720908 BGY720904:BGY720908 BQU720904:BQU720908 CAQ720904:CAQ720908 CKM720904:CKM720908 CUI720904:CUI720908 DEE720904:DEE720908 DOA720904:DOA720908 DXW720904:DXW720908 EHS720904:EHS720908 ERO720904:ERO720908 FBK720904:FBK720908 FLG720904:FLG720908 FVC720904:FVC720908 GEY720904:GEY720908 GOU720904:GOU720908 GYQ720904:GYQ720908 HIM720904:HIM720908 HSI720904:HSI720908 ICE720904:ICE720908 IMA720904:IMA720908 IVW720904:IVW720908 JFS720904:JFS720908 JPO720904:JPO720908 JZK720904:JZK720908 KJG720904:KJG720908 KTC720904:KTC720908 LCY720904:LCY720908 LMU720904:LMU720908 LWQ720904:LWQ720908 MGM720904:MGM720908 MQI720904:MQI720908 NAE720904:NAE720908 NKA720904:NKA720908 NTW720904:NTW720908 ODS720904:ODS720908 ONO720904:ONO720908 OXK720904:OXK720908 PHG720904:PHG720908 PRC720904:PRC720908 QAY720904:QAY720908 QKU720904:QKU720908 QUQ720904:QUQ720908 REM720904:REM720908 ROI720904:ROI720908 RYE720904:RYE720908 SIA720904:SIA720908 SRW720904:SRW720908 TBS720904:TBS720908 TLO720904:TLO720908 TVK720904:TVK720908 UFG720904:UFG720908 UPC720904:UPC720908 UYY720904:UYY720908 VIU720904:VIU720908 VSQ720904:VSQ720908 WCM720904:WCM720908 WMI720904:WMI720908 WWE720904:WWE720908 W786440:W786444 JS786440:JS786444 TO786440:TO786444 ADK786440:ADK786444 ANG786440:ANG786444 AXC786440:AXC786444 BGY786440:BGY786444 BQU786440:BQU786444 CAQ786440:CAQ786444 CKM786440:CKM786444 CUI786440:CUI786444 DEE786440:DEE786444 DOA786440:DOA786444 DXW786440:DXW786444 EHS786440:EHS786444 ERO786440:ERO786444 FBK786440:FBK786444 FLG786440:FLG786444 FVC786440:FVC786444 GEY786440:GEY786444 GOU786440:GOU786444 GYQ786440:GYQ786444 HIM786440:HIM786444 HSI786440:HSI786444 ICE786440:ICE786444 IMA786440:IMA786444 IVW786440:IVW786444 JFS786440:JFS786444 JPO786440:JPO786444 JZK786440:JZK786444 KJG786440:KJG786444 KTC786440:KTC786444 LCY786440:LCY786444 LMU786440:LMU786444 LWQ786440:LWQ786444 MGM786440:MGM786444 MQI786440:MQI786444 NAE786440:NAE786444 NKA786440:NKA786444 NTW786440:NTW786444 ODS786440:ODS786444 ONO786440:ONO786444 OXK786440:OXK786444 PHG786440:PHG786444 PRC786440:PRC786444 QAY786440:QAY786444 QKU786440:QKU786444 QUQ786440:QUQ786444 REM786440:REM786444 ROI786440:ROI786444 RYE786440:RYE786444 SIA786440:SIA786444 SRW786440:SRW786444 TBS786440:TBS786444 TLO786440:TLO786444 TVK786440:TVK786444 UFG786440:UFG786444 UPC786440:UPC786444 UYY786440:UYY786444 VIU786440:VIU786444 VSQ786440:VSQ786444 WCM786440:WCM786444 WMI786440:WMI786444 WWE786440:WWE786444 W851976:W851980 JS851976:JS851980 TO851976:TO851980 ADK851976:ADK851980 ANG851976:ANG851980 AXC851976:AXC851980 BGY851976:BGY851980 BQU851976:BQU851980 CAQ851976:CAQ851980 CKM851976:CKM851980 CUI851976:CUI851980 DEE851976:DEE851980 DOA851976:DOA851980 DXW851976:DXW851980 EHS851976:EHS851980 ERO851976:ERO851980 FBK851976:FBK851980 FLG851976:FLG851980 FVC851976:FVC851980 GEY851976:GEY851980 GOU851976:GOU851980 GYQ851976:GYQ851980 HIM851976:HIM851980 HSI851976:HSI851980 ICE851976:ICE851980 IMA851976:IMA851980 IVW851976:IVW851980 JFS851976:JFS851980 JPO851976:JPO851980 JZK851976:JZK851980 KJG851976:KJG851980 KTC851976:KTC851980 LCY851976:LCY851980 LMU851976:LMU851980 LWQ851976:LWQ851980 MGM851976:MGM851980 MQI851976:MQI851980 NAE851976:NAE851980 NKA851976:NKA851980 NTW851976:NTW851980 ODS851976:ODS851980 ONO851976:ONO851980 OXK851976:OXK851980 PHG851976:PHG851980 PRC851976:PRC851980 QAY851976:QAY851980 QKU851976:QKU851980 QUQ851976:QUQ851980 REM851976:REM851980 ROI851976:ROI851980 RYE851976:RYE851980 SIA851976:SIA851980 SRW851976:SRW851980 TBS851976:TBS851980 TLO851976:TLO851980 TVK851976:TVK851980 UFG851976:UFG851980 UPC851976:UPC851980 UYY851976:UYY851980 VIU851976:VIU851980 VSQ851976:VSQ851980 WCM851976:WCM851980 WMI851976:WMI851980 WWE851976:WWE851980 W917512:W917516 JS917512:JS917516 TO917512:TO917516 ADK917512:ADK917516 ANG917512:ANG917516 AXC917512:AXC917516 BGY917512:BGY917516 BQU917512:BQU917516 CAQ917512:CAQ917516 CKM917512:CKM917516 CUI917512:CUI917516 DEE917512:DEE917516 DOA917512:DOA917516 DXW917512:DXW917516 EHS917512:EHS917516 ERO917512:ERO917516 FBK917512:FBK917516 FLG917512:FLG917516 FVC917512:FVC917516 GEY917512:GEY917516 GOU917512:GOU917516 GYQ917512:GYQ917516 HIM917512:HIM917516 HSI917512:HSI917516 ICE917512:ICE917516 IMA917512:IMA917516 IVW917512:IVW917516 JFS917512:JFS917516 JPO917512:JPO917516 JZK917512:JZK917516 KJG917512:KJG917516 KTC917512:KTC917516 LCY917512:LCY917516 LMU917512:LMU917516 LWQ917512:LWQ917516 MGM917512:MGM917516 MQI917512:MQI917516 NAE917512:NAE917516 NKA917512:NKA917516 NTW917512:NTW917516 ODS917512:ODS917516 ONO917512:ONO917516 OXK917512:OXK917516 PHG917512:PHG917516 PRC917512:PRC917516 QAY917512:QAY917516 QKU917512:QKU917516 QUQ917512:QUQ917516 REM917512:REM917516 ROI917512:ROI917516 RYE917512:RYE917516 SIA917512:SIA917516 SRW917512:SRW917516 TBS917512:TBS917516 TLO917512:TLO917516 TVK917512:TVK917516 UFG917512:UFG917516 UPC917512:UPC917516 UYY917512:UYY917516 VIU917512:VIU917516 VSQ917512:VSQ917516 WCM917512:WCM917516 WMI917512:WMI917516 WWE917512:WWE917516 W983048:W983052 JS983048:JS983052 TO983048:TO983052 ADK983048:ADK983052 ANG983048:ANG983052 AXC983048:AXC983052 BGY983048:BGY983052 BQU983048:BQU983052 CAQ983048:CAQ983052 CKM983048:CKM983052 CUI983048:CUI983052 DEE983048:DEE983052 DOA983048:DOA983052 DXW983048:DXW983052 EHS983048:EHS983052 ERO983048:ERO983052 FBK983048:FBK983052 FLG983048:FLG983052 FVC983048:FVC983052 GEY983048:GEY983052 GOU983048:GOU983052 GYQ983048:GYQ983052 HIM983048:HIM983052 HSI983048:HSI983052 ICE983048:ICE983052 IMA983048:IMA983052 IVW983048:IVW983052 JFS983048:JFS983052 JPO983048:JPO983052 JZK983048:JZK983052 KJG983048:KJG983052 KTC983048:KTC983052 LCY983048:LCY983052 LMU983048:LMU983052 LWQ983048:LWQ983052 MGM983048:MGM983052 MQI983048:MQI983052 NAE983048:NAE983052 NKA983048:NKA983052 NTW983048:NTW983052 ODS983048:ODS983052 ONO983048:ONO983052 OXK983048:OXK983052 PHG983048:PHG983052 PRC983048:PRC983052 QAY983048:QAY983052 QKU983048:QKU983052 QUQ983048:QUQ983052 REM983048:REM983052 ROI983048:ROI983052 RYE983048:RYE983052 SIA983048:SIA983052 SRW983048:SRW983052 TBS983048:TBS983052 TLO983048:TLO983052 TVK983048:TVK983052 UFG983048:UFG983052 UPC983048:UPC983052 UYY983048:UYY983052 VIU983048:VIU983052 VSQ983048:VSQ983052 WCM983048:WCM983052 WMI983048:WMI983052 WWE983048:WWE983052" xr:uid="{00000000-0002-0000-0500-00000C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2 JK1:JK12 TG1:TG12 ADC1:ADC12 AMY1:AMY12 AWU1:AWU12 BGQ1:BGQ12 BQM1:BQM12 CAI1:CAI12 CKE1:CKE12 CUA1:CUA12 DDW1:DDW12 DNS1:DNS12 DXO1:DXO12 EHK1:EHK12 ERG1:ERG12 FBC1:FBC12 FKY1:FKY12 FUU1:FUU12 GEQ1:GEQ12 GOM1:GOM12 GYI1:GYI12 HIE1:HIE12 HSA1:HSA12 IBW1:IBW12 ILS1:ILS12 IVO1:IVO12 JFK1:JFK12 JPG1:JPG12 JZC1:JZC12 KIY1:KIY12 KSU1:KSU12 LCQ1:LCQ12 LMM1:LMM12 LWI1:LWI12 MGE1:MGE12 MQA1:MQA12 MZW1:MZW12 NJS1:NJS12 NTO1:NTO12 ODK1:ODK12 ONG1:ONG12 OXC1:OXC12 PGY1:PGY12 PQU1:PQU12 QAQ1:QAQ12 QKM1:QKM12 QUI1:QUI12 REE1:REE12 ROA1:ROA12 RXW1:RXW12 SHS1:SHS12 SRO1:SRO12 TBK1:TBK12 TLG1:TLG12 TVC1:TVC12 UEY1:UEY12 UOU1:UOU12 UYQ1:UYQ12 VIM1:VIM12 VSI1:VSI12 WCE1:WCE12 WMA1:WMA12 WVW1:WVW12 O65537:O65548 JK65537:JK65548 TG65537:TG65548 ADC65537:ADC65548 AMY65537:AMY65548 AWU65537:AWU65548 BGQ65537:BGQ65548 BQM65537:BQM65548 CAI65537:CAI65548 CKE65537:CKE65548 CUA65537:CUA65548 DDW65537:DDW65548 DNS65537:DNS65548 DXO65537:DXO65548 EHK65537:EHK65548 ERG65537:ERG65548 FBC65537:FBC65548 FKY65537:FKY65548 FUU65537:FUU65548 GEQ65537:GEQ65548 GOM65537:GOM65548 GYI65537:GYI65548 HIE65537:HIE65548 HSA65537:HSA65548 IBW65537:IBW65548 ILS65537:ILS65548 IVO65537:IVO65548 JFK65537:JFK65548 JPG65537:JPG65548 JZC65537:JZC65548 KIY65537:KIY65548 KSU65537:KSU65548 LCQ65537:LCQ65548 LMM65537:LMM65548 LWI65537:LWI65548 MGE65537:MGE65548 MQA65537:MQA65548 MZW65537:MZW65548 NJS65537:NJS65548 NTO65537:NTO65548 ODK65537:ODK65548 ONG65537:ONG65548 OXC65537:OXC65548 PGY65537:PGY65548 PQU65537:PQU65548 QAQ65537:QAQ65548 QKM65537:QKM65548 QUI65537:QUI65548 REE65537:REE65548 ROA65537:ROA65548 RXW65537:RXW65548 SHS65537:SHS65548 SRO65537:SRO65548 TBK65537:TBK65548 TLG65537:TLG65548 TVC65537:TVC65548 UEY65537:UEY65548 UOU65537:UOU65548 UYQ65537:UYQ65548 VIM65537:VIM65548 VSI65537:VSI65548 WCE65537:WCE65548 WMA65537:WMA65548 WVW65537:WVW65548 O131073:O131084 JK131073:JK131084 TG131073:TG131084 ADC131073:ADC131084 AMY131073:AMY131084 AWU131073:AWU131084 BGQ131073:BGQ131084 BQM131073:BQM131084 CAI131073:CAI131084 CKE131073:CKE131084 CUA131073:CUA131084 DDW131073:DDW131084 DNS131073:DNS131084 DXO131073:DXO131084 EHK131073:EHK131084 ERG131073:ERG131084 FBC131073:FBC131084 FKY131073:FKY131084 FUU131073:FUU131084 GEQ131073:GEQ131084 GOM131073:GOM131084 GYI131073:GYI131084 HIE131073:HIE131084 HSA131073:HSA131084 IBW131073:IBW131084 ILS131073:ILS131084 IVO131073:IVO131084 JFK131073:JFK131084 JPG131073:JPG131084 JZC131073:JZC131084 KIY131073:KIY131084 KSU131073:KSU131084 LCQ131073:LCQ131084 LMM131073:LMM131084 LWI131073:LWI131084 MGE131073:MGE131084 MQA131073:MQA131084 MZW131073:MZW131084 NJS131073:NJS131084 NTO131073:NTO131084 ODK131073:ODK131084 ONG131073:ONG131084 OXC131073:OXC131084 PGY131073:PGY131084 PQU131073:PQU131084 QAQ131073:QAQ131084 QKM131073:QKM131084 QUI131073:QUI131084 REE131073:REE131084 ROA131073:ROA131084 RXW131073:RXW131084 SHS131073:SHS131084 SRO131073:SRO131084 TBK131073:TBK131084 TLG131073:TLG131084 TVC131073:TVC131084 UEY131073:UEY131084 UOU131073:UOU131084 UYQ131073:UYQ131084 VIM131073:VIM131084 VSI131073:VSI131084 WCE131073:WCE131084 WMA131073:WMA131084 WVW131073:WVW131084 O196609:O196620 JK196609:JK196620 TG196609:TG196620 ADC196609:ADC196620 AMY196609:AMY196620 AWU196609:AWU196620 BGQ196609:BGQ196620 BQM196609:BQM196620 CAI196609:CAI196620 CKE196609:CKE196620 CUA196609:CUA196620 DDW196609:DDW196620 DNS196609:DNS196620 DXO196609:DXO196620 EHK196609:EHK196620 ERG196609:ERG196620 FBC196609:FBC196620 FKY196609:FKY196620 FUU196609:FUU196620 GEQ196609:GEQ196620 GOM196609:GOM196620 GYI196609:GYI196620 HIE196609:HIE196620 HSA196609:HSA196620 IBW196609:IBW196620 ILS196609:ILS196620 IVO196609:IVO196620 JFK196609:JFK196620 JPG196609:JPG196620 JZC196609:JZC196620 KIY196609:KIY196620 KSU196609:KSU196620 LCQ196609:LCQ196620 LMM196609:LMM196620 LWI196609:LWI196620 MGE196609:MGE196620 MQA196609:MQA196620 MZW196609:MZW196620 NJS196609:NJS196620 NTO196609:NTO196620 ODK196609:ODK196620 ONG196609:ONG196620 OXC196609:OXC196620 PGY196609:PGY196620 PQU196609:PQU196620 QAQ196609:QAQ196620 QKM196609:QKM196620 QUI196609:QUI196620 REE196609:REE196620 ROA196609:ROA196620 RXW196609:RXW196620 SHS196609:SHS196620 SRO196609:SRO196620 TBK196609:TBK196620 TLG196609:TLG196620 TVC196609:TVC196620 UEY196609:UEY196620 UOU196609:UOU196620 UYQ196609:UYQ196620 VIM196609:VIM196620 VSI196609:VSI196620 WCE196609:WCE196620 WMA196609:WMA196620 WVW196609:WVW196620 O262145:O262156 JK262145:JK262156 TG262145:TG262156 ADC262145:ADC262156 AMY262145:AMY262156 AWU262145:AWU262156 BGQ262145:BGQ262156 BQM262145:BQM262156 CAI262145:CAI262156 CKE262145:CKE262156 CUA262145:CUA262156 DDW262145:DDW262156 DNS262145:DNS262156 DXO262145:DXO262156 EHK262145:EHK262156 ERG262145:ERG262156 FBC262145:FBC262156 FKY262145:FKY262156 FUU262145:FUU262156 GEQ262145:GEQ262156 GOM262145:GOM262156 GYI262145:GYI262156 HIE262145:HIE262156 HSA262145:HSA262156 IBW262145:IBW262156 ILS262145:ILS262156 IVO262145:IVO262156 JFK262145:JFK262156 JPG262145:JPG262156 JZC262145:JZC262156 KIY262145:KIY262156 KSU262145:KSU262156 LCQ262145:LCQ262156 LMM262145:LMM262156 LWI262145:LWI262156 MGE262145:MGE262156 MQA262145:MQA262156 MZW262145:MZW262156 NJS262145:NJS262156 NTO262145:NTO262156 ODK262145:ODK262156 ONG262145:ONG262156 OXC262145:OXC262156 PGY262145:PGY262156 PQU262145:PQU262156 QAQ262145:QAQ262156 QKM262145:QKM262156 QUI262145:QUI262156 REE262145:REE262156 ROA262145:ROA262156 RXW262145:RXW262156 SHS262145:SHS262156 SRO262145:SRO262156 TBK262145:TBK262156 TLG262145:TLG262156 TVC262145:TVC262156 UEY262145:UEY262156 UOU262145:UOU262156 UYQ262145:UYQ262156 VIM262145:VIM262156 VSI262145:VSI262156 WCE262145:WCE262156 WMA262145:WMA262156 WVW262145:WVW262156 O327681:O327692 JK327681:JK327692 TG327681:TG327692 ADC327681:ADC327692 AMY327681:AMY327692 AWU327681:AWU327692 BGQ327681:BGQ327692 BQM327681:BQM327692 CAI327681:CAI327692 CKE327681:CKE327692 CUA327681:CUA327692 DDW327681:DDW327692 DNS327681:DNS327692 DXO327681:DXO327692 EHK327681:EHK327692 ERG327681:ERG327692 FBC327681:FBC327692 FKY327681:FKY327692 FUU327681:FUU327692 GEQ327681:GEQ327692 GOM327681:GOM327692 GYI327681:GYI327692 HIE327681:HIE327692 HSA327681:HSA327692 IBW327681:IBW327692 ILS327681:ILS327692 IVO327681:IVO327692 JFK327681:JFK327692 JPG327681:JPG327692 JZC327681:JZC327692 KIY327681:KIY327692 KSU327681:KSU327692 LCQ327681:LCQ327692 LMM327681:LMM327692 LWI327681:LWI327692 MGE327681:MGE327692 MQA327681:MQA327692 MZW327681:MZW327692 NJS327681:NJS327692 NTO327681:NTO327692 ODK327681:ODK327692 ONG327681:ONG327692 OXC327681:OXC327692 PGY327681:PGY327692 PQU327681:PQU327692 QAQ327681:QAQ327692 QKM327681:QKM327692 QUI327681:QUI327692 REE327681:REE327692 ROA327681:ROA327692 RXW327681:RXW327692 SHS327681:SHS327692 SRO327681:SRO327692 TBK327681:TBK327692 TLG327681:TLG327692 TVC327681:TVC327692 UEY327681:UEY327692 UOU327681:UOU327692 UYQ327681:UYQ327692 VIM327681:VIM327692 VSI327681:VSI327692 WCE327681:WCE327692 WMA327681:WMA327692 WVW327681:WVW327692 O393217:O393228 JK393217:JK393228 TG393217:TG393228 ADC393217:ADC393228 AMY393217:AMY393228 AWU393217:AWU393228 BGQ393217:BGQ393228 BQM393217:BQM393228 CAI393217:CAI393228 CKE393217:CKE393228 CUA393217:CUA393228 DDW393217:DDW393228 DNS393217:DNS393228 DXO393217:DXO393228 EHK393217:EHK393228 ERG393217:ERG393228 FBC393217:FBC393228 FKY393217:FKY393228 FUU393217:FUU393228 GEQ393217:GEQ393228 GOM393217:GOM393228 GYI393217:GYI393228 HIE393217:HIE393228 HSA393217:HSA393228 IBW393217:IBW393228 ILS393217:ILS393228 IVO393217:IVO393228 JFK393217:JFK393228 JPG393217:JPG393228 JZC393217:JZC393228 KIY393217:KIY393228 KSU393217:KSU393228 LCQ393217:LCQ393228 LMM393217:LMM393228 LWI393217:LWI393228 MGE393217:MGE393228 MQA393217:MQA393228 MZW393217:MZW393228 NJS393217:NJS393228 NTO393217:NTO393228 ODK393217:ODK393228 ONG393217:ONG393228 OXC393217:OXC393228 PGY393217:PGY393228 PQU393217:PQU393228 QAQ393217:QAQ393228 QKM393217:QKM393228 QUI393217:QUI393228 REE393217:REE393228 ROA393217:ROA393228 RXW393217:RXW393228 SHS393217:SHS393228 SRO393217:SRO393228 TBK393217:TBK393228 TLG393217:TLG393228 TVC393217:TVC393228 UEY393217:UEY393228 UOU393217:UOU393228 UYQ393217:UYQ393228 VIM393217:VIM393228 VSI393217:VSI393228 WCE393217:WCE393228 WMA393217:WMA393228 WVW393217:WVW393228 O458753:O458764 JK458753:JK458764 TG458753:TG458764 ADC458753:ADC458764 AMY458753:AMY458764 AWU458753:AWU458764 BGQ458753:BGQ458764 BQM458753:BQM458764 CAI458753:CAI458764 CKE458753:CKE458764 CUA458753:CUA458764 DDW458753:DDW458764 DNS458753:DNS458764 DXO458753:DXO458764 EHK458753:EHK458764 ERG458753:ERG458764 FBC458753:FBC458764 FKY458753:FKY458764 FUU458753:FUU458764 GEQ458753:GEQ458764 GOM458753:GOM458764 GYI458753:GYI458764 HIE458753:HIE458764 HSA458753:HSA458764 IBW458753:IBW458764 ILS458753:ILS458764 IVO458753:IVO458764 JFK458753:JFK458764 JPG458753:JPG458764 JZC458753:JZC458764 KIY458753:KIY458764 KSU458753:KSU458764 LCQ458753:LCQ458764 LMM458753:LMM458764 LWI458753:LWI458764 MGE458753:MGE458764 MQA458753:MQA458764 MZW458753:MZW458764 NJS458753:NJS458764 NTO458753:NTO458764 ODK458753:ODK458764 ONG458753:ONG458764 OXC458753:OXC458764 PGY458753:PGY458764 PQU458753:PQU458764 QAQ458753:QAQ458764 QKM458753:QKM458764 QUI458753:QUI458764 REE458753:REE458764 ROA458753:ROA458764 RXW458753:RXW458764 SHS458753:SHS458764 SRO458753:SRO458764 TBK458753:TBK458764 TLG458753:TLG458764 TVC458753:TVC458764 UEY458753:UEY458764 UOU458753:UOU458764 UYQ458753:UYQ458764 VIM458753:VIM458764 VSI458753:VSI458764 WCE458753:WCE458764 WMA458753:WMA458764 WVW458753:WVW458764 O524289:O524300 JK524289:JK524300 TG524289:TG524300 ADC524289:ADC524300 AMY524289:AMY524300 AWU524289:AWU524300 BGQ524289:BGQ524300 BQM524289:BQM524300 CAI524289:CAI524300 CKE524289:CKE524300 CUA524289:CUA524300 DDW524289:DDW524300 DNS524289:DNS524300 DXO524289:DXO524300 EHK524289:EHK524300 ERG524289:ERG524300 FBC524289:FBC524300 FKY524289:FKY524300 FUU524289:FUU524300 GEQ524289:GEQ524300 GOM524289:GOM524300 GYI524289:GYI524300 HIE524289:HIE524300 HSA524289:HSA524300 IBW524289:IBW524300 ILS524289:ILS524300 IVO524289:IVO524300 JFK524289:JFK524300 JPG524289:JPG524300 JZC524289:JZC524300 KIY524289:KIY524300 KSU524289:KSU524300 LCQ524289:LCQ524300 LMM524289:LMM524300 LWI524289:LWI524300 MGE524289:MGE524300 MQA524289:MQA524300 MZW524289:MZW524300 NJS524289:NJS524300 NTO524289:NTO524300 ODK524289:ODK524300 ONG524289:ONG524300 OXC524289:OXC524300 PGY524289:PGY524300 PQU524289:PQU524300 QAQ524289:QAQ524300 QKM524289:QKM524300 QUI524289:QUI524300 REE524289:REE524300 ROA524289:ROA524300 RXW524289:RXW524300 SHS524289:SHS524300 SRO524289:SRO524300 TBK524289:TBK524300 TLG524289:TLG524300 TVC524289:TVC524300 UEY524289:UEY524300 UOU524289:UOU524300 UYQ524289:UYQ524300 VIM524289:VIM524300 VSI524289:VSI524300 WCE524289:WCE524300 WMA524289:WMA524300 WVW524289:WVW524300 O589825:O589836 JK589825:JK589836 TG589825:TG589836 ADC589825:ADC589836 AMY589825:AMY589836 AWU589825:AWU589836 BGQ589825:BGQ589836 BQM589825:BQM589836 CAI589825:CAI589836 CKE589825:CKE589836 CUA589825:CUA589836 DDW589825:DDW589836 DNS589825:DNS589836 DXO589825:DXO589836 EHK589825:EHK589836 ERG589825:ERG589836 FBC589825:FBC589836 FKY589825:FKY589836 FUU589825:FUU589836 GEQ589825:GEQ589836 GOM589825:GOM589836 GYI589825:GYI589836 HIE589825:HIE589836 HSA589825:HSA589836 IBW589825:IBW589836 ILS589825:ILS589836 IVO589825:IVO589836 JFK589825:JFK589836 JPG589825:JPG589836 JZC589825:JZC589836 KIY589825:KIY589836 KSU589825:KSU589836 LCQ589825:LCQ589836 LMM589825:LMM589836 LWI589825:LWI589836 MGE589825:MGE589836 MQA589825:MQA589836 MZW589825:MZW589836 NJS589825:NJS589836 NTO589825:NTO589836 ODK589825:ODK589836 ONG589825:ONG589836 OXC589825:OXC589836 PGY589825:PGY589836 PQU589825:PQU589836 QAQ589825:QAQ589836 QKM589825:QKM589836 QUI589825:QUI589836 REE589825:REE589836 ROA589825:ROA589836 RXW589825:RXW589836 SHS589825:SHS589836 SRO589825:SRO589836 TBK589825:TBK589836 TLG589825:TLG589836 TVC589825:TVC589836 UEY589825:UEY589836 UOU589825:UOU589836 UYQ589825:UYQ589836 VIM589825:VIM589836 VSI589825:VSI589836 WCE589825:WCE589836 WMA589825:WMA589836 WVW589825:WVW589836 O655361:O655372 JK655361:JK655372 TG655361:TG655372 ADC655361:ADC655372 AMY655361:AMY655372 AWU655361:AWU655372 BGQ655361:BGQ655372 BQM655361:BQM655372 CAI655361:CAI655372 CKE655361:CKE655372 CUA655361:CUA655372 DDW655361:DDW655372 DNS655361:DNS655372 DXO655361:DXO655372 EHK655361:EHK655372 ERG655361:ERG655372 FBC655361:FBC655372 FKY655361:FKY655372 FUU655361:FUU655372 GEQ655361:GEQ655372 GOM655361:GOM655372 GYI655361:GYI655372 HIE655361:HIE655372 HSA655361:HSA655372 IBW655361:IBW655372 ILS655361:ILS655372 IVO655361:IVO655372 JFK655361:JFK655372 JPG655361:JPG655372 JZC655361:JZC655372 KIY655361:KIY655372 KSU655361:KSU655372 LCQ655361:LCQ655372 LMM655361:LMM655372 LWI655361:LWI655372 MGE655361:MGE655372 MQA655361:MQA655372 MZW655361:MZW655372 NJS655361:NJS655372 NTO655361:NTO655372 ODK655361:ODK655372 ONG655361:ONG655372 OXC655361:OXC655372 PGY655361:PGY655372 PQU655361:PQU655372 QAQ655361:QAQ655372 QKM655361:QKM655372 QUI655361:QUI655372 REE655361:REE655372 ROA655361:ROA655372 RXW655361:RXW655372 SHS655361:SHS655372 SRO655361:SRO655372 TBK655361:TBK655372 TLG655361:TLG655372 TVC655361:TVC655372 UEY655361:UEY655372 UOU655361:UOU655372 UYQ655361:UYQ655372 VIM655361:VIM655372 VSI655361:VSI655372 WCE655361:WCE655372 WMA655361:WMA655372 WVW655361:WVW655372 O720897:O720908 JK720897:JK720908 TG720897:TG720908 ADC720897:ADC720908 AMY720897:AMY720908 AWU720897:AWU720908 BGQ720897:BGQ720908 BQM720897:BQM720908 CAI720897:CAI720908 CKE720897:CKE720908 CUA720897:CUA720908 DDW720897:DDW720908 DNS720897:DNS720908 DXO720897:DXO720908 EHK720897:EHK720908 ERG720897:ERG720908 FBC720897:FBC720908 FKY720897:FKY720908 FUU720897:FUU720908 GEQ720897:GEQ720908 GOM720897:GOM720908 GYI720897:GYI720908 HIE720897:HIE720908 HSA720897:HSA720908 IBW720897:IBW720908 ILS720897:ILS720908 IVO720897:IVO720908 JFK720897:JFK720908 JPG720897:JPG720908 JZC720897:JZC720908 KIY720897:KIY720908 KSU720897:KSU720908 LCQ720897:LCQ720908 LMM720897:LMM720908 LWI720897:LWI720908 MGE720897:MGE720908 MQA720897:MQA720908 MZW720897:MZW720908 NJS720897:NJS720908 NTO720897:NTO720908 ODK720897:ODK720908 ONG720897:ONG720908 OXC720897:OXC720908 PGY720897:PGY720908 PQU720897:PQU720908 QAQ720897:QAQ720908 QKM720897:QKM720908 QUI720897:QUI720908 REE720897:REE720908 ROA720897:ROA720908 RXW720897:RXW720908 SHS720897:SHS720908 SRO720897:SRO720908 TBK720897:TBK720908 TLG720897:TLG720908 TVC720897:TVC720908 UEY720897:UEY720908 UOU720897:UOU720908 UYQ720897:UYQ720908 VIM720897:VIM720908 VSI720897:VSI720908 WCE720897:WCE720908 WMA720897:WMA720908 WVW720897:WVW720908 O786433:O786444 JK786433:JK786444 TG786433:TG786444 ADC786433:ADC786444 AMY786433:AMY786444 AWU786433:AWU786444 BGQ786433:BGQ786444 BQM786433:BQM786444 CAI786433:CAI786444 CKE786433:CKE786444 CUA786433:CUA786444 DDW786433:DDW786444 DNS786433:DNS786444 DXO786433:DXO786444 EHK786433:EHK786444 ERG786433:ERG786444 FBC786433:FBC786444 FKY786433:FKY786444 FUU786433:FUU786444 GEQ786433:GEQ786444 GOM786433:GOM786444 GYI786433:GYI786444 HIE786433:HIE786444 HSA786433:HSA786444 IBW786433:IBW786444 ILS786433:ILS786444 IVO786433:IVO786444 JFK786433:JFK786444 JPG786433:JPG786444 JZC786433:JZC786444 KIY786433:KIY786444 KSU786433:KSU786444 LCQ786433:LCQ786444 LMM786433:LMM786444 LWI786433:LWI786444 MGE786433:MGE786444 MQA786433:MQA786444 MZW786433:MZW786444 NJS786433:NJS786444 NTO786433:NTO786444 ODK786433:ODK786444 ONG786433:ONG786444 OXC786433:OXC786444 PGY786433:PGY786444 PQU786433:PQU786444 QAQ786433:QAQ786444 QKM786433:QKM786444 QUI786433:QUI786444 REE786433:REE786444 ROA786433:ROA786444 RXW786433:RXW786444 SHS786433:SHS786444 SRO786433:SRO786444 TBK786433:TBK786444 TLG786433:TLG786444 TVC786433:TVC786444 UEY786433:UEY786444 UOU786433:UOU786444 UYQ786433:UYQ786444 VIM786433:VIM786444 VSI786433:VSI786444 WCE786433:WCE786444 WMA786433:WMA786444 WVW786433:WVW786444 O851969:O851980 JK851969:JK851980 TG851969:TG851980 ADC851969:ADC851980 AMY851969:AMY851980 AWU851969:AWU851980 BGQ851969:BGQ851980 BQM851969:BQM851980 CAI851969:CAI851980 CKE851969:CKE851980 CUA851969:CUA851980 DDW851969:DDW851980 DNS851969:DNS851980 DXO851969:DXO851980 EHK851969:EHK851980 ERG851969:ERG851980 FBC851969:FBC851980 FKY851969:FKY851980 FUU851969:FUU851980 GEQ851969:GEQ851980 GOM851969:GOM851980 GYI851969:GYI851980 HIE851969:HIE851980 HSA851969:HSA851980 IBW851969:IBW851980 ILS851969:ILS851980 IVO851969:IVO851980 JFK851969:JFK851980 JPG851969:JPG851980 JZC851969:JZC851980 KIY851969:KIY851980 KSU851969:KSU851980 LCQ851969:LCQ851980 LMM851969:LMM851980 LWI851969:LWI851980 MGE851969:MGE851980 MQA851969:MQA851980 MZW851969:MZW851980 NJS851969:NJS851980 NTO851969:NTO851980 ODK851969:ODK851980 ONG851969:ONG851980 OXC851969:OXC851980 PGY851969:PGY851980 PQU851969:PQU851980 QAQ851969:QAQ851980 QKM851969:QKM851980 QUI851969:QUI851980 REE851969:REE851980 ROA851969:ROA851980 RXW851969:RXW851980 SHS851969:SHS851980 SRO851969:SRO851980 TBK851969:TBK851980 TLG851969:TLG851980 TVC851969:TVC851980 UEY851969:UEY851980 UOU851969:UOU851980 UYQ851969:UYQ851980 VIM851969:VIM851980 VSI851969:VSI851980 WCE851969:WCE851980 WMA851969:WMA851980 WVW851969:WVW851980 O917505:O917516 JK917505:JK917516 TG917505:TG917516 ADC917505:ADC917516 AMY917505:AMY917516 AWU917505:AWU917516 BGQ917505:BGQ917516 BQM917505:BQM917516 CAI917505:CAI917516 CKE917505:CKE917516 CUA917505:CUA917516 DDW917505:DDW917516 DNS917505:DNS917516 DXO917505:DXO917516 EHK917505:EHK917516 ERG917505:ERG917516 FBC917505:FBC917516 FKY917505:FKY917516 FUU917505:FUU917516 GEQ917505:GEQ917516 GOM917505:GOM917516 GYI917505:GYI917516 HIE917505:HIE917516 HSA917505:HSA917516 IBW917505:IBW917516 ILS917505:ILS917516 IVO917505:IVO917516 JFK917505:JFK917516 JPG917505:JPG917516 JZC917505:JZC917516 KIY917505:KIY917516 KSU917505:KSU917516 LCQ917505:LCQ917516 LMM917505:LMM917516 LWI917505:LWI917516 MGE917505:MGE917516 MQA917505:MQA917516 MZW917505:MZW917516 NJS917505:NJS917516 NTO917505:NTO917516 ODK917505:ODK917516 ONG917505:ONG917516 OXC917505:OXC917516 PGY917505:PGY917516 PQU917505:PQU917516 QAQ917505:QAQ917516 QKM917505:QKM917516 QUI917505:QUI917516 REE917505:REE917516 ROA917505:ROA917516 RXW917505:RXW917516 SHS917505:SHS917516 SRO917505:SRO917516 TBK917505:TBK917516 TLG917505:TLG917516 TVC917505:TVC917516 UEY917505:UEY917516 UOU917505:UOU917516 UYQ917505:UYQ917516 VIM917505:VIM917516 VSI917505:VSI917516 WCE917505:WCE917516 WMA917505:WMA917516 WVW917505:WVW917516 O983041:O983052 JK983041:JK983052 TG983041:TG983052 ADC983041:ADC983052 AMY983041:AMY983052 AWU983041:AWU983052 BGQ983041:BGQ983052 BQM983041:BQM983052 CAI983041:CAI983052 CKE983041:CKE983052 CUA983041:CUA983052 DDW983041:DDW983052 DNS983041:DNS983052 DXO983041:DXO983052 EHK983041:EHK983052 ERG983041:ERG983052 FBC983041:FBC983052 FKY983041:FKY983052 FUU983041:FUU983052 GEQ983041:GEQ983052 GOM983041:GOM983052 GYI983041:GYI983052 HIE983041:HIE983052 HSA983041:HSA983052 IBW983041:IBW983052 ILS983041:ILS983052 IVO983041:IVO983052 JFK983041:JFK983052 JPG983041:JPG983052 JZC983041:JZC983052 KIY983041:KIY983052 KSU983041:KSU983052 LCQ983041:LCQ983052 LMM983041:LMM983052 LWI983041:LWI983052 MGE983041:MGE983052 MQA983041:MQA983052 MZW983041:MZW983052 NJS983041:NJS983052 NTO983041:NTO983052 ODK983041:ODK983052 ONG983041:ONG983052 OXC983041:OXC983052 PGY983041:PGY983052 PQU983041:PQU983052 QAQ983041:QAQ983052 QKM983041:QKM983052 QUI983041:QUI983052 REE983041:REE983052 ROA983041:ROA983052 RXW983041:RXW983052 SHS983041:SHS983052 SRO983041:SRO983052 TBK983041:TBK983052 TLG983041:TLG983052 TVC983041:TVC983052 UEY983041:UEY983052 UOU983041:UOU983052 UYQ983041:UYQ983052 VIM983041:VIM983052 VSI983041:VSI983052 WCE983041:WCE983052 WMA983041:WMA983052 WVW983041:WVW983052" xr:uid="{00000000-0002-0000-0500-00000D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Q8:Q12 JM8:JM12 TI8:TI12 ADE8:ADE12 ANA8:ANA12 AWW8:AWW12 BGS8:BGS12 BQO8:BQO12 CAK8:CAK12 CKG8:CKG12 CUC8:CUC12 DDY8:DDY12 DNU8:DNU12 DXQ8:DXQ12 EHM8:EHM12 ERI8:ERI12 FBE8:FBE12 FLA8:FLA12 FUW8:FUW12 GES8:GES12 GOO8:GOO12 GYK8:GYK12 HIG8:HIG12 HSC8:HSC12 IBY8:IBY12 ILU8:ILU12 IVQ8:IVQ12 JFM8:JFM12 JPI8:JPI12 JZE8:JZE12 KJA8:KJA12 KSW8:KSW12 LCS8:LCS12 LMO8:LMO12 LWK8:LWK12 MGG8:MGG12 MQC8:MQC12 MZY8:MZY12 NJU8:NJU12 NTQ8:NTQ12 ODM8:ODM12 ONI8:ONI12 OXE8:OXE12 PHA8:PHA12 PQW8:PQW12 QAS8:QAS12 QKO8:QKO12 QUK8:QUK12 REG8:REG12 ROC8:ROC12 RXY8:RXY12 SHU8:SHU12 SRQ8:SRQ12 TBM8:TBM12 TLI8:TLI12 TVE8:TVE12 UFA8:UFA12 UOW8:UOW12 UYS8:UYS12 VIO8:VIO12 VSK8:VSK12 WCG8:WCG12 WMC8:WMC12 WVY8:WVY12 Q65544:Q65548 JM65544:JM65548 TI65544:TI65548 ADE65544:ADE65548 ANA65544:ANA65548 AWW65544:AWW65548 BGS65544:BGS65548 BQO65544:BQO65548 CAK65544:CAK65548 CKG65544:CKG65548 CUC65544:CUC65548 DDY65544:DDY65548 DNU65544:DNU65548 DXQ65544:DXQ65548 EHM65544:EHM65548 ERI65544:ERI65548 FBE65544:FBE65548 FLA65544:FLA65548 FUW65544:FUW65548 GES65544:GES65548 GOO65544:GOO65548 GYK65544:GYK65548 HIG65544:HIG65548 HSC65544:HSC65548 IBY65544:IBY65548 ILU65544:ILU65548 IVQ65544:IVQ65548 JFM65544:JFM65548 JPI65544:JPI65548 JZE65544:JZE65548 KJA65544:KJA65548 KSW65544:KSW65548 LCS65544:LCS65548 LMO65544:LMO65548 LWK65544:LWK65548 MGG65544:MGG65548 MQC65544:MQC65548 MZY65544:MZY65548 NJU65544:NJU65548 NTQ65544:NTQ65548 ODM65544:ODM65548 ONI65544:ONI65548 OXE65544:OXE65548 PHA65544:PHA65548 PQW65544:PQW65548 QAS65544:QAS65548 QKO65544:QKO65548 QUK65544:QUK65548 REG65544:REG65548 ROC65544:ROC65548 RXY65544:RXY65548 SHU65544:SHU65548 SRQ65544:SRQ65548 TBM65544:TBM65548 TLI65544:TLI65548 TVE65544:TVE65548 UFA65544:UFA65548 UOW65544:UOW65548 UYS65544:UYS65548 VIO65544:VIO65548 VSK65544:VSK65548 WCG65544:WCG65548 WMC65544:WMC65548 WVY65544:WVY65548 Q131080:Q131084 JM131080:JM131084 TI131080:TI131084 ADE131080:ADE131084 ANA131080:ANA131084 AWW131080:AWW131084 BGS131080:BGS131084 BQO131080:BQO131084 CAK131080:CAK131084 CKG131080:CKG131084 CUC131080:CUC131084 DDY131080:DDY131084 DNU131080:DNU131084 DXQ131080:DXQ131084 EHM131080:EHM131084 ERI131080:ERI131084 FBE131080:FBE131084 FLA131080:FLA131084 FUW131080:FUW131084 GES131080:GES131084 GOO131080:GOO131084 GYK131080:GYK131084 HIG131080:HIG131084 HSC131080:HSC131084 IBY131080:IBY131084 ILU131080:ILU131084 IVQ131080:IVQ131084 JFM131080:JFM131084 JPI131080:JPI131084 JZE131080:JZE131084 KJA131080:KJA131084 KSW131080:KSW131084 LCS131080:LCS131084 LMO131080:LMO131084 LWK131080:LWK131084 MGG131080:MGG131084 MQC131080:MQC131084 MZY131080:MZY131084 NJU131080:NJU131084 NTQ131080:NTQ131084 ODM131080:ODM131084 ONI131080:ONI131084 OXE131080:OXE131084 PHA131080:PHA131084 PQW131080:PQW131084 QAS131080:QAS131084 QKO131080:QKO131084 QUK131080:QUK131084 REG131080:REG131084 ROC131080:ROC131084 RXY131080:RXY131084 SHU131080:SHU131084 SRQ131080:SRQ131084 TBM131080:TBM131084 TLI131080:TLI131084 TVE131080:TVE131084 UFA131080:UFA131084 UOW131080:UOW131084 UYS131080:UYS131084 VIO131080:VIO131084 VSK131080:VSK131084 WCG131080:WCG131084 WMC131080:WMC131084 WVY131080:WVY131084 Q196616:Q196620 JM196616:JM196620 TI196616:TI196620 ADE196616:ADE196620 ANA196616:ANA196620 AWW196616:AWW196620 BGS196616:BGS196620 BQO196616:BQO196620 CAK196616:CAK196620 CKG196616:CKG196620 CUC196616:CUC196620 DDY196616:DDY196620 DNU196616:DNU196620 DXQ196616:DXQ196620 EHM196616:EHM196620 ERI196616:ERI196620 FBE196616:FBE196620 FLA196616:FLA196620 FUW196616:FUW196620 GES196616:GES196620 GOO196616:GOO196620 GYK196616:GYK196620 HIG196616:HIG196620 HSC196616:HSC196620 IBY196616:IBY196620 ILU196616:ILU196620 IVQ196616:IVQ196620 JFM196616:JFM196620 JPI196616:JPI196620 JZE196616:JZE196620 KJA196616:KJA196620 KSW196616:KSW196620 LCS196616:LCS196620 LMO196616:LMO196620 LWK196616:LWK196620 MGG196616:MGG196620 MQC196616:MQC196620 MZY196616:MZY196620 NJU196616:NJU196620 NTQ196616:NTQ196620 ODM196616:ODM196620 ONI196616:ONI196620 OXE196616:OXE196620 PHA196616:PHA196620 PQW196616:PQW196620 QAS196616:QAS196620 QKO196616:QKO196620 QUK196616:QUK196620 REG196616:REG196620 ROC196616:ROC196620 RXY196616:RXY196620 SHU196616:SHU196620 SRQ196616:SRQ196620 TBM196616:TBM196620 TLI196616:TLI196620 TVE196616:TVE196620 UFA196616:UFA196620 UOW196616:UOW196620 UYS196616:UYS196620 VIO196616:VIO196620 VSK196616:VSK196620 WCG196616:WCG196620 WMC196616:WMC196620 WVY196616:WVY196620 Q262152:Q262156 JM262152:JM262156 TI262152:TI262156 ADE262152:ADE262156 ANA262152:ANA262156 AWW262152:AWW262156 BGS262152:BGS262156 BQO262152:BQO262156 CAK262152:CAK262156 CKG262152:CKG262156 CUC262152:CUC262156 DDY262152:DDY262156 DNU262152:DNU262156 DXQ262152:DXQ262156 EHM262152:EHM262156 ERI262152:ERI262156 FBE262152:FBE262156 FLA262152:FLA262156 FUW262152:FUW262156 GES262152:GES262156 GOO262152:GOO262156 GYK262152:GYK262156 HIG262152:HIG262156 HSC262152:HSC262156 IBY262152:IBY262156 ILU262152:ILU262156 IVQ262152:IVQ262156 JFM262152:JFM262156 JPI262152:JPI262156 JZE262152:JZE262156 KJA262152:KJA262156 KSW262152:KSW262156 LCS262152:LCS262156 LMO262152:LMO262156 LWK262152:LWK262156 MGG262152:MGG262156 MQC262152:MQC262156 MZY262152:MZY262156 NJU262152:NJU262156 NTQ262152:NTQ262156 ODM262152:ODM262156 ONI262152:ONI262156 OXE262152:OXE262156 PHA262152:PHA262156 PQW262152:PQW262156 QAS262152:QAS262156 QKO262152:QKO262156 QUK262152:QUK262156 REG262152:REG262156 ROC262152:ROC262156 RXY262152:RXY262156 SHU262152:SHU262156 SRQ262152:SRQ262156 TBM262152:TBM262156 TLI262152:TLI262156 TVE262152:TVE262156 UFA262152:UFA262156 UOW262152:UOW262156 UYS262152:UYS262156 VIO262152:VIO262156 VSK262152:VSK262156 WCG262152:WCG262156 WMC262152:WMC262156 WVY262152:WVY262156 Q327688:Q327692 JM327688:JM327692 TI327688:TI327692 ADE327688:ADE327692 ANA327688:ANA327692 AWW327688:AWW327692 BGS327688:BGS327692 BQO327688:BQO327692 CAK327688:CAK327692 CKG327688:CKG327692 CUC327688:CUC327692 DDY327688:DDY327692 DNU327688:DNU327692 DXQ327688:DXQ327692 EHM327688:EHM327692 ERI327688:ERI327692 FBE327688:FBE327692 FLA327688:FLA327692 FUW327688:FUW327692 GES327688:GES327692 GOO327688:GOO327692 GYK327688:GYK327692 HIG327688:HIG327692 HSC327688:HSC327692 IBY327688:IBY327692 ILU327688:ILU327692 IVQ327688:IVQ327692 JFM327688:JFM327692 JPI327688:JPI327692 JZE327688:JZE327692 KJA327688:KJA327692 KSW327688:KSW327692 LCS327688:LCS327692 LMO327688:LMO327692 LWK327688:LWK327692 MGG327688:MGG327692 MQC327688:MQC327692 MZY327688:MZY327692 NJU327688:NJU327692 NTQ327688:NTQ327692 ODM327688:ODM327692 ONI327688:ONI327692 OXE327688:OXE327692 PHA327688:PHA327692 PQW327688:PQW327692 QAS327688:QAS327692 QKO327688:QKO327692 QUK327688:QUK327692 REG327688:REG327692 ROC327688:ROC327692 RXY327688:RXY327692 SHU327688:SHU327692 SRQ327688:SRQ327692 TBM327688:TBM327692 TLI327688:TLI327692 TVE327688:TVE327692 UFA327688:UFA327692 UOW327688:UOW327692 UYS327688:UYS327692 VIO327688:VIO327692 VSK327688:VSK327692 WCG327688:WCG327692 WMC327688:WMC327692 WVY327688:WVY327692 Q393224:Q393228 JM393224:JM393228 TI393224:TI393228 ADE393224:ADE393228 ANA393224:ANA393228 AWW393224:AWW393228 BGS393224:BGS393228 BQO393224:BQO393228 CAK393224:CAK393228 CKG393224:CKG393228 CUC393224:CUC393228 DDY393224:DDY393228 DNU393224:DNU393228 DXQ393224:DXQ393228 EHM393224:EHM393228 ERI393224:ERI393228 FBE393224:FBE393228 FLA393224:FLA393228 FUW393224:FUW393228 GES393224:GES393228 GOO393224:GOO393228 GYK393224:GYK393228 HIG393224:HIG393228 HSC393224:HSC393228 IBY393224:IBY393228 ILU393224:ILU393228 IVQ393224:IVQ393228 JFM393224:JFM393228 JPI393224:JPI393228 JZE393224:JZE393228 KJA393224:KJA393228 KSW393224:KSW393228 LCS393224:LCS393228 LMO393224:LMO393228 LWK393224:LWK393228 MGG393224:MGG393228 MQC393224:MQC393228 MZY393224:MZY393228 NJU393224:NJU393228 NTQ393224:NTQ393228 ODM393224:ODM393228 ONI393224:ONI393228 OXE393224:OXE393228 PHA393224:PHA393228 PQW393224:PQW393228 QAS393224:QAS393228 QKO393224:QKO393228 QUK393224:QUK393228 REG393224:REG393228 ROC393224:ROC393228 RXY393224:RXY393228 SHU393224:SHU393228 SRQ393224:SRQ393228 TBM393224:TBM393228 TLI393224:TLI393228 TVE393224:TVE393228 UFA393224:UFA393228 UOW393224:UOW393228 UYS393224:UYS393228 VIO393224:VIO393228 VSK393224:VSK393228 WCG393224:WCG393228 WMC393224:WMC393228 WVY393224:WVY393228 Q458760:Q458764 JM458760:JM458764 TI458760:TI458764 ADE458760:ADE458764 ANA458760:ANA458764 AWW458760:AWW458764 BGS458760:BGS458764 BQO458760:BQO458764 CAK458760:CAK458764 CKG458760:CKG458764 CUC458760:CUC458764 DDY458760:DDY458764 DNU458760:DNU458764 DXQ458760:DXQ458764 EHM458760:EHM458764 ERI458760:ERI458764 FBE458760:FBE458764 FLA458760:FLA458764 FUW458760:FUW458764 GES458760:GES458764 GOO458760:GOO458764 GYK458760:GYK458764 HIG458760:HIG458764 HSC458760:HSC458764 IBY458760:IBY458764 ILU458760:ILU458764 IVQ458760:IVQ458764 JFM458760:JFM458764 JPI458760:JPI458764 JZE458760:JZE458764 KJA458760:KJA458764 KSW458760:KSW458764 LCS458760:LCS458764 LMO458760:LMO458764 LWK458760:LWK458764 MGG458760:MGG458764 MQC458760:MQC458764 MZY458760:MZY458764 NJU458760:NJU458764 NTQ458760:NTQ458764 ODM458760:ODM458764 ONI458760:ONI458764 OXE458760:OXE458764 PHA458760:PHA458764 PQW458760:PQW458764 QAS458760:QAS458764 QKO458760:QKO458764 QUK458760:QUK458764 REG458760:REG458764 ROC458760:ROC458764 RXY458760:RXY458764 SHU458760:SHU458764 SRQ458760:SRQ458764 TBM458760:TBM458764 TLI458760:TLI458764 TVE458760:TVE458764 UFA458760:UFA458764 UOW458760:UOW458764 UYS458760:UYS458764 VIO458760:VIO458764 VSK458760:VSK458764 WCG458760:WCG458764 WMC458760:WMC458764 WVY458760:WVY458764 Q524296:Q524300 JM524296:JM524300 TI524296:TI524300 ADE524296:ADE524300 ANA524296:ANA524300 AWW524296:AWW524300 BGS524296:BGS524300 BQO524296:BQO524300 CAK524296:CAK524300 CKG524296:CKG524300 CUC524296:CUC524300 DDY524296:DDY524300 DNU524296:DNU524300 DXQ524296:DXQ524300 EHM524296:EHM524300 ERI524296:ERI524300 FBE524296:FBE524300 FLA524296:FLA524300 FUW524296:FUW524300 GES524296:GES524300 GOO524296:GOO524300 GYK524296:GYK524300 HIG524296:HIG524300 HSC524296:HSC524300 IBY524296:IBY524300 ILU524296:ILU524300 IVQ524296:IVQ524300 JFM524296:JFM524300 JPI524296:JPI524300 JZE524296:JZE524300 KJA524296:KJA524300 KSW524296:KSW524300 LCS524296:LCS524300 LMO524296:LMO524300 LWK524296:LWK524300 MGG524296:MGG524300 MQC524296:MQC524300 MZY524296:MZY524300 NJU524296:NJU524300 NTQ524296:NTQ524300 ODM524296:ODM524300 ONI524296:ONI524300 OXE524296:OXE524300 PHA524296:PHA524300 PQW524296:PQW524300 QAS524296:QAS524300 QKO524296:QKO524300 QUK524296:QUK524300 REG524296:REG524300 ROC524296:ROC524300 RXY524296:RXY524300 SHU524296:SHU524300 SRQ524296:SRQ524300 TBM524296:TBM524300 TLI524296:TLI524300 TVE524296:TVE524300 UFA524296:UFA524300 UOW524296:UOW524300 UYS524296:UYS524300 VIO524296:VIO524300 VSK524296:VSK524300 WCG524296:WCG524300 WMC524296:WMC524300 WVY524296:WVY524300 Q589832:Q589836 JM589832:JM589836 TI589832:TI589836 ADE589832:ADE589836 ANA589832:ANA589836 AWW589832:AWW589836 BGS589832:BGS589836 BQO589832:BQO589836 CAK589832:CAK589836 CKG589832:CKG589836 CUC589832:CUC589836 DDY589832:DDY589836 DNU589832:DNU589836 DXQ589832:DXQ589836 EHM589832:EHM589836 ERI589832:ERI589836 FBE589832:FBE589836 FLA589832:FLA589836 FUW589832:FUW589836 GES589832:GES589836 GOO589832:GOO589836 GYK589832:GYK589836 HIG589832:HIG589836 HSC589832:HSC589836 IBY589832:IBY589836 ILU589832:ILU589836 IVQ589832:IVQ589836 JFM589832:JFM589836 JPI589832:JPI589836 JZE589832:JZE589836 KJA589832:KJA589836 KSW589832:KSW589836 LCS589832:LCS589836 LMO589832:LMO589836 LWK589832:LWK589836 MGG589832:MGG589836 MQC589832:MQC589836 MZY589832:MZY589836 NJU589832:NJU589836 NTQ589832:NTQ589836 ODM589832:ODM589836 ONI589832:ONI589836 OXE589832:OXE589836 PHA589832:PHA589836 PQW589832:PQW589836 QAS589832:QAS589836 QKO589832:QKO589836 QUK589832:QUK589836 REG589832:REG589836 ROC589832:ROC589836 RXY589832:RXY589836 SHU589832:SHU589836 SRQ589832:SRQ589836 TBM589832:TBM589836 TLI589832:TLI589836 TVE589832:TVE589836 UFA589832:UFA589836 UOW589832:UOW589836 UYS589832:UYS589836 VIO589832:VIO589836 VSK589832:VSK589836 WCG589832:WCG589836 WMC589832:WMC589836 WVY589832:WVY589836 Q655368:Q655372 JM655368:JM655372 TI655368:TI655372 ADE655368:ADE655372 ANA655368:ANA655372 AWW655368:AWW655372 BGS655368:BGS655372 BQO655368:BQO655372 CAK655368:CAK655372 CKG655368:CKG655372 CUC655368:CUC655372 DDY655368:DDY655372 DNU655368:DNU655372 DXQ655368:DXQ655372 EHM655368:EHM655372 ERI655368:ERI655372 FBE655368:FBE655372 FLA655368:FLA655372 FUW655368:FUW655372 GES655368:GES655372 GOO655368:GOO655372 GYK655368:GYK655372 HIG655368:HIG655372 HSC655368:HSC655372 IBY655368:IBY655372 ILU655368:ILU655372 IVQ655368:IVQ655372 JFM655368:JFM655372 JPI655368:JPI655372 JZE655368:JZE655372 KJA655368:KJA655372 KSW655368:KSW655372 LCS655368:LCS655372 LMO655368:LMO655372 LWK655368:LWK655372 MGG655368:MGG655372 MQC655368:MQC655372 MZY655368:MZY655372 NJU655368:NJU655372 NTQ655368:NTQ655372 ODM655368:ODM655372 ONI655368:ONI655372 OXE655368:OXE655372 PHA655368:PHA655372 PQW655368:PQW655372 QAS655368:QAS655372 QKO655368:QKO655372 QUK655368:QUK655372 REG655368:REG655372 ROC655368:ROC655372 RXY655368:RXY655372 SHU655368:SHU655372 SRQ655368:SRQ655372 TBM655368:TBM655372 TLI655368:TLI655372 TVE655368:TVE655372 UFA655368:UFA655372 UOW655368:UOW655372 UYS655368:UYS655372 VIO655368:VIO655372 VSK655368:VSK655372 WCG655368:WCG655372 WMC655368:WMC655372 WVY655368:WVY655372 Q720904:Q720908 JM720904:JM720908 TI720904:TI720908 ADE720904:ADE720908 ANA720904:ANA720908 AWW720904:AWW720908 BGS720904:BGS720908 BQO720904:BQO720908 CAK720904:CAK720908 CKG720904:CKG720908 CUC720904:CUC720908 DDY720904:DDY720908 DNU720904:DNU720908 DXQ720904:DXQ720908 EHM720904:EHM720908 ERI720904:ERI720908 FBE720904:FBE720908 FLA720904:FLA720908 FUW720904:FUW720908 GES720904:GES720908 GOO720904:GOO720908 GYK720904:GYK720908 HIG720904:HIG720908 HSC720904:HSC720908 IBY720904:IBY720908 ILU720904:ILU720908 IVQ720904:IVQ720908 JFM720904:JFM720908 JPI720904:JPI720908 JZE720904:JZE720908 KJA720904:KJA720908 KSW720904:KSW720908 LCS720904:LCS720908 LMO720904:LMO720908 LWK720904:LWK720908 MGG720904:MGG720908 MQC720904:MQC720908 MZY720904:MZY720908 NJU720904:NJU720908 NTQ720904:NTQ720908 ODM720904:ODM720908 ONI720904:ONI720908 OXE720904:OXE720908 PHA720904:PHA720908 PQW720904:PQW720908 QAS720904:QAS720908 QKO720904:QKO720908 QUK720904:QUK720908 REG720904:REG720908 ROC720904:ROC720908 RXY720904:RXY720908 SHU720904:SHU720908 SRQ720904:SRQ720908 TBM720904:TBM720908 TLI720904:TLI720908 TVE720904:TVE720908 UFA720904:UFA720908 UOW720904:UOW720908 UYS720904:UYS720908 VIO720904:VIO720908 VSK720904:VSK720908 WCG720904:WCG720908 WMC720904:WMC720908 WVY720904:WVY720908 Q786440:Q786444 JM786440:JM786444 TI786440:TI786444 ADE786440:ADE786444 ANA786440:ANA786444 AWW786440:AWW786444 BGS786440:BGS786444 BQO786440:BQO786444 CAK786440:CAK786444 CKG786440:CKG786444 CUC786440:CUC786444 DDY786440:DDY786444 DNU786440:DNU786444 DXQ786440:DXQ786444 EHM786440:EHM786444 ERI786440:ERI786444 FBE786440:FBE786444 FLA786440:FLA786444 FUW786440:FUW786444 GES786440:GES786444 GOO786440:GOO786444 GYK786440:GYK786444 HIG786440:HIG786444 HSC786440:HSC786444 IBY786440:IBY786444 ILU786440:ILU786444 IVQ786440:IVQ786444 JFM786440:JFM786444 JPI786440:JPI786444 JZE786440:JZE786444 KJA786440:KJA786444 KSW786440:KSW786444 LCS786440:LCS786444 LMO786440:LMO786444 LWK786440:LWK786444 MGG786440:MGG786444 MQC786440:MQC786444 MZY786440:MZY786444 NJU786440:NJU786444 NTQ786440:NTQ786444 ODM786440:ODM786444 ONI786440:ONI786444 OXE786440:OXE786444 PHA786440:PHA786444 PQW786440:PQW786444 QAS786440:QAS786444 QKO786440:QKO786444 QUK786440:QUK786444 REG786440:REG786444 ROC786440:ROC786444 RXY786440:RXY786444 SHU786440:SHU786444 SRQ786440:SRQ786444 TBM786440:TBM786444 TLI786440:TLI786444 TVE786440:TVE786444 UFA786440:UFA786444 UOW786440:UOW786444 UYS786440:UYS786444 VIO786440:VIO786444 VSK786440:VSK786444 WCG786440:WCG786444 WMC786440:WMC786444 WVY786440:WVY786444 Q851976:Q851980 JM851976:JM851980 TI851976:TI851980 ADE851976:ADE851980 ANA851976:ANA851980 AWW851976:AWW851980 BGS851976:BGS851980 BQO851976:BQO851980 CAK851976:CAK851980 CKG851976:CKG851980 CUC851976:CUC851980 DDY851976:DDY851980 DNU851976:DNU851980 DXQ851976:DXQ851980 EHM851976:EHM851980 ERI851976:ERI851980 FBE851976:FBE851980 FLA851976:FLA851980 FUW851976:FUW851980 GES851976:GES851980 GOO851976:GOO851980 GYK851976:GYK851980 HIG851976:HIG851980 HSC851976:HSC851980 IBY851976:IBY851980 ILU851976:ILU851980 IVQ851976:IVQ851980 JFM851976:JFM851980 JPI851976:JPI851980 JZE851976:JZE851980 KJA851976:KJA851980 KSW851976:KSW851980 LCS851976:LCS851980 LMO851976:LMO851980 LWK851976:LWK851980 MGG851976:MGG851980 MQC851976:MQC851980 MZY851976:MZY851980 NJU851976:NJU851980 NTQ851976:NTQ851980 ODM851976:ODM851980 ONI851976:ONI851980 OXE851976:OXE851980 PHA851976:PHA851980 PQW851976:PQW851980 QAS851976:QAS851980 QKO851976:QKO851980 QUK851976:QUK851980 REG851976:REG851980 ROC851976:ROC851980 RXY851976:RXY851980 SHU851976:SHU851980 SRQ851976:SRQ851980 TBM851976:TBM851980 TLI851976:TLI851980 TVE851976:TVE851980 UFA851976:UFA851980 UOW851976:UOW851980 UYS851976:UYS851980 VIO851976:VIO851980 VSK851976:VSK851980 WCG851976:WCG851980 WMC851976:WMC851980 WVY851976:WVY851980 Q917512:Q917516 JM917512:JM917516 TI917512:TI917516 ADE917512:ADE917516 ANA917512:ANA917516 AWW917512:AWW917516 BGS917512:BGS917516 BQO917512:BQO917516 CAK917512:CAK917516 CKG917512:CKG917516 CUC917512:CUC917516 DDY917512:DDY917516 DNU917512:DNU917516 DXQ917512:DXQ917516 EHM917512:EHM917516 ERI917512:ERI917516 FBE917512:FBE917516 FLA917512:FLA917516 FUW917512:FUW917516 GES917512:GES917516 GOO917512:GOO917516 GYK917512:GYK917516 HIG917512:HIG917516 HSC917512:HSC917516 IBY917512:IBY917516 ILU917512:ILU917516 IVQ917512:IVQ917516 JFM917512:JFM917516 JPI917512:JPI917516 JZE917512:JZE917516 KJA917512:KJA917516 KSW917512:KSW917516 LCS917512:LCS917516 LMO917512:LMO917516 LWK917512:LWK917516 MGG917512:MGG917516 MQC917512:MQC917516 MZY917512:MZY917516 NJU917512:NJU917516 NTQ917512:NTQ917516 ODM917512:ODM917516 ONI917512:ONI917516 OXE917512:OXE917516 PHA917512:PHA917516 PQW917512:PQW917516 QAS917512:QAS917516 QKO917512:QKO917516 QUK917512:QUK917516 REG917512:REG917516 ROC917512:ROC917516 RXY917512:RXY917516 SHU917512:SHU917516 SRQ917512:SRQ917516 TBM917512:TBM917516 TLI917512:TLI917516 TVE917512:TVE917516 UFA917512:UFA917516 UOW917512:UOW917516 UYS917512:UYS917516 VIO917512:VIO917516 VSK917512:VSK917516 WCG917512:WCG917516 WMC917512:WMC917516 WVY917512:WVY917516 Q983048:Q983052 JM983048:JM983052 TI983048:TI983052 ADE983048:ADE983052 ANA983048:ANA983052 AWW983048:AWW983052 BGS983048:BGS983052 BQO983048:BQO983052 CAK983048:CAK983052 CKG983048:CKG983052 CUC983048:CUC983052 DDY983048:DDY983052 DNU983048:DNU983052 DXQ983048:DXQ983052 EHM983048:EHM983052 ERI983048:ERI983052 FBE983048:FBE983052 FLA983048:FLA983052 FUW983048:FUW983052 GES983048:GES983052 GOO983048:GOO983052 GYK983048:GYK983052 HIG983048:HIG983052 HSC983048:HSC983052 IBY983048:IBY983052 ILU983048:ILU983052 IVQ983048:IVQ983052 JFM983048:JFM983052 JPI983048:JPI983052 JZE983048:JZE983052 KJA983048:KJA983052 KSW983048:KSW983052 LCS983048:LCS983052 LMO983048:LMO983052 LWK983048:LWK983052 MGG983048:MGG983052 MQC983048:MQC983052 MZY983048:MZY983052 NJU983048:NJU983052 NTQ983048:NTQ983052 ODM983048:ODM983052 ONI983048:ONI983052 OXE983048:OXE983052 PHA983048:PHA983052 PQW983048:PQW983052 QAS983048:QAS983052 QKO983048:QKO983052 QUK983048:QUK983052 REG983048:REG983052 ROC983048:ROC983052 RXY983048:RXY983052 SHU983048:SHU983052 SRQ983048:SRQ983052 TBM983048:TBM983052 TLI983048:TLI983052 TVE983048:TVE983052 UFA983048:UFA983052 UOW983048:UOW983052 UYS983048:UYS983052 VIO983048:VIO983052 VSK983048:VSK983052 WCG983048:WCG983052 WMC983048:WMC983052 WVY983048:WVY983052" xr:uid="{00000000-0002-0000-0500-00000E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V2 JR2 TN2 ADJ2 ANF2 AXB2 BGX2 BQT2 CAP2 CKL2 CUH2 DED2 DNZ2 DXV2 EHR2 ERN2 FBJ2 FLF2 FVB2 GEX2 GOT2 GYP2 HIL2 HSH2 ICD2 ILZ2 IVV2 JFR2 JPN2 JZJ2 KJF2 KTB2 LCX2 LMT2 LWP2 MGL2 MQH2 NAD2 NJZ2 NTV2 ODR2 ONN2 OXJ2 PHF2 PRB2 QAX2 QKT2 QUP2 REL2 ROH2 RYD2 SHZ2 SRV2 TBR2 TLN2 TVJ2 UFF2 UPB2 UYX2 VIT2 VSP2 WCL2 WMH2 WWD2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V8:V10 JR8:JR10 TN8:TN10 ADJ8:ADJ10 ANF8:ANF10 AXB8:AXB10 BGX8:BGX10 BQT8:BQT10 CAP8:CAP10 CKL8:CKL10 CUH8:CUH10 DED8:DED10 DNZ8:DNZ10 DXV8:DXV10 EHR8:EHR10 ERN8:ERN10 FBJ8:FBJ10 FLF8:FLF10 FVB8:FVB10 GEX8:GEX10 GOT8:GOT10 GYP8:GYP10 HIL8:HIL10 HSH8:HSH10 ICD8:ICD10 ILZ8:ILZ10 IVV8:IVV10 JFR8:JFR10 JPN8:JPN10 JZJ8:JZJ10 KJF8:KJF10 KTB8:KTB10 LCX8:LCX10 LMT8:LMT10 LWP8:LWP10 MGL8:MGL10 MQH8:MQH10 NAD8:NAD10 NJZ8:NJZ10 NTV8:NTV10 ODR8:ODR10 ONN8:ONN10 OXJ8:OXJ10 PHF8:PHF10 PRB8:PRB10 QAX8:QAX10 QKT8:QKT10 QUP8:QUP10 REL8:REL10 ROH8:ROH10 RYD8:RYD10 SHZ8:SHZ10 SRV8:SRV10 TBR8:TBR10 TLN8:TLN10 TVJ8:TVJ10 UFF8:UFF10 UPB8:UPB10 UYX8:UYX10 VIT8:VIT10 VSP8:VSP10 WCL8:WCL10 WMH8:WMH10 WWD8:WWD10 V65544:V65546 JR65544:JR65546 TN65544:TN65546 ADJ65544:ADJ65546 ANF65544:ANF65546 AXB65544:AXB65546 BGX65544:BGX65546 BQT65544:BQT65546 CAP65544:CAP65546 CKL65544:CKL65546 CUH65544:CUH65546 DED65544:DED65546 DNZ65544:DNZ65546 DXV65544:DXV65546 EHR65544:EHR65546 ERN65544:ERN65546 FBJ65544:FBJ65546 FLF65544:FLF65546 FVB65544:FVB65546 GEX65544:GEX65546 GOT65544:GOT65546 GYP65544:GYP65546 HIL65544:HIL65546 HSH65544:HSH65546 ICD65544:ICD65546 ILZ65544:ILZ65546 IVV65544:IVV65546 JFR65544:JFR65546 JPN65544:JPN65546 JZJ65544:JZJ65546 KJF65544:KJF65546 KTB65544:KTB65546 LCX65544:LCX65546 LMT65544:LMT65546 LWP65544:LWP65546 MGL65544:MGL65546 MQH65544:MQH65546 NAD65544:NAD65546 NJZ65544:NJZ65546 NTV65544:NTV65546 ODR65544:ODR65546 ONN65544:ONN65546 OXJ65544:OXJ65546 PHF65544:PHF65546 PRB65544:PRB65546 QAX65544:QAX65546 QKT65544:QKT65546 QUP65544:QUP65546 REL65544:REL65546 ROH65544:ROH65546 RYD65544:RYD65546 SHZ65544:SHZ65546 SRV65544:SRV65546 TBR65544:TBR65546 TLN65544:TLN65546 TVJ65544:TVJ65546 UFF65544:UFF65546 UPB65544:UPB65546 UYX65544:UYX65546 VIT65544:VIT65546 VSP65544:VSP65546 WCL65544:WCL65546 WMH65544:WMH65546 WWD65544:WWD65546 V131080:V131082 JR131080:JR131082 TN131080:TN131082 ADJ131080:ADJ131082 ANF131080:ANF131082 AXB131080:AXB131082 BGX131080:BGX131082 BQT131080:BQT131082 CAP131080:CAP131082 CKL131080:CKL131082 CUH131080:CUH131082 DED131080:DED131082 DNZ131080:DNZ131082 DXV131080:DXV131082 EHR131080:EHR131082 ERN131080:ERN131082 FBJ131080:FBJ131082 FLF131080:FLF131082 FVB131080:FVB131082 GEX131080:GEX131082 GOT131080:GOT131082 GYP131080:GYP131082 HIL131080:HIL131082 HSH131080:HSH131082 ICD131080:ICD131082 ILZ131080:ILZ131082 IVV131080:IVV131082 JFR131080:JFR131082 JPN131080:JPN131082 JZJ131080:JZJ131082 KJF131080:KJF131082 KTB131080:KTB131082 LCX131080:LCX131082 LMT131080:LMT131082 LWP131080:LWP131082 MGL131080:MGL131082 MQH131080:MQH131082 NAD131080:NAD131082 NJZ131080:NJZ131082 NTV131080:NTV131082 ODR131080:ODR131082 ONN131080:ONN131082 OXJ131080:OXJ131082 PHF131080:PHF131082 PRB131080:PRB131082 QAX131080:QAX131082 QKT131080:QKT131082 QUP131080:QUP131082 REL131080:REL131082 ROH131080:ROH131082 RYD131080:RYD131082 SHZ131080:SHZ131082 SRV131080:SRV131082 TBR131080:TBR131082 TLN131080:TLN131082 TVJ131080:TVJ131082 UFF131080:UFF131082 UPB131080:UPB131082 UYX131080:UYX131082 VIT131080:VIT131082 VSP131080:VSP131082 WCL131080:WCL131082 WMH131080:WMH131082 WWD131080:WWD131082 V196616:V196618 JR196616:JR196618 TN196616:TN196618 ADJ196616:ADJ196618 ANF196616:ANF196618 AXB196616:AXB196618 BGX196616:BGX196618 BQT196616:BQT196618 CAP196616:CAP196618 CKL196616:CKL196618 CUH196616:CUH196618 DED196616:DED196618 DNZ196616:DNZ196618 DXV196616:DXV196618 EHR196616:EHR196618 ERN196616:ERN196618 FBJ196616:FBJ196618 FLF196616:FLF196618 FVB196616:FVB196618 GEX196616:GEX196618 GOT196616:GOT196618 GYP196616:GYP196618 HIL196616:HIL196618 HSH196616:HSH196618 ICD196616:ICD196618 ILZ196616:ILZ196618 IVV196616:IVV196618 JFR196616:JFR196618 JPN196616:JPN196618 JZJ196616:JZJ196618 KJF196616:KJF196618 KTB196616:KTB196618 LCX196616:LCX196618 LMT196616:LMT196618 LWP196616:LWP196618 MGL196616:MGL196618 MQH196616:MQH196618 NAD196616:NAD196618 NJZ196616:NJZ196618 NTV196616:NTV196618 ODR196616:ODR196618 ONN196616:ONN196618 OXJ196616:OXJ196618 PHF196616:PHF196618 PRB196616:PRB196618 QAX196616:QAX196618 QKT196616:QKT196618 QUP196616:QUP196618 REL196616:REL196618 ROH196616:ROH196618 RYD196616:RYD196618 SHZ196616:SHZ196618 SRV196616:SRV196618 TBR196616:TBR196618 TLN196616:TLN196618 TVJ196616:TVJ196618 UFF196616:UFF196618 UPB196616:UPB196618 UYX196616:UYX196618 VIT196616:VIT196618 VSP196616:VSP196618 WCL196616:WCL196618 WMH196616:WMH196618 WWD196616:WWD196618 V262152:V262154 JR262152:JR262154 TN262152:TN262154 ADJ262152:ADJ262154 ANF262152:ANF262154 AXB262152:AXB262154 BGX262152:BGX262154 BQT262152:BQT262154 CAP262152:CAP262154 CKL262152:CKL262154 CUH262152:CUH262154 DED262152:DED262154 DNZ262152:DNZ262154 DXV262152:DXV262154 EHR262152:EHR262154 ERN262152:ERN262154 FBJ262152:FBJ262154 FLF262152:FLF262154 FVB262152:FVB262154 GEX262152:GEX262154 GOT262152:GOT262154 GYP262152:GYP262154 HIL262152:HIL262154 HSH262152:HSH262154 ICD262152:ICD262154 ILZ262152:ILZ262154 IVV262152:IVV262154 JFR262152:JFR262154 JPN262152:JPN262154 JZJ262152:JZJ262154 KJF262152:KJF262154 KTB262152:KTB262154 LCX262152:LCX262154 LMT262152:LMT262154 LWP262152:LWP262154 MGL262152:MGL262154 MQH262152:MQH262154 NAD262152:NAD262154 NJZ262152:NJZ262154 NTV262152:NTV262154 ODR262152:ODR262154 ONN262152:ONN262154 OXJ262152:OXJ262154 PHF262152:PHF262154 PRB262152:PRB262154 QAX262152:QAX262154 QKT262152:QKT262154 QUP262152:QUP262154 REL262152:REL262154 ROH262152:ROH262154 RYD262152:RYD262154 SHZ262152:SHZ262154 SRV262152:SRV262154 TBR262152:TBR262154 TLN262152:TLN262154 TVJ262152:TVJ262154 UFF262152:UFF262154 UPB262152:UPB262154 UYX262152:UYX262154 VIT262152:VIT262154 VSP262152:VSP262154 WCL262152:WCL262154 WMH262152:WMH262154 WWD262152:WWD262154 V327688:V327690 JR327688:JR327690 TN327688:TN327690 ADJ327688:ADJ327690 ANF327688:ANF327690 AXB327688:AXB327690 BGX327688:BGX327690 BQT327688:BQT327690 CAP327688:CAP327690 CKL327688:CKL327690 CUH327688:CUH327690 DED327688:DED327690 DNZ327688:DNZ327690 DXV327688:DXV327690 EHR327688:EHR327690 ERN327688:ERN327690 FBJ327688:FBJ327690 FLF327688:FLF327690 FVB327688:FVB327690 GEX327688:GEX327690 GOT327688:GOT327690 GYP327688:GYP327690 HIL327688:HIL327690 HSH327688:HSH327690 ICD327688:ICD327690 ILZ327688:ILZ327690 IVV327688:IVV327690 JFR327688:JFR327690 JPN327688:JPN327690 JZJ327688:JZJ327690 KJF327688:KJF327690 KTB327688:KTB327690 LCX327688:LCX327690 LMT327688:LMT327690 LWP327688:LWP327690 MGL327688:MGL327690 MQH327688:MQH327690 NAD327688:NAD327690 NJZ327688:NJZ327690 NTV327688:NTV327690 ODR327688:ODR327690 ONN327688:ONN327690 OXJ327688:OXJ327690 PHF327688:PHF327690 PRB327688:PRB327690 QAX327688:QAX327690 QKT327688:QKT327690 QUP327688:QUP327690 REL327688:REL327690 ROH327688:ROH327690 RYD327688:RYD327690 SHZ327688:SHZ327690 SRV327688:SRV327690 TBR327688:TBR327690 TLN327688:TLN327690 TVJ327688:TVJ327690 UFF327688:UFF327690 UPB327688:UPB327690 UYX327688:UYX327690 VIT327688:VIT327690 VSP327688:VSP327690 WCL327688:WCL327690 WMH327688:WMH327690 WWD327688:WWD327690 V393224:V393226 JR393224:JR393226 TN393224:TN393226 ADJ393224:ADJ393226 ANF393224:ANF393226 AXB393224:AXB393226 BGX393224:BGX393226 BQT393224:BQT393226 CAP393224:CAP393226 CKL393224:CKL393226 CUH393224:CUH393226 DED393224:DED393226 DNZ393224:DNZ393226 DXV393224:DXV393226 EHR393224:EHR393226 ERN393224:ERN393226 FBJ393224:FBJ393226 FLF393224:FLF393226 FVB393224:FVB393226 GEX393224:GEX393226 GOT393224:GOT393226 GYP393224:GYP393226 HIL393224:HIL393226 HSH393224:HSH393226 ICD393224:ICD393226 ILZ393224:ILZ393226 IVV393224:IVV393226 JFR393224:JFR393226 JPN393224:JPN393226 JZJ393224:JZJ393226 KJF393224:KJF393226 KTB393224:KTB393226 LCX393224:LCX393226 LMT393224:LMT393226 LWP393224:LWP393226 MGL393224:MGL393226 MQH393224:MQH393226 NAD393224:NAD393226 NJZ393224:NJZ393226 NTV393224:NTV393226 ODR393224:ODR393226 ONN393224:ONN393226 OXJ393224:OXJ393226 PHF393224:PHF393226 PRB393224:PRB393226 QAX393224:QAX393226 QKT393224:QKT393226 QUP393224:QUP393226 REL393224:REL393226 ROH393224:ROH393226 RYD393224:RYD393226 SHZ393224:SHZ393226 SRV393224:SRV393226 TBR393224:TBR393226 TLN393224:TLN393226 TVJ393224:TVJ393226 UFF393224:UFF393226 UPB393224:UPB393226 UYX393224:UYX393226 VIT393224:VIT393226 VSP393224:VSP393226 WCL393224:WCL393226 WMH393224:WMH393226 WWD393224:WWD393226 V458760:V458762 JR458760:JR458762 TN458760:TN458762 ADJ458760:ADJ458762 ANF458760:ANF458762 AXB458760:AXB458762 BGX458760:BGX458762 BQT458760:BQT458762 CAP458760:CAP458762 CKL458760:CKL458762 CUH458760:CUH458762 DED458760:DED458762 DNZ458760:DNZ458762 DXV458760:DXV458762 EHR458760:EHR458762 ERN458760:ERN458762 FBJ458760:FBJ458762 FLF458760:FLF458762 FVB458760:FVB458762 GEX458760:GEX458762 GOT458760:GOT458762 GYP458760:GYP458762 HIL458760:HIL458762 HSH458760:HSH458762 ICD458760:ICD458762 ILZ458760:ILZ458762 IVV458760:IVV458762 JFR458760:JFR458762 JPN458760:JPN458762 JZJ458760:JZJ458762 KJF458760:KJF458762 KTB458760:KTB458762 LCX458760:LCX458762 LMT458760:LMT458762 LWP458760:LWP458762 MGL458760:MGL458762 MQH458760:MQH458762 NAD458760:NAD458762 NJZ458760:NJZ458762 NTV458760:NTV458762 ODR458760:ODR458762 ONN458760:ONN458762 OXJ458760:OXJ458762 PHF458760:PHF458762 PRB458760:PRB458762 QAX458760:QAX458762 QKT458760:QKT458762 QUP458760:QUP458762 REL458760:REL458762 ROH458760:ROH458762 RYD458760:RYD458762 SHZ458760:SHZ458762 SRV458760:SRV458762 TBR458760:TBR458762 TLN458760:TLN458762 TVJ458760:TVJ458762 UFF458760:UFF458762 UPB458760:UPB458762 UYX458760:UYX458762 VIT458760:VIT458762 VSP458760:VSP458762 WCL458760:WCL458762 WMH458760:WMH458762 WWD458760:WWD458762 V524296:V524298 JR524296:JR524298 TN524296:TN524298 ADJ524296:ADJ524298 ANF524296:ANF524298 AXB524296:AXB524298 BGX524296:BGX524298 BQT524296:BQT524298 CAP524296:CAP524298 CKL524296:CKL524298 CUH524296:CUH524298 DED524296:DED524298 DNZ524296:DNZ524298 DXV524296:DXV524298 EHR524296:EHR524298 ERN524296:ERN524298 FBJ524296:FBJ524298 FLF524296:FLF524298 FVB524296:FVB524298 GEX524296:GEX524298 GOT524296:GOT524298 GYP524296:GYP524298 HIL524296:HIL524298 HSH524296:HSH524298 ICD524296:ICD524298 ILZ524296:ILZ524298 IVV524296:IVV524298 JFR524296:JFR524298 JPN524296:JPN524298 JZJ524296:JZJ524298 KJF524296:KJF524298 KTB524296:KTB524298 LCX524296:LCX524298 LMT524296:LMT524298 LWP524296:LWP524298 MGL524296:MGL524298 MQH524296:MQH524298 NAD524296:NAD524298 NJZ524296:NJZ524298 NTV524296:NTV524298 ODR524296:ODR524298 ONN524296:ONN524298 OXJ524296:OXJ524298 PHF524296:PHF524298 PRB524296:PRB524298 QAX524296:QAX524298 QKT524296:QKT524298 QUP524296:QUP524298 REL524296:REL524298 ROH524296:ROH524298 RYD524296:RYD524298 SHZ524296:SHZ524298 SRV524296:SRV524298 TBR524296:TBR524298 TLN524296:TLN524298 TVJ524296:TVJ524298 UFF524296:UFF524298 UPB524296:UPB524298 UYX524296:UYX524298 VIT524296:VIT524298 VSP524296:VSP524298 WCL524296:WCL524298 WMH524296:WMH524298 WWD524296:WWD524298 V589832:V589834 JR589832:JR589834 TN589832:TN589834 ADJ589832:ADJ589834 ANF589832:ANF589834 AXB589832:AXB589834 BGX589832:BGX589834 BQT589832:BQT589834 CAP589832:CAP589834 CKL589832:CKL589834 CUH589832:CUH589834 DED589832:DED589834 DNZ589832:DNZ589834 DXV589832:DXV589834 EHR589832:EHR589834 ERN589832:ERN589834 FBJ589832:FBJ589834 FLF589832:FLF589834 FVB589832:FVB589834 GEX589832:GEX589834 GOT589832:GOT589834 GYP589832:GYP589834 HIL589832:HIL589834 HSH589832:HSH589834 ICD589832:ICD589834 ILZ589832:ILZ589834 IVV589832:IVV589834 JFR589832:JFR589834 JPN589832:JPN589834 JZJ589832:JZJ589834 KJF589832:KJF589834 KTB589832:KTB589834 LCX589832:LCX589834 LMT589832:LMT589834 LWP589832:LWP589834 MGL589832:MGL589834 MQH589832:MQH589834 NAD589832:NAD589834 NJZ589832:NJZ589834 NTV589832:NTV589834 ODR589832:ODR589834 ONN589832:ONN589834 OXJ589832:OXJ589834 PHF589832:PHF589834 PRB589832:PRB589834 QAX589832:QAX589834 QKT589832:QKT589834 QUP589832:QUP589834 REL589832:REL589834 ROH589832:ROH589834 RYD589832:RYD589834 SHZ589832:SHZ589834 SRV589832:SRV589834 TBR589832:TBR589834 TLN589832:TLN589834 TVJ589832:TVJ589834 UFF589832:UFF589834 UPB589832:UPB589834 UYX589832:UYX589834 VIT589832:VIT589834 VSP589832:VSP589834 WCL589832:WCL589834 WMH589832:WMH589834 WWD589832:WWD589834 V655368:V655370 JR655368:JR655370 TN655368:TN655370 ADJ655368:ADJ655370 ANF655368:ANF655370 AXB655368:AXB655370 BGX655368:BGX655370 BQT655368:BQT655370 CAP655368:CAP655370 CKL655368:CKL655370 CUH655368:CUH655370 DED655368:DED655370 DNZ655368:DNZ655370 DXV655368:DXV655370 EHR655368:EHR655370 ERN655368:ERN655370 FBJ655368:FBJ655370 FLF655368:FLF655370 FVB655368:FVB655370 GEX655368:GEX655370 GOT655368:GOT655370 GYP655368:GYP655370 HIL655368:HIL655370 HSH655368:HSH655370 ICD655368:ICD655370 ILZ655368:ILZ655370 IVV655368:IVV655370 JFR655368:JFR655370 JPN655368:JPN655370 JZJ655368:JZJ655370 KJF655368:KJF655370 KTB655368:KTB655370 LCX655368:LCX655370 LMT655368:LMT655370 LWP655368:LWP655370 MGL655368:MGL655370 MQH655368:MQH655370 NAD655368:NAD655370 NJZ655368:NJZ655370 NTV655368:NTV655370 ODR655368:ODR655370 ONN655368:ONN655370 OXJ655368:OXJ655370 PHF655368:PHF655370 PRB655368:PRB655370 QAX655368:QAX655370 QKT655368:QKT655370 QUP655368:QUP655370 REL655368:REL655370 ROH655368:ROH655370 RYD655368:RYD655370 SHZ655368:SHZ655370 SRV655368:SRV655370 TBR655368:TBR655370 TLN655368:TLN655370 TVJ655368:TVJ655370 UFF655368:UFF655370 UPB655368:UPB655370 UYX655368:UYX655370 VIT655368:VIT655370 VSP655368:VSP655370 WCL655368:WCL655370 WMH655368:WMH655370 WWD655368:WWD655370 V720904:V720906 JR720904:JR720906 TN720904:TN720906 ADJ720904:ADJ720906 ANF720904:ANF720906 AXB720904:AXB720906 BGX720904:BGX720906 BQT720904:BQT720906 CAP720904:CAP720906 CKL720904:CKL720906 CUH720904:CUH720906 DED720904:DED720906 DNZ720904:DNZ720906 DXV720904:DXV720906 EHR720904:EHR720906 ERN720904:ERN720906 FBJ720904:FBJ720906 FLF720904:FLF720906 FVB720904:FVB720906 GEX720904:GEX720906 GOT720904:GOT720906 GYP720904:GYP720906 HIL720904:HIL720906 HSH720904:HSH720906 ICD720904:ICD720906 ILZ720904:ILZ720906 IVV720904:IVV720906 JFR720904:JFR720906 JPN720904:JPN720906 JZJ720904:JZJ720906 KJF720904:KJF720906 KTB720904:KTB720906 LCX720904:LCX720906 LMT720904:LMT720906 LWP720904:LWP720906 MGL720904:MGL720906 MQH720904:MQH720906 NAD720904:NAD720906 NJZ720904:NJZ720906 NTV720904:NTV720906 ODR720904:ODR720906 ONN720904:ONN720906 OXJ720904:OXJ720906 PHF720904:PHF720906 PRB720904:PRB720906 QAX720904:QAX720906 QKT720904:QKT720906 QUP720904:QUP720906 REL720904:REL720906 ROH720904:ROH720906 RYD720904:RYD720906 SHZ720904:SHZ720906 SRV720904:SRV720906 TBR720904:TBR720906 TLN720904:TLN720906 TVJ720904:TVJ720906 UFF720904:UFF720906 UPB720904:UPB720906 UYX720904:UYX720906 VIT720904:VIT720906 VSP720904:VSP720906 WCL720904:WCL720906 WMH720904:WMH720906 WWD720904:WWD720906 V786440:V786442 JR786440:JR786442 TN786440:TN786442 ADJ786440:ADJ786442 ANF786440:ANF786442 AXB786440:AXB786442 BGX786440:BGX786442 BQT786440:BQT786442 CAP786440:CAP786442 CKL786440:CKL786442 CUH786440:CUH786442 DED786440:DED786442 DNZ786440:DNZ786442 DXV786440:DXV786442 EHR786440:EHR786442 ERN786440:ERN786442 FBJ786440:FBJ786442 FLF786440:FLF786442 FVB786440:FVB786442 GEX786440:GEX786442 GOT786440:GOT786442 GYP786440:GYP786442 HIL786440:HIL786442 HSH786440:HSH786442 ICD786440:ICD786442 ILZ786440:ILZ786442 IVV786440:IVV786442 JFR786440:JFR786442 JPN786440:JPN786442 JZJ786440:JZJ786442 KJF786440:KJF786442 KTB786440:KTB786442 LCX786440:LCX786442 LMT786440:LMT786442 LWP786440:LWP786442 MGL786440:MGL786442 MQH786440:MQH786442 NAD786440:NAD786442 NJZ786440:NJZ786442 NTV786440:NTV786442 ODR786440:ODR786442 ONN786440:ONN786442 OXJ786440:OXJ786442 PHF786440:PHF786442 PRB786440:PRB786442 QAX786440:QAX786442 QKT786440:QKT786442 QUP786440:QUP786442 REL786440:REL786442 ROH786440:ROH786442 RYD786440:RYD786442 SHZ786440:SHZ786442 SRV786440:SRV786442 TBR786440:TBR786442 TLN786440:TLN786442 TVJ786440:TVJ786442 UFF786440:UFF786442 UPB786440:UPB786442 UYX786440:UYX786442 VIT786440:VIT786442 VSP786440:VSP786442 WCL786440:WCL786442 WMH786440:WMH786442 WWD786440:WWD786442 V851976:V851978 JR851976:JR851978 TN851976:TN851978 ADJ851976:ADJ851978 ANF851976:ANF851978 AXB851976:AXB851978 BGX851976:BGX851978 BQT851976:BQT851978 CAP851976:CAP851978 CKL851976:CKL851978 CUH851976:CUH851978 DED851976:DED851978 DNZ851976:DNZ851978 DXV851976:DXV851978 EHR851976:EHR851978 ERN851976:ERN851978 FBJ851976:FBJ851978 FLF851976:FLF851978 FVB851976:FVB851978 GEX851976:GEX851978 GOT851976:GOT851978 GYP851976:GYP851978 HIL851976:HIL851978 HSH851976:HSH851978 ICD851976:ICD851978 ILZ851976:ILZ851978 IVV851976:IVV851978 JFR851976:JFR851978 JPN851976:JPN851978 JZJ851976:JZJ851978 KJF851976:KJF851978 KTB851976:KTB851978 LCX851976:LCX851978 LMT851976:LMT851978 LWP851976:LWP851978 MGL851976:MGL851978 MQH851976:MQH851978 NAD851976:NAD851978 NJZ851976:NJZ851978 NTV851976:NTV851978 ODR851976:ODR851978 ONN851976:ONN851978 OXJ851976:OXJ851978 PHF851976:PHF851978 PRB851976:PRB851978 QAX851976:QAX851978 QKT851976:QKT851978 QUP851976:QUP851978 REL851976:REL851978 ROH851976:ROH851978 RYD851976:RYD851978 SHZ851976:SHZ851978 SRV851976:SRV851978 TBR851976:TBR851978 TLN851976:TLN851978 TVJ851976:TVJ851978 UFF851976:UFF851978 UPB851976:UPB851978 UYX851976:UYX851978 VIT851976:VIT851978 VSP851976:VSP851978 WCL851976:WCL851978 WMH851976:WMH851978 WWD851976:WWD851978 V917512:V917514 JR917512:JR917514 TN917512:TN917514 ADJ917512:ADJ917514 ANF917512:ANF917514 AXB917512:AXB917514 BGX917512:BGX917514 BQT917512:BQT917514 CAP917512:CAP917514 CKL917512:CKL917514 CUH917512:CUH917514 DED917512:DED917514 DNZ917512:DNZ917514 DXV917512:DXV917514 EHR917512:EHR917514 ERN917512:ERN917514 FBJ917512:FBJ917514 FLF917512:FLF917514 FVB917512:FVB917514 GEX917512:GEX917514 GOT917512:GOT917514 GYP917512:GYP917514 HIL917512:HIL917514 HSH917512:HSH917514 ICD917512:ICD917514 ILZ917512:ILZ917514 IVV917512:IVV917514 JFR917512:JFR917514 JPN917512:JPN917514 JZJ917512:JZJ917514 KJF917512:KJF917514 KTB917512:KTB917514 LCX917512:LCX917514 LMT917512:LMT917514 LWP917512:LWP917514 MGL917512:MGL917514 MQH917512:MQH917514 NAD917512:NAD917514 NJZ917512:NJZ917514 NTV917512:NTV917514 ODR917512:ODR917514 ONN917512:ONN917514 OXJ917512:OXJ917514 PHF917512:PHF917514 PRB917512:PRB917514 QAX917512:QAX917514 QKT917512:QKT917514 QUP917512:QUP917514 REL917512:REL917514 ROH917512:ROH917514 RYD917512:RYD917514 SHZ917512:SHZ917514 SRV917512:SRV917514 TBR917512:TBR917514 TLN917512:TLN917514 TVJ917512:TVJ917514 UFF917512:UFF917514 UPB917512:UPB917514 UYX917512:UYX917514 VIT917512:VIT917514 VSP917512:VSP917514 WCL917512:WCL917514 WMH917512:WMH917514 WWD917512:WWD917514 V983048:V983050 JR983048:JR983050 TN983048:TN983050 ADJ983048:ADJ983050 ANF983048:ANF983050 AXB983048:AXB983050 BGX983048:BGX983050 BQT983048:BQT983050 CAP983048:CAP983050 CKL983048:CKL983050 CUH983048:CUH983050 DED983048:DED983050 DNZ983048:DNZ983050 DXV983048:DXV983050 EHR983048:EHR983050 ERN983048:ERN983050 FBJ983048:FBJ983050 FLF983048:FLF983050 FVB983048:FVB983050 GEX983048:GEX983050 GOT983048:GOT983050 GYP983048:GYP983050 HIL983048:HIL983050 HSH983048:HSH983050 ICD983048:ICD983050 ILZ983048:ILZ983050 IVV983048:IVV983050 JFR983048:JFR983050 JPN983048:JPN983050 JZJ983048:JZJ983050 KJF983048:KJF983050 KTB983048:KTB983050 LCX983048:LCX983050 LMT983048:LMT983050 LWP983048:LWP983050 MGL983048:MGL983050 MQH983048:MQH983050 NAD983048:NAD983050 NJZ983048:NJZ983050 NTV983048:NTV983050 ODR983048:ODR983050 ONN983048:ONN983050 OXJ983048:OXJ983050 PHF983048:PHF983050 PRB983048:PRB983050 QAX983048:QAX983050 QKT983048:QKT983050 QUP983048:QUP983050 REL983048:REL983050 ROH983048:ROH983050 RYD983048:RYD983050 SHZ983048:SHZ983050 SRV983048:SRV983050 TBR983048:TBR983050 TLN983048:TLN983050 TVJ983048:TVJ983050 UFF983048:UFF983050 UPB983048:UPB983050 UYX983048:UYX983050 VIT983048:VIT983050 VSP983048:VSP983050 WCL983048:WCL983050 WMH983048:WMH983050 WWD983048:WWD983050" xr:uid="{00000000-0002-0000-0500-00000F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U2 JQ2 TM2 ADI2 ANE2 AXA2 BGW2 BQS2 CAO2 CKK2 CUG2 DEC2 DNY2 DXU2 EHQ2 ERM2 FBI2 FLE2 FVA2 GEW2 GOS2 GYO2 HIK2 HSG2 ICC2 ILY2 IVU2 JFQ2 JPM2 JZI2 KJE2 KTA2 LCW2 LMS2 LWO2 MGK2 MQG2 NAC2 NJY2 NTU2 ODQ2 ONM2 OXI2 PHE2 PRA2 QAW2 QKS2 QUO2 REK2 ROG2 RYC2 SHY2 SRU2 TBQ2 TLM2 TVI2 UFE2 UPA2 UYW2 VIS2 VSO2 WCK2 WMG2 WWC2 U65538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74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0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46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2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18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54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0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26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2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898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34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0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06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2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UPA983042 UYW983042 VIS983042 VSO983042 WCK983042 WMG983042 WWC983042 U8:U10 JQ8:JQ10 TM8:TM10 ADI8:ADI10 ANE8:ANE10 AXA8:AXA10 BGW8:BGW10 BQS8:BQS10 CAO8:CAO10 CKK8:CKK10 CUG8:CUG10 DEC8:DEC10 DNY8:DNY10 DXU8:DXU10 EHQ8:EHQ10 ERM8:ERM10 FBI8:FBI10 FLE8:FLE10 FVA8:FVA10 GEW8:GEW10 GOS8:GOS10 GYO8:GYO10 HIK8:HIK10 HSG8:HSG10 ICC8:ICC10 ILY8:ILY10 IVU8:IVU10 JFQ8:JFQ10 JPM8:JPM10 JZI8:JZI10 KJE8:KJE10 KTA8:KTA10 LCW8:LCW10 LMS8:LMS10 LWO8:LWO10 MGK8:MGK10 MQG8:MQG10 NAC8:NAC10 NJY8:NJY10 NTU8:NTU10 ODQ8:ODQ10 ONM8:ONM10 OXI8:OXI10 PHE8:PHE10 PRA8:PRA10 QAW8:QAW10 QKS8:QKS10 QUO8:QUO10 REK8:REK10 ROG8:ROG10 RYC8:RYC10 SHY8:SHY10 SRU8:SRU10 TBQ8:TBQ10 TLM8:TLM10 TVI8:TVI10 UFE8:UFE10 UPA8:UPA10 UYW8:UYW10 VIS8:VIS10 VSO8:VSO10 WCK8:WCK10 WMG8:WMG10 WWC8:WWC10 U65544:U65546 JQ65544:JQ65546 TM65544:TM65546 ADI65544:ADI65546 ANE65544:ANE65546 AXA65544:AXA65546 BGW65544:BGW65546 BQS65544:BQS65546 CAO65544:CAO65546 CKK65544:CKK65546 CUG65544:CUG65546 DEC65544:DEC65546 DNY65544:DNY65546 DXU65544:DXU65546 EHQ65544:EHQ65546 ERM65544:ERM65546 FBI65544:FBI65546 FLE65544:FLE65546 FVA65544:FVA65546 GEW65544:GEW65546 GOS65544:GOS65546 GYO65544:GYO65546 HIK65544:HIK65546 HSG65544:HSG65546 ICC65544:ICC65546 ILY65544:ILY65546 IVU65544:IVU65546 JFQ65544:JFQ65546 JPM65544:JPM65546 JZI65544:JZI65546 KJE65544:KJE65546 KTA65544:KTA65546 LCW65544:LCW65546 LMS65544:LMS65546 LWO65544:LWO65546 MGK65544:MGK65546 MQG65544:MQG65546 NAC65544:NAC65546 NJY65544:NJY65546 NTU65544:NTU65546 ODQ65544:ODQ65546 ONM65544:ONM65546 OXI65544:OXI65546 PHE65544:PHE65546 PRA65544:PRA65546 QAW65544:QAW65546 QKS65544:QKS65546 QUO65544:QUO65546 REK65544:REK65546 ROG65544:ROG65546 RYC65544:RYC65546 SHY65544:SHY65546 SRU65544:SRU65546 TBQ65544:TBQ65546 TLM65544:TLM65546 TVI65544:TVI65546 UFE65544:UFE65546 UPA65544:UPA65546 UYW65544:UYW65546 VIS65544:VIS65546 VSO65544:VSO65546 WCK65544:WCK65546 WMG65544:WMG65546 WWC65544:WWC65546 U131080:U131082 JQ131080:JQ131082 TM131080:TM131082 ADI131080:ADI131082 ANE131080:ANE131082 AXA131080:AXA131082 BGW131080:BGW131082 BQS131080:BQS131082 CAO131080:CAO131082 CKK131080:CKK131082 CUG131080:CUG131082 DEC131080:DEC131082 DNY131080:DNY131082 DXU131080:DXU131082 EHQ131080:EHQ131082 ERM131080:ERM131082 FBI131080:FBI131082 FLE131080:FLE131082 FVA131080:FVA131082 GEW131080:GEW131082 GOS131080:GOS131082 GYO131080:GYO131082 HIK131080:HIK131082 HSG131080:HSG131082 ICC131080:ICC131082 ILY131080:ILY131082 IVU131080:IVU131082 JFQ131080:JFQ131082 JPM131080:JPM131082 JZI131080:JZI131082 KJE131080:KJE131082 KTA131080:KTA131082 LCW131080:LCW131082 LMS131080:LMS131082 LWO131080:LWO131082 MGK131080:MGK131082 MQG131080:MQG131082 NAC131080:NAC131082 NJY131080:NJY131082 NTU131080:NTU131082 ODQ131080:ODQ131082 ONM131080:ONM131082 OXI131080:OXI131082 PHE131080:PHE131082 PRA131080:PRA131082 QAW131080:QAW131082 QKS131080:QKS131082 QUO131080:QUO131082 REK131080:REK131082 ROG131080:ROG131082 RYC131080:RYC131082 SHY131080:SHY131082 SRU131080:SRU131082 TBQ131080:TBQ131082 TLM131080:TLM131082 TVI131080:TVI131082 UFE131080:UFE131082 UPA131080:UPA131082 UYW131080:UYW131082 VIS131080:VIS131082 VSO131080:VSO131082 WCK131080:WCK131082 WMG131080:WMG131082 WWC131080:WWC131082 U196616:U196618 JQ196616:JQ196618 TM196616:TM196618 ADI196616:ADI196618 ANE196616:ANE196618 AXA196616:AXA196618 BGW196616:BGW196618 BQS196616:BQS196618 CAO196616:CAO196618 CKK196616:CKK196618 CUG196616:CUG196618 DEC196616:DEC196618 DNY196616:DNY196618 DXU196616:DXU196618 EHQ196616:EHQ196618 ERM196616:ERM196618 FBI196616:FBI196618 FLE196616:FLE196618 FVA196616:FVA196618 GEW196616:GEW196618 GOS196616:GOS196618 GYO196616:GYO196618 HIK196616:HIK196618 HSG196616:HSG196618 ICC196616:ICC196618 ILY196616:ILY196618 IVU196616:IVU196618 JFQ196616:JFQ196618 JPM196616:JPM196618 JZI196616:JZI196618 KJE196616:KJE196618 KTA196616:KTA196618 LCW196616:LCW196618 LMS196616:LMS196618 LWO196616:LWO196618 MGK196616:MGK196618 MQG196616:MQG196618 NAC196616:NAC196618 NJY196616:NJY196618 NTU196616:NTU196618 ODQ196616:ODQ196618 ONM196616:ONM196618 OXI196616:OXI196618 PHE196616:PHE196618 PRA196616:PRA196618 QAW196616:QAW196618 QKS196616:QKS196618 QUO196616:QUO196618 REK196616:REK196618 ROG196616:ROG196618 RYC196616:RYC196618 SHY196616:SHY196618 SRU196616:SRU196618 TBQ196616:TBQ196618 TLM196616:TLM196618 TVI196616:TVI196618 UFE196616:UFE196618 UPA196616:UPA196618 UYW196616:UYW196618 VIS196616:VIS196618 VSO196616:VSO196618 WCK196616:WCK196618 WMG196616:WMG196618 WWC196616:WWC196618 U262152:U262154 JQ262152:JQ262154 TM262152:TM262154 ADI262152:ADI262154 ANE262152:ANE262154 AXA262152:AXA262154 BGW262152:BGW262154 BQS262152:BQS262154 CAO262152:CAO262154 CKK262152:CKK262154 CUG262152:CUG262154 DEC262152:DEC262154 DNY262152:DNY262154 DXU262152:DXU262154 EHQ262152:EHQ262154 ERM262152:ERM262154 FBI262152:FBI262154 FLE262152:FLE262154 FVA262152:FVA262154 GEW262152:GEW262154 GOS262152:GOS262154 GYO262152:GYO262154 HIK262152:HIK262154 HSG262152:HSG262154 ICC262152:ICC262154 ILY262152:ILY262154 IVU262152:IVU262154 JFQ262152:JFQ262154 JPM262152:JPM262154 JZI262152:JZI262154 KJE262152:KJE262154 KTA262152:KTA262154 LCW262152:LCW262154 LMS262152:LMS262154 LWO262152:LWO262154 MGK262152:MGK262154 MQG262152:MQG262154 NAC262152:NAC262154 NJY262152:NJY262154 NTU262152:NTU262154 ODQ262152:ODQ262154 ONM262152:ONM262154 OXI262152:OXI262154 PHE262152:PHE262154 PRA262152:PRA262154 QAW262152:QAW262154 QKS262152:QKS262154 QUO262152:QUO262154 REK262152:REK262154 ROG262152:ROG262154 RYC262152:RYC262154 SHY262152:SHY262154 SRU262152:SRU262154 TBQ262152:TBQ262154 TLM262152:TLM262154 TVI262152:TVI262154 UFE262152:UFE262154 UPA262152:UPA262154 UYW262152:UYW262154 VIS262152:VIS262154 VSO262152:VSO262154 WCK262152:WCK262154 WMG262152:WMG262154 WWC262152:WWC262154 U327688:U327690 JQ327688:JQ327690 TM327688:TM327690 ADI327688:ADI327690 ANE327688:ANE327690 AXA327688:AXA327690 BGW327688:BGW327690 BQS327688:BQS327690 CAO327688:CAO327690 CKK327688:CKK327690 CUG327688:CUG327690 DEC327688:DEC327690 DNY327688:DNY327690 DXU327688:DXU327690 EHQ327688:EHQ327690 ERM327688:ERM327690 FBI327688:FBI327690 FLE327688:FLE327690 FVA327688:FVA327690 GEW327688:GEW327690 GOS327688:GOS327690 GYO327688:GYO327690 HIK327688:HIK327690 HSG327688:HSG327690 ICC327688:ICC327690 ILY327688:ILY327690 IVU327688:IVU327690 JFQ327688:JFQ327690 JPM327688:JPM327690 JZI327688:JZI327690 KJE327688:KJE327690 KTA327688:KTA327690 LCW327688:LCW327690 LMS327688:LMS327690 LWO327688:LWO327690 MGK327688:MGK327690 MQG327688:MQG327690 NAC327688:NAC327690 NJY327688:NJY327690 NTU327688:NTU327690 ODQ327688:ODQ327690 ONM327688:ONM327690 OXI327688:OXI327690 PHE327688:PHE327690 PRA327688:PRA327690 QAW327688:QAW327690 QKS327688:QKS327690 QUO327688:QUO327690 REK327688:REK327690 ROG327688:ROG327690 RYC327688:RYC327690 SHY327688:SHY327690 SRU327688:SRU327690 TBQ327688:TBQ327690 TLM327688:TLM327690 TVI327688:TVI327690 UFE327688:UFE327690 UPA327688:UPA327690 UYW327688:UYW327690 VIS327688:VIS327690 VSO327688:VSO327690 WCK327688:WCK327690 WMG327688:WMG327690 WWC327688:WWC327690 U393224:U393226 JQ393224:JQ393226 TM393224:TM393226 ADI393224:ADI393226 ANE393224:ANE393226 AXA393224:AXA393226 BGW393224:BGW393226 BQS393224:BQS393226 CAO393224:CAO393226 CKK393224:CKK393226 CUG393224:CUG393226 DEC393224:DEC393226 DNY393224:DNY393226 DXU393224:DXU393226 EHQ393224:EHQ393226 ERM393224:ERM393226 FBI393224:FBI393226 FLE393224:FLE393226 FVA393224:FVA393226 GEW393224:GEW393226 GOS393224:GOS393226 GYO393224:GYO393226 HIK393224:HIK393226 HSG393224:HSG393226 ICC393224:ICC393226 ILY393224:ILY393226 IVU393224:IVU393226 JFQ393224:JFQ393226 JPM393224:JPM393226 JZI393224:JZI393226 KJE393224:KJE393226 KTA393224:KTA393226 LCW393224:LCW393226 LMS393224:LMS393226 LWO393224:LWO393226 MGK393224:MGK393226 MQG393224:MQG393226 NAC393224:NAC393226 NJY393224:NJY393226 NTU393224:NTU393226 ODQ393224:ODQ393226 ONM393224:ONM393226 OXI393224:OXI393226 PHE393224:PHE393226 PRA393224:PRA393226 QAW393224:QAW393226 QKS393224:QKS393226 QUO393224:QUO393226 REK393224:REK393226 ROG393224:ROG393226 RYC393224:RYC393226 SHY393224:SHY393226 SRU393224:SRU393226 TBQ393224:TBQ393226 TLM393224:TLM393226 TVI393224:TVI393226 UFE393224:UFE393226 UPA393224:UPA393226 UYW393224:UYW393226 VIS393224:VIS393226 VSO393224:VSO393226 WCK393224:WCK393226 WMG393224:WMG393226 WWC393224:WWC393226 U458760:U458762 JQ458760:JQ458762 TM458760:TM458762 ADI458760:ADI458762 ANE458760:ANE458762 AXA458760:AXA458762 BGW458760:BGW458762 BQS458760:BQS458762 CAO458760:CAO458762 CKK458760:CKK458762 CUG458760:CUG458762 DEC458760:DEC458762 DNY458760:DNY458762 DXU458760:DXU458762 EHQ458760:EHQ458762 ERM458760:ERM458762 FBI458760:FBI458762 FLE458760:FLE458762 FVA458760:FVA458762 GEW458760:GEW458762 GOS458760:GOS458762 GYO458760:GYO458762 HIK458760:HIK458762 HSG458760:HSG458762 ICC458760:ICC458762 ILY458760:ILY458762 IVU458760:IVU458762 JFQ458760:JFQ458762 JPM458760:JPM458762 JZI458760:JZI458762 KJE458760:KJE458762 KTA458760:KTA458762 LCW458760:LCW458762 LMS458760:LMS458762 LWO458760:LWO458762 MGK458760:MGK458762 MQG458760:MQG458762 NAC458760:NAC458762 NJY458760:NJY458762 NTU458760:NTU458762 ODQ458760:ODQ458762 ONM458760:ONM458762 OXI458760:OXI458762 PHE458760:PHE458762 PRA458760:PRA458762 QAW458760:QAW458762 QKS458760:QKS458762 QUO458760:QUO458762 REK458760:REK458762 ROG458760:ROG458762 RYC458760:RYC458762 SHY458760:SHY458762 SRU458760:SRU458762 TBQ458760:TBQ458762 TLM458760:TLM458762 TVI458760:TVI458762 UFE458760:UFE458762 UPA458760:UPA458762 UYW458760:UYW458762 VIS458760:VIS458762 VSO458760:VSO458762 WCK458760:WCK458762 WMG458760:WMG458762 WWC458760:WWC458762 U524296:U524298 JQ524296:JQ524298 TM524296:TM524298 ADI524296:ADI524298 ANE524296:ANE524298 AXA524296:AXA524298 BGW524296:BGW524298 BQS524296:BQS524298 CAO524296:CAO524298 CKK524296:CKK524298 CUG524296:CUG524298 DEC524296:DEC524298 DNY524296:DNY524298 DXU524296:DXU524298 EHQ524296:EHQ524298 ERM524296:ERM524298 FBI524296:FBI524298 FLE524296:FLE524298 FVA524296:FVA524298 GEW524296:GEW524298 GOS524296:GOS524298 GYO524296:GYO524298 HIK524296:HIK524298 HSG524296:HSG524298 ICC524296:ICC524298 ILY524296:ILY524298 IVU524296:IVU524298 JFQ524296:JFQ524298 JPM524296:JPM524298 JZI524296:JZI524298 KJE524296:KJE524298 KTA524296:KTA524298 LCW524296:LCW524298 LMS524296:LMS524298 LWO524296:LWO524298 MGK524296:MGK524298 MQG524296:MQG524298 NAC524296:NAC524298 NJY524296:NJY524298 NTU524296:NTU524298 ODQ524296:ODQ524298 ONM524296:ONM524298 OXI524296:OXI524298 PHE524296:PHE524298 PRA524296:PRA524298 QAW524296:QAW524298 QKS524296:QKS524298 QUO524296:QUO524298 REK524296:REK524298 ROG524296:ROG524298 RYC524296:RYC524298 SHY524296:SHY524298 SRU524296:SRU524298 TBQ524296:TBQ524298 TLM524296:TLM524298 TVI524296:TVI524298 UFE524296:UFE524298 UPA524296:UPA524298 UYW524296:UYW524298 VIS524296:VIS524298 VSO524296:VSO524298 WCK524296:WCK524298 WMG524296:WMG524298 WWC524296:WWC524298 U589832:U589834 JQ589832:JQ589834 TM589832:TM589834 ADI589832:ADI589834 ANE589832:ANE589834 AXA589832:AXA589834 BGW589832:BGW589834 BQS589832:BQS589834 CAO589832:CAO589834 CKK589832:CKK589834 CUG589832:CUG589834 DEC589832:DEC589834 DNY589832:DNY589834 DXU589832:DXU589834 EHQ589832:EHQ589834 ERM589832:ERM589834 FBI589832:FBI589834 FLE589832:FLE589834 FVA589832:FVA589834 GEW589832:GEW589834 GOS589832:GOS589834 GYO589832:GYO589834 HIK589832:HIK589834 HSG589832:HSG589834 ICC589832:ICC589834 ILY589832:ILY589834 IVU589832:IVU589834 JFQ589832:JFQ589834 JPM589832:JPM589834 JZI589832:JZI589834 KJE589832:KJE589834 KTA589832:KTA589834 LCW589832:LCW589834 LMS589832:LMS589834 LWO589832:LWO589834 MGK589832:MGK589834 MQG589832:MQG589834 NAC589832:NAC589834 NJY589832:NJY589834 NTU589832:NTU589834 ODQ589832:ODQ589834 ONM589832:ONM589834 OXI589832:OXI589834 PHE589832:PHE589834 PRA589832:PRA589834 QAW589832:QAW589834 QKS589832:QKS589834 QUO589832:QUO589834 REK589832:REK589834 ROG589832:ROG589834 RYC589832:RYC589834 SHY589832:SHY589834 SRU589832:SRU589834 TBQ589832:TBQ589834 TLM589832:TLM589834 TVI589832:TVI589834 UFE589832:UFE589834 UPA589832:UPA589834 UYW589832:UYW589834 VIS589832:VIS589834 VSO589832:VSO589834 WCK589832:WCK589834 WMG589832:WMG589834 WWC589832:WWC589834 U655368:U655370 JQ655368:JQ655370 TM655368:TM655370 ADI655368:ADI655370 ANE655368:ANE655370 AXA655368:AXA655370 BGW655368:BGW655370 BQS655368:BQS655370 CAO655368:CAO655370 CKK655368:CKK655370 CUG655368:CUG655370 DEC655368:DEC655370 DNY655368:DNY655370 DXU655368:DXU655370 EHQ655368:EHQ655370 ERM655368:ERM655370 FBI655368:FBI655370 FLE655368:FLE655370 FVA655368:FVA655370 GEW655368:GEW655370 GOS655368:GOS655370 GYO655368:GYO655370 HIK655368:HIK655370 HSG655368:HSG655370 ICC655368:ICC655370 ILY655368:ILY655370 IVU655368:IVU655370 JFQ655368:JFQ655370 JPM655368:JPM655370 JZI655368:JZI655370 KJE655368:KJE655370 KTA655368:KTA655370 LCW655368:LCW655370 LMS655368:LMS655370 LWO655368:LWO655370 MGK655368:MGK655370 MQG655368:MQG655370 NAC655368:NAC655370 NJY655368:NJY655370 NTU655368:NTU655370 ODQ655368:ODQ655370 ONM655368:ONM655370 OXI655368:OXI655370 PHE655368:PHE655370 PRA655368:PRA655370 QAW655368:QAW655370 QKS655368:QKS655370 QUO655368:QUO655370 REK655368:REK655370 ROG655368:ROG655370 RYC655368:RYC655370 SHY655368:SHY655370 SRU655368:SRU655370 TBQ655368:TBQ655370 TLM655368:TLM655370 TVI655368:TVI655370 UFE655368:UFE655370 UPA655368:UPA655370 UYW655368:UYW655370 VIS655368:VIS655370 VSO655368:VSO655370 WCK655368:WCK655370 WMG655368:WMG655370 WWC655368:WWC655370 U720904:U720906 JQ720904:JQ720906 TM720904:TM720906 ADI720904:ADI720906 ANE720904:ANE720906 AXA720904:AXA720906 BGW720904:BGW720906 BQS720904:BQS720906 CAO720904:CAO720906 CKK720904:CKK720906 CUG720904:CUG720906 DEC720904:DEC720906 DNY720904:DNY720906 DXU720904:DXU720906 EHQ720904:EHQ720906 ERM720904:ERM720906 FBI720904:FBI720906 FLE720904:FLE720906 FVA720904:FVA720906 GEW720904:GEW720906 GOS720904:GOS720906 GYO720904:GYO720906 HIK720904:HIK720906 HSG720904:HSG720906 ICC720904:ICC720906 ILY720904:ILY720906 IVU720904:IVU720906 JFQ720904:JFQ720906 JPM720904:JPM720906 JZI720904:JZI720906 KJE720904:KJE720906 KTA720904:KTA720906 LCW720904:LCW720906 LMS720904:LMS720906 LWO720904:LWO720906 MGK720904:MGK720906 MQG720904:MQG720906 NAC720904:NAC720906 NJY720904:NJY720906 NTU720904:NTU720906 ODQ720904:ODQ720906 ONM720904:ONM720906 OXI720904:OXI720906 PHE720904:PHE720906 PRA720904:PRA720906 QAW720904:QAW720906 QKS720904:QKS720906 QUO720904:QUO720906 REK720904:REK720906 ROG720904:ROG720906 RYC720904:RYC720906 SHY720904:SHY720906 SRU720904:SRU720906 TBQ720904:TBQ720906 TLM720904:TLM720906 TVI720904:TVI720906 UFE720904:UFE720906 UPA720904:UPA720906 UYW720904:UYW720906 VIS720904:VIS720906 VSO720904:VSO720906 WCK720904:WCK720906 WMG720904:WMG720906 WWC720904:WWC720906 U786440:U786442 JQ786440:JQ786442 TM786440:TM786442 ADI786440:ADI786442 ANE786440:ANE786442 AXA786440:AXA786442 BGW786440:BGW786442 BQS786440:BQS786442 CAO786440:CAO786442 CKK786440:CKK786442 CUG786440:CUG786442 DEC786440:DEC786442 DNY786440:DNY786442 DXU786440:DXU786442 EHQ786440:EHQ786442 ERM786440:ERM786442 FBI786440:FBI786442 FLE786440:FLE786442 FVA786440:FVA786442 GEW786440:GEW786442 GOS786440:GOS786442 GYO786440:GYO786442 HIK786440:HIK786442 HSG786440:HSG786442 ICC786440:ICC786442 ILY786440:ILY786442 IVU786440:IVU786442 JFQ786440:JFQ786442 JPM786440:JPM786442 JZI786440:JZI786442 KJE786440:KJE786442 KTA786440:KTA786442 LCW786440:LCW786442 LMS786440:LMS786442 LWO786440:LWO786442 MGK786440:MGK786442 MQG786440:MQG786442 NAC786440:NAC786442 NJY786440:NJY786442 NTU786440:NTU786442 ODQ786440:ODQ786442 ONM786440:ONM786442 OXI786440:OXI786442 PHE786440:PHE786442 PRA786440:PRA786442 QAW786440:QAW786442 QKS786440:QKS786442 QUO786440:QUO786442 REK786440:REK786442 ROG786440:ROG786442 RYC786440:RYC786442 SHY786440:SHY786442 SRU786440:SRU786442 TBQ786440:TBQ786442 TLM786440:TLM786442 TVI786440:TVI786442 UFE786440:UFE786442 UPA786440:UPA786442 UYW786440:UYW786442 VIS786440:VIS786442 VSO786440:VSO786442 WCK786440:WCK786442 WMG786440:WMG786442 WWC786440:WWC786442 U851976:U851978 JQ851976:JQ851978 TM851976:TM851978 ADI851976:ADI851978 ANE851976:ANE851978 AXA851976:AXA851978 BGW851976:BGW851978 BQS851976:BQS851978 CAO851976:CAO851978 CKK851976:CKK851978 CUG851976:CUG851978 DEC851976:DEC851978 DNY851976:DNY851978 DXU851976:DXU851978 EHQ851976:EHQ851978 ERM851976:ERM851978 FBI851976:FBI851978 FLE851976:FLE851978 FVA851976:FVA851978 GEW851976:GEW851978 GOS851976:GOS851978 GYO851976:GYO851978 HIK851976:HIK851978 HSG851976:HSG851978 ICC851976:ICC851978 ILY851976:ILY851978 IVU851976:IVU851978 JFQ851976:JFQ851978 JPM851976:JPM851978 JZI851976:JZI851978 KJE851976:KJE851978 KTA851976:KTA851978 LCW851976:LCW851978 LMS851976:LMS851978 LWO851976:LWO851978 MGK851976:MGK851978 MQG851976:MQG851978 NAC851976:NAC851978 NJY851976:NJY851978 NTU851976:NTU851978 ODQ851976:ODQ851978 ONM851976:ONM851978 OXI851976:OXI851978 PHE851976:PHE851978 PRA851976:PRA851978 QAW851976:QAW851978 QKS851976:QKS851978 QUO851976:QUO851978 REK851976:REK851978 ROG851976:ROG851978 RYC851976:RYC851978 SHY851976:SHY851978 SRU851976:SRU851978 TBQ851976:TBQ851978 TLM851976:TLM851978 TVI851976:TVI851978 UFE851976:UFE851978 UPA851976:UPA851978 UYW851976:UYW851978 VIS851976:VIS851978 VSO851976:VSO851978 WCK851976:WCK851978 WMG851976:WMG851978 WWC851976:WWC851978 U917512:U917514 JQ917512:JQ917514 TM917512:TM917514 ADI917512:ADI917514 ANE917512:ANE917514 AXA917512:AXA917514 BGW917512:BGW917514 BQS917512:BQS917514 CAO917512:CAO917514 CKK917512:CKK917514 CUG917512:CUG917514 DEC917512:DEC917514 DNY917512:DNY917514 DXU917512:DXU917514 EHQ917512:EHQ917514 ERM917512:ERM917514 FBI917512:FBI917514 FLE917512:FLE917514 FVA917512:FVA917514 GEW917512:GEW917514 GOS917512:GOS917514 GYO917512:GYO917514 HIK917512:HIK917514 HSG917512:HSG917514 ICC917512:ICC917514 ILY917512:ILY917514 IVU917512:IVU917514 JFQ917512:JFQ917514 JPM917512:JPM917514 JZI917512:JZI917514 KJE917512:KJE917514 KTA917512:KTA917514 LCW917512:LCW917514 LMS917512:LMS917514 LWO917512:LWO917514 MGK917512:MGK917514 MQG917512:MQG917514 NAC917512:NAC917514 NJY917512:NJY917514 NTU917512:NTU917514 ODQ917512:ODQ917514 ONM917512:ONM917514 OXI917512:OXI917514 PHE917512:PHE917514 PRA917512:PRA917514 QAW917512:QAW917514 QKS917512:QKS917514 QUO917512:QUO917514 REK917512:REK917514 ROG917512:ROG917514 RYC917512:RYC917514 SHY917512:SHY917514 SRU917512:SRU917514 TBQ917512:TBQ917514 TLM917512:TLM917514 TVI917512:TVI917514 UFE917512:UFE917514 UPA917512:UPA917514 UYW917512:UYW917514 VIS917512:VIS917514 VSO917512:VSO917514 WCK917512:WCK917514 WMG917512:WMG917514 WWC917512:WWC917514 U983048:U983050 JQ983048:JQ983050 TM983048:TM983050 ADI983048:ADI983050 ANE983048:ANE983050 AXA983048:AXA983050 BGW983048:BGW983050 BQS983048:BQS983050 CAO983048:CAO983050 CKK983048:CKK983050 CUG983048:CUG983050 DEC983048:DEC983050 DNY983048:DNY983050 DXU983048:DXU983050 EHQ983048:EHQ983050 ERM983048:ERM983050 FBI983048:FBI983050 FLE983048:FLE983050 FVA983048:FVA983050 GEW983048:GEW983050 GOS983048:GOS983050 GYO983048:GYO983050 HIK983048:HIK983050 HSG983048:HSG983050 ICC983048:ICC983050 ILY983048:ILY983050 IVU983048:IVU983050 JFQ983048:JFQ983050 JPM983048:JPM983050 JZI983048:JZI983050 KJE983048:KJE983050 KTA983048:KTA983050 LCW983048:LCW983050 LMS983048:LMS983050 LWO983048:LWO983050 MGK983048:MGK983050 MQG983048:MQG983050 NAC983048:NAC983050 NJY983048:NJY983050 NTU983048:NTU983050 ODQ983048:ODQ983050 ONM983048:ONM983050 OXI983048:OXI983050 PHE983048:PHE983050 PRA983048:PRA983050 QAW983048:QAW983050 QKS983048:QKS983050 QUO983048:QUO983050 REK983048:REK983050 ROG983048:ROG983050 RYC983048:RYC983050 SHY983048:SHY983050 SRU983048:SRU983050 TBQ983048:TBQ983050 TLM983048:TLM983050 TVI983048:TVI983050 UFE983048:UFE983050 UPA983048:UPA983050 UYW983048:UYW983050 VIS983048:VIS983050 VSO983048:VSO983050 WCK983048:WCK983050 WMG983048:WMG983050 WWC983048:WWC983050" xr:uid="{00000000-0002-0000-0500-000010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T8:T10 JP8:JP10 TL8:TL10 ADH8:ADH10 AND8:AND10 AWZ8:AWZ10 BGV8:BGV10 BQR8:BQR10 CAN8:CAN10 CKJ8:CKJ10 CUF8:CUF10 DEB8:DEB10 DNX8:DNX10 DXT8:DXT10 EHP8:EHP10 ERL8:ERL10 FBH8:FBH10 FLD8:FLD10 FUZ8:FUZ10 GEV8:GEV10 GOR8:GOR10 GYN8:GYN10 HIJ8:HIJ10 HSF8:HSF10 ICB8:ICB10 ILX8:ILX10 IVT8:IVT10 JFP8:JFP10 JPL8:JPL10 JZH8:JZH10 KJD8:KJD10 KSZ8:KSZ10 LCV8:LCV10 LMR8:LMR10 LWN8:LWN10 MGJ8:MGJ10 MQF8:MQF10 NAB8:NAB10 NJX8:NJX10 NTT8:NTT10 ODP8:ODP10 ONL8:ONL10 OXH8:OXH10 PHD8:PHD10 PQZ8:PQZ10 QAV8:QAV10 QKR8:QKR10 QUN8:QUN10 REJ8:REJ10 ROF8:ROF10 RYB8:RYB10 SHX8:SHX10 SRT8:SRT10 TBP8:TBP10 TLL8:TLL10 TVH8:TVH10 UFD8:UFD10 UOZ8:UOZ10 UYV8:UYV10 VIR8:VIR10 VSN8:VSN10 WCJ8:WCJ10 WMF8:WMF10 WWB8:WWB10 T65544:T65546 JP65544:JP65546 TL65544:TL65546 ADH65544:ADH65546 AND65544:AND65546 AWZ65544:AWZ65546 BGV65544:BGV65546 BQR65544:BQR65546 CAN65544:CAN65546 CKJ65544:CKJ65546 CUF65544:CUF65546 DEB65544:DEB65546 DNX65544:DNX65546 DXT65544:DXT65546 EHP65544:EHP65546 ERL65544:ERL65546 FBH65544:FBH65546 FLD65544:FLD65546 FUZ65544:FUZ65546 GEV65544:GEV65546 GOR65544:GOR65546 GYN65544:GYN65546 HIJ65544:HIJ65546 HSF65544:HSF65546 ICB65544:ICB65546 ILX65544:ILX65546 IVT65544:IVT65546 JFP65544:JFP65546 JPL65544:JPL65546 JZH65544:JZH65546 KJD65544:KJD65546 KSZ65544:KSZ65546 LCV65544:LCV65546 LMR65544:LMR65546 LWN65544:LWN65546 MGJ65544:MGJ65546 MQF65544:MQF65546 NAB65544:NAB65546 NJX65544:NJX65546 NTT65544:NTT65546 ODP65544:ODP65546 ONL65544:ONL65546 OXH65544:OXH65546 PHD65544:PHD65546 PQZ65544:PQZ65546 QAV65544:QAV65546 QKR65544:QKR65546 QUN65544:QUN65546 REJ65544:REJ65546 ROF65544:ROF65546 RYB65544:RYB65546 SHX65544:SHX65546 SRT65544:SRT65546 TBP65544:TBP65546 TLL65544:TLL65546 TVH65544:TVH65546 UFD65544:UFD65546 UOZ65544:UOZ65546 UYV65544:UYV65546 VIR65544:VIR65546 VSN65544:VSN65546 WCJ65544:WCJ65546 WMF65544:WMF65546 WWB65544:WWB65546 T131080:T131082 JP131080:JP131082 TL131080:TL131082 ADH131080:ADH131082 AND131080:AND131082 AWZ131080:AWZ131082 BGV131080:BGV131082 BQR131080:BQR131082 CAN131080:CAN131082 CKJ131080:CKJ131082 CUF131080:CUF131082 DEB131080:DEB131082 DNX131080:DNX131082 DXT131080:DXT131082 EHP131080:EHP131082 ERL131080:ERL131082 FBH131080:FBH131082 FLD131080:FLD131082 FUZ131080:FUZ131082 GEV131080:GEV131082 GOR131080:GOR131082 GYN131080:GYN131082 HIJ131080:HIJ131082 HSF131080:HSF131082 ICB131080:ICB131082 ILX131080:ILX131082 IVT131080:IVT131082 JFP131080:JFP131082 JPL131080:JPL131082 JZH131080:JZH131082 KJD131080:KJD131082 KSZ131080:KSZ131082 LCV131080:LCV131082 LMR131080:LMR131082 LWN131080:LWN131082 MGJ131080:MGJ131082 MQF131080:MQF131082 NAB131080:NAB131082 NJX131080:NJX131082 NTT131080:NTT131082 ODP131080:ODP131082 ONL131080:ONL131082 OXH131080:OXH131082 PHD131080:PHD131082 PQZ131080:PQZ131082 QAV131080:QAV131082 QKR131080:QKR131082 QUN131080:QUN131082 REJ131080:REJ131082 ROF131080:ROF131082 RYB131080:RYB131082 SHX131080:SHX131082 SRT131080:SRT131082 TBP131080:TBP131082 TLL131080:TLL131082 TVH131080:TVH131082 UFD131080:UFD131082 UOZ131080:UOZ131082 UYV131080:UYV131082 VIR131080:VIR131082 VSN131080:VSN131082 WCJ131080:WCJ131082 WMF131080:WMF131082 WWB131080:WWB131082 T196616:T196618 JP196616:JP196618 TL196616:TL196618 ADH196616:ADH196618 AND196616:AND196618 AWZ196616:AWZ196618 BGV196616:BGV196618 BQR196616:BQR196618 CAN196616:CAN196618 CKJ196616:CKJ196618 CUF196616:CUF196618 DEB196616:DEB196618 DNX196616:DNX196618 DXT196616:DXT196618 EHP196616:EHP196618 ERL196616:ERL196618 FBH196616:FBH196618 FLD196616:FLD196618 FUZ196616:FUZ196618 GEV196616:GEV196618 GOR196616:GOR196618 GYN196616:GYN196618 HIJ196616:HIJ196618 HSF196616:HSF196618 ICB196616:ICB196618 ILX196616:ILX196618 IVT196616:IVT196618 JFP196616:JFP196618 JPL196616:JPL196618 JZH196616:JZH196618 KJD196616:KJD196618 KSZ196616:KSZ196618 LCV196616:LCV196618 LMR196616:LMR196618 LWN196616:LWN196618 MGJ196616:MGJ196618 MQF196616:MQF196618 NAB196616:NAB196618 NJX196616:NJX196618 NTT196616:NTT196618 ODP196616:ODP196618 ONL196616:ONL196618 OXH196616:OXH196618 PHD196616:PHD196618 PQZ196616:PQZ196618 QAV196616:QAV196618 QKR196616:QKR196618 QUN196616:QUN196618 REJ196616:REJ196618 ROF196616:ROF196618 RYB196616:RYB196618 SHX196616:SHX196618 SRT196616:SRT196618 TBP196616:TBP196618 TLL196616:TLL196618 TVH196616:TVH196618 UFD196616:UFD196618 UOZ196616:UOZ196618 UYV196616:UYV196618 VIR196616:VIR196618 VSN196616:VSN196618 WCJ196616:WCJ196618 WMF196616:WMF196618 WWB196616:WWB196618 T262152:T262154 JP262152:JP262154 TL262152:TL262154 ADH262152:ADH262154 AND262152:AND262154 AWZ262152:AWZ262154 BGV262152:BGV262154 BQR262152:BQR262154 CAN262152:CAN262154 CKJ262152:CKJ262154 CUF262152:CUF262154 DEB262152:DEB262154 DNX262152:DNX262154 DXT262152:DXT262154 EHP262152:EHP262154 ERL262152:ERL262154 FBH262152:FBH262154 FLD262152:FLD262154 FUZ262152:FUZ262154 GEV262152:GEV262154 GOR262152:GOR262154 GYN262152:GYN262154 HIJ262152:HIJ262154 HSF262152:HSF262154 ICB262152:ICB262154 ILX262152:ILX262154 IVT262152:IVT262154 JFP262152:JFP262154 JPL262152:JPL262154 JZH262152:JZH262154 KJD262152:KJD262154 KSZ262152:KSZ262154 LCV262152:LCV262154 LMR262152:LMR262154 LWN262152:LWN262154 MGJ262152:MGJ262154 MQF262152:MQF262154 NAB262152:NAB262154 NJX262152:NJX262154 NTT262152:NTT262154 ODP262152:ODP262154 ONL262152:ONL262154 OXH262152:OXH262154 PHD262152:PHD262154 PQZ262152:PQZ262154 QAV262152:QAV262154 QKR262152:QKR262154 QUN262152:QUN262154 REJ262152:REJ262154 ROF262152:ROF262154 RYB262152:RYB262154 SHX262152:SHX262154 SRT262152:SRT262154 TBP262152:TBP262154 TLL262152:TLL262154 TVH262152:TVH262154 UFD262152:UFD262154 UOZ262152:UOZ262154 UYV262152:UYV262154 VIR262152:VIR262154 VSN262152:VSN262154 WCJ262152:WCJ262154 WMF262152:WMF262154 WWB262152:WWB262154 T327688:T327690 JP327688:JP327690 TL327688:TL327690 ADH327688:ADH327690 AND327688:AND327690 AWZ327688:AWZ327690 BGV327688:BGV327690 BQR327688:BQR327690 CAN327688:CAN327690 CKJ327688:CKJ327690 CUF327688:CUF327690 DEB327688:DEB327690 DNX327688:DNX327690 DXT327688:DXT327690 EHP327688:EHP327690 ERL327688:ERL327690 FBH327688:FBH327690 FLD327688:FLD327690 FUZ327688:FUZ327690 GEV327688:GEV327690 GOR327688:GOR327690 GYN327688:GYN327690 HIJ327688:HIJ327690 HSF327688:HSF327690 ICB327688:ICB327690 ILX327688:ILX327690 IVT327688:IVT327690 JFP327688:JFP327690 JPL327688:JPL327690 JZH327688:JZH327690 KJD327688:KJD327690 KSZ327688:KSZ327690 LCV327688:LCV327690 LMR327688:LMR327690 LWN327688:LWN327690 MGJ327688:MGJ327690 MQF327688:MQF327690 NAB327688:NAB327690 NJX327688:NJX327690 NTT327688:NTT327690 ODP327688:ODP327690 ONL327688:ONL327690 OXH327688:OXH327690 PHD327688:PHD327690 PQZ327688:PQZ327690 QAV327688:QAV327690 QKR327688:QKR327690 QUN327688:QUN327690 REJ327688:REJ327690 ROF327688:ROF327690 RYB327688:RYB327690 SHX327688:SHX327690 SRT327688:SRT327690 TBP327688:TBP327690 TLL327688:TLL327690 TVH327688:TVH327690 UFD327688:UFD327690 UOZ327688:UOZ327690 UYV327688:UYV327690 VIR327688:VIR327690 VSN327688:VSN327690 WCJ327688:WCJ327690 WMF327688:WMF327690 WWB327688:WWB327690 T393224:T393226 JP393224:JP393226 TL393224:TL393226 ADH393224:ADH393226 AND393224:AND393226 AWZ393224:AWZ393226 BGV393224:BGV393226 BQR393224:BQR393226 CAN393224:CAN393226 CKJ393224:CKJ393226 CUF393224:CUF393226 DEB393224:DEB393226 DNX393224:DNX393226 DXT393224:DXT393226 EHP393224:EHP393226 ERL393224:ERL393226 FBH393224:FBH393226 FLD393224:FLD393226 FUZ393224:FUZ393226 GEV393224:GEV393226 GOR393224:GOR393226 GYN393224:GYN393226 HIJ393224:HIJ393226 HSF393224:HSF393226 ICB393224:ICB393226 ILX393224:ILX393226 IVT393224:IVT393226 JFP393224:JFP393226 JPL393224:JPL393226 JZH393224:JZH393226 KJD393224:KJD393226 KSZ393224:KSZ393226 LCV393224:LCV393226 LMR393224:LMR393226 LWN393224:LWN393226 MGJ393224:MGJ393226 MQF393224:MQF393226 NAB393224:NAB393226 NJX393224:NJX393226 NTT393224:NTT393226 ODP393224:ODP393226 ONL393224:ONL393226 OXH393224:OXH393226 PHD393224:PHD393226 PQZ393224:PQZ393226 QAV393224:QAV393226 QKR393224:QKR393226 QUN393224:QUN393226 REJ393224:REJ393226 ROF393224:ROF393226 RYB393224:RYB393226 SHX393224:SHX393226 SRT393224:SRT393226 TBP393224:TBP393226 TLL393224:TLL393226 TVH393224:TVH393226 UFD393224:UFD393226 UOZ393224:UOZ393226 UYV393224:UYV393226 VIR393224:VIR393226 VSN393224:VSN393226 WCJ393224:WCJ393226 WMF393224:WMF393226 WWB393224:WWB393226 T458760:T458762 JP458760:JP458762 TL458760:TL458762 ADH458760:ADH458762 AND458760:AND458762 AWZ458760:AWZ458762 BGV458760:BGV458762 BQR458760:BQR458762 CAN458760:CAN458762 CKJ458760:CKJ458762 CUF458760:CUF458762 DEB458760:DEB458762 DNX458760:DNX458762 DXT458760:DXT458762 EHP458760:EHP458762 ERL458760:ERL458762 FBH458760:FBH458762 FLD458760:FLD458762 FUZ458760:FUZ458762 GEV458760:GEV458762 GOR458760:GOR458762 GYN458760:GYN458762 HIJ458760:HIJ458762 HSF458760:HSF458762 ICB458760:ICB458762 ILX458760:ILX458762 IVT458760:IVT458762 JFP458760:JFP458762 JPL458760:JPL458762 JZH458760:JZH458762 KJD458760:KJD458762 KSZ458760:KSZ458762 LCV458760:LCV458762 LMR458760:LMR458762 LWN458760:LWN458762 MGJ458760:MGJ458762 MQF458760:MQF458762 NAB458760:NAB458762 NJX458760:NJX458762 NTT458760:NTT458762 ODP458760:ODP458762 ONL458760:ONL458762 OXH458760:OXH458762 PHD458760:PHD458762 PQZ458760:PQZ458762 QAV458760:QAV458762 QKR458760:QKR458762 QUN458760:QUN458762 REJ458760:REJ458762 ROF458760:ROF458762 RYB458760:RYB458762 SHX458760:SHX458762 SRT458760:SRT458762 TBP458760:TBP458762 TLL458760:TLL458762 TVH458760:TVH458762 UFD458760:UFD458762 UOZ458760:UOZ458762 UYV458760:UYV458762 VIR458760:VIR458762 VSN458760:VSN458762 WCJ458760:WCJ458762 WMF458760:WMF458762 WWB458760:WWB458762 T524296:T524298 JP524296:JP524298 TL524296:TL524298 ADH524296:ADH524298 AND524296:AND524298 AWZ524296:AWZ524298 BGV524296:BGV524298 BQR524296:BQR524298 CAN524296:CAN524298 CKJ524296:CKJ524298 CUF524296:CUF524298 DEB524296:DEB524298 DNX524296:DNX524298 DXT524296:DXT524298 EHP524296:EHP524298 ERL524296:ERL524298 FBH524296:FBH524298 FLD524296:FLD524298 FUZ524296:FUZ524298 GEV524296:GEV524298 GOR524296:GOR524298 GYN524296:GYN524298 HIJ524296:HIJ524298 HSF524296:HSF524298 ICB524296:ICB524298 ILX524296:ILX524298 IVT524296:IVT524298 JFP524296:JFP524298 JPL524296:JPL524298 JZH524296:JZH524298 KJD524296:KJD524298 KSZ524296:KSZ524298 LCV524296:LCV524298 LMR524296:LMR524298 LWN524296:LWN524298 MGJ524296:MGJ524298 MQF524296:MQF524298 NAB524296:NAB524298 NJX524296:NJX524298 NTT524296:NTT524298 ODP524296:ODP524298 ONL524296:ONL524298 OXH524296:OXH524298 PHD524296:PHD524298 PQZ524296:PQZ524298 QAV524296:QAV524298 QKR524296:QKR524298 QUN524296:QUN524298 REJ524296:REJ524298 ROF524296:ROF524298 RYB524296:RYB524298 SHX524296:SHX524298 SRT524296:SRT524298 TBP524296:TBP524298 TLL524296:TLL524298 TVH524296:TVH524298 UFD524296:UFD524298 UOZ524296:UOZ524298 UYV524296:UYV524298 VIR524296:VIR524298 VSN524296:VSN524298 WCJ524296:WCJ524298 WMF524296:WMF524298 WWB524296:WWB524298 T589832:T589834 JP589832:JP589834 TL589832:TL589834 ADH589832:ADH589834 AND589832:AND589834 AWZ589832:AWZ589834 BGV589832:BGV589834 BQR589832:BQR589834 CAN589832:CAN589834 CKJ589832:CKJ589834 CUF589832:CUF589834 DEB589832:DEB589834 DNX589832:DNX589834 DXT589832:DXT589834 EHP589832:EHP589834 ERL589832:ERL589834 FBH589832:FBH589834 FLD589832:FLD589834 FUZ589832:FUZ589834 GEV589832:GEV589834 GOR589832:GOR589834 GYN589832:GYN589834 HIJ589832:HIJ589834 HSF589832:HSF589834 ICB589832:ICB589834 ILX589832:ILX589834 IVT589832:IVT589834 JFP589832:JFP589834 JPL589832:JPL589834 JZH589832:JZH589834 KJD589832:KJD589834 KSZ589832:KSZ589834 LCV589832:LCV589834 LMR589832:LMR589834 LWN589832:LWN589834 MGJ589832:MGJ589834 MQF589832:MQF589834 NAB589832:NAB589834 NJX589832:NJX589834 NTT589832:NTT589834 ODP589832:ODP589834 ONL589832:ONL589834 OXH589832:OXH589834 PHD589832:PHD589834 PQZ589832:PQZ589834 QAV589832:QAV589834 QKR589832:QKR589834 QUN589832:QUN589834 REJ589832:REJ589834 ROF589832:ROF589834 RYB589832:RYB589834 SHX589832:SHX589834 SRT589832:SRT589834 TBP589832:TBP589834 TLL589832:TLL589834 TVH589832:TVH589834 UFD589832:UFD589834 UOZ589832:UOZ589834 UYV589832:UYV589834 VIR589832:VIR589834 VSN589832:VSN589834 WCJ589832:WCJ589834 WMF589832:WMF589834 WWB589832:WWB589834 T655368:T655370 JP655368:JP655370 TL655368:TL655370 ADH655368:ADH655370 AND655368:AND655370 AWZ655368:AWZ655370 BGV655368:BGV655370 BQR655368:BQR655370 CAN655368:CAN655370 CKJ655368:CKJ655370 CUF655368:CUF655370 DEB655368:DEB655370 DNX655368:DNX655370 DXT655368:DXT655370 EHP655368:EHP655370 ERL655368:ERL655370 FBH655368:FBH655370 FLD655368:FLD655370 FUZ655368:FUZ655370 GEV655368:GEV655370 GOR655368:GOR655370 GYN655368:GYN655370 HIJ655368:HIJ655370 HSF655368:HSF655370 ICB655368:ICB655370 ILX655368:ILX655370 IVT655368:IVT655370 JFP655368:JFP655370 JPL655368:JPL655370 JZH655368:JZH655370 KJD655368:KJD655370 KSZ655368:KSZ655370 LCV655368:LCV655370 LMR655368:LMR655370 LWN655368:LWN655370 MGJ655368:MGJ655370 MQF655368:MQF655370 NAB655368:NAB655370 NJX655368:NJX655370 NTT655368:NTT655370 ODP655368:ODP655370 ONL655368:ONL655370 OXH655368:OXH655370 PHD655368:PHD655370 PQZ655368:PQZ655370 QAV655368:QAV655370 QKR655368:QKR655370 QUN655368:QUN655370 REJ655368:REJ655370 ROF655368:ROF655370 RYB655368:RYB655370 SHX655368:SHX655370 SRT655368:SRT655370 TBP655368:TBP655370 TLL655368:TLL655370 TVH655368:TVH655370 UFD655368:UFD655370 UOZ655368:UOZ655370 UYV655368:UYV655370 VIR655368:VIR655370 VSN655368:VSN655370 WCJ655368:WCJ655370 WMF655368:WMF655370 WWB655368:WWB655370 T720904:T720906 JP720904:JP720906 TL720904:TL720906 ADH720904:ADH720906 AND720904:AND720906 AWZ720904:AWZ720906 BGV720904:BGV720906 BQR720904:BQR720906 CAN720904:CAN720906 CKJ720904:CKJ720906 CUF720904:CUF720906 DEB720904:DEB720906 DNX720904:DNX720906 DXT720904:DXT720906 EHP720904:EHP720906 ERL720904:ERL720906 FBH720904:FBH720906 FLD720904:FLD720906 FUZ720904:FUZ720906 GEV720904:GEV720906 GOR720904:GOR720906 GYN720904:GYN720906 HIJ720904:HIJ720906 HSF720904:HSF720906 ICB720904:ICB720906 ILX720904:ILX720906 IVT720904:IVT720906 JFP720904:JFP720906 JPL720904:JPL720906 JZH720904:JZH720906 KJD720904:KJD720906 KSZ720904:KSZ720906 LCV720904:LCV720906 LMR720904:LMR720906 LWN720904:LWN720906 MGJ720904:MGJ720906 MQF720904:MQF720906 NAB720904:NAB720906 NJX720904:NJX720906 NTT720904:NTT720906 ODP720904:ODP720906 ONL720904:ONL720906 OXH720904:OXH720906 PHD720904:PHD720906 PQZ720904:PQZ720906 QAV720904:QAV720906 QKR720904:QKR720906 QUN720904:QUN720906 REJ720904:REJ720906 ROF720904:ROF720906 RYB720904:RYB720906 SHX720904:SHX720906 SRT720904:SRT720906 TBP720904:TBP720906 TLL720904:TLL720906 TVH720904:TVH720906 UFD720904:UFD720906 UOZ720904:UOZ720906 UYV720904:UYV720906 VIR720904:VIR720906 VSN720904:VSN720906 WCJ720904:WCJ720906 WMF720904:WMF720906 WWB720904:WWB720906 T786440:T786442 JP786440:JP786442 TL786440:TL786442 ADH786440:ADH786442 AND786440:AND786442 AWZ786440:AWZ786442 BGV786440:BGV786442 BQR786440:BQR786442 CAN786440:CAN786442 CKJ786440:CKJ786442 CUF786440:CUF786442 DEB786440:DEB786442 DNX786440:DNX786442 DXT786440:DXT786442 EHP786440:EHP786442 ERL786440:ERL786442 FBH786440:FBH786442 FLD786440:FLD786442 FUZ786440:FUZ786442 GEV786440:GEV786442 GOR786440:GOR786442 GYN786440:GYN786442 HIJ786440:HIJ786442 HSF786440:HSF786442 ICB786440:ICB786442 ILX786440:ILX786442 IVT786440:IVT786442 JFP786440:JFP786442 JPL786440:JPL786442 JZH786440:JZH786442 KJD786440:KJD786442 KSZ786440:KSZ786442 LCV786440:LCV786442 LMR786440:LMR786442 LWN786440:LWN786442 MGJ786440:MGJ786442 MQF786440:MQF786442 NAB786440:NAB786442 NJX786440:NJX786442 NTT786440:NTT786442 ODP786440:ODP786442 ONL786440:ONL786442 OXH786440:OXH786442 PHD786440:PHD786442 PQZ786440:PQZ786442 QAV786440:QAV786442 QKR786440:QKR786442 QUN786440:QUN786442 REJ786440:REJ786442 ROF786440:ROF786442 RYB786440:RYB786442 SHX786440:SHX786442 SRT786440:SRT786442 TBP786440:TBP786442 TLL786440:TLL786442 TVH786440:TVH786442 UFD786440:UFD786442 UOZ786440:UOZ786442 UYV786440:UYV786442 VIR786440:VIR786442 VSN786440:VSN786442 WCJ786440:WCJ786442 WMF786440:WMF786442 WWB786440:WWB786442 T851976:T851978 JP851976:JP851978 TL851976:TL851978 ADH851976:ADH851978 AND851976:AND851978 AWZ851976:AWZ851978 BGV851976:BGV851978 BQR851976:BQR851978 CAN851976:CAN851978 CKJ851976:CKJ851978 CUF851976:CUF851978 DEB851976:DEB851978 DNX851976:DNX851978 DXT851976:DXT851978 EHP851976:EHP851978 ERL851976:ERL851978 FBH851976:FBH851978 FLD851976:FLD851978 FUZ851976:FUZ851978 GEV851976:GEV851978 GOR851976:GOR851978 GYN851976:GYN851978 HIJ851976:HIJ851978 HSF851976:HSF851978 ICB851976:ICB851978 ILX851976:ILX851978 IVT851976:IVT851978 JFP851976:JFP851978 JPL851976:JPL851978 JZH851976:JZH851978 KJD851976:KJD851978 KSZ851976:KSZ851978 LCV851976:LCV851978 LMR851976:LMR851978 LWN851976:LWN851978 MGJ851976:MGJ851978 MQF851976:MQF851978 NAB851976:NAB851978 NJX851976:NJX851978 NTT851976:NTT851978 ODP851976:ODP851978 ONL851976:ONL851978 OXH851976:OXH851978 PHD851976:PHD851978 PQZ851976:PQZ851978 QAV851976:QAV851978 QKR851976:QKR851978 QUN851976:QUN851978 REJ851976:REJ851978 ROF851976:ROF851978 RYB851976:RYB851978 SHX851976:SHX851978 SRT851976:SRT851978 TBP851976:TBP851978 TLL851976:TLL851978 TVH851976:TVH851978 UFD851976:UFD851978 UOZ851976:UOZ851978 UYV851976:UYV851978 VIR851976:VIR851978 VSN851976:VSN851978 WCJ851976:WCJ851978 WMF851976:WMF851978 WWB851976:WWB851978 T917512:T917514 JP917512:JP917514 TL917512:TL917514 ADH917512:ADH917514 AND917512:AND917514 AWZ917512:AWZ917514 BGV917512:BGV917514 BQR917512:BQR917514 CAN917512:CAN917514 CKJ917512:CKJ917514 CUF917512:CUF917514 DEB917512:DEB917514 DNX917512:DNX917514 DXT917512:DXT917514 EHP917512:EHP917514 ERL917512:ERL917514 FBH917512:FBH917514 FLD917512:FLD917514 FUZ917512:FUZ917514 GEV917512:GEV917514 GOR917512:GOR917514 GYN917512:GYN917514 HIJ917512:HIJ917514 HSF917512:HSF917514 ICB917512:ICB917514 ILX917512:ILX917514 IVT917512:IVT917514 JFP917512:JFP917514 JPL917512:JPL917514 JZH917512:JZH917514 KJD917512:KJD917514 KSZ917512:KSZ917514 LCV917512:LCV917514 LMR917512:LMR917514 LWN917512:LWN917514 MGJ917512:MGJ917514 MQF917512:MQF917514 NAB917512:NAB917514 NJX917512:NJX917514 NTT917512:NTT917514 ODP917512:ODP917514 ONL917512:ONL917514 OXH917512:OXH917514 PHD917512:PHD917514 PQZ917512:PQZ917514 QAV917512:QAV917514 QKR917512:QKR917514 QUN917512:QUN917514 REJ917512:REJ917514 ROF917512:ROF917514 RYB917512:RYB917514 SHX917512:SHX917514 SRT917512:SRT917514 TBP917512:TBP917514 TLL917512:TLL917514 TVH917512:TVH917514 UFD917512:UFD917514 UOZ917512:UOZ917514 UYV917512:UYV917514 VIR917512:VIR917514 VSN917512:VSN917514 WCJ917512:WCJ917514 WMF917512:WMF917514 WWB917512:WWB917514 T983048:T983050 JP983048:JP983050 TL983048:TL983050 ADH983048:ADH983050 AND983048:AND983050 AWZ983048:AWZ983050 BGV983048:BGV983050 BQR983048:BQR983050 CAN983048:CAN983050 CKJ983048:CKJ983050 CUF983048:CUF983050 DEB983048:DEB983050 DNX983048:DNX983050 DXT983048:DXT983050 EHP983048:EHP983050 ERL983048:ERL983050 FBH983048:FBH983050 FLD983048:FLD983050 FUZ983048:FUZ983050 GEV983048:GEV983050 GOR983048:GOR983050 GYN983048:GYN983050 HIJ983048:HIJ983050 HSF983048:HSF983050 ICB983048:ICB983050 ILX983048:ILX983050 IVT983048:IVT983050 JFP983048:JFP983050 JPL983048:JPL983050 JZH983048:JZH983050 KJD983048:KJD983050 KSZ983048:KSZ983050 LCV983048:LCV983050 LMR983048:LMR983050 LWN983048:LWN983050 MGJ983048:MGJ983050 MQF983048:MQF983050 NAB983048:NAB983050 NJX983048:NJX983050 NTT983048:NTT983050 ODP983048:ODP983050 ONL983048:ONL983050 OXH983048:OXH983050 PHD983048:PHD983050 PQZ983048:PQZ983050 QAV983048:QAV983050 QKR983048:QKR983050 QUN983048:QUN983050 REJ983048:REJ983050 ROF983048:ROF983050 RYB983048:RYB983050 SHX983048:SHX983050 SRT983048:SRT983050 TBP983048:TBP983050 TLL983048:TLL983050 TVH983048:TVH983050 UFD983048:UFD983050 UOZ983048:UOZ983050 UYV983048:UYV983050 VIR983048:VIR983050 VSN983048:VSN983050 WCJ983048:WCJ983050 WMF983048:WMF983050 WWB983048:WWB983050" xr:uid="{00000000-0002-0000-0500-000011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S2 JO2 TK2 ADG2 ANC2 AWY2 BGU2 BQQ2 CAM2 CKI2 CUE2 DEA2 DNW2 DXS2 EHO2 ERK2 FBG2 FLC2 FUY2 GEU2 GOQ2 GYM2 HII2 HSE2 ICA2 ILW2 IVS2 JFO2 JPK2 JZG2 KJC2 KSY2 LCU2 LMQ2 LWM2 MGI2 MQE2 NAA2 NJW2 NTS2 ODO2 ONK2 OXG2 PHC2 PQY2 QAU2 QKQ2 QUM2 REI2 ROE2 RYA2 SHW2 SRS2 TBO2 TLK2 TVG2 UFC2 UOY2 UYU2 VIQ2 VSM2 WCI2 WME2 WWA2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S11:V12 JO11:JR12 TK11:TN12 ADG11:ADJ12 ANC11:ANF12 AWY11:AXB12 BGU11:BGX12 BQQ11:BQT12 CAM11:CAP12 CKI11:CKL12 CUE11:CUH12 DEA11:DED12 DNW11:DNZ12 DXS11:DXV12 EHO11:EHR12 ERK11:ERN12 FBG11:FBJ12 FLC11:FLF12 FUY11:FVB12 GEU11:GEX12 GOQ11:GOT12 GYM11:GYP12 HII11:HIL12 HSE11:HSH12 ICA11:ICD12 ILW11:ILZ12 IVS11:IVV12 JFO11:JFR12 JPK11:JPN12 JZG11:JZJ12 KJC11:KJF12 KSY11:KTB12 LCU11:LCX12 LMQ11:LMT12 LWM11:LWP12 MGI11:MGL12 MQE11:MQH12 NAA11:NAD12 NJW11:NJZ12 NTS11:NTV12 ODO11:ODR12 ONK11:ONN12 OXG11:OXJ12 PHC11:PHF12 PQY11:PRB12 QAU11:QAX12 QKQ11:QKT12 QUM11:QUP12 REI11:REL12 ROE11:ROH12 RYA11:RYD12 SHW11:SHZ12 SRS11:SRV12 TBO11:TBR12 TLK11:TLN12 TVG11:TVJ12 UFC11:UFF12 UOY11:UPB12 UYU11:UYX12 VIQ11:VIT12 VSM11:VSP12 WCI11:WCL12 WME11:WMH12 WWA11:WWD12 S65547:V65548 JO65547:JR65548 TK65547:TN65548 ADG65547:ADJ65548 ANC65547:ANF65548 AWY65547:AXB65548 BGU65547:BGX65548 BQQ65547:BQT65548 CAM65547:CAP65548 CKI65547:CKL65548 CUE65547:CUH65548 DEA65547:DED65548 DNW65547:DNZ65548 DXS65547:DXV65548 EHO65547:EHR65548 ERK65547:ERN65548 FBG65547:FBJ65548 FLC65547:FLF65548 FUY65547:FVB65548 GEU65547:GEX65548 GOQ65547:GOT65548 GYM65547:GYP65548 HII65547:HIL65548 HSE65547:HSH65548 ICA65547:ICD65548 ILW65547:ILZ65548 IVS65547:IVV65548 JFO65547:JFR65548 JPK65547:JPN65548 JZG65547:JZJ65548 KJC65547:KJF65548 KSY65547:KTB65548 LCU65547:LCX65548 LMQ65547:LMT65548 LWM65547:LWP65548 MGI65547:MGL65548 MQE65547:MQH65548 NAA65547:NAD65548 NJW65547:NJZ65548 NTS65547:NTV65548 ODO65547:ODR65548 ONK65547:ONN65548 OXG65547:OXJ65548 PHC65547:PHF65548 PQY65547:PRB65548 QAU65547:QAX65548 QKQ65547:QKT65548 QUM65547:QUP65548 REI65547:REL65548 ROE65547:ROH65548 RYA65547:RYD65548 SHW65547:SHZ65548 SRS65547:SRV65548 TBO65547:TBR65548 TLK65547:TLN65548 TVG65547:TVJ65548 UFC65547:UFF65548 UOY65547:UPB65548 UYU65547:UYX65548 VIQ65547:VIT65548 VSM65547:VSP65548 WCI65547:WCL65548 WME65547:WMH65548 WWA65547:WWD65548 S131083:V131084 JO131083:JR131084 TK131083:TN131084 ADG131083:ADJ131084 ANC131083:ANF131084 AWY131083:AXB131084 BGU131083:BGX131084 BQQ131083:BQT131084 CAM131083:CAP131084 CKI131083:CKL131084 CUE131083:CUH131084 DEA131083:DED131084 DNW131083:DNZ131084 DXS131083:DXV131084 EHO131083:EHR131084 ERK131083:ERN131084 FBG131083:FBJ131084 FLC131083:FLF131084 FUY131083:FVB131084 GEU131083:GEX131084 GOQ131083:GOT131084 GYM131083:GYP131084 HII131083:HIL131084 HSE131083:HSH131084 ICA131083:ICD131084 ILW131083:ILZ131084 IVS131083:IVV131084 JFO131083:JFR131084 JPK131083:JPN131084 JZG131083:JZJ131084 KJC131083:KJF131084 KSY131083:KTB131084 LCU131083:LCX131084 LMQ131083:LMT131084 LWM131083:LWP131084 MGI131083:MGL131084 MQE131083:MQH131084 NAA131083:NAD131084 NJW131083:NJZ131084 NTS131083:NTV131084 ODO131083:ODR131084 ONK131083:ONN131084 OXG131083:OXJ131084 PHC131083:PHF131084 PQY131083:PRB131084 QAU131083:QAX131084 QKQ131083:QKT131084 QUM131083:QUP131084 REI131083:REL131084 ROE131083:ROH131084 RYA131083:RYD131084 SHW131083:SHZ131084 SRS131083:SRV131084 TBO131083:TBR131084 TLK131083:TLN131084 TVG131083:TVJ131084 UFC131083:UFF131084 UOY131083:UPB131084 UYU131083:UYX131084 VIQ131083:VIT131084 VSM131083:VSP131084 WCI131083:WCL131084 WME131083:WMH131084 WWA131083:WWD131084 S196619:V196620 JO196619:JR196620 TK196619:TN196620 ADG196619:ADJ196620 ANC196619:ANF196620 AWY196619:AXB196620 BGU196619:BGX196620 BQQ196619:BQT196620 CAM196619:CAP196620 CKI196619:CKL196620 CUE196619:CUH196620 DEA196619:DED196620 DNW196619:DNZ196620 DXS196619:DXV196620 EHO196619:EHR196620 ERK196619:ERN196620 FBG196619:FBJ196620 FLC196619:FLF196620 FUY196619:FVB196620 GEU196619:GEX196620 GOQ196619:GOT196620 GYM196619:GYP196620 HII196619:HIL196620 HSE196619:HSH196620 ICA196619:ICD196620 ILW196619:ILZ196620 IVS196619:IVV196620 JFO196619:JFR196620 JPK196619:JPN196620 JZG196619:JZJ196620 KJC196619:KJF196620 KSY196619:KTB196620 LCU196619:LCX196620 LMQ196619:LMT196620 LWM196619:LWP196620 MGI196619:MGL196620 MQE196619:MQH196620 NAA196619:NAD196620 NJW196619:NJZ196620 NTS196619:NTV196620 ODO196619:ODR196620 ONK196619:ONN196620 OXG196619:OXJ196620 PHC196619:PHF196620 PQY196619:PRB196620 QAU196619:QAX196620 QKQ196619:QKT196620 QUM196619:QUP196620 REI196619:REL196620 ROE196619:ROH196620 RYA196619:RYD196620 SHW196619:SHZ196620 SRS196619:SRV196620 TBO196619:TBR196620 TLK196619:TLN196620 TVG196619:TVJ196620 UFC196619:UFF196620 UOY196619:UPB196620 UYU196619:UYX196620 VIQ196619:VIT196620 VSM196619:VSP196620 WCI196619:WCL196620 WME196619:WMH196620 WWA196619:WWD196620 S262155:V262156 JO262155:JR262156 TK262155:TN262156 ADG262155:ADJ262156 ANC262155:ANF262156 AWY262155:AXB262156 BGU262155:BGX262156 BQQ262155:BQT262156 CAM262155:CAP262156 CKI262155:CKL262156 CUE262155:CUH262156 DEA262155:DED262156 DNW262155:DNZ262156 DXS262155:DXV262156 EHO262155:EHR262156 ERK262155:ERN262156 FBG262155:FBJ262156 FLC262155:FLF262156 FUY262155:FVB262156 GEU262155:GEX262156 GOQ262155:GOT262156 GYM262155:GYP262156 HII262155:HIL262156 HSE262155:HSH262156 ICA262155:ICD262156 ILW262155:ILZ262156 IVS262155:IVV262156 JFO262155:JFR262156 JPK262155:JPN262156 JZG262155:JZJ262156 KJC262155:KJF262156 KSY262155:KTB262156 LCU262155:LCX262156 LMQ262155:LMT262156 LWM262155:LWP262156 MGI262155:MGL262156 MQE262155:MQH262156 NAA262155:NAD262156 NJW262155:NJZ262156 NTS262155:NTV262156 ODO262155:ODR262156 ONK262155:ONN262156 OXG262155:OXJ262156 PHC262155:PHF262156 PQY262155:PRB262156 QAU262155:QAX262156 QKQ262155:QKT262156 QUM262155:QUP262156 REI262155:REL262156 ROE262155:ROH262156 RYA262155:RYD262156 SHW262155:SHZ262156 SRS262155:SRV262156 TBO262155:TBR262156 TLK262155:TLN262156 TVG262155:TVJ262156 UFC262155:UFF262156 UOY262155:UPB262156 UYU262155:UYX262156 VIQ262155:VIT262156 VSM262155:VSP262156 WCI262155:WCL262156 WME262155:WMH262156 WWA262155:WWD262156 S327691:V327692 JO327691:JR327692 TK327691:TN327692 ADG327691:ADJ327692 ANC327691:ANF327692 AWY327691:AXB327692 BGU327691:BGX327692 BQQ327691:BQT327692 CAM327691:CAP327692 CKI327691:CKL327692 CUE327691:CUH327692 DEA327691:DED327692 DNW327691:DNZ327692 DXS327691:DXV327692 EHO327691:EHR327692 ERK327691:ERN327692 FBG327691:FBJ327692 FLC327691:FLF327692 FUY327691:FVB327692 GEU327691:GEX327692 GOQ327691:GOT327692 GYM327691:GYP327692 HII327691:HIL327692 HSE327691:HSH327692 ICA327691:ICD327692 ILW327691:ILZ327692 IVS327691:IVV327692 JFO327691:JFR327692 JPK327691:JPN327692 JZG327691:JZJ327692 KJC327691:KJF327692 KSY327691:KTB327692 LCU327691:LCX327692 LMQ327691:LMT327692 LWM327691:LWP327692 MGI327691:MGL327692 MQE327691:MQH327692 NAA327691:NAD327692 NJW327691:NJZ327692 NTS327691:NTV327692 ODO327691:ODR327692 ONK327691:ONN327692 OXG327691:OXJ327692 PHC327691:PHF327692 PQY327691:PRB327692 QAU327691:QAX327692 QKQ327691:QKT327692 QUM327691:QUP327692 REI327691:REL327692 ROE327691:ROH327692 RYA327691:RYD327692 SHW327691:SHZ327692 SRS327691:SRV327692 TBO327691:TBR327692 TLK327691:TLN327692 TVG327691:TVJ327692 UFC327691:UFF327692 UOY327691:UPB327692 UYU327691:UYX327692 VIQ327691:VIT327692 VSM327691:VSP327692 WCI327691:WCL327692 WME327691:WMH327692 WWA327691:WWD327692 S393227:V393228 JO393227:JR393228 TK393227:TN393228 ADG393227:ADJ393228 ANC393227:ANF393228 AWY393227:AXB393228 BGU393227:BGX393228 BQQ393227:BQT393228 CAM393227:CAP393228 CKI393227:CKL393228 CUE393227:CUH393228 DEA393227:DED393228 DNW393227:DNZ393228 DXS393227:DXV393228 EHO393227:EHR393228 ERK393227:ERN393228 FBG393227:FBJ393228 FLC393227:FLF393228 FUY393227:FVB393228 GEU393227:GEX393228 GOQ393227:GOT393228 GYM393227:GYP393228 HII393227:HIL393228 HSE393227:HSH393228 ICA393227:ICD393228 ILW393227:ILZ393228 IVS393227:IVV393228 JFO393227:JFR393228 JPK393227:JPN393228 JZG393227:JZJ393228 KJC393227:KJF393228 KSY393227:KTB393228 LCU393227:LCX393228 LMQ393227:LMT393228 LWM393227:LWP393228 MGI393227:MGL393228 MQE393227:MQH393228 NAA393227:NAD393228 NJW393227:NJZ393228 NTS393227:NTV393228 ODO393227:ODR393228 ONK393227:ONN393228 OXG393227:OXJ393228 PHC393227:PHF393228 PQY393227:PRB393228 QAU393227:QAX393228 QKQ393227:QKT393228 QUM393227:QUP393228 REI393227:REL393228 ROE393227:ROH393228 RYA393227:RYD393228 SHW393227:SHZ393228 SRS393227:SRV393228 TBO393227:TBR393228 TLK393227:TLN393228 TVG393227:TVJ393228 UFC393227:UFF393228 UOY393227:UPB393228 UYU393227:UYX393228 VIQ393227:VIT393228 VSM393227:VSP393228 WCI393227:WCL393228 WME393227:WMH393228 WWA393227:WWD393228 S458763:V458764 JO458763:JR458764 TK458763:TN458764 ADG458763:ADJ458764 ANC458763:ANF458764 AWY458763:AXB458764 BGU458763:BGX458764 BQQ458763:BQT458764 CAM458763:CAP458764 CKI458763:CKL458764 CUE458763:CUH458764 DEA458763:DED458764 DNW458763:DNZ458764 DXS458763:DXV458764 EHO458763:EHR458764 ERK458763:ERN458764 FBG458763:FBJ458764 FLC458763:FLF458764 FUY458763:FVB458764 GEU458763:GEX458764 GOQ458763:GOT458764 GYM458763:GYP458764 HII458763:HIL458764 HSE458763:HSH458764 ICA458763:ICD458764 ILW458763:ILZ458764 IVS458763:IVV458764 JFO458763:JFR458764 JPK458763:JPN458764 JZG458763:JZJ458764 KJC458763:KJF458764 KSY458763:KTB458764 LCU458763:LCX458764 LMQ458763:LMT458764 LWM458763:LWP458764 MGI458763:MGL458764 MQE458763:MQH458764 NAA458763:NAD458764 NJW458763:NJZ458764 NTS458763:NTV458764 ODO458763:ODR458764 ONK458763:ONN458764 OXG458763:OXJ458764 PHC458763:PHF458764 PQY458763:PRB458764 QAU458763:QAX458764 QKQ458763:QKT458764 QUM458763:QUP458764 REI458763:REL458764 ROE458763:ROH458764 RYA458763:RYD458764 SHW458763:SHZ458764 SRS458763:SRV458764 TBO458763:TBR458764 TLK458763:TLN458764 TVG458763:TVJ458764 UFC458763:UFF458764 UOY458763:UPB458764 UYU458763:UYX458764 VIQ458763:VIT458764 VSM458763:VSP458764 WCI458763:WCL458764 WME458763:WMH458764 WWA458763:WWD458764 S524299:V524300 JO524299:JR524300 TK524299:TN524300 ADG524299:ADJ524300 ANC524299:ANF524300 AWY524299:AXB524300 BGU524299:BGX524300 BQQ524299:BQT524300 CAM524299:CAP524300 CKI524299:CKL524300 CUE524299:CUH524300 DEA524299:DED524300 DNW524299:DNZ524300 DXS524299:DXV524300 EHO524299:EHR524300 ERK524299:ERN524300 FBG524299:FBJ524300 FLC524299:FLF524300 FUY524299:FVB524300 GEU524299:GEX524300 GOQ524299:GOT524300 GYM524299:GYP524300 HII524299:HIL524300 HSE524299:HSH524300 ICA524299:ICD524300 ILW524299:ILZ524300 IVS524299:IVV524300 JFO524299:JFR524300 JPK524299:JPN524300 JZG524299:JZJ524300 KJC524299:KJF524300 KSY524299:KTB524300 LCU524299:LCX524300 LMQ524299:LMT524300 LWM524299:LWP524300 MGI524299:MGL524300 MQE524299:MQH524300 NAA524299:NAD524300 NJW524299:NJZ524300 NTS524299:NTV524300 ODO524299:ODR524300 ONK524299:ONN524300 OXG524299:OXJ524300 PHC524299:PHF524300 PQY524299:PRB524300 QAU524299:QAX524300 QKQ524299:QKT524300 QUM524299:QUP524300 REI524299:REL524300 ROE524299:ROH524300 RYA524299:RYD524300 SHW524299:SHZ524300 SRS524299:SRV524300 TBO524299:TBR524300 TLK524299:TLN524300 TVG524299:TVJ524300 UFC524299:UFF524300 UOY524299:UPB524300 UYU524299:UYX524300 VIQ524299:VIT524300 VSM524299:VSP524300 WCI524299:WCL524300 WME524299:WMH524300 WWA524299:WWD524300 S589835:V589836 JO589835:JR589836 TK589835:TN589836 ADG589835:ADJ589836 ANC589835:ANF589836 AWY589835:AXB589836 BGU589835:BGX589836 BQQ589835:BQT589836 CAM589835:CAP589836 CKI589835:CKL589836 CUE589835:CUH589836 DEA589835:DED589836 DNW589835:DNZ589836 DXS589835:DXV589836 EHO589835:EHR589836 ERK589835:ERN589836 FBG589835:FBJ589836 FLC589835:FLF589836 FUY589835:FVB589836 GEU589835:GEX589836 GOQ589835:GOT589836 GYM589835:GYP589836 HII589835:HIL589836 HSE589835:HSH589836 ICA589835:ICD589836 ILW589835:ILZ589836 IVS589835:IVV589836 JFO589835:JFR589836 JPK589835:JPN589836 JZG589835:JZJ589836 KJC589835:KJF589836 KSY589835:KTB589836 LCU589835:LCX589836 LMQ589835:LMT589836 LWM589835:LWP589836 MGI589835:MGL589836 MQE589835:MQH589836 NAA589835:NAD589836 NJW589835:NJZ589836 NTS589835:NTV589836 ODO589835:ODR589836 ONK589835:ONN589836 OXG589835:OXJ589836 PHC589835:PHF589836 PQY589835:PRB589836 QAU589835:QAX589836 QKQ589835:QKT589836 QUM589835:QUP589836 REI589835:REL589836 ROE589835:ROH589836 RYA589835:RYD589836 SHW589835:SHZ589836 SRS589835:SRV589836 TBO589835:TBR589836 TLK589835:TLN589836 TVG589835:TVJ589836 UFC589835:UFF589836 UOY589835:UPB589836 UYU589835:UYX589836 VIQ589835:VIT589836 VSM589835:VSP589836 WCI589835:WCL589836 WME589835:WMH589836 WWA589835:WWD589836 S655371:V655372 JO655371:JR655372 TK655371:TN655372 ADG655371:ADJ655372 ANC655371:ANF655372 AWY655371:AXB655372 BGU655371:BGX655372 BQQ655371:BQT655372 CAM655371:CAP655372 CKI655371:CKL655372 CUE655371:CUH655372 DEA655371:DED655372 DNW655371:DNZ655372 DXS655371:DXV655372 EHO655371:EHR655372 ERK655371:ERN655372 FBG655371:FBJ655372 FLC655371:FLF655372 FUY655371:FVB655372 GEU655371:GEX655372 GOQ655371:GOT655372 GYM655371:GYP655372 HII655371:HIL655372 HSE655371:HSH655372 ICA655371:ICD655372 ILW655371:ILZ655372 IVS655371:IVV655372 JFO655371:JFR655372 JPK655371:JPN655372 JZG655371:JZJ655372 KJC655371:KJF655372 KSY655371:KTB655372 LCU655371:LCX655372 LMQ655371:LMT655372 LWM655371:LWP655372 MGI655371:MGL655372 MQE655371:MQH655372 NAA655371:NAD655372 NJW655371:NJZ655372 NTS655371:NTV655372 ODO655371:ODR655372 ONK655371:ONN655372 OXG655371:OXJ655372 PHC655371:PHF655372 PQY655371:PRB655372 QAU655371:QAX655372 QKQ655371:QKT655372 QUM655371:QUP655372 REI655371:REL655372 ROE655371:ROH655372 RYA655371:RYD655372 SHW655371:SHZ655372 SRS655371:SRV655372 TBO655371:TBR655372 TLK655371:TLN655372 TVG655371:TVJ655372 UFC655371:UFF655372 UOY655371:UPB655372 UYU655371:UYX655372 VIQ655371:VIT655372 VSM655371:VSP655372 WCI655371:WCL655372 WME655371:WMH655372 WWA655371:WWD655372 S720907:V720908 JO720907:JR720908 TK720907:TN720908 ADG720907:ADJ720908 ANC720907:ANF720908 AWY720907:AXB720908 BGU720907:BGX720908 BQQ720907:BQT720908 CAM720907:CAP720908 CKI720907:CKL720908 CUE720907:CUH720908 DEA720907:DED720908 DNW720907:DNZ720908 DXS720907:DXV720908 EHO720907:EHR720908 ERK720907:ERN720908 FBG720907:FBJ720908 FLC720907:FLF720908 FUY720907:FVB720908 GEU720907:GEX720908 GOQ720907:GOT720908 GYM720907:GYP720908 HII720907:HIL720908 HSE720907:HSH720908 ICA720907:ICD720908 ILW720907:ILZ720908 IVS720907:IVV720908 JFO720907:JFR720908 JPK720907:JPN720908 JZG720907:JZJ720908 KJC720907:KJF720908 KSY720907:KTB720908 LCU720907:LCX720908 LMQ720907:LMT720908 LWM720907:LWP720908 MGI720907:MGL720908 MQE720907:MQH720908 NAA720907:NAD720908 NJW720907:NJZ720908 NTS720907:NTV720908 ODO720907:ODR720908 ONK720907:ONN720908 OXG720907:OXJ720908 PHC720907:PHF720908 PQY720907:PRB720908 QAU720907:QAX720908 QKQ720907:QKT720908 QUM720907:QUP720908 REI720907:REL720908 ROE720907:ROH720908 RYA720907:RYD720908 SHW720907:SHZ720908 SRS720907:SRV720908 TBO720907:TBR720908 TLK720907:TLN720908 TVG720907:TVJ720908 UFC720907:UFF720908 UOY720907:UPB720908 UYU720907:UYX720908 VIQ720907:VIT720908 VSM720907:VSP720908 WCI720907:WCL720908 WME720907:WMH720908 WWA720907:WWD720908 S786443:V786444 JO786443:JR786444 TK786443:TN786444 ADG786443:ADJ786444 ANC786443:ANF786444 AWY786443:AXB786444 BGU786443:BGX786444 BQQ786443:BQT786444 CAM786443:CAP786444 CKI786443:CKL786444 CUE786443:CUH786444 DEA786443:DED786444 DNW786443:DNZ786444 DXS786443:DXV786444 EHO786443:EHR786444 ERK786443:ERN786444 FBG786443:FBJ786444 FLC786443:FLF786444 FUY786443:FVB786444 GEU786443:GEX786444 GOQ786443:GOT786444 GYM786443:GYP786444 HII786443:HIL786444 HSE786443:HSH786444 ICA786443:ICD786444 ILW786443:ILZ786444 IVS786443:IVV786444 JFO786443:JFR786444 JPK786443:JPN786444 JZG786443:JZJ786444 KJC786443:KJF786444 KSY786443:KTB786444 LCU786443:LCX786444 LMQ786443:LMT786444 LWM786443:LWP786444 MGI786443:MGL786444 MQE786443:MQH786444 NAA786443:NAD786444 NJW786443:NJZ786444 NTS786443:NTV786444 ODO786443:ODR786444 ONK786443:ONN786444 OXG786443:OXJ786444 PHC786443:PHF786444 PQY786443:PRB786444 QAU786443:QAX786444 QKQ786443:QKT786444 QUM786443:QUP786444 REI786443:REL786444 ROE786443:ROH786444 RYA786443:RYD786444 SHW786443:SHZ786444 SRS786443:SRV786444 TBO786443:TBR786444 TLK786443:TLN786444 TVG786443:TVJ786444 UFC786443:UFF786444 UOY786443:UPB786444 UYU786443:UYX786444 VIQ786443:VIT786444 VSM786443:VSP786444 WCI786443:WCL786444 WME786443:WMH786444 WWA786443:WWD786444 S851979:V851980 JO851979:JR851980 TK851979:TN851980 ADG851979:ADJ851980 ANC851979:ANF851980 AWY851979:AXB851980 BGU851979:BGX851980 BQQ851979:BQT851980 CAM851979:CAP851980 CKI851979:CKL851980 CUE851979:CUH851980 DEA851979:DED851980 DNW851979:DNZ851980 DXS851979:DXV851980 EHO851979:EHR851980 ERK851979:ERN851980 FBG851979:FBJ851980 FLC851979:FLF851980 FUY851979:FVB851980 GEU851979:GEX851980 GOQ851979:GOT851980 GYM851979:GYP851980 HII851979:HIL851980 HSE851979:HSH851980 ICA851979:ICD851980 ILW851979:ILZ851980 IVS851979:IVV851980 JFO851979:JFR851980 JPK851979:JPN851980 JZG851979:JZJ851980 KJC851979:KJF851980 KSY851979:KTB851980 LCU851979:LCX851980 LMQ851979:LMT851980 LWM851979:LWP851980 MGI851979:MGL851980 MQE851979:MQH851980 NAA851979:NAD851980 NJW851979:NJZ851980 NTS851979:NTV851980 ODO851979:ODR851980 ONK851979:ONN851980 OXG851979:OXJ851980 PHC851979:PHF851980 PQY851979:PRB851980 QAU851979:QAX851980 QKQ851979:QKT851980 QUM851979:QUP851980 REI851979:REL851980 ROE851979:ROH851980 RYA851979:RYD851980 SHW851979:SHZ851980 SRS851979:SRV851980 TBO851979:TBR851980 TLK851979:TLN851980 TVG851979:TVJ851980 UFC851979:UFF851980 UOY851979:UPB851980 UYU851979:UYX851980 VIQ851979:VIT851980 VSM851979:VSP851980 WCI851979:WCL851980 WME851979:WMH851980 WWA851979:WWD851980 S917515:V917516 JO917515:JR917516 TK917515:TN917516 ADG917515:ADJ917516 ANC917515:ANF917516 AWY917515:AXB917516 BGU917515:BGX917516 BQQ917515:BQT917516 CAM917515:CAP917516 CKI917515:CKL917516 CUE917515:CUH917516 DEA917515:DED917516 DNW917515:DNZ917516 DXS917515:DXV917516 EHO917515:EHR917516 ERK917515:ERN917516 FBG917515:FBJ917516 FLC917515:FLF917516 FUY917515:FVB917516 GEU917515:GEX917516 GOQ917515:GOT917516 GYM917515:GYP917516 HII917515:HIL917516 HSE917515:HSH917516 ICA917515:ICD917516 ILW917515:ILZ917516 IVS917515:IVV917516 JFO917515:JFR917516 JPK917515:JPN917516 JZG917515:JZJ917516 KJC917515:KJF917516 KSY917515:KTB917516 LCU917515:LCX917516 LMQ917515:LMT917516 LWM917515:LWP917516 MGI917515:MGL917516 MQE917515:MQH917516 NAA917515:NAD917516 NJW917515:NJZ917516 NTS917515:NTV917516 ODO917515:ODR917516 ONK917515:ONN917516 OXG917515:OXJ917516 PHC917515:PHF917516 PQY917515:PRB917516 QAU917515:QAX917516 QKQ917515:QKT917516 QUM917515:QUP917516 REI917515:REL917516 ROE917515:ROH917516 RYA917515:RYD917516 SHW917515:SHZ917516 SRS917515:SRV917516 TBO917515:TBR917516 TLK917515:TLN917516 TVG917515:TVJ917516 UFC917515:UFF917516 UOY917515:UPB917516 UYU917515:UYX917516 VIQ917515:VIT917516 VSM917515:VSP917516 WCI917515:WCL917516 WME917515:WMH917516 WWA917515:WWD917516 S983051:V983052 JO983051:JR983052 TK983051:TN983052 ADG983051:ADJ983052 ANC983051:ANF983052 AWY983051:AXB983052 BGU983051:BGX983052 BQQ983051:BQT983052 CAM983051:CAP983052 CKI983051:CKL983052 CUE983051:CUH983052 DEA983051:DED983052 DNW983051:DNZ983052 DXS983051:DXV983052 EHO983051:EHR983052 ERK983051:ERN983052 FBG983051:FBJ983052 FLC983051:FLF983052 FUY983051:FVB983052 GEU983051:GEX983052 GOQ983051:GOT983052 GYM983051:GYP983052 HII983051:HIL983052 HSE983051:HSH983052 ICA983051:ICD983052 ILW983051:ILZ983052 IVS983051:IVV983052 JFO983051:JFR983052 JPK983051:JPN983052 JZG983051:JZJ983052 KJC983051:KJF983052 KSY983051:KTB983052 LCU983051:LCX983052 LMQ983051:LMT983052 LWM983051:LWP983052 MGI983051:MGL983052 MQE983051:MQH983052 NAA983051:NAD983052 NJW983051:NJZ983052 NTS983051:NTV983052 ODO983051:ODR983052 ONK983051:ONN983052 OXG983051:OXJ983052 PHC983051:PHF983052 PQY983051:PRB983052 QAU983051:QAX983052 QKQ983051:QKT983052 QUM983051:QUP983052 REI983051:REL983052 ROE983051:ROH983052 RYA983051:RYD983052 SHW983051:SHZ983052 SRS983051:SRV983052 TBO983051:TBR983052 TLK983051:TLN983052 TVG983051:TVJ983052 UFC983051:UFF983052 UOY983051:UPB983052 UYU983051:UYX983052 VIQ983051:VIT983052 VSM983051:VSP983052 WCI983051:WCL983052 WME983051:WMH983052 WWA983051:WWD983052 S8:S10 JO8:JO10 TK8:TK10 ADG8:ADG10 ANC8:ANC10 AWY8:AWY10 BGU8:BGU10 BQQ8:BQQ10 CAM8:CAM10 CKI8:CKI10 CUE8:CUE10 DEA8:DEA10 DNW8:DNW10 DXS8:DXS10 EHO8:EHO10 ERK8:ERK10 FBG8:FBG10 FLC8:FLC10 FUY8:FUY10 GEU8:GEU10 GOQ8:GOQ10 GYM8:GYM10 HII8:HII10 HSE8:HSE10 ICA8:ICA10 ILW8:ILW10 IVS8:IVS10 JFO8:JFO10 JPK8:JPK10 JZG8:JZG10 KJC8:KJC10 KSY8:KSY10 LCU8:LCU10 LMQ8:LMQ10 LWM8:LWM10 MGI8:MGI10 MQE8:MQE10 NAA8:NAA10 NJW8:NJW10 NTS8:NTS10 ODO8:ODO10 ONK8:ONK10 OXG8:OXG10 PHC8:PHC10 PQY8:PQY10 QAU8:QAU10 QKQ8:QKQ10 QUM8:QUM10 REI8:REI10 ROE8:ROE10 RYA8:RYA10 SHW8:SHW10 SRS8:SRS10 TBO8:TBO10 TLK8:TLK10 TVG8:TVG10 UFC8:UFC10 UOY8:UOY10 UYU8:UYU10 VIQ8:VIQ10 VSM8:VSM10 WCI8:WCI10 WME8:WME10 WWA8:WWA10 S65544:S65546 JO65544:JO65546 TK65544:TK65546 ADG65544:ADG65546 ANC65544:ANC65546 AWY65544:AWY65546 BGU65544:BGU65546 BQQ65544:BQQ65546 CAM65544:CAM65546 CKI65544:CKI65546 CUE65544:CUE65546 DEA65544:DEA65546 DNW65544:DNW65546 DXS65544:DXS65546 EHO65544:EHO65546 ERK65544:ERK65546 FBG65544:FBG65546 FLC65544:FLC65546 FUY65544:FUY65546 GEU65544:GEU65546 GOQ65544:GOQ65546 GYM65544:GYM65546 HII65544:HII65546 HSE65544:HSE65546 ICA65544:ICA65546 ILW65544:ILW65546 IVS65544:IVS65546 JFO65544:JFO65546 JPK65544:JPK65546 JZG65544:JZG65546 KJC65544:KJC65546 KSY65544:KSY65546 LCU65544:LCU65546 LMQ65544:LMQ65546 LWM65544:LWM65546 MGI65544:MGI65546 MQE65544:MQE65546 NAA65544:NAA65546 NJW65544:NJW65546 NTS65544:NTS65546 ODO65544:ODO65546 ONK65544:ONK65546 OXG65544:OXG65546 PHC65544:PHC65546 PQY65544:PQY65546 QAU65544:QAU65546 QKQ65544:QKQ65546 QUM65544:QUM65546 REI65544:REI65546 ROE65544:ROE65546 RYA65544:RYA65546 SHW65544:SHW65546 SRS65544:SRS65546 TBO65544:TBO65546 TLK65544:TLK65546 TVG65544:TVG65546 UFC65544:UFC65546 UOY65544:UOY65546 UYU65544:UYU65546 VIQ65544:VIQ65546 VSM65544:VSM65546 WCI65544:WCI65546 WME65544:WME65546 WWA65544:WWA65546 S131080:S131082 JO131080:JO131082 TK131080:TK131082 ADG131080:ADG131082 ANC131080:ANC131082 AWY131080:AWY131082 BGU131080:BGU131082 BQQ131080:BQQ131082 CAM131080:CAM131082 CKI131080:CKI131082 CUE131080:CUE131082 DEA131080:DEA131082 DNW131080:DNW131082 DXS131080:DXS131082 EHO131080:EHO131082 ERK131080:ERK131082 FBG131080:FBG131082 FLC131080:FLC131082 FUY131080:FUY131082 GEU131080:GEU131082 GOQ131080:GOQ131082 GYM131080:GYM131082 HII131080:HII131082 HSE131080:HSE131082 ICA131080:ICA131082 ILW131080:ILW131082 IVS131080:IVS131082 JFO131080:JFO131082 JPK131080:JPK131082 JZG131080:JZG131082 KJC131080:KJC131082 KSY131080:KSY131082 LCU131080:LCU131082 LMQ131080:LMQ131082 LWM131080:LWM131082 MGI131080:MGI131082 MQE131080:MQE131082 NAA131080:NAA131082 NJW131080:NJW131082 NTS131080:NTS131082 ODO131080:ODO131082 ONK131080:ONK131082 OXG131080:OXG131082 PHC131080:PHC131082 PQY131080:PQY131082 QAU131080:QAU131082 QKQ131080:QKQ131082 QUM131080:QUM131082 REI131080:REI131082 ROE131080:ROE131082 RYA131080:RYA131082 SHW131080:SHW131082 SRS131080:SRS131082 TBO131080:TBO131082 TLK131080:TLK131082 TVG131080:TVG131082 UFC131080:UFC131082 UOY131080:UOY131082 UYU131080:UYU131082 VIQ131080:VIQ131082 VSM131080:VSM131082 WCI131080:WCI131082 WME131080:WME131082 WWA131080:WWA131082 S196616:S196618 JO196616:JO196618 TK196616:TK196618 ADG196616:ADG196618 ANC196616:ANC196618 AWY196616:AWY196618 BGU196616:BGU196618 BQQ196616:BQQ196618 CAM196616:CAM196618 CKI196616:CKI196618 CUE196616:CUE196618 DEA196616:DEA196618 DNW196616:DNW196618 DXS196616:DXS196618 EHO196616:EHO196618 ERK196616:ERK196618 FBG196616:FBG196618 FLC196616:FLC196618 FUY196616:FUY196618 GEU196616:GEU196618 GOQ196616:GOQ196618 GYM196616:GYM196618 HII196616:HII196618 HSE196616:HSE196618 ICA196616:ICA196618 ILW196616:ILW196618 IVS196616:IVS196618 JFO196616:JFO196618 JPK196616:JPK196618 JZG196616:JZG196618 KJC196616:KJC196618 KSY196616:KSY196618 LCU196616:LCU196618 LMQ196616:LMQ196618 LWM196616:LWM196618 MGI196616:MGI196618 MQE196616:MQE196618 NAA196616:NAA196618 NJW196616:NJW196618 NTS196616:NTS196618 ODO196616:ODO196618 ONK196616:ONK196618 OXG196616:OXG196618 PHC196616:PHC196618 PQY196616:PQY196618 QAU196616:QAU196618 QKQ196616:QKQ196618 QUM196616:QUM196618 REI196616:REI196618 ROE196616:ROE196618 RYA196616:RYA196618 SHW196616:SHW196618 SRS196616:SRS196618 TBO196616:TBO196618 TLK196616:TLK196618 TVG196616:TVG196618 UFC196616:UFC196618 UOY196616:UOY196618 UYU196616:UYU196618 VIQ196616:VIQ196618 VSM196616:VSM196618 WCI196616:WCI196618 WME196616:WME196618 WWA196616:WWA196618 S262152:S262154 JO262152:JO262154 TK262152:TK262154 ADG262152:ADG262154 ANC262152:ANC262154 AWY262152:AWY262154 BGU262152:BGU262154 BQQ262152:BQQ262154 CAM262152:CAM262154 CKI262152:CKI262154 CUE262152:CUE262154 DEA262152:DEA262154 DNW262152:DNW262154 DXS262152:DXS262154 EHO262152:EHO262154 ERK262152:ERK262154 FBG262152:FBG262154 FLC262152:FLC262154 FUY262152:FUY262154 GEU262152:GEU262154 GOQ262152:GOQ262154 GYM262152:GYM262154 HII262152:HII262154 HSE262152:HSE262154 ICA262152:ICA262154 ILW262152:ILW262154 IVS262152:IVS262154 JFO262152:JFO262154 JPK262152:JPK262154 JZG262152:JZG262154 KJC262152:KJC262154 KSY262152:KSY262154 LCU262152:LCU262154 LMQ262152:LMQ262154 LWM262152:LWM262154 MGI262152:MGI262154 MQE262152:MQE262154 NAA262152:NAA262154 NJW262152:NJW262154 NTS262152:NTS262154 ODO262152:ODO262154 ONK262152:ONK262154 OXG262152:OXG262154 PHC262152:PHC262154 PQY262152:PQY262154 QAU262152:QAU262154 QKQ262152:QKQ262154 QUM262152:QUM262154 REI262152:REI262154 ROE262152:ROE262154 RYA262152:RYA262154 SHW262152:SHW262154 SRS262152:SRS262154 TBO262152:TBO262154 TLK262152:TLK262154 TVG262152:TVG262154 UFC262152:UFC262154 UOY262152:UOY262154 UYU262152:UYU262154 VIQ262152:VIQ262154 VSM262152:VSM262154 WCI262152:WCI262154 WME262152:WME262154 WWA262152:WWA262154 S327688:S327690 JO327688:JO327690 TK327688:TK327690 ADG327688:ADG327690 ANC327688:ANC327690 AWY327688:AWY327690 BGU327688:BGU327690 BQQ327688:BQQ327690 CAM327688:CAM327690 CKI327688:CKI327690 CUE327688:CUE327690 DEA327688:DEA327690 DNW327688:DNW327690 DXS327688:DXS327690 EHO327688:EHO327690 ERK327688:ERK327690 FBG327688:FBG327690 FLC327688:FLC327690 FUY327688:FUY327690 GEU327688:GEU327690 GOQ327688:GOQ327690 GYM327688:GYM327690 HII327688:HII327690 HSE327688:HSE327690 ICA327688:ICA327690 ILW327688:ILW327690 IVS327688:IVS327690 JFO327688:JFO327690 JPK327688:JPK327690 JZG327688:JZG327690 KJC327688:KJC327690 KSY327688:KSY327690 LCU327688:LCU327690 LMQ327688:LMQ327690 LWM327688:LWM327690 MGI327688:MGI327690 MQE327688:MQE327690 NAA327688:NAA327690 NJW327688:NJW327690 NTS327688:NTS327690 ODO327688:ODO327690 ONK327688:ONK327690 OXG327688:OXG327690 PHC327688:PHC327690 PQY327688:PQY327690 QAU327688:QAU327690 QKQ327688:QKQ327690 QUM327688:QUM327690 REI327688:REI327690 ROE327688:ROE327690 RYA327688:RYA327690 SHW327688:SHW327690 SRS327688:SRS327690 TBO327688:TBO327690 TLK327688:TLK327690 TVG327688:TVG327690 UFC327688:UFC327690 UOY327688:UOY327690 UYU327688:UYU327690 VIQ327688:VIQ327690 VSM327688:VSM327690 WCI327688:WCI327690 WME327688:WME327690 WWA327688:WWA327690 S393224:S393226 JO393224:JO393226 TK393224:TK393226 ADG393224:ADG393226 ANC393224:ANC393226 AWY393224:AWY393226 BGU393224:BGU393226 BQQ393224:BQQ393226 CAM393224:CAM393226 CKI393224:CKI393226 CUE393224:CUE393226 DEA393224:DEA393226 DNW393224:DNW393226 DXS393224:DXS393226 EHO393224:EHO393226 ERK393224:ERK393226 FBG393224:FBG393226 FLC393224:FLC393226 FUY393224:FUY393226 GEU393224:GEU393226 GOQ393224:GOQ393226 GYM393224:GYM393226 HII393224:HII393226 HSE393224:HSE393226 ICA393224:ICA393226 ILW393224:ILW393226 IVS393224:IVS393226 JFO393224:JFO393226 JPK393224:JPK393226 JZG393224:JZG393226 KJC393224:KJC393226 KSY393224:KSY393226 LCU393224:LCU393226 LMQ393224:LMQ393226 LWM393224:LWM393226 MGI393224:MGI393226 MQE393224:MQE393226 NAA393224:NAA393226 NJW393224:NJW393226 NTS393224:NTS393226 ODO393224:ODO393226 ONK393224:ONK393226 OXG393224:OXG393226 PHC393224:PHC393226 PQY393224:PQY393226 QAU393224:QAU393226 QKQ393224:QKQ393226 QUM393224:QUM393226 REI393224:REI393226 ROE393224:ROE393226 RYA393224:RYA393226 SHW393224:SHW393226 SRS393224:SRS393226 TBO393224:TBO393226 TLK393224:TLK393226 TVG393224:TVG393226 UFC393224:UFC393226 UOY393224:UOY393226 UYU393224:UYU393226 VIQ393224:VIQ393226 VSM393224:VSM393226 WCI393224:WCI393226 WME393224:WME393226 WWA393224:WWA393226 S458760:S458762 JO458760:JO458762 TK458760:TK458762 ADG458760:ADG458762 ANC458760:ANC458762 AWY458760:AWY458762 BGU458760:BGU458762 BQQ458760:BQQ458762 CAM458760:CAM458762 CKI458760:CKI458762 CUE458760:CUE458762 DEA458760:DEA458762 DNW458760:DNW458762 DXS458760:DXS458762 EHO458760:EHO458762 ERK458760:ERK458762 FBG458760:FBG458762 FLC458760:FLC458762 FUY458760:FUY458762 GEU458760:GEU458762 GOQ458760:GOQ458762 GYM458760:GYM458762 HII458760:HII458762 HSE458760:HSE458762 ICA458760:ICA458762 ILW458760:ILW458762 IVS458760:IVS458762 JFO458760:JFO458762 JPK458760:JPK458762 JZG458760:JZG458762 KJC458760:KJC458762 KSY458760:KSY458762 LCU458760:LCU458762 LMQ458760:LMQ458762 LWM458760:LWM458762 MGI458760:MGI458762 MQE458760:MQE458762 NAA458760:NAA458762 NJW458760:NJW458762 NTS458760:NTS458762 ODO458760:ODO458762 ONK458760:ONK458762 OXG458760:OXG458762 PHC458760:PHC458762 PQY458760:PQY458762 QAU458760:QAU458762 QKQ458760:QKQ458762 QUM458760:QUM458762 REI458760:REI458762 ROE458760:ROE458762 RYA458760:RYA458762 SHW458760:SHW458762 SRS458760:SRS458762 TBO458760:TBO458762 TLK458760:TLK458762 TVG458760:TVG458762 UFC458760:UFC458762 UOY458760:UOY458762 UYU458760:UYU458762 VIQ458760:VIQ458762 VSM458760:VSM458762 WCI458760:WCI458762 WME458760:WME458762 WWA458760:WWA458762 S524296:S524298 JO524296:JO524298 TK524296:TK524298 ADG524296:ADG524298 ANC524296:ANC524298 AWY524296:AWY524298 BGU524296:BGU524298 BQQ524296:BQQ524298 CAM524296:CAM524298 CKI524296:CKI524298 CUE524296:CUE524298 DEA524296:DEA524298 DNW524296:DNW524298 DXS524296:DXS524298 EHO524296:EHO524298 ERK524296:ERK524298 FBG524296:FBG524298 FLC524296:FLC524298 FUY524296:FUY524298 GEU524296:GEU524298 GOQ524296:GOQ524298 GYM524296:GYM524298 HII524296:HII524298 HSE524296:HSE524298 ICA524296:ICA524298 ILW524296:ILW524298 IVS524296:IVS524298 JFO524296:JFO524298 JPK524296:JPK524298 JZG524296:JZG524298 KJC524296:KJC524298 KSY524296:KSY524298 LCU524296:LCU524298 LMQ524296:LMQ524298 LWM524296:LWM524298 MGI524296:MGI524298 MQE524296:MQE524298 NAA524296:NAA524298 NJW524296:NJW524298 NTS524296:NTS524298 ODO524296:ODO524298 ONK524296:ONK524298 OXG524296:OXG524298 PHC524296:PHC524298 PQY524296:PQY524298 QAU524296:QAU524298 QKQ524296:QKQ524298 QUM524296:QUM524298 REI524296:REI524298 ROE524296:ROE524298 RYA524296:RYA524298 SHW524296:SHW524298 SRS524296:SRS524298 TBO524296:TBO524298 TLK524296:TLK524298 TVG524296:TVG524298 UFC524296:UFC524298 UOY524296:UOY524298 UYU524296:UYU524298 VIQ524296:VIQ524298 VSM524296:VSM524298 WCI524296:WCI524298 WME524296:WME524298 WWA524296:WWA524298 S589832:S589834 JO589832:JO589834 TK589832:TK589834 ADG589832:ADG589834 ANC589832:ANC589834 AWY589832:AWY589834 BGU589832:BGU589834 BQQ589832:BQQ589834 CAM589832:CAM589834 CKI589832:CKI589834 CUE589832:CUE589834 DEA589832:DEA589834 DNW589832:DNW589834 DXS589832:DXS589834 EHO589832:EHO589834 ERK589832:ERK589834 FBG589832:FBG589834 FLC589832:FLC589834 FUY589832:FUY589834 GEU589832:GEU589834 GOQ589832:GOQ589834 GYM589832:GYM589834 HII589832:HII589834 HSE589832:HSE589834 ICA589832:ICA589834 ILW589832:ILW589834 IVS589832:IVS589834 JFO589832:JFO589834 JPK589832:JPK589834 JZG589832:JZG589834 KJC589832:KJC589834 KSY589832:KSY589834 LCU589832:LCU589834 LMQ589832:LMQ589834 LWM589832:LWM589834 MGI589832:MGI589834 MQE589832:MQE589834 NAA589832:NAA589834 NJW589832:NJW589834 NTS589832:NTS589834 ODO589832:ODO589834 ONK589832:ONK589834 OXG589832:OXG589834 PHC589832:PHC589834 PQY589832:PQY589834 QAU589832:QAU589834 QKQ589832:QKQ589834 QUM589832:QUM589834 REI589832:REI589834 ROE589832:ROE589834 RYA589832:RYA589834 SHW589832:SHW589834 SRS589832:SRS589834 TBO589832:TBO589834 TLK589832:TLK589834 TVG589832:TVG589834 UFC589832:UFC589834 UOY589832:UOY589834 UYU589832:UYU589834 VIQ589832:VIQ589834 VSM589832:VSM589834 WCI589832:WCI589834 WME589832:WME589834 WWA589832:WWA589834 S655368:S655370 JO655368:JO655370 TK655368:TK655370 ADG655368:ADG655370 ANC655368:ANC655370 AWY655368:AWY655370 BGU655368:BGU655370 BQQ655368:BQQ655370 CAM655368:CAM655370 CKI655368:CKI655370 CUE655368:CUE655370 DEA655368:DEA655370 DNW655368:DNW655370 DXS655368:DXS655370 EHO655368:EHO655370 ERK655368:ERK655370 FBG655368:FBG655370 FLC655368:FLC655370 FUY655368:FUY655370 GEU655368:GEU655370 GOQ655368:GOQ655370 GYM655368:GYM655370 HII655368:HII655370 HSE655368:HSE655370 ICA655368:ICA655370 ILW655368:ILW655370 IVS655368:IVS655370 JFO655368:JFO655370 JPK655368:JPK655370 JZG655368:JZG655370 KJC655368:KJC655370 KSY655368:KSY655370 LCU655368:LCU655370 LMQ655368:LMQ655370 LWM655368:LWM655370 MGI655368:MGI655370 MQE655368:MQE655370 NAA655368:NAA655370 NJW655368:NJW655370 NTS655368:NTS655370 ODO655368:ODO655370 ONK655368:ONK655370 OXG655368:OXG655370 PHC655368:PHC655370 PQY655368:PQY655370 QAU655368:QAU655370 QKQ655368:QKQ655370 QUM655368:QUM655370 REI655368:REI655370 ROE655368:ROE655370 RYA655368:RYA655370 SHW655368:SHW655370 SRS655368:SRS655370 TBO655368:TBO655370 TLK655368:TLK655370 TVG655368:TVG655370 UFC655368:UFC655370 UOY655368:UOY655370 UYU655368:UYU655370 VIQ655368:VIQ655370 VSM655368:VSM655370 WCI655368:WCI655370 WME655368:WME655370 WWA655368:WWA655370 S720904:S720906 JO720904:JO720906 TK720904:TK720906 ADG720904:ADG720906 ANC720904:ANC720906 AWY720904:AWY720906 BGU720904:BGU720906 BQQ720904:BQQ720906 CAM720904:CAM720906 CKI720904:CKI720906 CUE720904:CUE720906 DEA720904:DEA720906 DNW720904:DNW720906 DXS720904:DXS720906 EHO720904:EHO720906 ERK720904:ERK720906 FBG720904:FBG720906 FLC720904:FLC720906 FUY720904:FUY720906 GEU720904:GEU720906 GOQ720904:GOQ720906 GYM720904:GYM720906 HII720904:HII720906 HSE720904:HSE720906 ICA720904:ICA720906 ILW720904:ILW720906 IVS720904:IVS720906 JFO720904:JFO720906 JPK720904:JPK720906 JZG720904:JZG720906 KJC720904:KJC720906 KSY720904:KSY720906 LCU720904:LCU720906 LMQ720904:LMQ720906 LWM720904:LWM720906 MGI720904:MGI720906 MQE720904:MQE720906 NAA720904:NAA720906 NJW720904:NJW720906 NTS720904:NTS720906 ODO720904:ODO720906 ONK720904:ONK720906 OXG720904:OXG720906 PHC720904:PHC720906 PQY720904:PQY720906 QAU720904:QAU720906 QKQ720904:QKQ720906 QUM720904:QUM720906 REI720904:REI720906 ROE720904:ROE720906 RYA720904:RYA720906 SHW720904:SHW720906 SRS720904:SRS720906 TBO720904:TBO720906 TLK720904:TLK720906 TVG720904:TVG720906 UFC720904:UFC720906 UOY720904:UOY720906 UYU720904:UYU720906 VIQ720904:VIQ720906 VSM720904:VSM720906 WCI720904:WCI720906 WME720904:WME720906 WWA720904:WWA720906 S786440:S786442 JO786440:JO786442 TK786440:TK786442 ADG786440:ADG786442 ANC786440:ANC786442 AWY786440:AWY786442 BGU786440:BGU786442 BQQ786440:BQQ786442 CAM786440:CAM786442 CKI786440:CKI786442 CUE786440:CUE786442 DEA786440:DEA786442 DNW786440:DNW786442 DXS786440:DXS786442 EHO786440:EHO786442 ERK786440:ERK786442 FBG786440:FBG786442 FLC786440:FLC786442 FUY786440:FUY786442 GEU786440:GEU786442 GOQ786440:GOQ786442 GYM786440:GYM786442 HII786440:HII786442 HSE786440:HSE786442 ICA786440:ICA786442 ILW786440:ILW786442 IVS786440:IVS786442 JFO786440:JFO786442 JPK786440:JPK786442 JZG786440:JZG786442 KJC786440:KJC786442 KSY786440:KSY786442 LCU786440:LCU786442 LMQ786440:LMQ786442 LWM786440:LWM786442 MGI786440:MGI786442 MQE786440:MQE786442 NAA786440:NAA786442 NJW786440:NJW786442 NTS786440:NTS786442 ODO786440:ODO786442 ONK786440:ONK786442 OXG786440:OXG786442 PHC786440:PHC786442 PQY786440:PQY786442 QAU786440:QAU786442 QKQ786440:QKQ786442 QUM786440:QUM786442 REI786440:REI786442 ROE786440:ROE786442 RYA786440:RYA786442 SHW786440:SHW786442 SRS786440:SRS786442 TBO786440:TBO786442 TLK786440:TLK786442 TVG786440:TVG786442 UFC786440:UFC786442 UOY786440:UOY786442 UYU786440:UYU786442 VIQ786440:VIQ786442 VSM786440:VSM786442 WCI786440:WCI786442 WME786440:WME786442 WWA786440:WWA786442 S851976:S851978 JO851976:JO851978 TK851976:TK851978 ADG851976:ADG851978 ANC851976:ANC851978 AWY851976:AWY851978 BGU851976:BGU851978 BQQ851976:BQQ851978 CAM851976:CAM851978 CKI851976:CKI851978 CUE851976:CUE851978 DEA851976:DEA851978 DNW851976:DNW851978 DXS851976:DXS851978 EHO851976:EHO851978 ERK851976:ERK851978 FBG851976:FBG851978 FLC851976:FLC851978 FUY851976:FUY851978 GEU851976:GEU851978 GOQ851976:GOQ851978 GYM851976:GYM851978 HII851976:HII851978 HSE851976:HSE851978 ICA851976:ICA851978 ILW851976:ILW851978 IVS851976:IVS851978 JFO851976:JFO851978 JPK851976:JPK851978 JZG851976:JZG851978 KJC851976:KJC851978 KSY851976:KSY851978 LCU851976:LCU851978 LMQ851976:LMQ851978 LWM851976:LWM851978 MGI851976:MGI851978 MQE851976:MQE851978 NAA851976:NAA851978 NJW851976:NJW851978 NTS851976:NTS851978 ODO851976:ODO851978 ONK851976:ONK851978 OXG851976:OXG851978 PHC851976:PHC851978 PQY851976:PQY851978 QAU851976:QAU851978 QKQ851976:QKQ851978 QUM851976:QUM851978 REI851976:REI851978 ROE851976:ROE851978 RYA851976:RYA851978 SHW851976:SHW851978 SRS851976:SRS851978 TBO851976:TBO851978 TLK851976:TLK851978 TVG851976:TVG851978 UFC851976:UFC851978 UOY851976:UOY851978 UYU851976:UYU851978 VIQ851976:VIQ851978 VSM851976:VSM851978 WCI851976:WCI851978 WME851976:WME851978 WWA851976:WWA851978 S917512:S917514 JO917512:JO917514 TK917512:TK917514 ADG917512:ADG917514 ANC917512:ANC917514 AWY917512:AWY917514 BGU917512:BGU917514 BQQ917512:BQQ917514 CAM917512:CAM917514 CKI917512:CKI917514 CUE917512:CUE917514 DEA917512:DEA917514 DNW917512:DNW917514 DXS917512:DXS917514 EHO917512:EHO917514 ERK917512:ERK917514 FBG917512:FBG917514 FLC917512:FLC917514 FUY917512:FUY917514 GEU917512:GEU917514 GOQ917512:GOQ917514 GYM917512:GYM917514 HII917512:HII917514 HSE917512:HSE917514 ICA917512:ICA917514 ILW917512:ILW917514 IVS917512:IVS917514 JFO917512:JFO917514 JPK917512:JPK917514 JZG917512:JZG917514 KJC917512:KJC917514 KSY917512:KSY917514 LCU917512:LCU917514 LMQ917512:LMQ917514 LWM917512:LWM917514 MGI917512:MGI917514 MQE917512:MQE917514 NAA917512:NAA917514 NJW917512:NJW917514 NTS917512:NTS917514 ODO917512:ODO917514 ONK917512:ONK917514 OXG917512:OXG917514 PHC917512:PHC917514 PQY917512:PQY917514 QAU917512:QAU917514 QKQ917512:QKQ917514 QUM917512:QUM917514 REI917512:REI917514 ROE917512:ROE917514 RYA917512:RYA917514 SHW917512:SHW917514 SRS917512:SRS917514 TBO917512:TBO917514 TLK917512:TLK917514 TVG917512:TVG917514 UFC917512:UFC917514 UOY917512:UOY917514 UYU917512:UYU917514 VIQ917512:VIQ917514 VSM917512:VSM917514 WCI917512:WCI917514 WME917512:WME917514 WWA917512:WWA917514 S983048:S983050 JO983048:JO983050 TK983048:TK983050 ADG983048:ADG983050 ANC983048:ANC983050 AWY983048:AWY983050 BGU983048:BGU983050 BQQ983048:BQQ983050 CAM983048:CAM983050 CKI983048:CKI983050 CUE983048:CUE983050 DEA983048:DEA983050 DNW983048:DNW983050 DXS983048:DXS983050 EHO983048:EHO983050 ERK983048:ERK983050 FBG983048:FBG983050 FLC983048:FLC983050 FUY983048:FUY983050 GEU983048:GEU983050 GOQ983048:GOQ983050 GYM983048:GYM983050 HII983048:HII983050 HSE983048:HSE983050 ICA983048:ICA983050 ILW983048:ILW983050 IVS983048:IVS983050 JFO983048:JFO983050 JPK983048:JPK983050 JZG983048:JZG983050 KJC983048:KJC983050 KSY983048:KSY983050 LCU983048:LCU983050 LMQ983048:LMQ983050 LWM983048:LWM983050 MGI983048:MGI983050 MQE983048:MQE983050 NAA983048:NAA983050 NJW983048:NJW983050 NTS983048:NTS983050 ODO983048:ODO983050 ONK983048:ONK983050 OXG983048:OXG983050 PHC983048:PHC983050 PQY983048:PQY983050 QAU983048:QAU983050 QKQ983048:QKQ983050 QUM983048:QUM983050 REI983048:REI983050 ROE983048:ROE983050 RYA983048:RYA983050 SHW983048:SHW983050 SRS983048:SRS983050 TBO983048:TBO983050 TLK983048:TLK983050 TVG983048:TVG983050 UFC983048:UFC983050 UOY983048:UOY983050 UYU983048:UYU983050 VIQ983048:VIQ983050 VSM983048:VSM983050 WCI983048:WCI983050 WME983048:WME983050 WWA983048:WWA983050" xr:uid="{00000000-0002-0000-0500-000012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R8:R12 JN8:JN12 TJ8:TJ12 ADF8:ADF12 ANB8:ANB12 AWX8:AWX12 BGT8:BGT12 BQP8:BQP12 CAL8:CAL12 CKH8:CKH12 CUD8:CUD12 DDZ8:DDZ12 DNV8:DNV12 DXR8:DXR12 EHN8:EHN12 ERJ8:ERJ12 FBF8:FBF12 FLB8:FLB12 FUX8:FUX12 GET8:GET12 GOP8:GOP12 GYL8:GYL12 HIH8:HIH12 HSD8:HSD12 IBZ8:IBZ12 ILV8:ILV12 IVR8:IVR12 JFN8:JFN12 JPJ8:JPJ12 JZF8:JZF12 KJB8:KJB12 KSX8:KSX12 LCT8:LCT12 LMP8:LMP12 LWL8:LWL12 MGH8:MGH12 MQD8:MQD12 MZZ8:MZZ12 NJV8:NJV12 NTR8:NTR12 ODN8:ODN12 ONJ8:ONJ12 OXF8:OXF12 PHB8:PHB12 PQX8:PQX12 QAT8:QAT12 QKP8:QKP12 QUL8:QUL12 REH8:REH12 ROD8:ROD12 RXZ8:RXZ12 SHV8:SHV12 SRR8:SRR12 TBN8:TBN12 TLJ8:TLJ12 TVF8:TVF12 UFB8:UFB12 UOX8:UOX12 UYT8:UYT12 VIP8:VIP12 VSL8:VSL12 WCH8:WCH12 WMD8:WMD12 WVZ8:WVZ12 R65544:R65548 JN65544:JN65548 TJ65544:TJ65548 ADF65544:ADF65548 ANB65544:ANB65548 AWX65544:AWX65548 BGT65544:BGT65548 BQP65544:BQP65548 CAL65544:CAL65548 CKH65544:CKH65548 CUD65544:CUD65548 DDZ65544:DDZ65548 DNV65544:DNV65548 DXR65544:DXR65548 EHN65544:EHN65548 ERJ65544:ERJ65548 FBF65544:FBF65548 FLB65544:FLB65548 FUX65544:FUX65548 GET65544:GET65548 GOP65544:GOP65548 GYL65544:GYL65548 HIH65544:HIH65548 HSD65544:HSD65548 IBZ65544:IBZ65548 ILV65544:ILV65548 IVR65544:IVR65548 JFN65544:JFN65548 JPJ65544:JPJ65548 JZF65544:JZF65548 KJB65544:KJB65548 KSX65544:KSX65548 LCT65544:LCT65548 LMP65544:LMP65548 LWL65544:LWL65548 MGH65544:MGH65548 MQD65544:MQD65548 MZZ65544:MZZ65548 NJV65544:NJV65548 NTR65544:NTR65548 ODN65544:ODN65548 ONJ65544:ONJ65548 OXF65544:OXF65548 PHB65544:PHB65548 PQX65544:PQX65548 QAT65544:QAT65548 QKP65544:QKP65548 QUL65544:QUL65548 REH65544:REH65548 ROD65544:ROD65548 RXZ65544:RXZ65548 SHV65544:SHV65548 SRR65544:SRR65548 TBN65544:TBN65548 TLJ65544:TLJ65548 TVF65544:TVF65548 UFB65544:UFB65548 UOX65544:UOX65548 UYT65544:UYT65548 VIP65544:VIP65548 VSL65544:VSL65548 WCH65544:WCH65548 WMD65544:WMD65548 WVZ65544:WVZ65548 R131080:R131084 JN131080:JN131084 TJ131080:TJ131084 ADF131080:ADF131084 ANB131080:ANB131084 AWX131080:AWX131084 BGT131080:BGT131084 BQP131080:BQP131084 CAL131080:CAL131084 CKH131080:CKH131084 CUD131080:CUD131084 DDZ131080:DDZ131084 DNV131080:DNV131084 DXR131080:DXR131084 EHN131080:EHN131084 ERJ131080:ERJ131084 FBF131080:FBF131084 FLB131080:FLB131084 FUX131080:FUX131084 GET131080:GET131084 GOP131080:GOP131084 GYL131080:GYL131084 HIH131080:HIH131084 HSD131080:HSD131084 IBZ131080:IBZ131084 ILV131080:ILV131084 IVR131080:IVR131084 JFN131080:JFN131084 JPJ131080:JPJ131084 JZF131080:JZF131084 KJB131080:KJB131084 KSX131080:KSX131084 LCT131080:LCT131084 LMP131080:LMP131084 LWL131080:LWL131084 MGH131080:MGH131084 MQD131080:MQD131084 MZZ131080:MZZ131084 NJV131080:NJV131084 NTR131080:NTR131084 ODN131080:ODN131084 ONJ131080:ONJ131084 OXF131080:OXF131084 PHB131080:PHB131084 PQX131080:PQX131084 QAT131080:QAT131084 QKP131080:QKP131084 QUL131080:QUL131084 REH131080:REH131084 ROD131080:ROD131084 RXZ131080:RXZ131084 SHV131080:SHV131084 SRR131080:SRR131084 TBN131080:TBN131084 TLJ131080:TLJ131084 TVF131080:TVF131084 UFB131080:UFB131084 UOX131080:UOX131084 UYT131080:UYT131084 VIP131080:VIP131084 VSL131080:VSL131084 WCH131080:WCH131084 WMD131080:WMD131084 WVZ131080:WVZ131084 R196616:R196620 JN196616:JN196620 TJ196616:TJ196620 ADF196616:ADF196620 ANB196616:ANB196620 AWX196616:AWX196620 BGT196616:BGT196620 BQP196616:BQP196620 CAL196616:CAL196620 CKH196616:CKH196620 CUD196616:CUD196620 DDZ196616:DDZ196620 DNV196616:DNV196620 DXR196616:DXR196620 EHN196616:EHN196620 ERJ196616:ERJ196620 FBF196616:FBF196620 FLB196616:FLB196620 FUX196616:FUX196620 GET196616:GET196620 GOP196616:GOP196620 GYL196616:GYL196620 HIH196616:HIH196620 HSD196616:HSD196620 IBZ196616:IBZ196620 ILV196616:ILV196620 IVR196616:IVR196620 JFN196616:JFN196620 JPJ196616:JPJ196620 JZF196616:JZF196620 KJB196616:KJB196620 KSX196616:KSX196620 LCT196616:LCT196620 LMP196616:LMP196620 LWL196616:LWL196620 MGH196616:MGH196620 MQD196616:MQD196620 MZZ196616:MZZ196620 NJV196616:NJV196620 NTR196616:NTR196620 ODN196616:ODN196620 ONJ196616:ONJ196620 OXF196616:OXF196620 PHB196616:PHB196620 PQX196616:PQX196620 QAT196616:QAT196620 QKP196616:QKP196620 QUL196616:QUL196620 REH196616:REH196620 ROD196616:ROD196620 RXZ196616:RXZ196620 SHV196616:SHV196620 SRR196616:SRR196620 TBN196616:TBN196620 TLJ196616:TLJ196620 TVF196616:TVF196620 UFB196616:UFB196620 UOX196616:UOX196620 UYT196616:UYT196620 VIP196616:VIP196620 VSL196616:VSL196620 WCH196616:WCH196620 WMD196616:WMD196620 WVZ196616:WVZ196620 R262152:R262156 JN262152:JN262156 TJ262152:TJ262156 ADF262152:ADF262156 ANB262152:ANB262156 AWX262152:AWX262156 BGT262152:BGT262156 BQP262152:BQP262156 CAL262152:CAL262156 CKH262152:CKH262156 CUD262152:CUD262156 DDZ262152:DDZ262156 DNV262152:DNV262156 DXR262152:DXR262156 EHN262152:EHN262156 ERJ262152:ERJ262156 FBF262152:FBF262156 FLB262152:FLB262156 FUX262152:FUX262156 GET262152:GET262156 GOP262152:GOP262156 GYL262152:GYL262156 HIH262152:HIH262156 HSD262152:HSD262156 IBZ262152:IBZ262156 ILV262152:ILV262156 IVR262152:IVR262156 JFN262152:JFN262156 JPJ262152:JPJ262156 JZF262152:JZF262156 KJB262152:KJB262156 KSX262152:KSX262156 LCT262152:LCT262156 LMP262152:LMP262156 LWL262152:LWL262156 MGH262152:MGH262156 MQD262152:MQD262156 MZZ262152:MZZ262156 NJV262152:NJV262156 NTR262152:NTR262156 ODN262152:ODN262156 ONJ262152:ONJ262156 OXF262152:OXF262156 PHB262152:PHB262156 PQX262152:PQX262156 QAT262152:QAT262156 QKP262152:QKP262156 QUL262152:QUL262156 REH262152:REH262156 ROD262152:ROD262156 RXZ262152:RXZ262156 SHV262152:SHV262156 SRR262152:SRR262156 TBN262152:TBN262156 TLJ262152:TLJ262156 TVF262152:TVF262156 UFB262152:UFB262156 UOX262152:UOX262156 UYT262152:UYT262156 VIP262152:VIP262156 VSL262152:VSL262156 WCH262152:WCH262156 WMD262152:WMD262156 WVZ262152:WVZ262156 R327688:R327692 JN327688:JN327692 TJ327688:TJ327692 ADF327688:ADF327692 ANB327688:ANB327692 AWX327688:AWX327692 BGT327688:BGT327692 BQP327688:BQP327692 CAL327688:CAL327692 CKH327688:CKH327692 CUD327688:CUD327692 DDZ327688:DDZ327692 DNV327688:DNV327692 DXR327688:DXR327692 EHN327688:EHN327692 ERJ327688:ERJ327692 FBF327688:FBF327692 FLB327688:FLB327692 FUX327688:FUX327692 GET327688:GET327692 GOP327688:GOP327692 GYL327688:GYL327692 HIH327688:HIH327692 HSD327688:HSD327692 IBZ327688:IBZ327692 ILV327688:ILV327692 IVR327688:IVR327692 JFN327688:JFN327692 JPJ327688:JPJ327692 JZF327688:JZF327692 KJB327688:KJB327692 KSX327688:KSX327692 LCT327688:LCT327692 LMP327688:LMP327692 LWL327688:LWL327692 MGH327688:MGH327692 MQD327688:MQD327692 MZZ327688:MZZ327692 NJV327688:NJV327692 NTR327688:NTR327692 ODN327688:ODN327692 ONJ327688:ONJ327692 OXF327688:OXF327692 PHB327688:PHB327692 PQX327688:PQX327692 QAT327688:QAT327692 QKP327688:QKP327692 QUL327688:QUL327692 REH327688:REH327692 ROD327688:ROD327692 RXZ327688:RXZ327692 SHV327688:SHV327692 SRR327688:SRR327692 TBN327688:TBN327692 TLJ327688:TLJ327692 TVF327688:TVF327692 UFB327688:UFB327692 UOX327688:UOX327692 UYT327688:UYT327692 VIP327688:VIP327692 VSL327688:VSL327692 WCH327688:WCH327692 WMD327688:WMD327692 WVZ327688:WVZ327692 R393224:R393228 JN393224:JN393228 TJ393224:TJ393228 ADF393224:ADF393228 ANB393224:ANB393228 AWX393224:AWX393228 BGT393224:BGT393228 BQP393224:BQP393228 CAL393224:CAL393228 CKH393224:CKH393228 CUD393224:CUD393228 DDZ393224:DDZ393228 DNV393224:DNV393228 DXR393224:DXR393228 EHN393224:EHN393228 ERJ393224:ERJ393228 FBF393224:FBF393228 FLB393224:FLB393228 FUX393224:FUX393228 GET393224:GET393228 GOP393224:GOP393228 GYL393224:GYL393228 HIH393224:HIH393228 HSD393224:HSD393228 IBZ393224:IBZ393228 ILV393224:ILV393228 IVR393224:IVR393228 JFN393224:JFN393228 JPJ393224:JPJ393228 JZF393224:JZF393228 KJB393224:KJB393228 KSX393224:KSX393228 LCT393224:LCT393228 LMP393224:LMP393228 LWL393224:LWL393228 MGH393224:MGH393228 MQD393224:MQD393228 MZZ393224:MZZ393228 NJV393224:NJV393228 NTR393224:NTR393228 ODN393224:ODN393228 ONJ393224:ONJ393228 OXF393224:OXF393228 PHB393224:PHB393228 PQX393224:PQX393228 QAT393224:QAT393228 QKP393224:QKP393228 QUL393224:QUL393228 REH393224:REH393228 ROD393224:ROD393228 RXZ393224:RXZ393228 SHV393224:SHV393228 SRR393224:SRR393228 TBN393224:TBN393228 TLJ393224:TLJ393228 TVF393224:TVF393228 UFB393224:UFB393228 UOX393224:UOX393228 UYT393224:UYT393228 VIP393224:VIP393228 VSL393224:VSL393228 WCH393224:WCH393228 WMD393224:WMD393228 WVZ393224:WVZ393228 R458760:R458764 JN458760:JN458764 TJ458760:TJ458764 ADF458760:ADF458764 ANB458760:ANB458764 AWX458760:AWX458764 BGT458760:BGT458764 BQP458760:BQP458764 CAL458760:CAL458764 CKH458760:CKH458764 CUD458760:CUD458764 DDZ458760:DDZ458764 DNV458760:DNV458764 DXR458760:DXR458764 EHN458760:EHN458764 ERJ458760:ERJ458764 FBF458760:FBF458764 FLB458760:FLB458764 FUX458760:FUX458764 GET458760:GET458764 GOP458760:GOP458764 GYL458760:GYL458764 HIH458760:HIH458764 HSD458760:HSD458764 IBZ458760:IBZ458764 ILV458760:ILV458764 IVR458760:IVR458764 JFN458760:JFN458764 JPJ458760:JPJ458764 JZF458760:JZF458764 KJB458760:KJB458764 KSX458760:KSX458764 LCT458760:LCT458764 LMP458760:LMP458764 LWL458760:LWL458764 MGH458760:MGH458764 MQD458760:MQD458764 MZZ458760:MZZ458764 NJV458760:NJV458764 NTR458760:NTR458764 ODN458760:ODN458764 ONJ458760:ONJ458764 OXF458760:OXF458764 PHB458760:PHB458764 PQX458760:PQX458764 QAT458760:QAT458764 QKP458760:QKP458764 QUL458760:QUL458764 REH458760:REH458764 ROD458760:ROD458764 RXZ458760:RXZ458764 SHV458760:SHV458764 SRR458760:SRR458764 TBN458760:TBN458764 TLJ458760:TLJ458764 TVF458760:TVF458764 UFB458760:UFB458764 UOX458760:UOX458764 UYT458760:UYT458764 VIP458760:VIP458764 VSL458760:VSL458764 WCH458760:WCH458764 WMD458760:WMD458764 WVZ458760:WVZ458764 R524296:R524300 JN524296:JN524300 TJ524296:TJ524300 ADF524296:ADF524300 ANB524296:ANB524300 AWX524296:AWX524300 BGT524296:BGT524300 BQP524296:BQP524300 CAL524296:CAL524300 CKH524296:CKH524300 CUD524296:CUD524300 DDZ524296:DDZ524300 DNV524296:DNV524300 DXR524296:DXR524300 EHN524296:EHN524300 ERJ524296:ERJ524300 FBF524296:FBF524300 FLB524296:FLB524300 FUX524296:FUX524300 GET524296:GET524300 GOP524296:GOP524300 GYL524296:GYL524300 HIH524296:HIH524300 HSD524296:HSD524300 IBZ524296:IBZ524300 ILV524296:ILV524300 IVR524296:IVR524300 JFN524296:JFN524300 JPJ524296:JPJ524300 JZF524296:JZF524300 KJB524296:KJB524300 KSX524296:KSX524300 LCT524296:LCT524300 LMP524296:LMP524300 LWL524296:LWL524300 MGH524296:MGH524300 MQD524296:MQD524300 MZZ524296:MZZ524300 NJV524296:NJV524300 NTR524296:NTR524300 ODN524296:ODN524300 ONJ524296:ONJ524300 OXF524296:OXF524300 PHB524296:PHB524300 PQX524296:PQX524300 QAT524296:QAT524300 QKP524296:QKP524300 QUL524296:QUL524300 REH524296:REH524300 ROD524296:ROD524300 RXZ524296:RXZ524300 SHV524296:SHV524300 SRR524296:SRR524300 TBN524296:TBN524300 TLJ524296:TLJ524300 TVF524296:TVF524300 UFB524296:UFB524300 UOX524296:UOX524300 UYT524296:UYT524300 VIP524296:VIP524300 VSL524296:VSL524300 WCH524296:WCH524300 WMD524296:WMD524300 WVZ524296:WVZ524300 R589832:R589836 JN589832:JN589836 TJ589832:TJ589836 ADF589832:ADF589836 ANB589832:ANB589836 AWX589832:AWX589836 BGT589832:BGT589836 BQP589832:BQP589836 CAL589832:CAL589836 CKH589832:CKH589836 CUD589832:CUD589836 DDZ589832:DDZ589836 DNV589832:DNV589836 DXR589832:DXR589836 EHN589832:EHN589836 ERJ589832:ERJ589836 FBF589832:FBF589836 FLB589832:FLB589836 FUX589832:FUX589836 GET589832:GET589836 GOP589832:GOP589836 GYL589832:GYL589836 HIH589832:HIH589836 HSD589832:HSD589836 IBZ589832:IBZ589836 ILV589832:ILV589836 IVR589832:IVR589836 JFN589832:JFN589836 JPJ589832:JPJ589836 JZF589832:JZF589836 KJB589832:KJB589836 KSX589832:KSX589836 LCT589832:LCT589836 LMP589832:LMP589836 LWL589832:LWL589836 MGH589832:MGH589836 MQD589832:MQD589836 MZZ589832:MZZ589836 NJV589832:NJV589836 NTR589832:NTR589836 ODN589832:ODN589836 ONJ589832:ONJ589836 OXF589832:OXF589836 PHB589832:PHB589836 PQX589832:PQX589836 QAT589832:QAT589836 QKP589832:QKP589836 QUL589832:QUL589836 REH589832:REH589836 ROD589832:ROD589836 RXZ589832:RXZ589836 SHV589832:SHV589836 SRR589832:SRR589836 TBN589832:TBN589836 TLJ589832:TLJ589836 TVF589832:TVF589836 UFB589832:UFB589836 UOX589832:UOX589836 UYT589832:UYT589836 VIP589832:VIP589836 VSL589832:VSL589836 WCH589832:WCH589836 WMD589832:WMD589836 WVZ589832:WVZ589836 R655368:R655372 JN655368:JN655372 TJ655368:TJ655372 ADF655368:ADF655372 ANB655368:ANB655372 AWX655368:AWX655372 BGT655368:BGT655372 BQP655368:BQP655372 CAL655368:CAL655372 CKH655368:CKH655372 CUD655368:CUD655372 DDZ655368:DDZ655372 DNV655368:DNV655372 DXR655368:DXR655372 EHN655368:EHN655372 ERJ655368:ERJ655372 FBF655368:FBF655372 FLB655368:FLB655372 FUX655368:FUX655372 GET655368:GET655372 GOP655368:GOP655372 GYL655368:GYL655372 HIH655368:HIH655372 HSD655368:HSD655372 IBZ655368:IBZ655372 ILV655368:ILV655372 IVR655368:IVR655372 JFN655368:JFN655372 JPJ655368:JPJ655372 JZF655368:JZF655372 KJB655368:KJB655372 KSX655368:KSX655372 LCT655368:LCT655372 LMP655368:LMP655372 LWL655368:LWL655372 MGH655368:MGH655372 MQD655368:MQD655372 MZZ655368:MZZ655372 NJV655368:NJV655372 NTR655368:NTR655372 ODN655368:ODN655372 ONJ655368:ONJ655372 OXF655368:OXF655372 PHB655368:PHB655372 PQX655368:PQX655372 QAT655368:QAT655372 QKP655368:QKP655372 QUL655368:QUL655372 REH655368:REH655372 ROD655368:ROD655372 RXZ655368:RXZ655372 SHV655368:SHV655372 SRR655368:SRR655372 TBN655368:TBN655372 TLJ655368:TLJ655372 TVF655368:TVF655372 UFB655368:UFB655372 UOX655368:UOX655372 UYT655368:UYT655372 VIP655368:VIP655372 VSL655368:VSL655372 WCH655368:WCH655372 WMD655368:WMD655372 WVZ655368:WVZ655372 R720904:R720908 JN720904:JN720908 TJ720904:TJ720908 ADF720904:ADF720908 ANB720904:ANB720908 AWX720904:AWX720908 BGT720904:BGT720908 BQP720904:BQP720908 CAL720904:CAL720908 CKH720904:CKH720908 CUD720904:CUD720908 DDZ720904:DDZ720908 DNV720904:DNV720908 DXR720904:DXR720908 EHN720904:EHN720908 ERJ720904:ERJ720908 FBF720904:FBF720908 FLB720904:FLB720908 FUX720904:FUX720908 GET720904:GET720908 GOP720904:GOP720908 GYL720904:GYL720908 HIH720904:HIH720908 HSD720904:HSD720908 IBZ720904:IBZ720908 ILV720904:ILV720908 IVR720904:IVR720908 JFN720904:JFN720908 JPJ720904:JPJ720908 JZF720904:JZF720908 KJB720904:KJB720908 KSX720904:KSX720908 LCT720904:LCT720908 LMP720904:LMP720908 LWL720904:LWL720908 MGH720904:MGH720908 MQD720904:MQD720908 MZZ720904:MZZ720908 NJV720904:NJV720908 NTR720904:NTR720908 ODN720904:ODN720908 ONJ720904:ONJ720908 OXF720904:OXF720908 PHB720904:PHB720908 PQX720904:PQX720908 QAT720904:QAT720908 QKP720904:QKP720908 QUL720904:QUL720908 REH720904:REH720908 ROD720904:ROD720908 RXZ720904:RXZ720908 SHV720904:SHV720908 SRR720904:SRR720908 TBN720904:TBN720908 TLJ720904:TLJ720908 TVF720904:TVF720908 UFB720904:UFB720908 UOX720904:UOX720908 UYT720904:UYT720908 VIP720904:VIP720908 VSL720904:VSL720908 WCH720904:WCH720908 WMD720904:WMD720908 WVZ720904:WVZ720908 R786440:R786444 JN786440:JN786444 TJ786440:TJ786444 ADF786440:ADF786444 ANB786440:ANB786444 AWX786440:AWX786444 BGT786440:BGT786444 BQP786440:BQP786444 CAL786440:CAL786444 CKH786440:CKH786444 CUD786440:CUD786444 DDZ786440:DDZ786444 DNV786440:DNV786444 DXR786440:DXR786444 EHN786440:EHN786444 ERJ786440:ERJ786444 FBF786440:FBF786444 FLB786440:FLB786444 FUX786440:FUX786444 GET786440:GET786444 GOP786440:GOP786444 GYL786440:GYL786444 HIH786440:HIH786444 HSD786440:HSD786444 IBZ786440:IBZ786444 ILV786440:ILV786444 IVR786440:IVR786444 JFN786440:JFN786444 JPJ786440:JPJ786444 JZF786440:JZF786444 KJB786440:KJB786444 KSX786440:KSX786444 LCT786440:LCT786444 LMP786440:LMP786444 LWL786440:LWL786444 MGH786440:MGH786444 MQD786440:MQD786444 MZZ786440:MZZ786444 NJV786440:NJV786444 NTR786440:NTR786444 ODN786440:ODN786444 ONJ786440:ONJ786444 OXF786440:OXF786444 PHB786440:PHB786444 PQX786440:PQX786444 QAT786440:QAT786444 QKP786440:QKP786444 QUL786440:QUL786444 REH786440:REH786444 ROD786440:ROD786444 RXZ786440:RXZ786444 SHV786440:SHV786444 SRR786440:SRR786444 TBN786440:TBN786444 TLJ786440:TLJ786444 TVF786440:TVF786444 UFB786440:UFB786444 UOX786440:UOX786444 UYT786440:UYT786444 VIP786440:VIP786444 VSL786440:VSL786444 WCH786440:WCH786444 WMD786440:WMD786444 WVZ786440:WVZ786444 R851976:R851980 JN851976:JN851980 TJ851976:TJ851980 ADF851976:ADF851980 ANB851976:ANB851980 AWX851976:AWX851980 BGT851976:BGT851980 BQP851976:BQP851980 CAL851976:CAL851980 CKH851976:CKH851980 CUD851976:CUD851980 DDZ851976:DDZ851980 DNV851976:DNV851980 DXR851976:DXR851980 EHN851976:EHN851980 ERJ851976:ERJ851980 FBF851976:FBF851980 FLB851976:FLB851980 FUX851976:FUX851980 GET851976:GET851980 GOP851976:GOP851980 GYL851976:GYL851980 HIH851976:HIH851980 HSD851976:HSD851980 IBZ851976:IBZ851980 ILV851976:ILV851980 IVR851976:IVR851980 JFN851976:JFN851980 JPJ851976:JPJ851980 JZF851976:JZF851980 KJB851976:KJB851980 KSX851976:KSX851980 LCT851976:LCT851980 LMP851976:LMP851980 LWL851976:LWL851980 MGH851976:MGH851980 MQD851976:MQD851980 MZZ851976:MZZ851980 NJV851976:NJV851980 NTR851976:NTR851980 ODN851976:ODN851980 ONJ851976:ONJ851980 OXF851976:OXF851980 PHB851976:PHB851980 PQX851976:PQX851980 QAT851976:QAT851980 QKP851976:QKP851980 QUL851976:QUL851980 REH851976:REH851980 ROD851976:ROD851980 RXZ851976:RXZ851980 SHV851976:SHV851980 SRR851976:SRR851980 TBN851976:TBN851980 TLJ851976:TLJ851980 TVF851976:TVF851980 UFB851976:UFB851980 UOX851976:UOX851980 UYT851976:UYT851980 VIP851976:VIP851980 VSL851976:VSL851980 WCH851976:WCH851980 WMD851976:WMD851980 WVZ851976:WVZ851980 R917512:R917516 JN917512:JN917516 TJ917512:TJ917516 ADF917512:ADF917516 ANB917512:ANB917516 AWX917512:AWX917516 BGT917512:BGT917516 BQP917512:BQP917516 CAL917512:CAL917516 CKH917512:CKH917516 CUD917512:CUD917516 DDZ917512:DDZ917516 DNV917512:DNV917516 DXR917512:DXR917516 EHN917512:EHN917516 ERJ917512:ERJ917516 FBF917512:FBF917516 FLB917512:FLB917516 FUX917512:FUX917516 GET917512:GET917516 GOP917512:GOP917516 GYL917512:GYL917516 HIH917512:HIH917516 HSD917512:HSD917516 IBZ917512:IBZ917516 ILV917512:ILV917516 IVR917512:IVR917516 JFN917512:JFN917516 JPJ917512:JPJ917516 JZF917512:JZF917516 KJB917512:KJB917516 KSX917512:KSX917516 LCT917512:LCT917516 LMP917512:LMP917516 LWL917512:LWL917516 MGH917512:MGH917516 MQD917512:MQD917516 MZZ917512:MZZ917516 NJV917512:NJV917516 NTR917512:NTR917516 ODN917512:ODN917516 ONJ917512:ONJ917516 OXF917512:OXF917516 PHB917512:PHB917516 PQX917512:PQX917516 QAT917512:QAT917516 QKP917512:QKP917516 QUL917512:QUL917516 REH917512:REH917516 ROD917512:ROD917516 RXZ917512:RXZ917516 SHV917512:SHV917516 SRR917512:SRR917516 TBN917512:TBN917516 TLJ917512:TLJ917516 TVF917512:TVF917516 UFB917512:UFB917516 UOX917512:UOX917516 UYT917512:UYT917516 VIP917512:VIP917516 VSL917512:VSL917516 WCH917512:WCH917516 WMD917512:WMD917516 WVZ917512:WVZ917516 R983048:R983052 JN983048:JN983052 TJ983048:TJ983052 ADF983048:ADF983052 ANB983048:ANB983052 AWX983048:AWX983052 BGT983048:BGT983052 BQP983048:BQP983052 CAL983048:CAL983052 CKH983048:CKH983052 CUD983048:CUD983052 DDZ983048:DDZ983052 DNV983048:DNV983052 DXR983048:DXR983052 EHN983048:EHN983052 ERJ983048:ERJ983052 FBF983048:FBF983052 FLB983048:FLB983052 FUX983048:FUX983052 GET983048:GET983052 GOP983048:GOP983052 GYL983048:GYL983052 HIH983048:HIH983052 HSD983048:HSD983052 IBZ983048:IBZ983052 ILV983048:ILV983052 IVR983048:IVR983052 JFN983048:JFN983052 JPJ983048:JPJ983052 JZF983048:JZF983052 KJB983048:KJB983052 KSX983048:KSX983052 LCT983048:LCT983052 LMP983048:LMP983052 LWL983048:LWL983052 MGH983048:MGH983052 MQD983048:MQD983052 MZZ983048:MZZ983052 NJV983048:NJV983052 NTR983048:NTR983052 ODN983048:ODN983052 ONJ983048:ONJ983052 OXF983048:OXF983052 PHB983048:PHB983052 PQX983048:PQX983052 QAT983048:QAT983052 QKP983048:QKP983052 QUL983048:QUL983052 REH983048:REH983052 ROD983048:ROD983052 RXZ983048:RXZ983052 SHV983048:SHV983052 SRR983048:SRR983052 TBN983048:TBN983052 TLJ983048:TLJ983052 TVF983048:TVF983052 UFB983048:UFB983052 UOX983048:UOX983052 UYT983048:UYT983052 VIP983048:VIP983052 VSL983048:VSL983052 WCH983048:WCH983052 WMD983048:WMD983052 WVZ983048:WVZ983052" xr:uid="{00000000-0002-0000-0500-000013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2 JJ2:JJ12 TF2:TF12 ADB2:ADB12 AMX2:AMX12 AWT2:AWT12 BGP2:BGP12 BQL2:BQL12 CAH2:CAH12 CKD2:CKD12 CTZ2:CTZ12 DDV2:DDV12 DNR2:DNR12 DXN2:DXN12 EHJ2:EHJ12 ERF2:ERF12 FBB2:FBB12 FKX2:FKX12 FUT2:FUT12 GEP2:GEP12 GOL2:GOL12 GYH2:GYH12 HID2:HID12 HRZ2:HRZ12 IBV2:IBV12 ILR2:ILR12 IVN2:IVN12 JFJ2:JFJ12 JPF2:JPF12 JZB2:JZB12 KIX2:KIX12 KST2:KST12 LCP2:LCP12 LML2:LML12 LWH2:LWH12 MGD2:MGD12 MPZ2:MPZ12 MZV2:MZV12 NJR2:NJR12 NTN2:NTN12 ODJ2:ODJ12 ONF2:ONF12 OXB2:OXB12 PGX2:PGX12 PQT2:PQT12 QAP2:QAP12 QKL2:QKL12 QUH2:QUH12 RED2:RED12 RNZ2:RNZ12 RXV2:RXV12 SHR2:SHR12 SRN2:SRN12 TBJ2:TBJ12 TLF2:TLF12 TVB2:TVB12 UEX2:UEX12 UOT2:UOT12 UYP2:UYP12 VIL2:VIL12 VSH2:VSH12 WCD2:WCD12 WLZ2:WLZ12 WVV2:WVV12 N65538:N65548 JJ65538:JJ65548 TF65538:TF65548 ADB65538:ADB65548 AMX65538:AMX65548 AWT65538:AWT65548 BGP65538:BGP65548 BQL65538:BQL65548 CAH65538:CAH65548 CKD65538:CKD65548 CTZ65538:CTZ65548 DDV65538:DDV65548 DNR65538:DNR65548 DXN65538:DXN65548 EHJ65538:EHJ65548 ERF65538:ERF65548 FBB65538:FBB65548 FKX65538:FKX65548 FUT65538:FUT65548 GEP65538:GEP65548 GOL65538:GOL65548 GYH65538:GYH65548 HID65538:HID65548 HRZ65538:HRZ65548 IBV65538:IBV65548 ILR65538:ILR65548 IVN65538:IVN65548 JFJ65538:JFJ65548 JPF65538:JPF65548 JZB65538:JZB65548 KIX65538:KIX65548 KST65538:KST65548 LCP65538:LCP65548 LML65538:LML65548 LWH65538:LWH65548 MGD65538:MGD65548 MPZ65538:MPZ65548 MZV65538:MZV65548 NJR65538:NJR65548 NTN65538:NTN65548 ODJ65538:ODJ65548 ONF65538:ONF65548 OXB65538:OXB65548 PGX65538:PGX65548 PQT65538:PQT65548 QAP65538:QAP65548 QKL65538:QKL65548 QUH65538:QUH65548 RED65538:RED65548 RNZ65538:RNZ65548 RXV65538:RXV65548 SHR65538:SHR65548 SRN65538:SRN65548 TBJ65538:TBJ65548 TLF65538:TLF65548 TVB65538:TVB65548 UEX65538:UEX65548 UOT65538:UOT65548 UYP65538:UYP65548 VIL65538:VIL65548 VSH65538:VSH65548 WCD65538:WCD65548 WLZ65538:WLZ65548 WVV65538:WVV65548 N131074:N131084 JJ131074:JJ131084 TF131074:TF131084 ADB131074:ADB131084 AMX131074:AMX131084 AWT131074:AWT131084 BGP131074:BGP131084 BQL131074:BQL131084 CAH131074:CAH131084 CKD131074:CKD131084 CTZ131074:CTZ131084 DDV131074:DDV131084 DNR131074:DNR131084 DXN131074:DXN131084 EHJ131074:EHJ131084 ERF131074:ERF131084 FBB131074:FBB131084 FKX131074:FKX131084 FUT131074:FUT131084 GEP131074:GEP131084 GOL131074:GOL131084 GYH131074:GYH131084 HID131074:HID131084 HRZ131074:HRZ131084 IBV131074:IBV131084 ILR131074:ILR131084 IVN131074:IVN131084 JFJ131074:JFJ131084 JPF131074:JPF131084 JZB131074:JZB131084 KIX131074:KIX131084 KST131074:KST131084 LCP131074:LCP131084 LML131074:LML131084 LWH131074:LWH131084 MGD131074:MGD131084 MPZ131074:MPZ131084 MZV131074:MZV131084 NJR131074:NJR131084 NTN131074:NTN131084 ODJ131074:ODJ131084 ONF131074:ONF131084 OXB131074:OXB131084 PGX131074:PGX131084 PQT131074:PQT131084 QAP131074:QAP131084 QKL131074:QKL131084 QUH131074:QUH131084 RED131074:RED131084 RNZ131074:RNZ131084 RXV131074:RXV131084 SHR131074:SHR131084 SRN131074:SRN131084 TBJ131074:TBJ131084 TLF131074:TLF131084 TVB131074:TVB131084 UEX131074:UEX131084 UOT131074:UOT131084 UYP131074:UYP131084 VIL131074:VIL131084 VSH131074:VSH131084 WCD131074:WCD131084 WLZ131074:WLZ131084 WVV131074:WVV131084 N196610:N196620 JJ196610:JJ196620 TF196610:TF196620 ADB196610:ADB196620 AMX196610:AMX196620 AWT196610:AWT196620 BGP196610:BGP196620 BQL196610:BQL196620 CAH196610:CAH196620 CKD196610:CKD196620 CTZ196610:CTZ196620 DDV196610:DDV196620 DNR196610:DNR196620 DXN196610:DXN196620 EHJ196610:EHJ196620 ERF196610:ERF196620 FBB196610:FBB196620 FKX196610:FKX196620 FUT196610:FUT196620 GEP196610:GEP196620 GOL196610:GOL196620 GYH196610:GYH196620 HID196610:HID196620 HRZ196610:HRZ196620 IBV196610:IBV196620 ILR196610:ILR196620 IVN196610:IVN196620 JFJ196610:JFJ196620 JPF196610:JPF196620 JZB196610:JZB196620 KIX196610:KIX196620 KST196610:KST196620 LCP196610:LCP196620 LML196610:LML196620 LWH196610:LWH196620 MGD196610:MGD196620 MPZ196610:MPZ196620 MZV196610:MZV196620 NJR196610:NJR196620 NTN196610:NTN196620 ODJ196610:ODJ196620 ONF196610:ONF196620 OXB196610:OXB196620 PGX196610:PGX196620 PQT196610:PQT196620 QAP196610:QAP196620 QKL196610:QKL196620 QUH196610:QUH196620 RED196610:RED196620 RNZ196610:RNZ196620 RXV196610:RXV196620 SHR196610:SHR196620 SRN196610:SRN196620 TBJ196610:TBJ196620 TLF196610:TLF196620 TVB196610:TVB196620 UEX196610:UEX196620 UOT196610:UOT196620 UYP196610:UYP196620 VIL196610:VIL196620 VSH196610:VSH196620 WCD196610:WCD196620 WLZ196610:WLZ196620 WVV196610:WVV196620 N262146:N262156 JJ262146:JJ262156 TF262146:TF262156 ADB262146:ADB262156 AMX262146:AMX262156 AWT262146:AWT262156 BGP262146:BGP262156 BQL262146:BQL262156 CAH262146:CAH262156 CKD262146:CKD262156 CTZ262146:CTZ262156 DDV262146:DDV262156 DNR262146:DNR262156 DXN262146:DXN262156 EHJ262146:EHJ262156 ERF262146:ERF262156 FBB262146:FBB262156 FKX262146:FKX262156 FUT262146:FUT262156 GEP262146:GEP262156 GOL262146:GOL262156 GYH262146:GYH262156 HID262146:HID262156 HRZ262146:HRZ262156 IBV262146:IBV262156 ILR262146:ILR262156 IVN262146:IVN262156 JFJ262146:JFJ262156 JPF262146:JPF262156 JZB262146:JZB262156 KIX262146:KIX262156 KST262146:KST262156 LCP262146:LCP262156 LML262146:LML262156 LWH262146:LWH262156 MGD262146:MGD262156 MPZ262146:MPZ262156 MZV262146:MZV262156 NJR262146:NJR262156 NTN262146:NTN262156 ODJ262146:ODJ262156 ONF262146:ONF262156 OXB262146:OXB262156 PGX262146:PGX262156 PQT262146:PQT262156 QAP262146:QAP262156 QKL262146:QKL262156 QUH262146:QUH262156 RED262146:RED262156 RNZ262146:RNZ262156 RXV262146:RXV262156 SHR262146:SHR262156 SRN262146:SRN262156 TBJ262146:TBJ262156 TLF262146:TLF262156 TVB262146:TVB262156 UEX262146:UEX262156 UOT262146:UOT262156 UYP262146:UYP262156 VIL262146:VIL262156 VSH262146:VSH262156 WCD262146:WCD262156 WLZ262146:WLZ262156 WVV262146:WVV262156 N327682:N327692 JJ327682:JJ327692 TF327682:TF327692 ADB327682:ADB327692 AMX327682:AMX327692 AWT327682:AWT327692 BGP327682:BGP327692 BQL327682:BQL327692 CAH327682:CAH327692 CKD327682:CKD327692 CTZ327682:CTZ327692 DDV327682:DDV327692 DNR327682:DNR327692 DXN327682:DXN327692 EHJ327682:EHJ327692 ERF327682:ERF327692 FBB327682:FBB327692 FKX327682:FKX327692 FUT327682:FUT327692 GEP327682:GEP327692 GOL327682:GOL327692 GYH327682:GYH327692 HID327682:HID327692 HRZ327682:HRZ327692 IBV327682:IBV327692 ILR327682:ILR327692 IVN327682:IVN327692 JFJ327682:JFJ327692 JPF327682:JPF327692 JZB327682:JZB327692 KIX327682:KIX327692 KST327682:KST327692 LCP327682:LCP327692 LML327682:LML327692 LWH327682:LWH327692 MGD327682:MGD327692 MPZ327682:MPZ327692 MZV327682:MZV327692 NJR327682:NJR327692 NTN327682:NTN327692 ODJ327682:ODJ327692 ONF327682:ONF327692 OXB327682:OXB327692 PGX327682:PGX327692 PQT327682:PQT327692 QAP327682:QAP327692 QKL327682:QKL327692 QUH327682:QUH327692 RED327682:RED327692 RNZ327682:RNZ327692 RXV327682:RXV327692 SHR327682:SHR327692 SRN327682:SRN327692 TBJ327682:TBJ327692 TLF327682:TLF327692 TVB327682:TVB327692 UEX327682:UEX327692 UOT327682:UOT327692 UYP327682:UYP327692 VIL327682:VIL327692 VSH327682:VSH327692 WCD327682:WCD327692 WLZ327682:WLZ327692 WVV327682:WVV327692 N393218:N393228 JJ393218:JJ393228 TF393218:TF393228 ADB393218:ADB393228 AMX393218:AMX393228 AWT393218:AWT393228 BGP393218:BGP393228 BQL393218:BQL393228 CAH393218:CAH393228 CKD393218:CKD393228 CTZ393218:CTZ393228 DDV393218:DDV393228 DNR393218:DNR393228 DXN393218:DXN393228 EHJ393218:EHJ393228 ERF393218:ERF393228 FBB393218:FBB393228 FKX393218:FKX393228 FUT393218:FUT393228 GEP393218:GEP393228 GOL393218:GOL393228 GYH393218:GYH393228 HID393218:HID393228 HRZ393218:HRZ393228 IBV393218:IBV393228 ILR393218:ILR393228 IVN393218:IVN393228 JFJ393218:JFJ393228 JPF393218:JPF393228 JZB393218:JZB393228 KIX393218:KIX393228 KST393218:KST393228 LCP393218:LCP393228 LML393218:LML393228 LWH393218:LWH393228 MGD393218:MGD393228 MPZ393218:MPZ393228 MZV393218:MZV393228 NJR393218:NJR393228 NTN393218:NTN393228 ODJ393218:ODJ393228 ONF393218:ONF393228 OXB393218:OXB393228 PGX393218:PGX393228 PQT393218:PQT393228 QAP393218:QAP393228 QKL393218:QKL393228 QUH393218:QUH393228 RED393218:RED393228 RNZ393218:RNZ393228 RXV393218:RXV393228 SHR393218:SHR393228 SRN393218:SRN393228 TBJ393218:TBJ393228 TLF393218:TLF393228 TVB393218:TVB393228 UEX393218:UEX393228 UOT393218:UOT393228 UYP393218:UYP393228 VIL393218:VIL393228 VSH393218:VSH393228 WCD393218:WCD393228 WLZ393218:WLZ393228 WVV393218:WVV393228 N458754:N458764 JJ458754:JJ458764 TF458754:TF458764 ADB458754:ADB458764 AMX458754:AMX458764 AWT458754:AWT458764 BGP458754:BGP458764 BQL458754:BQL458764 CAH458754:CAH458764 CKD458754:CKD458764 CTZ458754:CTZ458764 DDV458754:DDV458764 DNR458754:DNR458764 DXN458754:DXN458764 EHJ458754:EHJ458764 ERF458754:ERF458764 FBB458754:FBB458764 FKX458754:FKX458764 FUT458754:FUT458764 GEP458754:GEP458764 GOL458754:GOL458764 GYH458754:GYH458764 HID458754:HID458764 HRZ458754:HRZ458764 IBV458754:IBV458764 ILR458754:ILR458764 IVN458754:IVN458764 JFJ458754:JFJ458764 JPF458754:JPF458764 JZB458754:JZB458764 KIX458754:KIX458764 KST458754:KST458764 LCP458754:LCP458764 LML458754:LML458764 LWH458754:LWH458764 MGD458754:MGD458764 MPZ458754:MPZ458764 MZV458754:MZV458764 NJR458754:NJR458764 NTN458754:NTN458764 ODJ458754:ODJ458764 ONF458754:ONF458764 OXB458754:OXB458764 PGX458754:PGX458764 PQT458754:PQT458764 QAP458754:QAP458764 QKL458754:QKL458764 QUH458754:QUH458764 RED458754:RED458764 RNZ458754:RNZ458764 RXV458754:RXV458764 SHR458754:SHR458764 SRN458754:SRN458764 TBJ458754:TBJ458764 TLF458754:TLF458764 TVB458754:TVB458764 UEX458754:UEX458764 UOT458754:UOT458764 UYP458754:UYP458764 VIL458754:VIL458764 VSH458754:VSH458764 WCD458754:WCD458764 WLZ458754:WLZ458764 WVV458754:WVV458764 N524290:N524300 JJ524290:JJ524300 TF524290:TF524300 ADB524290:ADB524300 AMX524290:AMX524300 AWT524290:AWT524300 BGP524290:BGP524300 BQL524290:BQL524300 CAH524290:CAH524300 CKD524290:CKD524300 CTZ524290:CTZ524300 DDV524290:DDV524300 DNR524290:DNR524300 DXN524290:DXN524300 EHJ524290:EHJ524300 ERF524290:ERF524300 FBB524290:FBB524300 FKX524290:FKX524300 FUT524290:FUT524300 GEP524290:GEP524300 GOL524290:GOL524300 GYH524290:GYH524300 HID524290:HID524300 HRZ524290:HRZ524300 IBV524290:IBV524300 ILR524290:ILR524300 IVN524290:IVN524300 JFJ524290:JFJ524300 JPF524290:JPF524300 JZB524290:JZB524300 KIX524290:KIX524300 KST524290:KST524300 LCP524290:LCP524300 LML524290:LML524300 LWH524290:LWH524300 MGD524290:MGD524300 MPZ524290:MPZ524300 MZV524290:MZV524300 NJR524290:NJR524300 NTN524290:NTN524300 ODJ524290:ODJ524300 ONF524290:ONF524300 OXB524290:OXB524300 PGX524290:PGX524300 PQT524290:PQT524300 QAP524290:QAP524300 QKL524290:QKL524300 QUH524290:QUH524300 RED524290:RED524300 RNZ524290:RNZ524300 RXV524290:RXV524300 SHR524290:SHR524300 SRN524290:SRN524300 TBJ524290:TBJ524300 TLF524290:TLF524300 TVB524290:TVB524300 UEX524290:UEX524300 UOT524290:UOT524300 UYP524290:UYP524300 VIL524290:VIL524300 VSH524290:VSH524300 WCD524290:WCD524300 WLZ524290:WLZ524300 WVV524290:WVV524300 N589826:N589836 JJ589826:JJ589836 TF589826:TF589836 ADB589826:ADB589836 AMX589826:AMX589836 AWT589826:AWT589836 BGP589826:BGP589836 BQL589826:BQL589836 CAH589826:CAH589836 CKD589826:CKD589836 CTZ589826:CTZ589836 DDV589826:DDV589836 DNR589826:DNR589836 DXN589826:DXN589836 EHJ589826:EHJ589836 ERF589826:ERF589836 FBB589826:FBB589836 FKX589826:FKX589836 FUT589826:FUT589836 GEP589826:GEP589836 GOL589826:GOL589836 GYH589826:GYH589836 HID589826:HID589836 HRZ589826:HRZ589836 IBV589826:IBV589836 ILR589826:ILR589836 IVN589826:IVN589836 JFJ589826:JFJ589836 JPF589826:JPF589836 JZB589826:JZB589836 KIX589826:KIX589836 KST589826:KST589836 LCP589826:LCP589836 LML589826:LML589836 LWH589826:LWH589836 MGD589826:MGD589836 MPZ589826:MPZ589836 MZV589826:MZV589836 NJR589826:NJR589836 NTN589826:NTN589836 ODJ589826:ODJ589836 ONF589826:ONF589836 OXB589826:OXB589836 PGX589826:PGX589836 PQT589826:PQT589836 QAP589826:QAP589836 QKL589826:QKL589836 QUH589826:QUH589836 RED589826:RED589836 RNZ589826:RNZ589836 RXV589826:RXV589836 SHR589826:SHR589836 SRN589826:SRN589836 TBJ589826:TBJ589836 TLF589826:TLF589836 TVB589826:TVB589836 UEX589826:UEX589836 UOT589826:UOT589836 UYP589826:UYP589836 VIL589826:VIL589836 VSH589826:VSH589836 WCD589826:WCD589836 WLZ589826:WLZ589836 WVV589826:WVV589836 N655362:N655372 JJ655362:JJ655372 TF655362:TF655372 ADB655362:ADB655372 AMX655362:AMX655372 AWT655362:AWT655372 BGP655362:BGP655372 BQL655362:BQL655372 CAH655362:CAH655372 CKD655362:CKD655372 CTZ655362:CTZ655372 DDV655362:DDV655372 DNR655362:DNR655372 DXN655362:DXN655372 EHJ655362:EHJ655372 ERF655362:ERF655372 FBB655362:FBB655372 FKX655362:FKX655372 FUT655362:FUT655372 GEP655362:GEP655372 GOL655362:GOL655372 GYH655362:GYH655372 HID655362:HID655372 HRZ655362:HRZ655372 IBV655362:IBV655372 ILR655362:ILR655372 IVN655362:IVN655372 JFJ655362:JFJ655372 JPF655362:JPF655372 JZB655362:JZB655372 KIX655362:KIX655372 KST655362:KST655372 LCP655362:LCP655372 LML655362:LML655372 LWH655362:LWH655372 MGD655362:MGD655372 MPZ655362:MPZ655372 MZV655362:MZV655372 NJR655362:NJR655372 NTN655362:NTN655372 ODJ655362:ODJ655372 ONF655362:ONF655372 OXB655362:OXB655372 PGX655362:PGX655372 PQT655362:PQT655372 QAP655362:QAP655372 QKL655362:QKL655372 QUH655362:QUH655372 RED655362:RED655372 RNZ655362:RNZ655372 RXV655362:RXV655372 SHR655362:SHR655372 SRN655362:SRN655372 TBJ655362:TBJ655372 TLF655362:TLF655372 TVB655362:TVB655372 UEX655362:UEX655372 UOT655362:UOT655372 UYP655362:UYP655372 VIL655362:VIL655372 VSH655362:VSH655372 WCD655362:WCD655372 WLZ655362:WLZ655372 WVV655362:WVV655372 N720898:N720908 JJ720898:JJ720908 TF720898:TF720908 ADB720898:ADB720908 AMX720898:AMX720908 AWT720898:AWT720908 BGP720898:BGP720908 BQL720898:BQL720908 CAH720898:CAH720908 CKD720898:CKD720908 CTZ720898:CTZ720908 DDV720898:DDV720908 DNR720898:DNR720908 DXN720898:DXN720908 EHJ720898:EHJ720908 ERF720898:ERF720908 FBB720898:FBB720908 FKX720898:FKX720908 FUT720898:FUT720908 GEP720898:GEP720908 GOL720898:GOL720908 GYH720898:GYH720908 HID720898:HID720908 HRZ720898:HRZ720908 IBV720898:IBV720908 ILR720898:ILR720908 IVN720898:IVN720908 JFJ720898:JFJ720908 JPF720898:JPF720908 JZB720898:JZB720908 KIX720898:KIX720908 KST720898:KST720908 LCP720898:LCP720908 LML720898:LML720908 LWH720898:LWH720908 MGD720898:MGD720908 MPZ720898:MPZ720908 MZV720898:MZV720908 NJR720898:NJR720908 NTN720898:NTN720908 ODJ720898:ODJ720908 ONF720898:ONF720908 OXB720898:OXB720908 PGX720898:PGX720908 PQT720898:PQT720908 QAP720898:QAP720908 QKL720898:QKL720908 QUH720898:QUH720908 RED720898:RED720908 RNZ720898:RNZ720908 RXV720898:RXV720908 SHR720898:SHR720908 SRN720898:SRN720908 TBJ720898:TBJ720908 TLF720898:TLF720908 TVB720898:TVB720908 UEX720898:UEX720908 UOT720898:UOT720908 UYP720898:UYP720908 VIL720898:VIL720908 VSH720898:VSH720908 WCD720898:WCD720908 WLZ720898:WLZ720908 WVV720898:WVV720908 N786434:N786444 JJ786434:JJ786444 TF786434:TF786444 ADB786434:ADB786444 AMX786434:AMX786444 AWT786434:AWT786444 BGP786434:BGP786444 BQL786434:BQL786444 CAH786434:CAH786444 CKD786434:CKD786444 CTZ786434:CTZ786444 DDV786434:DDV786444 DNR786434:DNR786444 DXN786434:DXN786444 EHJ786434:EHJ786444 ERF786434:ERF786444 FBB786434:FBB786444 FKX786434:FKX786444 FUT786434:FUT786444 GEP786434:GEP786444 GOL786434:GOL786444 GYH786434:GYH786444 HID786434:HID786444 HRZ786434:HRZ786444 IBV786434:IBV786444 ILR786434:ILR786444 IVN786434:IVN786444 JFJ786434:JFJ786444 JPF786434:JPF786444 JZB786434:JZB786444 KIX786434:KIX786444 KST786434:KST786444 LCP786434:LCP786444 LML786434:LML786444 LWH786434:LWH786444 MGD786434:MGD786444 MPZ786434:MPZ786444 MZV786434:MZV786444 NJR786434:NJR786444 NTN786434:NTN786444 ODJ786434:ODJ786444 ONF786434:ONF786444 OXB786434:OXB786444 PGX786434:PGX786444 PQT786434:PQT786444 QAP786434:QAP786444 QKL786434:QKL786444 QUH786434:QUH786444 RED786434:RED786444 RNZ786434:RNZ786444 RXV786434:RXV786444 SHR786434:SHR786444 SRN786434:SRN786444 TBJ786434:TBJ786444 TLF786434:TLF786444 TVB786434:TVB786444 UEX786434:UEX786444 UOT786434:UOT786444 UYP786434:UYP786444 VIL786434:VIL786444 VSH786434:VSH786444 WCD786434:WCD786444 WLZ786434:WLZ786444 WVV786434:WVV786444 N851970:N851980 JJ851970:JJ851980 TF851970:TF851980 ADB851970:ADB851980 AMX851970:AMX851980 AWT851970:AWT851980 BGP851970:BGP851980 BQL851970:BQL851980 CAH851970:CAH851980 CKD851970:CKD851980 CTZ851970:CTZ851980 DDV851970:DDV851980 DNR851970:DNR851980 DXN851970:DXN851980 EHJ851970:EHJ851980 ERF851970:ERF851980 FBB851970:FBB851980 FKX851970:FKX851980 FUT851970:FUT851980 GEP851970:GEP851980 GOL851970:GOL851980 GYH851970:GYH851980 HID851970:HID851980 HRZ851970:HRZ851980 IBV851970:IBV851980 ILR851970:ILR851980 IVN851970:IVN851980 JFJ851970:JFJ851980 JPF851970:JPF851980 JZB851970:JZB851980 KIX851970:KIX851980 KST851970:KST851980 LCP851970:LCP851980 LML851970:LML851980 LWH851970:LWH851980 MGD851970:MGD851980 MPZ851970:MPZ851980 MZV851970:MZV851980 NJR851970:NJR851980 NTN851970:NTN851980 ODJ851970:ODJ851980 ONF851970:ONF851980 OXB851970:OXB851980 PGX851970:PGX851980 PQT851970:PQT851980 QAP851970:QAP851980 QKL851970:QKL851980 QUH851970:QUH851980 RED851970:RED851980 RNZ851970:RNZ851980 RXV851970:RXV851980 SHR851970:SHR851980 SRN851970:SRN851980 TBJ851970:TBJ851980 TLF851970:TLF851980 TVB851970:TVB851980 UEX851970:UEX851980 UOT851970:UOT851980 UYP851970:UYP851980 VIL851970:VIL851980 VSH851970:VSH851980 WCD851970:WCD851980 WLZ851970:WLZ851980 WVV851970:WVV851980 N917506:N917516 JJ917506:JJ917516 TF917506:TF917516 ADB917506:ADB917516 AMX917506:AMX917516 AWT917506:AWT917516 BGP917506:BGP917516 BQL917506:BQL917516 CAH917506:CAH917516 CKD917506:CKD917516 CTZ917506:CTZ917516 DDV917506:DDV917516 DNR917506:DNR917516 DXN917506:DXN917516 EHJ917506:EHJ917516 ERF917506:ERF917516 FBB917506:FBB917516 FKX917506:FKX917516 FUT917506:FUT917516 GEP917506:GEP917516 GOL917506:GOL917516 GYH917506:GYH917516 HID917506:HID917516 HRZ917506:HRZ917516 IBV917506:IBV917516 ILR917506:ILR917516 IVN917506:IVN917516 JFJ917506:JFJ917516 JPF917506:JPF917516 JZB917506:JZB917516 KIX917506:KIX917516 KST917506:KST917516 LCP917506:LCP917516 LML917506:LML917516 LWH917506:LWH917516 MGD917506:MGD917516 MPZ917506:MPZ917516 MZV917506:MZV917516 NJR917506:NJR917516 NTN917506:NTN917516 ODJ917506:ODJ917516 ONF917506:ONF917516 OXB917506:OXB917516 PGX917506:PGX917516 PQT917506:PQT917516 QAP917506:QAP917516 QKL917506:QKL917516 QUH917506:QUH917516 RED917506:RED917516 RNZ917506:RNZ917516 RXV917506:RXV917516 SHR917506:SHR917516 SRN917506:SRN917516 TBJ917506:TBJ917516 TLF917506:TLF917516 TVB917506:TVB917516 UEX917506:UEX917516 UOT917506:UOT917516 UYP917506:UYP917516 VIL917506:VIL917516 VSH917506:VSH917516 WCD917506:WCD917516 WLZ917506:WLZ917516 WVV917506:WVV917516 N983042:N983052 JJ983042:JJ983052 TF983042:TF983052 ADB983042:ADB983052 AMX983042:AMX983052 AWT983042:AWT983052 BGP983042:BGP983052 BQL983042:BQL983052 CAH983042:CAH983052 CKD983042:CKD983052 CTZ983042:CTZ983052 DDV983042:DDV983052 DNR983042:DNR983052 DXN983042:DXN983052 EHJ983042:EHJ983052 ERF983042:ERF983052 FBB983042:FBB983052 FKX983042:FKX983052 FUT983042:FUT983052 GEP983042:GEP983052 GOL983042:GOL983052 GYH983042:GYH983052 HID983042:HID983052 HRZ983042:HRZ983052 IBV983042:IBV983052 ILR983042:ILR983052 IVN983042:IVN983052 JFJ983042:JFJ983052 JPF983042:JPF983052 JZB983042:JZB983052 KIX983042:KIX983052 KST983042:KST983052 LCP983042:LCP983052 LML983042:LML983052 LWH983042:LWH983052 MGD983042:MGD983052 MPZ983042:MPZ983052 MZV983042:MZV983052 NJR983042:NJR983052 NTN983042:NTN983052 ODJ983042:ODJ983052 ONF983042:ONF983052 OXB983042:OXB983052 PGX983042:PGX983052 PQT983042:PQT983052 QAP983042:QAP983052 QKL983042:QKL983052 QUH983042:QUH983052 RED983042:RED983052 RNZ983042:RNZ983052 RXV983042:RXV983052 SHR983042:SHR983052 SRN983042:SRN983052 TBJ983042:TBJ983052 TLF983042:TLF983052 TVB983042:TVB983052 UEX983042:UEX983052 UOT983042:UOT983052 UYP983042:UYP983052 VIL983042:VIL983052 VSH983042:VSH983052 WCD983042:WCD983052 WLZ983042:WLZ983052 WVV983042:WVV983052" xr:uid="{00000000-0002-0000-0500-000014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2 JI2:JI12 TE2:TE12 ADA2:ADA12 AMW2:AMW12 AWS2:AWS12 BGO2:BGO12 BQK2:BQK12 CAG2:CAG12 CKC2:CKC12 CTY2:CTY12 DDU2:DDU12 DNQ2:DNQ12 DXM2:DXM12 EHI2:EHI12 ERE2:ERE12 FBA2:FBA12 FKW2:FKW12 FUS2:FUS12 GEO2:GEO12 GOK2:GOK12 GYG2:GYG12 HIC2:HIC12 HRY2:HRY12 IBU2:IBU12 ILQ2:ILQ12 IVM2:IVM12 JFI2:JFI12 JPE2:JPE12 JZA2:JZA12 KIW2:KIW12 KSS2:KSS12 LCO2:LCO12 LMK2:LMK12 LWG2:LWG12 MGC2:MGC12 MPY2:MPY12 MZU2:MZU12 NJQ2:NJQ12 NTM2:NTM12 ODI2:ODI12 ONE2:ONE12 OXA2:OXA12 PGW2:PGW12 PQS2:PQS12 QAO2:QAO12 QKK2:QKK12 QUG2:QUG12 REC2:REC12 RNY2:RNY12 RXU2:RXU12 SHQ2:SHQ12 SRM2:SRM12 TBI2:TBI12 TLE2:TLE12 TVA2:TVA12 UEW2:UEW12 UOS2:UOS12 UYO2:UYO12 VIK2:VIK12 VSG2:VSG12 WCC2:WCC12 WLY2:WLY12 WVU2:WVU12 M65538:M65548 JI65538:JI65548 TE65538:TE65548 ADA65538:ADA65548 AMW65538:AMW65548 AWS65538:AWS65548 BGO65538:BGO65548 BQK65538:BQK65548 CAG65538:CAG65548 CKC65538:CKC65548 CTY65538:CTY65548 DDU65538:DDU65548 DNQ65538:DNQ65548 DXM65538:DXM65548 EHI65538:EHI65548 ERE65538:ERE65548 FBA65538:FBA65548 FKW65538:FKW65548 FUS65538:FUS65548 GEO65538:GEO65548 GOK65538:GOK65548 GYG65538:GYG65548 HIC65538:HIC65548 HRY65538:HRY65548 IBU65538:IBU65548 ILQ65538:ILQ65548 IVM65538:IVM65548 JFI65538:JFI65548 JPE65538:JPE65548 JZA65538:JZA65548 KIW65538:KIW65548 KSS65538:KSS65548 LCO65538:LCO65548 LMK65538:LMK65548 LWG65538:LWG65548 MGC65538:MGC65548 MPY65538:MPY65548 MZU65538:MZU65548 NJQ65538:NJQ65548 NTM65538:NTM65548 ODI65538:ODI65548 ONE65538:ONE65548 OXA65538:OXA65548 PGW65538:PGW65548 PQS65538:PQS65548 QAO65538:QAO65548 QKK65538:QKK65548 QUG65538:QUG65548 REC65538:REC65548 RNY65538:RNY65548 RXU65538:RXU65548 SHQ65538:SHQ65548 SRM65538:SRM65548 TBI65538:TBI65548 TLE65538:TLE65548 TVA65538:TVA65548 UEW65538:UEW65548 UOS65538:UOS65548 UYO65538:UYO65548 VIK65538:VIK65548 VSG65538:VSG65548 WCC65538:WCC65548 WLY65538:WLY65548 WVU65538:WVU65548 M131074:M131084 JI131074:JI131084 TE131074:TE131084 ADA131074:ADA131084 AMW131074:AMW131084 AWS131074:AWS131084 BGO131074:BGO131084 BQK131074:BQK131084 CAG131074:CAG131084 CKC131074:CKC131084 CTY131074:CTY131084 DDU131074:DDU131084 DNQ131074:DNQ131084 DXM131074:DXM131084 EHI131074:EHI131084 ERE131074:ERE131084 FBA131074:FBA131084 FKW131074:FKW131084 FUS131074:FUS131084 GEO131074:GEO131084 GOK131074:GOK131084 GYG131074:GYG131084 HIC131074:HIC131084 HRY131074:HRY131084 IBU131074:IBU131084 ILQ131074:ILQ131084 IVM131074:IVM131084 JFI131074:JFI131084 JPE131074:JPE131084 JZA131074:JZA131084 KIW131074:KIW131084 KSS131074:KSS131084 LCO131074:LCO131084 LMK131074:LMK131084 LWG131074:LWG131084 MGC131074:MGC131084 MPY131074:MPY131084 MZU131074:MZU131084 NJQ131074:NJQ131084 NTM131074:NTM131084 ODI131074:ODI131084 ONE131074:ONE131084 OXA131074:OXA131084 PGW131074:PGW131084 PQS131074:PQS131084 QAO131074:QAO131084 QKK131074:QKK131084 QUG131074:QUG131084 REC131074:REC131084 RNY131074:RNY131084 RXU131074:RXU131084 SHQ131074:SHQ131084 SRM131074:SRM131084 TBI131074:TBI131084 TLE131074:TLE131084 TVA131074:TVA131084 UEW131074:UEW131084 UOS131074:UOS131084 UYO131074:UYO131084 VIK131074:VIK131084 VSG131074:VSG131084 WCC131074:WCC131084 WLY131074:WLY131084 WVU131074:WVU131084 M196610:M196620 JI196610:JI196620 TE196610:TE196620 ADA196610:ADA196620 AMW196610:AMW196620 AWS196610:AWS196620 BGO196610:BGO196620 BQK196610:BQK196620 CAG196610:CAG196620 CKC196610:CKC196620 CTY196610:CTY196620 DDU196610:DDU196620 DNQ196610:DNQ196620 DXM196610:DXM196620 EHI196610:EHI196620 ERE196610:ERE196620 FBA196610:FBA196620 FKW196610:FKW196620 FUS196610:FUS196620 GEO196610:GEO196620 GOK196610:GOK196620 GYG196610:GYG196620 HIC196610:HIC196620 HRY196610:HRY196620 IBU196610:IBU196620 ILQ196610:ILQ196620 IVM196610:IVM196620 JFI196610:JFI196620 JPE196610:JPE196620 JZA196610:JZA196620 KIW196610:KIW196620 KSS196610:KSS196620 LCO196610:LCO196620 LMK196610:LMK196620 LWG196610:LWG196620 MGC196610:MGC196620 MPY196610:MPY196620 MZU196610:MZU196620 NJQ196610:NJQ196620 NTM196610:NTM196620 ODI196610:ODI196620 ONE196610:ONE196620 OXA196610:OXA196620 PGW196610:PGW196620 PQS196610:PQS196620 QAO196610:QAO196620 QKK196610:QKK196620 QUG196610:QUG196620 REC196610:REC196620 RNY196610:RNY196620 RXU196610:RXU196620 SHQ196610:SHQ196620 SRM196610:SRM196620 TBI196610:TBI196620 TLE196610:TLE196620 TVA196610:TVA196620 UEW196610:UEW196620 UOS196610:UOS196620 UYO196610:UYO196620 VIK196610:VIK196620 VSG196610:VSG196620 WCC196610:WCC196620 WLY196610:WLY196620 WVU196610:WVU196620 M262146:M262156 JI262146:JI262156 TE262146:TE262156 ADA262146:ADA262156 AMW262146:AMW262156 AWS262146:AWS262156 BGO262146:BGO262156 BQK262146:BQK262156 CAG262146:CAG262156 CKC262146:CKC262156 CTY262146:CTY262156 DDU262146:DDU262156 DNQ262146:DNQ262156 DXM262146:DXM262156 EHI262146:EHI262156 ERE262146:ERE262156 FBA262146:FBA262156 FKW262146:FKW262156 FUS262146:FUS262156 GEO262146:GEO262156 GOK262146:GOK262156 GYG262146:GYG262156 HIC262146:HIC262156 HRY262146:HRY262156 IBU262146:IBU262156 ILQ262146:ILQ262156 IVM262146:IVM262156 JFI262146:JFI262156 JPE262146:JPE262156 JZA262146:JZA262156 KIW262146:KIW262156 KSS262146:KSS262156 LCO262146:LCO262156 LMK262146:LMK262156 LWG262146:LWG262156 MGC262146:MGC262156 MPY262146:MPY262156 MZU262146:MZU262156 NJQ262146:NJQ262156 NTM262146:NTM262156 ODI262146:ODI262156 ONE262146:ONE262156 OXA262146:OXA262156 PGW262146:PGW262156 PQS262146:PQS262156 QAO262146:QAO262156 QKK262146:QKK262156 QUG262146:QUG262156 REC262146:REC262156 RNY262146:RNY262156 RXU262146:RXU262156 SHQ262146:SHQ262156 SRM262146:SRM262156 TBI262146:TBI262156 TLE262146:TLE262156 TVA262146:TVA262156 UEW262146:UEW262156 UOS262146:UOS262156 UYO262146:UYO262156 VIK262146:VIK262156 VSG262146:VSG262156 WCC262146:WCC262156 WLY262146:WLY262156 WVU262146:WVU262156 M327682:M327692 JI327682:JI327692 TE327682:TE327692 ADA327682:ADA327692 AMW327682:AMW327692 AWS327682:AWS327692 BGO327682:BGO327692 BQK327682:BQK327692 CAG327682:CAG327692 CKC327682:CKC327692 CTY327682:CTY327692 DDU327682:DDU327692 DNQ327682:DNQ327692 DXM327682:DXM327692 EHI327682:EHI327692 ERE327682:ERE327692 FBA327682:FBA327692 FKW327682:FKW327692 FUS327682:FUS327692 GEO327682:GEO327692 GOK327682:GOK327692 GYG327682:GYG327692 HIC327682:HIC327692 HRY327682:HRY327692 IBU327682:IBU327692 ILQ327682:ILQ327692 IVM327682:IVM327692 JFI327682:JFI327692 JPE327682:JPE327692 JZA327682:JZA327692 KIW327682:KIW327692 KSS327682:KSS327692 LCO327682:LCO327692 LMK327682:LMK327692 LWG327682:LWG327692 MGC327682:MGC327692 MPY327682:MPY327692 MZU327682:MZU327692 NJQ327682:NJQ327692 NTM327682:NTM327692 ODI327682:ODI327692 ONE327682:ONE327692 OXA327682:OXA327692 PGW327682:PGW327692 PQS327682:PQS327692 QAO327682:QAO327692 QKK327682:QKK327692 QUG327682:QUG327692 REC327682:REC327692 RNY327682:RNY327692 RXU327682:RXU327692 SHQ327682:SHQ327692 SRM327682:SRM327692 TBI327682:TBI327692 TLE327682:TLE327692 TVA327682:TVA327692 UEW327682:UEW327692 UOS327682:UOS327692 UYO327682:UYO327692 VIK327682:VIK327692 VSG327682:VSG327692 WCC327682:WCC327692 WLY327682:WLY327692 WVU327682:WVU327692 M393218:M393228 JI393218:JI393228 TE393218:TE393228 ADA393218:ADA393228 AMW393218:AMW393228 AWS393218:AWS393228 BGO393218:BGO393228 BQK393218:BQK393228 CAG393218:CAG393228 CKC393218:CKC393228 CTY393218:CTY393228 DDU393218:DDU393228 DNQ393218:DNQ393228 DXM393218:DXM393228 EHI393218:EHI393228 ERE393218:ERE393228 FBA393218:FBA393228 FKW393218:FKW393228 FUS393218:FUS393228 GEO393218:GEO393228 GOK393218:GOK393228 GYG393218:GYG393228 HIC393218:HIC393228 HRY393218:HRY393228 IBU393218:IBU393228 ILQ393218:ILQ393228 IVM393218:IVM393228 JFI393218:JFI393228 JPE393218:JPE393228 JZA393218:JZA393228 KIW393218:KIW393228 KSS393218:KSS393228 LCO393218:LCO393228 LMK393218:LMK393228 LWG393218:LWG393228 MGC393218:MGC393228 MPY393218:MPY393228 MZU393218:MZU393228 NJQ393218:NJQ393228 NTM393218:NTM393228 ODI393218:ODI393228 ONE393218:ONE393228 OXA393218:OXA393228 PGW393218:PGW393228 PQS393218:PQS393228 QAO393218:QAO393228 QKK393218:QKK393228 QUG393218:QUG393228 REC393218:REC393228 RNY393218:RNY393228 RXU393218:RXU393228 SHQ393218:SHQ393228 SRM393218:SRM393228 TBI393218:TBI393228 TLE393218:TLE393228 TVA393218:TVA393228 UEW393218:UEW393228 UOS393218:UOS393228 UYO393218:UYO393228 VIK393218:VIK393228 VSG393218:VSG393228 WCC393218:WCC393228 WLY393218:WLY393228 WVU393218:WVU393228 M458754:M458764 JI458754:JI458764 TE458754:TE458764 ADA458754:ADA458764 AMW458754:AMW458764 AWS458754:AWS458764 BGO458754:BGO458764 BQK458754:BQK458764 CAG458754:CAG458764 CKC458754:CKC458764 CTY458754:CTY458764 DDU458754:DDU458764 DNQ458754:DNQ458764 DXM458754:DXM458764 EHI458754:EHI458764 ERE458754:ERE458764 FBA458754:FBA458764 FKW458754:FKW458764 FUS458754:FUS458764 GEO458754:GEO458764 GOK458754:GOK458764 GYG458754:GYG458764 HIC458754:HIC458764 HRY458754:HRY458764 IBU458754:IBU458764 ILQ458754:ILQ458764 IVM458754:IVM458764 JFI458754:JFI458764 JPE458754:JPE458764 JZA458754:JZA458764 KIW458754:KIW458764 KSS458754:KSS458764 LCO458754:LCO458764 LMK458754:LMK458764 LWG458754:LWG458764 MGC458754:MGC458764 MPY458754:MPY458764 MZU458754:MZU458764 NJQ458754:NJQ458764 NTM458754:NTM458764 ODI458754:ODI458764 ONE458754:ONE458764 OXA458754:OXA458764 PGW458754:PGW458764 PQS458754:PQS458764 QAO458754:QAO458764 QKK458754:QKK458764 QUG458754:QUG458764 REC458754:REC458764 RNY458754:RNY458764 RXU458754:RXU458764 SHQ458754:SHQ458764 SRM458754:SRM458764 TBI458754:TBI458764 TLE458754:TLE458764 TVA458754:TVA458764 UEW458754:UEW458764 UOS458754:UOS458764 UYO458754:UYO458764 VIK458754:VIK458764 VSG458754:VSG458764 WCC458754:WCC458764 WLY458754:WLY458764 WVU458754:WVU458764 M524290:M524300 JI524290:JI524300 TE524290:TE524300 ADA524290:ADA524300 AMW524290:AMW524300 AWS524290:AWS524300 BGO524290:BGO524300 BQK524290:BQK524300 CAG524290:CAG524300 CKC524290:CKC524300 CTY524290:CTY524300 DDU524290:DDU524300 DNQ524290:DNQ524300 DXM524290:DXM524300 EHI524290:EHI524300 ERE524290:ERE524300 FBA524290:FBA524300 FKW524290:FKW524300 FUS524290:FUS524300 GEO524290:GEO524300 GOK524290:GOK524300 GYG524290:GYG524300 HIC524290:HIC524300 HRY524290:HRY524300 IBU524290:IBU524300 ILQ524290:ILQ524300 IVM524290:IVM524300 JFI524290:JFI524300 JPE524290:JPE524300 JZA524290:JZA524300 KIW524290:KIW524300 KSS524290:KSS524300 LCO524290:LCO524300 LMK524290:LMK524300 LWG524290:LWG524300 MGC524290:MGC524300 MPY524290:MPY524300 MZU524290:MZU524300 NJQ524290:NJQ524300 NTM524290:NTM524300 ODI524290:ODI524300 ONE524290:ONE524300 OXA524290:OXA524300 PGW524290:PGW524300 PQS524290:PQS524300 QAO524290:QAO524300 QKK524290:QKK524300 QUG524290:QUG524300 REC524290:REC524300 RNY524290:RNY524300 RXU524290:RXU524300 SHQ524290:SHQ524300 SRM524290:SRM524300 TBI524290:TBI524300 TLE524290:TLE524300 TVA524290:TVA524300 UEW524290:UEW524300 UOS524290:UOS524300 UYO524290:UYO524300 VIK524290:VIK524300 VSG524290:VSG524300 WCC524290:WCC524300 WLY524290:WLY524300 WVU524290:WVU524300 M589826:M589836 JI589826:JI589836 TE589826:TE589836 ADA589826:ADA589836 AMW589826:AMW589836 AWS589826:AWS589836 BGO589826:BGO589836 BQK589826:BQK589836 CAG589826:CAG589836 CKC589826:CKC589836 CTY589826:CTY589836 DDU589826:DDU589836 DNQ589826:DNQ589836 DXM589826:DXM589836 EHI589826:EHI589836 ERE589826:ERE589836 FBA589826:FBA589836 FKW589826:FKW589836 FUS589826:FUS589836 GEO589826:GEO589836 GOK589826:GOK589836 GYG589826:GYG589836 HIC589826:HIC589836 HRY589826:HRY589836 IBU589826:IBU589836 ILQ589826:ILQ589836 IVM589826:IVM589836 JFI589826:JFI589836 JPE589826:JPE589836 JZA589826:JZA589836 KIW589826:KIW589836 KSS589826:KSS589836 LCO589826:LCO589836 LMK589826:LMK589836 LWG589826:LWG589836 MGC589826:MGC589836 MPY589826:MPY589836 MZU589826:MZU589836 NJQ589826:NJQ589836 NTM589826:NTM589836 ODI589826:ODI589836 ONE589826:ONE589836 OXA589826:OXA589836 PGW589826:PGW589836 PQS589826:PQS589836 QAO589826:QAO589836 QKK589826:QKK589836 QUG589826:QUG589836 REC589826:REC589836 RNY589826:RNY589836 RXU589826:RXU589836 SHQ589826:SHQ589836 SRM589826:SRM589836 TBI589826:TBI589836 TLE589826:TLE589836 TVA589826:TVA589836 UEW589826:UEW589836 UOS589826:UOS589836 UYO589826:UYO589836 VIK589826:VIK589836 VSG589826:VSG589836 WCC589826:WCC589836 WLY589826:WLY589836 WVU589826:WVU589836 M655362:M655372 JI655362:JI655372 TE655362:TE655372 ADA655362:ADA655372 AMW655362:AMW655372 AWS655362:AWS655372 BGO655362:BGO655372 BQK655362:BQK655372 CAG655362:CAG655372 CKC655362:CKC655372 CTY655362:CTY655372 DDU655362:DDU655372 DNQ655362:DNQ655372 DXM655362:DXM655372 EHI655362:EHI655372 ERE655362:ERE655372 FBA655362:FBA655372 FKW655362:FKW655372 FUS655362:FUS655372 GEO655362:GEO655372 GOK655362:GOK655372 GYG655362:GYG655372 HIC655362:HIC655372 HRY655362:HRY655372 IBU655362:IBU655372 ILQ655362:ILQ655372 IVM655362:IVM655372 JFI655362:JFI655372 JPE655362:JPE655372 JZA655362:JZA655372 KIW655362:KIW655372 KSS655362:KSS655372 LCO655362:LCO655372 LMK655362:LMK655372 LWG655362:LWG655372 MGC655362:MGC655372 MPY655362:MPY655372 MZU655362:MZU655372 NJQ655362:NJQ655372 NTM655362:NTM655372 ODI655362:ODI655372 ONE655362:ONE655372 OXA655362:OXA655372 PGW655362:PGW655372 PQS655362:PQS655372 QAO655362:QAO655372 QKK655362:QKK655372 QUG655362:QUG655372 REC655362:REC655372 RNY655362:RNY655372 RXU655362:RXU655372 SHQ655362:SHQ655372 SRM655362:SRM655372 TBI655362:TBI655372 TLE655362:TLE655372 TVA655362:TVA655372 UEW655362:UEW655372 UOS655362:UOS655372 UYO655362:UYO655372 VIK655362:VIK655372 VSG655362:VSG655372 WCC655362:WCC655372 WLY655362:WLY655372 WVU655362:WVU655372 M720898:M720908 JI720898:JI720908 TE720898:TE720908 ADA720898:ADA720908 AMW720898:AMW720908 AWS720898:AWS720908 BGO720898:BGO720908 BQK720898:BQK720908 CAG720898:CAG720908 CKC720898:CKC720908 CTY720898:CTY720908 DDU720898:DDU720908 DNQ720898:DNQ720908 DXM720898:DXM720908 EHI720898:EHI720908 ERE720898:ERE720908 FBA720898:FBA720908 FKW720898:FKW720908 FUS720898:FUS720908 GEO720898:GEO720908 GOK720898:GOK720908 GYG720898:GYG720908 HIC720898:HIC720908 HRY720898:HRY720908 IBU720898:IBU720908 ILQ720898:ILQ720908 IVM720898:IVM720908 JFI720898:JFI720908 JPE720898:JPE720908 JZA720898:JZA720908 KIW720898:KIW720908 KSS720898:KSS720908 LCO720898:LCO720908 LMK720898:LMK720908 LWG720898:LWG720908 MGC720898:MGC720908 MPY720898:MPY720908 MZU720898:MZU720908 NJQ720898:NJQ720908 NTM720898:NTM720908 ODI720898:ODI720908 ONE720898:ONE720908 OXA720898:OXA720908 PGW720898:PGW720908 PQS720898:PQS720908 QAO720898:QAO720908 QKK720898:QKK720908 QUG720898:QUG720908 REC720898:REC720908 RNY720898:RNY720908 RXU720898:RXU720908 SHQ720898:SHQ720908 SRM720898:SRM720908 TBI720898:TBI720908 TLE720898:TLE720908 TVA720898:TVA720908 UEW720898:UEW720908 UOS720898:UOS720908 UYO720898:UYO720908 VIK720898:VIK720908 VSG720898:VSG720908 WCC720898:WCC720908 WLY720898:WLY720908 WVU720898:WVU720908 M786434:M786444 JI786434:JI786444 TE786434:TE786444 ADA786434:ADA786444 AMW786434:AMW786444 AWS786434:AWS786444 BGO786434:BGO786444 BQK786434:BQK786444 CAG786434:CAG786444 CKC786434:CKC786444 CTY786434:CTY786444 DDU786434:DDU786444 DNQ786434:DNQ786444 DXM786434:DXM786444 EHI786434:EHI786444 ERE786434:ERE786444 FBA786434:FBA786444 FKW786434:FKW786444 FUS786434:FUS786444 GEO786434:GEO786444 GOK786434:GOK786444 GYG786434:GYG786444 HIC786434:HIC786444 HRY786434:HRY786444 IBU786434:IBU786444 ILQ786434:ILQ786444 IVM786434:IVM786444 JFI786434:JFI786444 JPE786434:JPE786444 JZA786434:JZA786444 KIW786434:KIW786444 KSS786434:KSS786444 LCO786434:LCO786444 LMK786434:LMK786444 LWG786434:LWG786444 MGC786434:MGC786444 MPY786434:MPY786444 MZU786434:MZU786444 NJQ786434:NJQ786444 NTM786434:NTM786444 ODI786434:ODI786444 ONE786434:ONE786444 OXA786434:OXA786444 PGW786434:PGW786444 PQS786434:PQS786444 QAO786434:QAO786444 QKK786434:QKK786444 QUG786434:QUG786444 REC786434:REC786444 RNY786434:RNY786444 RXU786434:RXU786444 SHQ786434:SHQ786444 SRM786434:SRM786444 TBI786434:TBI786444 TLE786434:TLE786444 TVA786434:TVA786444 UEW786434:UEW786444 UOS786434:UOS786444 UYO786434:UYO786444 VIK786434:VIK786444 VSG786434:VSG786444 WCC786434:WCC786444 WLY786434:WLY786444 WVU786434:WVU786444 M851970:M851980 JI851970:JI851980 TE851970:TE851980 ADA851970:ADA851980 AMW851970:AMW851980 AWS851970:AWS851980 BGO851970:BGO851980 BQK851970:BQK851980 CAG851970:CAG851980 CKC851970:CKC851980 CTY851970:CTY851980 DDU851970:DDU851980 DNQ851970:DNQ851980 DXM851970:DXM851980 EHI851970:EHI851980 ERE851970:ERE851980 FBA851970:FBA851980 FKW851970:FKW851980 FUS851970:FUS851980 GEO851970:GEO851980 GOK851970:GOK851980 GYG851970:GYG851980 HIC851970:HIC851980 HRY851970:HRY851980 IBU851970:IBU851980 ILQ851970:ILQ851980 IVM851970:IVM851980 JFI851970:JFI851980 JPE851970:JPE851980 JZA851970:JZA851980 KIW851970:KIW851980 KSS851970:KSS851980 LCO851970:LCO851980 LMK851970:LMK851980 LWG851970:LWG851980 MGC851970:MGC851980 MPY851970:MPY851980 MZU851970:MZU851980 NJQ851970:NJQ851980 NTM851970:NTM851980 ODI851970:ODI851980 ONE851970:ONE851980 OXA851970:OXA851980 PGW851970:PGW851980 PQS851970:PQS851980 QAO851970:QAO851980 QKK851970:QKK851980 QUG851970:QUG851980 REC851970:REC851980 RNY851970:RNY851980 RXU851970:RXU851980 SHQ851970:SHQ851980 SRM851970:SRM851980 TBI851970:TBI851980 TLE851970:TLE851980 TVA851970:TVA851980 UEW851970:UEW851980 UOS851970:UOS851980 UYO851970:UYO851980 VIK851970:VIK851980 VSG851970:VSG851980 WCC851970:WCC851980 WLY851970:WLY851980 WVU851970:WVU851980 M917506:M917516 JI917506:JI917516 TE917506:TE917516 ADA917506:ADA917516 AMW917506:AMW917516 AWS917506:AWS917516 BGO917506:BGO917516 BQK917506:BQK917516 CAG917506:CAG917516 CKC917506:CKC917516 CTY917506:CTY917516 DDU917506:DDU917516 DNQ917506:DNQ917516 DXM917506:DXM917516 EHI917506:EHI917516 ERE917506:ERE917516 FBA917506:FBA917516 FKW917506:FKW917516 FUS917506:FUS917516 GEO917506:GEO917516 GOK917506:GOK917516 GYG917506:GYG917516 HIC917506:HIC917516 HRY917506:HRY917516 IBU917506:IBU917516 ILQ917506:ILQ917516 IVM917506:IVM917516 JFI917506:JFI917516 JPE917506:JPE917516 JZA917506:JZA917516 KIW917506:KIW917516 KSS917506:KSS917516 LCO917506:LCO917516 LMK917506:LMK917516 LWG917506:LWG917516 MGC917506:MGC917516 MPY917506:MPY917516 MZU917506:MZU917516 NJQ917506:NJQ917516 NTM917506:NTM917516 ODI917506:ODI917516 ONE917506:ONE917516 OXA917506:OXA917516 PGW917506:PGW917516 PQS917506:PQS917516 QAO917506:QAO917516 QKK917506:QKK917516 QUG917506:QUG917516 REC917506:REC917516 RNY917506:RNY917516 RXU917506:RXU917516 SHQ917506:SHQ917516 SRM917506:SRM917516 TBI917506:TBI917516 TLE917506:TLE917516 TVA917506:TVA917516 UEW917506:UEW917516 UOS917506:UOS917516 UYO917506:UYO917516 VIK917506:VIK917516 VSG917506:VSG917516 WCC917506:WCC917516 WLY917506:WLY917516 WVU917506:WVU917516 M983042:M983052 JI983042:JI983052 TE983042:TE983052 ADA983042:ADA983052 AMW983042:AMW983052 AWS983042:AWS983052 BGO983042:BGO983052 BQK983042:BQK983052 CAG983042:CAG983052 CKC983042:CKC983052 CTY983042:CTY983052 DDU983042:DDU983052 DNQ983042:DNQ983052 DXM983042:DXM983052 EHI983042:EHI983052 ERE983042:ERE983052 FBA983042:FBA983052 FKW983042:FKW983052 FUS983042:FUS983052 GEO983042:GEO983052 GOK983042:GOK983052 GYG983042:GYG983052 HIC983042:HIC983052 HRY983042:HRY983052 IBU983042:IBU983052 ILQ983042:ILQ983052 IVM983042:IVM983052 JFI983042:JFI983052 JPE983042:JPE983052 JZA983042:JZA983052 KIW983042:KIW983052 KSS983042:KSS983052 LCO983042:LCO983052 LMK983042:LMK983052 LWG983042:LWG983052 MGC983042:MGC983052 MPY983042:MPY983052 MZU983042:MZU983052 NJQ983042:NJQ983052 NTM983042:NTM983052 ODI983042:ODI983052 ONE983042:ONE983052 OXA983042:OXA983052 PGW983042:PGW983052 PQS983042:PQS983052 QAO983042:QAO983052 QKK983042:QKK983052 QUG983042:QUG983052 REC983042:REC983052 RNY983042:RNY983052 RXU983042:RXU983052 SHQ983042:SHQ983052 SRM983042:SRM983052 TBI983042:TBI983052 TLE983042:TLE983052 TVA983042:TVA983052 UEW983042:UEW983052 UOS983042:UOS983052 UYO983042:UYO983052 VIK983042:VIK983052 VSG983042:VSG983052 WCC983042:WCC983052 WLY983042:WLY983052 WVU983042:WVU983052" xr:uid="{00000000-0002-0000-0500-000015000000}"/>
    <dataValidation allowBlank="1" showInputMessage="1" showErrorMessage="1" promptTitle="Do not change" prompt="This field is automatically calculated from your inputs." sqref="X8:AG12 JT8:KC12 TP8:TY12 ADL8:ADU12 ANH8:ANQ12 AXD8:AXM12 BGZ8:BHI12 BQV8:BRE12 CAR8:CBA12 CKN8:CKW12 CUJ8:CUS12 DEF8:DEO12 DOB8:DOK12 DXX8:DYG12 EHT8:EIC12 ERP8:ERY12 FBL8:FBU12 FLH8:FLQ12 FVD8:FVM12 GEZ8:GFI12 GOV8:GPE12 GYR8:GZA12 HIN8:HIW12 HSJ8:HSS12 ICF8:ICO12 IMB8:IMK12 IVX8:IWG12 JFT8:JGC12 JPP8:JPY12 JZL8:JZU12 KJH8:KJQ12 KTD8:KTM12 LCZ8:LDI12 LMV8:LNE12 LWR8:LXA12 MGN8:MGW12 MQJ8:MQS12 NAF8:NAO12 NKB8:NKK12 NTX8:NUG12 ODT8:OEC12 ONP8:ONY12 OXL8:OXU12 PHH8:PHQ12 PRD8:PRM12 QAZ8:QBI12 QKV8:QLE12 QUR8:QVA12 REN8:REW12 ROJ8:ROS12 RYF8:RYO12 SIB8:SIK12 SRX8:SSG12 TBT8:TCC12 TLP8:TLY12 TVL8:TVU12 UFH8:UFQ12 UPD8:UPM12 UYZ8:UZI12 VIV8:VJE12 VSR8:VTA12 WCN8:WCW12 WMJ8:WMS12 WWF8:WWO12 X65544:AG65548 JT65544:KC65548 TP65544:TY65548 ADL65544:ADU65548 ANH65544:ANQ65548 AXD65544:AXM65548 BGZ65544:BHI65548 BQV65544:BRE65548 CAR65544:CBA65548 CKN65544:CKW65548 CUJ65544:CUS65548 DEF65544:DEO65548 DOB65544:DOK65548 DXX65544:DYG65548 EHT65544:EIC65548 ERP65544:ERY65548 FBL65544:FBU65548 FLH65544:FLQ65548 FVD65544:FVM65548 GEZ65544:GFI65548 GOV65544:GPE65548 GYR65544:GZA65548 HIN65544:HIW65548 HSJ65544:HSS65548 ICF65544:ICO65548 IMB65544:IMK65548 IVX65544:IWG65548 JFT65544:JGC65548 JPP65544:JPY65548 JZL65544:JZU65548 KJH65544:KJQ65548 KTD65544:KTM65548 LCZ65544:LDI65548 LMV65544:LNE65548 LWR65544:LXA65548 MGN65544:MGW65548 MQJ65544:MQS65548 NAF65544:NAO65548 NKB65544:NKK65548 NTX65544:NUG65548 ODT65544:OEC65548 ONP65544:ONY65548 OXL65544:OXU65548 PHH65544:PHQ65548 PRD65544:PRM65548 QAZ65544:QBI65548 QKV65544:QLE65548 QUR65544:QVA65548 REN65544:REW65548 ROJ65544:ROS65548 RYF65544:RYO65548 SIB65544:SIK65548 SRX65544:SSG65548 TBT65544:TCC65548 TLP65544:TLY65548 TVL65544:TVU65548 UFH65544:UFQ65548 UPD65544:UPM65548 UYZ65544:UZI65548 VIV65544:VJE65548 VSR65544:VTA65548 WCN65544:WCW65548 WMJ65544:WMS65548 WWF65544:WWO65548 X131080:AG131084 JT131080:KC131084 TP131080:TY131084 ADL131080:ADU131084 ANH131080:ANQ131084 AXD131080:AXM131084 BGZ131080:BHI131084 BQV131080:BRE131084 CAR131080:CBA131084 CKN131080:CKW131084 CUJ131080:CUS131084 DEF131080:DEO131084 DOB131080:DOK131084 DXX131080:DYG131084 EHT131080:EIC131084 ERP131080:ERY131084 FBL131080:FBU131084 FLH131080:FLQ131084 FVD131080:FVM131084 GEZ131080:GFI131084 GOV131080:GPE131084 GYR131080:GZA131084 HIN131080:HIW131084 HSJ131080:HSS131084 ICF131080:ICO131084 IMB131080:IMK131084 IVX131080:IWG131084 JFT131080:JGC131084 JPP131080:JPY131084 JZL131080:JZU131084 KJH131080:KJQ131084 KTD131080:KTM131084 LCZ131080:LDI131084 LMV131080:LNE131084 LWR131080:LXA131084 MGN131080:MGW131084 MQJ131080:MQS131084 NAF131080:NAO131084 NKB131080:NKK131084 NTX131080:NUG131084 ODT131080:OEC131084 ONP131080:ONY131084 OXL131080:OXU131084 PHH131080:PHQ131084 PRD131080:PRM131084 QAZ131080:QBI131084 QKV131080:QLE131084 QUR131080:QVA131084 REN131080:REW131084 ROJ131080:ROS131084 RYF131080:RYO131084 SIB131080:SIK131084 SRX131080:SSG131084 TBT131080:TCC131084 TLP131080:TLY131084 TVL131080:TVU131084 UFH131080:UFQ131084 UPD131080:UPM131084 UYZ131080:UZI131084 VIV131080:VJE131084 VSR131080:VTA131084 WCN131080:WCW131084 WMJ131080:WMS131084 WWF131080:WWO131084 X196616:AG196620 JT196616:KC196620 TP196616:TY196620 ADL196616:ADU196620 ANH196616:ANQ196620 AXD196616:AXM196620 BGZ196616:BHI196620 BQV196616:BRE196620 CAR196616:CBA196620 CKN196616:CKW196620 CUJ196616:CUS196620 DEF196616:DEO196620 DOB196616:DOK196620 DXX196616:DYG196620 EHT196616:EIC196620 ERP196616:ERY196620 FBL196616:FBU196620 FLH196616:FLQ196620 FVD196616:FVM196620 GEZ196616:GFI196620 GOV196616:GPE196620 GYR196616:GZA196620 HIN196616:HIW196620 HSJ196616:HSS196620 ICF196616:ICO196620 IMB196616:IMK196620 IVX196616:IWG196620 JFT196616:JGC196620 JPP196616:JPY196620 JZL196616:JZU196620 KJH196616:KJQ196620 KTD196616:KTM196620 LCZ196616:LDI196620 LMV196616:LNE196620 LWR196616:LXA196620 MGN196616:MGW196620 MQJ196616:MQS196620 NAF196616:NAO196620 NKB196616:NKK196620 NTX196616:NUG196620 ODT196616:OEC196620 ONP196616:ONY196620 OXL196616:OXU196620 PHH196616:PHQ196620 PRD196616:PRM196620 QAZ196616:QBI196620 QKV196616:QLE196620 QUR196616:QVA196620 REN196616:REW196620 ROJ196616:ROS196620 RYF196616:RYO196620 SIB196616:SIK196620 SRX196616:SSG196620 TBT196616:TCC196620 TLP196616:TLY196620 TVL196616:TVU196620 UFH196616:UFQ196620 UPD196616:UPM196620 UYZ196616:UZI196620 VIV196616:VJE196620 VSR196616:VTA196620 WCN196616:WCW196620 WMJ196616:WMS196620 WWF196616:WWO196620 X262152:AG262156 JT262152:KC262156 TP262152:TY262156 ADL262152:ADU262156 ANH262152:ANQ262156 AXD262152:AXM262156 BGZ262152:BHI262156 BQV262152:BRE262156 CAR262152:CBA262156 CKN262152:CKW262156 CUJ262152:CUS262156 DEF262152:DEO262156 DOB262152:DOK262156 DXX262152:DYG262156 EHT262152:EIC262156 ERP262152:ERY262156 FBL262152:FBU262156 FLH262152:FLQ262156 FVD262152:FVM262156 GEZ262152:GFI262156 GOV262152:GPE262156 GYR262152:GZA262156 HIN262152:HIW262156 HSJ262152:HSS262156 ICF262152:ICO262156 IMB262152:IMK262156 IVX262152:IWG262156 JFT262152:JGC262156 JPP262152:JPY262156 JZL262152:JZU262156 KJH262152:KJQ262156 KTD262152:KTM262156 LCZ262152:LDI262156 LMV262152:LNE262156 LWR262152:LXA262156 MGN262152:MGW262156 MQJ262152:MQS262156 NAF262152:NAO262156 NKB262152:NKK262156 NTX262152:NUG262156 ODT262152:OEC262156 ONP262152:ONY262156 OXL262152:OXU262156 PHH262152:PHQ262156 PRD262152:PRM262156 QAZ262152:QBI262156 QKV262152:QLE262156 QUR262152:QVA262156 REN262152:REW262156 ROJ262152:ROS262156 RYF262152:RYO262156 SIB262152:SIK262156 SRX262152:SSG262156 TBT262152:TCC262156 TLP262152:TLY262156 TVL262152:TVU262156 UFH262152:UFQ262156 UPD262152:UPM262156 UYZ262152:UZI262156 VIV262152:VJE262156 VSR262152:VTA262156 WCN262152:WCW262156 WMJ262152:WMS262156 WWF262152:WWO262156 X327688:AG327692 JT327688:KC327692 TP327688:TY327692 ADL327688:ADU327692 ANH327688:ANQ327692 AXD327688:AXM327692 BGZ327688:BHI327692 BQV327688:BRE327692 CAR327688:CBA327692 CKN327688:CKW327692 CUJ327688:CUS327692 DEF327688:DEO327692 DOB327688:DOK327692 DXX327688:DYG327692 EHT327688:EIC327692 ERP327688:ERY327692 FBL327688:FBU327692 FLH327688:FLQ327692 FVD327688:FVM327692 GEZ327688:GFI327692 GOV327688:GPE327692 GYR327688:GZA327692 HIN327688:HIW327692 HSJ327688:HSS327692 ICF327688:ICO327692 IMB327688:IMK327692 IVX327688:IWG327692 JFT327688:JGC327692 JPP327688:JPY327692 JZL327688:JZU327692 KJH327688:KJQ327692 KTD327688:KTM327692 LCZ327688:LDI327692 LMV327688:LNE327692 LWR327688:LXA327692 MGN327688:MGW327692 MQJ327688:MQS327692 NAF327688:NAO327692 NKB327688:NKK327692 NTX327688:NUG327692 ODT327688:OEC327692 ONP327688:ONY327692 OXL327688:OXU327692 PHH327688:PHQ327692 PRD327688:PRM327692 QAZ327688:QBI327692 QKV327688:QLE327692 QUR327688:QVA327692 REN327688:REW327692 ROJ327688:ROS327692 RYF327688:RYO327692 SIB327688:SIK327692 SRX327688:SSG327692 TBT327688:TCC327692 TLP327688:TLY327692 TVL327688:TVU327692 UFH327688:UFQ327692 UPD327688:UPM327692 UYZ327688:UZI327692 VIV327688:VJE327692 VSR327688:VTA327692 WCN327688:WCW327692 WMJ327688:WMS327692 WWF327688:WWO327692 X393224:AG393228 JT393224:KC393228 TP393224:TY393228 ADL393224:ADU393228 ANH393224:ANQ393228 AXD393224:AXM393228 BGZ393224:BHI393228 BQV393224:BRE393228 CAR393224:CBA393228 CKN393224:CKW393228 CUJ393224:CUS393228 DEF393224:DEO393228 DOB393224:DOK393228 DXX393224:DYG393228 EHT393224:EIC393228 ERP393224:ERY393228 FBL393224:FBU393228 FLH393224:FLQ393228 FVD393224:FVM393228 GEZ393224:GFI393228 GOV393224:GPE393228 GYR393224:GZA393228 HIN393224:HIW393228 HSJ393224:HSS393228 ICF393224:ICO393228 IMB393224:IMK393228 IVX393224:IWG393228 JFT393224:JGC393228 JPP393224:JPY393228 JZL393224:JZU393228 KJH393224:KJQ393228 KTD393224:KTM393228 LCZ393224:LDI393228 LMV393224:LNE393228 LWR393224:LXA393228 MGN393224:MGW393228 MQJ393224:MQS393228 NAF393224:NAO393228 NKB393224:NKK393228 NTX393224:NUG393228 ODT393224:OEC393228 ONP393224:ONY393228 OXL393224:OXU393228 PHH393224:PHQ393228 PRD393224:PRM393228 QAZ393224:QBI393228 QKV393224:QLE393228 QUR393224:QVA393228 REN393224:REW393228 ROJ393224:ROS393228 RYF393224:RYO393228 SIB393224:SIK393228 SRX393224:SSG393228 TBT393224:TCC393228 TLP393224:TLY393228 TVL393224:TVU393228 UFH393224:UFQ393228 UPD393224:UPM393228 UYZ393224:UZI393228 VIV393224:VJE393228 VSR393224:VTA393228 WCN393224:WCW393228 WMJ393224:WMS393228 WWF393224:WWO393228 X458760:AG458764 JT458760:KC458764 TP458760:TY458764 ADL458760:ADU458764 ANH458760:ANQ458764 AXD458760:AXM458764 BGZ458760:BHI458764 BQV458760:BRE458764 CAR458760:CBA458764 CKN458760:CKW458764 CUJ458760:CUS458764 DEF458760:DEO458764 DOB458760:DOK458764 DXX458760:DYG458764 EHT458760:EIC458764 ERP458760:ERY458764 FBL458760:FBU458764 FLH458760:FLQ458764 FVD458760:FVM458764 GEZ458760:GFI458764 GOV458760:GPE458764 GYR458760:GZA458764 HIN458760:HIW458764 HSJ458760:HSS458764 ICF458760:ICO458764 IMB458760:IMK458764 IVX458760:IWG458764 JFT458760:JGC458764 JPP458760:JPY458764 JZL458760:JZU458764 KJH458760:KJQ458764 KTD458760:KTM458764 LCZ458760:LDI458764 LMV458760:LNE458764 LWR458760:LXA458764 MGN458760:MGW458764 MQJ458760:MQS458764 NAF458760:NAO458764 NKB458760:NKK458764 NTX458760:NUG458764 ODT458760:OEC458764 ONP458760:ONY458764 OXL458760:OXU458764 PHH458760:PHQ458764 PRD458760:PRM458764 QAZ458760:QBI458764 QKV458760:QLE458764 QUR458760:QVA458764 REN458760:REW458764 ROJ458760:ROS458764 RYF458760:RYO458764 SIB458760:SIK458764 SRX458760:SSG458764 TBT458760:TCC458764 TLP458760:TLY458764 TVL458760:TVU458764 UFH458760:UFQ458764 UPD458760:UPM458764 UYZ458760:UZI458764 VIV458760:VJE458764 VSR458760:VTA458764 WCN458760:WCW458764 WMJ458760:WMS458764 WWF458760:WWO458764 X524296:AG524300 JT524296:KC524300 TP524296:TY524300 ADL524296:ADU524300 ANH524296:ANQ524300 AXD524296:AXM524300 BGZ524296:BHI524300 BQV524296:BRE524300 CAR524296:CBA524300 CKN524296:CKW524300 CUJ524296:CUS524300 DEF524296:DEO524300 DOB524296:DOK524300 DXX524296:DYG524300 EHT524296:EIC524300 ERP524296:ERY524300 FBL524296:FBU524300 FLH524296:FLQ524300 FVD524296:FVM524300 GEZ524296:GFI524300 GOV524296:GPE524300 GYR524296:GZA524300 HIN524296:HIW524300 HSJ524296:HSS524300 ICF524296:ICO524300 IMB524296:IMK524300 IVX524296:IWG524300 JFT524296:JGC524300 JPP524296:JPY524300 JZL524296:JZU524300 KJH524296:KJQ524300 KTD524296:KTM524300 LCZ524296:LDI524300 LMV524296:LNE524300 LWR524296:LXA524300 MGN524296:MGW524300 MQJ524296:MQS524300 NAF524296:NAO524300 NKB524296:NKK524300 NTX524296:NUG524300 ODT524296:OEC524300 ONP524296:ONY524300 OXL524296:OXU524300 PHH524296:PHQ524300 PRD524296:PRM524300 QAZ524296:QBI524300 QKV524296:QLE524300 QUR524296:QVA524300 REN524296:REW524300 ROJ524296:ROS524300 RYF524296:RYO524300 SIB524296:SIK524300 SRX524296:SSG524300 TBT524296:TCC524300 TLP524296:TLY524300 TVL524296:TVU524300 UFH524296:UFQ524300 UPD524296:UPM524300 UYZ524296:UZI524300 VIV524296:VJE524300 VSR524296:VTA524300 WCN524296:WCW524300 WMJ524296:WMS524300 WWF524296:WWO524300 X589832:AG589836 JT589832:KC589836 TP589832:TY589836 ADL589832:ADU589836 ANH589832:ANQ589836 AXD589832:AXM589836 BGZ589832:BHI589836 BQV589832:BRE589836 CAR589832:CBA589836 CKN589832:CKW589836 CUJ589832:CUS589836 DEF589832:DEO589836 DOB589832:DOK589836 DXX589832:DYG589836 EHT589832:EIC589836 ERP589832:ERY589836 FBL589832:FBU589836 FLH589832:FLQ589836 FVD589832:FVM589836 GEZ589832:GFI589836 GOV589832:GPE589836 GYR589832:GZA589836 HIN589832:HIW589836 HSJ589832:HSS589836 ICF589832:ICO589836 IMB589832:IMK589836 IVX589832:IWG589836 JFT589832:JGC589836 JPP589832:JPY589836 JZL589832:JZU589836 KJH589832:KJQ589836 KTD589832:KTM589836 LCZ589832:LDI589836 LMV589832:LNE589836 LWR589832:LXA589836 MGN589832:MGW589836 MQJ589832:MQS589836 NAF589832:NAO589836 NKB589832:NKK589836 NTX589832:NUG589836 ODT589832:OEC589836 ONP589832:ONY589836 OXL589832:OXU589836 PHH589832:PHQ589836 PRD589832:PRM589836 QAZ589832:QBI589836 QKV589832:QLE589836 QUR589832:QVA589836 REN589832:REW589836 ROJ589832:ROS589836 RYF589832:RYO589836 SIB589832:SIK589836 SRX589832:SSG589836 TBT589832:TCC589836 TLP589832:TLY589836 TVL589832:TVU589836 UFH589832:UFQ589836 UPD589832:UPM589836 UYZ589832:UZI589836 VIV589832:VJE589836 VSR589832:VTA589836 WCN589832:WCW589836 WMJ589832:WMS589836 WWF589832:WWO589836 X655368:AG655372 JT655368:KC655372 TP655368:TY655372 ADL655368:ADU655372 ANH655368:ANQ655372 AXD655368:AXM655372 BGZ655368:BHI655372 BQV655368:BRE655372 CAR655368:CBA655372 CKN655368:CKW655372 CUJ655368:CUS655372 DEF655368:DEO655372 DOB655368:DOK655372 DXX655368:DYG655372 EHT655368:EIC655372 ERP655368:ERY655372 FBL655368:FBU655372 FLH655368:FLQ655372 FVD655368:FVM655372 GEZ655368:GFI655372 GOV655368:GPE655372 GYR655368:GZA655372 HIN655368:HIW655372 HSJ655368:HSS655372 ICF655368:ICO655372 IMB655368:IMK655372 IVX655368:IWG655372 JFT655368:JGC655372 JPP655368:JPY655372 JZL655368:JZU655372 KJH655368:KJQ655372 KTD655368:KTM655372 LCZ655368:LDI655372 LMV655368:LNE655372 LWR655368:LXA655372 MGN655368:MGW655372 MQJ655368:MQS655372 NAF655368:NAO655372 NKB655368:NKK655372 NTX655368:NUG655372 ODT655368:OEC655372 ONP655368:ONY655372 OXL655368:OXU655372 PHH655368:PHQ655372 PRD655368:PRM655372 QAZ655368:QBI655372 QKV655368:QLE655372 QUR655368:QVA655372 REN655368:REW655372 ROJ655368:ROS655372 RYF655368:RYO655372 SIB655368:SIK655372 SRX655368:SSG655372 TBT655368:TCC655372 TLP655368:TLY655372 TVL655368:TVU655372 UFH655368:UFQ655372 UPD655368:UPM655372 UYZ655368:UZI655372 VIV655368:VJE655372 VSR655368:VTA655372 WCN655368:WCW655372 WMJ655368:WMS655372 WWF655368:WWO655372 X720904:AG720908 JT720904:KC720908 TP720904:TY720908 ADL720904:ADU720908 ANH720904:ANQ720908 AXD720904:AXM720908 BGZ720904:BHI720908 BQV720904:BRE720908 CAR720904:CBA720908 CKN720904:CKW720908 CUJ720904:CUS720908 DEF720904:DEO720908 DOB720904:DOK720908 DXX720904:DYG720908 EHT720904:EIC720908 ERP720904:ERY720908 FBL720904:FBU720908 FLH720904:FLQ720908 FVD720904:FVM720908 GEZ720904:GFI720908 GOV720904:GPE720908 GYR720904:GZA720908 HIN720904:HIW720908 HSJ720904:HSS720908 ICF720904:ICO720908 IMB720904:IMK720908 IVX720904:IWG720908 JFT720904:JGC720908 JPP720904:JPY720908 JZL720904:JZU720908 KJH720904:KJQ720908 KTD720904:KTM720908 LCZ720904:LDI720908 LMV720904:LNE720908 LWR720904:LXA720908 MGN720904:MGW720908 MQJ720904:MQS720908 NAF720904:NAO720908 NKB720904:NKK720908 NTX720904:NUG720908 ODT720904:OEC720908 ONP720904:ONY720908 OXL720904:OXU720908 PHH720904:PHQ720908 PRD720904:PRM720908 QAZ720904:QBI720908 QKV720904:QLE720908 QUR720904:QVA720908 REN720904:REW720908 ROJ720904:ROS720908 RYF720904:RYO720908 SIB720904:SIK720908 SRX720904:SSG720908 TBT720904:TCC720908 TLP720904:TLY720908 TVL720904:TVU720908 UFH720904:UFQ720908 UPD720904:UPM720908 UYZ720904:UZI720908 VIV720904:VJE720908 VSR720904:VTA720908 WCN720904:WCW720908 WMJ720904:WMS720908 WWF720904:WWO720908 X786440:AG786444 JT786440:KC786444 TP786440:TY786444 ADL786440:ADU786444 ANH786440:ANQ786444 AXD786440:AXM786444 BGZ786440:BHI786444 BQV786440:BRE786444 CAR786440:CBA786444 CKN786440:CKW786444 CUJ786440:CUS786444 DEF786440:DEO786444 DOB786440:DOK786444 DXX786440:DYG786444 EHT786440:EIC786444 ERP786440:ERY786444 FBL786440:FBU786444 FLH786440:FLQ786444 FVD786440:FVM786444 GEZ786440:GFI786444 GOV786440:GPE786444 GYR786440:GZA786444 HIN786440:HIW786444 HSJ786440:HSS786444 ICF786440:ICO786444 IMB786440:IMK786444 IVX786440:IWG786444 JFT786440:JGC786444 JPP786440:JPY786444 JZL786440:JZU786444 KJH786440:KJQ786444 KTD786440:KTM786444 LCZ786440:LDI786444 LMV786440:LNE786444 LWR786440:LXA786444 MGN786440:MGW786444 MQJ786440:MQS786444 NAF786440:NAO786444 NKB786440:NKK786444 NTX786440:NUG786444 ODT786440:OEC786444 ONP786440:ONY786444 OXL786440:OXU786444 PHH786440:PHQ786444 PRD786440:PRM786444 QAZ786440:QBI786444 QKV786440:QLE786444 QUR786440:QVA786444 REN786440:REW786444 ROJ786440:ROS786444 RYF786440:RYO786444 SIB786440:SIK786444 SRX786440:SSG786444 TBT786440:TCC786444 TLP786440:TLY786444 TVL786440:TVU786444 UFH786440:UFQ786444 UPD786440:UPM786444 UYZ786440:UZI786444 VIV786440:VJE786444 VSR786440:VTA786444 WCN786440:WCW786444 WMJ786440:WMS786444 WWF786440:WWO786444 X851976:AG851980 JT851976:KC851980 TP851976:TY851980 ADL851976:ADU851980 ANH851976:ANQ851980 AXD851976:AXM851980 BGZ851976:BHI851980 BQV851976:BRE851980 CAR851976:CBA851980 CKN851976:CKW851980 CUJ851976:CUS851980 DEF851976:DEO851980 DOB851976:DOK851980 DXX851976:DYG851980 EHT851976:EIC851980 ERP851976:ERY851980 FBL851976:FBU851980 FLH851976:FLQ851980 FVD851976:FVM851980 GEZ851976:GFI851980 GOV851976:GPE851980 GYR851976:GZA851980 HIN851976:HIW851980 HSJ851976:HSS851980 ICF851976:ICO851980 IMB851976:IMK851980 IVX851976:IWG851980 JFT851976:JGC851980 JPP851976:JPY851980 JZL851976:JZU851980 KJH851976:KJQ851980 KTD851976:KTM851980 LCZ851976:LDI851980 LMV851976:LNE851980 LWR851976:LXA851980 MGN851976:MGW851980 MQJ851976:MQS851980 NAF851976:NAO851980 NKB851976:NKK851980 NTX851976:NUG851980 ODT851976:OEC851980 ONP851976:ONY851980 OXL851976:OXU851980 PHH851976:PHQ851980 PRD851976:PRM851980 QAZ851976:QBI851980 QKV851976:QLE851980 QUR851976:QVA851980 REN851976:REW851980 ROJ851976:ROS851980 RYF851976:RYO851980 SIB851976:SIK851980 SRX851976:SSG851980 TBT851976:TCC851980 TLP851976:TLY851980 TVL851976:TVU851980 UFH851976:UFQ851980 UPD851976:UPM851980 UYZ851976:UZI851980 VIV851976:VJE851980 VSR851976:VTA851980 WCN851976:WCW851980 WMJ851976:WMS851980 WWF851976:WWO851980 X917512:AG917516 JT917512:KC917516 TP917512:TY917516 ADL917512:ADU917516 ANH917512:ANQ917516 AXD917512:AXM917516 BGZ917512:BHI917516 BQV917512:BRE917516 CAR917512:CBA917516 CKN917512:CKW917516 CUJ917512:CUS917516 DEF917512:DEO917516 DOB917512:DOK917516 DXX917512:DYG917516 EHT917512:EIC917516 ERP917512:ERY917516 FBL917512:FBU917516 FLH917512:FLQ917516 FVD917512:FVM917516 GEZ917512:GFI917516 GOV917512:GPE917516 GYR917512:GZA917516 HIN917512:HIW917516 HSJ917512:HSS917516 ICF917512:ICO917516 IMB917512:IMK917516 IVX917512:IWG917516 JFT917512:JGC917516 JPP917512:JPY917516 JZL917512:JZU917516 KJH917512:KJQ917516 KTD917512:KTM917516 LCZ917512:LDI917516 LMV917512:LNE917516 LWR917512:LXA917516 MGN917512:MGW917516 MQJ917512:MQS917516 NAF917512:NAO917516 NKB917512:NKK917516 NTX917512:NUG917516 ODT917512:OEC917516 ONP917512:ONY917516 OXL917512:OXU917516 PHH917512:PHQ917516 PRD917512:PRM917516 QAZ917512:QBI917516 QKV917512:QLE917516 QUR917512:QVA917516 REN917512:REW917516 ROJ917512:ROS917516 RYF917512:RYO917516 SIB917512:SIK917516 SRX917512:SSG917516 TBT917512:TCC917516 TLP917512:TLY917516 TVL917512:TVU917516 UFH917512:UFQ917516 UPD917512:UPM917516 UYZ917512:UZI917516 VIV917512:VJE917516 VSR917512:VTA917516 WCN917512:WCW917516 WMJ917512:WMS917516 WWF917512:WWO917516 X983048:AG983052 JT983048:KC983052 TP983048:TY983052 ADL983048:ADU983052 ANH983048:ANQ983052 AXD983048:AXM983052 BGZ983048:BHI983052 BQV983048:BRE983052 CAR983048:CBA983052 CKN983048:CKW983052 CUJ983048:CUS983052 DEF983048:DEO983052 DOB983048:DOK983052 DXX983048:DYG983052 EHT983048:EIC983052 ERP983048:ERY983052 FBL983048:FBU983052 FLH983048:FLQ983052 FVD983048:FVM983052 GEZ983048:GFI983052 GOV983048:GPE983052 GYR983048:GZA983052 HIN983048:HIW983052 HSJ983048:HSS983052 ICF983048:ICO983052 IMB983048:IMK983052 IVX983048:IWG983052 JFT983048:JGC983052 JPP983048:JPY983052 JZL983048:JZU983052 KJH983048:KJQ983052 KTD983048:KTM983052 LCZ983048:LDI983052 LMV983048:LNE983052 LWR983048:LXA983052 MGN983048:MGW983052 MQJ983048:MQS983052 NAF983048:NAO983052 NKB983048:NKK983052 NTX983048:NUG983052 ODT983048:OEC983052 ONP983048:ONY983052 OXL983048:OXU983052 PHH983048:PHQ983052 PRD983048:PRM983052 QAZ983048:QBI983052 QKV983048:QLE983052 QUR983048:QVA983052 REN983048:REW983052 ROJ983048:ROS983052 RYF983048:RYO983052 SIB983048:SIK983052 SRX983048:SSG983052 TBT983048:TCC983052 TLP983048:TLY983052 TVL983048:TVU983052 UFH983048:UFQ983052 UPD983048:UPM983052 UYZ983048:UZI983052 VIV983048:VJE983052 VSR983048:VTA983052 WCN983048:WCW983052 WMJ983048:WMS983052 WWF983048:WWO983052" xr:uid="{00000000-0002-0000-0500-000016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D8:D12 IZ8:IZ12 SV8:SV12 ACR8:ACR12 AMN8:AMN12 AWJ8:AWJ12 BGF8:BGF12 BQB8:BQB12 BZX8:BZX12 CJT8:CJT12 CTP8:CTP12 DDL8:DDL12 DNH8:DNH12 DXD8:DXD12 EGZ8:EGZ12 EQV8:EQV12 FAR8:FAR12 FKN8:FKN12 FUJ8:FUJ12 GEF8:GEF12 GOB8:GOB12 GXX8:GXX12 HHT8:HHT12 HRP8:HRP12 IBL8:IBL12 ILH8:ILH12 IVD8:IVD12 JEZ8:JEZ12 JOV8:JOV12 JYR8:JYR12 KIN8:KIN12 KSJ8:KSJ12 LCF8:LCF12 LMB8:LMB12 LVX8:LVX12 MFT8:MFT12 MPP8:MPP12 MZL8:MZL12 NJH8:NJH12 NTD8:NTD12 OCZ8:OCZ12 OMV8:OMV12 OWR8:OWR12 PGN8:PGN12 PQJ8:PQJ12 QAF8:QAF12 QKB8:QKB12 QTX8:QTX12 RDT8:RDT12 RNP8:RNP12 RXL8:RXL12 SHH8:SHH12 SRD8:SRD12 TAZ8:TAZ12 TKV8:TKV12 TUR8:TUR12 UEN8:UEN12 UOJ8:UOJ12 UYF8:UYF12 VIB8:VIB12 VRX8:VRX12 WBT8:WBT12 WLP8:WLP12 WVL8:WVL12 D65544:D65548 IZ65544:IZ65548 SV65544:SV65548 ACR65544:ACR65548 AMN65544:AMN65548 AWJ65544:AWJ65548 BGF65544:BGF65548 BQB65544:BQB65548 BZX65544:BZX65548 CJT65544:CJT65548 CTP65544:CTP65548 DDL65544:DDL65548 DNH65544:DNH65548 DXD65544:DXD65548 EGZ65544:EGZ65548 EQV65544:EQV65548 FAR65544:FAR65548 FKN65544:FKN65548 FUJ65544:FUJ65548 GEF65544:GEF65548 GOB65544:GOB65548 GXX65544:GXX65548 HHT65544:HHT65548 HRP65544:HRP65548 IBL65544:IBL65548 ILH65544:ILH65548 IVD65544:IVD65548 JEZ65544:JEZ65548 JOV65544:JOV65548 JYR65544:JYR65548 KIN65544:KIN65548 KSJ65544:KSJ65548 LCF65544:LCF65548 LMB65544:LMB65548 LVX65544:LVX65548 MFT65544:MFT65548 MPP65544:MPP65548 MZL65544:MZL65548 NJH65544:NJH65548 NTD65544:NTD65548 OCZ65544:OCZ65548 OMV65544:OMV65548 OWR65544:OWR65548 PGN65544:PGN65548 PQJ65544:PQJ65548 QAF65544:QAF65548 QKB65544:QKB65548 QTX65544:QTX65548 RDT65544:RDT65548 RNP65544:RNP65548 RXL65544:RXL65548 SHH65544:SHH65548 SRD65544:SRD65548 TAZ65544:TAZ65548 TKV65544:TKV65548 TUR65544:TUR65548 UEN65544:UEN65548 UOJ65544:UOJ65548 UYF65544:UYF65548 VIB65544:VIB65548 VRX65544:VRX65548 WBT65544:WBT65548 WLP65544:WLP65548 WVL65544:WVL65548 D131080:D131084 IZ131080:IZ131084 SV131080:SV131084 ACR131080:ACR131084 AMN131080:AMN131084 AWJ131080:AWJ131084 BGF131080:BGF131084 BQB131080:BQB131084 BZX131080:BZX131084 CJT131080:CJT131084 CTP131080:CTP131084 DDL131080:DDL131084 DNH131080:DNH131084 DXD131080:DXD131084 EGZ131080:EGZ131084 EQV131080:EQV131084 FAR131080:FAR131084 FKN131080:FKN131084 FUJ131080:FUJ131084 GEF131080:GEF131084 GOB131080:GOB131084 GXX131080:GXX131084 HHT131080:HHT131084 HRP131080:HRP131084 IBL131080:IBL131084 ILH131080:ILH131084 IVD131080:IVD131084 JEZ131080:JEZ131084 JOV131080:JOV131084 JYR131080:JYR131084 KIN131080:KIN131084 KSJ131080:KSJ131084 LCF131080:LCF131084 LMB131080:LMB131084 LVX131080:LVX131084 MFT131080:MFT131084 MPP131080:MPP131084 MZL131080:MZL131084 NJH131080:NJH131084 NTD131080:NTD131084 OCZ131080:OCZ131084 OMV131080:OMV131084 OWR131080:OWR131084 PGN131080:PGN131084 PQJ131080:PQJ131084 QAF131080:QAF131084 QKB131080:QKB131084 QTX131080:QTX131084 RDT131080:RDT131084 RNP131080:RNP131084 RXL131080:RXL131084 SHH131080:SHH131084 SRD131080:SRD131084 TAZ131080:TAZ131084 TKV131080:TKV131084 TUR131080:TUR131084 UEN131080:UEN131084 UOJ131080:UOJ131084 UYF131080:UYF131084 VIB131080:VIB131084 VRX131080:VRX131084 WBT131080:WBT131084 WLP131080:WLP131084 WVL131080:WVL131084 D196616:D196620 IZ196616:IZ196620 SV196616:SV196620 ACR196616:ACR196620 AMN196616:AMN196620 AWJ196616:AWJ196620 BGF196616:BGF196620 BQB196616:BQB196620 BZX196616:BZX196620 CJT196616:CJT196620 CTP196616:CTP196620 DDL196616:DDL196620 DNH196616:DNH196620 DXD196616:DXD196620 EGZ196616:EGZ196620 EQV196616:EQV196620 FAR196616:FAR196620 FKN196616:FKN196620 FUJ196616:FUJ196620 GEF196616:GEF196620 GOB196616:GOB196620 GXX196616:GXX196620 HHT196616:HHT196620 HRP196616:HRP196620 IBL196616:IBL196620 ILH196616:ILH196620 IVD196616:IVD196620 JEZ196616:JEZ196620 JOV196616:JOV196620 JYR196616:JYR196620 KIN196616:KIN196620 KSJ196616:KSJ196620 LCF196616:LCF196620 LMB196616:LMB196620 LVX196616:LVX196620 MFT196616:MFT196620 MPP196616:MPP196620 MZL196616:MZL196620 NJH196616:NJH196620 NTD196616:NTD196620 OCZ196616:OCZ196620 OMV196616:OMV196620 OWR196616:OWR196620 PGN196616:PGN196620 PQJ196616:PQJ196620 QAF196616:QAF196620 QKB196616:QKB196620 QTX196616:QTX196620 RDT196616:RDT196620 RNP196616:RNP196620 RXL196616:RXL196620 SHH196616:SHH196620 SRD196616:SRD196620 TAZ196616:TAZ196620 TKV196616:TKV196620 TUR196616:TUR196620 UEN196616:UEN196620 UOJ196616:UOJ196620 UYF196616:UYF196620 VIB196616:VIB196620 VRX196616:VRX196620 WBT196616:WBT196620 WLP196616:WLP196620 WVL196616:WVL196620 D262152:D262156 IZ262152:IZ262156 SV262152:SV262156 ACR262152:ACR262156 AMN262152:AMN262156 AWJ262152:AWJ262156 BGF262152:BGF262156 BQB262152:BQB262156 BZX262152:BZX262156 CJT262152:CJT262156 CTP262152:CTP262156 DDL262152:DDL262156 DNH262152:DNH262156 DXD262152:DXD262156 EGZ262152:EGZ262156 EQV262152:EQV262156 FAR262152:FAR262156 FKN262152:FKN262156 FUJ262152:FUJ262156 GEF262152:GEF262156 GOB262152:GOB262156 GXX262152:GXX262156 HHT262152:HHT262156 HRP262152:HRP262156 IBL262152:IBL262156 ILH262152:ILH262156 IVD262152:IVD262156 JEZ262152:JEZ262156 JOV262152:JOV262156 JYR262152:JYR262156 KIN262152:KIN262156 KSJ262152:KSJ262156 LCF262152:LCF262156 LMB262152:LMB262156 LVX262152:LVX262156 MFT262152:MFT262156 MPP262152:MPP262156 MZL262152:MZL262156 NJH262152:NJH262156 NTD262152:NTD262156 OCZ262152:OCZ262156 OMV262152:OMV262156 OWR262152:OWR262156 PGN262152:PGN262156 PQJ262152:PQJ262156 QAF262152:QAF262156 QKB262152:QKB262156 QTX262152:QTX262156 RDT262152:RDT262156 RNP262152:RNP262156 RXL262152:RXL262156 SHH262152:SHH262156 SRD262152:SRD262156 TAZ262152:TAZ262156 TKV262152:TKV262156 TUR262152:TUR262156 UEN262152:UEN262156 UOJ262152:UOJ262156 UYF262152:UYF262156 VIB262152:VIB262156 VRX262152:VRX262156 WBT262152:WBT262156 WLP262152:WLP262156 WVL262152:WVL262156 D327688:D327692 IZ327688:IZ327692 SV327688:SV327692 ACR327688:ACR327692 AMN327688:AMN327692 AWJ327688:AWJ327692 BGF327688:BGF327692 BQB327688:BQB327692 BZX327688:BZX327692 CJT327688:CJT327692 CTP327688:CTP327692 DDL327688:DDL327692 DNH327688:DNH327692 DXD327688:DXD327692 EGZ327688:EGZ327692 EQV327688:EQV327692 FAR327688:FAR327692 FKN327688:FKN327692 FUJ327688:FUJ327692 GEF327688:GEF327692 GOB327688:GOB327692 GXX327688:GXX327692 HHT327688:HHT327692 HRP327688:HRP327692 IBL327688:IBL327692 ILH327688:ILH327692 IVD327688:IVD327692 JEZ327688:JEZ327692 JOV327688:JOV327692 JYR327688:JYR327692 KIN327688:KIN327692 KSJ327688:KSJ327692 LCF327688:LCF327692 LMB327688:LMB327692 LVX327688:LVX327692 MFT327688:MFT327692 MPP327688:MPP327692 MZL327688:MZL327692 NJH327688:NJH327692 NTD327688:NTD327692 OCZ327688:OCZ327692 OMV327688:OMV327692 OWR327688:OWR327692 PGN327688:PGN327692 PQJ327688:PQJ327692 QAF327688:QAF327692 QKB327688:QKB327692 QTX327688:QTX327692 RDT327688:RDT327692 RNP327688:RNP327692 RXL327688:RXL327692 SHH327688:SHH327692 SRD327688:SRD327692 TAZ327688:TAZ327692 TKV327688:TKV327692 TUR327688:TUR327692 UEN327688:UEN327692 UOJ327688:UOJ327692 UYF327688:UYF327692 VIB327688:VIB327692 VRX327688:VRX327692 WBT327688:WBT327692 WLP327688:WLP327692 WVL327688:WVL327692 D393224:D393228 IZ393224:IZ393228 SV393224:SV393228 ACR393224:ACR393228 AMN393224:AMN393228 AWJ393224:AWJ393228 BGF393224:BGF393228 BQB393224:BQB393228 BZX393224:BZX393228 CJT393224:CJT393228 CTP393224:CTP393228 DDL393224:DDL393228 DNH393224:DNH393228 DXD393224:DXD393228 EGZ393224:EGZ393228 EQV393224:EQV393228 FAR393224:FAR393228 FKN393224:FKN393228 FUJ393224:FUJ393228 GEF393224:GEF393228 GOB393224:GOB393228 GXX393224:GXX393228 HHT393224:HHT393228 HRP393224:HRP393228 IBL393224:IBL393228 ILH393224:ILH393228 IVD393224:IVD393228 JEZ393224:JEZ393228 JOV393224:JOV393228 JYR393224:JYR393228 KIN393224:KIN393228 KSJ393224:KSJ393228 LCF393224:LCF393228 LMB393224:LMB393228 LVX393224:LVX393228 MFT393224:MFT393228 MPP393224:MPP393228 MZL393224:MZL393228 NJH393224:NJH393228 NTD393224:NTD393228 OCZ393224:OCZ393228 OMV393224:OMV393228 OWR393224:OWR393228 PGN393224:PGN393228 PQJ393224:PQJ393228 QAF393224:QAF393228 QKB393224:QKB393228 QTX393224:QTX393228 RDT393224:RDT393228 RNP393224:RNP393228 RXL393224:RXL393228 SHH393224:SHH393228 SRD393224:SRD393228 TAZ393224:TAZ393228 TKV393224:TKV393228 TUR393224:TUR393228 UEN393224:UEN393228 UOJ393224:UOJ393228 UYF393224:UYF393228 VIB393224:VIB393228 VRX393224:VRX393228 WBT393224:WBT393228 WLP393224:WLP393228 WVL393224:WVL393228 D458760:D458764 IZ458760:IZ458764 SV458760:SV458764 ACR458760:ACR458764 AMN458760:AMN458764 AWJ458760:AWJ458764 BGF458760:BGF458764 BQB458760:BQB458764 BZX458760:BZX458764 CJT458760:CJT458764 CTP458760:CTP458764 DDL458760:DDL458764 DNH458760:DNH458764 DXD458760:DXD458764 EGZ458760:EGZ458764 EQV458760:EQV458764 FAR458760:FAR458764 FKN458760:FKN458764 FUJ458760:FUJ458764 GEF458760:GEF458764 GOB458760:GOB458764 GXX458760:GXX458764 HHT458760:HHT458764 HRP458760:HRP458764 IBL458760:IBL458764 ILH458760:ILH458764 IVD458760:IVD458764 JEZ458760:JEZ458764 JOV458760:JOV458764 JYR458760:JYR458764 KIN458760:KIN458764 KSJ458760:KSJ458764 LCF458760:LCF458764 LMB458760:LMB458764 LVX458760:LVX458764 MFT458760:MFT458764 MPP458760:MPP458764 MZL458760:MZL458764 NJH458760:NJH458764 NTD458760:NTD458764 OCZ458760:OCZ458764 OMV458760:OMV458764 OWR458760:OWR458764 PGN458760:PGN458764 PQJ458760:PQJ458764 QAF458760:QAF458764 QKB458760:QKB458764 QTX458760:QTX458764 RDT458760:RDT458764 RNP458760:RNP458764 RXL458760:RXL458764 SHH458760:SHH458764 SRD458760:SRD458764 TAZ458760:TAZ458764 TKV458760:TKV458764 TUR458760:TUR458764 UEN458760:UEN458764 UOJ458760:UOJ458764 UYF458760:UYF458764 VIB458760:VIB458764 VRX458760:VRX458764 WBT458760:WBT458764 WLP458760:WLP458764 WVL458760:WVL458764 D524296:D524300 IZ524296:IZ524300 SV524296:SV524300 ACR524296:ACR524300 AMN524296:AMN524300 AWJ524296:AWJ524300 BGF524296:BGF524300 BQB524296:BQB524300 BZX524296:BZX524300 CJT524296:CJT524300 CTP524296:CTP524300 DDL524296:DDL524300 DNH524296:DNH524300 DXD524296:DXD524300 EGZ524296:EGZ524300 EQV524296:EQV524300 FAR524296:FAR524300 FKN524296:FKN524300 FUJ524296:FUJ524300 GEF524296:GEF524300 GOB524296:GOB524300 GXX524296:GXX524300 HHT524296:HHT524300 HRP524296:HRP524300 IBL524296:IBL524300 ILH524296:ILH524300 IVD524296:IVD524300 JEZ524296:JEZ524300 JOV524296:JOV524300 JYR524296:JYR524300 KIN524296:KIN524300 KSJ524296:KSJ524300 LCF524296:LCF524300 LMB524296:LMB524300 LVX524296:LVX524300 MFT524296:MFT524300 MPP524296:MPP524300 MZL524296:MZL524300 NJH524296:NJH524300 NTD524296:NTD524300 OCZ524296:OCZ524300 OMV524296:OMV524300 OWR524296:OWR524300 PGN524296:PGN524300 PQJ524296:PQJ524300 QAF524296:QAF524300 QKB524296:QKB524300 QTX524296:QTX524300 RDT524296:RDT524300 RNP524296:RNP524300 RXL524296:RXL524300 SHH524296:SHH524300 SRD524296:SRD524300 TAZ524296:TAZ524300 TKV524296:TKV524300 TUR524296:TUR524300 UEN524296:UEN524300 UOJ524296:UOJ524300 UYF524296:UYF524300 VIB524296:VIB524300 VRX524296:VRX524300 WBT524296:WBT524300 WLP524296:WLP524300 WVL524296:WVL524300 D589832:D589836 IZ589832:IZ589836 SV589832:SV589836 ACR589832:ACR589836 AMN589832:AMN589836 AWJ589832:AWJ589836 BGF589832:BGF589836 BQB589832:BQB589836 BZX589832:BZX589836 CJT589832:CJT589836 CTP589832:CTP589836 DDL589832:DDL589836 DNH589832:DNH589836 DXD589832:DXD589836 EGZ589832:EGZ589836 EQV589832:EQV589836 FAR589832:FAR589836 FKN589832:FKN589836 FUJ589832:FUJ589836 GEF589832:GEF589836 GOB589832:GOB589836 GXX589832:GXX589836 HHT589832:HHT589836 HRP589832:HRP589836 IBL589832:IBL589836 ILH589832:ILH589836 IVD589832:IVD589836 JEZ589832:JEZ589836 JOV589832:JOV589836 JYR589832:JYR589836 KIN589832:KIN589836 KSJ589832:KSJ589836 LCF589832:LCF589836 LMB589832:LMB589836 LVX589832:LVX589836 MFT589832:MFT589836 MPP589832:MPP589836 MZL589832:MZL589836 NJH589832:NJH589836 NTD589832:NTD589836 OCZ589832:OCZ589836 OMV589832:OMV589836 OWR589832:OWR589836 PGN589832:PGN589836 PQJ589832:PQJ589836 QAF589832:QAF589836 QKB589832:QKB589836 QTX589832:QTX589836 RDT589832:RDT589836 RNP589832:RNP589836 RXL589832:RXL589836 SHH589832:SHH589836 SRD589832:SRD589836 TAZ589832:TAZ589836 TKV589832:TKV589836 TUR589832:TUR589836 UEN589832:UEN589836 UOJ589832:UOJ589836 UYF589832:UYF589836 VIB589832:VIB589836 VRX589832:VRX589836 WBT589832:WBT589836 WLP589832:WLP589836 WVL589832:WVL589836 D655368:D655372 IZ655368:IZ655372 SV655368:SV655372 ACR655368:ACR655372 AMN655368:AMN655372 AWJ655368:AWJ655372 BGF655368:BGF655372 BQB655368:BQB655372 BZX655368:BZX655372 CJT655368:CJT655372 CTP655368:CTP655372 DDL655368:DDL655372 DNH655368:DNH655372 DXD655368:DXD655372 EGZ655368:EGZ655372 EQV655368:EQV655372 FAR655368:FAR655372 FKN655368:FKN655372 FUJ655368:FUJ655372 GEF655368:GEF655372 GOB655368:GOB655372 GXX655368:GXX655372 HHT655368:HHT655372 HRP655368:HRP655372 IBL655368:IBL655372 ILH655368:ILH655372 IVD655368:IVD655372 JEZ655368:JEZ655372 JOV655368:JOV655372 JYR655368:JYR655372 KIN655368:KIN655372 KSJ655368:KSJ655372 LCF655368:LCF655372 LMB655368:LMB655372 LVX655368:LVX655372 MFT655368:MFT655372 MPP655368:MPP655372 MZL655368:MZL655372 NJH655368:NJH655372 NTD655368:NTD655372 OCZ655368:OCZ655372 OMV655368:OMV655372 OWR655368:OWR655372 PGN655368:PGN655372 PQJ655368:PQJ655372 QAF655368:QAF655372 QKB655368:QKB655372 QTX655368:QTX655372 RDT655368:RDT655372 RNP655368:RNP655372 RXL655368:RXL655372 SHH655368:SHH655372 SRD655368:SRD655372 TAZ655368:TAZ655372 TKV655368:TKV655372 TUR655368:TUR655372 UEN655368:UEN655372 UOJ655368:UOJ655372 UYF655368:UYF655372 VIB655368:VIB655372 VRX655368:VRX655372 WBT655368:WBT655372 WLP655368:WLP655372 WVL655368:WVL655372 D720904:D720908 IZ720904:IZ720908 SV720904:SV720908 ACR720904:ACR720908 AMN720904:AMN720908 AWJ720904:AWJ720908 BGF720904:BGF720908 BQB720904:BQB720908 BZX720904:BZX720908 CJT720904:CJT720908 CTP720904:CTP720908 DDL720904:DDL720908 DNH720904:DNH720908 DXD720904:DXD720908 EGZ720904:EGZ720908 EQV720904:EQV720908 FAR720904:FAR720908 FKN720904:FKN720908 FUJ720904:FUJ720908 GEF720904:GEF720908 GOB720904:GOB720908 GXX720904:GXX720908 HHT720904:HHT720908 HRP720904:HRP720908 IBL720904:IBL720908 ILH720904:ILH720908 IVD720904:IVD720908 JEZ720904:JEZ720908 JOV720904:JOV720908 JYR720904:JYR720908 KIN720904:KIN720908 KSJ720904:KSJ720908 LCF720904:LCF720908 LMB720904:LMB720908 LVX720904:LVX720908 MFT720904:MFT720908 MPP720904:MPP720908 MZL720904:MZL720908 NJH720904:NJH720908 NTD720904:NTD720908 OCZ720904:OCZ720908 OMV720904:OMV720908 OWR720904:OWR720908 PGN720904:PGN720908 PQJ720904:PQJ720908 QAF720904:QAF720908 QKB720904:QKB720908 QTX720904:QTX720908 RDT720904:RDT720908 RNP720904:RNP720908 RXL720904:RXL720908 SHH720904:SHH720908 SRD720904:SRD720908 TAZ720904:TAZ720908 TKV720904:TKV720908 TUR720904:TUR720908 UEN720904:UEN720908 UOJ720904:UOJ720908 UYF720904:UYF720908 VIB720904:VIB720908 VRX720904:VRX720908 WBT720904:WBT720908 WLP720904:WLP720908 WVL720904:WVL720908 D786440:D786444 IZ786440:IZ786444 SV786440:SV786444 ACR786440:ACR786444 AMN786440:AMN786444 AWJ786440:AWJ786444 BGF786440:BGF786444 BQB786440:BQB786444 BZX786440:BZX786444 CJT786440:CJT786444 CTP786440:CTP786444 DDL786440:DDL786444 DNH786440:DNH786444 DXD786440:DXD786444 EGZ786440:EGZ786444 EQV786440:EQV786444 FAR786440:FAR786444 FKN786440:FKN786444 FUJ786440:FUJ786444 GEF786440:GEF786444 GOB786440:GOB786444 GXX786440:GXX786444 HHT786440:HHT786444 HRP786440:HRP786444 IBL786440:IBL786444 ILH786440:ILH786444 IVD786440:IVD786444 JEZ786440:JEZ786444 JOV786440:JOV786444 JYR786440:JYR786444 KIN786440:KIN786444 KSJ786440:KSJ786444 LCF786440:LCF786444 LMB786440:LMB786444 LVX786440:LVX786444 MFT786440:MFT786444 MPP786440:MPP786444 MZL786440:MZL786444 NJH786440:NJH786444 NTD786440:NTD786444 OCZ786440:OCZ786444 OMV786440:OMV786444 OWR786440:OWR786444 PGN786440:PGN786444 PQJ786440:PQJ786444 QAF786440:QAF786444 QKB786440:QKB786444 QTX786440:QTX786444 RDT786440:RDT786444 RNP786440:RNP786444 RXL786440:RXL786444 SHH786440:SHH786444 SRD786440:SRD786444 TAZ786440:TAZ786444 TKV786440:TKV786444 TUR786440:TUR786444 UEN786440:UEN786444 UOJ786440:UOJ786444 UYF786440:UYF786444 VIB786440:VIB786444 VRX786440:VRX786444 WBT786440:WBT786444 WLP786440:WLP786444 WVL786440:WVL786444 D851976:D851980 IZ851976:IZ851980 SV851976:SV851980 ACR851976:ACR851980 AMN851976:AMN851980 AWJ851976:AWJ851980 BGF851976:BGF851980 BQB851976:BQB851980 BZX851976:BZX851980 CJT851976:CJT851980 CTP851976:CTP851980 DDL851976:DDL851980 DNH851976:DNH851980 DXD851976:DXD851980 EGZ851976:EGZ851980 EQV851976:EQV851980 FAR851976:FAR851980 FKN851976:FKN851980 FUJ851976:FUJ851980 GEF851976:GEF851980 GOB851976:GOB851980 GXX851976:GXX851980 HHT851976:HHT851980 HRP851976:HRP851980 IBL851976:IBL851980 ILH851976:ILH851980 IVD851976:IVD851980 JEZ851976:JEZ851980 JOV851976:JOV851980 JYR851976:JYR851980 KIN851976:KIN851980 KSJ851976:KSJ851980 LCF851976:LCF851980 LMB851976:LMB851980 LVX851976:LVX851980 MFT851976:MFT851980 MPP851976:MPP851980 MZL851976:MZL851980 NJH851976:NJH851980 NTD851976:NTD851980 OCZ851976:OCZ851980 OMV851976:OMV851980 OWR851976:OWR851980 PGN851976:PGN851980 PQJ851976:PQJ851980 QAF851976:QAF851980 QKB851976:QKB851980 QTX851976:QTX851980 RDT851976:RDT851980 RNP851976:RNP851980 RXL851976:RXL851980 SHH851976:SHH851980 SRD851976:SRD851980 TAZ851976:TAZ851980 TKV851976:TKV851980 TUR851976:TUR851980 UEN851976:UEN851980 UOJ851976:UOJ851980 UYF851976:UYF851980 VIB851976:VIB851980 VRX851976:VRX851980 WBT851976:WBT851980 WLP851976:WLP851980 WVL851976:WVL851980 D917512:D917516 IZ917512:IZ917516 SV917512:SV917516 ACR917512:ACR917516 AMN917512:AMN917516 AWJ917512:AWJ917516 BGF917512:BGF917516 BQB917512:BQB917516 BZX917512:BZX917516 CJT917512:CJT917516 CTP917512:CTP917516 DDL917512:DDL917516 DNH917512:DNH917516 DXD917512:DXD917516 EGZ917512:EGZ917516 EQV917512:EQV917516 FAR917512:FAR917516 FKN917512:FKN917516 FUJ917512:FUJ917516 GEF917512:GEF917516 GOB917512:GOB917516 GXX917512:GXX917516 HHT917512:HHT917516 HRP917512:HRP917516 IBL917512:IBL917516 ILH917512:ILH917516 IVD917512:IVD917516 JEZ917512:JEZ917516 JOV917512:JOV917516 JYR917512:JYR917516 KIN917512:KIN917516 KSJ917512:KSJ917516 LCF917512:LCF917516 LMB917512:LMB917516 LVX917512:LVX917516 MFT917512:MFT917516 MPP917512:MPP917516 MZL917512:MZL917516 NJH917512:NJH917516 NTD917512:NTD917516 OCZ917512:OCZ917516 OMV917512:OMV917516 OWR917512:OWR917516 PGN917512:PGN917516 PQJ917512:PQJ917516 QAF917512:QAF917516 QKB917512:QKB917516 QTX917512:QTX917516 RDT917512:RDT917516 RNP917512:RNP917516 RXL917512:RXL917516 SHH917512:SHH917516 SRD917512:SRD917516 TAZ917512:TAZ917516 TKV917512:TKV917516 TUR917512:TUR917516 UEN917512:UEN917516 UOJ917512:UOJ917516 UYF917512:UYF917516 VIB917512:VIB917516 VRX917512:VRX917516 WBT917512:WBT917516 WLP917512:WLP917516 WVL917512:WVL917516 D983048:D983052 IZ983048:IZ983052 SV983048:SV983052 ACR983048:ACR983052 AMN983048:AMN983052 AWJ983048:AWJ983052 BGF983048:BGF983052 BQB983048:BQB983052 BZX983048:BZX983052 CJT983048:CJT983052 CTP983048:CTP983052 DDL983048:DDL983052 DNH983048:DNH983052 DXD983048:DXD983052 EGZ983048:EGZ983052 EQV983048:EQV983052 FAR983048:FAR983052 FKN983048:FKN983052 FUJ983048:FUJ983052 GEF983048:GEF983052 GOB983048:GOB983052 GXX983048:GXX983052 HHT983048:HHT983052 HRP983048:HRP983052 IBL983048:IBL983052 ILH983048:ILH983052 IVD983048:IVD983052 JEZ983048:JEZ983052 JOV983048:JOV983052 JYR983048:JYR983052 KIN983048:KIN983052 KSJ983048:KSJ983052 LCF983048:LCF983052 LMB983048:LMB983052 LVX983048:LVX983052 MFT983048:MFT983052 MPP983048:MPP983052 MZL983048:MZL983052 NJH983048:NJH983052 NTD983048:NTD983052 OCZ983048:OCZ983052 OMV983048:OMV983052 OWR983048:OWR983052 PGN983048:PGN983052 PQJ983048:PQJ983052 QAF983048:QAF983052 QKB983048:QKB983052 QTX983048:QTX983052 RDT983048:RDT983052 RNP983048:RNP983052 RXL983048:RXL983052 SHH983048:SHH983052 SRD983048:SRD983052 TAZ983048:TAZ983052 TKV983048:TKV983052 TUR983048:TUR983052 UEN983048:UEN983052 UOJ983048:UOJ983052 UYF983048:UYF983052 VIB983048:VIB983052 VRX983048:VRX983052 WBT983048:WBT983052 WLP983048:WLP983052 WVL983048:WVL983052" xr:uid="{00000000-0002-0000-0500-000017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2 JA7:JA12 SW7:SW12 ACS7:ACS12 AMO7:AMO12 AWK7:AWK12 BGG7:BGG12 BQC7:BQC12 BZY7:BZY12 CJU7:CJU12 CTQ7:CTQ12 DDM7:DDM12 DNI7:DNI12 DXE7:DXE12 EHA7:EHA12 EQW7:EQW12 FAS7:FAS12 FKO7:FKO12 FUK7:FUK12 GEG7:GEG12 GOC7:GOC12 GXY7:GXY12 HHU7:HHU12 HRQ7:HRQ12 IBM7:IBM12 ILI7:ILI12 IVE7:IVE12 JFA7:JFA12 JOW7:JOW12 JYS7:JYS12 KIO7:KIO12 KSK7:KSK12 LCG7:LCG12 LMC7:LMC12 LVY7:LVY12 MFU7:MFU12 MPQ7:MPQ12 MZM7:MZM12 NJI7:NJI12 NTE7:NTE12 ODA7:ODA12 OMW7:OMW12 OWS7:OWS12 PGO7:PGO12 PQK7:PQK12 QAG7:QAG12 QKC7:QKC12 QTY7:QTY12 RDU7:RDU12 RNQ7:RNQ12 RXM7:RXM12 SHI7:SHI12 SRE7:SRE12 TBA7:TBA12 TKW7:TKW12 TUS7:TUS12 UEO7:UEO12 UOK7:UOK12 UYG7:UYG12 VIC7:VIC12 VRY7:VRY12 WBU7:WBU12 WLQ7:WLQ12 WVM7:WVM12 E65543:E65548 JA65543:JA65548 SW65543:SW65548 ACS65543:ACS65548 AMO65543:AMO65548 AWK65543:AWK65548 BGG65543:BGG65548 BQC65543:BQC65548 BZY65543:BZY65548 CJU65543:CJU65548 CTQ65543:CTQ65548 DDM65543:DDM65548 DNI65543:DNI65548 DXE65543:DXE65548 EHA65543:EHA65548 EQW65543:EQW65548 FAS65543:FAS65548 FKO65543:FKO65548 FUK65543:FUK65548 GEG65543:GEG65548 GOC65543:GOC65548 GXY65543:GXY65548 HHU65543:HHU65548 HRQ65543:HRQ65548 IBM65543:IBM65548 ILI65543:ILI65548 IVE65543:IVE65548 JFA65543:JFA65548 JOW65543:JOW65548 JYS65543:JYS65548 KIO65543:KIO65548 KSK65543:KSK65548 LCG65543:LCG65548 LMC65543:LMC65548 LVY65543:LVY65548 MFU65543:MFU65548 MPQ65543:MPQ65548 MZM65543:MZM65548 NJI65543:NJI65548 NTE65543:NTE65548 ODA65543:ODA65548 OMW65543:OMW65548 OWS65543:OWS65548 PGO65543:PGO65548 PQK65543:PQK65548 QAG65543:QAG65548 QKC65543:QKC65548 QTY65543:QTY65548 RDU65543:RDU65548 RNQ65543:RNQ65548 RXM65543:RXM65548 SHI65543:SHI65548 SRE65543:SRE65548 TBA65543:TBA65548 TKW65543:TKW65548 TUS65543:TUS65548 UEO65543:UEO65548 UOK65543:UOK65548 UYG65543:UYG65548 VIC65543:VIC65548 VRY65543:VRY65548 WBU65543:WBU65548 WLQ65543:WLQ65548 WVM65543:WVM65548 E131079:E131084 JA131079:JA131084 SW131079:SW131084 ACS131079:ACS131084 AMO131079:AMO131084 AWK131079:AWK131084 BGG131079:BGG131084 BQC131079:BQC131084 BZY131079:BZY131084 CJU131079:CJU131084 CTQ131079:CTQ131084 DDM131079:DDM131084 DNI131079:DNI131084 DXE131079:DXE131084 EHA131079:EHA131084 EQW131079:EQW131084 FAS131079:FAS131084 FKO131079:FKO131084 FUK131079:FUK131084 GEG131079:GEG131084 GOC131079:GOC131084 GXY131079:GXY131084 HHU131079:HHU131084 HRQ131079:HRQ131084 IBM131079:IBM131084 ILI131079:ILI131084 IVE131079:IVE131084 JFA131079:JFA131084 JOW131079:JOW131084 JYS131079:JYS131084 KIO131079:KIO131084 KSK131079:KSK131084 LCG131079:LCG131084 LMC131079:LMC131084 LVY131079:LVY131084 MFU131079:MFU131084 MPQ131079:MPQ131084 MZM131079:MZM131084 NJI131079:NJI131084 NTE131079:NTE131084 ODA131079:ODA131084 OMW131079:OMW131084 OWS131079:OWS131084 PGO131079:PGO131084 PQK131079:PQK131084 QAG131079:QAG131084 QKC131079:QKC131084 QTY131079:QTY131084 RDU131079:RDU131084 RNQ131079:RNQ131084 RXM131079:RXM131084 SHI131079:SHI131084 SRE131079:SRE131084 TBA131079:TBA131084 TKW131079:TKW131084 TUS131079:TUS131084 UEO131079:UEO131084 UOK131079:UOK131084 UYG131079:UYG131084 VIC131079:VIC131084 VRY131079:VRY131084 WBU131079:WBU131084 WLQ131079:WLQ131084 WVM131079:WVM131084 E196615:E196620 JA196615:JA196620 SW196615:SW196620 ACS196615:ACS196620 AMO196615:AMO196620 AWK196615:AWK196620 BGG196615:BGG196620 BQC196615:BQC196620 BZY196615:BZY196620 CJU196615:CJU196620 CTQ196615:CTQ196620 DDM196615:DDM196620 DNI196615:DNI196620 DXE196615:DXE196620 EHA196615:EHA196620 EQW196615:EQW196620 FAS196615:FAS196620 FKO196615:FKO196620 FUK196615:FUK196620 GEG196615:GEG196620 GOC196615:GOC196620 GXY196615:GXY196620 HHU196615:HHU196620 HRQ196615:HRQ196620 IBM196615:IBM196620 ILI196615:ILI196620 IVE196615:IVE196620 JFA196615:JFA196620 JOW196615:JOW196620 JYS196615:JYS196620 KIO196615:KIO196620 KSK196615:KSK196620 LCG196615:LCG196620 LMC196615:LMC196620 LVY196615:LVY196620 MFU196615:MFU196620 MPQ196615:MPQ196620 MZM196615:MZM196620 NJI196615:NJI196620 NTE196615:NTE196620 ODA196615:ODA196620 OMW196615:OMW196620 OWS196615:OWS196620 PGO196615:PGO196620 PQK196615:PQK196620 QAG196615:QAG196620 QKC196615:QKC196620 QTY196615:QTY196620 RDU196615:RDU196620 RNQ196615:RNQ196620 RXM196615:RXM196620 SHI196615:SHI196620 SRE196615:SRE196620 TBA196615:TBA196620 TKW196615:TKW196620 TUS196615:TUS196620 UEO196615:UEO196620 UOK196615:UOK196620 UYG196615:UYG196620 VIC196615:VIC196620 VRY196615:VRY196620 WBU196615:WBU196620 WLQ196615:WLQ196620 WVM196615:WVM196620 E262151:E262156 JA262151:JA262156 SW262151:SW262156 ACS262151:ACS262156 AMO262151:AMO262156 AWK262151:AWK262156 BGG262151:BGG262156 BQC262151:BQC262156 BZY262151:BZY262156 CJU262151:CJU262156 CTQ262151:CTQ262156 DDM262151:DDM262156 DNI262151:DNI262156 DXE262151:DXE262156 EHA262151:EHA262156 EQW262151:EQW262156 FAS262151:FAS262156 FKO262151:FKO262156 FUK262151:FUK262156 GEG262151:GEG262156 GOC262151:GOC262156 GXY262151:GXY262156 HHU262151:HHU262156 HRQ262151:HRQ262156 IBM262151:IBM262156 ILI262151:ILI262156 IVE262151:IVE262156 JFA262151:JFA262156 JOW262151:JOW262156 JYS262151:JYS262156 KIO262151:KIO262156 KSK262151:KSK262156 LCG262151:LCG262156 LMC262151:LMC262156 LVY262151:LVY262156 MFU262151:MFU262156 MPQ262151:MPQ262156 MZM262151:MZM262156 NJI262151:NJI262156 NTE262151:NTE262156 ODA262151:ODA262156 OMW262151:OMW262156 OWS262151:OWS262156 PGO262151:PGO262156 PQK262151:PQK262156 QAG262151:QAG262156 QKC262151:QKC262156 QTY262151:QTY262156 RDU262151:RDU262156 RNQ262151:RNQ262156 RXM262151:RXM262156 SHI262151:SHI262156 SRE262151:SRE262156 TBA262151:TBA262156 TKW262151:TKW262156 TUS262151:TUS262156 UEO262151:UEO262156 UOK262151:UOK262156 UYG262151:UYG262156 VIC262151:VIC262156 VRY262151:VRY262156 WBU262151:WBU262156 WLQ262151:WLQ262156 WVM262151:WVM262156 E327687:E327692 JA327687:JA327692 SW327687:SW327692 ACS327687:ACS327692 AMO327687:AMO327692 AWK327687:AWK327692 BGG327687:BGG327692 BQC327687:BQC327692 BZY327687:BZY327692 CJU327687:CJU327692 CTQ327687:CTQ327692 DDM327687:DDM327692 DNI327687:DNI327692 DXE327687:DXE327692 EHA327687:EHA327692 EQW327687:EQW327692 FAS327687:FAS327692 FKO327687:FKO327692 FUK327687:FUK327692 GEG327687:GEG327692 GOC327687:GOC327692 GXY327687:GXY327692 HHU327687:HHU327692 HRQ327687:HRQ327692 IBM327687:IBM327692 ILI327687:ILI327692 IVE327687:IVE327692 JFA327687:JFA327692 JOW327687:JOW327692 JYS327687:JYS327692 KIO327687:KIO327692 KSK327687:KSK327692 LCG327687:LCG327692 LMC327687:LMC327692 LVY327687:LVY327692 MFU327687:MFU327692 MPQ327687:MPQ327692 MZM327687:MZM327692 NJI327687:NJI327692 NTE327687:NTE327692 ODA327687:ODA327692 OMW327687:OMW327692 OWS327687:OWS327692 PGO327687:PGO327692 PQK327687:PQK327692 QAG327687:QAG327692 QKC327687:QKC327692 QTY327687:QTY327692 RDU327687:RDU327692 RNQ327687:RNQ327692 RXM327687:RXM327692 SHI327687:SHI327692 SRE327687:SRE327692 TBA327687:TBA327692 TKW327687:TKW327692 TUS327687:TUS327692 UEO327687:UEO327692 UOK327687:UOK327692 UYG327687:UYG327692 VIC327687:VIC327692 VRY327687:VRY327692 WBU327687:WBU327692 WLQ327687:WLQ327692 WVM327687:WVM327692 E393223:E393228 JA393223:JA393228 SW393223:SW393228 ACS393223:ACS393228 AMO393223:AMO393228 AWK393223:AWK393228 BGG393223:BGG393228 BQC393223:BQC393228 BZY393223:BZY393228 CJU393223:CJU393228 CTQ393223:CTQ393228 DDM393223:DDM393228 DNI393223:DNI393228 DXE393223:DXE393228 EHA393223:EHA393228 EQW393223:EQW393228 FAS393223:FAS393228 FKO393223:FKO393228 FUK393223:FUK393228 GEG393223:GEG393228 GOC393223:GOC393228 GXY393223:GXY393228 HHU393223:HHU393228 HRQ393223:HRQ393228 IBM393223:IBM393228 ILI393223:ILI393228 IVE393223:IVE393228 JFA393223:JFA393228 JOW393223:JOW393228 JYS393223:JYS393228 KIO393223:KIO393228 KSK393223:KSK393228 LCG393223:LCG393228 LMC393223:LMC393228 LVY393223:LVY393228 MFU393223:MFU393228 MPQ393223:MPQ393228 MZM393223:MZM393228 NJI393223:NJI393228 NTE393223:NTE393228 ODA393223:ODA393228 OMW393223:OMW393228 OWS393223:OWS393228 PGO393223:PGO393228 PQK393223:PQK393228 QAG393223:QAG393228 QKC393223:QKC393228 QTY393223:QTY393228 RDU393223:RDU393228 RNQ393223:RNQ393228 RXM393223:RXM393228 SHI393223:SHI393228 SRE393223:SRE393228 TBA393223:TBA393228 TKW393223:TKW393228 TUS393223:TUS393228 UEO393223:UEO393228 UOK393223:UOK393228 UYG393223:UYG393228 VIC393223:VIC393228 VRY393223:VRY393228 WBU393223:WBU393228 WLQ393223:WLQ393228 WVM393223:WVM393228 E458759:E458764 JA458759:JA458764 SW458759:SW458764 ACS458759:ACS458764 AMO458759:AMO458764 AWK458759:AWK458764 BGG458759:BGG458764 BQC458759:BQC458764 BZY458759:BZY458764 CJU458759:CJU458764 CTQ458759:CTQ458764 DDM458759:DDM458764 DNI458759:DNI458764 DXE458759:DXE458764 EHA458759:EHA458764 EQW458759:EQW458764 FAS458759:FAS458764 FKO458759:FKO458764 FUK458759:FUK458764 GEG458759:GEG458764 GOC458759:GOC458764 GXY458759:GXY458764 HHU458759:HHU458764 HRQ458759:HRQ458764 IBM458759:IBM458764 ILI458759:ILI458764 IVE458759:IVE458764 JFA458759:JFA458764 JOW458759:JOW458764 JYS458759:JYS458764 KIO458759:KIO458764 KSK458759:KSK458764 LCG458759:LCG458764 LMC458759:LMC458764 LVY458759:LVY458764 MFU458759:MFU458764 MPQ458759:MPQ458764 MZM458759:MZM458764 NJI458759:NJI458764 NTE458759:NTE458764 ODA458759:ODA458764 OMW458759:OMW458764 OWS458759:OWS458764 PGO458759:PGO458764 PQK458759:PQK458764 QAG458759:QAG458764 QKC458759:QKC458764 QTY458759:QTY458764 RDU458759:RDU458764 RNQ458759:RNQ458764 RXM458759:RXM458764 SHI458759:SHI458764 SRE458759:SRE458764 TBA458759:TBA458764 TKW458759:TKW458764 TUS458759:TUS458764 UEO458759:UEO458764 UOK458759:UOK458764 UYG458759:UYG458764 VIC458759:VIC458764 VRY458759:VRY458764 WBU458759:WBU458764 WLQ458759:WLQ458764 WVM458759:WVM458764 E524295:E524300 JA524295:JA524300 SW524295:SW524300 ACS524295:ACS524300 AMO524295:AMO524300 AWK524295:AWK524300 BGG524295:BGG524300 BQC524295:BQC524300 BZY524295:BZY524300 CJU524295:CJU524300 CTQ524295:CTQ524300 DDM524295:DDM524300 DNI524295:DNI524300 DXE524295:DXE524300 EHA524295:EHA524300 EQW524295:EQW524300 FAS524295:FAS524300 FKO524295:FKO524300 FUK524295:FUK524300 GEG524295:GEG524300 GOC524295:GOC524300 GXY524295:GXY524300 HHU524295:HHU524300 HRQ524295:HRQ524300 IBM524295:IBM524300 ILI524295:ILI524300 IVE524295:IVE524300 JFA524295:JFA524300 JOW524295:JOW524300 JYS524295:JYS524300 KIO524295:KIO524300 KSK524295:KSK524300 LCG524295:LCG524300 LMC524295:LMC524300 LVY524295:LVY524300 MFU524295:MFU524300 MPQ524295:MPQ524300 MZM524295:MZM524300 NJI524295:NJI524300 NTE524295:NTE524300 ODA524295:ODA524300 OMW524295:OMW524300 OWS524295:OWS524300 PGO524295:PGO524300 PQK524295:PQK524300 QAG524295:QAG524300 QKC524295:QKC524300 QTY524295:QTY524300 RDU524295:RDU524300 RNQ524295:RNQ524300 RXM524295:RXM524300 SHI524295:SHI524300 SRE524295:SRE524300 TBA524295:TBA524300 TKW524295:TKW524300 TUS524295:TUS524300 UEO524295:UEO524300 UOK524295:UOK524300 UYG524295:UYG524300 VIC524295:VIC524300 VRY524295:VRY524300 WBU524295:WBU524300 WLQ524295:WLQ524300 WVM524295:WVM524300 E589831:E589836 JA589831:JA589836 SW589831:SW589836 ACS589831:ACS589836 AMO589831:AMO589836 AWK589831:AWK589836 BGG589831:BGG589836 BQC589831:BQC589836 BZY589831:BZY589836 CJU589831:CJU589836 CTQ589831:CTQ589836 DDM589831:DDM589836 DNI589831:DNI589836 DXE589831:DXE589836 EHA589831:EHA589836 EQW589831:EQW589836 FAS589831:FAS589836 FKO589831:FKO589836 FUK589831:FUK589836 GEG589831:GEG589836 GOC589831:GOC589836 GXY589831:GXY589836 HHU589831:HHU589836 HRQ589831:HRQ589836 IBM589831:IBM589836 ILI589831:ILI589836 IVE589831:IVE589836 JFA589831:JFA589836 JOW589831:JOW589836 JYS589831:JYS589836 KIO589831:KIO589836 KSK589831:KSK589836 LCG589831:LCG589836 LMC589831:LMC589836 LVY589831:LVY589836 MFU589831:MFU589836 MPQ589831:MPQ589836 MZM589831:MZM589836 NJI589831:NJI589836 NTE589831:NTE589836 ODA589831:ODA589836 OMW589831:OMW589836 OWS589831:OWS589836 PGO589831:PGO589836 PQK589831:PQK589836 QAG589831:QAG589836 QKC589831:QKC589836 QTY589831:QTY589836 RDU589831:RDU589836 RNQ589831:RNQ589836 RXM589831:RXM589836 SHI589831:SHI589836 SRE589831:SRE589836 TBA589831:TBA589836 TKW589831:TKW589836 TUS589831:TUS589836 UEO589831:UEO589836 UOK589831:UOK589836 UYG589831:UYG589836 VIC589831:VIC589836 VRY589831:VRY589836 WBU589831:WBU589836 WLQ589831:WLQ589836 WVM589831:WVM589836 E655367:E655372 JA655367:JA655372 SW655367:SW655372 ACS655367:ACS655372 AMO655367:AMO655372 AWK655367:AWK655372 BGG655367:BGG655372 BQC655367:BQC655372 BZY655367:BZY655372 CJU655367:CJU655372 CTQ655367:CTQ655372 DDM655367:DDM655372 DNI655367:DNI655372 DXE655367:DXE655372 EHA655367:EHA655372 EQW655367:EQW655372 FAS655367:FAS655372 FKO655367:FKO655372 FUK655367:FUK655372 GEG655367:GEG655372 GOC655367:GOC655372 GXY655367:GXY655372 HHU655367:HHU655372 HRQ655367:HRQ655372 IBM655367:IBM655372 ILI655367:ILI655372 IVE655367:IVE655372 JFA655367:JFA655372 JOW655367:JOW655372 JYS655367:JYS655372 KIO655367:KIO655372 KSK655367:KSK655372 LCG655367:LCG655372 LMC655367:LMC655372 LVY655367:LVY655372 MFU655367:MFU655372 MPQ655367:MPQ655372 MZM655367:MZM655372 NJI655367:NJI655372 NTE655367:NTE655372 ODA655367:ODA655372 OMW655367:OMW655372 OWS655367:OWS655372 PGO655367:PGO655372 PQK655367:PQK655372 QAG655367:QAG655372 QKC655367:QKC655372 QTY655367:QTY655372 RDU655367:RDU655372 RNQ655367:RNQ655372 RXM655367:RXM655372 SHI655367:SHI655372 SRE655367:SRE655372 TBA655367:TBA655372 TKW655367:TKW655372 TUS655367:TUS655372 UEO655367:UEO655372 UOK655367:UOK655372 UYG655367:UYG655372 VIC655367:VIC655372 VRY655367:VRY655372 WBU655367:WBU655372 WLQ655367:WLQ655372 WVM655367:WVM655372 E720903:E720908 JA720903:JA720908 SW720903:SW720908 ACS720903:ACS720908 AMO720903:AMO720908 AWK720903:AWK720908 BGG720903:BGG720908 BQC720903:BQC720908 BZY720903:BZY720908 CJU720903:CJU720908 CTQ720903:CTQ720908 DDM720903:DDM720908 DNI720903:DNI720908 DXE720903:DXE720908 EHA720903:EHA720908 EQW720903:EQW720908 FAS720903:FAS720908 FKO720903:FKO720908 FUK720903:FUK720908 GEG720903:GEG720908 GOC720903:GOC720908 GXY720903:GXY720908 HHU720903:HHU720908 HRQ720903:HRQ720908 IBM720903:IBM720908 ILI720903:ILI720908 IVE720903:IVE720908 JFA720903:JFA720908 JOW720903:JOW720908 JYS720903:JYS720908 KIO720903:KIO720908 KSK720903:KSK720908 LCG720903:LCG720908 LMC720903:LMC720908 LVY720903:LVY720908 MFU720903:MFU720908 MPQ720903:MPQ720908 MZM720903:MZM720908 NJI720903:NJI720908 NTE720903:NTE720908 ODA720903:ODA720908 OMW720903:OMW720908 OWS720903:OWS720908 PGO720903:PGO720908 PQK720903:PQK720908 QAG720903:QAG720908 QKC720903:QKC720908 QTY720903:QTY720908 RDU720903:RDU720908 RNQ720903:RNQ720908 RXM720903:RXM720908 SHI720903:SHI720908 SRE720903:SRE720908 TBA720903:TBA720908 TKW720903:TKW720908 TUS720903:TUS720908 UEO720903:UEO720908 UOK720903:UOK720908 UYG720903:UYG720908 VIC720903:VIC720908 VRY720903:VRY720908 WBU720903:WBU720908 WLQ720903:WLQ720908 WVM720903:WVM720908 E786439:E786444 JA786439:JA786444 SW786439:SW786444 ACS786439:ACS786444 AMO786439:AMO786444 AWK786439:AWK786444 BGG786439:BGG786444 BQC786439:BQC786444 BZY786439:BZY786444 CJU786439:CJU786444 CTQ786439:CTQ786444 DDM786439:DDM786444 DNI786439:DNI786444 DXE786439:DXE786444 EHA786439:EHA786444 EQW786439:EQW786444 FAS786439:FAS786444 FKO786439:FKO786444 FUK786439:FUK786444 GEG786439:GEG786444 GOC786439:GOC786444 GXY786439:GXY786444 HHU786439:HHU786444 HRQ786439:HRQ786444 IBM786439:IBM786444 ILI786439:ILI786444 IVE786439:IVE786444 JFA786439:JFA786444 JOW786439:JOW786444 JYS786439:JYS786444 KIO786439:KIO786444 KSK786439:KSK786444 LCG786439:LCG786444 LMC786439:LMC786444 LVY786439:LVY786444 MFU786439:MFU786444 MPQ786439:MPQ786444 MZM786439:MZM786444 NJI786439:NJI786444 NTE786439:NTE786444 ODA786439:ODA786444 OMW786439:OMW786444 OWS786439:OWS786444 PGO786439:PGO786444 PQK786439:PQK786444 QAG786439:QAG786444 QKC786439:QKC786444 QTY786439:QTY786444 RDU786439:RDU786444 RNQ786439:RNQ786444 RXM786439:RXM786444 SHI786439:SHI786444 SRE786439:SRE786444 TBA786439:TBA786444 TKW786439:TKW786444 TUS786439:TUS786444 UEO786439:UEO786444 UOK786439:UOK786444 UYG786439:UYG786444 VIC786439:VIC786444 VRY786439:VRY786444 WBU786439:WBU786444 WLQ786439:WLQ786444 WVM786439:WVM786444 E851975:E851980 JA851975:JA851980 SW851975:SW851980 ACS851975:ACS851980 AMO851975:AMO851980 AWK851975:AWK851980 BGG851975:BGG851980 BQC851975:BQC851980 BZY851975:BZY851980 CJU851975:CJU851980 CTQ851975:CTQ851980 DDM851975:DDM851980 DNI851975:DNI851980 DXE851975:DXE851980 EHA851975:EHA851980 EQW851975:EQW851980 FAS851975:FAS851980 FKO851975:FKO851980 FUK851975:FUK851980 GEG851975:GEG851980 GOC851975:GOC851980 GXY851975:GXY851980 HHU851975:HHU851980 HRQ851975:HRQ851980 IBM851975:IBM851980 ILI851975:ILI851980 IVE851975:IVE851980 JFA851975:JFA851980 JOW851975:JOW851980 JYS851975:JYS851980 KIO851975:KIO851980 KSK851975:KSK851980 LCG851975:LCG851980 LMC851975:LMC851980 LVY851975:LVY851980 MFU851975:MFU851980 MPQ851975:MPQ851980 MZM851975:MZM851980 NJI851975:NJI851980 NTE851975:NTE851980 ODA851975:ODA851980 OMW851975:OMW851980 OWS851975:OWS851980 PGO851975:PGO851980 PQK851975:PQK851980 QAG851975:QAG851980 QKC851975:QKC851980 QTY851975:QTY851980 RDU851975:RDU851980 RNQ851975:RNQ851980 RXM851975:RXM851980 SHI851975:SHI851980 SRE851975:SRE851980 TBA851975:TBA851980 TKW851975:TKW851980 TUS851975:TUS851980 UEO851975:UEO851980 UOK851975:UOK851980 UYG851975:UYG851980 VIC851975:VIC851980 VRY851975:VRY851980 WBU851975:WBU851980 WLQ851975:WLQ851980 WVM851975:WVM851980 E917511:E917516 JA917511:JA917516 SW917511:SW917516 ACS917511:ACS917516 AMO917511:AMO917516 AWK917511:AWK917516 BGG917511:BGG917516 BQC917511:BQC917516 BZY917511:BZY917516 CJU917511:CJU917516 CTQ917511:CTQ917516 DDM917511:DDM917516 DNI917511:DNI917516 DXE917511:DXE917516 EHA917511:EHA917516 EQW917511:EQW917516 FAS917511:FAS917516 FKO917511:FKO917516 FUK917511:FUK917516 GEG917511:GEG917516 GOC917511:GOC917516 GXY917511:GXY917516 HHU917511:HHU917516 HRQ917511:HRQ917516 IBM917511:IBM917516 ILI917511:ILI917516 IVE917511:IVE917516 JFA917511:JFA917516 JOW917511:JOW917516 JYS917511:JYS917516 KIO917511:KIO917516 KSK917511:KSK917516 LCG917511:LCG917516 LMC917511:LMC917516 LVY917511:LVY917516 MFU917511:MFU917516 MPQ917511:MPQ917516 MZM917511:MZM917516 NJI917511:NJI917516 NTE917511:NTE917516 ODA917511:ODA917516 OMW917511:OMW917516 OWS917511:OWS917516 PGO917511:PGO917516 PQK917511:PQK917516 QAG917511:QAG917516 QKC917511:QKC917516 QTY917511:QTY917516 RDU917511:RDU917516 RNQ917511:RNQ917516 RXM917511:RXM917516 SHI917511:SHI917516 SRE917511:SRE917516 TBA917511:TBA917516 TKW917511:TKW917516 TUS917511:TUS917516 UEO917511:UEO917516 UOK917511:UOK917516 UYG917511:UYG917516 VIC917511:VIC917516 VRY917511:VRY917516 WBU917511:WBU917516 WLQ917511:WLQ917516 WVM917511:WVM917516 E983047:E983052 JA983047:JA983052 SW983047:SW983052 ACS983047:ACS983052 AMO983047:AMO983052 AWK983047:AWK983052 BGG983047:BGG983052 BQC983047:BQC983052 BZY983047:BZY983052 CJU983047:CJU983052 CTQ983047:CTQ983052 DDM983047:DDM983052 DNI983047:DNI983052 DXE983047:DXE983052 EHA983047:EHA983052 EQW983047:EQW983052 FAS983047:FAS983052 FKO983047:FKO983052 FUK983047:FUK983052 GEG983047:GEG983052 GOC983047:GOC983052 GXY983047:GXY983052 HHU983047:HHU983052 HRQ983047:HRQ983052 IBM983047:IBM983052 ILI983047:ILI983052 IVE983047:IVE983052 JFA983047:JFA983052 JOW983047:JOW983052 JYS983047:JYS983052 KIO983047:KIO983052 KSK983047:KSK983052 LCG983047:LCG983052 LMC983047:LMC983052 LVY983047:LVY983052 MFU983047:MFU983052 MPQ983047:MPQ983052 MZM983047:MZM983052 NJI983047:NJI983052 NTE983047:NTE983052 ODA983047:ODA983052 OMW983047:OMW983052 OWS983047:OWS983052 PGO983047:PGO983052 PQK983047:PQK983052 QAG983047:QAG983052 QKC983047:QKC983052 QTY983047:QTY983052 RDU983047:RDU983052 RNQ983047:RNQ983052 RXM983047:RXM983052 SHI983047:SHI983052 SRE983047:SRE983052 TBA983047:TBA983052 TKW983047:TKW983052 TUS983047:TUS983052 UEO983047:UEO983052 UOK983047:UOK983052 UYG983047:UYG983052 VIC983047:VIC983052 VRY983047:VRY983052 WBU983047:WBU983052 WLQ983047:WLQ983052 WVM983047:WVM983052" xr:uid="{00000000-0002-0000-0500-000018000000}"/>
    <dataValidation allowBlank="1" showInputMessage="1" showErrorMessage="1" prompt="Mean amount of elementary flow or intermediate product flow. Enter your values (or the respective equation) here." sqref="L8:L12 JH8:JH12 TD8:TD12 ACZ8:ACZ12 AMV8:AMV12 AWR8:AWR12 BGN8:BGN12 BQJ8:BQJ12 CAF8:CAF12 CKB8:CKB12 CTX8:CTX12 DDT8:DDT12 DNP8:DNP12 DXL8:DXL12 EHH8:EHH12 ERD8:ERD12 FAZ8:FAZ12 FKV8:FKV12 FUR8:FUR12 GEN8:GEN12 GOJ8:GOJ12 GYF8:GYF12 HIB8:HIB12 HRX8:HRX12 IBT8:IBT12 ILP8:ILP12 IVL8:IVL12 JFH8:JFH12 JPD8:JPD12 JYZ8:JYZ12 KIV8:KIV12 KSR8:KSR12 LCN8:LCN12 LMJ8:LMJ12 LWF8:LWF12 MGB8:MGB12 MPX8:MPX12 MZT8:MZT12 NJP8:NJP12 NTL8:NTL12 ODH8:ODH12 OND8:OND12 OWZ8:OWZ12 PGV8:PGV12 PQR8:PQR12 QAN8:QAN12 QKJ8:QKJ12 QUF8:QUF12 REB8:REB12 RNX8:RNX12 RXT8:RXT12 SHP8:SHP12 SRL8:SRL12 TBH8:TBH12 TLD8:TLD12 TUZ8:TUZ12 UEV8:UEV12 UOR8:UOR12 UYN8:UYN12 VIJ8:VIJ12 VSF8:VSF12 WCB8:WCB12 WLX8:WLX12 WVT8:WVT12 L65544:L65548 JH65544:JH65548 TD65544:TD65548 ACZ65544:ACZ65548 AMV65544:AMV65548 AWR65544:AWR65548 BGN65544:BGN65548 BQJ65544:BQJ65548 CAF65544:CAF65548 CKB65544:CKB65548 CTX65544:CTX65548 DDT65544:DDT65548 DNP65544:DNP65548 DXL65544:DXL65548 EHH65544:EHH65548 ERD65544:ERD65548 FAZ65544:FAZ65548 FKV65544:FKV65548 FUR65544:FUR65548 GEN65544:GEN65548 GOJ65544:GOJ65548 GYF65544:GYF65548 HIB65544:HIB65548 HRX65544:HRX65548 IBT65544:IBT65548 ILP65544:ILP65548 IVL65544:IVL65548 JFH65544:JFH65548 JPD65544:JPD65548 JYZ65544:JYZ65548 KIV65544:KIV65548 KSR65544:KSR65548 LCN65544:LCN65548 LMJ65544:LMJ65548 LWF65544:LWF65548 MGB65544:MGB65548 MPX65544:MPX65548 MZT65544:MZT65548 NJP65544:NJP65548 NTL65544:NTL65548 ODH65544:ODH65548 OND65544:OND65548 OWZ65544:OWZ65548 PGV65544:PGV65548 PQR65544:PQR65548 QAN65544:QAN65548 QKJ65544:QKJ65548 QUF65544:QUF65548 REB65544:REB65548 RNX65544:RNX65548 RXT65544:RXT65548 SHP65544:SHP65548 SRL65544:SRL65548 TBH65544:TBH65548 TLD65544:TLD65548 TUZ65544:TUZ65548 UEV65544:UEV65548 UOR65544:UOR65548 UYN65544:UYN65548 VIJ65544:VIJ65548 VSF65544:VSF65548 WCB65544:WCB65548 WLX65544:WLX65548 WVT65544:WVT65548 L131080:L131084 JH131080:JH131084 TD131080:TD131084 ACZ131080:ACZ131084 AMV131080:AMV131084 AWR131080:AWR131084 BGN131080:BGN131084 BQJ131080:BQJ131084 CAF131080:CAF131084 CKB131080:CKB131084 CTX131080:CTX131084 DDT131080:DDT131084 DNP131080:DNP131084 DXL131080:DXL131084 EHH131080:EHH131084 ERD131080:ERD131084 FAZ131080:FAZ131084 FKV131080:FKV131084 FUR131080:FUR131084 GEN131080:GEN131084 GOJ131080:GOJ131084 GYF131080:GYF131084 HIB131080:HIB131084 HRX131080:HRX131084 IBT131080:IBT131084 ILP131080:ILP131084 IVL131080:IVL131084 JFH131080:JFH131084 JPD131080:JPD131084 JYZ131080:JYZ131084 KIV131080:KIV131084 KSR131080:KSR131084 LCN131080:LCN131084 LMJ131080:LMJ131084 LWF131080:LWF131084 MGB131080:MGB131084 MPX131080:MPX131084 MZT131080:MZT131084 NJP131080:NJP131084 NTL131080:NTL131084 ODH131080:ODH131084 OND131080:OND131084 OWZ131080:OWZ131084 PGV131080:PGV131084 PQR131080:PQR131084 QAN131080:QAN131084 QKJ131080:QKJ131084 QUF131080:QUF131084 REB131080:REB131084 RNX131080:RNX131084 RXT131080:RXT131084 SHP131080:SHP131084 SRL131080:SRL131084 TBH131080:TBH131084 TLD131080:TLD131084 TUZ131080:TUZ131084 UEV131080:UEV131084 UOR131080:UOR131084 UYN131080:UYN131084 VIJ131080:VIJ131084 VSF131080:VSF131084 WCB131080:WCB131084 WLX131080:WLX131084 WVT131080:WVT131084 L196616:L196620 JH196616:JH196620 TD196616:TD196620 ACZ196616:ACZ196620 AMV196616:AMV196620 AWR196616:AWR196620 BGN196616:BGN196620 BQJ196616:BQJ196620 CAF196616:CAF196620 CKB196616:CKB196620 CTX196616:CTX196620 DDT196616:DDT196620 DNP196616:DNP196620 DXL196616:DXL196620 EHH196616:EHH196620 ERD196616:ERD196620 FAZ196616:FAZ196620 FKV196616:FKV196620 FUR196616:FUR196620 GEN196616:GEN196620 GOJ196616:GOJ196620 GYF196616:GYF196620 HIB196616:HIB196620 HRX196616:HRX196620 IBT196616:IBT196620 ILP196616:ILP196620 IVL196616:IVL196620 JFH196616:JFH196620 JPD196616:JPD196620 JYZ196616:JYZ196620 KIV196616:KIV196620 KSR196616:KSR196620 LCN196616:LCN196620 LMJ196616:LMJ196620 LWF196616:LWF196620 MGB196616:MGB196620 MPX196616:MPX196620 MZT196616:MZT196620 NJP196616:NJP196620 NTL196616:NTL196620 ODH196616:ODH196620 OND196616:OND196620 OWZ196616:OWZ196620 PGV196616:PGV196620 PQR196616:PQR196620 QAN196616:QAN196620 QKJ196616:QKJ196620 QUF196616:QUF196620 REB196616:REB196620 RNX196616:RNX196620 RXT196616:RXT196620 SHP196616:SHP196620 SRL196616:SRL196620 TBH196616:TBH196620 TLD196616:TLD196620 TUZ196616:TUZ196620 UEV196616:UEV196620 UOR196616:UOR196620 UYN196616:UYN196620 VIJ196616:VIJ196620 VSF196616:VSF196620 WCB196616:WCB196620 WLX196616:WLX196620 WVT196616:WVT196620 L262152:L262156 JH262152:JH262156 TD262152:TD262156 ACZ262152:ACZ262156 AMV262152:AMV262156 AWR262152:AWR262156 BGN262152:BGN262156 BQJ262152:BQJ262156 CAF262152:CAF262156 CKB262152:CKB262156 CTX262152:CTX262156 DDT262152:DDT262156 DNP262152:DNP262156 DXL262152:DXL262156 EHH262152:EHH262156 ERD262152:ERD262156 FAZ262152:FAZ262156 FKV262152:FKV262156 FUR262152:FUR262156 GEN262152:GEN262156 GOJ262152:GOJ262156 GYF262152:GYF262156 HIB262152:HIB262156 HRX262152:HRX262156 IBT262152:IBT262156 ILP262152:ILP262156 IVL262152:IVL262156 JFH262152:JFH262156 JPD262152:JPD262156 JYZ262152:JYZ262156 KIV262152:KIV262156 KSR262152:KSR262156 LCN262152:LCN262156 LMJ262152:LMJ262156 LWF262152:LWF262156 MGB262152:MGB262156 MPX262152:MPX262156 MZT262152:MZT262156 NJP262152:NJP262156 NTL262152:NTL262156 ODH262152:ODH262156 OND262152:OND262156 OWZ262152:OWZ262156 PGV262152:PGV262156 PQR262152:PQR262156 QAN262152:QAN262156 QKJ262152:QKJ262156 QUF262152:QUF262156 REB262152:REB262156 RNX262152:RNX262156 RXT262152:RXT262156 SHP262152:SHP262156 SRL262152:SRL262156 TBH262152:TBH262156 TLD262152:TLD262156 TUZ262152:TUZ262156 UEV262152:UEV262156 UOR262152:UOR262156 UYN262152:UYN262156 VIJ262152:VIJ262156 VSF262152:VSF262156 WCB262152:WCB262156 WLX262152:WLX262156 WVT262152:WVT262156 L327688:L327692 JH327688:JH327692 TD327688:TD327692 ACZ327688:ACZ327692 AMV327688:AMV327692 AWR327688:AWR327692 BGN327688:BGN327692 BQJ327688:BQJ327692 CAF327688:CAF327692 CKB327688:CKB327692 CTX327688:CTX327692 DDT327688:DDT327692 DNP327688:DNP327692 DXL327688:DXL327692 EHH327688:EHH327692 ERD327688:ERD327692 FAZ327688:FAZ327692 FKV327688:FKV327692 FUR327688:FUR327692 GEN327688:GEN327692 GOJ327688:GOJ327692 GYF327688:GYF327692 HIB327688:HIB327692 HRX327688:HRX327692 IBT327688:IBT327692 ILP327688:ILP327692 IVL327688:IVL327692 JFH327688:JFH327692 JPD327688:JPD327692 JYZ327688:JYZ327692 KIV327688:KIV327692 KSR327688:KSR327692 LCN327688:LCN327692 LMJ327688:LMJ327692 LWF327688:LWF327692 MGB327688:MGB327692 MPX327688:MPX327692 MZT327688:MZT327692 NJP327688:NJP327692 NTL327688:NTL327692 ODH327688:ODH327692 OND327688:OND327692 OWZ327688:OWZ327692 PGV327688:PGV327692 PQR327688:PQR327692 QAN327688:QAN327692 QKJ327688:QKJ327692 QUF327688:QUF327692 REB327688:REB327692 RNX327688:RNX327692 RXT327688:RXT327692 SHP327688:SHP327692 SRL327688:SRL327692 TBH327688:TBH327692 TLD327688:TLD327692 TUZ327688:TUZ327692 UEV327688:UEV327692 UOR327688:UOR327692 UYN327688:UYN327692 VIJ327688:VIJ327692 VSF327688:VSF327692 WCB327688:WCB327692 WLX327688:WLX327692 WVT327688:WVT327692 L393224:L393228 JH393224:JH393228 TD393224:TD393228 ACZ393224:ACZ393228 AMV393224:AMV393228 AWR393224:AWR393228 BGN393224:BGN393228 BQJ393224:BQJ393228 CAF393224:CAF393228 CKB393224:CKB393228 CTX393224:CTX393228 DDT393224:DDT393228 DNP393224:DNP393228 DXL393224:DXL393228 EHH393224:EHH393228 ERD393224:ERD393228 FAZ393224:FAZ393228 FKV393224:FKV393228 FUR393224:FUR393228 GEN393224:GEN393228 GOJ393224:GOJ393228 GYF393224:GYF393228 HIB393224:HIB393228 HRX393224:HRX393228 IBT393224:IBT393228 ILP393224:ILP393228 IVL393224:IVL393228 JFH393224:JFH393228 JPD393224:JPD393228 JYZ393224:JYZ393228 KIV393224:KIV393228 KSR393224:KSR393228 LCN393224:LCN393228 LMJ393224:LMJ393228 LWF393224:LWF393228 MGB393224:MGB393228 MPX393224:MPX393228 MZT393224:MZT393228 NJP393224:NJP393228 NTL393224:NTL393228 ODH393224:ODH393228 OND393224:OND393228 OWZ393224:OWZ393228 PGV393224:PGV393228 PQR393224:PQR393228 QAN393224:QAN393228 QKJ393224:QKJ393228 QUF393224:QUF393228 REB393224:REB393228 RNX393224:RNX393228 RXT393224:RXT393228 SHP393224:SHP393228 SRL393224:SRL393228 TBH393224:TBH393228 TLD393224:TLD393228 TUZ393224:TUZ393228 UEV393224:UEV393228 UOR393224:UOR393228 UYN393224:UYN393228 VIJ393224:VIJ393228 VSF393224:VSF393228 WCB393224:WCB393228 WLX393224:WLX393228 WVT393224:WVT393228 L458760:L458764 JH458760:JH458764 TD458760:TD458764 ACZ458760:ACZ458764 AMV458760:AMV458764 AWR458760:AWR458764 BGN458760:BGN458764 BQJ458760:BQJ458764 CAF458760:CAF458764 CKB458760:CKB458764 CTX458760:CTX458764 DDT458760:DDT458764 DNP458760:DNP458764 DXL458760:DXL458764 EHH458760:EHH458764 ERD458760:ERD458764 FAZ458760:FAZ458764 FKV458760:FKV458764 FUR458760:FUR458764 GEN458760:GEN458764 GOJ458760:GOJ458764 GYF458760:GYF458764 HIB458760:HIB458764 HRX458760:HRX458764 IBT458760:IBT458764 ILP458760:ILP458764 IVL458760:IVL458764 JFH458760:JFH458764 JPD458760:JPD458764 JYZ458760:JYZ458764 KIV458760:KIV458764 KSR458760:KSR458764 LCN458760:LCN458764 LMJ458760:LMJ458764 LWF458760:LWF458764 MGB458760:MGB458764 MPX458760:MPX458764 MZT458760:MZT458764 NJP458760:NJP458764 NTL458760:NTL458764 ODH458760:ODH458764 OND458760:OND458764 OWZ458760:OWZ458764 PGV458760:PGV458764 PQR458760:PQR458764 QAN458760:QAN458764 QKJ458760:QKJ458764 QUF458760:QUF458764 REB458760:REB458764 RNX458760:RNX458764 RXT458760:RXT458764 SHP458760:SHP458764 SRL458760:SRL458764 TBH458760:TBH458764 TLD458760:TLD458764 TUZ458760:TUZ458764 UEV458760:UEV458764 UOR458760:UOR458764 UYN458760:UYN458764 VIJ458760:VIJ458764 VSF458760:VSF458764 WCB458760:WCB458764 WLX458760:WLX458764 WVT458760:WVT458764 L524296:L524300 JH524296:JH524300 TD524296:TD524300 ACZ524296:ACZ524300 AMV524296:AMV524300 AWR524296:AWR524300 BGN524296:BGN524300 BQJ524296:BQJ524300 CAF524296:CAF524300 CKB524296:CKB524300 CTX524296:CTX524300 DDT524296:DDT524300 DNP524296:DNP524300 DXL524296:DXL524300 EHH524296:EHH524300 ERD524296:ERD524300 FAZ524296:FAZ524300 FKV524296:FKV524300 FUR524296:FUR524300 GEN524296:GEN524300 GOJ524296:GOJ524300 GYF524296:GYF524300 HIB524296:HIB524300 HRX524296:HRX524300 IBT524296:IBT524300 ILP524296:ILP524300 IVL524296:IVL524300 JFH524296:JFH524300 JPD524296:JPD524300 JYZ524296:JYZ524300 KIV524296:KIV524300 KSR524296:KSR524300 LCN524296:LCN524300 LMJ524296:LMJ524300 LWF524296:LWF524300 MGB524296:MGB524300 MPX524296:MPX524300 MZT524296:MZT524300 NJP524296:NJP524300 NTL524296:NTL524300 ODH524296:ODH524300 OND524296:OND524300 OWZ524296:OWZ524300 PGV524296:PGV524300 PQR524296:PQR524300 QAN524296:QAN524300 QKJ524296:QKJ524300 QUF524296:QUF524300 REB524296:REB524300 RNX524296:RNX524300 RXT524296:RXT524300 SHP524296:SHP524300 SRL524296:SRL524300 TBH524296:TBH524300 TLD524296:TLD524300 TUZ524296:TUZ524300 UEV524296:UEV524300 UOR524296:UOR524300 UYN524296:UYN524300 VIJ524296:VIJ524300 VSF524296:VSF524300 WCB524296:WCB524300 WLX524296:WLX524300 WVT524296:WVT524300 L589832:L589836 JH589832:JH589836 TD589832:TD589836 ACZ589832:ACZ589836 AMV589832:AMV589836 AWR589832:AWR589836 BGN589832:BGN589836 BQJ589832:BQJ589836 CAF589832:CAF589836 CKB589832:CKB589836 CTX589832:CTX589836 DDT589832:DDT589836 DNP589832:DNP589836 DXL589832:DXL589836 EHH589832:EHH589836 ERD589832:ERD589836 FAZ589832:FAZ589836 FKV589832:FKV589836 FUR589832:FUR589836 GEN589832:GEN589836 GOJ589832:GOJ589836 GYF589832:GYF589836 HIB589832:HIB589836 HRX589832:HRX589836 IBT589832:IBT589836 ILP589832:ILP589836 IVL589832:IVL589836 JFH589832:JFH589836 JPD589832:JPD589836 JYZ589832:JYZ589836 KIV589832:KIV589836 KSR589832:KSR589836 LCN589832:LCN589836 LMJ589832:LMJ589836 LWF589832:LWF589836 MGB589832:MGB589836 MPX589832:MPX589836 MZT589832:MZT589836 NJP589832:NJP589836 NTL589832:NTL589836 ODH589832:ODH589836 OND589832:OND589836 OWZ589832:OWZ589836 PGV589832:PGV589836 PQR589832:PQR589836 QAN589832:QAN589836 QKJ589832:QKJ589836 QUF589832:QUF589836 REB589832:REB589836 RNX589832:RNX589836 RXT589832:RXT589836 SHP589832:SHP589836 SRL589832:SRL589836 TBH589832:TBH589836 TLD589832:TLD589836 TUZ589832:TUZ589836 UEV589832:UEV589836 UOR589832:UOR589836 UYN589832:UYN589836 VIJ589832:VIJ589836 VSF589832:VSF589836 WCB589832:WCB589836 WLX589832:WLX589836 WVT589832:WVT589836 L655368:L655372 JH655368:JH655372 TD655368:TD655372 ACZ655368:ACZ655372 AMV655368:AMV655372 AWR655368:AWR655372 BGN655368:BGN655372 BQJ655368:BQJ655372 CAF655368:CAF655372 CKB655368:CKB655372 CTX655368:CTX655372 DDT655368:DDT655372 DNP655368:DNP655372 DXL655368:DXL655372 EHH655368:EHH655372 ERD655368:ERD655372 FAZ655368:FAZ655372 FKV655368:FKV655372 FUR655368:FUR655372 GEN655368:GEN655372 GOJ655368:GOJ655372 GYF655368:GYF655372 HIB655368:HIB655372 HRX655368:HRX655372 IBT655368:IBT655372 ILP655368:ILP655372 IVL655368:IVL655372 JFH655368:JFH655372 JPD655368:JPD655372 JYZ655368:JYZ655372 KIV655368:KIV655372 KSR655368:KSR655372 LCN655368:LCN655372 LMJ655368:LMJ655372 LWF655368:LWF655372 MGB655368:MGB655372 MPX655368:MPX655372 MZT655368:MZT655372 NJP655368:NJP655372 NTL655368:NTL655372 ODH655368:ODH655372 OND655368:OND655372 OWZ655368:OWZ655372 PGV655368:PGV655372 PQR655368:PQR655372 QAN655368:QAN655372 QKJ655368:QKJ655372 QUF655368:QUF655372 REB655368:REB655372 RNX655368:RNX655372 RXT655368:RXT655372 SHP655368:SHP655372 SRL655368:SRL655372 TBH655368:TBH655372 TLD655368:TLD655372 TUZ655368:TUZ655372 UEV655368:UEV655372 UOR655368:UOR655372 UYN655368:UYN655372 VIJ655368:VIJ655372 VSF655368:VSF655372 WCB655368:WCB655372 WLX655368:WLX655372 WVT655368:WVT655372 L720904:L720908 JH720904:JH720908 TD720904:TD720908 ACZ720904:ACZ720908 AMV720904:AMV720908 AWR720904:AWR720908 BGN720904:BGN720908 BQJ720904:BQJ720908 CAF720904:CAF720908 CKB720904:CKB720908 CTX720904:CTX720908 DDT720904:DDT720908 DNP720904:DNP720908 DXL720904:DXL720908 EHH720904:EHH720908 ERD720904:ERD720908 FAZ720904:FAZ720908 FKV720904:FKV720908 FUR720904:FUR720908 GEN720904:GEN720908 GOJ720904:GOJ720908 GYF720904:GYF720908 HIB720904:HIB720908 HRX720904:HRX720908 IBT720904:IBT720908 ILP720904:ILP720908 IVL720904:IVL720908 JFH720904:JFH720908 JPD720904:JPD720908 JYZ720904:JYZ720908 KIV720904:KIV720908 KSR720904:KSR720908 LCN720904:LCN720908 LMJ720904:LMJ720908 LWF720904:LWF720908 MGB720904:MGB720908 MPX720904:MPX720908 MZT720904:MZT720908 NJP720904:NJP720908 NTL720904:NTL720908 ODH720904:ODH720908 OND720904:OND720908 OWZ720904:OWZ720908 PGV720904:PGV720908 PQR720904:PQR720908 QAN720904:QAN720908 QKJ720904:QKJ720908 QUF720904:QUF720908 REB720904:REB720908 RNX720904:RNX720908 RXT720904:RXT720908 SHP720904:SHP720908 SRL720904:SRL720908 TBH720904:TBH720908 TLD720904:TLD720908 TUZ720904:TUZ720908 UEV720904:UEV720908 UOR720904:UOR720908 UYN720904:UYN720908 VIJ720904:VIJ720908 VSF720904:VSF720908 WCB720904:WCB720908 WLX720904:WLX720908 WVT720904:WVT720908 L786440:L786444 JH786440:JH786444 TD786440:TD786444 ACZ786440:ACZ786444 AMV786440:AMV786444 AWR786440:AWR786444 BGN786440:BGN786444 BQJ786440:BQJ786444 CAF786440:CAF786444 CKB786440:CKB786444 CTX786440:CTX786444 DDT786440:DDT786444 DNP786440:DNP786444 DXL786440:DXL786444 EHH786440:EHH786444 ERD786440:ERD786444 FAZ786440:FAZ786444 FKV786440:FKV786444 FUR786440:FUR786444 GEN786440:GEN786444 GOJ786440:GOJ786444 GYF786440:GYF786444 HIB786440:HIB786444 HRX786440:HRX786444 IBT786440:IBT786444 ILP786440:ILP786444 IVL786440:IVL786444 JFH786440:JFH786444 JPD786440:JPD786444 JYZ786440:JYZ786444 KIV786440:KIV786444 KSR786440:KSR786444 LCN786440:LCN786444 LMJ786440:LMJ786444 LWF786440:LWF786444 MGB786440:MGB786444 MPX786440:MPX786444 MZT786440:MZT786444 NJP786440:NJP786444 NTL786440:NTL786444 ODH786440:ODH786444 OND786440:OND786444 OWZ786440:OWZ786444 PGV786440:PGV786444 PQR786440:PQR786444 QAN786440:QAN786444 QKJ786440:QKJ786444 QUF786440:QUF786444 REB786440:REB786444 RNX786440:RNX786444 RXT786440:RXT786444 SHP786440:SHP786444 SRL786440:SRL786444 TBH786440:TBH786444 TLD786440:TLD786444 TUZ786440:TUZ786444 UEV786440:UEV786444 UOR786440:UOR786444 UYN786440:UYN786444 VIJ786440:VIJ786444 VSF786440:VSF786444 WCB786440:WCB786444 WLX786440:WLX786444 WVT786440:WVT786444 L851976:L851980 JH851976:JH851980 TD851976:TD851980 ACZ851976:ACZ851980 AMV851976:AMV851980 AWR851976:AWR851980 BGN851976:BGN851980 BQJ851976:BQJ851980 CAF851976:CAF851980 CKB851976:CKB851980 CTX851976:CTX851980 DDT851976:DDT851980 DNP851976:DNP851980 DXL851976:DXL851980 EHH851976:EHH851980 ERD851976:ERD851980 FAZ851976:FAZ851980 FKV851976:FKV851980 FUR851976:FUR851980 GEN851976:GEN851980 GOJ851976:GOJ851980 GYF851976:GYF851980 HIB851976:HIB851980 HRX851976:HRX851980 IBT851976:IBT851980 ILP851976:ILP851980 IVL851976:IVL851980 JFH851976:JFH851980 JPD851976:JPD851980 JYZ851976:JYZ851980 KIV851976:KIV851980 KSR851976:KSR851980 LCN851976:LCN851980 LMJ851976:LMJ851980 LWF851976:LWF851980 MGB851976:MGB851980 MPX851976:MPX851980 MZT851976:MZT851980 NJP851976:NJP851980 NTL851976:NTL851980 ODH851976:ODH851980 OND851976:OND851980 OWZ851976:OWZ851980 PGV851976:PGV851980 PQR851976:PQR851980 QAN851976:QAN851980 QKJ851976:QKJ851980 QUF851976:QUF851980 REB851976:REB851980 RNX851976:RNX851980 RXT851976:RXT851980 SHP851976:SHP851980 SRL851976:SRL851980 TBH851976:TBH851980 TLD851976:TLD851980 TUZ851976:TUZ851980 UEV851976:UEV851980 UOR851976:UOR851980 UYN851976:UYN851980 VIJ851976:VIJ851980 VSF851976:VSF851980 WCB851976:WCB851980 WLX851976:WLX851980 WVT851976:WVT851980 L917512:L917516 JH917512:JH917516 TD917512:TD917516 ACZ917512:ACZ917516 AMV917512:AMV917516 AWR917512:AWR917516 BGN917512:BGN917516 BQJ917512:BQJ917516 CAF917512:CAF917516 CKB917512:CKB917516 CTX917512:CTX917516 DDT917512:DDT917516 DNP917512:DNP917516 DXL917512:DXL917516 EHH917512:EHH917516 ERD917512:ERD917516 FAZ917512:FAZ917516 FKV917512:FKV917516 FUR917512:FUR917516 GEN917512:GEN917516 GOJ917512:GOJ917516 GYF917512:GYF917516 HIB917512:HIB917516 HRX917512:HRX917516 IBT917512:IBT917516 ILP917512:ILP917516 IVL917512:IVL917516 JFH917512:JFH917516 JPD917512:JPD917516 JYZ917512:JYZ917516 KIV917512:KIV917516 KSR917512:KSR917516 LCN917512:LCN917516 LMJ917512:LMJ917516 LWF917512:LWF917516 MGB917512:MGB917516 MPX917512:MPX917516 MZT917512:MZT917516 NJP917512:NJP917516 NTL917512:NTL917516 ODH917512:ODH917516 OND917512:OND917516 OWZ917512:OWZ917516 PGV917512:PGV917516 PQR917512:PQR917516 QAN917512:QAN917516 QKJ917512:QKJ917516 QUF917512:QUF917516 REB917512:REB917516 RNX917512:RNX917516 RXT917512:RXT917516 SHP917512:SHP917516 SRL917512:SRL917516 TBH917512:TBH917516 TLD917512:TLD917516 TUZ917512:TUZ917516 UEV917512:UEV917516 UOR917512:UOR917516 UYN917512:UYN917516 VIJ917512:VIJ917516 VSF917512:VSF917516 WCB917512:WCB917516 WLX917512:WLX917516 WVT917512:WVT917516 L983048:L983052 JH983048:JH983052 TD983048:TD983052 ACZ983048:ACZ983052 AMV983048:AMV983052 AWR983048:AWR983052 BGN983048:BGN983052 BQJ983048:BQJ983052 CAF983048:CAF983052 CKB983048:CKB983052 CTX983048:CTX983052 DDT983048:DDT983052 DNP983048:DNP983052 DXL983048:DXL983052 EHH983048:EHH983052 ERD983048:ERD983052 FAZ983048:FAZ983052 FKV983048:FKV983052 FUR983048:FUR983052 GEN983048:GEN983052 GOJ983048:GOJ983052 GYF983048:GYF983052 HIB983048:HIB983052 HRX983048:HRX983052 IBT983048:IBT983052 ILP983048:ILP983052 IVL983048:IVL983052 JFH983048:JFH983052 JPD983048:JPD983052 JYZ983048:JYZ983052 KIV983048:KIV983052 KSR983048:KSR983052 LCN983048:LCN983052 LMJ983048:LMJ983052 LWF983048:LWF983052 MGB983048:MGB983052 MPX983048:MPX983052 MZT983048:MZT983052 NJP983048:NJP983052 NTL983048:NTL983052 ODH983048:ODH983052 OND983048:OND983052 OWZ983048:OWZ983052 PGV983048:PGV983052 PQR983048:PQR983052 QAN983048:QAN983052 QKJ983048:QKJ983052 QUF983048:QUF983052 REB983048:REB983052 RNX983048:RNX983052 RXT983048:RXT983052 SHP983048:SHP983052 SRL983048:SRL983052 TBH983048:TBH983052 TLD983048:TLD983052 TUZ983048:TUZ983052 UEV983048:UEV983052 UOR983048:UOR983052 UYN983048:UYN983052 VIJ983048:VIJ983052 VSF983048:VSF983052 WCB983048:WCB983052 WLX983048:WLX983052 WVT983048:WVT983052" xr:uid="{00000000-0002-0000-0500-000019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2 JB7:JG12 SX7:TC12 ACT7:ACY12 AMP7:AMU12 AWL7:AWQ12 BGH7:BGM12 BQD7:BQI12 BZZ7:CAE12 CJV7:CKA12 CTR7:CTW12 DDN7:DDS12 DNJ7:DNO12 DXF7:DXK12 EHB7:EHG12 EQX7:ERC12 FAT7:FAY12 FKP7:FKU12 FUL7:FUQ12 GEH7:GEM12 GOD7:GOI12 GXZ7:GYE12 HHV7:HIA12 HRR7:HRW12 IBN7:IBS12 ILJ7:ILO12 IVF7:IVK12 JFB7:JFG12 JOX7:JPC12 JYT7:JYY12 KIP7:KIU12 KSL7:KSQ12 LCH7:LCM12 LMD7:LMI12 LVZ7:LWE12 MFV7:MGA12 MPR7:MPW12 MZN7:MZS12 NJJ7:NJO12 NTF7:NTK12 ODB7:ODG12 OMX7:ONC12 OWT7:OWY12 PGP7:PGU12 PQL7:PQQ12 QAH7:QAM12 QKD7:QKI12 QTZ7:QUE12 RDV7:REA12 RNR7:RNW12 RXN7:RXS12 SHJ7:SHO12 SRF7:SRK12 TBB7:TBG12 TKX7:TLC12 TUT7:TUY12 UEP7:UEU12 UOL7:UOQ12 UYH7:UYM12 VID7:VII12 VRZ7:VSE12 WBV7:WCA12 WLR7:WLW12 WVN7:WVS12 F65543:K65548 JB65543:JG65548 SX65543:TC65548 ACT65543:ACY65548 AMP65543:AMU65548 AWL65543:AWQ65548 BGH65543:BGM65548 BQD65543:BQI65548 BZZ65543:CAE65548 CJV65543:CKA65548 CTR65543:CTW65548 DDN65543:DDS65548 DNJ65543:DNO65548 DXF65543:DXK65548 EHB65543:EHG65548 EQX65543:ERC65548 FAT65543:FAY65548 FKP65543:FKU65548 FUL65543:FUQ65548 GEH65543:GEM65548 GOD65543:GOI65548 GXZ65543:GYE65548 HHV65543:HIA65548 HRR65543:HRW65548 IBN65543:IBS65548 ILJ65543:ILO65548 IVF65543:IVK65548 JFB65543:JFG65548 JOX65543:JPC65548 JYT65543:JYY65548 KIP65543:KIU65548 KSL65543:KSQ65548 LCH65543:LCM65548 LMD65543:LMI65548 LVZ65543:LWE65548 MFV65543:MGA65548 MPR65543:MPW65548 MZN65543:MZS65548 NJJ65543:NJO65548 NTF65543:NTK65548 ODB65543:ODG65548 OMX65543:ONC65548 OWT65543:OWY65548 PGP65543:PGU65548 PQL65543:PQQ65548 QAH65543:QAM65548 QKD65543:QKI65548 QTZ65543:QUE65548 RDV65543:REA65548 RNR65543:RNW65548 RXN65543:RXS65548 SHJ65543:SHO65548 SRF65543:SRK65548 TBB65543:TBG65548 TKX65543:TLC65548 TUT65543:TUY65548 UEP65543:UEU65548 UOL65543:UOQ65548 UYH65543:UYM65548 VID65543:VII65548 VRZ65543:VSE65548 WBV65543:WCA65548 WLR65543:WLW65548 WVN65543:WVS65548 F131079:K131084 JB131079:JG131084 SX131079:TC131084 ACT131079:ACY131084 AMP131079:AMU131084 AWL131079:AWQ131084 BGH131079:BGM131084 BQD131079:BQI131084 BZZ131079:CAE131084 CJV131079:CKA131084 CTR131079:CTW131084 DDN131079:DDS131084 DNJ131079:DNO131084 DXF131079:DXK131084 EHB131079:EHG131084 EQX131079:ERC131084 FAT131079:FAY131084 FKP131079:FKU131084 FUL131079:FUQ131084 GEH131079:GEM131084 GOD131079:GOI131084 GXZ131079:GYE131084 HHV131079:HIA131084 HRR131079:HRW131084 IBN131079:IBS131084 ILJ131079:ILO131084 IVF131079:IVK131084 JFB131079:JFG131084 JOX131079:JPC131084 JYT131079:JYY131084 KIP131079:KIU131084 KSL131079:KSQ131084 LCH131079:LCM131084 LMD131079:LMI131084 LVZ131079:LWE131084 MFV131079:MGA131084 MPR131079:MPW131084 MZN131079:MZS131084 NJJ131079:NJO131084 NTF131079:NTK131084 ODB131079:ODG131084 OMX131079:ONC131084 OWT131079:OWY131084 PGP131079:PGU131084 PQL131079:PQQ131084 QAH131079:QAM131084 QKD131079:QKI131084 QTZ131079:QUE131084 RDV131079:REA131084 RNR131079:RNW131084 RXN131079:RXS131084 SHJ131079:SHO131084 SRF131079:SRK131084 TBB131079:TBG131084 TKX131079:TLC131084 TUT131079:TUY131084 UEP131079:UEU131084 UOL131079:UOQ131084 UYH131079:UYM131084 VID131079:VII131084 VRZ131079:VSE131084 WBV131079:WCA131084 WLR131079:WLW131084 WVN131079:WVS131084 F196615:K196620 JB196615:JG196620 SX196615:TC196620 ACT196615:ACY196620 AMP196615:AMU196620 AWL196615:AWQ196620 BGH196615:BGM196620 BQD196615:BQI196620 BZZ196615:CAE196620 CJV196615:CKA196620 CTR196615:CTW196620 DDN196615:DDS196620 DNJ196615:DNO196620 DXF196615:DXK196620 EHB196615:EHG196620 EQX196615:ERC196620 FAT196615:FAY196620 FKP196615:FKU196620 FUL196615:FUQ196620 GEH196615:GEM196620 GOD196615:GOI196620 GXZ196615:GYE196620 HHV196615:HIA196620 HRR196615:HRW196620 IBN196615:IBS196620 ILJ196615:ILO196620 IVF196615:IVK196620 JFB196615:JFG196620 JOX196615:JPC196620 JYT196615:JYY196620 KIP196615:KIU196620 KSL196615:KSQ196620 LCH196615:LCM196620 LMD196615:LMI196620 LVZ196615:LWE196620 MFV196615:MGA196620 MPR196615:MPW196620 MZN196615:MZS196620 NJJ196615:NJO196620 NTF196615:NTK196620 ODB196615:ODG196620 OMX196615:ONC196620 OWT196615:OWY196620 PGP196615:PGU196620 PQL196615:PQQ196620 QAH196615:QAM196620 QKD196615:QKI196620 QTZ196615:QUE196620 RDV196615:REA196620 RNR196615:RNW196620 RXN196615:RXS196620 SHJ196615:SHO196620 SRF196615:SRK196620 TBB196615:TBG196620 TKX196615:TLC196620 TUT196615:TUY196620 UEP196615:UEU196620 UOL196615:UOQ196620 UYH196615:UYM196620 VID196615:VII196620 VRZ196615:VSE196620 WBV196615:WCA196620 WLR196615:WLW196620 WVN196615:WVS196620 F262151:K262156 JB262151:JG262156 SX262151:TC262156 ACT262151:ACY262156 AMP262151:AMU262156 AWL262151:AWQ262156 BGH262151:BGM262156 BQD262151:BQI262156 BZZ262151:CAE262156 CJV262151:CKA262156 CTR262151:CTW262156 DDN262151:DDS262156 DNJ262151:DNO262156 DXF262151:DXK262156 EHB262151:EHG262156 EQX262151:ERC262156 FAT262151:FAY262156 FKP262151:FKU262156 FUL262151:FUQ262156 GEH262151:GEM262156 GOD262151:GOI262156 GXZ262151:GYE262156 HHV262151:HIA262156 HRR262151:HRW262156 IBN262151:IBS262156 ILJ262151:ILO262156 IVF262151:IVK262156 JFB262151:JFG262156 JOX262151:JPC262156 JYT262151:JYY262156 KIP262151:KIU262156 KSL262151:KSQ262156 LCH262151:LCM262156 LMD262151:LMI262156 LVZ262151:LWE262156 MFV262151:MGA262156 MPR262151:MPW262156 MZN262151:MZS262156 NJJ262151:NJO262156 NTF262151:NTK262156 ODB262151:ODG262156 OMX262151:ONC262156 OWT262151:OWY262156 PGP262151:PGU262156 PQL262151:PQQ262156 QAH262151:QAM262156 QKD262151:QKI262156 QTZ262151:QUE262156 RDV262151:REA262156 RNR262151:RNW262156 RXN262151:RXS262156 SHJ262151:SHO262156 SRF262151:SRK262156 TBB262151:TBG262156 TKX262151:TLC262156 TUT262151:TUY262156 UEP262151:UEU262156 UOL262151:UOQ262156 UYH262151:UYM262156 VID262151:VII262156 VRZ262151:VSE262156 WBV262151:WCA262156 WLR262151:WLW262156 WVN262151:WVS262156 F327687:K327692 JB327687:JG327692 SX327687:TC327692 ACT327687:ACY327692 AMP327687:AMU327692 AWL327687:AWQ327692 BGH327687:BGM327692 BQD327687:BQI327692 BZZ327687:CAE327692 CJV327687:CKA327692 CTR327687:CTW327692 DDN327687:DDS327692 DNJ327687:DNO327692 DXF327687:DXK327692 EHB327687:EHG327692 EQX327687:ERC327692 FAT327687:FAY327692 FKP327687:FKU327692 FUL327687:FUQ327692 GEH327687:GEM327692 GOD327687:GOI327692 GXZ327687:GYE327692 HHV327687:HIA327692 HRR327687:HRW327692 IBN327687:IBS327692 ILJ327687:ILO327692 IVF327687:IVK327692 JFB327687:JFG327692 JOX327687:JPC327692 JYT327687:JYY327692 KIP327687:KIU327692 KSL327687:KSQ327692 LCH327687:LCM327692 LMD327687:LMI327692 LVZ327687:LWE327692 MFV327687:MGA327692 MPR327687:MPW327692 MZN327687:MZS327692 NJJ327687:NJO327692 NTF327687:NTK327692 ODB327687:ODG327692 OMX327687:ONC327692 OWT327687:OWY327692 PGP327687:PGU327692 PQL327687:PQQ327692 QAH327687:QAM327692 QKD327687:QKI327692 QTZ327687:QUE327692 RDV327687:REA327692 RNR327687:RNW327692 RXN327687:RXS327692 SHJ327687:SHO327692 SRF327687:SRK327692 TBB327687:TBG327692 TKX327687:TLC327692 TUT327687:TUY327692 UEP327687:UEU327692 UOL327687:UOQ327692 UYH327687:UYM327692 VID327687:VII327692 VRZ327687:VSE327692 WBV327687:WCA327692 WLR327687:WLW327692 WVN327687:WVS327692 F393223:K393228 JB393223:JG393228 SX393223:TC393228 ACT393223:ACY393228 AMP393223:AMU393228 AWL393223:AWQ393228 BGH393223:BGM393228 BQD393223:BQI393228 BZZ393223:CAE393228 CJV393223:CKA393228 CTR393223:CTW393228 DDN393223:DDS393228 DNJ393223:DNO393228 DXF393223:DXK393228 EHB393223:EHG393228 EQX393223:ERC393228 FAT393223:FAY393228 FKP393223:FKU393228 FUL393223:FUQ393228 GEH393223:GEM393228 GOD393223:GOI393228 GXZ393223:GYE393228 HHV393223:HIA393228 HRR393223:HRW393228 IBN393223:IBS393228 ILJ393223:ILO393228 IVF393223:IVK393228 JFB393223:JFG393228 JOX393223:JPC393228 JYT393223:JYY393228 KIP393223:KIU393228 KSL393223:KSQ393228 LCH393223:LCM393228 LMD393223:LMI393228 LVZ393223:LWE393228 MFV393223:MGA393228 MPR393223:MPW393228 MZN393223:MZS393228 NJJ393223:NJO393228 NTF393223:NTK393228 ODB393223:ODG393228 OMX393223:ONC393228 OWT393223:OWY393228 PGP393223:PGU393228 PQL393223:PQQ393228 QAH393223:QAM393228 QKD393223:QKI393228 QTZ393223:QUE393228 RDV393223:REA393228 RNR393223:RNW393228 RXN393223:RXS393228 SHJ393223:SHO393228 SRF393223:SRK393228 TBB393223:TBG393228 TKX393223:TLC393228 TUT393223:TUY393228 UEP393223:UEU393228 UOL393223:UOQ393228 UYH393223:UYM393228 VID393223:VII393228 VRZ393223:VSE393228 WBV393223:WCA393228 WLR393223:WLW393228 WVN393223:WVS393228 F458759:K458764 JB458759:JG458764 SX458759:TC458764 ACT458759:ACY458764 AMP458759:AMU458764 AWL458759:AWQ458764 BGH458759:BGM458764 BQD458759:BQI458764 BZZ458759:CAE458764 CJV458759:CKA458764 CTR458759:CTW458764 DDN458759:DDS458764 DNJ458759:DNO458764 DXF458759:DXK458764 EHB458759:EHG458764 EQX458759:ERC458764 FAT458759:FAY458764 FKP458759:FKU458764 FUL458759:FUQ458764 GEH458759:GEM458764 GOD458759:GOI458764 GXZ458759:GYE458764 HHV458759:HIA458764 HRR458759:HRW458764 IBN458759:IBS458764 ILJ458759:ILO458764 IVF458759:IVK458764 JFB458759:JFG458764 JOX458759:JPC458764 JYT458759:JYY458764 KIP458759:KIU458764 KSL458759:KSQ458764 LCH458759:LCM458764 LMD458759:LMI458764 LVZ458759:LWE458764 MFV458759:MGA458764 MPR458759:MPW458764 MZN458759:MZS458764 NJJ458759:NJO458764 NTF458759:NTK458764 ODB458759:ODG458764 OMX458759:ONC458764 OWT458759:OWY458764 PGP458759:PGU458764 PQL458759:PQQ458764 QAH458759:QAM458764 QKD458759:QKI458764 QTZ458759:QUE458764 RDV458759:REA458764 RNR458759:RNW458764 RXN458759:RXS458764 SHJ458759:SHO458764 SRF458759:SRK458764 TBB458759:TBG458764 TKX458759:TLC458764 TUT458759:TUY458764 UEP458759:UEU458764 UOL458759:UOQ458764 UYH458759:UYM458764 VID458759:VII458764 VRZ458759:VSE458764 WBV458759:WCA458764 WLR458759:WLW458764 WVN458759:WVS458764 F524295:K524300 JB524295:JG524300 SX524295:TC524300 ACT524295:ACY524300 AMP524295:AMU524300 AWL524295:AWQ524300 BGH524295:BGM524300 BQD524295:BQI524300 BZZ524295:CAE524300 CJV524295:CKA524300 CTR524295:CTW524300 DDN524295:DDS524300 DNJ524295:DNO524300 DXF524295:DXK524300 EHB524295:EHG524300 EQX524295:ERC524300 FAT524295:FAY524300 FKP524295:FKU524300 FUL524295:FUQ524300 GEH524295:GEM524300 GOD524295:GOI524300 GXZ524295:GYE524300 HHV524295:HIA524300 HRR524295:HRW524300 IBN524295:IBS524300 ILJ524295:ILO524300 IVF524295:IVK524300 JFB524295:JFG524300 JOX524295:JPC524300 JYT524295:JYY524300 KIP524295:KIU524300 KSL524295:KSQ524300 LCH524295:LCM524300 LMD524295:LMI524300 LVZ524295:LWE524300 MFV524295:MGA524300 MPR524295:MPW524300 MZN524295:MZS524300 NJJ524295:NJO524300 NTF524295:NTK524300 ODB524295:ODG524300 OMX524295:ONC524300 OWT524295:OWY524300 PGP524295:PGU524300 PQL524295:PQQ524300 QAH524295:QAM524300 QKD524295:QKI524300 QTZ524295:QUE524300 RDV524295:REA524300 RNR524295:RNW524300 RXN524295:RXS524300 SHJ524295:SHO524300 SRF524295:SRK524300 TBB524295:TBG524300 TKX524295:TLC524300 TUT524295:TUY524300 UEP524295:UEU524300 UOL524295:UOQ524300 UYH524295:UYM524300 VID524295:VII524300 VRZ524295:VSE524300 WBV524295:WCA524300 WLR524295:WLW524300 WVN524295:WVS524300 F589831:K589836 JB589831:JG589836 SX589831:TC589836 ACT589831:ACY589836 AMP589831:AMU589836 AWL589831:AWQ589836 BGH589831:BGM589836 BQD589831:BQI589836 BZZ589831:CAE589836 CJV589831:CKA589836 CTR589831:CTW589836 DDN589831:DDS589836 DNJ589831:DNO589836 DXF589831:DXK589836 EHB589831:EHG589836 EQX589831:ERC589836 FAT589831:FAY589836 FKP589831:FKU589836 FUL589831:FUQ589836 GEH589831:GEM589836 GOD589831:GOI589836 GXZ589831:GYE589836 HHV589831:HIA589836 HRR589831:HRW589836 IBN589831:IBS589836 ILJ589831:ILO589836 IVF589831:IVK589836 JFB589831:JFG589836 JOX589831:JPC589836 JYT589831:JYY589836 KIP589831:KIU589836 KSL589831:KSQ589836 LCH589831:LCM589836 LMD589831:LMI589836 LVZ589831:LWE589836 MFV589831:MGA589836 MPR589831:MPW589836 MZN589831:MZS589836 NJJ589831:NJO589836 NTF589831:NTK589836 ODB589831:ODG589836 OMX589831:ONC589836 OWT589831:OWY589836 PGP589831:PGU589836 PQL589831:PQQ589836 QAH589831:QAM589836 QKD589831:QKI589836 QTZ589831:QUE589836 RDV589831:REA589836 RNR589831:RNW589836 RXN589831:RXS589836 SHJ589831:SHO589836 SRF589831:SRK589836 TBB589831:TBG589836 TKX589831:TLC589836 TUT589831:TUY589836 UEP589831:UEU589836 UOL589831:UOQ589836 UYH589831:UYM589836 VID589831:VII589836 VRZ589831:VSE589836 WBV589831:WCA589836 WLR589831:WLW589836 WVN589831:WVS589836 F655367:K655372 JB655367:JG655372 SX655367:TC655372 ACT655367:ACY655372 AMP655367:AMU655372 AWL655367:AWQ655372 BGH655367:BGM655372 BQD655367:BQI655372 BZZ655367:CAE655372 CJV655367:CKA655372 CTR655367:CTW655372 DDN655367:DDS655372 DNJ655367:DNO655372 DXF655367:DXK655372 EHB655367:EHG655372 EQX655367:ERC655372 FAT655367:FAY655372 FKP655367:FKU655372 FUL655367:FUQ655372 GEH655367:GEM655372 GOD655367:GOI655372 GXZ655367:GYE655372 HHV655367:HIA655372 HRR655367:HRW655372 IBN655367:IBS655372 ILJ655367:ILO655372 IVF655367:IVK655372 JFB655367:JFG655372 JOX655367:JPC655372 JYT655367:JYY655372 KIP655367:KIU655372 KSL655367:KSQ655372 LCH655367:LCM655372 LMD655367:LMI655372 LVZ655367:LWE655372 MFV655367:MGA655372 MPR655367:MPW655372 MZN655367:MZS655372 NJJ655367:NJO655372 NTF655367:NTK655372 ODB655367:ODG655372 OMX655367:ONC655372 OWT655367:OWY655372 PGP655367:PGU655372 PQL655367:PQQ655372 QAH655367:QAM655372 QKD655367:QKI655372 QTZ655367:QUE655372 RDV655367:REA655372 RNR655367:RNW655372 RXN655367:RXS655372 SHJ655367:SHO655372 SRF655367:SRK655372 TBB655367:TBG655372 TKX655367:TLC655372 TUT655367:TUY655372 UEP655367:UEU655372 UOL655367:UOQ655372 UYH655367:UYM655372 VID655367:VII655372 VRZ655367:VSE655372 WBV655367:WCA655372 WLR655367:WLW655372 WVN655367:WVS655372 F720903:K720908 JB720903:JG720908 SX720903:TC720908 ACT720903:ACY720908 AMP720903:AMU720908 AWL720903:AWQ720908 BGH720903:BGM720908 BQD720903:BQI720908 BZZ720903:CAE720908 CJV720903:CKA720908 CTR720903:CTW720908 DDN720903:DDS720908 DNJ720903:DNO720908 DXF720903:DXK720908 EHB720903:EHG720908 EQX720903:ERC720908 FAT720903:FAY720908 FKP720903:FKU720908 FUL720903:FUQ720908 GEH720903:GEM720908 GOD720903:GOI720908 GXZ720903:GYE720908 HHV720903:HIA720908 HRR720903:HRW720908 IBN720903:IBS720908 ILJ720903:ILO720908 IVF720903:IVK720908 JFB720903:JFG720908 JOX720903:JPC720908 JYT720903:JYY720908 KIP720903:KIU720908 KSL720903:KSQ720908 LCH720903:LCM720908 LMD720903:LMI720908 LVZ720903:LWE720908 MFV720903:MGA720908 MPR720903:MPW720908 MZN720903:MZS720908 NJJ720903:NJO720908 NTF720903:NTK720908 ODB720903:ODG720908 OMX720903:ONC720908 OWT720903:OWY720908 PGP720903:PGU720908 PQL720903:PQQ720908 QAH720903:QAM720908 QKD720903:QKI720908 QTZ720903:QUE720908 RDV720903:REA720908 RNR720903:RNW720908 RXN720903:RXS720908 SHJ720903:SHO720908 SRF720903:SRK720908 TBB720903:TBG720908 TKX720903:TLC720908 TUT720903:TUY720908 UEP720903:UEU720908 UOL720903:UOQ720908 UYH720903:UYM720908 VID720903:VII720908 VRZ720903:VSE720908 WBV720903:WCA720908 WLR720903:WLW720908 WVN720903:WVS720908 F786439:K786444 JB786439:JG786444 SX786439:TC786444 ACT786439:ACY786444 AMP786439:AMU786444 AWL786439:AWQ786444 BGH786439:BGM786444 BQD786439:BQI786444 BZZ786439:CAE786444 CJV786439:CKA786444 CTR786439:CTW786444 DDN786439:DDS786444 DNJ786439:DNO786444 DXF786439:DXK786444 EHB786439:EHG786444 EQX786439:ERC786444 FAT786439:FAY786444 FKP786439:FKU786444 FUL786439:FUQ786444 GEH786439:GEM786444 GOD786439:GOI786444 GXZ786439:GYE786444 HHV786439:HIA786444 HRR786439:HRW786444 IBN786439:IBS786444 ILJ786439:ILO786444 IVF786439:IVK786444 JFB786439:JFG786444 JOX786439:JPC786444 JYT786439:JYY786444 KIP786439:KIU786444 KSL786439:KSQ786444 LCH786439:LCM786444 LMD786439:LMI786444 LVZ786439:LWE786444 MFV786439:MGA786444 MPR786439:MPW786444 MZN786439:MZS786444 NJJ786439:NJO786444 NTF786439:NTK786444 ODB786439:ODG786444 OMX786439:ONC786444 OWT786439:OWY786444 PGP786439:PGU786444 PQL786439:PQQ786444 QAH786439:QAM786444 QKD786439:QKI786444 QTZ786439:QUE786444 RDV786439:REA786444 RNR786439:RNW786444 RXN786439:RXS786444 SHJ786439:SHO786444 SRF786439:SRK786444 TBB786439:TBG786444 TKX786439:TLC786444 TUT786439:TUY786444 UEP786439:UEU786444 UOL786439:UOQ786444 UYH786439:UYM786444 VID786439:VII786444 VRZ786439:VSE786444 WBV786439:WCA786444 WLR786439:WLW786444 WVN786439:WVS786444 F851975:K851980 JB851975:JG851980 SX851975:TC851980 ACT851975:ACY851980 AMP851975:AMU851980 AWL851975:AWQ851980 BGH851975:BGM851980 BQD851975:BQI851980 BZZ851975:CAE851980 CJV851975:CKA851980 CTR851975:CTW851980 DDN851975:DDS851980 DNJ851975:DNO851980 DXF851975:DXK851980 EHB851975:EHG851980 EQX851975:ERC851980 FAT851975:FAY851980 FKP851975:FKU851980 FUL851975:FUQ851980 GEH851975:GEM851980 GOD851975:GOI851980 GXZ851975:GYE851980 HHV851975:HIA851980 HRR851975:HRW851980 IBN851975:IBS851980 ILJ851975:ILO851980 IVF851975:IVK851980 JFB851975:JFG851980 JOX851975:JPC851980 JYT851975:JYY851980 KIP851975:KIU851980 KSL851975:KSQ851980 LCH851975:LCM851980 LMD851975:LMI851980 LVZ851975:LWE851980 MFV851975:MGA851980 MPR851975:MPW851980 MZN851975:MZS851980 NJJ851975:NJO851980 NTF851975:NTK851980 ODB851975:ODG851980 OMX851975:ONC851980 OWT851975:OWY851980 PGP851975:PGU851980 PQL851975:PQQ851980 QAH851975:QAM851980 QKD851975:QKI851980 QTZ851975:QUE851980 RDV851975:REA851980 RNR851975:RNW851980 RXN851975:RXS851980 SHJ851975:SHO851980 SRF851975:SRK851980 TBB851975:TBG851980 TKX851975:TLC851980 TUT851975:TUY851980 UEP851975:UEU851980 UOL851975:UOQ851980 UYH851975:UYM851980 VID851975:VII851980 VRZ851975:VSE851980 WBV851975:WCA851980 WLR851975:WLW851980 WVN851975:WVS851980 F917511:K917516 JB917511:JG917516 SX917511:TC917516 ACT917511:ACY917516 AMP917511:AMU917516 AWL917511:AWQ917516 BGH917511:BGM917516 BQD917511:BQI917516 BZZ917511:CAE917516 CJV917511:CKA917516 CTR917511:CTW917516 DDN917511:DDS917516 DNJ917511:DNO917516 DXF917511:DXK917516 EHB917511:EHG917516 EQX917511:ERC917516 FAT917511:FAY917516 FKP917511:FKU917516 FUL917511:FUQ917516 GEH917511:GEM917516 GOD917511:GOI917516 GXZ917511:GYE917516 HHV917511:HIA917516 HRR917511:HRW917516 IBN917511:IBS917516 ILJ917511:ILO917516 IVF917511:IVK917516 JFB917511:JFG917516 JOX917511:JPC917516 JYT917511:JYY917516 KIP917511:KIU917516 KSL917511:KSQ917516 LCH917511:LCM917516 LMD917511:LMI917516 LVZ917511:LWE917516 MFV917511:MGA917516 MPR917511:MPW917516 MZN917511:MZS917516 NJJ917511:NJO917516 NTF917511:NTK917516 ODB917511:ODG917516 OMX917511:ONC917516 OWT917511:OWY917516 PGP917511:PGU917516 PQL917511:PQQ917516 QAH917511:QAM917516 QKD917511:QKI917516 QTZ917511:QUE917516 RDV917511:REA917516 RNR917511:RNW917516 RXN917511:RXS917516 SHJ917511:SHO917516 SRF917511:SRK917516 TBB917511:TBG917516 TKX917511:TLC917516 TUT917511:TUY917516 UEP917511:UEU917516 UOL917511:UOQ917516 UYH917511:UYM917516 VID917511:VII917516 VRZ917511:VSE917516 WBV917511:WCA917516 WLR917511:WLW917516 WVN917511:WVS917516 F983047:K983052 JB983047:JG983052 SX983047:TC983052 ACT983047:ACY983052 AMP983047:AMU983052 AWL983047:AWQ983052 BGH983047:BGM983052 BQD983047:BQI983052 BZZ983047:CAE983052 CJV983047:CKA983052 CTR983047:CTW983052 DDN983047:DDS983052 DNJ983047:DNO983052 DXF983047:DXK983052 EHB983047:EHG983052 EQX983047:ERC983052 FAT983047:FAY983052 FKP983047:FKU983052 FUL983047:FUQ983052 GEH983047:GEM983052 GOD983047:GOI983052 GXZ983047:GYE983052 HHV983047:HIA983052 HRR983047:HRW983052 IBN983047:IBS983052 ILJ983047:ILO983052 IVF983047:IVK983052 JFB983047:JFG983052 JOX983047:JPC983052 JYT983047:JYY983052 KIP983047:KIU983052 KSL983047:KSQ983052 LCH983047:LCM983052 LMD983047:LMI983052 LVZ983047:LWE983052 MFV983047:MGA983052 MPR983047:MPW983052 MZN983047:MZS983052 NJJ983047:NJO983052 NTF983047:NTK983052 ODB983047:ODG983052 OMX983047:ONC983052 OWT983047:OWY983052 PGP983047:PGU983052 PQL983047:PQQ983052 QAH983047:QAM983052 QKD983047:QKI983052 QTZ983047:QUE983052 RDV983047:REA983052 RNR983047:RNW983052 RXN983047:RXS983052 SHJ983047:SHO983052 SRF983047:SRK983052 TBB983047:TBG983052 TKX983047:TLC983052 TUT983047:TUY983052 UEP983047:UEU983052 UOL983047:UOQ983052 UYH983047:UYM983052 VID983047:VII983052 VRZ983047:VSE983052 WBV983047:WCA983052 WLR983047:WLW983052 WVN983047:WVS983052" xr:uid="{00000000-0002-0000-0500-00001A000000}"/>
    <dataValidation allowBlank="1" showInputMessage="1" showErrorMessage="1" promptTitle="Remarks" prompt="A general comment (data source, calculation procedure, ...) can be made about each individual exchange. The remarks are added to the GeneralComment-field." sqref="P2:P3 JL2:JL3 TH2:TH3 ADD2:ADD3 AMZ2:AMZ3 AWV2:AWV3 BGR2:BGR3 BQN2:BQN3 CAJ2:CAJ3 CKF2:CKF3 CUB2:CUB3 DDX2:DDX3 DNT2:DNT3 DXP2:DXP3 EHL2:EHL3 ERH2:ERH3 FBD2:FBD3 FKZ2:FKZ3 FUV2:FUV3 GER2:GER3 GON2:GON3 GYJ2:GYJ3 HIF2:HIF3 HSB2:HSB3 IBX2:IBX3 ILT2:ILT3 IVP2:IVP3 JFL2:JFL3 JPH2:JPH3 JZD2:JZD3 KIZ2:KIZ3 KSV2:KSV3 LCR2:LCR3 LMN2:LMN3 LWJ2:LWJ3 MGF2:MGF3 MQB2:MQB3 MZX2:MZX3 NJT2:NJT3 NTP2:NTP3 ODL2:ODL3 ONH2:ONH3 OXD2:OXD3 PGZ2:PGZ3 PQV2:PQV3 QAR2:QAR3 QKN2:QKN3 QUJ2:QUJ3 REF2:REF3 ROB2:ROB3 RXX2:RXX3 SHT2:SHT3 SRP2:SRP3 TBL2:TBL3 TLH2:TLH3 TVD2:TVD3 UEZ2:UEZ3 UOV2:UOV3 UYR2:UYR3 VIN2:VIN3 VSJ2:VSJ3 WCF2:WCF3 WMB2:WMB3 WVX2:WVX3 P65538:P65539 JL65538:JL65539 TH65538:TH65539 ADD65538:ADD65539 AMZ65538:AMZ65539 AWV65538:AWV65539 BGR65538:BGR65539 BQN65538:BQN65539 CAJ65538:CAJ65539 CKF65538:CKF65539 CUB65538:CUB65539 DDX65538:DDX65539 DNT65538:DNT65539 DXP65538:DXP65539 EHL65538:EHL65539 ERH65538:ERH65539 FBD65538:FBD65539 FKZ65538:FKZ65539 FUV65538:FUV65539 GER65538:GER65539 GON65538:GON65539 GYJ65538:GYJ65539 HIF65538:HIF65539 HSB65538:HSB65539 IBX65538:IBX65539 ILT65538:ILT65539 IVP65538:IVP65539 JFL65538:JFL65539 JPH65538:JPH65539 JZD65538:JZD65539 KIZ65538:KIZ65539 KSV65538:KSV65539 LCR65538:LCR65539 LMN65538:LMN65539 LWJ65538:LWJ65539 MGF65538:MGF65539 MQB65538:MQB65539 MZX65538:MZX65539 NJT65538:NJT65539 NTP65538:NTP65539 ODL65538:ODL65539 ONH65538:ONH65539 OXD65538:OXD65539 PGZ65538:PGZ65539 PQV65538:PQV65539 QAR65538:QAR65539 QKN65538:QKN65539 QUJ65538:QUJ65539 REF65538:REF65539 ROB65538:ROB65539 RXX65538:RXX65539 SHT65538:SHT65539 SRP65538:SRP65539 TBL65538:TBL65539 TLH65538:TLH65539 TVD65538:TVD65539 UEZ65538:UEZ65539 UOV65538:UOV65539 UYR65538:UYR65539 VIN65538:VIN65539 VSJ65538:VSJ65539 WCF65538:WCF65539 WMB65538:WMB65539 WVX65538:WVX65539 P131074:P131075 JL131074:JL131075 TH131074:TH131075 ADD131074:ADD131075 AMZ131074:AMZ131075 AWV131074:AWV131075 BGR131074:BGR131075 BQN131074:BQN131075 CAJ131074:CAJ131075 CKF131074:CKF131075 CUB131074:CUB131075 DDX131074:DDX131075 DNT131074:DNT131075 DXP131074:DXP131075 EHL131074:EHL131075 ERH131074:ERH131075 FBD131074:FBD131075 FKZ131074:FKZ131075 FUV131074:FUV131075 GER131074:GER131075 GON131074:GON131075 GYJ131074:GYJ131075 HIF131074:HIF131075 HSB131074:HSB131075 IBX131074:IBX131075 ILT131074:ILT131075 IVP131074:IVP131075 JFL131074:JFL131075 JPH131074:JPH131075 JZD131074:JZD131075 KIZ131074:KIZ131075 KSV131074:KSV131075 LCR131074:LCR131075 LMN131074:LMN131075 LWJ131074:LWJ131075 MGF131074:MGF131075 MQB131074:MQB131075 MZX131074:MZX131075 NJT131074:NJT131075 NTP131074:NTP131075 ODL131074:ODL131075 ONH131074:ONH131075 OXD131074:OXD131075 PGZ131074:PGZ131075 PQV131074:PQV131075 QAR131074:QAR131075 QKN131074:QKN131075 QUJ131074:QUJ131075 REF131074:REF131075 ROB131074:ROB131075 RXX131074:RXX131075 SHT131074:SHT131075 SRP131074:SRP131075 TBL131074:TBL131075 TLH131074:TLH131075 TVD131074:TVD131075 UEZ131074:UEZ131075 UOV131074:UOV131075 UYR131074:UYR131075 VIN131074:VIN131075 VSJ131074:VSJ131075 WCF131074:WCF131075 WMB131074:WMB131075 WVX131074:WVX131075 P196610:P196611 JL196610:JL196611 TH196610:TH196611 ADD196610:ADD196611 AMZ196610:AMZ196611 AWV196610:AWV196611 BGR196610:BGR196611 BQN196610:BQN196611 CAJ196610:CAJ196611 CKF196610:CKF196611 CUB196610:CUB196611 DDX196610:DDX196611 DNT196610:DNT196611 DXP196610:DXP196611 EHL196610:EHL196611 ERH196610:ERH196611 FBD196610:FBD196611 FKZ196610:FKZ196611 FUV196610:FUV196611 GER196610:GER196611 GON196610:GON196611 GYJ196610:GYJ196611 HIF196610:HIF196611 HSB196610:HSB196611 IBX196610:IBX196611 ILT196610:ILT196611 IVP196610:IVP196611 JFL196610:JFL196611 JPH196610:JPH196611 JZD196610:JZD196611 KIZ196610:KIZ196611 KSV196610:KSV196611 LCR196610:LCR196611 LMN196610:LMN196611 LWJ196610:LWJ196611 MGF196610:MGF196611 MQB196610:MQB196611 MZX196610:MZX196611 NJT196610:NJT196611 NTP196610:NTP196611 ODL196610:ODL196611 ONH196610:ONH196611 OXD196610:OXD196611 PGZ196610:PGZ196611 PQV196610:PQV196611 QAR196610:QAR196611 QKN196610:QKN196611 QUJ196610:QUJ196611 REF196610:REF196611 ROB196610:ROB196611 RXX196610:RXX196611 SHT196610:SHT196611 SRP196610:SRP196611 TBL196610:TBL196611 TLH196610:TLH196611 TVD196610:TVD196611 UEZ196610:UEZ196611 UOV196610:UOV196611 UYR196610:UYR196611 VIN196610:VIN196611 VSJ196610:VSJ196611 WCF196610:WCF196611 WMB196610:WMB196611 WVX196610:WVX196611 P262146:P262147 JL262146:JL262147 TH262146:TH262147 ADD262146:ADD262147 AMZ262146:AMZ262147 AWV262146:AWV262147 BGR262146:BGR262147 BQN262146:BQN262147 CAJ262146:CAJ262147 CKF262146:CKF262147 CUB262146:CUB262147 DDX262146:DDX262147 DNT262146:DNT262147 DXP262146:DXP262147 EHL262146:EHL262147 ERH262146:ERH262147 FBD262146:FBD262147 FKZ262146:FKZ262147 FUV262146:FUV262147 GER262146:GER262147 GON262146:GON262147 GYJ262146:GYJ262147 HIF262146:HIF262147 HSB262146:HSB262147 IBX262146:IBX262147 ILT262146:ILT262147 IVP262146:IVP262147 JFL262146:JFL262147 JPH262146:JPH262147 JZD262146:JZD262147 KIZ262146:KIZ262147 KSV262146:KSV262147 LCR262146:LCR262147 LMN262146:LMN262147 LWJ262146:LWJ262147 MGF262146:MGF262147 MQB262146:MQB262147 MZX262146:MZX262147 NJT262146:NJT262147 NTP262146:NTP262147 ODL262146:ODL262147 ONH262146:ONH262147 OXD262146:OXD262147 PGZ262146:PGZ262147 PQV262146:PQV262147 QAR262146:QAR262147 QKN262146:QKN262147 QUJ262146:QUJ262147 REF262146:REF262147 ROB262146:ROB262147 RXX262146:RXX262147 SHT262146:SHT262147 SRP262146:SRP262147 TBL262146:TBL262147 TLH262146:TLH262147 TVD262146:TVD262147 UEZ262146:UEZ262147 UOV262146:UOV262147 UYR262146:UYR262147 VIN262146:VIN262147 VSJ262146:VSJ262147 WCF262146:WCF262147 WMB262146:WMB262147 WVX262146:WVX262147 P327682:P327683 JL327682:JL327683 TH327682:TH327683 ADD327682:ADD327683 AMZ327682:AMZ327683 AWV327682:AWV327683 BGR327682:BGR327683 BQN327682:BQN327683 CAJ327682:CAJ327683 CKF327682:CKF327683 CUB327682:CUB327683 DDX327682:DDX327683 DNT327682:DNT327683 DXP327682:DXP327683 EHL327682:EHL327683 ERH327682:ERH327683 FBD327682:FBD327683 FKZ327682:FKZ327683 FUV327682:FUV327683 GER327682:GER327683 GON327682:GON327683 GYJ327682:GYJ327683 HIF327682:HIF327683 HSB327682:HSB327683 IBX327682:IBX327683 ILT327682:ILT327683 IVP327682:IVP327683 JFL327682:JFL327683 JPH327682:JPH327683 JZD327682:JZD327683 KIZ327682:KIZ327683 KSV327682:KSV327683 LCR327682:LCR327683 LMN327682:LMN327683 LWJ327682:LWJ327683 MGF327682:MGF327683 MQB327682:MQB327683 MZX327682:MZX327683 NJT327682:NJT327683 NTP327682:NTP327683 ODL327682:ODL327683 ONH327682:ONH327683 OXD327682:OXD327683 PGZ327682:PGZ327683 PQV327682:PQV327683 QAR327682:QAR327683 QKN327682:QKN327683 QUJ327682:QUJ327683 REF327682:REF327683 ROB327682:ROB327683 RXX327682:RXX327683 SHT327682:SHT327683 SRP327682:SRP327683 TBL327682:TBL327683 TLH327682:TLH327683 TVD327682:TVD327683 UEZ327682:UEZ327683 UOV327682:UOV327683 UYR327682:UYR327683 VIN327682:VIN327683 VSJ327682:VSJ327683 WCF327682:WCF327683 WMB327682:WMB327683 WVX327682:WVX327683 P393218:P393219 JL393218:JL393219 TH393218:TH393219 ADD393218:ADD393219 AMZ393218:AMZ393219 AWV393218:AWV393219 BGR393218:BGR393219 BQN393218:BQN393219 CAJ393218:CAJ393219 CKF393218:CKF393219 CUB393218:CUB393219 DDX393218:DDX393219 DNT393218:DNT393219 DXP393218:DXP393219 EHL393218:EHL393219 ERH393218:ERH393219 FBD393218:FBD393219 FKZ393218:FKZ393219 FUV393218:FUV393219 GER393218:GER393219 GON393218:GON393219 GYJ393218:GYJ393219 HIF393218:HIF393219 HSB393218:HSB393219 IBX393218:IBX393219 ILT393218:ILT393219 IVP393218:IVP393219 JFL393218:JFL393219 JPH393218:JPH393219 JZD393218:JZD393219 KIZ393218:KIZ393219 KSV393218:KSV393219 LCR393218:LCR393219 LMN393218:LMN393219 LWJ393218:LWJ393219 MGF393218:MGF393219 MQB393218:MQB393219 MZX393218:MZX393219 NJT393218:NJT393219 NTP393218:NTP393219 ODL393218:ODL393219 ONH393218:ONH393219 OXD393218:OXD393219 PGZ393218:PGZ393219 PQV393218:PQV393219 QAR393218:QAR393219 QKN393218:QKN393219 QUJ393218:QUJ393219 REF393218:REF393219 ROB393218:ROB393219 RXX393218:RXX393219 SHT393218:SHT393219 SRP393218:SRP393219 TBL393218:TBL393219 TLH393218:TLH393219 TVD393218:TVD393219 UEZ393218:UEZ393219 UOV393218:UOV393219 UYR393218:UYR393219 VIN393218:VIN393219 VSJ393218:VSJ393219 WCF393218:WCF393219 WMB393218:WMB393219 WVX393218:WVX393219 P458754:P458755 JL458754:JL458755 TH458754:TH458755 ADD458754:ADD458755 AMZ458754:AMZ458755 AWV458754:AWV458755 BGR458754:BGR458755 BQN458754:BQN458755 CAJ458754:CAJ458755 CKF458754:CKF458755 CUB458754:CUB458755 DDX458754:DDX458755 DNT458754:DNT458755 DXP458754:DXP458755 EHL458754:EHL458755 ERH458754:ERH458755 FBD458754:FBD458755 FKZ458754:FKZ458755 FUV458754:FUV458755 GER458754:GER458755 GON458754:GON458755 GYJ458754:GYJ458755 HIF458754:HIF458755 HSB458754:HSB458755 IBX458754:IBX458755 ILT458754:ILT458755 IVP458754:IVP458755 JFL458754:JFL458755 JPH458754:JPH458755 JZD458754:JZD458755 KIZ458754:KIZ458755 KSV458754:KSV458755 LCR458754:LCR458755 LMN458754:LMN458755 LWJ458754:LWJ458755 MGF458754:MGF458755 MQB458754:MQB458755 MZX458754:MZX458755 NJT458754:NJT458755 NTP458754:NTP458755 ODL458754:ODL458755 ONH458754:ONH458755 OXD458754:OXD458755 PGZ458754:PGZ458755 PQV458754:PQV458755 QAR458754:QAR458755 QKN458754:QKN458755 QUJ458754:QUJ458755 REF458754:REF458755 ROB458754:ROB458755 RXX458754:RXX458755 SHT458754:SHT458755 SRP458754:SRP458755 TBL458754:TBL458755 TLH458754:TLH458755 TVD458754:TVD458755 UEZ458754:UEZ458755 UOV458754:UOV458755 UYR458754:UYR458755 VIN458754:VIN458755 VSJ458754:VSJ458755 WCF458754:WCF458755 WMB458754:WMB458755 WVX458754:WVX458755 P524290:P524291 JL524290:JL524291 TH524290:TH524291 ADD524290:ADD524291 AMZ524290:AMZ524291 AWV524290:AWV524291 BGR524290:BGR524291 BQN524290:BQN524291 CAJ524290:CAJ524291 CKF524290:CKF524291 CUB524290:CUB524291 DDX524290:DDX524291 DNT524290:DNT524291 DXP524290:DXP524291 EHL524290:EHL524291 ERH524290:ERH524291 FBD524290:FBD524291 FKZ524290:FKZ524291 FUV524290:FUV524291 GER524290:GER524291 GON524290:GON524291 GYJ524290:GYJ524291 HIF524290:HIF524291 HSB524290:HSB524291 IBX524290:IBX524291 ILT524290:ILT524291 IVP524290:IVP524291 JFL524290:JFL524291 JPH524290:JPH524291 JZD524290:JZD524291 KIZ524290:KIZ524291 KSV524290:KSV524291 LCR524290:LCR524291 LMN524290:LMN524291 LWJ524290:LWJ524291 MGF524290:MGF524291 MQB524290:MQB524291 MZX524290:MZX524291 NJT524290:NJT524291 NTP524290:NTP524291 ODL524290:ODL524291 ONH524290:ONH524291 OXD524290:OXD524291 PGZ524290:PGZ524291 PQV524290:PQV524291 QAR524290:QAR524291 QKN524290:QKN524291 QUJ524290:QUJ524291 REF524290:REF524291 ROB524290:ROB524291 RXX524290:RXX524291 SHT524290:SHT524291 SRP524290:SRP524291 TBL524290:TBL524291 TLH524290:TLH524291 TVD524290:TVD524291 UEZ524290:UEZ524291 UOV524290:UOV524291 UYR524290:UYR524291 VIN524290:VIN524291 VSJ524290:VSJ524291 WCF524290:WCF524291 WMB524290:WMB524291 WVX524290:WVX524291 P589826:P589827 JL589826:JL589827 TH589826:TH589827 ADD589826:ADD589827 AMZ589826:AMZ589827 AWV589826:AWV589827 BGR589826:BGR589827 BQN589826:BQN589827 CAJ589826:CAJ589827 CKF589826:CKF589827 CUB589826:CUB589827 DDX589826:DDX589827 DNT589826:DNT589827 DXP589826:DXP589827 EHL589826:EHL589827 ERH589826:ERH589827 FBD589826:FBD589827 FKZ589826:FKZ589827 FUV589826:FUV589827 GER589826:GER589827 GON589826:GON589827 GYJ589826:GYJ589827 HIF589826:HIF589827 HSB589826:HSB589827 IBX589826:IBX589827 ILT589826:ILT589827 IVP589826:IVP589827 JFL589826:JFL589827 JPH589826:JPH589827 JZD589826:JZD589827 KIZ589826:KIZ589827 KSV589826:KSV589827 LCR589826:LCR589827 LMN589826:LMN589827 LWJ589826:LWJ589827 MGF589826:MGF589827 MQB589826:MQB589827 MZX589826:MZX589827 NJT589826:NJT589827 NTP589826:NTP589827 ODL589826:ODL589827 ONH589826:ONH589827 OXD589826:OXD589827 PGZ589826:PGZ589827 PQV589826:PQV589827 QAR589826:QAR589827 QKN589826:QKN589827 QUJ589826:QUJ589827 REF589826:REF589827 ROB589826:ROB589827 RXX589826:RXX589827 SHT589826:SHT589827 SRP589826:SRP589827 TBL589826:TBL589827 TLH589826:TLH589827 TVD589826:TVD589827 UEZ589826:UEZ589827 UOV589826:UOV589827 UYR589826:UYR589827 VIN589826:VIN589827 VSJ589826:VSJ589827 WCF589826:WCF589827 WMB589826:WMB589827 WVX589826:WVX589827 P655362:P655363 JL655362:JL655363 TH655362:TH655363 ADD655362:ADD655363 AMZ655362:AMZ655363 AWV655362:AWV655363 BGR655362:BGR655363 BQN655362:BQN655363 CAJ655362:CAJ655363 CKF655362:CKF655363 CUB655362:CUB655363 DDX655362:DDX655363 DNT655362:DNT655363 DXP655362:DXP655363 EHL655362:EHL655363 ERH655362:ERH655363 FBD655362:FBD655363 FKZ655362:FKZ655363 FUV655362:FUV655363 GER655362:GER655363 GON655362:GON655363 GYJ655362:GYJ655363 HIF655362:HIF655363 HSB655362:HSB655363 IBX655362:IBX655363 ILT655362:ILT655363 IVP655362:IVP655363 JFL655362:JFL655363 JPH655362:JPH655363 JZD655362:JZD655363 KIZ655362:KIZ655363 KSV655362:KSV655363 LCR655362:LCR655363 LMN655362:LMN655363 LWJ655362:LWJ655363 MGF655362:MGF655363 MQB655362:MQB655363 MZX655362:MZX655363 NJT655362:NJT655363 NTP655362:NTP655363 ODL655362:ODL655363 ONH655362:ONH655363 OXD655362:OXD655363 PGZ655362:PGZ655363 PQV655362:PQV655363 QAR655362:QAR655363 QKN655362:QKN655363 QUJ655362:QUJ655363 REF655362:REF655363 ROB655362:ROB655363 RXX655362:RXX655363 SHT655362:SHT655363 SRP655362:SRP655363 TBL655362:TBL655363 TLH655362:TLH655363 TVD655362:TVD655363 UEZ655362:UEZ655363 UOV655362:UOV655363 UYR655362:UYR655363 VIN655362:VIN655363 VSJ655362:VSJ655363 WCF655362:WCF655363 WMB655362:WMB655363 WVX655362:WVX655363 P720898:P720899 JL720898:JL720899 TH720898:TH720899 ADD720898:ADD720899 AMZ720898:AMZ720899 AWV720898:AWV720899 BGR720898:BGR720899 BQN720898:BQN720899 CAJ720898:CAJ720899 CKF720898:CKF720899 CUB720898:CUB720899 DDX720898:DDX720899 DNT720898:DNT720899 DXP720898:DXP720899 EHL720898:EHL720899 ERH720898:ERH720899 FBD720898:FBD720899 FKZ720898:FKZ720899 FUV720898:FUV720899 GER720898:GER720899 GON720898:GON720899 GYJ720898:GYJ720899 HIF720898:HIF720899 HSB720898:HSB720899 IBX720898:IBX720899 ILT720898:ILT720899 IVP720898:IVP720899 JFL720898:JFL720899 JPH720898:JPH720899 JZD720898:JZD720899 KIZ720898:KIZ720899 KSV720898:KSV720899 LCR720898:LCR720899 LMN720898:LMN720899 LWJ720898:LWJ720899 MGF720898:MGF720899 MQB720898:MQB720899 MZX720898:MZX720899 NJT720898:NJT720899 NTP720898:NTP720899 ODL720898:ODL720899 ONH720898:ONH720899 OXD720898:OXD720899 PGZ720898:PGZ720899 PQV720898:PQV720899 QAR720898:QAR720899 QKN720898:QKN720899 QUJ720898:QUJ720899 REF720898:REF720899 ROB720898:ROB720899 RXX720898:RXX720899 SHT720898:SHT720899 SRP720898:SRP720899 TBL720898:TBL720899 TLH720898:TLH720899 TVD720898:TVD720899 UEZ720898:UEZ720899 UOV720898:UOV720899 UYR720898:UYR720899 VIN720898:VIN720899 VSJ720898:VSJ720899 WCF720898:WCF720899 WMB720898:WMB720899 WVX720898:WVX720899 P786434:P786435 JL786434:JL786435 TH786434:TH786435 ADD786434:ADD786435 AMZ786434:AMZ786435 AWV786434:AWV786435 BGR786434:BGR786435 BQN786434:BQN786435 CAJ786434:CAJ786435 CKF786434:CKF786435 CUB786434:CUB786435 DDX786434:DDX786435 DNT786434:DNT786435 DXP786434:DXP786435 EHL786434:EHL786435 ERH786434:ERH786435 FBD786434:FBD786435 FKZ786434:FKZ786435 FUV786434:FUV786435 GER786434:GER786435 GON786434:GON786435 GYJ786434:GYJ786435 HIF786434:HIF786435 HSB786434:HSB786435 IBX786434:IBX786435 ILT786434:ILT786435 IVP786434:IVP786435 JFL786434:JFL786435 JPH786434:JPH786435 JZD786434:JZD786435 KIZ786434:KIZ786435 KSV786434:KSV786435 LCR786434:LCR786435 LMN786434:LMN786435 LWJ786434:LWJ786435 MGF786434:MGF786435 MQB786434:MQB786435 MZX786434:MZX786435 NJT786434:NJT786435 NTP786434:NTP786435 ODL786434:ODL786435 ONH786434:ONH786435 OXD786434:OXD786435 PGZ786434:PGZ786435 PQV786434:PQV786435 QAR786434:QAR786435 QKN786434:QKN786435 QUJ786434:QUJ786435 REF786434:REF786435 ROB786434:ROB786435 RXX786434:RXX786435 SHT786434:SHT786435 SRP786434:SRP786435 TBL786434:TBL786435 TLH786434:TLH786435 TVD786434:TVD786435 UEZ786434:UEZ786435 UOV786434:UOV786435 UYR786434:UYR786435 VIN786434:VIN786435 VSJ786434:VSJ786435 WCF786434:WCF786435 WMB786434:WMB786435 WVX786434:WVX786435 P851970:P851971 JL851970:JL851971 TH851970:TH851971 ADD851970:ADD851971 AMZ851970:AMZ851971 AWV851970:AWV851971 BGR851970:BGR851971 BQN851970:BQN851971 CAJ851970:CAJ851971 CKF851970:CKF851971 CUB851970:CUB851971 DDX851970:DDX851971 DNT851970:DNT851971 DXP851970:DXP851971 EHL851970:EHL851971 ERH851970:ERH851971 FBD851970:FBD851971 FKZ851970:FKZ851971 FUV851970:FUV851971 GER851970:GER851971 GON851970:GON851971 GYJ851970:GYJ851971 HIF851970:HIF851971 HSB851970:HSB851971 IBX851970:IBX851971 ILT851970:ILT851971 IVP851970:IVP851971 JFL851970:JFL851971 JPH851970:JPH851971 JZD851970:JZD851971 KIZ851970:KIZ851971 KSV851970:KSV851971 LCR851970:LCR851971 LMN851970:LMN851971 LWJ851970:LWJ851971 MGF851970:MGF851971 MQB851970:MQB851971 MZX851970:MZX851971 NJT851970:NJT851971 NTP851970:NTP851971 ODL851970:ODL851971 ONH851970:ONH851971 OXD851970:OXD851971 PGZ851970:PGZ851971 PQV851970:PQV851971 QAR851970:QAR851971 QKN851970:QKN851971 QUJ851970:QUJ851971 REF851970:REF851971 ROB851970:ROB851971 RXX851970:RXX851971 SHT851970:SHT851971 SRP851970:SRP851971 TBL851970:TBL851971 TLH851970:TLH851971 TVD851970:TVD851971 UEZ851970:UEZ851971 UOV851970:UOV851971 UYR851970:UYR851971 VIN851970:VIN851971 VSJ851970:VSJ851971 WCF851970:WCF851971 WMB851970:WMB851971 WVX851970:WVX851971 P917506:P917507 JL917506:JL917507 TH917506:TH917507 ADD917506:ADD917507 AMZ917506:AMZ917507 AWV917506:AWV917507 BGR917506:BGR917507 BQN917506:BQN917507 CAJ917506:CAJ917507 CKF917506:CKF917507 CUB917506:CUB917507 DDX917506:DDX917507 DNT917506:DNT917507 DXP917506:DXP917507 EHL917506:EHL917507 ERH917506:ERH917507 FBD917506:FBD917507 FKZ917506:FKZ917507 FUV917506:FUV917507 GER917506:GER917507 GON917506:GON917507 GYJ917506:GYJ917507 HIF917506:HIF917507 HSB917506:HSB917507 IBX917506:IBX917507 ILT917506:ILT917507 IVP917506:IVP917507 JFL917506:JFL917507 JPH917506:JPH917507 JZD917506:JZD917507 KIZ917506:KIZ917507 KSV917506:KSV917507 LCR917506:LCR917507 LMN917506:LMN917507 LWJ917506:LWJ917507 MGF917506:MGF917507 MQB917506:MQB917507 MZX917506:MZX917507 NJT917506:NJT917507 NTP917506:NTP917507 ODL917506:ODL917507 ONH917506:ONH917507 OXD917506:OXD917507 PGZ917506:PGZ917507 PQV917506:PQV917507 QAR917506:QAR917507 QKN917506:QKN917507 QUJ917506:QUJ917507 REF917506:REF917507 ROB917506:ROB917507 RXX917506:RXX917507 SHT917506:SHT917507 SRP917506:SRP917507 TBL917506:TBL917507 TLH917506:TLH917507 TVD917506:TVD917507 UEZ917506:UEZ917507 UOV917506:UOV917507 UYR917506:UYR917507 VIN917506:VIN917507 VSJ917506:VSJ917507 WCF917506:WCF917507 WMB917506:WMB917507 WVX917506:WVX917507 P983042:P983043 JL983042:JL983043 TH983042:TH983043 ADD983042:ADD983043 AMZ983042:AMZ983043 AWV983042:AWV983043 BGR983042:BGR983043 BQN983042:BQN983043 CAJ983042:CAJ983043 CKF983042:CKF983043 CUB983042:CUB983043 DDX983042:DDX983043 DNT983042:DNT983043 DXP983042:DXP983043 EHL983042:EHL983043 ERH983042:ERH983043 FBD983042:FBD983043 FKZ983042:FKZ983043 FUV983042:FUV983043 GER983042:GER983043 GON983042:GON983043 GYJ983042:GYJ983043 HIF983042:HIF983043 HSB983042:HSB983043 IBX983042:IBX983043 ILT983042:ILT983043 IVP983042:IVP983043 JFL983042:JFL983043 JPH983042:JPH983043 JZD983042:JZD983043 KIZ983042:KIZ983043 KSV983042:KSV983043 LCR983042:LCR983043 LMN983042:LMN983043 LWJ983042:LWJ983043 MGF983042:MGF983043 MQB983042:MQB983043 MZX983042:MZX983043 NJT983042:NJT983043 NTP983042:NTP983043 ODL983042:ODL983043 ONH983042:ONH983043 OXD983042:OXD983043 PGZ983042:PGZ983043 PQV983042:PQV983043 QAR983042:QAR983043 QKN983042:QKN983043 QUJ983042:QUJ983043 REF983042:REF983043 ROB983042:ROB983043 RXX983042:RXX983043 SHT983042:SHT983043 SRP983042:SRP983043 TBL983042:TBL983043 TLH983042:TLH983043 TVD983042:TVD983043 UEZ983042:UEZ983043 UOV983042:UOV983043 UYR983042:UYR983043 VIN983042:VIN983043 VSJ983042:VSJ983043 WCF983042:WCF983043 WMB983042:WMB983043 WVX983042:WVX983043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4:P65548 JL65544:JL65548 TH65544:TH65548 ADD65544:ADD65548 AMZ65544:AMZ65548 AWV65544:AWV65548 BGR65544:BGR65548 BQN65544:BQN65548 CAJ65544:CAJ65548 CKF65544:CKF65548 CUB65544:CUB65548 DDX65544:DDX65548 DNT65544:DNT65548 DXP65544:DXP65548 EHL65544:EHL65548 ERH65544:ERH65548 FBD65544:FBD65548 FKZ65544:FKZ65548 FUV65544:FUV65548 GER65544:GER65548 GON65544:GON65548 GYJ65544:GYJ65548 HIF65544:HIF65548 HSB65544:HSB65548 IBX65544:IBX65548 ILT65544:ILT65548 IVP65544:IVP65548 JFL65544:JFL65548 JPH65544:JPH65548 JZD65544:JZD65548 KIZ65544:KIZ65548 KSV65544:KSV65548 LCR65544:LCR65548 LMN65544:LMN65548 LWJ65544:LWJ65548 MGF65544:MGF65548 MQB65544:MQB65548 MZX65544:MZX65548 NJT65544:NJT65548 NTP65544:NTP65548 ODL65544:ODL65548 ONH65544:ONH65548 OXD65544:OXD65548 PGZ65544:PGZ65548 PQV65544:PQV65548 QAR65544:QAR65548 QKN65544:QKN65548 QUJ65544:QUJ65548 REF65544:REF65548 ROB65544:ROB65548 RXX65544:RXX65548 SHT65544:SHT65548 SRP65544:SRP65548 TBL65544:TBL65548 TLH65544:TLH65548 TVD65544:TVD65548 UEZ65544:UEZ65548 UOV65544:UOV65548 UYR65544:UYR65548 VIN65544:VIN65548 VSJ65544:VSJ65548 WCF65544:WCF65548 WMB65544:WMB65548 WVX65544:WVX65548 P131080:P131084 JL131080:JL131084 TH131080:TH131084 ADD131080:ADD131084 AMZ131080:AMZ131084 AWV131080:AWV131084 BGR131080:BGR131084 BQN131080:BQN131084 CAJ131080:CAJ131084 CKF131080:CKF131084 CUB131080:CUB131084 DDX131080:DDX131084 DNT131080:DNT131084 DXP131080:DXP131084 EHL131080:EHL131084 ERH131080:ERH131084 FBD131080:FBD131084 FKZ131080:FKZ131084 FUV131080:FUV131084 GER131080:GER131084 GON131080:GON131084 GYJ131080:GYJ131084 HIF131080:HIF131084 HSB131080:HSB131084 IBX131080:IBX131084 ILT131080:ILT131084 IVP131080:IVP131084 JFL131080:JFL131084 JPH131080:JPH131084 JZD131080:JZD131084 KIZ131080:KIZ131084 KSV131080:KSV131084 LCR131080:LCR131084 LMN131080:LMN131084 LWJ131080:LWJ131084 MGF131080:MGF131084 MQB131080:MQB131084 MZX131080:MZX131084 NJT131080:NJT131084 NTP131080:NTP131084 ODL131080:ODL131084 ONH131080:ONH131084 OXD131080:OXD131084 PGZ131080:PGZ131084 PQV131080:PQV131084 QAR131080:QAR131084 QKN131080:QKN131084 QUJ131080:QUJ131084 REF131080:REF131084 ROB131080:ROB131084 RXX131080:RXX131084 SHT131080:SHT131084 SRP131080:SRP131084 TBL131080:TBL131084 TLH131080:TLH131084 TVD131080:TVD131084 UEZ131080:UEZ131084 UOV131080:UOV131084 UYR131080:UYR131084 VIN131080:VIN131084 VSJ131080:VSJ131084 WCF131080:WCF131084 WMB131080:WMB131084 WVX131080:WVX131084 P196616:P196620 JL196616:JL196620 TH196616:TH196620 ADD196616:ADD196620 AMZ196616:AMZ196620 AWV196616:AWV196620 BGR196616:BGR196620 BQN196616:BQN196620 CAJ196616:CAJ196620 CKF196616:CKF196620 CUB196616:CUB196620 DDX196616:DDX196620 DNT196616:DNT196620 DXP196616:DXP196620 EHL196616:EHL196620 ERH196616:ERH196620 FBD196616:FBD196620 FKZ196616:FKZ196620 FUV196616:FUV196620 GER196616:GER196620 GON196616:GON196620 GYJ196616:GYJ196620 HIF196616:HIF196620 HSB196616:HSB196620 IBX196616:IBX196620 ILT196616:ILT196620 IVP196616:IVP196620 JFL196616:JFL196620 JPH196616:JPH196620 JZD196616:JZD196620 KIZ196616:KIZ196620 KSV196616:KSV196620 LCR196616:LCR196620 LMN196616:LMN196620 LWJ196616:LWJ196620 MGF196616:MGF196620 MQB196616:MQB196620 MZX196616:MZX196620 NJT196616:NJT196620 NTP196616:NTP196620 ODL196616:ODL196620 ONH196616:ONH196620 OXD196616:OXD196620 PGZ196616:PGZ196620 PQV196616:PQV196620 QAR196616:QAR196620 QKN196616:QKN196620 QUJ196616:QUJ196620 REF196616:REF196620 ROB196616:ROB196620 RXX196616:RXX196620 SHT196616:SHT196620 SRP196616:SRP196620 TBL196616:TBL196620 TLH196616:TLH196620 TVD196616:TVD196620 UEZ196616:UEZ196620 UOV196616:UOV196620 UYR196616:UYR196620 VIN196616:VIN196620 VSJ196616:VSJ196620 WCF196616:WCF196620 WMB196616:WMB196620 WVX196616:WVX196620 P262152:P262156 JL262152:JL262156 TH262152:TH262156 ADD262152:ADD262156 AMZ262152:AMZ262156 AWV262152:AWV262156 BGR262152:BGR262156 BQN262152:BQN262156 CAJ262152:CAJ262156 CKF262152:CKF262156 CUB262152:CUB262156 DDX262152:DDX262156 DNT262152:DNT262156 DXP262152:DXP262156 EHL262152:EHL262156 ERH262152:ERH262156 FBD262152:FBD262156 FKZ262152:FKZ262156 FUV262152:FUV262156 GER262152:GER262156 GON262152:GON262156 GYJ262152:GYJ262156 HIF262152:HIF262156 HSB262152:HSB262156 IBX262152:IBX262156 ILT262152:ILT262156 IVP262152:IVP262156 JFL262152:JFL262156 JPH262152:JPH262156 JZD262152:JZD262156 KIZ262152:KIZ262156 KSV262152:KSV262156 LCR262152:LCR262156 LMN262152:LMN262156 LWJ262152:LWJ262156 MGF262152:MGF262156 MQB262152:MQB262156 MZX262152:MZX262156 NJT262152:NJT262156 NTP262152:NTP262156 ODL262152:ODL262156 ONH262152:ONH262156 OXD262152:OXD262156 PGZ262152:PGZ262156 PQV262152:PQV262156 QAR262152:QAR262156 QKN262152:QKN262156 QUJ262152:QUJ262156 REF262152:REF262156 ROB262152:ROB262156 RXX262152:RXX262156 SHT262152:SHT262156 SRP262152:SRP262156 TBL262152:TBL262156 TLH262152:TLH262156 TVD262152:TVD262156 UEZ262152:UEZ262156 UOV262152:UOV262156 UYR262152:UYR262156 VIN262152:VIN262156 VSJ262152:VSJ262156 WCF262152:WCF262156 WMB262152:WMB262156 WVX262152:WVX262156 P327688:P327692 JL327688:JL327692 TH327688:TH327692 ADD327688:ADD327692 AMZ327688:AMZ327692 AWV327688:AWV327692 BGR327688:BGR327692 BQN327688:BQN327692 CAJ327688:CAJ327692 CKF327688:CKF327692 CUB327688:CUB327692 DDX327688:DDX327692 DNT327688:DNT327692 DXP327688:DXP327692 EHL327688:EHL327692 ERH327688:ERH327692 FBD327688:FBD327692 FKZ327688:FKZ327692 FUV327688:FUV327692 GER327688:GER327692 GON327688:GON327692 GYJ327688:GYJ327692 HIF327688:HIF327692 HSB327688:HSB327692 IBX327688:IBX327692 ILT327688:ILT327692 IVP327688:IVP327692 JFL327688:JFL327692 JPH327688:JPH327692 JZD327688:JZD327692 KIZ327688:KIZ327692 KSV327688:KSV327692 LCR327688:LCR327692 LMN327688:LMN327692 LWJ327688:LWJ327692 MGF327688:MGF327692 MQB327688:MQB327692 MZX327688:MZX327692 NJT327688:NJT327692 NTP327688:NTP327692 ODL327688:ODL327692 ONH327688:ONH327692 OXD327688:OXD327692 PGZ327688:PGZ327692 PQV327688:PQV327692 QAR327688:QAR327692 QKN327688:QKN327692 QUJ327688:QUJ327692 REF327688:REF327692 ROB327688:ROB327692 RXX327688:RXX327692 SHT327688:SHT327692 SRP327688:SRP327692 TBL327688:TBL327692 TLH327688:TLH327692 TVD327688:TVD327692 UEZ327688:UEZ327692 UOV327688:UOV327692 UYR327688:UYR327692 VIN327688:VIN327692 VSJ327688:VSJ327692 WCF327688:WCF327692 WMB327688:WMB327692 WVX327688:WVX327692 P393224:P393228 JL393224:JL393228 TH393224:TH393228 ADD393224:ADD393228 AMZ393224:AMZ393228 AWV393224:AWV393228 BGR393224:BGR393228 BQN393224:BQN393228 CAJ393224:CAJ393228 CKF393224:CKF393228 CUB393224:CUB393228 DDX393224:DDX393228 DNT393224:DNT393228 DXP393224:DXP393228 EHL393224:EHL393228 ERH393224:ERH393228 FBD393224:FBD393228 FKZ393224:FKZ393228 FUV393224:FUV393228 GER393224:GER393228 GON393224:GON393228 GYJ393224:GYJ393228 HIF393224:HIF393228 HSB393224:HSB393228 IBX393224:IBX393228 ILT393224:ILT393228 IVP393224:IVP393228 JFL393224:JFL393228 JPH393224:JPH393228 JZD393224:JZD393228 KIZ393224:KIZ393228 KSV393224:KSV393228 LCR393224:LCR393228 LMN393224:LMN393228 LWJ393224:LWJ393228 MGF393224:MGF393228 MQB393224:MQB393228 MZX393224:MZX393228 NJT393224:NJT393228 NTP393224:NTP393228 ODL393224:ODL393228 ONH393224:ONH393228 OXD393224:OXD393228 PGZ393224:PGZ393228 PQV393224:PQV393228 QAR393224:QAR393228 QKN393224:QKN393228 QUJ393224:QUJ393228 REF393224:REF393228 ROB393224:ROB393228 RXX393224:RXX393228 SHT393224:SHT393228 SRP393224:SRP393228 TBL393224:TBL393228 TLH393224:TLH393228 TVD393224:TVD393228 UEZ393224:UEZ393228 UOV393224:UOV393228 UYR393224:UYR393228 VIN393224:VIN393228 VSJ393224:VSJ393228 WCF393224:WCF393228 WMB393224:WMB393228 WVX393224:WVX393228 P458760:P458764 JL458760:JL458764 TH458760:TH458764 ADD458760:ADD458764 AMZ458760:AMZ458764 AWV458760:AWV458764 BGR458760:BGR458764 BQN458760:BQN458764 CAJ458760:CAJ458764 CKF458760:CKF458764 CUB458760:CUB458764 DDX458760:DDX458764 DNT458760:DNT458764 DXP458760:DXP458764 EHL458760:EHL458764 ERH458760:ERH458764 FBD458760:FBD458764 FKZ458760:FKZ458764 FUV458760:FUV458764 GER458760:GER458764 GON458760:GON458764 GYJ458760:GYJ458764 HIF458760:HIF458764 HSB458760:HSB458764 IBX458760:IBX458764 ILT458760:ILT458764 IVP458760:IVP458764 JFL458760:JFL458764 JPH458760:JPH458764 JZD458760:JZD458764 KIZ458760:KIZ458764 KSV458760:KSV458764 LCR458760:LCR458764 LMN458760:LMN458764 LWJ458760:LWJ458764 MGF458760:MGF458764 MQB458760:MQB458764 MZX458760:MZX458764 NJT458760:NJT458764 NTP458760:NTP458764 ODL458760:ODL458764 ONH458760:ONH458764 OXD458760:OXD458764 PGZ458760:PGZ458764 PQV458760:PQV458764 QAR458760:QAR458764 QKN458760:QKN458764 QUJ458760:QUJ458764 REF458760:REF458764 ROB458760:ROB458764 RXX458760:RXX458764 SHT458760:SHT458764 SRP458760:SRP458764 TBL458760:TBL458764 TLH458760:TLH458764 TVD458760:TVD458764 UEZ458760:UEZ458764 UOV458760:UOV458764 UYR458760:UYR458764 VIN458760:VIN458764 VSJ458760:VSJ458764 WCF458760:WCF458764 WMB458760:WMB458764 WVX458760:WVX458764 P524296:P524300 JL524296:JL524300 TH524296:TH524300 ADD524296:ADD524300 AMZ524296:AMZ524300 AWV524296:AWV524300 BGR524296:BGR524300 BQN524296:BQN524300 CAJ524296:CAJ524300 CKF524296:CKF524300 CUB524296:CUB524300 DDX524296:DDX524300 DNT524296:DNT524300 DXP524296:DXP524300 EHL524296:EHL524300 ERH524296:ERH524300 FBD524296:FBD524300 FKZ524296:FKZ524300 FUV524296:FUV524300 GER524296:GER524300 GON524296:GON524300 GYJ524296:GYJ524300 HIF524296:HIF524300 HSB524296:HSB524300 IBX524296:IBX524300 ILT524296:ILT524300 IVP524296:IVP524300 JFL524296:JFL524300 JPH524296:JPH524300 JZD524296:JZD524300 KIZ524296:KIZ524300 KSV524296:KSV524300 LCR524296:LCR524300 LMN524296:LMN524300 LWJ524296:LWJ524300 MGF524296:MGF524300 MQB524296:MQB524300 MZX524296:MZX524300 NJT524296:NJT524300 NTP524296:NTP524300 ODL524296:ODL524300 ONH524296:ONH524300 OXD524296:OXD524300 PGZ524296:PGZ524300 PQV524296:PQV524300 QAR524296:QAR524300 QKN524296:QKN524300 QUJ524296:QUJ524300 REF524296:REF524300 ROB524296:ROB524300 RXX524296:RXX524300 SHT524296:SHT524300 SRP524296:SRP524300 TBL524296:TBL524300 TLH524296:TLH524300 TVD524296:TVD524300 UEZ524296:UEZ524300 UOV524296:UOV524300 UYR524296:UYR524300 VIN524296:VIN524300 VSJ524296:VSJ524300 WCF524296:WCF524300 WMB524296:WMB524300 WVX524296:WVX524300 P589832:P589836 JL589832:JL589836 TH589832:TH589836 ADD589832:ADD589836 AMZ589832:AMZ589836 AWV589832:AWV589836 BGR589832:BGR589836 BQN589832:BQN589836 CAJ589832:CAJ589836 CKF589832:CKF589836 CUB589832:CUB589836 DDX589832:DDX589836 DNT589832:DNT589836 DXP589832:DXP589836 EHL589832:EHL589836 ERH589832:ERH589836 FBD589832:FBD589836 FKZ589832:FKZ589836 FUV589832:FUV589836 GER589832:GER589836 GON589832:GON589836 GYJ589832:GYJ589836 HIF589832:HIF589836 HSB589832:HSB589836 IBX589832:IBX589836 ILT589832:ILT589836 IVP589832:IVP589836 JFL589832:JFL589836 JPH589832:JPH589836 JZD589832:JZD589836 KIZ589832:KIZ589836 KSV589832:KSV589836 LCR589832:LCR589836 LMN589832:LMN589836 LWJ589832:LWJ589836 MGF589832:MGF589836 MQB589832:MQB589836 MZX589832:MZX589836 NJT589832:NJT589836 NTP589832:NTP589836 ODL589832:ODL589836 ONH589832:ONH589836 OXD589832:OXD589836 PGZ589832:PGZ589836 PQV589832:PQV589836 QAR589832:QAR589836 QKN589832:QKN589836 QUJ589832:QUJ589836 REF589832:REF589836 ROB589832:ROB589836 RXX589832:RXX589836 SHT589832:SHT589836 SRP589832:SRP589836 TBL589832:TBL589836 TLH589832:TLH589836 TVD589832:TVD589836 UEZ589832:UEZ589836 UOV589832:UOV589836 UYR589832:UYR589836 VIN589832:VIN589836 VSJ589832:VSJ589836 WCF589832:WCF589836 WMB589832:WMB589836 WVX589832:WVX589836 P655368:P655372 JL655368:JL655372 TH655368:TH655372 ADD655368:ADD655372 AMZ655368:AMZ655372 AWV655368:AWV655372 BGR655368:BGR655372 BQN655368:BQN655372 CAJ655368:CAJ655372 CKF655368:CKF655372 CUB655368:CUB655372 DDX655368:DDX655372 DNT655368:DNT655372 DXP655368:DXP655372 EHL655368:EHL655372 ERH655368:ERH655372 FBD655368:FBD655372 FKZ655368:FKZ655372 FUV655368:FUV655372 GER655368:GER655372 GON655368:GON655372 GYJ655368:GYJ655372 HIF655368:HIF655372 HSB655368:HSB655372 IBX655368:IBX655372 ILT655368:ILT655372 IVP655368:IVP655372 JFL655368:JFL655372 JPH655368:JPH655372 JZD655368:JZD655372 KIZ655368:KIZ655372 KSV655368:KSV655372 LCR655368:LCR655372 LMN655368:LMN655372 LWJ655368:LWJ655372 MGF655368:MGF655372 MQB655368:MQB655372 MZX655368:MZX655372 NJT655368:NJT655372 NTP655368:NTP655372 ODL655368:ODL655372 ONH655368:ONH655372 OXD655368:OXD655372 PGZ655368:PGZ655372 PQV655368:PQV655372 QAR655368:QAR655372 QKN655368:QKN655372 QUJ655368:QUJ655372 REF655368:REF655372 ROB655368:ROB655372 RXX655368:RXX655372 SHT655368:SHT655372 SRP655368:SRP655372 TBL655368:TBL655372 TLH655368:TLH655372 TVD655368:TVD655372 UEZ655368:UEZ655372 UOV655368:UOV655372 UYR655368:UYR655372 VIN655368:VIN655372 VSJ655368:VSJ655372 WCF655368:WCF655372 WMB655368:WMB655372 WVX655368:WVX655372 P720904:P720908 JL720904:JL720908 TH720904:TH720908 ADD720904:ADD720908 AMZ720904:AMZ720908 AWV720904:AWV720908 BGR720904:BGR720908 BQN720904:BQN720908 CAJ720904:CAJ720908 CKF720904:CKF720908 CUB720904:CUB720908 DDX720904:DDX720908 DNT720904:DNT720908 DXP720904:DXP720908 EHL720904:EHL720908 ERH720904:ERH720908 FBD720904:FBD720908 FKZ720904:FKZ720908 FUV720904:FUV720908 GER720904:GER720908 GON720904:GON720908 GYJ720904:GYJ720908 HIF720904:HIF720908 HSB720904:HSB720908 IBX720904:IBX720908 ILT720904:ILT720908 IVP720904:IVP720908 JFL720904:JFL720908 JPH720904:JPH720908 JZD720904:JZD720908 KIZ720904:KIZ720908 KSV720904:KSV720908 LCR720904:LCR720908 LMN720904:LMN720908 LWJ720904:LWJ720908 MGF720904:MGF720908 MQB720904:MQB720908 MZX720904:MZX720908 NJT720904:NJT720908 NTP720904:NTP720908 ODL720904:ODL720908 ONH720904:ONH720908 OXD720904:OXD720908 PGZ720904:PGZ720908 PQV720904:PQV720908 QAR720904:QAR720908 QKN720904:QKN720908 QUJ720904:QUJ720908 REF720904:REF720908 ROB720904:ROB720908 RXX720904:RXX720908 SHT720904:SHT720908 SRP720904:SRP720908 TBL720904:TBL720908 TLH720904:TLH720908 TVD720904:TVD720908 UEZ720904:UEZ720908 UOV720904:UOV720908 UYR720904:UYR720908 VIN720904:VIN720908 VSJ720904:VSJ720908 WCF720904:WCF720908 WMB720904:WMB720908 WVX720904:WVX720908 P786440:P786444 JL786440:JL786444 TH786440:TH786444 ADD786440:ADD786444 AMZ786440:AMZ786444 AWV786440:AWV786444 BGR786440:BGR786444 BQN786440:BQN786444 CAJ786440:CAJ786444 CKF786440:CKF786444 CUB786440:CUB786444 DDX786440:DDX786444 DNT786440:DNT786444 DXP786440:DXP786444 EHL786440:EHL786444 ERH786440:ERH786444 FBD786440:FBD786444 FKZ786440:FKZ786444 FUV786440:FUV786444 GER786440:GER786444 GON786440:GON786444 GYJ786440:GYJ786444 HIF786440:HIF786444 HSB786440:HSB786444 IBX786440:IBX786444 ILT786440:ILT786444 IVP786440:IVP786444 JFL786440:JFL786444 JPH786440:JPH786444 JZD786440:JZD786444 KIZ786440:KIZ786444 KSV786440:KSV786444 LCR786440:LCR786444 LMN786440:LMN786444 LWJ786440:LWJ786444 MGF786440:MGF786444 MQB786440:MQB786444 MZX786440:MZX786444 NJT786440:NJT786444 NTP786440:NTP786444 ODL786440:ODL786444 ONH786440:ONH786444 OXD786440:OXD786444 PGZ786440:PGZ786444 PQV786440:PQV786444 QAR786440:QAR786444 QKN786440:QKN786444 QUJ786440:QUJ786444 REF786440:REF786444 ROB786440:ROB786444 RXX786440:RXX786444 SHT786440:SHT786444 SRP786440:SRP786444 TBL786440:TBL786444 TLH786440:TLH786444 TVD786440:TVD786444 UEZ786440:UEZ786444 UOV786440:UOV786444 UYR786440:UYR786444 VIN786440:VIN786444 VSJ786440:VSJ786444 WCF786440:WCF786444 WMB786440:WMB786444 WVX786440:WVX786444 P851976:P851980 JL851976:JL851980 TH851976:TH851980 ADD851976:ADD851980 AMZ851976:AMZ851980 AWV851976:AWV851980 BGR851976:BGR851980 BQN851976:BQN851980 CAJ851976:CAJ851980 CKF851976:CKF851980 CUB851976:CUB851980 DDX851976:DDX851980 DNT851976:DNT851980 DXP851976:DXP851980 EHL851976:EHL851980 ERH851976:ERH851980 FBD851976:FBD851980 FKZ851976:FKZ851980 FUV851976:FUV851980 GER851976:GER851980 GON851976:GON851980 GYJ851976:GYJ851980 HIF851976:HIF851980 HSB851976:HSB851980 IBX851976:IBX851980 ILT851976:ILT851980 IVP851976:IVP851980 JFL851976:JFL851980 JPH851976:JPH851980 JZD851976:JZD851980 KIZ851976:KIZ851980 KSV851976:KSV851980 LCR851976:LCR851980 LMN851976:LMN851980 LWJ851976:LWJ851980 MGF851976:MGF851980 MQB851976:MQB851980 MZX851976:MZX851980 NJT851976:NJT851980 NTP851976:NTP851980 ODL851976:ODL851980 ONH851976:ONH851980 OXD851976:OXD851980 PGZ851976:PGZ851980 PQV851976:PQV851980 QAR851976:QAR851980 QKN851976:QKN851980 QUJ851976:QUJ851980 REF851976:REF851980 ROB851976:ROB851980 RXX851976:RXX851980 SHT851976:SHT851980 SRP851976:SRP851980 TBL851976:TBL851980 TLH851976:TLH851980 TVD851976:TVD851980 UEZ851976:UEZ851980 UOV851976:UOV851980 UYR851976:UYR851980 VIN851976:VIN851980 VSJ851976:VSJ851980 WCF851976:WCF851980 WMB851976:WMB851980 WVX851976:WVX851980 P917512:P917516 JL917512:JL917516 TH917512:TH917516 ADD917512:ADD917516 AMZ917512:AMZ917516 AWV917512:AWV917516 BGR917512:BGR917516 BQN917512:BQN917516 CAJ917512:CAJ917516 CKF917512:CKF917516 CUB917512:CUB917516 DDX917512:DDX917516 DNT917512:DNT917516 DXP917512:DXP917516 EHL917512:EHL917516 ERH917512:ERH917516 FBD917512:FBD917516 FKZ917512:FKZ917516 FUV917512:FUV917516 GER917512:GER917516 GON917512:GON917516 GYJ917512:GYJ917516 HIF917512:HIF917516 HSB917512:HSB917516 IBX917512:IBX917516 ILT917512:ILT917516 IVP917512:IVP917516 JFL917512:JFL917516 JPH917512:JPH917516 JZD917512:JZD917516 KIZ917512:KIZ917516 KSV917512:KSV917516 LCR917512:LCR917516 LMN917512:LMN917516 LWJ917512:LWJ917516 MGF917512:MGF917516 MQB917512:MQB917516 MZX917512:MZX917516 NJT917512:NJT917516 NTP917512:NTP917516 ODL917512:ODL917516 ONH917512:ONH917516 OXD917512:OXD917516 PGZ917512:PGZ917516 PQV917512:PQV917516 QAR917512:QAR917516 QKN917512:QKN917516 QUJ917512:QUJ917516 REF917512:REF917516 ROB917512:ROB917516 RXX917512:RXX917516 SHT917512:SHT917516 SRP917512:SRP917516 TBL917512:TBL917516 TLH917512:TLH917516 TVD917512:TVD917516 UEZ917512:UEZ917516 UOV917512:UOV917516 UYR917512:UYR917516 VIN917512:VIN917516 VSJ917512:VSJ917516 WCF917512:WCF917516 WMB917512:WMB917516 WVX917512:WVX917516 P983048:P983052 JL983048:JL983052 TH983048:TH983052 ADD983048:ADD983052 AMZ983048:AMZ983052 AWV983048:AWV983052 BGR983048:BGR983052 BQN983048:BQN983052 CAJ983048:CAJ983052 CKF983048:CKF983052 CUB983048:CUB983052 DDX983048:DDX983052 DNT983048:DNT983052 DXP983048:DXP983052 EHL983048:EHL983052 ERH983048:ERH983052 FBD983048:FBD983052 FKZ983048:FKZ983052 FUV983048:FUV983052 GER983048:GER983052 GON983048:GON983052 GYJ983048:GYJ983052 HIF983048:HIF983052 HSB983048:HSB983052 IBX983048:IBX983052 ILT983048:ILT983052 IVP983048:IVP983052 JFL983048:JFL983052 JPH983048:JPH983052 JZD983048:JZD983052 KIZ983048:KIZ983052 KSV983048:KSV983052 LCR983048:LCR983052 LMN983048:LMN983052 LWJ983048:LWJ983052 MGF983048:MGF983052 MQB983048:MQB983052 MZX983048:MZX983052 NJT983048:NJT983052 NTP983048:NTP983052 ODL983048:ODL983052 ONH983048:ONH983052 OXD983048:OXD983052 PGZ983048:PGZ983052 PQV983048:PQV983052 QAR983048:QAR983052 QKN983048:QKN983052 QUJ983048:QUJ983052 REF983048:REF983052 ROB983048:ROB983052 RXX983048:RXX983052 SHT983048:SHT983052 SRP983048:SRP983052 TBL983048:TBL983052 TLH983048:TLH983052 TVD983048:TVD983052 UEZ983048:UEZ983052 UOV983048:UOV983052 UYR983048:UYR983052 VIN983048:VIN983052 VSJ983048:VSJ983052 WCF983048:WCF983052 WMB983048:WMB983052 WVX983048:WVX983052" xr:uid="{00000000-0002-0000-0500-00001B000000}"/>
  </dataValidations>
  <printOptions horizontalCentered="1" verticalCentered="1"/>
  <pageMargins left="0.78740157480314965" right="0.78740157480314965" top="0.98425196850393704" bottom="0.98425196850393704" header="0.51181102362204722" footer="0.51181102362204722"/>
  <pageSetup paperSize="9" scale="82" orientation="landscape" r:id="rId1"/>
  <headerFooter alignWithMargins="0">
    <oddHeader>&amp;A</oddHeader>
    <oddFooter>&amp;L&amp;D&amp;C&amp;F&amp;RSeite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DC89-6F7E-4270-9ABA-CAA8129FA596}">
  <sheetPr codeName="Tabelle34">
    <tabColor theme="5" tint="0.79998168889431442"/>
    <pageSetUpPr fitToPage="1"/>
  </sheetPr>
  <dimension ref="A1:AM30"/>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7109375" style="1080" customWidth="1"/>
    <col min="2" max="2" width="15.7109375" style="1105" customWidth="1"/>
    <col min="3" max="3" width="5.7109375" style="1106" hidden="1" customWidth="1" outlineLevel="1"/>
    <col min="4" max="5" width="3.7109375" style="1080" hidden="1" customWidth="1" outlineLevel="1"/>
    <col min="6" max="6" width="38.855468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5.7109375" style="1080" customWidth="1"/>
    <col min="13" max="14" width="5.7109375" style="1107" customWidth="1" outlineLevel="1"/>
    <col min="15" max="15" width="50.7109375" style="1107" customWidth="1" outlineLevel="1"/>
    <col min="16" max="16" width="19.7109375" style="1081" customWidth="1"/>
    <col min="17" max="17" width="58.5703125" style="1081" customWidth="1"/>
    <col min="18" max="23" width="4.7109375" style="1081" customWidth="1"/>
    <col min="24" max="24" width="4.7109375" style="1081" customWidth="1" outlineLevel="1"/>
    <col min="25" max="27" width="5.7109375" style="1080" customWidth="1" outlineLevel="1"/>
    <col min="28" max="28" width="15.7109375" style="1080" customWidth="1" outlineLevel="1"/>
    <col min="29" max="34" width="4.7109375" style="1080" customWidth="1" outlineLevel="1"/>
    <col min="35" max="16384" width="11.42578125" style="1080"/>
  </cols>
  <sheetData>
    <row r="1" spans="1:39">
      <c r="A1" s="1041"/>
      <c r="B1" s="1042"/>
      <c r="C1" s="1043"/>
      <c r="D1" s="1041"/>
      <c r="E1" s="1041"/>
      <c r="F1" s="1044" t="s">
        <v>2435</v>
      </c>
      <c r="G1" s="1041"/>
      <c r="H1" s="1041"/>
      <c r="I1" s="1041"/>
      <c r="J1" s="1041"/>
      <c r="K1" s="1041"/>
      <c r="L1" s="1045" t="s">
        <v>2459</v>
      </c>
      <c r="M1" s="1046"/>
      <c r="N1" s="1046"/>
      <c r="O1" s="1046"/>
      <c r="P1" s="1080"/>
      <c r="Q1" s="1080"/>
      <c r="R1" s="1523" t="s">
        <v>173</v>
      </c>
      <c r="S1" s="1523"/>
      <c r="T1" s="1523"/>
      <c r="U1" s="1523"/>
      <c r="V1" s="1523"/>
      <c r="W1" s="1523"/>
      <c r="Y1" s="1081"/>
      <c r="Z1" s="1081"/>
      <c r="AA1" s="1081"/>
      <c r="AB1" s="1081"/>
    </row>
    <row r="2" spans="1:39">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row>
    <row r="3" spans="1:39" ht="105" customHeight="1">
      <c r="A3" s="1050" t="s">
        <v>344</v>
      </c>
      <c r="B3" s="1051"/>
      <c r="C3" s="1043">
        <v>401</v>
      </c>
      <c r="D3" s="1052" t="s">
        <v>2436</v>
      </c>
      <c r="E3" s="1052" t="s">
        <v>2437</v>
      </c>
      <c r="F3" s="1053" t="s">
        <v>460</v>
      </c>
      <c r="G3" s="1052" t="s">
        <v>461</v>
      </c>
      <c r="H3" s="1052" t="s">
        <v>462</v>
      </c>
      <c r="I3" s="1052" t="s">
        <v>2438</v>
      </c>
      <c r="J3" s="1052" t="s">
        <v>2439</v>
      </c>
      <c r="K3" s="1052" t="s">
        <v>337</v>
      </c>
      <c r="L3" s="1054" t="s">
        <v>3158</v>
      </c>
      <c r="M3" s="1055" t="s">
        <v>2440</v>
      </c>
      <c r="N3" s="1055" t="s">
        <v>2441</v>
      </c>
      <c r="O3" s="1056" t="s">
        <v>2442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row>
    <row r="4" spans="1:39" ht="24">
      <c r="A4" s="1041"/>
      <c r="B4" s="1051"/>
      <c r="C4" s="1043">
        <v>662</v>
      </c>
      <c r="D4" s="1053"/>
      <c r="E4" s="1053"/>
      <c r="F4" s="1053" t="s">
        <v>461</v>
      </c>
      <c r="G4" s="1053"/>
      <c r="H4" s="1053"/>
      <c r="I4" s="1053"/>
      <c r="J4" s="1053"/>
      <c r="K4" s="1053"/>
      <c r="L4" s="1054" t="s">
        <v>465</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row>
    <row r="5" spans="1:39">
      <c r="A5" s="1041"/>
      <c r="B5" s="1051"/>
      <c r="C5" s="1043">
        <v>493</v>
      </c>
      <c r="D5" s="1053"/>
      <c r="E5" s="1053"/>
      <c r="F5" s="1053" t="s">
        <v>2439</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row>
    <row r="6" spans="1:39">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row>
    <row r="7" spans="1:39">
      <c r="A7" s="1045" t="s">
        <v>2459</v>
      </c>
      <c r="B7" s="1059" t="s">
        <v>467</v>
      </c>
      <c r="C7" s="1060"/>
      <c r="D7" s="1061" t="s">
        <v>352</v>
      </c>
      <c r="E7" s="1062">
        <v>0</v>
      </c>
      <c r="F7" s="1063" t="s">
        <v>3158</v>
      </c>
      <c r="G7" s="1064" t="s">
        <v>465</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9" ht="11.45" customHeight="1">
      <c r="A8" s="1045" t="s">
        <v>2064</v>
      </c>
      <c r="B8" s="1059" t="s">
        <v>674</v>
      </c>
      <c r="C8" s="1060"/>
      <c r="D8" s="1071">
        <v>4</v>
      </c>
      <c r="E8" s="1072" t="s">
        <v>352</v>
      </c>
      <c r="F8" s="1073" t="s">
        <v>2878</v>
      </c>
      <c r="G8" s="1074" t="s">
        <v>352</v>
      </c>
      <c r="H8" s="1075" t="s">
        <v>197</v>
      </c>
      <c r="I8" s="1075" t="s">
        <v>1263</v>
      </c>
      <c r="J8" s="1076" t="s">
        <v>352</v>
      </c>
      <c r="K8" s="1074" t="s">
        <v>364</v>
      </c>
      <c r="L8" s="1077">
        <v>2.4E-2</v>
      </c>
      <c r="M8" s="1078">
        <v>1</v>
      </c>
      <c r="N8" s="1079">
        <v>1.3957732849288962</v>
      </c>
      <c r="O8" s="1073" t="s">
        <v>3226</v>
      </c>
      <c r="P8" s="1367"/>
      <c r="Q8" s="1041" t="s">
        <v>2511</v>
      </c>
      <c r="R8" s="1094">
        <v>4</v>
      </c>
      <c r="S8" s="1094">
        <v>5</v>
      </c>
      <c r="T8" s="1094">
        <v>3</v>
      </c>
      <c r="U8" s="1094">
        <v>1</v>
      </c>
      <c r="V8" s="1094">
        <v>1</v>
      </c>
      <c r="W8" s="1094">
        <v>5</v>
      </c>
      <c r="X8" s="1089">
        <v>12</v>
      </c>
      <c r="Y8" s="1089">
        <v>1.05</v>
      </c>
      <c r="Z8" s="1093">
        <v>1.3907731135051336</v>
      </c>
      <c r="AA8" s="1093">
        <v>1.3957732849288962</v>
      </c>
      <c r="AB8" s="1093" t="s">
        <v>3196</v>
      </c>
      <c r="AC8" s="1095">
        <v>1.2</v>
      </c>
      <c r="AD8" s="1095">
        <v>1.2</v>
      </c>
      <c r="AE8" s="1095">
        <v>1.1000000000000001</v>
      </c>
      <c r="AF8" s="1095">
        <v>1</v>
      </c>
      <c r="AG8" s="1095">
        <v>1</v>
      </c>
      <c r="AH8" s="1095">
        <v>1.2</v>
      </c>
      <c r="AK8" s="1296"/>
    </row>
    <row r="9" spans="1:39" ht="11.45" customHeight="1">
      <c r="A9" s="1045">
        <v>3213</v>
      </c>
      <c r="B9" s="1059" t="s">
        <v>468</v>
      </c>
      <c r="C9" s="1060"/>
      <c r="D9" s="1071">
        <v>5</v>
      </c>
      <c r="E9" s="1072" t="s">
        <v>352</v>
      </c>
      <c r="F9" s="1073" t="s">
        <v>1429</v>
      </c>
      <c r="G9" s="1074" t="s">
        <v>465</v>
      </c>
      <c r="H9" s="1075" t="s">
        <v>352</v>
      </c>
      <c r="I9" s="1075" t="s">
        <v>352</v>
      </c>
      <c r="J9" s="1076">
        <v>1</v>
      </c>
      <c r="K9" s="1074" t="s">
        <v>466</v>
      </c>
      <c r="L9" s="1077">
        <v>4.0000000000000001E-10</v>
      </c>
      <c r="M9" s="1078">
        <v>1</v>
      </c>
      <c r="N9" s="1079">
        <v>4.0560854896922409</v>
      </c>
      <c r="O9" s="1073" t="s">
        <v>3227</v>
      </c>
      <c r="P9" s="1367"/>
      <c r="Q9" s="1041" t="s">
        <v>2511</v>
      </c>
      <c r="R9" s="1094">
        <v>4</v>
      </c>
      <c r="S9" s="1094">
        <v>5</v>
      </c>
      <c r="T9" s="1094">
        <v>5</v>
      </c>
      <c r="U9" s="1094">
        <v>5</v>
      </c>
      <c r="V9" s="1094">
        <v>5</v>
      </c>
      <c r="W9" s="1094">
        <v>5</v>
      </c>
      <c r="X9" s="1089">
        <v>9</v>
      </c>
      <c r="Y9" s="1089">
        <v>3</v>
      </c>
      <c r="Z9" s="1093">
        <v>2.3824689982955931</v>
      </c>
      <c r="AA9" s="1093">
        <v>4.0560854896922409</v>
      </c>
      <c r="AB9" s="1093" t="s">
        <v>3198</v>
      </c>
      <c r="AC9" s="1095">
        <v>1.2</v>
      </c>
      <c r="AD9" s="1095">
        <v>1.2</v>
      </c>
      <c r="AE9" s="1095">
        <v>1.5</v>
      </c>
      <c r="AF9" s="1095">
        <v>1.1000000000000001</v>
      </c>
      <c r="AG9" s="1095">
        <v>2</v>
      </c>
      <c r="AH9" s="1095">
        <v>1.2</v>
      </c>
    </row>
    <row r="10" spans="1:39" ht="11.45" customHeight="1">
      <c r="A10" s="1045" t="s">
        <v>1014</v>
      </c>
      <c r="B10" s="1059" t="s">
        <v>469</v>
      </c>
      <c r="C10" s="1060"/>
      <c r="D10" s="1071">
        <v>5</v>
      </c>
      <c r="E10" s="1072" t="s">
        <v>352</v>
      </c>
      <c r="F10" s="1073" t="s">
        <v>1829</v>
      </c>
      <c r="G10" s="1074" t="s">
        <v>1830</v>
      </c>
      <c r="H10" s="1075" t="s">
        <v>352</v>
      </c>
      <c r="I10" s="1075" t="s">
        <v>352</v>
      </c>
      <c r="J10" s="1076">
        <v>0</v>
      </c>
      <c r="K10" s="1074" t="s">
        <v>605</v>
      </c>
      <c r="L10" s="1077">
        <v>0.33300000000000002</v>
      </c>
      <c r="M10" s="1078">
        <v>1</v>
      </c>
      <c r="N10" s="1079">
        <v>2.3857350899450798</v>
      </c>
      <c r="O10" s="1073" t="s">
        <v>3228</v>
      </c>
      <c r="P10" s="1367"/>
      <c r="Q10" s="1041" t="s">
        <v>2511</v>
      </c>
      <c r="R10" s="1094">
        <v>4</v>
      </c>
      <c r="S10" s="1094">
        <v>5</v>
      </c>
      <c r="T10" s="1094">
        <v>5</v>
      </c>
      <c r="U10" s="1094">
        <v>5</v>
      </c>
      <c r="V10" s="1094">
        <v>5</v>
      </c>
      <c r="W10" s="1094">
        <v>5</v>
      </c>
      <c r="X10" s="1089">
        <v>2</v>
      </c>
      <c r="Y10" s="1089">
        <v>1.05</v>
      </c>
      <c r="Z10" s="1093">
        <v>2.3824689982955931</v>
      </c>
      <c r="AA10" s="1093">
        <v>2.3857350899450798</v>
      </c>
      <c r="AB10" s="1093" t="s">
        <v>3200</v>
      </c>
      <c r="AC10" s="1095">
        <v>1.2</v>
      </c>
      <c r="AD10" s="1095">
        <v>1.2</v>
      </c>
      <c r="AE10" s="1095">
        <v>1.5</v>
      </c>
      <c r="AF10" s="1095">
        <v>1.1000000000000001</v>
      </c>
      <c r="AG10" s="1095">
        <v>2</v>
      </c>
      <c r="AH10" s="1095">
        <v>1.2</v>
      </c>
      <c r="AK10" s="1296"/>
    </row>
    <row r="11" spans="1:39" ht="11.45" customHeight="1">
      <c r="A11" s="1045">
        <v>4105</v>
      </c>
      <c r="B11" s="1059" t="s">
        <v>469</v>
      </c>
      <c r="C11" s="1060"/>
      <c r="D11" s="1071">
        <v>5</v>
      </c>
      <c r="E11" s="1072" t="s">
        <v>352</v>
      </c>
      <c r="F11" s="1073" t="s">
        <v>3201</v>
      </c>
      <c r="G11" s="1074" t="s">
        <v>465</v>
      </c>
      <c r="H11" s="1075" t="s">
        <v>352</v>
      </c>
      <c r="I11" s="1075" t="s">
        <v>352</v>
      </c>
      <c r="J11" s="1076">
        <v>0</v>
      </c>
      <c r="K11" s="1074" t="s">
        <v>604</v>
      </c>
      <c r="L11" s="1077">
        <v>2</v>
      </c>
      <c r="M11" s="1078">
        <v>1</v>
      </c>
      <c r="N11" s="1079">
        <v>2.3857350899450798</v>
      </c>
      <c r="O11" s="1073" t="s">
        <v>3228</v>
      </c>
      <c r="P11" s="1367"/>
      <c r="Q11" s="1041" t="s">
        <v>2511</v>
      </c>
      <c r="R11" s="1094">
        <v>4</v>
      </c>
      <c r="S11" s="1094">
        <v>5</v>
      </c>
      <c r="T11" s="1094">
        <v>5</v>
      </c>
      <c r="U11" s="1094">
        <v>5</v>
      </c>
      <c r="V11" s="1094">
        <v>5</v>
      </c>
      <c r="W11" s="1094">
        <v>5</v>
      </c>
      <c r="X11" s="1089">
        <v>1</v>
      </c>
      <c r="Y11" s="1089">
        <v>1.05</v>
      </c>
      <c r="Z11" s="1093">
        <v>2.3824689982955931</v>
      </c>
      <c r="AA11" s="1093">
        <v>2.3857350899450798</v>
      </c>
      <c r="AB11" s="1093" t="s">
        <v>3200</v>
      </c>
      <c r="AC11" s="1095">
        <v>1.2</v>
      </c>
      <c r="AD11" s="1095">
        <v>1.2</v>
      </c>
      <c r="AE11" s="1095">
        <v>1.5</v>
      </c>
      <c r="AF11" s="1095">
        <v>1.1000000000000001</v>
      </c>
      <c r="AG11" s="1095">
        <v>2</v>
      </c>
      <c r="AH11" s="1095">
        <v>1.2</v>
      </c>
      <c r="AK11" s="1296"/>
    </row>
    <row r="12" spans="1:39" ht="11.45" customHeight="1">
      <c r="A12" s="1045" t="s">
        <v>2512</v>
      </c>
      <c r="B12" s="1059" t="s">
        <v>469</v>
      </c>
      <c r="C12" s="1060"/>
      <c r="D12" s="1071">
        <v>5</v>
      </c>
      <c r="E12" s="1072" t="s">
        <v>352</v>
      </c>
      <c r="F12" s="1073" t="s">
        <v>3229</v>
      </c>
      <c r="G12" s="1074" t="s">
        <v>465</v>
      </c>
      <c r="H12" s="1075" t="s">
        <v>352</v>
      </c>
      <c r="I12" s="1075" t="s">
        <v>352</v>
      </c>
      <c r="J12" s="1076">
        <v>0</v>
      </c>
      <c r="K12" s="1074" t="s">
        <v>339</v>
      </c>
      <c r="L12" s="1077">
        <v>0.94064999999999999</v>
      </c>
      <c r="M12" s="1078">
        <v>1</v>
      </c>
      <c r="N12" s="1079">
        <v>1.3957732849288962</v>
      </c>
      <c r="O12" s="1073" t="s">
        <v>3226</v>
      </c>
      <c r="P12" s="1367"/>
      <c r="Q12" s="1041" t="s">
        <v>2511</v>
      </c>
      <c r="R12" s="1094">
        <v>4</v>
      </c>
      <c r="S12" s="1094">
        <v>5</v>
      </c>
      <c r="T12" s="1094">
        <v>3</v>
      </c>
      <c r="U12" s="1094">
        <v>1</v>
      </c>
      <c r="V12" s="1094">
        <v>1</v>
      </c>
      <c r="W12" s="1094">
        <v>5</v>
      </c>
      <c r="X12" s="1089">
        <v>3</v>
      </c>
      <c r="Y12" s="1089">
        <v>1.05</v>
      </c>
      <c r="Z12" s="1093">
        <v>1.3907731135051336</v>
      </c>
      <c r="AA12" s="1093">
        <v>1.3957732849288962</v>
      </c>
      <c r="AB12" s="1093" t="s">
        <v>3196</v>
      </c>
      <c r="AC12" s="1095">
        <v>1.2</v>
      </c>
      <c r="AD12" s="1095">
        <v>1.2</v>
      </c>
      <c r="AE12" s="1095">
        <v>1.1000000000000001</v>
      </c>
      <c r="AF12" s="1095">
        <v>1</v>
      </c>
      <c r="AG12" s="1095">
        <v>1</v>
      </c>
      <c r="AH12" s="1095">
        <v>1.2</v>
      </c>
      <c r="AK12" s="1296"/>
      <c r="AM12" s="1296"/>
    </row>
    <row r="13" spans="1:39" ht="11.45" customHeight="1">
      <c r="A13" s="1045">
        <v>1209</v>
      </c>
      <c r="B13" s="1059" t="s">
        <v>469</v>
      </c>
      <c r="C13" s="1060"/>
      <c r="D13" s="1071">
        <v>5</v>
      </c>
      <c r="E13" s="1072" t="s">
        <v>352</v>
      </c>
      <c r="F13" s="1073" t="s">
        <v>3230</v>
      </c>
      <c r="G13" s="1074" t="s">
        <v>465</v>
      </c>
      <c r="H13" s="1075" t="s">
        <v>352</v>
      </c>
      <c r="I13" s="1075" t="s">
        <v>352</v>
      </c>
      <c r="J13" s="1076">
        <v>0</v>
      </c>
      <c r="K13" s="1074" t="s">
        <v>339</v>
      </c>
      <c r="L13" s="1077">
        <v>0.16797000000000001</v>
      </c>
      <c r="M13" s="1078">
        <v>1</v>
      </c>
      <c r="N13" s="1079">
        <v>1.3957732849288962</v>
      </c>
      <c r="O13" s="1073" t="s">
        <v>3226</v>
      </c>
      <c r="P13" s="1367"/>
      <c r="Q13" s="1041" t="s">
        <v>2511</v>
      </c>
      <c r="R13" s="1094">
        <v>4</v>
      </c>
      <c r="S13" s="1094">
        <v>5</v>
      </c>
      <c r="T13" s="1094">
        <v>3</v>
      </c>
      <c r="U13" s="1094">
        <v>1</v>
      </c>
      <c r="V13" s="1094">
        <v>1</v>
      </c>
      <c r="W13" s="1094">
        <v>5</v>
      </c>
      <c r="X13" s="1089">
        <v>3</v>
      </c>
      <c r="Y13" s="1089">
        <v>1.05</v>
      </c>
      <c r="Z13" s="1093">
        <v>1.3907731135051336</v>
      </c>
      <c r="AA13" s="1093">
        <v>1.3957732849288962</v>
      </c>
      <c r="AB13" s="1093" t="s">
        <v>3196</v>
      </c>
      <c r="AC13" s="1095">
        <v>1.2</v>
      </c>
      <c r="AD13" s="1095">
        <v>1.2</v>
      </c>
      <c r="AE13" s="1095">
        <v>1.1000000000000001</v>
      </c>
      <c r="AF13" s="1095">
        <v>1</v>
      </c>
      <c r="AG13" s="1095">
        <v>1</v>
      </c>
      <c r="AH13" s="1095">
        <v>1.2</v>
      </c>
      <c r="AK13" s="1296"/>
      <c r="AM13" s="1296"/>
    </row>
    <row r="14" spans="1:39" ht="11.45" customHeight="1">
      <c r="A14" s="1045">
        <v>1216</v>
      </c>
      <c r="B14" s="1059" t="s">
        <v>469</v>
      </c>
      <c r="C14" s="1060"/>
      <c r="D14" s="1071">
        <v>5</v>
      </c>
      <c r="E14" s="1072" t="s">
        <v>352</v>
      </c>
      <c r="F14" s="1073" t="s">
        <v>1437</v>
      </c>
      <c r="G14" s="1074" t="s">
        <v>465</v>
      </c>
      <c r="H14" s="1075" t="s">
        <v>352</v>
      </c>
      <c r="I14" s="1075" t="s">
        <v>352</v>
      </c>
      <c r="J14" s="1076">
        <v>0</v>
      </c>
      <c r="K14" s="1074" t="s">
        <v>339</v>
      </c>
      <c r="L14" s="1077">
        <v>0.38297999999999999</v>
      </c>
      <c r="M14" s="1078">
        <v>1</v>
      </c>
      <c r="N14" s="1079">
        <v>1.3957732849288962</v>
      </c>
      <c r="O14" s="1073" t="s">
        <v>3226</v>
      </c>
      <c r="P14" s="1367"/>
      <c r="Q14" s="1041" t="s">
        <v>2511</v>
      </c>
      <c r="R14" s="1094">
        <v>4</v>
      </c>
      <c r="S14" s="1094">
        <v>5</v>
      </c>
      <c r="T14" s="1094">
        <v>3</v>
      </c>
      <c r="U14" s="1094">
        <v>1</v>
      </c>
      <c r="V14" s="1094">
        <v>1</v>
      </c>
      <c r="W14" s="1094">
        <v>5</v>
      </c>
      <c r="X14" s="1089">
        <v>3</v>
      </c>
      <c r="Y14" s="1089">
        <v>1.05</v>
      </c>
      <c r="Z14" s="1093">
        <v>1.3907731135051336</v>
      </c>
      <c r="AA14" s="1093">
        <v>1.3957732849288962</v>
      </c>
      <c r="AB14" s="1093" t="s">
        <v>3196</v>
      </c>
      <c r="AC14" s="1095">
        <v>1.2</v>
      </c>
      <c r="AD14" s="1095">
        <v>1.2</v>
      </c>
      <c r="AE14" s="1095">
        <v>1.1000000000000001</v>
      </c>
      <c r="AF14" s="1095">
        <v>1</v>
      </c>
      <c r="AG14" s="1095">
        <v>1</v>
      </c>
      <c r="AH14" s="1095">
        <v>1.2</v>
      </c>
      <c r="AK14" s="1296"/>
      <c r="AM14" s="1296"/>
    </row>
    <row r="15" spans="1:39" ht="11.45" customHeight="1">
      <c r="A15" s="1045">
        <v>196</v>
      </c>
      <c r="B15" s="1059" t="s">
        <v>196</v>
      </c>
      <c r="C15" s="1060"/>
      <c r="D15" s="1071" t="s">
        <v>352</v>
      </c>
      <c r="E15" s="1072">
        <v>4</v>
      </c>
      <c r="F15" s="1073" t="s">
        <v>924</v>
      </c>
      <c r="G15" s="1074" t="s">
        <v>352</v>
      </c>
      <c r="H15" s="1075" t="s">
        <v>246</v>
      </c>
      <c r="I15" s="1075" t="s">
        <v>618</v>
      </c>
      <c r="J15" s="1076" t="s">
        <v>352</v>
      </c>
      <c r="K15" s="1074" t="s">
        <v>339</v>
      </c>
      <c r="L15" s="1077">
        <v>2.1285999999999999E-2</v>
      </c>
      <c r="M15" s="1078">
        <v>1</v>
      </c>
      <c r="N15" s="1079">
        <v>2.3857350899450798</v>
      </c>
      <c r="O15" s="1073" t="s">
        <v>3228</v>
      </c>
      <c r="P15" s="1367"/>
      <c r="Q15" s="1041" t="s">
        <v>2511</v>
      </c>
      <c r="R15" s="1094">
        <v>4</v>
      </c>
      <c r="S15" s="1094">
        <v>5</v>
      </c>
      <c r="T15" s="1094">
        <v>5</v>
      </c>
      <c r="U15" s="1094">
        <v>5</v>
      </c>
      <c r="V15" s="1094">
        <v>5</v>
      </c>
      <c r="W15" s="1094">
        <v>5</v>
      </c>
      <c r="X15" s="1089">
        <v>14</v>
      </c>
      <c r="Y15" s="1089">
        <v>1.05</v>
      </c>
      <c r="Z15" s="1093">
        <v>2.3824689982955931</v>
      </c>
      <c r="AA15" s="1093">
        <v>2.3857350899450798</v>
      </c>
      <c r="AB15" s="1093" t="s">
        <v>3200</v>
      </c>
      <c r="AC15" s="1095">
        <v>1.2</v>
      </c>
      <c r="AD15" s="1095">
        <v>1.2</v>
      </c>
      <c r="AE15" s="1095">
        <v>1.5</v>
      </c>
      <c r="AF15" s="1095">
        <v>1.1000000000000001</v>
      </c>
      <c r="AG15" s="1095">
        <v>2</v>
      </c>
      <c r="AH15" s="1095">
        <v>1.2</v>
      </c>
      <c r="AK15" s="1296"/>
      <c r="AM15" s="1296"/>
    </row>
    <row r="16" spans="1:39" ht="11.45" customHeight="1">
      <c r="A16" s="1045">
        <v>442</v>
      </c>
      <c r="B16" s="1059" t="s">
        <v>469</v>
      </c>
      <c r="C16" s="1060"/>
      <c r="D16" s="1071" t="s">
        <v>352</v>
      </c>
      <c r="E16" s="1072">
        <v>4</v>
      </c>
      <c r="F16" s="1073" t="s">
        <v>3231</v>
      </c>
      <c r="G16" s="1074" t="s">
        <v>352</v>
      </c>
      <c r="H16" s="1075" t="s">
        <v>246</v>
      </c>
      <c r="I16" s="1075" t="s">
        <v>618</v>
      </c>
      <c r="J16" s="1076" t="s">
        <v>352</v>
      </c>
      <c r="K16" s="1074" t="s">
        <v>339</v>
      </c>
      <c r="L16" s="1077">
        <v>3.3595000000000001E-4</v>
      </c>
      <c r="M16" s="1078">
        <v>1</v>
      </c>
      <c r="N16" s="1079">
        <v>2.6068869587257422</v>
      </c>
      <c r="O16" s="1073" t="s">
        <v>3232</v>
      </c>
      <c r="P16" s="1367"/>
      <c r="Q16" s="1041" t="s">
        <v>2511</v>
      </c>
      <c r="R16" s="1094">
        <v>4</v>
      </c>
      <c r="S16" s="1094">
        <v>5</v>
      </c>
      <c r="T16" s="1094">
        <v>5</v>
      </c>
      <c r="U16" s="1094">
        <v>5</v>
      </c>
      <c r="V16" s="1094">
        <v>5</v>
      </c>
      <c r="W16" s="1094">
        <v>5</v>
      </c>
      <c r="X16" s="1089">
        <v>18</v>
      </c>
      <c r="Y16" s="1089">
        <v>1.5</v>
      </c>
      <c r="Z16" s="1093">
        <v>2.3824689982955931</v>
      </c>
      <c r="AA16" s="1093">
        <v>2.6068869587257422</v>
      </c>
      <c r="AB16" s="1093" t="s">
        <v>3206</v>
      </c>
      <c r="AC16" s="1095">
        <v>1.2</v>
      </c>
      <c r="AD16" s="1095">
        <v>1.2</v>
      </c>
      <c r="AE16" s="1095">
        <v>1.5</v>
      </c>
      <c r="AF16" s="1095">
        <v>1.1000000000000001</v>
      </c>
      <c r="AG16" s="1095">
        <v>2</v>
      </c>
      <c r="AH16" s="1095">
        <v>1.2</v>
      </c>
      <c r="AK16" s="1296"/>
      <c r="AM16" s="1296"/>
    </row>
    <row r="17" spans="1:39" ht="11.45" customHeight="1">
      <c r="A17" s="1045">
        <v>9979</v>
      </c>
      <c r="B17" s="1059" t="s">
        <v>469</v>
      </c>
      <c r="C17" s="1060"/>
      <c r="D17" s="1071" t="s">
        <v>352</v>
      </c>
      <c r="E17" s="1072">
        <v>4</v>
      </c>
      <c r="F17" s="1073" t="s">
        <v>3069</v>
      </c>
      <c r="G17" s="1074" t="s">
        <v>352</v>
      </c>
      <c r="H17" s="1075" t="s">
        <v>246</v>
      </c>
      <c r="I17" s="1075" t="s">
        <v>618</v>
      </c>
      <c r="J17" s="1076" t="s">
        <v>352</v>
      </c>
      <c r="K17" s="1074" t="s">
        <v>339</v>
      </c>
      <c r="L17" s="1077">
        <v>9.2999999999999989</v>
      </c>
      <c r="M17" s="1078">
        <v>1</v>
      </c>
      <c r="N17" s="1079">
        <v>2.1259856025998545</v>
      </c>
      <c r="O17" s="1073" t="s">
        <v>3233</v>
      </c>
      <c r="P17" s="1367"/>
      <c r="Q17" s="1041" t="s">
        <v>2511</v>
      </c>
      <c r="R17" s="1094">
        <v>4</v>
      </c>
      <c r="S17" s="1094">
        <v>4</v>
      </c>
      <c r="T17" s="1094">
        <v>5</v>
      </c>
      <c r="U17" s="1094">
        <v>2</v>
      </c>
      <c r="V17" s="1094">
        <v>4</v>
      </c>
      <c r="W17" s="1094">
        <v>5</v>
      </c>
      <c r="X17" s="1089">
        <v>31</v>
      </c>
      <c r="Y17" s="1089">
        <v>1.5</v>
      </c>
      <c r="Z17" s="1093">
        <v>1.8888703797664121</v>
      </c>
      <c r="AA17" s="1093">
        <v>2.1259856025998545</v>
      </c>
      <c r="AB17" s="1093" t="s">
        <v>3208</v>
      </c>
      <c r="AC17" s="1095">
        <v>1.2</v>
      </c>
      <c r="AD17" s="1095">
        <v>1.1000000000000001</v>
      </c>
      <c r="AE17" s="1095">
        <v>1.5</v>
      </c>
      <c r="AF17" s="1095">
        <v>1.01</v>
      </c>
      <c r="AG17" s="1095">
        <v>1.5</v>
      </c>
      <c r="AH17" s="1095">
        <v>1.2</v>
      </c>
      <c r="AK17" s="1296"/>
      <c r="AM17" s="1296"/>
    </row>
    <row r="18" spans="1:39" ht="11.45" customHeight="1">
      <c r="A18" s="1045">
        <v>1878</v>
      </c>
      <c r="B18" s="1059" t="s">
        <v>3191</v>
      </c>
      <c r="C18" s="1060"/>
      <c r="D18" s="1071" t="s">
        <v>352</v>
      </c>
      <c r="E18" s="1072">
        <v>4</v>
      </c>
      <c r="F18" s="1073" t="s">
        <v>615</v>
      </c>
      <c r="G18" s="1074" t="s">
        <v>352</v>
      </c>
      <c r="H18" s="1075" t="s">
        <v>134</v>
      </c>
      <c r="I18" s="1075" t="s">
        <v>619</v>
      </c>
      <c r="J18" s="1076" t="s">
        <v>352</v>
      </c>
      <c r="K18" s="1074" t="s">
        <v>339</v>
      </c>
      <c r="L18" s="1077">
        <v>2.8828E-3</v>
      </c>
      <c r="M18" s="1078">
        <v>1</v>
      </c>
      <c r="N18" s="1079">
        <v>2.6068869587257422</v>
      </c>
      <c r="O18" s="1073" t="s">
        <v>3232</v>
      </c>
      <c r="P18" s="1367"/>
      <c r="Q18" s="1041" t="s">
        <v>2511</v>
      </c>
      <c r="R18" s="1094">
        <v>4</v>
      </c>
      <c r="S18" s="1094">
        <v>5</v>
      </c>
      <c r="T18" s="1094">
        <v>5</v>
      </c>
      <c r="U18" s="1094">
        <v>5</v>
      </c>
      <c r="V18" s="1094">
        <v>5</v>
      </c>
      <c r="W18" s="1094">
        <v>5</v>
      </c>
      <c r="X18" s="1089">
        <v>32</v>
      </c>
      <c r="Y18" s="1089">
        <v>1.5</v>
      </c>
      <c r="Z18" s="1093">
        <v>2.3824689982955931</v>
      </c>
      <c r="AA18" s="1093">
        <v>2.6068869587257422</v>
      </c>
      <c r="AB18" s="1093" t="s">
        <v>3206</v>
      </c>
      <c r="AC18" s="1095">
        <v>1.2</v>
      </c>
      <c r="AD18" s="1095">
        <v>1.2</v>
      </c>
      <c r="AE18" s="1095">
        <v>1.5</v>
      </c>
      <c r="AF18" s="1095">
        <v>1.1000000000000001</v>
      </c>
      <c r="AG18" s="1095">
        <v>2</v>
      </c>
      <c r="AH18" s="1095">
        <v>1.2</v>
      </c>
      <c r="AK18" s="1296"/>
      <c r="AM18" s="1296"/>
    </row>
    <row r="19" spans="1:39" ht="11.45" customHeight="1">
      <c r="A19" s="1045">
        <v>2085</v>
      </c>
      <c r="B19" s="1059" t="s">
        <v>469</v>
      </c>
      <c r="C19" s="1060"/>
      <c r="D19" s="1071" t="s">
        <v>352</v>
      </c>
      <c r="E19" s="1072">
        <v>4</v>
      </c>
      <c r="F19" s="1073" t="s">
        <v>136</v>
      </c>
      <c r="G19" s="1074" t="s">
        <v>352</v>
      </c>
      <c r="H19" s="1075" t="s">
        <v>134</v>
      </c>
      <c r="I19" s="1075" t="s">
        <v>619</v>
      </c>
      <c r="J19" s="1076" t="s">
        <v>352</v>
      </c>
      <c r="K19" s="1074" t="s">
        <v>339</v>
      </c>
      <c r="L19" s="1077">
        <v>2.8828E-3</v>
      </c>
      <c r="M19" s="1078">
        <v>1</v>
      </c>
      <c r="N19" s="1079">
        <v>2.6068869587257422</v>
      </c>
      <c r="O19" s="1073" t="s">
        <v>3232</v>
      </c>
      <c r="P19" s="1367"/>
      <c r="Q19" s="1041" t="s">
        <v>2511</v>
      </c>
      <c r="R19" s="1094">
        <v>4</v>
      </c>
      <c r="S19" s="1094">
        <v>5</v>
      </c>
      <c r="T19" s="1094">
        <v>5</v>
      </c>
      <c r="U19" s="1094">
        <v>5</v>
      </c>
      <c r="V19" s="1094">
        <v>5</v>
      </c>
      <c r="W19" s="1094">
        <v>5</v>
      </c>
      <c r="X19" s="1089">
        <v>32</v>
      </c>
      <c r="Y19" s="1089">
        <v>1.5</v>
      </c>
      <c r="Z19" s="1093">
        <v>2.3824689982955931</v>
      </c>
      <c r="AA19" s="1093">
        <v>2.6068869587257422</v>
      </c>
      <c r="AB19" s="1093" t="s">
        <v>3206</v>
      </c>
      <c r="AC19" s="1095">
        <v>1.2</v>
      </c>
      <c r="AD19" s="1095">
        <v>1.2</v>
      </c>
      <c r="AE19" s="1095">
        <v>1.5</v>
      </c>
      <c r="AF19" s="1095">
        <v>1.1000000000000001</v>
      </c>
      <c r="AG19" s="1095">
        <v>2</v>
      </c>
      <c r="AH19" s="1095">
        <v>1.2</v>
      </c>
      <c r="AK19" s="1296"/>
      <c r="AM19" s="1296"/>
    </row>
    <row r="20" spans="1:39" ht="11.45" customHeight="1">
      <c r="A20" s="1045">
        <v>2130</v>
      </c>
      <c r="B20" s="1059" t="s">
        <v>469</v>
      </c>
      <c r="C20" s="1060"/>
      <c r="D20" s="1071" t="s">
        <v>352</v>
      </c>
      <c r="E20" s="1072">
        <v>4</v>
      </c>
      <c r="F20" s="1073" t="s">
        <v>616</v>
      </c>
      <c r="G20" s="1074" t="s">
        <v>352</v>
      </c>
      <c r="H20" s="1075" t="s">
        <v>134</v>
      </c>
      <c r="I20" s="1075" t="s">
        <v>619</v>
      </c>
      <c r="J20" s="1076" t="s">
        <v>352</v>
      </c>
      <c r="K20" s="1074" t="s">
        <v>339</v>
      </c>
      <c r="L20" s="1077">
        <v>6.4411000000000004E-4</v>
      </c>
      <c r="M20" s="1078">
        <v>1</v>
      </c>
      <c r="N20" s="1079">
        <v>2.6068869587257422</v>
      </c>
      <c r="O20" s="1073" t="s">
        <v>3232</v>
      </c>
      <c r="P20" s="1367"/>
      <c r="Q20" s="1041" t="s">
        <v>2511</v>
      </c>
      <c r="R20" s="1094">
        <v>4</v>
      </c>
      <c r="S20" s="1094">
        <v>5</v>
      </c>
      <c r="T20" s="1094">
        <v>5</v>
      </c>
      <c r="U20" s="1094">
        <v>5</v>
      </c>
      <c r="V20" s="1094">
        <v>5</v>
      </c>
      <c r="W20" s="1094">
        <v>5</v>
      </c>
      <c r="X20" s="1089">
        <v>32</v>
      </c>
      <c r="Y20" s="1089">
        <v>1.5</v>
      </c>
      <c r="Z20" s="1093">
        <v>2.3824689982955931</v>
      </c>
      <c r="AA20" s="1093">
        <v>2.6068869587257422</v>
      </c>
      <c r="AB20" s="1093" t="s">
        <v>3206</v>
      </c>
      <c r="AC20" s="1095">
        <v>1.2</v>
      </c>
      <c r="AD20" s="1095">
        <v>1.2</v>
      </c>
      <c r="AE20" s="1095">
        <v>1.5</v>
      </c>
      <c r="AF20" s="1095">
        <v>1.1000000000000001</v>
      </c>
      <c r="AG20" s="1095">
        <v>2</v>
      </c>
      <c r="AH20" s="1095">
        <v>1.2</v>
      </c>
      <c r="AK20" s="1296"/>
      <c r="AM20" s="1296"/>
    </row>
    <row r="21" spans="1:39" ht="11.45" customHeight="1">
      <c r="A21" s="1045">
        <v>1995</v>
      </c>
      <c r="B21" s="1059" t="s">
        <v>469</v>
      </c>
      <c r="C21" s="1060"/>
      <c r="D21" s="1071" t="s">
        <v>352</v>
      </c>
      <c r="E21" s="1072">
        <v>4</v>
      </c>
      <c r="F21" s="1073" t="s">
        <v>3</v>
      </c>
      <c r="G21" s="1074" t="s">
        <v>352</v>
      </c>
      <c r="H21" s="1075" t="s">
        <v>134</v>
      </c>
      <c r="I21" s="1075" t="s">
        <v>619</v>
      </c>
      <c r="J21" s="1076" t="s">
        <v>352</v>
      </c>
      <c r="K21" s="1074" t="s">
        <v>339</v>
      </c>
      <c r="L21" s="1077">
        <v>0.37234</v>
      </c>
      <c r="M21" s="1078">
        <v>1</v>
      </c>
      <c r="N21" s="1079">
        <v>4.0560854896922409</v>
      </c>
      <c r="O21" s="1073" t="s">
        <v>3227</v>
      </c>
      <c r="P21" s="1367"/>
      <c r="Q21" s="1041" t="s">
        <v>2511</v>
      </c>
      <c r="R21" s="1094">
        <v>4</v>
      </c>
      <c r="S21" s="1094">
        <v>5</v>
      </c>
      <c r="T21" s="1094">
        <v>5</v>
      </c>
      <c r="U21" s="1094">
        <v>5</v>
      </c>
      <c r="V21" s="1094">
        <v>5</v>
      </c>
      <c r="W21" s="1094">
        <v>5</v>
      </c>
      <c r="X21" s="1089">
        <v>34</v>
      </c>
      <c r="Y21" s="1089">
        <v>3</v>
      </c>
      <c r="Z21" s="1093">
        <v>2.3824689982955931</v>
      </c>
      <c r="AA21" s="1093">
        <v>4.0560854896922409</v>
      </c>
      <c r="AB21" s="1093" t="s">
        <v>3198</v>
      </c>
      <c r="AC21" s="1095">
        <v>1.2</v>
      </c>
      <c r="AD21" s="1095">
        <v>1.2</v>
      </c>
      <c r="AE21" s="1095">
        <v>1.5</v>
      </c>
      <c r="AF21" s="1095">
        <v>1.1000000000000001</v>
      </c>
      <c r="AG21" s="1095">
        <v>2</v>
      </c>
      <c r="AH21" s="1095">
        <v>1.2</v>
      </c>
      <c r="AK21" s="1296"/>
      <c r="AM21" s="1296"/>
    </row>
    <row r="22" spans="1:39" ht="11.45" customHeight="1">
      <c r="A22" s="1045">
        <v>100083</v>
      </c>
      <c r="B22" s="1059" t="s">
        <v>469</v>
      </c>
      <c r="C22" s="1060"/>
      <c r="D22" s="1071" t="s">
        <v>352</v>
      </c>
      <c r="E22" s="1072">
        <v>4</v>
      </c>
      <c r="F22" s="1073" t="s">
        <v>3231</v>
      </c>
      <c r="G22" s="1074" t="s">
        <v>352</v>
      </c>
      <c r="H22" s="1075" t="s">
        <v>134</v>
      </c>
      <c r="I22" s="1075" t="s">
        <v>619</v>
      </c>
      <c r="J22" s="1076" t="s">
        <v>352</v>
      </c>
      <c r="K22" s="1074" t="s">
        <v>339</v>
      </c>
      <c r="L22" s="1077">
        <v>8.0626999999999999E-4</v>
      </c>
      <c r="M22" s="1078">
        <v>1</v>
      </c>
      <c r="N22" s="1079">
        <v>4.0560854896922409</v>
      </c>
      <c r="O22" s="1073" t="s">
        <v>3227</v>
      </c>
      <c r="P22" s="1367"/>
      <c r="Q22" s="1041" t="s">
        <v>2511</v>
      </c>
      <c r="R22" s="1094">
        <v>4</v>
      </c>
      <c r="S22" s="1094">
        <v>5</v>
      </c>
      <c r="T22" s="1094">
        <v>5</v>
      </c>
      <c r="U22" s="1094">
        <v>5</v>
      </c>
      <c r="V22" s="1094">
        <v>5</v>
      </c>
      <c r="W22" s="1094">
        <v>5</v>
      </c>
      <c r="X22" s="1089">
        <v>34</v>
      </c>
      <c r="Y22" s="1089">
        <v>3</v>
      </c>
      <c r="Z22" s="1093">
        <v>2.3824689982955931</v>
      </c>
      <c r="AA22" s="1093">
        <v>4.0560854896922409</v>
      </c>
      <c r="AB22" s="1093" t="s">
        <v>3198</v>
      </c>
      <c r="AC22" s="1095">
        <v>1.2</v>
      </c>
      <c r="AD22" s="1095">
        <v>1.2</v>
      </c>
      <c r="AE22" s="1095">
        <v>1.5</v>
      </c>
      <c r="AF22" s="1095">
        <v>1.1000000000000001</v>
      </c>
      <c r="AG22" s="1095">
        <v>2</v>
      </c>
      <c r="AH22" s="1095">
        <v>1.2</v>
      </c>
      <c r="AK22" s="1296"/>
      <c r="AM22" s="1296"/>
    </row>
    <row r="23" spans="1:39" ht="11.45" customHeight="1">
      <c r="A23" s="1045">
        <v>3066</v>
      </c>
      <c r="B23" s="1059" t="s">
        <v>469</v>
      </c>
      <c r="C23" s="1060"/>
      <c r="D23" s="1071" t="s">
        <v>352</v>
      </c>
      <c r="E23" s="1072">
        <v>4</v>
      </c>
      <c r="F23" s="1073" t="s">
        <v>137</v>
      </c>
      <c r="G23" s="1074" t="s">
        <v>352</v>
      </c>
      <c r="H23" s="1075" t="s">
        <v>134</v>
      </c>
      <c r="I23" s="1075" t="s">
        <v>619</v>
      </c>
      <c r="J23" s="1076" t="s">
        <v>352</v>
      </c>
      <c r="K23" s="1074" t="s">
        <v>339</v>
      </c>
      <c r="L23" s="1077">
        <v>6.4411000000000004E-4</v>
      </c>
      <c r="M23" s="1078">
        <v>1</v>
      </c>
      <c r="N23" s="1079">
        <v>2.6068869587257422</v>
      </c>
      <c r="O23" s="1073" t="s">
        <v>3232</v>
      </c>
      <c r="P23" s="1367"/>
      <c r="Q23" s="1041" t="s">
        <v>2511</v>
      </c>
      <c r="R23" s="1094">
        <v>4</v>
      </c>
      <c r="S23" s="1094">
        <v>5</v>
      </c>
      <c r="T23" s="1094">
        <v>5</v>
      </c>
      <c r="U23" s="1094">
        <v>5</v>
      </c>
      <c r="V23" s="1094">
        <v>5</v>
      </c>
      <c r="W23" s="1094">
        <v>5</v>
      </c>
      <c r="X23" s="1089">
        <v>32</v>
      </c>
      <c r="Y23" s="1089">
        <v>1.5</v>
      </c>
      <c r="Z23" s="1093">
        <v>2.3824689982955931</v>
      </c>
      <c r="AA23" s="1093">
        <v>2.6068869587257422</v>
      </c>
      <c r="AB23" s="1093" t="s">
        <v>3206</v>
      </c>
      <c r="AC23" s="1095">
        <v>1.2</v>
      </c>
      <c r="AD23" s="1095">
        <v>1.2</v>
      </c>
      <c r="AE23" s="1095">
        <v>1.5</v>
      </c>
      <c r="AF23" s="1095">
        <v>1.1000000000000001</v>
      </c>
      <c r="AG23" s="1095">
        <v>2</v>
      </c>
      <c r="AH23" s="1095">
        <v>1.2</v>
      </c>
      <c r="AK23" s="1296"/>
      <c r="AM23" s="1296"/>
    </row>
    <row r="24" spans="1:39" ht="11.45" customHeight="1">
      <c r="A24" s="1045" t="s">
        <v>1149</v>
      </c>
      <c r="B24" s="1059" t="s">
        <v>469</v>
      </c>
      <c r="C24" s="1060"/>
      <c r="D24" s="1071" t="s">
        <v>352</v>
      </c>
      <c r="E24" s="1072">
        <v>4</v>
      </c>
      <c r="F24" s="1073" t="s">
        <v>3069</v>
      </c>
      <c r="G24" s="1074" t="s">
        <v>352</v>
      </c>
      <c r="H24" s="1075" t="s">
        <v>134</v>
      </c>
      <c r="I24" s="1075" t="s">
        <v>619</v>
      </c>
      <c r="J24" s="1076" t="s">
        <v>352</v>
      </c>
      <c r="K24" s="1074" t="s">
        <v>339</v>
      </c>
      <c r="L24" s="1077">
        <v>14.7</v>
      </c>
      <c r="M24" s="1078">
        <v>1</v>
      </c>
      <c r="N24" s="1079">
        <v>2.1259856025998545</v>
      </c>
      <c r="O24" s="1073" t="s">
        <v>3233</v>
      </c>
      <c r="P24" s="1367"/>
      <c r="Q24" s="1041" t="s">
        <v>2511</v>
      </c>
      <c r="R24" s="1094">
        <v>4</v>
      </c>
      <c r="S24" s="1094">
        <v>4</v>
      </c>
      <c r="T24" s="1094">
        <v>5</v>
      </c>
      <c r="U24" s="1094">
        <v>2</v>
      </c>
      <c r="V24" s="1094">
        <v>4</v>
      </c>
      <c r="W24" s="1094">
        <v>5</v>
      </c>
      <c r="X24" s="1089">
        <v>33</v>
      </c>
      <c r="Y24" s="1089">
        <v>1.5</v>
      </c>
      <c r="Z24" s="1093">
        <v>1.8888703797664121</v>
      </c>
      <c r="AA24" s="1093">
        <v>2.1259856025998545</v>
      </c>
      <c r="AB24" s="1093" t="s">
        <v>3208</v>
      </c>
      <c r="AC24" s="1095">
        <v>1.2</v>
      </c>
      <c r="AD24" s="1095">
        <v>1.1000000000000001</v>
      </c>
      <c r="AE24" s="1095">
        <v>1.5</v>
      </c>
      <c r="AF24" s="1095">
        <v>1.01</v>
      </c>
      <c r="AG24" s="1095">
        <v>1.5</v>
      </c>
      <c r="AH24" s="1095">
        <v>1.2</v>
      </c>
      <c r="AK24" s="1296"/>
      <c r="AM24" s="1296"/>
    </row>
    <row r="27" spans="1:39" ht="12" customHeight="1">
      <c r="F27" s="1080" t="s">
        <v>2508</v>
      </c>
      <c r="G27" s="1080" t="s">
        <v>364</v>
      </c>
      <c r="J27" s="1080">
        <v>9.2999999999999992E-3</v>
      </c>
    </row>
    <row r="28" spans="1:39">
      <c r="F28" s="1080" t="s">
        <v>2509</v>
      </c>
      <c r="G28" s="1080" t="s">
        <v>364</v>
      </c>
      <c r="J28" s="1080">
        <v>1.47E-2</v>
      </c>
    </row>
    <row r="30" spans="1:39">
      <c r="F30" s="1080" t="s">
        <v>2503</v>
      </c>
      <c r="G30" s="1080" t="s">
        <v>542</v>
      </c>
      <c r="J30" s="1080">
        <v>1000</v>
      </c>
    </row>
  </sheetData>
  <mergeCells count="1">
    <mergeCell ref="R1:W1"/>
  </mergeCells>
  <conditionalFormatting sqref="B21:B24 B8:B16">
    <cfRule type="cellIs" dxfId="609" priority="11" stopIfTrue="1" operator="notEqual">
      <formula>""</formula>
    </cfRule>
  </conditionalFormatting>
  <conditionalFormatting sqref="R8:W9 R21:V22 R10:V16 W10:W24">
    <cfRule type="cellIs" dxfId="608" priority="10" stopIfTrue="1" operator="notBetween">
      <formula>1</formula>
      <formula>5</formula>
    </cfRule>
  </conditionalFormatting>
  <conditionalFormatting sqref="D8:P8 M9:P9 R8:W9 D21:K22 M21:O22 R21:V22 D9:K16 M10:O16 R10:V16 P10:P24 W10:W24 Q8:Q24 L9:L24">
    <cfRule type="expression" dxfId="607" priority="9">
      <formula>MOD(ROW(),2)=0</formula>
    </cfRule>
  </conditionalFormatting>
  <conditionalFormatting sqref="X21:AH22 X8:AH16">
    <cfRule type="expression" dxfId="606" priority="8">
      <formula>MOD(ROW(),2)=0</formula>
    </cfRule>
  </conditionalFormatting>
  <conditionalFormatting sqref="B17:B20">
    <cfRule type="cellIs" dxfId="605" priority="7" stopIfTrue="1" operator="notEqual">
      <formula>""</formula>
    </cfRule>
  </conditionalFormatting>
  <conditionalFormatting sqref="R17:V20">
    <cfRule type="cellIs" dxfId="604" priority="6" stopIfTrue="1" operator="notBetween">
      <formula>1</formula>
      <formula>5</formula>
    </cfRule>
  </conditionalFormatting>
  <conditionalFormatting sqref="D17:K20 M17:O20 R17:V20">
    <cfRule type="expression" dxfId="603" priority="5">
      <formula>MOD(ROW(),2)=0</formula>
    </cfRule>
  </conditionalFormatting>
  <conditionalFormatting sqref="X17:AH20">
    <cfRule type="expression" dxfId="602" priority="4">
      <formula>MOD(ROW(),2)=0</formula>
    </cfRule>
  </conditionalFormatting>
  <conditionalFormatting sqref="R23:V24">
    <cfRule type="cellIs" dxfId="601" priority="3" stopIfTrue="1" operator="notBetween">
      <formula>1</formula>
      <formula>5</formula>
    </cfRule>
  </conditionalFormatting>
  <conditionalFormatting sqref="D23:K24 M23:O24 R23:V24">
    <cfRule type="expression" dxfId="600" priority="2">
      <formula>MOD(ROW(),2)=0</formula>
    </cfRule>
  </conditionalFormatting>
  <conditionalFormatting sqref="X23:AH24">
    <cfRule type="expression" dxfId="599" priority="1">
      <formula>MOD(ROW(),2)=0</formula>
    </cfRule>
  </conditionalFormatting>
  <dataValidations count="28">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24" xr:uid="{E20A2A42-C114-4279-96BA-53186D20E988}"/>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24" xr:uid="{14D139E4-0A1D-4D5D-BEAB-A71C639985DD}"/>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24" xr:uid="{E888FBB8-7FCB-41FE-84F9-3E894CE8FFCD}"/>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24" xr:uid="{5663A579-83C7-4195-8869-A2F7FAE6A7FA}"/>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24" xr:uid="{DF6725A8-8515-4129-BB5A-2F212B4D1FE4}"/>
    <dataValidation allowBlank="1" showInputMessage="1" showErrorMessage="1" promptTitle="Do not change" prompt="This field is automatically updated from the names-list" sqref="X8:X24" xr:uid="{3CC26106-96D1-442C-A978-A8DD9D59C6AC}"/>
    <dataValidation allowBlank="1" showInputMessage="1" showErrorMessage="1" promptTitle="Do not change" prompt="This field is automatically calculated from your inputs." sqref="Y8:AH24" xr:uid="{876B973D-EC47-4F27-BE23-B956C2560B24}"/>
    <dataValidation allowBlank="1" showInputMessage="1" showErrorMessage="1" prompt="Mean amount of elementary flow or intermediate product flow. Enter your values (or the respective equation) here." sqref="L8:L24" xr:uid="{22CD1A65-C723-400F-9661-2A21399BA36C}"/>
    <dataValidation allowBlank="1" showInputMessage="1" showErrorMessage="1" prompt="always 1" sqref="L7" xr:uid="{D486F066-0163-4B90-A88A-9B6C3973517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6F4282A5-A402-4388-A2D8-24549CEE061E}"/>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732A1D09-D1B8-4B43-B44B-23C03E2B0153}"/>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24" xr:uid="{B7609EDC-95EA-4DB6-A4D7-6CE12B545732}"/>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24" xr:uid="{0D4FD373-9953-4F55-9635-98416B9DE0B2}"/>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24" xr:uid="{922226D2-1584-495D-9E92-A56DD6933F97}"/>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24" xr:uid="{B0619D48-AB43-4893-BC46-E2D3A1089AB4}"/>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8:T24" xr:uid="{526FF27E-0FA9-4D64-8FC2-17DC900F1A0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24" xr:uid="{83DFEE2B-86C5-40F1-BBF9-2B883E2ACE92}"/>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1 A13:A24" xr:uid="{7E470D6A-EDF5-4EE1-9F65-C9AF4FEDBF12}"/>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4BC5BDD3-8614-4B57-A5EE-F9A059ED5208}"/>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24" xr:uid="{CC9C920C-CDB4-4F47-8BCB-5D8E91120013}"/>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50250F14-F6C3-402D-A4CA-9C1449CA931A}"/>
    <dataValidation allowBlank="1" showInputMessage="1" showErrorMessage="1" promptTitle="Name" prompt="Name of the exchange (elementary flow or intermediate product flow) in English language. " sqref="F2:F3" xr:uid="{0716C493-C075-4CD1-9DBA-A76161395B5E}"/>
    <dataValidation allowBlank="1" showInputMessage="1" showErrorMessage="1" promptTitle="Infrastructure" prompt="Describes whether the intermediate product flow from or to the unit process is an infrastructure process or not._x000a__x000a_Not applicable to elementary flows." sqref="F5 J2:J3" xr:uid="{076AC75F-638A-4AD8-89E9-DAA9C071F8D1}"/>
    <dataValidation allowBlank="1" showInputMessage="1" showErrorMessage="1" promptTitle="Unit" prompt="Unit of the exchange (elementary flow or intermediate product flow)." sqref="F6 K2:K3" xr:uid="{91B3CE4A-DE74-41A6-8585-86AE30C46135}"/>
    <dataValidation allowBlank="1" showInputMessage="1" showErrorMessage="1" prompt="This cell is automatically updated from the names List according to the index number in L1. It needs to be identical to the output product." sqref="L3:L6" xr:uid="{8F13C88D-40A5-4EB1-BEC6-D827719DE86A}"/>
    <dataValidation allowBlank="1" showInputMessage="1" showErrorMessage="1" prompt="Do not change." sqref="X3:AH4" xr:uid="{CE82EF2D-1EC5-4048-85B6-BA2DD4878873}"/>
    <dataValidation allowBlank="1" showInputMessage="1" showErrorMessage="1" promptTitle="Remarks" prompt="A general comment (data source, calculation procedure, ...) can be made about each individual exchange. The remarks are added to the GeneralComment-field." sqref="P3 Q2:Q3 P8:P24" xr:uid="{FE3670A6-7E44-4745-A4CB-48B7682398D6}"/>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72E7319B-0D1C-40E9-BB0B-F2D9ADB348D5}"/>
  </dataValidations>
  <printOptions horizontalCentered="1" verticalCentered="1"/>
  <pageMargins left="0.78740157480314965" right="0.78740157480314965" top="0.98425196850393704" bottom="0.98425196850393704" header="0.51181102362204722" footer="0.51181102362204722"/>
  <pageSetup paperSize="9" scale="29" orientation="landscape" r:id="rId1"/>
  <headerFooter alignWithMargins="0">
    <oddHeader>&amp;A</oddHeader>
    <oddFooter>&amp;L&amp;D&amp;C&amp;F&amp;RSeite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12E20-7F06-4CDE-BE0E-747DCCFBFC52}">
  <sheetPr codeName="Tabelle35">
    <tabColor theme="5" tint="0.79998168889431442"/>
    <pageSetUpPr fitToPage="1"/>
  </sheetPr>
  <dimension ref="A1:AM21"/>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7109375" style="1080" customWidth="1"/>
    <col min="2" max="2" width="15.7109375" style="1105" customWidth="1"/>
    <col min="3" max="3" width="5.7109375" style="1106" hidden="1" customWidth="1" outlineLevel="1"/>
    <col min="4" max="5" width="3.7109375" style="1080" hidden="1" customWidth="1" outlineLevel="1"/>
    <col min="6" max="6" width="38.855468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5.7109375" style="1080" customWidth="1"/>
    <col min="13" max="14" width="5.7109375" style="1107" customWidth="1" outlineLevel="1"/>
    <col min="15" max="15" width="50.7109375" style="1107" customWidth="1" outlineLevel="1"/>
    <col min="16" max="16" width="19.7109375" style="1081" customWidth="1"/>
    <col min="17" max="17" width="58.5703125" style="1081" customWidth="1"/>
    <col min="18" max="23" width="4.7109375" style="1081" customWidth="1"/>
    <col min="24" max="24" width="4.7109375" style="1081" customWidth="1" outlineLevel="1"/>
    <col min="25" max="27" width="5.7109375" style="1080" customWidth="1" outlineLevel="1"/>
    <col min="28" max="28" width="15.7109375" style="1080" customWidth="1" outlineLevel="1"/>
    <col min="29" max="34" width="4.7109375" style="1080" customWidth="1" outlineLevel="1"/>
    <col min="35" max="16384" width="11.42578125" style="1080"/>
  </cols>
  <sheetData>
    <row r="1" spans="1:39">
      <c r="A1" s="1041"/>
      <c r="B1" s="1042"/>
      <c r="C1" s="1043"/>
      <c r="D1" s="1041"/>
      <c r="E1" s="1041"/>
      <c r="F1" s="1044" t="s">
        <v>2435</v>
      </c>
      <c r="G1" s="1041"/>
      <c r="H1" s="1041"/>
      <c r="I1" s="1041"/>
      <c r="J1" s="1041"/>
      <c r="K1" s="1041"/>
      <c r="L1" s="1045" t="s">
        <v>2512</v>
      </c>
      <c r="M1" s="1046"/>
      <c r="N1" s="1046"/>
      <c r="O1" s="1046"/>
      <c r="P1" s="1080"/>
      <c r="Q1" s="1080"/>
      <c r="R1" s="1523" t="s">
        <v>173</v>
      </c>
      <c r="S1" s="1523"/>
      <c r="T1" s="1523"/>
      <c r="U1" s="1523"/>
      <c r="V1" s="1523"/>
      <c r="W1" s="1523"/>
      <c r="Y1" s="1081"/>
      <c r="Z1" s="1081"/>
      <c r="AA1" s="1081"/>
      <c r="AB1" s="1081"/>
    </row>
    <row r="2" spans="1:39">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row>
    <row r="3" spans="1:39" ht="105" customHeight="1">
      <c r="A3" s="1050" t="s">
        <v>344</v>
      </c>
      <c r="B3" s="1051"/>
      <c r="C3" s="1043">
        <v>401</v>
      </c>
      <c r="D3" s="1052" t="s">
        <v>2436</v>
      </c>
      <c r="E3" s="1052" t="s">
        <v>2437</v>
      </c>
      <c r="F3" s="1053" t="s">
        <v>460</v>
      </c>
      <c r="G3" s="1052" t="s">
        <v>461</v>
      </c>
      <c r="H3" s="1052" t="s">
        <v>462</v>
      </c>
      <c r="I3" s="1052" t="s">
        <v>2438</v>
      </c>
      <c r="J3" s="1052" t="s">
        <v>2439</v>
      </c>
      <c r="K3" s="1052" t="s">
        <v>337</v>
      </c>
      <c r="L3" s="1054" t="s">
        <v>3229</v>
      </c>
      <c r="M3" s="1055" t="s">
        <v>2440</v>
      </c>
      <c r="N3" s="1055" t="s">
        <v>2441</v>
      </c>
      <c r="O3" s="1056" t="s">
        <v>2442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row>
    <row r="4" spans="1:39" ht="24">
      <c r="A4" s="1041"/>
      <c r="B4" s="1051"/>
      <c r="C4" s="1043">
        <v>662</v>
      </c>
      <c r="D4" s="1053"/>
      <c r="E4" s="1053"/>
      <c r="F4" s="1053" t="s">
        <v>461</v>
      </c>
      <c r="G4" s="1053"/>
      <c r="H4" s="1053"/>
      <c r="I4" s="1053"/>
      <c r="J4" s="1053"/>
      <c r="K4" s="1053"/>
      <c r="L4" s="1054" t="s">
        <v>465</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row>
    <row r="5" spans="1:39">
      <c r="A5" s="1041"/>
      <c r="B5" s="1051"/>
      <c r="C5" s="1043">
        <v>493</v>
      </c>
      <c r="D5" s="1053"/>
      <c r="E5" s="1053"/>
      <c r="F5" s="1053" t="s">
        <v>2439</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row>
    <row r="6" spans="1:39">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row>
    <row r="7" spans="1:39">
      <c r="A7" s="1045" t="s">
        <v>2512</v>
      </c>
      <c r="B7" s="1059" t="s">
        <v>467</v>
      </c>
      <c r="C7" s="1060"/>
      <c r="D7" s="1061" t="s">
        <v>352</v>
      </c>
      <c r="E7" s="1062">
        <v>0</v>
      </c>
      <c r="F7" s="1063" t="s">
        <v>3229</v>
      </c>
      <c r="G7" s="1064" t="s">
        <v>465</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9" ht="11.45" customHeight="1">
      <c r="A8" s="1045" t="s">
        <v>2456</v>
      </c>
      <c r="B8" s="1059" t="s">
        <v>674</v>
      </c>
      <c r="C8" s="1060"/>
      <c r="D8" s="1071">
        <v>4</v>
      </c>
      <c r="E8" s="1072" t="s">
        <v>352</v>
      </c>
      <c r="F8" s="1073" t="s">
        <v>3234</v>
      </c>
      <c r="G8" s="1074" t="s">
        <v>352</v>
      </c>
      <c r="H8" s="1075" t="s">
        <v>197</v>
      </c>
      <c r="I8" s="1075" t="s">
        <v>1263</v>
      </c>
      <c r="J8" s="1076" t="s">
        <v>352</v>
      </c>
      <c r="K8" s="1074" t="s">
        <v>339</v>
      </c>
      <c r="L8" s="1077">
        <v>1</v>
      </c>
      <c r="M8" s="1078">
        <v>1</v>
      </c>
      <c r="N8" s="1079">
        <v>1.3957732849288962</v>
      </c>
      <c r="O8" s="1073" t="s">
        <v>3213</v>
      </c>
      <c r="P8" s="1367"/>
      <c r="Q8" s="1041" t="s">
        <v>2510</v>
      </c>
      <c r="R8" s="1094">
        <v>4</v>
      </c>
      <c r="S8" s="1094">
        <v>5</v>
      </c>
      <c r="T8" s="1094">
        <v>3</v>
      </c>
      <c r="U8" s="1094">
        <v>1</v>
      </c>
      <c r="V8" s="1094">
        <v>1</v>
      </c>
      <c r="W8" s="1094">
        <v>5</v>
      </c>
      <c r="X8" s="1089">
        <v>12</v>
      </c>
      <c r="Y8" s="1089">
        <v>1.05</v>
      </c>
      <c r="Z8" s="1093">
        <v>1.3907731135051336</v>
      </c>
      <c r="AA8" s="1093">
        <v>1.3957732849288962</v>
      </c>
      <c r="AB8" s="1093" t="s">
        <v>3196</v>
      </c>
      <c r="AC8" s="1095">
        <v>1.2</v>
      </c>
      <c r="AD8" s="1095">
        <v>1.2</v>
      </c>
      <c r="AE8" s="1095">
        <v>1.1000000000000001</v>
      </c>
      <c r="AF8" s="1095">
        <v>1</v>
      </c>
      <c r="AG8" s="1095">
        <v>1</v>
      </c>
      <c r="AH8" s="1095">
        <v>1.2</v>
      </c>
      <c r="AK8" s="1296"/>
    </row>
    <row r="9" spans="1:39" ht="11.45" customHeight="1">
      <c r="A9" s="1045">
        <v>1454</v>
      </c>
      <c r="B9" s="1059" t="s">
        <v>469</v>
      </c>
      <c r="C9" s="1060"/>
      <c r="D9" s="1071">
        <v>4</v>
      </c>
      <c r="E9" s="1072" t="s">
        <v>352</v>
      </c>
      <c r="F9" s="1073" t="s">
        <v>3214</v>
      </c>
      <c r="G9" s="1074" t="s">
        <v>352</v>
      </c>
      <c r="H9" s="1075" t="s">
        <v>197</v>
      </c>
      <c r="I9" s="1075" t="s">
        <v>1263</v>
      </c>
      <c r="J9" s="1076" t="s">
        <v>352</v>
      </c>
      <c r="K9" s="1074" t="s">
        <v>364</v>
      </c>
      <c r="L9" s="1077">
        <v>0.43478</v>
      </c>
      <c r="M9" s="1078">
        <v>1</v>
      </c>
      <c r="N9" s="1079">
        <v>1.2354522921220721</v>
      </c>
      <c r="O9" s="1073" t="s">
        <v>3215</v>
      </c>
      <c r="P9" s="1367"/>
      <c r="Q9" s="1041" t="s">
        <v>2510</v>
      </c>
      <c r="R9" s="1094">
        <v>1</v>
      </c>
      <c r="S9" s="1094">
        <v>1</v>
      </c>
      <c r="T9" s="1094">
        <v>3</v>
      </c>
      <c r="U9" s="1094">
        <v>1</v>
      </c>
      <c r="V9" s="1094">
        <v>1</v>
      </c>
      <c r="W9" s="1094">
        <v>5</v>
      </c>
      <c r="X9" s="1089">
        <v>12</v>
      </c>
      <c r="Y9" s="1089">
        <v>1.05</v>
      </c>
      <c r="Z9" s="1093">
        <v>1.2284225230179247</v>
      </c>
      <c r="AA9" s="1093">
        <v>1.2354522921220721</v>
      </c>
      <c r="AB9" s="1093" t="s">
        <v>3216</v>
      </c>
      <c r="AC9" s="1095">
        <v>1</v>
      </c>
      <c r="AD9" s="1095">
        <v>1</v>
      </c>
      <c r="AE9" s="1095">
        <v>1.1000000000000001</v>
      </c>
      <c r="AF9" s="1095">
        <v>1</v>
      </c>
      <c r="AG9" s="1095">
        <v>1</v>
      </c>
      <c r="AH9" s="1095">
        <v>1.2</v>
      </c>
    </row>
    <row r="10" spans="1:39" ht="11.45" customHeight="1">
      <c r="A10" s="1045">
        <v>3213</v>
      </c>
      <c r="B10" s="1059" t="s">
        <v>468</v>
      </c>
      <c r="C10" s="1060"/>
      <c r="D10" s="1071">
        <v>5</v>
      </c>
      <c r="E10" s="1072" t="s">
        <v>352</v>
      </c>
      <c r="F10" s="1073" t="s">
        <v>1429</v>
      </c>
      <c r="G10" s="1074" t="s">
        <v>465</v>
      </c>
      <c r="H10" s="1075" t="s">
        <v>352</v>
      </c>
      <c r="I10" s="1075" t="s">
        <v>352</v>
      </c>
      <c r="J10" s="1076">
        <v>1</v>
      </c>
      <c r="K10" s="1074" t="s">
        <v>466</v>
      </c>
      <c r="L10" s="1077">
        <v>4.0000000000000001E-10</v>
      </c>
      <c r="M10" s="1078">
        <v>1</v>
      </c>
      <c r="N10" s="1079">
        <v>4.0560854896922409</v>
      </c>
      <c r="O10" s="1073" t="s">
        <v>3217</v>
      </c>
      <c r="P10" s="1367"/>
      <c r="Q10" s="1041" t="s">
        <v>2510</v>
      </c>
      <c r="R10" s="1094">
        <v>4</v>
      </c>
      <c r="S10" s="1094">
        <v>5</v>
      </c>
      <c r="T10" s="1094">
        <v>5</v>
      </c>
      <c r="U10" s="1094">
        <v>5</v>
      </c>
      <c r="V10" s="1094">
        <v>5</v>
      </c>
      <c r="W10" s="1094">
        <v>5</v>
      </c>
      <c r="X10" s="1089">
        <v>9</v>
      </c>
      <c r="Y10" s="1089">
        <v>3</v>
      </c>
      <c r="Z10" s="1093">
        <v>2.3824689982955931</v>
      </c>
      <c r="AA10" s="1093">
        <v>4.0560854896922409</v>
      </c>
      <c r="AB10" s="1093" t="s">
        <v>3198</v>
      </c>
      <c r="AC10" s="1095">
        <v>1.2</v>
      </c>
      <c r="AD10" s="1095">
        <v>1.2</v>
      </c>
      <c r="AE10" s="1095">
        <v>1.5</v>
      </c>
      <c r="AF10" s="1095">
        <v>1.1000000000000001</v>
      </c>
      <c r="AG10" s="1095">
        <v>2</v>
      </c>
      <c r="AH10" s="1095">
        <v>1.2</v>
      </c>
      <c r="AK10" s="1296"/>
    </row>
    <row r="11" spans="1:39" ht="11.45" customHeight="1">
      <c r="A11" s="1045">
        <v>1195</v>
      </c>
      <c r="B11" s="1059" t="s">
        <v>469</v>
      </c>
      <c r="C11" s="1060"/>
      <c r="D11" s="1071">
        <v>5</v>
      </c>
      <c r="E11" s="1072" t="s">
        <v>352</v>
      </c>
      <c r="F11" s="1073" t="s">
        <v>3218</v>
      </c>
      <c r="G11" s="1074" t="s">
        <v>465</v>
      </c>
      <c r="H11" s="1075" t="s">
        <v>352</v>
      </c>
      <c r="I11" s="1075" t="s">
        <v>352</v>
      </c>
      <c r="J11" s="1076">
        <v>0</v>
      </c>
      <c r="K11" s="1074" t="s">
        <v>339</v>
      </c>
      <c r="L11" s="1077">
        <v>0.6</v>
      </c>
      <c r="M11" s="1078">
        <v>1</v>
      </c>
      <c r="N11" s="1079">
        <v>1.3957732849288962</v>
      </c>
      <c r="O11" s="1073" t="s">
        <v>3213</v>
      </c>
      <c r="P11" s="1367"/>
      <c r="Q11" s="1041" t="s">
        <v>2510</v>
      </c>
      <c r="R11" s="1094">
        <v>4</v>
      </c>
      <c r="S11" s="1094">
        <v>5</v>
      </c>
      <c r="T11" s="1094">
        <v>3</v>
      </c>
      <c r="U11" s="1094">
        <v>1</v>
      </c>
      <c r="V11" s="1094">
        <v>1</v>
      </c>
      <c r="W11" s="1094">
        <v>5</v>
      </c>
      <c r="X11" s="1089">
        <v>3</v>
      </c>
      <c r="Y11" s="1089">
        <v>1.05</v>
      </c>
      <c r="Z11" s="1093">
        <v>1.3907731135051336</v>
      </c>
      <c r="AA11" s="1093">
        <v>1.3957732849288962</v>
      </c>
      <c r="AB11" s="1093" t="s">
        <v>3196</v>
      </c>
      <c r="AC11" s="1095">
        <v>1.2</v>
      </c>
      <c r="AD11" s="1095">
        <v>1.2</v>
      </c>
      <c r="AE11" s="1095">
        <v>1.1000000000000001</v>
      </c>
      <c r="AF11" s="1095">
        <v>1</v>
      </c>
      <c r="AG11" s="1095">
        <v>1</v>
      </c>
      <c r="AH11" s="1095">
        <v>1.2</v>
      </c>
      <c r="AK11" s="1296"/>
    </row>
    <row r="12" spans="1:39" ht="11.45" customHeight="1">
      <c r="A12" s="1045" t="s">
        <v>1014</v>
      </c>
      <c r="B12" s="1059" t="s">
        <v>469</v>
      </c>
      <c r="C12" s="1060"/>
      <c r="D12" s="1071">
        <v>5</v>
      </c>
      <c r="E12" s="1072" t="s">
        <v>352</v>
      </c>
      <c r="F12" s="1073" t="s">
        <v>1829</v>
      </c>
      <c r="G12" s="1074" t="s">
        <v>1830</v>
      </c>
      <c r="H12" s="1075" t="s">
        <v>352</v>
      </c>
      <c r="I12" s="1075" t="s">
        <v>352</v>
      </c>
      <c r="J12" s="1076">
        <v>0</v>
      </c>
      <c r="K12" s="1074" t="s">
        <v>605</v>
      </c>
      <c r="L12" s="1077">
        <v>1.6900000000000001E-3</v>
      </c>
      <c r="M12" s="1078">
        <v>1</v>
      </c>
      <c r="N12" s="1079">
        <v>1.5646750276965704</v>
      </c>
      <c r="O12" s="1073" t="s">
        <v>3219</v>
      </c>
      <c r="P12" s="1367"/>
      <c r="Q12" s="1041" t="s">
        <v>2510</v>
      </c>
      <c r="R12" s="1094">
        <v>1</v>
      </c>
      <c r="S12" s="1094">
        <v>2</v>
      </c>
      <c r="T12" s="1094">
        <v>5</v>
      </c>
      <c r="U12" s="1094">
        <v>1</v>
      </c>
      <c r="V12" s="1094">
        <v>1</v>
      </c>
      <c r="W12" s="1094">
        <v>5</v>
      </c>
      <c r="X12" s="1089">
        <v>2</v>
      </c>
      <c r="Y12" s="1089">
        <v>1.05</v>
      </c>
      <c r="Z12" s="1093">
        <v>1.5605081641569645</v>
      </c>
      <c r="AA12" s="1093">
        <v>1.5646750276965704</v>
      </c>
      <c r="AB12" s="1093" t="s">
        <v>3220</v>
      </c>
      <c r="AC12" s="1095">
        <v>1</v>
      </c>
      <c r="AD12" s="1095">
        <v>1.02</v>
      </c>
      <c r="AE12" s="1095">
        <v>1.5</v>
      </c>
      <c r="AF12" s="1095">
        <v>1</v>
      </c>
      <c r="AG12" s="1095">
        <v>1</v>
      </c>
      <c r="AH12" s="1095">
        <v>1.2</v>
      </c>
      <c r="AK12" s="1296"/>
      <c r="AM12" s="1296"/>
    </row>
    <row r="13" spans="1:39" ht="11.45" customHeight="1">
      <c r="A13" s="1045">
        <v>4105</v>
      </c>
      <c r="B13" s="1059" t="s">
        <v>469</v>
      </c>
      <c r="C13" s="1060"/>
      <c r="D13" s="1071">
        <v>5</v>
      </c>
      <c r="E13" s="1072" t="s">
        <v>352</v>
      </c>
      <c r="F13" s="1073" t="s">
        <v>3201</v>
      </c>
      <c r="G13" s="1074" t="s">
        <v>465</v>
      </c>
      <c r="H13" s="1075" t="s">
        <v>352</v>
      </c>
      <c r="I13" s="1075" t="s">
        <v>352</v>
      </c>
      <c r="J13" s="1076">
        <v>0</v>
      </c>
      <c r="K13" s="1074" t="s">
        <v>604</v>
      </c>
      <c r="L13" s="1077">
        <v>40.073</v>
      </c>
      <c r="M13" s="1078">
        <v>1</v>
      </c>
      <c r="N13" s="1079">
        <v>1.5646750276965704</v>
      </c>
      <c r="O13" s="1073" t="s">
        <v>3219</v>
      </c>
      <c r="P13" s="1367"/>
      <c r="Q13" s="1041" t="s">
        <v>2510</v>
      </c>
      <c r="R13" s="1094">
        <v>1</v>
      </c>
      <c r="S13" s="1094">
        <v>2</v>
      </c>
      <c r="T13" s="1094">
        <v>5</v>
      </c>
      <c r="U13" s="1094">
        <v>1</v>
      </c>
      <c r="V13" s="1094">
        <v>1</v>
      </c>
      <c r="W13" s="1094">
        <v>5</v>
      </c>
      <c r="X13" s="1089">
        <v>1</v>
      </c>
      <c r="Y13" s="1089">
        <v>1.05</v>
      </c>
      <c r="Z13" s="1093">
        <v>1.5605081641569645</v>
      </c>
      <c r="AA13" s="1093">
        <v>1.5646750276965704</v>
      </c>
      <c r="AB13" s="1093" t="s">
        <v>3220</v>
      </c>
      <c r="AC13" s="1095">
        <v>1</v>
      </c>
      <c r="AD13" s="1095">
        <v>1.02</v>
      </c>
      <c r="AE13" s="1095">
        <v>1.5</v>
      </c>
      <c r="AF13" s="1095">
        <v>1</v>
      </c>
      <c r="AG13" s="1095">
        <v>1</v>
      </c>
      <c r="AH13" s="1095">
        <v>1.2</v>
      </c>
      <c r="AK13" s="1296"/>
      <c r="AM13" s="1296"/>
    </row>
    <row r="14" spans="1:39" ht="11.45" customHeight="1">
      <c r="A14" s="1045">
        <v>1289</v>
      </c>
      <c r="B14" s="1059" t="s">
        <v>469</v>
      </c>
      <c r="C14" s="1060"/>
      <c r="D14" s="1071">
        <v>5</v>
      </c>
      <c r="E14" s="1072" t="s">
        <v>352</v>
      </c>
      <c r="F14" s="1073" t="s">
        <v>2765</v>
      </c>
      <c r="G14" s="1074" t="s">
        <v>465</v>
      </c>
      <c r="H14" s="1075" t="s">
        <v>352</v>
      </c>
      <c r="I14" s="1075" t="s">
        <v>352</v>
      </c>
      <c r="J14" s="1076">
        <v>0</v>
      </c>
      <c r="K14" s="1074" t="s">
        <v>339</v>
      </c>
      <c r="L14" s="1077">
        <v>5.6521000000000002E-2</v>
      </c>
      <c r="M14" s="1078">
        <v>1</v>
      </c>
      <c r="N14" s="1079">
        <v>1.3957732849288962</v>
      </c>
      <c r="O14" s="1073" t="s">
        <v>3213</v>
      </c>
      <c r="P14" s="1367"/>
      <c r="Q14" s="1041" t="s">
        <v>2510</v>
      </c>
      <c r="R14" s="1094">
        <v>4</v>
      </c>
      <c r="S14" s="1094">
        <v>5</v>
      </c>
      <c r="T14" s="1094">
        <v>3</v>
      </c>
      <c r="U14" s="1094">
        <v>1</v>
      </c>
      <c r="V14" s="1094">
        <v>1</v>
      </c>
      <c r="W14" s="1094">
        <v>5</v>
      </c>
      <c r="X14" s="1089">
        <v>3</v>
      </c>
      <c r="Y14" s="1089">
        <v>1.05</v>
      </c>
      <c r="Z14" s="1093">
        <v>1.3907731135051336</v>
      </c>
      <c r="AA14" s="1093">
        <v>1.3957732849288962</v>
      </c>
      <c r="AB14" s="1093" t="s">
        <v>3196</v>
      </c>
      <c r="AC14" s="1095">
        <v>1.2</v>
      </c>
      <c r="AD14" s="1095">
        <v>1.2</v>
      </c>
      <c r="AE14" s="1095">
        <v>1.1000000000000001</v>
      </c>
      <c r="AF14" s="1095">
        <v>1</v>
      </c>
      <c r="AG14" s="1095">
        <v>1</v>
      </c>
      <c r="AH14" s="1095">
        <v>1.2</v>
      </c>
      <c r="AK14" s="1296"/>
      <c r="AM14" s="1296"/>
    </row>
    <row r="15" spans="1:39" ht="11.45" customHeight="1">
      <c r="A15" s="1045">
        <v>9979</v>
      </c>
      <c r="B15" s="1059" t="s">
        <v>196</v>
      </c>
      <c r="C15" s="1060"/>
      <c r="D15" s="1071" t="s">
        <v>352</v>
      </c>
      <c r="E15" s="1072">
        <v>4</v>
      </c>
      <c r="F15" s="1073" t="s">
        <v>3069</v>
      </c>
      <c r="G15" s="1074" t="s">
        <v>352</v>
      </c>
      <c r="H15" s="1075" t="s">
        <v>246</v>
      </c>
      <c r="I15" s="1075" t="s">
        <v>618</v>
      </c>
      <c r="J15" s="1076" t="s">
        <v>352</v>
      </c>
      <c r="K15" s="1074" t="s">
        <v>339</v>
      </c>
      <c r="L15" s="1077">
        <v>434.78</v>
      </c>
      <c r="M15" s="1078">
        <v>1</v>
      </c>
      <c r="N15" s="1079">
        <v>1.575657361015304</v>
      </c>
      <c r="O15" s="1073" t="s">
        <v>3221</v>
      </c>
      <c r="P15" s="1367"/>
      <c r="Q15" s="1041" t="s">
        <v>2510</v>
      </c>
      <c r="R15" s="1094">
        <v>1</v>
      </c>
      <c r="S15" s="1094">
        <v>1</v>
      </c>
      <c r="T15" s="1094">
        <v>3</v>
      </c>
      <c r="U15" s="1094">
        <v>1</v>
      </c>
      <c r="V15" s="1094">
        <v>1</v>
      </c>
      <c r="W15" s="1094">
        <v>5</v>
      </c>
      <c r="X15" s="1089">
        <v>31</v>
      </c>
      <c r="Y15" s="1089">
        <v>1.5</v>
      </c>
      <c r="Z15" s="1093">
        <v>1.2284225230179247</v>
      </c>
      <c r="AA15" s="1093">
        <v>1.575657361015304</v>
      </c>
      <c r="AB15" s="1093" t="s">
        <v>3222</v>
      </c>
      <c r="AC15" s="1095">
        <v>1</v>
      </c>
      <c r="AD15" s="1095">
        <v>1</v>
      </c>
      <c r="AE15" s="1095">
        <v>1.1000000000000001</v>
      </c>
      <c r="AF15" s="1095">
        <v>1</v>
      </c>
      <c r="AG15" s="1095">
        <v>1</v>
      </c>
      <c r="AH15" s="1095">
        <v>1.2</v>
      </c>
      <c r="AK15" s="1296"/>
      <c r="AM15" s="1296"/>
    </row>
    <row r="16" spans="1:39" ht="11.45" customHeight="1">
      <c r="A16" s="1045">
        <v>2922</v>
      </c>
      <c r="B16" s="1059" t="s">
        <v>3191</v>
      </c>
      <c r="C16" s="1060"/>
      <c r="D16" s="1071" t="s">
        <v>352</v>
      </c>
      <c r="E16" s="1072">
        <v>4</v>
      </c>
      <c r="F16" s="1073" t="s">
        <v>946</v>
      </c>
      <c r="G16" s="1074" t="s">
        <v>352</v>
      </c>
      <c r="H16" s="1075" t="s">
        <v>134</v>
      </c>
      <c r="I16" s="1075" t="s">
        <v>619</v>
      </c>
      <c r="J16" s="1076" t="s">
        <v>352</v>
      </c>
      <c r="K16" s="1074" t="s">
        <v>339</v>
      </c>
      <c r="L16" s="1077">
        <v>5.5368000000000001E-2</v>
      </c>
      <c r="M16" s="1078">
        <v>1</v>
      </c>
      <c r="N16" s="1079">
        <v>2.6068869587257422</v>
      </c>
      <c r="O16" s="1073" t="s">
        <v>3225</v>
      </c>
      <c r="P16" s="1367"/>
      <c r="Q16" s="1041" t="s">
        <v>2510</v>
      </c>
      <c r="R16" s="1094">
        <v>4</v>
      </c>
      <c r="S16" s="1094">
        <v>5</v>
      </c>
      <c r="T16" s="1094">
        <v>5</v>
      </c>
      <c r="U16" s="1094">
        <v>5</v>
      </c>
      <c r="V16" s="1094">
        <v>5</v>
      </c>
      <c r="W16" s="1094">
        <v>5</v>
      </c>
      <c r="X16" s="1089">
        <v>33</v>
      </c>
      <c r="Y16" s="1089">
        <v>1.5</v>
      </c>
      <c r="Z16" s="1093">
        <v>2.3824689982955931</v>
      </c>
      <c r="AA16" s="1093">
        <v>2.6068869587257422</v>
      </c>
      <c r="AB16" s="1093" t="s">
        <v>3206</v>
      </c>
      <c r="AC16" s="1095">
        <v>1.2</v>
      </c>
      <c r="AD16" s="1095">
        <v>1.2</v>
      </c>
      <c r="AE16" s="1095">
        <v>1.5</v>
      </c>
      <c r="AF16" s="1095">
        <v>1.1000000000000001</v>
      </c>
      <c r="AG16" s="1095">
        <v>2</v>
      </c>
      <c r="AH16" s="1095">
        <v>1.2</v>
      </c>
      <c r="AK16" s="1296"/>
      <c r="AM16" s="1296"/>
    </row>
    <row r="19" spans="6:10" ht="12" customHeight="1">
      <c r="F19" s="1080" t="s">
        <v>2508</v>
      </c>
      <c r="G19" s="1080" t="s">
        <v>364</v>
      </c>
      <c r="J19" s="1080">
        <v>0.43478</v>
      </c>
    </row>
    <row r="21" spans="6:10">
      <c r="F21" s="1080" t="s">
        <v>2503</v>
      </c>
      <c r="G21" s="1080" t="s">
        <v>542</v>
      </c>
      <c r="J21" s="1080">
        <v>1000</v>
      </c>
    </row>
  </sheetData>
  <mergeCells count="1">
    <mergeCell ref="R1:W1"/>
  </mergeCells>
  <conditionalFormatting sqref="B8:B16">
    <cfRule type="cellIs" dxfId="598" priority="5" stopIfTrue="1" operator="notEqual">
      <formula>""</formula>
    </cfRule>
  </conditionalFormatting>
  <conditionalFormatting sqref="R8:W16">
    <cfRule type="cellIs" dxfId="597" priority="4" stopIfTrue="1" operator="notBetween">
      <formula>1</formula>
      <formula>5</formula>
    </cfRule>
  </conditionalFormatting>
  <conditionalFormatting sqref="D8:P16 R8:W16">
    <cfRule type="expression" dxfId="596" priority="3">
      <formula>MOD(ROW(),2)=0</formula>
    </cfRule>
  </conditionalFormatting>
  <conditionalFormatting sqref="X8:AH16">
    <cfRule type="expression" dxfId="595" priority="2">
      <formula>MOD(ROW(),2)=0</formula>
    </cfRule>
  </conditionalFormatting>
  <conditionalFormatting sqref="Q8:Q16">
    <cfRule type="expression" dxfId="594" priority="1">
      <formula>MOD(ROW(),2)=0</formula>
    </cfRule>
  </conditionalFormatting>
  <dataValidations count="28">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2AC37649-982C-4546-B311-A45B6C309E7C}"/>
    <dataValidation allowBlank="1" showInputMessage="1" showErrorMessage="1" promptTitle="Remarks" prompt="A general comment (data source, calculation procedure, ...) can be made about each individual exchange. The remarks are added to the GeneralComment-field." sqref="P3 Q2:Q3 P8:P16" xr:uid="{1DEF4B48-F85F-4E68-AD9B-ADC0DE477AB4}"/>
    <dataValidation allowBlank="1" showInputMessage="1" showErrorMessage="1" prompt="Do not change." sqref="X3:AH4" xr:uid="{78254B2D-224F-4AB9-B2F2-3B1C6A565C6B}"/>
    <dataValidation allowBlank="1" showInputMessage="1" showErrorMessage="1" prompt="This cell is automatically updated from the names List according to the index number in L1. It needs to be identical to the output product." sqref="L3:L6" xr:uid="{829877A1-8BB4-4D2B-9CBC-43DF9A9DD470}"/>
    <dataValidation allowBlank="1" showInputMessage="1" showErrorMessage="1" promptTitle="Unit" prompt="Unit of the exchange (elementary flow or intermediate product flow)." sqref="F6 K2:K3" xr:uid="{87EC3FD4-2406-4D37-A827-C1F8DABB2AFC}"/>
    <dataValidation allowBlank="1" showInputMessage="1" showErrorMessage="1" promptTitle="Infrastructure" prompt="Describes whether the intermediate product flow from or to the unit process is an infrastructure process or not._x000a__x000a_Not applicable to elementary flows." sqref="F5 J2:J3" xr:uid="{7A86B4B1-A5CE-40D2-B383-45671502D074}"/>
    <dataValidation allowBlank="1" showInputMessage="1" showErrorMessage="1" promptTitle="Name" prompt="Name of the exchange (elementary flow or intermediate product flow) in English language. " sqref="F2:F3" xr:uid="{6E9D23DB-ACB3-4335-A74F-548F8892FE0D}"/>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3C43E21C-F99C-4F03-BD71-1812E50A4895}"/>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16" xr:uid="{7F13F829-547A-43A8-AB18-8DE669F546BF}"/>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C0167E42-1B53-4C22-8A1B-8CCB07E85EE6}"/>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6" xr:uid="{1A6ABC89-11ED-4199-AC7E-6A48128F0DC1}"/>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16" xr:uid="{144E99B0-4A26-4E13-AF43-15C67B5ACEC8}"/>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8:T16" xr:uid="{6A210544-CF88-4C0C-82E8-7A96A17F95A6}"/>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16" xr:uid="{E4A58566-DF5E-4514-8C46-3A9FB765CC17}"/>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16" xr:uid="{2A9D998C-2189-44BF-B7B6-D77782C3B5F6}"/>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16" xr:uid="{96F80E98-02E5-4CEF-92AA-6BFD4D647476}"/>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16" xr:uid="{3E62C31D-108B-40F5-8083-A9E4A4FF963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F863EA81-28AE-49E3-A665-68A9CDD5A847}"/>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5EE70B5B-9AC2-450D-A867-5FC3238CFABB}"/>
    <dataValidation allowBlank="1" showInputMessage="1" showErrorMessage="1" prompt="always 1" sqref="L7" xr:uid="{D810173C-6835-4EDE-BB3F-108BED6AC809}"/>
    <dataValidation allowBlank="1" showInputMessage="1" showErrorMessage="1" prompt="Mean amount of elementary flow or intermediate product flow. Enter your values (or the respective equation) here." sqref="L8:L16" xr:uid="{D2E829FE-5A37-4742-8075-C52F015F1FE5}"/>
    <dataValidation allowBlank="1" showInputMessage="1" showErrorMessage="1" promptTitle="Do not change" prompt="This field is automatically calculated from your inputs." sqref="Y8:AH16" xr:uid="{0B99DA18-F1A8-47CE-A9C1-C5E12014C4E7}"/>
    <dataValidation allowBlank="1" showInputMessage="1" showErrorMessage="1" promptTitle="Do not change" prompt="This field is automatically updated from the names-list" sqref="X8:X16" xr:uid="{7A155068-5C6B-4D42-8D03-68C0FC16D005}"/>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6" xr:uid="{DF9A8AEE-4CB2-40C1-9BDC-CB1CCE1263BF}"/>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6" xr:uid="{B4A0271F-E015-464C-88EA-76BE7E5AB083}"/>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6" xr:uid="{78C2B0FF-48FC-4016-8A1E-9AC732CECF3C}"/>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6" xr:uid="{D503344D-AECA-4D0F-9EA6-0E9F576F2E41}"/>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6" xr:uid="{60FB9818-5063-4E26-BC27-7FDB820BE5E8}"/>
  </dataValidations>
  <printOptions horizontalCentered="1" verticalCentered="1"/>
  <pageMargins left="0.78740157480314965" right="0.78740157480314965" top="0.98425196850393704" bottom="0.98425196850393704" header="0.51181102362204722" footer="0.51181102362204722"/>
  <pageSetup paperSize="9" scale="29" orientation="landscape" r:id="rId1"/>
  <headerFooter alignWithMargins="0">
    <oddHeader>&amp;A</oddHeader>
    <oddFooter>&amp;L&amp;D&amp;C&amp;F&amp;RSeite &amp;P</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62">
    <tabColor theme="0" tint="-0.499984740745262"/>
  </sheetPr>
  <dimension ref="A4:O101"/>
  <sheetViews>
    <sheetView topLeftCell="A34" zoomScale="115" zoomScaleNormal="115" workbookViewId="0"/>
  </sheetViews>
  <sheetFormatPr baseColWidth="10" defaultRowHeight="12" outlineLevelRow="1" outlineLevelCol="1"/>
  <cols>
    <col min="1" max="1" width="5.7109375" customWidth="1"/>
    <col min="2" max="2" width="10.42578125" customWidth="1"/>
    <col min="3" max="3" width="44" hidden="1" customWidth="1" outlineLevel="1"/>
    <col min="4" max="4" width="26.85546875" customWidth="1" collapsed="1"/>
    <col min="5" max="6" width="10" customWidth="1"/>
    <col min="7" max="8" width="10" hidden="1" customWidth="1" outlineLevel="1"/>
    <col min="9" max="9" width="10" customWidth="1" collapsed="1"/>
    <col min="10" max="10" width="10.5703125" customWidth="1"/>
    <col min="11" max="14" width="10" hidden="1" customWidth="1" outlineLevel="1"/>
    <col min="15" max="15" width="24.5703125" customWidth="1" collapsed="1"/>
  </cols>
  <sheetData>
    <row r="4" spans="2:15" ht="24">
      <c r="B4" s="365"/>
      <c r="C4" s="365"/>
      <c r="D4" s="365"/>
      <c r="E4" s="365" t="s">
        <v>1004</v>
      </c>
      <c r="F4" s="365" t="s">
        <v>153</v>
      </c>
      <c r="G4" s="365" t="s">
        <v>680</v>
      </c>
      <c r="H4" s="365" t="s">
        <v>1288</v>
      </c>
      <c r="I4" s="365" t="s">
        <v>1005</v>
      </c>
      <c r="J4" s="365" t="s">
        <v>399</v>
      </c>
      <c r="K4" s="1286" t="s">
        <v>2166</v>
      </c>
      <c r="L4" s="1286" t="s">
        <v>2167</v>
      </c>
      <c r="M4" s="1286" t="s">
        <v>2168</v>
      </c>
      <c r="N4" s="1286" t="s">
        <v>2169</v>
      </c>
      <c r="O4" s="365" t="s">
        <v>262</v>
      </c>
    </row>
    <row r="5" spans="2:15">
      <c r="B5" s="365" t="s">
        <v>1045</v>
      </c>
      <c r="C5" s="365" t="s">
        <v>832</v>
      </c>
      <c r="D5" s="365" t="s">
        <v>832</v>
      </c>
      <c r="E5" s="493">
        <v>0.57349848214285715</v>
      </c>
      <c r="F5" s="493">
        <v>0.61767085714285719</v>
      </c>
      <c r="G5" s="493"/>
      <c r="H5" s="493"/>
      <c r="I5" s="493"/>
      <c r="J5" s="493"/>
      <c r="K5" s="493"/>
      <c r="L5" s="493"/>
      <c r="M5" s="493"/>
      <c r="N5" s="493"/>
      <c r="O5" s="365"/>
    </row>
    <row r="6" spans="2:15">
      <c r="B6" s="365"/>
      <c r="C6" s="365" t="s">
        <v>1241</v>
      </c>
      <c r="D6" s="365" t="s">
        <v>1241</v>
      </c>
      <c r="E6" s="493"/>
      <c r="F6" s="493"/>
      <c r="G6" s="493"/>
      <c r="H6" s="493">
        <v>2.1210377441721565E-2</v>
      </c>
      <c r="I6" s="493"/>
      <c r="J6" s="493"/>
      <c r="K6" s="493"/>
      <c r="L6" s="493"/>
      <c r="M6" s="493"/>
      <c r="N6" s="493"/>
      <c r="O6" s="365"/>
    </row>
    <row r="7" spans="2:15">
      <c r="B7" s="365"/>
      <c r="C7" s="365" t="s">
        <v>1037</v>
      </c>
      <c r="D7" s="365" t="s">
        <v>1037</v>
      </c>
      <c r="E7" s="493"/>
      <c r="F7" s="493"/>
      <c r="G7" s="493">
        <v>8.9368469094406309E-4</v>
      </c>
      <c r="H7" s="493"/>
      <c r="I7" s="493">
        <v>2.82E-3</v>
      </c>
      <c r="J7" s="493"/>
      <c r="K7" s="493"/>
      <c r="L7" s="493"/>
      <c r="M7" s="493"/>
      <c r="N7" s="493"/>
      <c r="O7" s="365"/>
    </row>
    <row r="8" spans="2:15">
      <c r="B8" s="365"/>
      <c r="C8" s="365" t="s">
        <v>1026</v>
      </c>
      <c r="D8" s="365" t="s">
        <v>1026</v>
      </c>
      <c r="E8" s="493"/>
      <c r="F8" s="493"/>
      <c r="G8" s="493">
        <v>8.9368469094406309E-4</v>
      </c>
      <c r="H8" s="493"/>
      <c r="I8" s="493"/>
      <c r="J8" s="493">
        <v>2.2865003998739766E-2</v>
      </c>
      <c r="K8" s="493">
        <v>2.292109841625414E-2</v>
      </c>
      <c r="L8" s="493">
        <v>2.3696459160960269E-2</v>
      </c>
      <c r="M8" s="493">
        <v>2.2123963859996553E-2</v>
      </c>
      <c r="N8" s="493">
        <v>2.2872359629815944E-2</v>
      </c>
      <c r="O8" s="365"/>
    </row>
    <row r="9" spans="2:15">
      <c r="B9" s="365"/>
      <c r="C9" s="365" t="s">
        <v>1027</v>
      </c>
      <c r="D9" s="365" t="s">
        <v>1027</v>
      </c>
      <c r="E9" s="493"/>
      <c r="F9" s="493"/>
      <c r="G9" s="493"/>
      <c r="H9" s="493"/>
      <c r="I9" s="493">
        <v>2.6899999999999998E-4</v>
      </c>
      <c r="J9" s="493">
        <v>4.6301664107401913E-4</v>
      </c>
      <c r="K9" s="493">
        <v>5.730274604063536E-4</v>
      </c>
      <c r="L9" s="493">
        <v>5.9241147902400681E-4</v>
      </c>
      <c r="M9" s="493"/>
      <c r="N9" s="493"/>
      <c r="O9" s="365"/>
    </row>
    <row r="10" spans="2:15">
      <c r="B10" s="365"/>
      <c r="C10" s="365" t="s">
        <v>1038</v>
      </c>
      <c r="D10" s="365" t="s">
        <v>1038</v>
      </c>
      <c r="E10" s="493"/>
      <c r="F10" s="493"/>
      <c r="G10" s="493"/>
      <c r="H10" s="493"/>
      <c r="I10" s="493">
        <v>8.9899999999999995E-4</v>
      </c>
      <c r="J10" s="493"/>
      <c r="K10" s="493"/>
      <c r="L10" s="493"/>
      <c r="M10" s="493"/>
      <c r="N10" s="493"/>
      <c r="O10" s="365"/>
    </row>
    <row r="11" spans="2:15">
      <c r="B11" s="365"/>
      <c r="C11" s="365" t="s">
        <v>1039</v>
      </c>
      <c r="D11" s="365" t="s">
        <v>1039</v>
      </c>
      <c r="E11" s="493"/>
      <c r="F11" s="493"/>
      <c r="G11" s="493"/>
      <c r="H11" s="493"/>
      <c r="I11" s="493">
        <v>5.5999999999999999E-3</v>
      </c>
      <c r="J11" s="493"/>
      <c r="K11" s="493"/>
      <c r="L11" s="493"/>
      <c r="M11" s="493"/>
      <c r="N11" s="493"/>
      <c r="O11" s="365"/>
    </row>
    <row r="12" spans="2:15">
      <c r="B12" s="365" t="s">
        <v>1071</v>
      </c>
      <c r="C12" s="365" t="s">
        <v>1019</v>
      </c>
      <c r="D12" s="365" t="s">
        <v>1019</v>
      </c>
      <c r="E12" s="493">
        <v>4.1882486338246185E-2</v>
      </c>
      <c r="F12" s="493">
        <v>4.1882486338246185E-2</v>
      </c>
      <c r="G12" s="493"/>
      <c r="H12" s="493"/>
      <c r="I12" s="493"/>
      <c r="J12" s="493"/>
      <c r="K12" s="493"/>
      <c r="L12" s="493"/>
      <c r="M12" s="493"/>
      <c r="N12" s="493"/>
      <c r="O12" s="365" t="s">
        <v>1044</v>
      </c>
    </row>
    <row r="13" spans="2:15">
      <c r="B13" s="365"/>
      <c r="C13" s="365" t="s">
        <v>1360</v>
      </c>
      <c r="D13" s="365" t="s">
        <v>1360</v>
      </c>
      <c r="E13" s="493"/>
      <c r="F13" s="493"/>
      <c r="G13" s="493"/>
      <c r="H13" s="493"/>
      <c r="I13" s="493">
        <v>4.4400000000000002E-2</v>
      </c>
      <c r="J13" s="493"/>
      <c r="K13" s="493"/>
      <c r="L13" s="493"/>
      <c r="M13" s="493"/>
      <c r="N13" s="493"/>
      <c r="O13" s="365"/>
    </row>
    <row r="14" spans="2:15">
      <c r="B14" s="365"/>
      <c r="C14" s="365" t="s">
        <v>1021</v>
      </c>
      <c r="D14" s="365" t="s">
        <v>1021</v>
      </c>
      <c r="E14" s="493"/>
      <c r="F14" s="493"/>
      <c r="G14" s="493">
        <v>1.4310707127789484E-2</v>
      </c>
      <c r="H14" s="493"/>
      <c r="I14" s="493"/>
      <c r="J14" s="493"/>
      <c r="K14" s="493"/>
      <c r="L14" s="493"/>
      <c r="M14" s="493"/>
      <c r="N14" s="493"/>
      <c r="O14" s="365"/>
    </row>
    <row r="15" spans="2:15">
      <c r="B15" s="365"/>
      <c r="C15" s="365" t="s">
        <v>1023</v>
      </c>
      <c r="D15" s="365" t="s">
        <v>1023</v>
      </c>
      <c r="E15" s="493">
        <v>0.10249999999999999</v>
      </c>
      <c r="F15" s="493">
        <v>0.10249999999999999</v>
      </c>
      <c r="G15" s="493">
        <v>6.6842119112289225E-2</v>
      </c>
      <c r="H15" s="493">
        <v>9.0998003021059322E-3</v>
      </c>
      <c r="I15" s="493">
        <v>9.7699999999999992E-3</v>
      </c>
      <c r="J15" s="493">
        <v>1.2414625927827761E-2</v>
      </c>
      <c r="K15" s="493">
        <v>1.4605724029474857E-2</v>
      </c>
      <c r="L15" s="493">
        <v>1.4826447195860718E-2</v>
      </c>
      <c r="M15" s="493">
        <v>3.2202533945090471E-3</v>
      </c>
      <c r="N15" s="493">
        <v>3.2689181867758647E-3</v>
      </c>
      <c r="O15" s="365"/>
    </row>
    <row r="16" spans="2:15">
      <c r="B16" s="365"/>
      <c r="C16" s="365" t="s">
        <v>1018</v>
      </c>
      <c r="D16" s="365" t="s">
        <v>1018</v>
      </c>
      <c r="E16" s="493">
        <v>9.6831554696428569E-4</v>
      </c>
      <c r="F16" s="493">
        <v>9.6831554696428569E-4</v>
      </c>
      <c r="G16" s="493"/>
      <c r="H16" s="493"/>
      <c r="I16" s="493"/>
      <c r="J16" s="493"/>
      <c r="K16" s="493"/>
      <c r="L16" s="493"/>
      <c r="M16" s="493"/>
      <c r="N16" s="493"/>
      <c r="O16" s="365" t="s">
        <v>1044</v>
      </c>
    </row>
    <row r="17" spans="2:15">
      <c r="B17" s="365"/>
      <c r="C17" s="365" t="s">
        <v>1036</v>
      </c>
      <c r="D17" s="365" t="s">
        <v>1036</v>
      </c>
      <c r="E17" s="493"/>
      <c r="F17" s="493"/>
      <c r="G17" s="493"/>
      <c r="H17" s="493"/>
      <c r="I17" s="493">
        <v>6.0600000000000003E-3</v>
      </c>
      <c r="J17" s="493"/>
      <c r="K17" s="493"/>
      <c r="L17" s="493"/>
      <c r="M17" s="493"/>
      <c r="N17" s="493"/>
      <c r="O17" s="365"/>
    </row>
    <row r="18" spans="2:15">
      <c r="B18" s="365"/>
      <c r="C18" s="365" t="s">
        <v>1017</v>
      </c>
      <c r="D18" s="365" t="s">
        <v>1017</v>
      </c>
      <c r="E18" s="493">
        <v>3.3483068566071434E-3</v>
      </c>
      <c r="F18" s="493">
        <v>3.3483068566071434E-3</v>
      </c>
      <c r="G18" s="493"/>
      <c r="H18" s="493">
        <v>1.6437167168423922E-4</v>
      </c>
      <c r="I18" s="493"/>
      <c r="J18" s="493"/>
      <c r="K18" s="493"/>
      <c r="L18" s="493"/>
      <c r="M18" s="493"/>
      <c r="N18" s="493"/>
      <c r="O18" s="365" t="s">
        <v>1044</v>
      </c>
    </row>
    <row r="19" spans="2:15">
      <c r="B19" s="365"/>
      <c r="C19" s="365" t="s">
        <v>540</v>
      </c>
      <c r="D19" s="365" t="s">
        <v>540</v>
      </c>
      <c r="E19" s="493"/>
      <c r="F19" s="493"/>
      <c r="G19" s="493">
        <v>0.96356849703681202</v>
      </c>
      <c r="H19" s="493"/>
      <c r="I19" s="493"/>
      <c r="J19" s="493"/>
      <c r="K19" s="493"/>
      <c r="L19" s="493"/>
      <c r="M19" s="493"/>
      <c r="N19" s="493"/>
      <c r="O19" s="365"/>
    </row>
    <row r="20" spans="2:15">
      <c r="B20" s="365"/>
      <c r="C20" s="365" t="s">
        <v>2170</v>
      </c>
      <c r="D20" s="365" t="s">
        <v>2170</v>
      </c>
      <c r="E20" s="493"/>
      <c r="F20" s="493"/>
      <c r="G20" s="493"/>
      <c r="H20" s="493"/>
      <c r="I20" s="493"/>
      <c r="J20" s="493">
        <v>2.1708482619382779E-3</v>
      </c>
      <c r="K20" s="493"/>
      <c r="L20" s="493"/>
      <c r="M20" s="493">
        <v>1.1134952809862162E-2</v>
      </c>
      <c r="N20" s="493">
        <v>1.1303225333483045E-2</v>
      </c>
      <c r="O20" s="365"/>
    </row>
    <row r="21" spans="2:15">
      <c r="B21" s="365"/>
      <c r="C21" s="365" t="s">
        <v>1041</v>
      </c>
      <c r="D21" s="365" t="s">
        <v>1041</v>
      </c>
      <c r="E21" s="493">
        <v>1.2874999999999999E-2</v>
      </c>
      <c r="F21" s="493">
        <v>1.2874999999999999E-2</v>
      </c>
      <c r="G21" s="493"/>
      <c r="H21" s="493"/>
      <c r="I21" s="493">
        <v>1.23E-2</v>
      </c>
      <c r="J21" s="493"/>
      <c r="K21" s="493"/>
      <c r="L21" s="493"/>
      <c r="M21" s="493"/>
      <c r="N21" s="493"/>
      <c r="O21" s="365"/>
    </row>
    <row r="22" spans="2:15">
      <c r="B22" s="365"/>
      <c r="C22" s="365" t="s">
        <v>1359</v>
      </c>
      <c r="D22" s="365" t="s">
        <v>1359</v>
      </c>
      <c r="E22" s="493"/>
      <c r="F22" s="493"/>
      <c r="G22" s="493"/>
      <c r="H22" s="493"/>
      <c r="I22" s="493">
        <v>9.0900000000000009E-3</v>
      </c>
      <c r="J22" s="493"/>
      <c r="K22" s="493"/>
      <c r="L22" s="493"/>
      <c r="M22" s="493"/>
      <c r="N22" s="493"/>
      <c r="O22" s="365"/>
    </row>
    <row r="23" spans="2:15">
      <c r="B23" s="365"/>
      <c r="C23" s="365" t="s">
        <v>1031</v>
      </c>
      <c r="D23" s="365" t="s">
        <v>1031</v>
      </c>
      <c r="E23" s="493"/>
      <c r="F23" s="493"/>
      <c r="G23" s="493">
        <v>2.6203945850514655E-3</v>
      </c>
      <c r="H23" s="493"/>
      <c r="I23" s="493"/>
      <c r="J23" s="493"/>
      <c r="K23" s="493"/>
      <c r="L23" s="493"/>
      <c r="M23" s="493"/>
      <c r="N23" s="493"/>
      <c r="O23" s="365"/>
    </row>
    <row r="24" spans="2:15" s="489" customFormat="1">
      <c r="B24" s="490"/>
      <c r="C24" s="490" t="s">
        <v>1042</v>
      </c>
      <c r="D24" s="490" t="s">
        <v>1042</v>
      </c>
      <c r="E24" s="494"/>
      <c r="F24" s="494"/>
      <c r="G24" s="494">
        <v>9.7051651298202413E-3</v>
      </c>
      <c r="H24" s="494"/>
      <c r="I24" s="494"/>
      <c r="J24" s="494"/>
      <c r="K24" s="494"/>
      <c r="L24" s="494"/>
      <c r="M24" s="494"/>
      <c r="N24" s="494"/>
      <c r="O24" s="490"/>
    </row>
    <row r="25" spans="2:15">
      <c r="B25" s="365" t="s">
        <v>1072</v>
      </c>
      <c r="C25" s="365" t="s">
        <v>1032</v>
      </c>
      <c r="D25" s="365" t="s">
        <v>1032</v>
      </c>
      <c r="E25" s="493">
        <v>0.87499999999999989</v>
      </c>
      <c r="F25" s="493">
        <v>0.87499999999999989</v>
      </c>
      <c r="G25" s="493"/>
      <c r="H25" s="493">
        <v>0.45151578278299759</v>
      </c>
      <c r="I25" s="493">
        <v>0.751</v>
      </c>
      <c r="J25" s="493">
        <v>0.38088614690460865</v>
      </c>
      <c r="K25" s="493">
        <v>0.37896544424291595</v>
      </c>
      <c r="L25" s="493">
        <v>0.38469240804391064</v>
      </c>
      <c r="M25" s="493">
        <v>0.38501228510128099</v>
      </c>
      <c r="N25" s="493">
        <v>0.3908306293677834</v>
      </c>
      <c r="O25" s="365"/>
    </row>
    <row r="26" spans="2:15">
      <c r="B26" s="365"/>
      <c r="C26" s="365" t="s">
        <v>1033</v>
      </c>
      <c r="D26" s="365" t="s">
        <v>1033</v>
      </c>
      <c r="E26" s="493">
        <v>0.11187499999999999</v>
      </c>
      <c r="F26" s="493">
        <v>0.11187499999999999</v>
      </c>
      <c r="G26" s="493">
        <v>0.12306149384612067</v>
      </c>
      <c r="H26" s="493"/>
      <c r="I26" s="493"/>
      <c r="J26" s="493"/>
      <c r="K26" s="493"/>
      <c r="L26" s="493"/>
      <c r="M26" s="493"/>
      <c r="N26" s="493"/>
      <c r="O26" s="365"/>
    </row>
    <row r="27" spans="2:15">
      <c r="B27" s="365"/>
      <c r="C27" s="365" t="s">
        <v>1361</v>
      </c>
      <c r="D27" s="365" t="s">
        <v>1361</v>
      </c>
      <c r="E27" s="493"/>
      <c r="F27" s="493"/>
      <c r="G27" s="493"/>
      <c r="H27" s="493"/>
      <c r="I27" s="493">
        <v>0.189</v>
      </c>
      <c r="J27" s="493"/>
      <c r="K27" s="493"/>
      <c r="L27" s="493"/>
      <c r="M27" s="493"/>
      <c r="N27" s="493"/>
      <c r="O27" s="365"/>
    </row>
    <row r="28" spans="2:15">
      <c r="B28" s="365"/>
      <c r="C28" s="365" t="s">
        <v>1362</v>
      </c>
      <c r="D28" s="365" t="s">
        <v>1362</v>
      </c>
      <c r="E28" s="493"/>
      <c r="F28" s="493"/>
      <c r="G28" s="493"/>
      <c r="H28" s="493"/>
      <c r="I28" s="493">
        <v>8.5900000000000004E-2</v>
      </c>
      <c r="J28" s="493"/>
      <c r="K28" s="493"/>
      <c r="L28" s="493"/>
      <c r="M28" s="493"/>
      <c r="N28" s="493"/>
      <c r="O28" s="365"/>
    </row>
    <row r="29" spans="2:15">
      <c r="B29" s="365"/>
      <c r="C29" s="365" t="s">
        <v>1034</v>
      </c>
      <c r="D29" s="365" t="s">
        <v>1034</v>
      </c>
      <c r="E29" s="493">
        <v>0.34562500000000002</v>
      </c>
      <c r="F29" s="493">
        <v>0.34562500000000002</v>
      </c>
      <c r="G29" s="493"/>
      <c r="H29" s="493"/>
      <c r="I29" s="493">
        <v>0.33600000000000002</v>
      </c>
      <c r="J29" s="493"/>
      <c r="K29" s="493"/>
      <c r="L29" s="493"/>
      <c r="M29" s="493"/>
      <c r="N29" s="493"/>
      <c r="O29" s="365"/>
    </row>
    <row r="30" spans="2:15">
      <c r="B30" s="365"/>
      <c r="C30" s="365" t="s">
        <v>51</v>
      </c>
      <c r="D30" s="365" t="s">
        <v>51</v>
      </c>
      <c r="E30" s="493">
        <v>2.3749999999999997E-2</v>
      </c>
      <c r="F30" s="493">
        <v>2.3749999999999997E-2</v>
      </c>
      <c r="G30" s="493">
        <v>1.0988496760691155</v>
      </c>
      <c r="H30" s="493">
        <v>1.0749235999637525E-2</v>
      </c>
      <c r="I30" s="493">
        <v>4.8399999999999999E-2</v>
      </c>
      <c r="J30" s="493"/>
      <c r="K30" s="493"/>
      <c r="L30" s="493"/>
      <c r="M30" s="493"/>
      <c r="N30" s="493"/>
      <c r="O30" s="365"/>
    </row>
    <row r="31" spans="2:15">
      <c r="B31" s="365"/>
      <c r="C31" s="365" t="s">
        <v>1043</v>
      </c>
      <c r="D31" s="365" t="s">
        <v>1043</v>
      </c>
      <c r="E31" s="493"/>
      <c r="F31" s="493"/>
      <c r="G31" s="493">
        <v>0.30990356834994187</v>
      </c>
      <c r="H31" s="493"/>
      <c r="I31" s="493"/>
      <c r="J31" s="493"/>
      <c r="K31" s="493"/>
      <c r="L31" s="493"/>
      <c r="M31" s="493"/>
      <c r="N31" s="493"/>
      <c r="O31" s="365"/>
    </row>
    <row r="32" spans="2:15">
      <c r="B32" s="365"/>
      <c r="C32" s="365" t="s">
        <v>1363</v>
      </c>
      <c r="D32" s="365" t="s">
        <v>1363</v>
      </c>
      <c r="E32" s="493"/>
      <c r="F32" s="493"/>
      <c r="G32" s="493"/>
      <c r="H32" s="493"/>
      <c r="I32" s="493"/>
      <c r="J32" s="493">
        <v>0.10776000000000001</v>
      </c>
      <c r="K32" s="493">
        <v>0.10775999999999999</v>
      </c>
      <c r="L32" s="493">
        <v>0.10775999999999999</v>
      </c>
      <c r="M32" s="493">
        <v>0.10775999999999999</v>
      </c>
      <c r="N32" s="493">
        <v>0.10775999999999999</v>
      </c>
      <c r="O32" s="365"/>
    </row>
    <row r="33" spans="2:15" ht="10.5" customHeight="1">
      <c r="B33" s="365"/>
      <c r="C33" s="365" t="s">
        <v>1035</v>
      </c>
      <c r="D33" s="365" t="s">
        <v>1035</v>
      </c>
      <c r="E33" s="493">
        <v>0.121875</v>
      </c>
      <c r="F33" s="493">
        <v>0.121875</v>
      </c>
      <c r="G33" s="493"/>
      <c r="H33" s="493">
        <v>1.6790422076868122E-2</v>
      </c>
      <c r="I33" s="493">
        <v>0.40400000000000003</v>
      </c>
      <c r="J33" s="493">
        <v>3.7084625129572973E-2</v>
      </c>
      <c r="K33" s="493">
        <v>1.7685054064669414E-2</v>
      </c>
      <c r="L33" s="493">
        <v>1.7952312375382501E-2</v>
      </c>
      <c r="M33" s="493">
        <v>0.11701389155570738</v>
      </c>
      <c r="N33" s="493">
        <v>0.11878221722057591</v>
      </c>
      <c r="O33" s="365"/>
    </row>
    <row r="34" spans="2:15">
      <c r="B34" s="365"/>
      <c r="C34" s="365" t="s">
        <v>444</v>
      </c>
      <c r="D34" s="365" t="s">
        <v>444</v>
      </c>
      <c r="E34" s="493"/>
      <c r="F34" s="493"/>
      <c r="G34" s="493">
        <v>6.7574417935721137E-2</v>
      </c>
      <c r="H34" s="493"/>
      <c r="I34" s="493"/>
      <c r="J34" s="493"/>
      <c r="K34" s="493"/>
      <c r="L34" s="493"/>
      <c r="M34" s="493"/>
      <c r="N34" s="493"/>
      <c r="O34" s="365"/>
    </row>
    <row r="35" spans="2:15">
      <c r="B35" s="365" t="s">
        <v>1070</v>
      </c>
      <c r="C35" s="365" t="s">
        <v>1025</v>
      </c>
      <c r="D35" s="365" t="s">
        <v>1025</v>
      </c>
      <c r="E35" s="493"/>
      <c r="F35" s="493"/>
      <c r="G35" s="493"/>
      <c r="H35" s="493"/>
      <c r="I35" s="493">
        <v>5.27</v>
      </c>
      <c r="J35" s="493">
        <v>7.4851128179925244</v>
      </c>
      <c r="K35" s="493">
        <v>7.9863458434896</v>
      </c>
      <c r="L35" s="493">
        <v>8.1070363028513022</v>
      </c>
      <c r="M35" s="493">
        <v>5.3351788317707136</v>
      </c>
      <c r="N35" s="493">
        <v>5.4158045893577267</v>
      </c>
      <c r="O35" s="365"/>
    </row>
    <row r="36" spans="2:15">
      <c r="B36" s="365"/>
      <c r="C36" s="365" t="s">
        <v>1024</v>
      </c>
      <c r="D36" s="365" t="s">
        <v>1024</v>
      </c>
      <c r="E36" s="493">
        <v>8.8125</v>
      </c>
      <c r="F36" s="493">
        <v>8.8125</v>
      </c>
      <c r="G36" s="493"/>
      <c r="H36" s="493">
        <v>13.402058669342134</v>
      </c>
      <c r="I36" s="493">
        <v>7.7</v>
      </c>
      <c r="J36" s="493">
        <v>7.9612303433988822</v>
      </c>
      <c r="K36" s="493">
        <v>8.1656413107905372</v>
      </c>
      <c r="L36" s="493">
        <v>8.4418635760920964</v>
      </c>
      <c r="M36" s="493">
        <v>6.9424480780000515</v>
      </c>
      <c r="N36" s="493">
        <v>7.1772929189446968</v>
      </c>
      <c r="O36" s="365"/>
    </row>
    <row r="37" spans="2:15">
      <c r="B37" s="365" t="s">
        <v>368</v>
      </c>
      <c r="C37" s="365" t="s">
        <v>1021</v>
      </c>
      <c r="D37" s="365" t="s">
        <v>1021</v>
      </c>
      <c r="E37" s="493">
        <v>2.125</v>
      </c>
      <c r="F37" s="493">
        <v>2.125</v>
      </c>
      <c r="G37" s="493">
        <v>3.3403167440702055</v>
      </c>
      <c r="H37" s="493">
        <v>2.6655944055944056</v>
      </c>
      <c r="I37" s="493">
        <v>2.2000000000000002</v>
      </c>
      <c r="J37" s="493">
        <v>0.32544128070717526</v>
      </c>
      <c r="K37" s="493"/>
      <c r="L37" s="493"/>
      <c r="M37" s="493">
        <v>1.6692890823331681</v>
      </c>
      <c r="N37" s="493">
        <v>1.6945155463634605</v>
      </c>
      <c r="O37" s="365" t="s">
        <v>1022</v>
      </c>
    </row>
    <row r="38" spans="2:15">
      <c r="B38" s="365" t="s">
        <v>1048</v>
      </c>
      <c r="C38" s="365"/>
      <c r="D38" s="365"/>
      <c r="E38" s="493">
        <v>11.025697590884675</v>
      </c>
      <c r="F38" s="493">
        <v>11.069869965884674</v>
      </c>
      <c r="G38" s="493">
        <v>2.6582234085745502</v>
      </c>
      <c r="H38" s="493">
        <v>13.911588659617149</v>
      </c>
      <c r="I38" s="493">
        <v>14.875508</v>
      </c>
      <c r="J38" s="493">
        <v>16.009987428255169</v>
      </c>
      <c r="K38" s="493">
        <v>16.69449750249386</v>
      </c>
      <c r="L38" s="493">
        <v>17.098419917198537</v>
      </c>
      <c r="M38" s="493">
        <v>12.92389225649212</v>
      </c>
      <c r="N38" s="493">
        <v>13.247914858040858</v>
      </c>
      <c r="O38" s="365"/>
    </row>
    <row r="39" spans="2:15">
      <c r="B39" s="365" t="s">
        <v>1047</v>
      </c>
      <c r="C39" s="365"/>
      <c r="D39" s="365"/>
      <c r="E39" s="493">
        <v>13.150697590884675</v>
      </c>
      <c r="F39" s="493">
        <v>13.194869965884674</v>
      </c>
      <c r="G39" s="493">
        <v>5.9985401526447557</v>
      </c>
      <c r="H39" s="493">
        <v>16.577183065211553</v>
      </c>
      <c r="I39" s="493">
        <v>17.075507999999999</v>
      </c>
      <c r="J39" s="493">
        <v>16.335428708962343</v>
      </c>
      <c r="K39" s="493">
        <v>16.69449750249386</v>
      </c>
      <c r="L39" s="493">
        <v>17.098419917198537</v>
      </c>
      <c r="M39" s="493">
        <v>14.593181338825289</v>
      </c>
      <c r="N39" s="493">
        <v>14.942430404404318</v>
      </c>
      <c r="O39" s="365"/>
    </row>
    <row r="40" spans="2:15">
      <c r="C40" t="s">
        <v>2143</v>
      </c>
      <c r="E40" s="1254">
        <v>0.33025641025641028</v>
      </c>
      <c r="F40" s="1254">
        <v>0.62358974358974351</v>
      </c>
      <c r="G40" s="1254"/>
      <c r="H40" s="1254">
        <v>3.0769230769230769E-3</v>
      </c>
      <c r="I40" s="1254">
        <v>1.9487179487179485E-2</v>
      </c>
      <c r="J40" s="1254">
        <v>2.3589743589743587E-2</v>
      </c>
      <c r="K40" s="1254"/>
      <c r="L40" s="1254"/>
      <c r="M40" s="1254"/>
      <c r="N40" s="1254"/>
    </row>
    <row r="41" spans="2:15">
      <c r="C41" t="s">
        <v>2176</v>
      </c>
      <c r="K41" s="1254">
        <v>0.75174221724925516</v>
      </c>
      <c r="L41" s="1254">
        <v>5.4434643124344817E-2</v>
      </c>
      <c r="M41" s="1254">
        <v>0.11872621668811453</v>
      </c>
      <c r="N41" s="1254">
        <v>7.5096922938285557E-2</v>
      </c>
    </row>
    <row r="43" spans="2:15">
      <c r="C43" t="s">
        <v>830</v>
      </c>
      <c r="E43" s="488">
        <v>0.57349848214285715</v>
      </c>
      <c r="F43" s="488"/>
      <c r="G43" s="488"/>
      <c r="H43" s="488"/>
      <c r="I43" s="488"/>
      <c r="J43" s="488"/>
      <c r="K43" s="488"/>
      <c r="L43" s="488"/>
      <c r="M43" s="488"/>
      <c r="N43" s="488"/>
    </row>
    <row r="44" spans="2:15">
      <c r="C44" t="s">
        <v>831</v>
      </c>
      <c r="E44" s="488"/>
      <c r="F44" s="488">
        <v>0.61767085714285719</v>
      </c>
      <c r="G44" s="488"/>
      <c r="H44" s="488"/>
      <c r="I44" s="488"/>
      <c r="J44" s="488"/>
      <c r="K44" s="488"/>
      <c r="L44" s="488"/>
      <c r="M44" s="488"/>
      <c r="N44" s="488"/>
    </row>
    <row r="45" spans="2:15">
      <c r="E45" s="488"/>
      <c r="F45" s="488"/>
      <c r="G45" s="488"/>
      <c r="H45" s="488"/>
      <c r="I45" s="488"/>
      <c r="J45" s="488"/>
      <c r="K45" s="488"/>
      <c r="L45" s="488"/>
      <c r="M45" s="488"/>
      <c r="N45" s="488"/>
    </row>
    <row r="46" spans="2:15">
      <c r="C46" t="s">
        <v>1017</v>
      </c>
      <c r="E46" s="488">
        <v>2.6449787116071431E-3</v>
      </c>
      <c r="F46" s="488">
        <v>2.6449787116071431E-3</v>
      </c>
      <c r="G46" s="488"/>
      <c r="H46" s="488"/>
      <c r="I46" s="488"/>
      <c r="J46" s="488"/>
      <c r="K46" s="488"/>
      <c r="L46" s="488"/>
      <c r="M46" s="488"/>
      <c r="N46" s="488"/>
      <c r="O46" t="s">
        <v>1028</v>
      </c>
    </row>
    <row r="47" spans="2:15">
      <c r="C47" t="s">
        <v>1018</v>
      </c>
      <c r="E47" s="488">
        <v>1.5933606696428575E-4</v>
      </c>
      <c r="F47" s="488">
        <v>1.5933606696428575E-4</v>
      </c>
      <c r="G47" s="488"/>
      <c r="H47" s="488"/>
      <c r="I47" s="488"/>
      <c r="J47" s="488"/>
      <c r="K47" s="488"/>
      <c r="L47" s="488"/>
      <c r="M47" s="488"/>
      <c r="N47" s="488"/>
      <c r="O47" t="s">
        <v>1028</v>
      </c>
    </row>
    <row r="48" spans="2:15">
      <c r="C48" t="s">
        <v>1017</v>
      </c>
      <c r="E48" s="488">
        <v>7.033281450000001E-4</v>
      </c>
      <c r="F48" s="488">
        <v>7.033281450000001E-4</v>
      </c>
      <c r="G48" s="488"/>
      <c r="H48" s="488"/>
      <c r="I48" s="488"/>
      <c r="J48" s="488"/>
      <c r="K48" s="488"/>
      <c r="L48" s="488"/>
      <c r="M48" s="488"/>
      <c r="N48" s="488"/>
      <c r="O48" t="s">
        <v>1029</v>
      </c>
    </row>
    <row r="49" spans="1:15">
      <c r="C49" t="s">
        <v>1018</v>
      </c>
      <c r="E49" s="488">
        <v>8.397948000000001E-5</v>
      </c>
      <c r="F49" s="488">
        <v>8.397948000000001E-5</v>
      </c>
      <c r="G49" s="488"/>
      <c r="H49" s="488"/>
      <c r="I49" s="488"/>
      <c r="J49" s="488"/>
      <c r="K49" s="488"/>
      <c r="L49" s="488"/>
      <c r="M49" s="488"/>
      <c r="N49" s="488"/>
      <c r="O49" t="s">
        <v>1029</v>
      </c>
    </row>
    <row r="50" spans="1:15">
      <c r="C50" t="s">
        <v>1019</v>
      </c>
      <c r="E50" s="488">
        <v>4.1882486338246185E-2</v>
      </c>
      <c r="F50" s="488">
        <v>4.1882486338246185E-2</v>
      </c>
      <c r="G50" s="488"/>
      <c r="H50" s="488"/>
      <c r="I50" s="488"/>
      <c r="J50" s="488"/>
      <c r="K50" s="488"/>
      <c r="L50" s="488"/>
      <c r="M50" s="488"/>
      <c r="N50" s="488"/>
      <c r="O50" t="s">
        <v>1030</v>
      </c>
    </row>
    <row r="51" spans="1:15">
      <c r="C51" t="s">
        <v>1020</v>
      </c>
      <c r="E51" s="488">
        <v>1.570593237684232E-3</v>
      </c>
      <c r="F51" s="488">
        <v>1.570593237684232E-3</v>
      </c>
      <c r="G51" s="488"/>
      <c r="H51" s="488"/>
      <c r="I51" s="488"/>
      <c r="J51" s="488"/>
      <c r="K51" s="488"/>
      <c r="L51" s="488"/>
      <c r="M51" s="488"/>
      <c r="N51" s="488"/>
      <c r="O51" t="s">
        <v>1030</v>
      </c>
    </row>
    <row r="52" spans="1:15">
      <c r="E52" s="487"/>
      <c r="F52" s="487"/>
    </row>
    <row r="53" spans="1:15">
      <c r="A53" s="1547" t="s">
        <v>916</v>
      </c>
      <c r="B53" s="1547"/>
      <c r="C53" s="1547"/>
      <c r="D53" s="1547"/>
      <c r="E53" s="1547" t="s">
        <v>1081</v>
      </c>
      <c r="F53" s="1547"/>
      <c r="G53" s="1547"/>
      <c r="H53" s="1547"/>
      <c r="I53" s="1547"/>
      <c r="J53" s="1547"/>
      <c r="K53" s="1547"/>
      <c r="L53" s="1547"/>
      <c r="M53" s="1547"/>
      <c r="N53" s="1547"/>
    </row>
    <row r="54" spans="1:15">
      <c r="A54" s="1547"/>
      <c r="B54" s="1547"/>
      <c r="C54" s="1547"/>
      <c r="D54" s="1547"/>
      <c r="E54" s="495" t="s">
        <v>1004</v>
      </c>
      <c r="F54" s="495" t="s">
        <v>153</v>
      </c>
      <c r="G54" s="495" t="s">
        <v>680</v>
      </c>
      <c r="H54" s="495" t="s">
        <v>1336</v>
      </c>
      <c r="I54" s="495" t="s">
        <v>1005</v>
      </c>
      <c r="J54" s="495" t="s">
        <v>399</v>
      </c>
      <c r="K54" s="495" t="s">
        <v>2166</v>
      </c>
      <c r="L54" s="495" t="s">
        <v>2167</v>
      </c>
      <c r="M54" s="495" t="s">
        <v>2168</v>
      </c>
      <c r="N54" s="495" t="s">
        <v>2169</v>
      </c>
    </row>
    <row r="55" spans="1:15" ht="21">
      <c r="A55" s="1543" t="s">
        <v>773</v>
      </c>
      <c r="B55" s="1544"/>
      <c r="C55" s="1544"/>
      <c r="D55" s="1545"/>
      <c r="E55" s="635" t="s">
        <v>2164</v>
      </c>
      <c r="F55" s="635" t="s">
        <v>2164</v>
      </c>
      <c r="G55" s="635"/>
      <c r="H55" s="635" t="s">
        <v>1334</v>
      </c>
      <c r="I55" s="635" t="s">
        <v>1333</v>
      </c>
      <c r="J55" s="635" t="s">
        <v>2164</v>
      </c>
      <c r="K55" s="635" t="s">
        <v>2164</v>
      </c>
      <c r="L55" s="635" t="s">
        <v>2164</v>
      </c>
      <c r="M55" s="635" t="s">
        <v>2164</v>
      </c>
      <c r="N55" s="635" t="s">
        <v>2164</v>
      </c>
    </row>
    <row r="56" spans="1:15" ht="12" customHeight="1">
      <c r="A56" s="1557" t="s">
        <v>1085</v>
      </c>
      <c r="B56" s="497" t="s">
        <v>1075</v>
      </c>
      <c r="C56" s="498"/>
      <c r="D56" s="499"/>
      <c r="E56" s="1516">
        <v>5.2014711760005834E-2</v>
      </c>
      <c r="F56" s="1516">
        <v>5.5797480823750092E-2</v>
      </c>
      <c r="G56" s="1516">
        <v>6.723924618685786E-4</v>
      </c>
      <c r="H56" s="1516">
        <v>1.5246553043428816E-3</v>
      </c>
      <c r="I56" s="1516">
        <v>6.4454941639640142E-4</v>
      </c>
      <c r="J56" s="1516">
        <v>1.4570917525296373E-3</v>
      </c>
      <c r="K56" s="496">
        <v>1.4072975765308832E-3</v>
      </c>
      <c r="L56" s="496">
        <v>1.4205330526216161E-3</v>
      </c>
      <c r="M56" s="496">
        <v>1.7118653901561983E-3</v>
      </c>
      <c r="N56" s="496">
        <v>1.7264875170852644E-3</v>
      </c>
    </row>
    <row r="57" spans="1:15" ht="12" customHeight="1">
      <c r="A57" s="1558"/>
      <c r="B57" s="1548" t="s">
        <v>1045</v>
      </c>
      <c r="C57" s="491" t="s">
        <v>832</v>
      </c>
      <c r="D57" s="491" t="s">
        <v>1049</v>
      </c>
      <c r="E57" s="1517">
        <v>5.2014711760005834E-2</v>
      </c>
      <c r="F57" s="1517">
        <v>5.5797480823750092E-2</v>
      </c>
      <c r="G57" s="1517">
        <v>0</v>
      </c>
      <c r="H57" s="1517">
        <v>0</v>
      </c>
      <c r="I57" s="1517">
        <v>0</v>
      </c>
      <c r="J57" s="1517">
        <v>0</v>
      </c>
      <c r="K57" s="492">
        <v>0</v>
      </c>
      <c r="L57" s="492">
        <v>0</v>
      </c>
      <c r="M57" s="492">
        <v>0</v>
      </c>
      <c r="N57" s="492">
        <v>0</v>
      </c>
    </row>
    <row r="58" spans="1:15" outlineLevel="1">
      <c r="A58" s="1558"/>
      <c r="B58" s="1549"/>
      <c r="C58" s="491" t="s">
        <v>1241</v>
      </c>
      <c r="D58" s="491" t="s">
        <v>1241</v>
      </c>
      <c r="E58" s="1517">
        <v>0</v>
      </c>
      <c r="F58" s="1517">
        <v>0</v>
      </c>
      <c r="G58" s="1517">
        <v>0</v>
      </c>
      <c r="H58" s="1517">
        <v>1.5246553043428816E-3</v>
      </c>
      <c r="I58" s="1517">
        <v>0</v>
      </c>
      <c r="J58" s="1517">
        <v>0</v>
      </c>
      <c r="K58" s="492">
        <v>0</v>
      </c>
      <c r="L58" s="492">
        <v>0</v>
      </c>
      <c r="M58" s="492">
        <v>0</v>
      </c>
      <c r="N58" s="492">
        <v>0</v>
      </c>
    </row>
    <row r="59" spans="1:15">
      <c r="A59" s="1558"/>
      <c r="B59" s="1549"/>
      <c r="C59" s="491" t="s">
        <v>1037</v>
      </c>
      <c r="D59" s="491" t="s">
        <v>1050</v>
      </c>
      <c r="E59" s="1517">
        <v>0</v>
      </c>
      <c r="F59" s="1517">
        <v>0</v>
      </c>
      <c r="G59" s="1517">
        <v>3.361962309342893E-4</v>
      </c>
      <c r="H59" s="1517">
        <v>0</v>
      </c>
      <c r="I59" s="1517">
        <v>1.8957335776364747E-4</v>
      </c>
      <c r="J59" s="1517">
        <v>0</v>
      </c>
      <c r="K59" s="492">
        <v>0</v>
      </c>
      <c r="L59" s="492">
        <v>0</v>
      </c>
      <c r="M59" s="492">
        <v>0</v>
      </c>
      <c r="N59" s="492">
        <v>0</v>
      </c>
    </row>
    <row r="60" spans="1:15">
      <c r="A60" s="1558"/>
      <c r="B60" s="1549"/>
      <c r="C60" s="491" t="s">
        <v>1026</v>
      </c>
      <c r="D60" s="491" t="s">
        <v>1051</v>
      </c>
      <c r="E60" s="1517">
        <v>0</v>
      </c>
      <c r="F60" s="1517">
        <v>0</v>
      </c>
      <c r="G60" s="1517">
        <v>3.361962309342893E-4</v>
      </c>
      <c r="H60" s="1517">
        <v>0</v>
      </c>
      <c r="I60" s="1517">
        <v>0</v>
      </c>
      <c r="J60" s="1517">
        <v>1.4281712650433783E-3</v>
      </c>
      <c r="K60" s="492">
        <v>1.3729732453959837E-3</v>
      </c>
      <c r="L60" s="492">
        <v>1.3858859049966986E-3</v>
      </c>
      <c r="M60" s="492">
        <v>1.7118653901561983E-3</v>
      </c>
      <c r="N60" s="492">
        <v>1.7264875170852644E-3</v>
      </c>
    </row>
    <row r="61" spans="1:15">
      <c r="A61" s="1558"/>
      <c r="B61" s="1549"/>
      <c r="C61" s="491" t="s">
        <v>1027</v>
      </c>
      <c r="D61" s="491" t="s">
        <v>1052</v>
      </c>
      <c r="E61" s="1517">
        <v>0</v>
      </c>
      <c r="F61" s="1517">
        <v>0</v>
      </c>
      <c r="G61" s="1517">
        <v>0</v>
      </c>
      <c r="H61" s="1517">
        <v>0</v>
      </c>
      <c r="I61" s="1517">
        <v>1.8083416041993319E-5</v>
      </c>
      <c r="J61" s="1517">
        <v>2.8920487486259101E-5</v>
      </c>
      <c r="K61" s="492">
        <v>3.4324331134899596E-5</v>
      </c>
      <c r="L61" s="492">
        <v>3.4647147624917467E-5</v>
      </c>
      <c r="M61" s="492">
        <v>0</v>
      </c>
      <c r="N61" s="492">
        <v>0</v>
      </c>
    </row>
    <row r="62" spans="1:15">
      <c r="A62" s="1558"/>
      <c r="B62" s="1549"/>
      <c r="C62" s="491" t="s">
        <v>1038</v>
      </c>
      <c r="D62" s="491" t="s">
        <v>1054</v>
      </c>
      <c r="E62" s="1517">
        <v>0</v>
      </c>
      <c r="F62" s="1517">
        <v>0</v>
      </c>
      <c r="G62" s="1517">
        <v>0</v>
      </c>
      <c r="H62" s="1517">
        <v>0</v>
      </c>
      <c r="I62" s="1517">
        <v>6.0434910861531583E-5</v>
      </c>
      <c r="J62" s="1517">
        <v>0</v>
      </c>
      <c r="K62" s="492">
        <v>0</v>
      </c>
      <c r="L62" s="492">
        <v>0</v>
      </c>
      <c r="M62" s="492">
        <v>0</v>
      </c>
      <c r="N62" s="492">
        <v>0</v>
      </c>
    </row>
    <row r="63" spans="1:15">
      <c r="A63" s="1558"/>
      <c r="B63" s="1550"/>
      <c r="C63" s="491" t="s">
        <v>1039</v>
      </c>
      <c r="D63" s="491" t="s">
        <v>1055</v>
      </c>
      <c r="E63" s="1517">
        <v>0</v>
      </c>
      <c r="F63" s="1517">
        <v>0</v>
      </c>
      <c r="G63" s="1517">
        <v>0</v>
      </c>
      <c r="H63" s="1517">
        <v>0</v>
      </c>
      <c r="I63" s="1517">
        <v>3.7645773172922898E-4</v>
      </c>
      <c r="J63" s="1517">
        <v>0</v>
      </c>
      <c r="K63" s="492">
        <v>0</v>
      </c>
      <c r="L63" s="492">
        <v>0</v>
      </c>
      <c r="M63" s="492">
        <v>0</v>
      </c>
      <c r="N63" s="492">
        <v>0</v>
      </c>
    </row>
    <row r="64" spans="1:15">
      <c r="A64" s="1558"/>
      <c r="B64" s="497" t="s">
        <v>1076</v>
      </c>
      <c r="C64" s="498"/>
      <c r="D64" s="499"/>
      <c r="E64" s="1516">
        <v>1.4654320727551653E-2</v>
      </c>
      <c r="F64" s="1516">
        <v>1.4595845230319746E-2</v>
      </c>
      <c r="G64" s="1516">
        <v>0.39765163438937395</v>
      </c>
      <c r="H64" s="1516">
        <v>6.6593199385505156E-4</v>
      </c>
      <c r="I64" s="1516">
        <v>5.4868714399535137E-3</v>
      </c>
      <c r="J64" s="1516">
        <v>9.1102346301814819E-4</v>
      </c>
      <c r="K64" s="496">
        <v>8.7488251906312376E-4</v>
      </c>
      <c r="L64" s="496">
        <v>8.6712382007576362E-4</v>
      </c>
      <c r="M64" s="496">
        <v>1.1107494491189439E-3</v>
      </c>
      <c r="N64" s="496">
        <v>1.0999575160625605E-3</v>
      </c>
    </row>
    <row r="65" spans="1:14">
      <c r="A65" s="1558"/>
      <c r="B65" s="1551" t="s">
        <v>1071</v>
      </c>
      <c r="C65" s="491" t="s">
        <v>1019</v>
      </c>
      <c r="D65" s="491" t="s">
        <v>326</v>
      </c>
      <c r="E65" s="1517">
        <v>3.7986246215270659E-3</v>
      </c>
      <c r="F65" s="1517">
        <v>3.7834668760627172E-3</v>
      </c>
      <c r="G65" s="1517">
        <v>0</v>
      </c>
      <c r="H65" s="1517">
        <v>0</v>
      </c>
      <c r="I65" s="1517">
        <v>0</v>
      </c>
      <c r="J65" s="1517">
        <v>0</v>
      </c>
      <c r="K65" s="492">
        <v>0</v>
      </c>
      <c r="L65" s="492">
        <v>0</v>
      </c>
      <c r="M65" s="492">
        <v>0</v>
      </c>
      <c r="N65" s="492">
        <v>0</v>
      </c>
    </row>
    <row r="66" spans="1:14">
      <c r="A66" s="1558"/>
      <c r="B66" s="1552"/>
      <c r="C66" s="491" t="s">
        <v>1360</v>
      </c>
      <c r="D66" s="491" t="s">
        <v>2172</v>
      </c>
      <c r="E66" s="1517">
        <v>0</v>
      </c>
      <c r="F66" s="1517">
        <v>0</v>
      </c>
      <c r="G66" s="1517">
        <v>0</v>
      </c>
      <c r="H66" s="1517">
        <v>0</v>
      </c>
      <c r="I66" s="1517">
        <v>2.9847720158531731E-3</v>
      </c>
      <c r="J66" s="1517">
        <v>0</v>
      </c>
      <c r="K66" s="492">
        <v>0</v>
      </c>
      <c r="L66" s="492">
        <v>0</v>
      </c>
      <c r="M66" s="492">
        <v>0</v>
      </c>
      <c r="N66" s="492">
        <v>0</v>
      </c>
    </row>
    <row r="67" spans="1:14" outlineLevel="1">
      <c r="A67" s="1558"/>
      <c r="B67" s="1552"/>
      <c r="C67" s="491" t="s">
        <v>1021</v>
      </c>
      <c r="D67" s="491" t="s">
        <v>1062</v>
      </c>
      <c r="E67" s="1517">
        <v>0</v>
      </c>
      <c r="F67" s="1517">
        <v>0</v>
      </c>
      <c r="G67" s="1517">
        <v>5.3835607201516145E-3</v>
      </c>
      <c r="H67" s="1517">
        <v>0</v>
      </c>
      <c r="I67" s="1517">
        <v>0</v>
      </c>
      <c r="J67" s="1517">
        <v>0</v>
      </c>
      <c r="K67" s="492">
        <v>0</v>
      </c>
      <c r="L67" s="492">
        <v>0</v>
      </c>
      <c r="M67" s="492">
        <v>0</v>
      </c>
      <c r="N67" s="492">
        <v>0</v>
      </c>
    </row>
    <row r="68" spans="1:14">
      <c r="A68" s="1558"/>
      <c r="B68" s="1552"/>
      <c r="C68" s="491" t="s">
        <v>1023</v>
      </c>
      <c r="D68" s="491" t="s">
        <v>1058</v>
      </c>
      <c r="E68" s="1517">
        <v>9.2964639339229004E-3</v>
      </c>
      <c r="F68" s="1517">
        <v>9.2593680247271513E-3</v>
      </c>
      <c r="G68" s="1517">
        <v>2.5145410613975724E-2</v>
      </c>
      <c r="H68" s="1517">
        <v>6.5411654446921824E-4</v>
      </c>
      <c r="I68" s="1517">
        <v>6.5678429267760122E-4</v>
      </c>
      <c r="J68" s="1517">
        <v>7.7543008596732898E-4</v>
      </c>
      <c r="K68" s="492">
        <v>8.7488251906312376E-4</v>
      </c>
      <c r="L68" s="492">
        <v>8.6712382007576362E-4</v>
      </c>
      <c r="M68" s="492">
        <v>2.4917055408686201E-4</v>
      </c>
      <c r="N68" s="492">
        <v>2.4674963734325228E-4</v>
      </c>
    </row>
    <row r="69" spans="1:14">
      <c r="A69" s="1558"/>
      <c r="B69" s="1552"/>
      <c r="C69" s="491" t="s">
        <v>1018</v>
      </c>
      <c r="D69" s="491" t="s">
        <v>1057</v>
      </c>
      <c r="E69" s="1517">
        <v>8.7823517648881065E-5</v>
      </c>
      <c r="F69" s="1517">
        <v>8.7473073301534528E-5</v>
      </c>
      <c r="G69" s="1517">
        <v>0</v>
      </c>
      <c r="H69" s="1517">
        <v>0</v>
      </c>
      <c r="I69" s="1517">
        <v>0</v>
      </c>
      <c r="J69" s="1517">
        <v>0</v>
      </c>
      <c r="K69" s="492">
        <v>0</v>
      </c>
      <c r="L69" s="492">
        <v>0</v>
      </c>
      <c r="M69" s="492">
        <v>0</v>
      </c>
      <c r="N69" s="492">
        <v>0</v>
      </c>
    </row>
    <row r="70" spans="1:14">
      <c r="A70" s="1558"/>
      <c r="B70" s="1552"/>
      <c r="C70" s="491" t="s">
        <v>1036</v>
      </c>
      <c r="D70" s="491" t="s">
        <v>1053</v>
      </c>
      <c r="E70" s="1517">
        <v>0</v>
      </c>
      <c r="F70" s="1517">
        <v>0</v>
      </c>
      <c r="G70" s="1517">
        <v>0</v>
      </c>
      <c r="H70" s="1517">
        <v>0</v>
      </c>
      <c r="I70" s="1517">
        <v>4.0738104540698715E-4</v>
      </c>
      <c r="J70" s="1517">
        <v>0</v>
      </c>
      <c r="K70" s="492">
        <v>0</v>
      </c>
      <c r="L70" s="492">
        <v>0</v>
      </c>
      <c r="M70" s="492">
        <v>0</v>
      </c>
      <c r="N70" s="492">
        <v>0</v>
      </c>
    </row>
    <row r="71" spans="1:14">
      <c r="A71" s="1558"/>
      <c r="B71" s="1552"/>
      <c r="C71" s="491" t="s">
        <v>1017</v>
      </c>
      <c r="D71" s="491" t="s">
        <v>1056</v>
      </c>
      <c r="E71" s="1517">
        <v>3.0368208714297626E-4</v>
      </c>
      <c r="F71" s="1517">
        <v>3.0247029702480844E-4</v>
      </c>
      <c r="G71" s="1517">
        <v>0</v>
      </c>
      <c r="H71" s="1517">
        <v>1.1815449385833321E-5</v>
      </c>
      <c r="I71" s="1517">
        <v>0</v>
      </c>
      <c r="J71" s="1517">
        <v>0</v>
      </c>
      <c r="K71" s="492">
        <v>0</v>
      </c>
      <c r="L71" s="492">
        <v>0</v>
      </c>
      <c r="M71" s="492">
        <v>0</v>
      </c>
      <c r="N71" s="492">
        <v>0</v>
      </c>
    </row>
    <row r="72" spans="1:14" outlineLevel="1">
      <c r="A72" s="1558"/>
      <c r="B72" s="1552"/>
      <c r="C72" s="491" t="s">
        <v>540</v>
      </c>
      <c r="D72" s="491" t="s">
        <v>327</v>
      </c>
      <c r="E72" s="1517">
        <v>0</v>
      </c>
      <c r="F72" s="1517">
        <v>0</v>
      </c>
      <c r="G72" s="1517">
        <v>0.36248589713289653</v>
      </c>
      <c r="H72" s="1517">
        <v>0</v>
      </c>
      <c r="I72" s="1517">
        <v>0</v>
      </c>
      <c r="J72" s="1517">
        <v>0</v>
      </c>
      <c r="K72" s="492">
        <v>0</v>
      </c>
      <c r="L72" s="492">
        <v>0</v>
      </c>
      <c r="M72" s="492">
        <v>0</v>
      </c>
      <c r="N72" s="492">
        <v>0</v>
      </c>
    </row>
    <row r="73" spans="1:14">
      <c r="A73" s="1558"/>
      <c r="B73" s="1552"/>
      <c r="C73" s="491" t="s">
        <v>2170</v>
      </c>
      <c r="D73" s="491" t="s">
        <v>2171</v>
      </c>
      <c r="E73" s="1517">
        <v>0</v>
      </c>
      <c r="F73" s="1517">
        <v>0</v>
      </c>
      <c r="G73" s="1517">
        <v>0</v>
      </c>
      <c r="H73" s="1517">
        <v>0</v>
      </c>
      <c r="I73" s="1517">
        <v>0</v>
      </c>
      <c r="J73" s="1517">
        <v>1.3559337705081918E-4</v>
      </c>
      <c r="K73" s="492">
        <v>0</v>
      </c>
      <c r="L73" s="492">
        <v>0</v>
      </c>
      <c r="M73" s="492">
        <v>8.6157889503208197E-4</v>
      </c>
      <c r="N73" s="492">
        <v>8.5320787871930818E-4</v>
      </c>
    </row>
    <row r="74" spans="1:14">
      <c r="A74" s="1558"/>
      <c r="B74" s="1552"/>
      <c r="C74" s="491" t="s">
        <v>1041</v>
      </c>
      <c r="D74" s="491" t="s">
        <v>1067</v>
      </c>
      <c r="E74" s="1517">
        <v>1.1677265673098278E-3</v>
      </c>
      <c r="F74" s="1517">
        <v>1.1630669592035325E-3</v>
      </c>
      <c r="G74" s="1517">
        <v>0</v>
      </c>
      <c r="H74" s="1517">
        <v>0</v>
      </c>
      <c r="I74" s="1517">
        <v>8.268625179052709E-4</v>
      </c>
      <c r="J74" s="1517">
        <v>0</v>
      </c>
      <c r="K74" s="492">
        <v>0</v>
      </c>
      <c r="L74" s="492">
        <v>0</v>
      </c>
      <c r="M74" s="492">
        <v>0</v>
      </c>
      <c r="N74" s="492">
        <v>0</v>
      </c>
    </row>
    <row r="75" spans="1:14">
      <c r="A75" s="1558"/>
      <c r="B75" s="1552"/>
      <c r="C75" s="491" t="s">
        <v>1040</v>
      </c>
      <c r="D75" s="491" t="s">
        <v>2165</v>
      </c>
      <c r="E75" s="1517">
        <v>0</v>
      </c>
      <c r="F75" s="1517">
        <v>0</v>
      </c>
      <c r="G75" s="1517">
        <v>0</v>
      </c>
      <c r="H75" s="1517">
        <v>0</v>
      </c>
      <c r="I75" s="1517">
        <v>6.1107156811048067E-4</v>
      </c>
      <c r="J75" s="1517">
        <v>0</v>
      </c>
      <c r="K75" s="492">
        <v>0</v>
      </c>
      <c r="L75" s="492">
        <v>0</v>
      </c>
      <c r="M75" s="492">
        <v>0</v>
      </c>
      <c r="N75" s="492">
        <v>0</v>
      </c>
    </row>
    <row r="76" spans="1:14" outlineLevel="1">
      <c r="A76" s="1558"/>
      <c r="B76" s="1552"/>
      <c r="C76" s="491" t="s">
        <v>1031</v>
      </c>
      <c r="D76" s="491" t="s">
        <v>1059</v>
      </c>
      <c r="E76" s="1517">
        <v>0</v>
      </c>
      <c r="F76" s="1517">
        <v>0</v>
      </c>
      <c r="G76" s="1517">
        <v>9.8576913309804523E-4</v>
      </c>
      <c r="H76" s="1517">
        <v>0</v>
      </c>
      <c r="I76" s="1517">
        <v>0</v>
      </c>
      <c r="J76" s="1517">
        <v>0</v>
      </c>
      <c r="K76" s="492">
        <v>0</v>
      </c>
      <c r="L76" s="492">
        <v>0</v>
      </c>
      <c r="M76" s="492">
        <v>0</v>
      </c>
      <c r="N76" s="492">
        <v>0</v>
      </c>
    </row>
    <row r="77" spans="1:14" outlineLevel="1">
      <c r="A77" s="1558"/>
      <c r="B77" s="1553"/>
      <c r="C77" s="491" t="s">
        <v>1042</v>
      </c>
      <c r="D77" s="491" t="s">
        <v>1063</v>
      </c>
      <c r="E77" s="1517">
        <v>0</v>
      </c>
      <c r="F77" s="1517">
        <v>0</v>
      </c>
      <c r="G77" s="1517">
        <v>3.6509967892520193E-3</v>
      </c>
      <c r="H77" s="1517">
        <v>0</v>
      </c>
      <c r="I77" s="1517">
        <v>0</v>
      </c>
      <c r="J77" s="1517">
        <v>0</v>
      </c>
      <c r="K77" s="492">
        <v>0</v>
      </c>
      <c r="L77" s="492">
        <v>0</v>
      </c>
      <c r="M77" s="492">
        <v>0</v>
      </c>
      <c r="N77" s="492">
        <v>0</v>
      </c>
    </row>
    <row r="78" spans="1:14">
      <c r="A78" s="1558"/>
      <c r="B78" s="497" t="s">
        <v>1077</v>
      </c>
      <c r="C78" s="498"/>
      <c r="D78" s="499"/>
      <c r="E78" s="1516">
        <v>0.13406181221785157</v>
      </c>
      <c r="F78" s="1516">
        <v>0.13352686206390069</v>
      </c>
      <c r="G78" s="1516">
        <v>0.60167597314875731</v>
      </c>
      <c r="H78" s="1516">
        <v>3.4435710584953927E-2</v>
      </c>
      <c r="I78" s="1516">
        <v>0.12196558262077503</v>
      </c>
      <c r="J78" s="1516">
        <v>3.2837675506624545E-2</v>
      </c>
      <c r="K78" s="496">
        <v>3.0214176750886661E-2</v>
      </c>
      <c r="L78" s="496">
        <v>2.9850987570254943E-2</v>
      </c>
      <c r="M78" s="496">
        <v>4.7182858271715436E-2</v>
      </c>
      <c r="N78" s="496">
        <v>4.6601510743680782E-2</v>
      </c>
    </row>
    <row r="79" spans="1:14">
      <c r="A79" s="1558"/>
      <c r="B79" s="1551" t="s">
        <v>1072</v>
      </c>
      <c r="C79" s="491" t="s">
        <v>1032</v>
      </c>
      <c r="D79" s="491" t="s">
        <v>1060</v>
      </c>
      <c r="E79" s="1517">
        <v>7.9360057972512554E-2</v>
      </c>
      <c r="F79" s="1517">
        <v>7.9043385576939088E-2</v>
      </c>
      <c r="G79" s="1517">
        <v>0</v>
      </c>
      <c r="H79" s="1517">
        <v>3.2456090661569591E-2</v>
      </c>
      <c r="I79" s="1517">
        <v>5.0485670808687676E-2</v>
      </c>
      <c r="J79" s="1517">
        <v>2.379053379095121E-2</v>
      </c>
      <c r="K79" s="492">
        <v>2.2700021021076273E-2</v>
      </c>
      <c r="L79" s="492">
        <v>2.2498710986561143E-2</v>
      </c>
      <c r="M79" s="492">
        <v>2.9790737763840142E-2</v>
      </c>
      <c r="N79" s="492">
        <v>2.950129386818694E-2</v>
      </c>
    </row>
    <row r="80" spans="1:14">
      <c r="A80" s="1558"/>
      <c r="B80" s="1552"/>
      <c r="C80" s="491" t="s">
        <v>1033</v>
      </c>
      <c r="D80" s="491" t="s">
        <v>1061</v>
      </c>
      <c r="E80" s="1517">
        <v>1.0146750269342678E-2</v>
      </c>
      <c r="F80" s="1517">
        <v>1.0106261441622928E-2</v>
      </c>
      <c r="G80" s="1517">
        <v>4.6294639287715607E-2</v>
      </c>
      <c r="H80" s="1517">
        <v>0</v>
      </c>
      <c r="I80" s="1517">
        <v>0</v>
      </c>
      <c r="J80" s="1517">
        <v>0</v>
      </c>
      <c r="K80" s="492">
        <v>0</v>
      </c>
      <c r="L80" s="492">
        <v>0</v>
      </c>
      <c r="M80" s="492">
        <v>0</v>
      </c>
      <c r="N80" s="492">
        <v>0</v>
      </c>
    </row>
    <row r="81" spans="1:14">
      <c r="A81" s="1558"/>
      <c r="B81" s="1552"/>
      <c r="C81" s="491" t="s">
        <v>1361</v>
      </c>
      <c r="D81" s="491" t="s">
        <v>2173</v>
      </c>
      <c r="E81" s="1517">
        <v>0</v>
      </c>
      <c r="F81" s="1517">
        <v>0</v>
      </c>
      <c r="G81" s="1517">
        <v>0</v>
      </c>
      <c r="H81" s="1517">
        <v>0</v>
      </c>
      <c r="I81" s="1517">
        <v>1.2705448445861479E-2</v>
      </c>
      <c r="J81" s="1517">
        <v>0</v>
      </c>
      <c r="K81" s="492">
        <v>0</v>
      </c>
      <c r="L81" s="492">
        <v>0</v>
      </c>
      <c r="M81" s="492">
        <v>0</v>
      </c>
      <c r="N81" s="492">
        <v>0</v>
      </c>
    </row>
    <row r="82" spans="1:14">
      <c r="A82" s="1558"/>
      <c r="B82" s="1552"/>
      <c r="C82" s="491" t="s">
        <v>1362</v>
      </c>
      <c r="D82" s="491" t="s">
        <v>2174</v>
      </c>
      <c r="E82" s="1517">
        <v>0</v>
      </c>
      <c r="F82" s="1517">
        <v>0</v>
      </c>
      <c r="G82" s="1517">
        <v>0</v>
      </c>
      <c r="H82" s="1517">
        <v>0</v>
      </c>
      <c r="I82" s="1517">
        <v>5.7745927063465666E-3</v>
      </c>
      <c r="J82" s="1517">
        <v>0</v>
      </c>
      <c r="K82" s="492">
        <v>0</v>
      </c>
      <c r="L82" s="492">
        <v>0</v>
      </c>
      <c r="M82" s="492">
        <v>0</v>
      </c>
      <c r="N82" s="492">
        <v>0</v>
      </c>
    </row>
    <row r="83" spans="1:14">
      <c r="A83" s="1558"/>
      <c r="B83" s="1552"/>
      <c r="C83" s="491" t="s">
        <v>1034</v>
      </c>
      <c r="D83" s="491" t="s">
        <v>1073</v>
      </c>
      <c r="E83" s="1517">
        <v>3.1347222899142463E-2</v>
      </c>
      <c r="F83" s="1517">
        <v>3.1222137302890945E-2</v>
      </c>
      <c r="G83" s="1517">
        <v>0</v>
      </c>
      <c r="H83" s="1517">
        <v>0</v>
      </c>
      <c r="I83" s="1517">
        <v>2.2587463903753741E-2</v>
      </c>
      <c r="J83" s="1517">
        <v>0</v>
      </c>
      <c r="K83" s="492">
        <v>0</v>
      </c>
      <c r="L83" s="492">
        <v>0</v>
      </c>
      <c r="M83" s="492">
        <v>0</v>
      </c>
      <c r="N83" s="492">
        <v>0</v>
      </c>
    </row>
    <row r="84" spans="1:14">
      <c r="A84" s="1558"/>
      <c r="B84" s="1552"/>
      <c r="C84" s="491" t="s">
        <v>51</v>
      </c>
      <c r="D84" s="491" t="s">
        <v>1064</v>
      </c>
      <c r="E84" s="1517">
        <v>2.1540587163967695E-3</v>
      </c>
      <c r="F84" s="1517">
        <v>2.1454633228026325E-3</v>
      </c>
      <c r="G84" s="1517">
        <v>0.41337747328707952</v>
      </c>
      <c r="H84" s="1517">
        <v>7.7268213305074448E-4</v>
      </c>
      <c r="I84" s="1517">
        <v>3.2536703956597651E-3</v>
      </c>
      <c r="J84" s="1517">
        <v>0</v>
      </c>
      <c r="K84" s="492">
        <v>0</v>
      </c>
      <c r="L84" s="492">
        <v>0</v>
      </c>
      <c r="M84" s="492">
        <v>0</v>
      </c>
      <c r="N84" s="492">
        <v>0</v>
      </c>
    </row>
    <row r="85" spans="1:14" outlineLevel="1">
      <c r="A85" s="1558"/>
      <c r="B85" s="1552"/>
      <c r="C85" s="491" t="s">
        <v>1043</v>
      </c>
      <c r="D85" s="491" t="s">
        <v>1065</v>
      </c>
      <c r="E85" s="1517">
        <v>0</v>
      </c>
      <c r="F85" s="1517">
        <v>0</v>
      </c>
      <c r="G85" s="1517">
        <v>0.11658296565679746</v>
      </c>
      <c r="H85" s="1517">
        <v>0</v>
      </c>
      <c r="I85" s="1517">
        <v>0</v>
      </c>
      <c r="J85" s="1517">
        <v>0</v>
      </c>
      <c r="K85" s="492">
        <v>0</v>
      </c>
      <c r="L85" s="492">
        <v>0</v>
      </c>
      <c r="M85" s="492">
        <v>0</v>
      </c>
      <c r="N85" s="492">
        <v>0</v>
      </c>
    </row>
    <row r="86" spans="1:14">
      <c r="A86" s="1558"/>
      <c r="B86" s="1552"/>
      <c r="C86" s="491" t="s">
        <v>1363</v>
      </c>
      <c r="D86" s="491" t="s">
        <v>2175</v>
      </c>
      <c r="E86" s="1517">
        <v>0</v>
      </c>
      <c r="F86" s="1517">
        <v>0</v>
      </c>
      <c r="G86" s="1517">
        <v>0</v>
      </c>
      <c r="H86" s="1517">
        <v>0</v>
      </c>
      <c r="I86" s="1517">
        <v>0</v>
      </c>
      <c r="J86" s="1517">
        <v>6.7307985395304035E-3</v>
      </c>
      <c r="K86" s="492">
        <v>6.4548214154934924E-3</v>
      </c>
      <c r="L86" s="492">
        <v>6.3023367376542801E-3</v>
      </c>
      <c r="M86" s="492">
        <v>8.3380453706481811E-3</v>
      </c>
      <c r="N86" s="492">
        <v>8.1341102471378553E-3</v>
      </c>
    </row>
    <row r="87" spans="1:14">
      <c r="A87" s="1558"/>
      <c r="B87" s="1552"/>
      <c r="C87" s="491" t="s">
        <v>1035</v>
      </c>
      <c r="D87" s="491" t="s">
        <v>1074</v>
      </c>
      <c r="E87" s="1517">
        <v>1.1053722360457107E-2</v>
      </c>
      <c r="F87" s="1517">
        <v>1.1009614419645089E-2</v>
      </c>
      <c r="G87" s="1517">
        <v>0</v>
      </c>
      <c r="H87" s="1517">
        <v>1.206937790333588E-3</v>
      </c>
      <c r="I87" s="1517">
        <v>2.7158736360465809E-2</v>
      </c>
      <c r="J87" s="1517">
        <v>2.3163431761429312E-3</v>
      </c>
      <c r="K87" s="492">
        <v>1.0593343143168929E-3</v>
      </c>
      <c r="L87" s="492">
        <v>1.0499398460395203E-3</v>
      </c>
      <c r="M87" s="492">
        <v>9.0540751372271168E-3</v>
      </c>
      <c r="N87" s="492">
        <v>8.9661066283559885E-3</v>
      </c>
    </row>
    <row r="88" spans="1:14" outlineLevel="1">
      <c r="A88" s="1558"/>
      <c r="B88" s="1553"/>
      <c r="C88" s="491" t="s">
        <v>444</v>
      </c>
      <c r="D88" s="491" t="s">
        <v>1066</v>
      </c>
      <c r="E88" s="1517">
        <v>0</v>
      </c>
      <c r="F88" s="1517">
        <v>0</v>
      </c>
      <c r="G88" s="1517">
        <v>2.542089491716475E-2</v>
      </c>
      <c r="H88" s="1517">
        <v>0</v>
      </c>
      <c r="I88" s="1517">
        <v>0</v>
      </c>
      <c r="J88" s="1517">
        <v>0</v>
      </c>
      <c r="K88" s="492">
        <v>0</v>
      </c>
      <c r="L88" s="492">
        <v>0</v>
      </c>
      <c r="M88" s="492">
        <v>0</v>
      </c>
      <c r="N88" s="492">
        <v>0</v>
      </c>
    </row>
    <row r="89" spans="1:14">
      <c r="A89" s="1558"/>
      <c r="B89" s="497" t="s">
        <v>1078</v>
      </c>
      <c r="C89" s="498"/>
      <c r="D89" s="499"/>
      <c r="E89" s="1516">
        <v>0.79926915529459086</v>
      </c>
      <c r="F89" s="1516">
        <v>0.79607981188202948</v>
      </c>
      <c r="G89" s="1516">
        <v>0</v>
      </c>
      <c r="H89" s="1516">
        <v>0.96337370211684814</v>
      </c>
      <c r="I89" s="1516">
        <v>0.87190299652287506</v>
      </c>
      <c r="J89" s="1516">
        <v>0.96479420927782766</v>
      </c>
      <c r="K89" s="496">
        <v>0.96750364315351922</v>
      </c>
      <c r="L89" s="496">
        <v>0.96786135555704766</v>
      </c>
      <c r="M89" s="496">
        <v>0.94999452688900954</v>
      </c>
      <c r="N89" s="496">
        <v>0.95057204422317143</v>
      </c>
    </row>
    <row r="90" spans="1:14">
      <c r="A90" s="1558"/>
      <c r="B90" s="1551" t="s">
        <v>1046</v>
      </c>
      <c r="C90" s="491" t="s">
        <v>1025</v>
      </c>
      <c r="D90" s="491" t="s">
        <v>1069</v>
      </c>
      <c r="E90" s="1517">
        <v>0</v>
      </c>
      <c r="F90" s="1517">
        <v>0</v>
      </c>
      <c r="G90" s="1517">
        <v>0</v>
      </c>
      <c r="H90" s="1517">
        <v>0</v>
      </c>
      <c r="I90" s="1517">
        <v>0.35427361539518515</v>
      </c>
      <c r="J90" s="1517">
        <v>0.46752771365594264</v>
      </c>
      <c r="K90" s="492">
        <v>0.47838192448120004</v>
      </c>
      <c r="L90" s="492">
        <v>0.47413950190197379</v>
      </c>
      <c r="M90" s="492">
        <v>0.41281517408895668</v>
      </c>
      <c r="N90" s="492">
        <v>0.40880430221595132</v>
      </c>
    </row>
    <row r="91" spans="1:14">
      <c r="A91" s="1559"/>
      <c r="B91" s="1553"/>
      <c r="C91" s="491" t="s">
        <v>1024</v>
      </c>
      <c r="D91" s="491" t="s">
        <v>1068</v>
      </c>
      <c r="E91" s="1517">
        <v>0.79926915529459086</v>
      </c>
      <c r="F91" s="1517">
        <v>0.79607981188202948</v>
      </c>
      <c r="G91" s="1517">
        <v>0</v>
      </c>
      <c r="H91" s="1517">
        <v>0.96337370211684814</v>
      </c>
      <c r="I91" s="1517">
        <v>0.51762938112768986</v>
      </c>
      <c r="J91" s="1517">
        <v>0.49726649562188496</v>
      </c>
      <c r="K91" s="492">
        <v>0.48912171867231918</v>
      </c>
      <c r="L91" s="492">
        <v>0.49372185365507387</v>
      </c>
      <c r="M91" s="492">
        <v>0.5371793528000528</v>
      </c>
      <c r="N91" s="492">
        <v>0.54176774200722011</v>
      </c>
    </row>
    <row r="92" spans="1:14">
      <c r="A92" s="1555" t="s">
        <v>1084</v>
      </c>
      <c r="B92" s="1560" t="s">
        <v>1079</v>
      </c>
      <c r="C92" s="1561"/>
      <c r="D92" s="1562"/>
      <c r="E92" s="1516">
        <v>0.19273156936181624</v>
      </c>
      <c r="F92" s="1516">
        <v>0.19196250782970925</v>
      </c>
      <c r="G92" s="1516">
        <v>1.256597445231822</v>
      </c>
      <c r="H92" s="1516">
        <v>0.19160963358068148</v>
      </c>
      <c r="I92" s="1516">
        <v>0.1478941088936257</v>
      </c>
      <c r="J92" s="1516">
        <v>2.032739139649925E-2</v>
      </c>
      <c r="K92" s="496" t="s">
        <v>1080</v>
      </c>
      <c r="L92" s="496" t="s">
        <v>1080</v>
      </c>
      <c r="M92" s="496">
        <v>0.12916302992967355</v>
      </c>
      <c r="N92" s="496">
        <v>0.12790809455836513</v>
      </c>
    </row>
    <row r="93" spans="1:14" ht="30.75" customHeight="1">
      <c r="A93" s="1556"/>
      <c r="B93" s="1253" t="s">
        <v>1071</v>
      </c>
      <c r="C93" s="491" t="s">
        <v>1021</v>
      </c>
      <c r="D93" s="491" t="s">
        <v>1062</v>
      </c>
      <c r="E93" s="1517">
        <v>0.19273156936181624</v>
      </c>
      <c r="F93" s="1517">
        <v>0.19196250782970925</v>
      </c>
      <c r="G93" s="1517">
        <v>1.256597445231822</v>
      </c>
      <c r="H93" s="1517">
        <v>0.19160963358068148</v>
      </c>
      <c r="I93" s="1517">
        <v>0.1478941088936257</v>
      </c>
      <c r="J93" s="1517">
        <v>2.032739139649925E-2</v>
      </c>
      <c r="K93" s="492" t="s">
        <v>1080</v>
      </c>
      <c r="L93" s="492" t="s">
        <v>1080</v>
      </c>
      <c r="M93" s="492">
        <v>0.12916302992967355</v>
      </c>
      <c r="N93" s="492">
        <v>0.12790809455836513</v>
      </c>
    </row>
    <row r="94" spans="1:14">
      <c r="A94" s="1546" t="s">
        <v>1082</v>
      </c>
      <c r="B94" s="1546"/>
      <c r="C94" s="1546"/>
      <c r="D94" s="1546"/>
      <c r="E94" s="1516">
        <v>0.99999999999999989</v>
      </c>
      <c r="F94" s="1516">
        <v>1</v>
      </c>
      <c r="G94" s="1516">
        <v>0.99999999999999978</v>
      </c>
      <c r="H94" s="1516">
        <v>1</v>
      </c>
      <c r="I94" s="1516">
        <v>1</v>
      </c>
      <c r="J94" s="1516">
        <v>1</v>
      </c>
      <c r="K94" s="496">
        <v>0.99999999999999989</v>
      </c>
      <c r="L94" s="496">
        <v>1</v>
      </c>
      <c r="M94" s="496">
        <v>1.0000000000000002</v>
      </c>
      <c r="N94" s="496">
        <v>1</v>
      </c>
    </row>
    <row r="95" spans="1:14">
      <c r="A95" s="1546" t="s">
        <v>1083</v>
      </c>
      <c r="B95" s="1554"/>
      <c r="C95" s="1554"/>
      <c r="D95" s="1554"/>
      <c r="E95" s="1516">
        <v>1.1927315693618161</v>
      </c>
      <c r="F95" s="1516">
        <v>1.1919625078297091</v>
      </c>
      <c r="G95" s="1516">
        <v>2.2565974452318218</v>
      </c>
      <c r="H95" s="1516">
        <v>1.1916096335806814</v>
      </c>
      <c r="I95" s="1516">
        <v>1.1478941088936256</v>
      </c>
      <c r="J95" s="1516">
        <v>1.0203273913964992</v>
      </c>
      <c r="K95" s="496" t="s">
        <v>1080</v>
      </c>
      <c r="L95" s="496" t="s">
        <v>1080</v>
      </c>
      <c r="M95" s="496">
        <v>1.1291630299296738</v>
      </c>
      <c r="N95" s="496">
        <v>1.127908094558365</v>
      </c>
    </row>
    <row r="96" spans="1:14" collapsed="1">
      <c r="A96" s="1546" t="s">
        <v>1335</v>
      </c>
      <c r="B96" s="1546"/>
      <c r="C96" s="1546"/>
      <c r="D96" s="1546"/>
      <c r="E96" s="633">
        <v>11.025697590884675</v>
      </c>
      <c r="F96" s="633">
        <v>11.069869965884674</v>
      </c>
      <c r="G96" s="633">
        <v>2.6582234085745502</v>
      </c>
      <c r="H96" s="633">
        <v>13.911588659617149</v>
      </c>
      <c r="I96" s="633">
        <v>14.875508</v>
      </c>
      <c r="J96" s="633">
        <v>16.009987428255169</v>
      </c>
      <c r="K96" s="633">
        <v>16.69449750249386</v>
      </c>
      <c r="L96" s="633">
        <v>17.098419917198537</v>
      </c>
      <c r="M96" s="633">
        <v>12.92389225649212</v>
      </c>
      <c r="N96" s="633">
        <v>13.247914858040858</v>
      </c>
    </row>
    <row r="97" spans="1:14" collapsed="1">
      <c r="A97" s="1546" t="s">
        <v>1332</v>
      </c>
      <c r="B97" s="1546"/>
      <c r="C97" s="1546"/>
      <c r="D97" s="1546"/>
      <c r="E97" s="634">
        <v>195</v>
      </c>
      <c r="F97" s="634">
        <v>180</v>
      </c>
      <c r="G97" s="634">
        <v>64.5</v>
      </c>
      <c r="H97" s="634">
        <v>100</v>
      </c>
      <c r="I97" s="634">
        <v>160</v>
      </c>
      <c r="J97" s="634">
        <v>180</v>
      </c>
      <c r="K97" s="634">
        <v>166</v>
      </c>
      <c r="L97" s="634">
        <v>166</v>
      </c>
      <c r="M97" s="634">
        <v>175</v>
      </c>
      <c r="N97" s="634">
        <v>175</v>
      </c>
    </row>
    <row r="98" spans="1:14">
      <c r="A98" s="1546" t="s">
        <v>2191</v>
      </c>
      <c r="B98" s="1546"/>
      <c r="C98" s="1546"/>
      <c r="D98" s="1546"/>
      <c r="E98" s="496">
        <v>0.19500000000000001</v>
      </c>
      <c r="F98" s="496">
        <v>0.18</v>
      </c>
      <c r="G98" s="496">
        <v>6.4500000000000002E-2</v>
      </c>
      <c r="H98" s="496">
        <v>0.1</v>
      </c>
      <c r="I98" s="496">
        <v>0.16</v>
      </c>
      <c r="J98" s="496">
        <v>0.18</v>
      </c>
    </row>
    <row r="99" spans="1:14">
      <c r="A99" s="1546" t="s">
        <v>2192</v>
      </c>
      <c r="B99" s="1546"/>
      <c r="C99" s="1546"/>
      <c r="D99" s="1546"/>
      <c r="E99" s="633">
        <v>15.384615384615385</v>
      </c>
      <c r="F99" s="633">
        <v>16.666666666666668</v>
      </c>
      <c r="G99" s="633">
        <v>46.511627906976742</v>
      </c>
      <c r="H99" s="633">
        <v>30</v>
      </c>
      <c r="I99" s="633">
        <v>18.75</v>
      </c>
      <c r="J99" s="633">
        <v>16.666666666666668</v>
      </c>
    </row>
    <row r="100" spans="1:14">
      <c r="A100" s="1546" t="s">
        <v>2193</v>
      </c>
      <c r="B100" s="1546"/>
      <c r="C100" s="1546"/>
      <c r="D100" s="1546"/>
      <c r="E100" s="634">
        <v>2923.0769230769229</v>
      </c>
      <c r="F100" s="634">
        <v>3166.6666666666665</v>
      </c>
      <c r="G100" s="634">
        <v>8837.209302325582</v>
      </c>
      <c r="H100" s="634">
        <v>5700</v>
      </c>
      <c r="I100" s="634">
        <v>3562.5</v>
      </c>
      <c r="J100" s="634">
        <v>3166.6666666666665</v>
      </c>
    </row>
    <row r="101" spans="1:14">
      <c r="E101" s="1289" t="s">
        <v>142</v>
      </c>
      <c r="F101" s="1289" t="s">
        <v>141</v>
      </c>
      <c r="G101" s="1289" t="s">
        <v>680</v>
      </c>
      <c r="H101" s="1289" t="s">
        <v>1779</v>
      </c>
      <c r="I101" s="1289" t="s">
        <v>398</v>
      </c>
      <c r="J101" s="1289" t="s">
        <v>399</v>
      </c>
    </row>
  </sheetData>
  <mergeCells count="17">
    <mergeCell ref="B92:D92"/>
    <mergeCell ref="A55:D55"/>
    <mergeCell ref="A98:D98"/>
    <mergeCell ref="A99:D99"/>
    <mergeCell ref="A100:D100"/>
    <mergeCell ref="E53:N53"/>
    <mergeCell ref="B57:B63"/>
    <mergeCell ref="B65:B77"/>
    <mergeCell ref="A96:D96"/>
    <mergeCell ref="A97:D97"/>
    <mergeCell ref="B79:B88"/>
    <mergeCell ref="A95:D95"/>
    <mergeCell ref="A92:A93"/>
    <mergeCell ref="A56:A91"/>
    <mergeCell ref="A53:D54"/>
    <mergeCell ref="A94:D94"/>
    <mergeCell ref="B90:B91"/>
  </mergeCells>
  <pageMargins left="0.7" right="0.7" top="0.78740157499999996" bottom="0.78740157499999996" header="0.3" footer="0.3"/>
  <pageSetup paperSize="9" orientation="portrait" horizontalDpi="4294967295" verticalDpi="4294967295"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8D2CE-A8B0-4877-B4DC-6F845CBF0F4E}">
  <sheetPr codeName="Tabelle39">
    <tabColor theme="4" tint="0.59999389629810485"/>
    <pageSetUpPr fitToPage="1"/>
  </sheetPr>
  <dimension ref="A1:AJ20"/>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customWidth="1" outlineLevel="1"/>
    <col min="15" max="15" width="50.7109375" style="1107" customWidth="1" outlineLevel="1"/>
    <col min="16" max="16" width="44.42578125" style="1192" customWidth="1"/>
    <col min="17" max="17" width="19" style="1192" customWidth="1"/>
    <col min="18" max="18" width="4.140625" style="1192" customWidth="1"/>
    <col min="19" max="19" width="4.42578125" style="1192" customWidth="1"/>
    <col min="20" max="20" width="4.28515625" style="1192" customWidth="1"/>
    <col min="21" max="21" width="4" style="1192" customWidth="1"/>
    <col min="22" max="22" width="3.7109375" style="1192" customWidth="1"/>
    <col min="23" max="23" width="4.28515625" style="1192" customWidth="1"/>
    <col min="24" max="24" width="3.42578125" style="1192" customWidth="1" outlineLevel="1"/>
    <col min="25" max="25" width="4.7109375" style="1080" customWidth="1" outlineLevel="1"/>
    <col min="26" max="27" width="5.42578125" style="1080" customWidth="1" outlineLevel="1"/>
    <col min="28" max="28" width="14.85546875" style="1080" customWidth="1" outlineLevel="1"/>
    <col min="29" max="29" width="4.42578125" style="1080" customWidth="1" outlineLevel="1"/>
    <col min="30" max="30" width="4.28515625" style="1080" customWidth="1" outlineLevel="1"/>
    <col min="31" max="31" width="4" style="1080" customWidth="1" outlineLevel="1"/>
    <col min="32" max="33" width="4.42578125" style="1080" customWidth="1" outlineLevel="1"/>
    <col min="34" max="34" width="4.28515625" style="1080" customWidth="1" outlineLevel="1"/>
    <col min="35" max="16384" width="11.42578125" style="1080"/>
  </cols>
  <sheetData>
    <row r="1" spans="1:36">
      <c r="A1" s="1041"/>
      <c r="B1" s="1042"/>
      <c r="C1" s="1043"/>
      <c r="D1" s="1041"/>
      <c r="E1" s="1041"/>
      <c r="F1" s="1044" t="s">
        <v>456</v>
      </c>
      <c r="G1" s="1041"/>
      <c r="H1" s="1041"/>
      <c r="I1" s="1041"/>
      <c r="J1" s="1041"/>
      <c r="K1" s="1041"/>
      <c r="L1" s="1045" t="s">
        <v>2196</v>
      </c>
      <c r="M1" s="1046"/>
      <c r="N1" s="1046"/>
      <c r="O1" s="1046"/>
      <c r="P1" s="1080"/>
      <c r="Q1" s="1080"/>
      <c r="R1" s="1523"/>
      <c r="S1" s="1523"/>
      <c r="T1" s="1523"/>
      <c r="U1" s="1523"/>
      <c r="V1" s="1523"/>
      <c r="W1" s="1523"/>
      <c r="X1" s="1081"/>
      <c r="Y1" s="1081"/>
      <c r="Z1" s="1081"/>
      <c r="AA1" s="1081"/>
      <c r="AB1" s="1081"/>
    </row>
    <row r="2" spans="1:36">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81"/>
      <c r="Q2" s="1081"/>
      <c r="R2" s="1081"/>
      <c r="S2" s="1081"/>
      <c r="T2" s="1081"/>
      <c r="U2" s="1081"/>
      <c r="V2" s="1081"/>
      <c r="W2" s="1081"/>
      <c r="X2" s="1081"/>
    </row>
    <row r="3" spans="1:36" ht="102" customHeight="1">
      <c r="A3" s="1050" t="s">
        <v>344</v>
      </c>
      <c r="B3" s="1051"/>
      <c r="C3" s="1043">
        <v>401</v>
      </c>
      <c r="D3" s="1052" t="s">
        <v>458</v>
      </c>
      <c r="E3" s="1052" t="s">
        <v>459</v>
      </c>
      <c r="F3" s="1053" t="s">
        <v>460</v>
      </c>
      <c r="G3" s="1052" t="s">
        <v>461</v>
      </c>
      <c r="H3" s="1052" t="s">
        <v>462</v>
      </c>
      <c r="I3" s="1052" t="s">
        <v>463</v>
      </c>
      <c r="J3" s="1052" t="s">
        <v>464</v>
      </c>
      <c r="K3" s="1052" t="s">
        <v>337</v>
      </c>
      <c r="L3" s="1054" t="s">
        <v>2258</v>
      </c>
      <c r="M3" s="1055" t="s">
        <v>187</v>
      </c>
      <c r="N3" s="1055" t="s">
        <v>188</v>
      </c>
      <c r="O3" s="1056" t="s">
        <v>492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c r="AJ3" s="1053" t="s">
        <v>2195</v>
      </c>
    </row>
    <row r="4" spans="1:36" ht="12" customHeight="1">
      <c r="A4" s="1041"/>
      <c r="B4" s="1051"/>
      <c r="C4" s="1043">
        <v>662</v>
      </c>
      <c r="D4" s="1053"/>
      <c r="E4" s="1053"/>
      <c r="F4" s="1053" t="s">
        <v>461</v>
      </c>
      <c r="G4" s="1053"/>
      <c r="H4" s="1053"/>
      <c r="I4" s="1053"/>
      <c r="J4" s="1053"/>
      <c r="K4" s="1053"/>
      <c r="L4" s="1054" t="s">
        <v>465</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c r="AJ4" s="1081" t="s">
        <v>465</v>
      </c>
    </row>
    <row r="5" spans="1:36" ht="12" customHeight="1">
      <c r="A5" s="1041"/>
      <c r="B5" s="1051"/>
      <c r="C5" s="1043">
        <v>493</v>
      </c>
      <c r="D5" s="1053"/>
      <c r="E5" s="1053"/>
      <c r="F5" s="1053" t="s">
        <v>464</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c r="AJ5" s="1081"/>
    </row>
    <row r="6" spans="1:36" ht="12" customHeight="1">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c r="AJ6" s="1081" t="s">
        <v>339</v>
      </c>
    </row>
    <row r="7" spans="1:36">
      <c r="A7" s="1045" t="s">
        <v>2196</v>
      </c>
      <c r="B7" s="1059" t="s">
        <v>467</v>
      </c>
      <c r="C7" s="1060"/>
      <c r="D7" s="1061" t="s">
        <v>352</v>
      </c>
      <c r="E7" s="1062">
        <v>0</v>
      </c>
      <c r="F7" s="1063" t="s">
        <v>2258</v>
      </c>
      <c r="G7" s="1064" t="s">
        <v>465</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6" ht="24">
      <c r="A8" s="1045" t="s">
        <v>1014</v>
      </c>
      <c r="B8" s="1059" t="s">
        <v>468</v>
      </c>
      <c r="C8" s="1060"/>
      <c r="D8" s="1071">
        <v>5</v>
      </c>
      <c r="E8" s="1072" t="s">
        <v>352</v>
      </c>
      <c r="F8" s="1073" t="s">
        <v>1829</v>
      </c>
      <c r="G8" s="1074" t="s">
        <v>1830</v>
      </c>
      <c r="H8" s="1075" t="s">
        <v>352</v>
      </c>
      <c r="I8" s="1075" t="s">
        <v>352</v>
      </c>
      <c r="J8" s="1076">
        <v>0</v>
      </c>
      <c r="K8" s="1074" t="s">
        <v>605</v>
      </c>
      <c r="L8" s="1077">
        <v>0.11131147540983606</v>
      </c>
      <c r="M8" s="1078">
        <v>1</v>
      </c>
      <c r="N8" s="1079">
        <v>1.2490845559868966</v>
      </c>
      <c r="O8" s="1073" t="s">
        <v>3235</v>
      </c>
      <c r="P8" s="1041" t="s">
        <v>2197</v>
      </c>
      <c r="Q8" s="1041"/>
      <c r="R8" s="1094">
        <v>2</v>
      </c>
      <c r="S8" s="1094">
        <v>3</v>
      </c>
      <c r="T8" s="1094">
        <v>1</v>
      </c>
      <c r="U8" s="1094">
        <v>1</v>
      </c>
      <c r="V8" s="1094">
        <v>3</v>
      </c>
      <c r="W8" s="1094">
        <v>4</v>
      </c>
      <c r="X8" s="1089">
        <v>2</v>
      </c>
      <c r="Y8" s="1089">
        <v>1.05</v>
      </c>
      <c r="Z8" s="1093">
        <v>1.2423359171267643</v>
      </c>
      <c r="AA8" s="1093">
        <v>1.2490845559868966</v>
      </c>
      <c r="AB8" s="1093" t="s">
        <v>3236</v>
      </c>
      <c r="AC8" s="1095">
        <v>1.05</v>
      </c>
      <c r="AD8" s="1095">
        <v>1.05</v>
      </c>
      <c r="AE8" s="1095">
        <v>1</v>
      </c>
      <c r="AF8" s="1095">
        <v>1</v>
      </c>
      <c r="AG8" s="1095">
        <v>1.2</v>
      </c>
      <c r="AH8" s="1095">
        <v>1.1000000000000001</v>
      </c>
      <c r="AJ8" s="1295">
        <v>0.11131147540983606</v>
      </c>
    </row>
    <row r="9" spans="1:36">
      <c r="A9" s="1045" t="s">
        <v>1865</v>
      </c>
      <c r="B9" s="1059" t="s">
        <v>469</v>
      </c>
      <c r="C9" s="1060"/>
      <c r="D9" s="1071">
        <v>5</v>
      </c>
      <c r="E9" s="1072" t="s">
        <v>352</v>
      </c>
      <c r="F9" s="1073" t="s">
        <v>3019</v>
      </c>
      <c r="G9" s="1074" t="s">
        <v>336</v>
      </c>
      <c r="H9" s="1075" t="s">
        <v>352</v>
      </c>
      <c r="I9" s="1075" t="s">
        <v>352</v>
      </c>
      <c r="J9" s="1076">
        <v>0</v>
      </c>
      <c r="K9" s="1074" t="s">
        <v>604</v>
      </c>
      <c r="L9" s="1077">
        <v>6.4831475409836067E-2</v>
      </c>
      <c r="M9" s="1078">
        <v>1</v>
      </c>
      <c r="N9" s="1079">
        <v>2.0674560847849177</v>
      </c>
      <c r="O9" s="1073" t="s">
        <v>3237</v>
      </c>
      <c r="P9" s="1041" t="s">
        <v>2197</v>
      </c>
      <c r="Q9" s="1041"/>
      <c r="R9" s="1094">
        <v>2</v>
      </c>
      <c r="S9" s="1094">
        <v>3</v>
      </c>
      <c r="T9" s="1094">
        <v>1</v>
      </c>
      <c r="U9" s="1094">
        <v>1</v>
      </c>
      <c r="V9" s="1094">
        <v>3</v>
      </c>
      <c r="W9" s="1094">
        <v>4</v>
      </c>
      <c r="X9" s="1089">
        <v>5</v>
      </c>
      <c r="Y9" s="1089">
        <v>2</v>
      </c>
      <c r="Z9" s="1093">
        <v>1.2423359171267643</v>
      </c>
      <c r="AA9" s="1093">
        <v>2.0674560847849177</v>
      </c>
      <c r="AB9" s="1093" t="s">
        <v>3238</v>
      </c>
      <c r="AC9" s="1095">
        <v>1.05</v>
      </c>
      <c r="AD9" s="1095">
        <v>1.05</v>
      </c>
      <c r="AE9" s="1095">
        <v>1</v>
      </c>
      <c r="AF9" s="1095">
        <v>1</v>
      </c>
      <c r="AG9" s="1095">
        <v>1.2</v>
      </c>
      <c r="AH9" s="1095">
        <v>1.1000000000000001</v>
      </c>
      <c r="AJ9" s="1295">
        <v>6.4831475409836067E-2</v>
      </c>
    </row>
    <row r="10" spans="1:36" ht="24">
      <c r="A10" s="1045">
        <v>1409</v>
      </c>
      <c r="B10" s="1059" t="s">
        <v>469</v>
      </c>
      <c r="C10" s="1060"/>
      <c r="D10" s="1071">
        <v>5</v>
      </c>
      <c r="E10" s="1072" t="s">
        <v>352</v>
      </c>
      <c r="F10" s="1073" t="s">
        <v>1741</v>
      </c>
      <c r="G10" s="1074" t="s">
        <v>336</v>
      </c>
      <c r="H10" s="1075" t="s">
        <v>352</v>
      </c>
      <c r="I10" s="1075" t="s">
        <v>352</v>
      </c>
      <c r="J10" s="1076">
        <v>0</v>
      </c>
      <c r="K10" s="1074" t="s">
        <v>339</v>
      </c>
      <c r="L10" s="1077">
        <v>0.14690295081967214</v>
      </c>
      <c r="M10" s="1078">
        <v>1</v>
      </c>
      <c r="N10" s="1079">
        <v>1.2490845559868966</v>
      </c>
      <c r="O10" s="1073" t="s">
        <v>3235</v>
      </c>
      <c r="P10" s="1041" t="s">
        <v>2197</v>
      </c>
      <c r="Q10" s="1041"/>
      <c r="R10" s="1094">
        <v>2</v>
      </c>
      <c r="S10" s="1094">
        <v>3</v>
      </c>
      <c r="T10" s="1094">
        <v>1</v>
      </c>
      <c r="U10" s="1094">
        <v>1</v>
      </c>
      <c r="V10" s="1094">
        <v>3</v>
      </c>
      <c r="W10" s="1094">
        <v>4</v>
      </c>
      <c r="X10" s="1089">
        <v>6</v>
      </c>
      <c r="Y10" s="1089">
        <v>1.05</v>
      </c>
      <c r="Z10" s="1093">
        <v>1.2423359171267643</v>
      </c>
      <c r="AA10" s="1093">
        <v>1.2490845559868966</v>
      </c>
      <c r="AB10" s="1093" t="s">
        <v>3236</v>
      </c>
      <c r="AC10" s="1095">
        <v>1.05</v>
      </c>
      <c r="AD10" s="1095">
        <v>1.05</v>
      </c>
      <c r="AE10" s="1095">
        <v>1</v>
      </c>
      <c r="AF10" s="1095">
        <v>1</v>
      </c>
      <c r="AG10" s="1095">
        <v>1.2</v>
      </c>
      <c r="AH10" s="1095">
        <v>1.1000000000000001</v>
      </c>
      <c r="AJ10" s="1295">
        <v>0.14690295081967214</v>
      </c>
    </row>
    <row r="11" spans="1:36" ht="24">
      <c r="A11" s="1045">
        <v>1410</v>
      </c>
      <c r="B11" s="1059" t="s">
        <v>469</v>
      </c>
      <c r="C11" s="1060"/>
      <c r="D11" s="1071">
        <v>5</v>
      </c>
      <c r="E11" s="1072" t="s">
        <v>352</v>
      </c>
      <c r="F11" s="1073" t="s">
        <v>3239</v>
      </c>
      <c r="G11" s="1074" t="s">
        <v>336</v>
      </c>
      <c r="H11" s="1075" t="s">
        <v>352</v>
      </c>
      <c r="I11" s="1075" t="s">
        <v>352</v>
      </c>
      <c r="J11" s="1076">
        <v>0</v>
      </c>
      <c r="K11" s="1074" t="s">
        <v>339</v>
      </c>
      <c r="L11" s="1077">
        <v>2.5652459016393445E-2</v>
      </c>
      <c r="M11" s="1078">
        <v>1</v>
      </c>
      <c r="N11" s="1079">
        <v>1.2490845559868966</v>
      </c>
      <c r="O11" s="1073" t="s">
        <v>3235</v>
      </c>
      <c r="P11" s="1041" t="s">
        <v>2197</v>
      </c>
      <c r="Q11" s="1041"/>
      <c r="R11" s="1094">
        <v>2</v>
      </c>
      <c r="S11" s="1094">
        <v>3</v>
      </c>
      <c r="T11" s="1094">
        <v>1</v>
      </c>
      <c r="U11" s="1094">
        <v>1</v>
      </c>
      <c r="V11" s="1094">
        <v>3</v>
      </c>
      <c r="W11" s="1094">
        <v>4</v>
      </c>
      <c r="X11" s="1089">
        <v>6</v>
      </c>
      <c r="Y11" s="1089">
        <v>1.05</v>
      </c>
      <c r="Z11" s="1093">
        <v>1.2423359171267643</v>
      </c>
      <c r="AA11" s="1093">
        <v>1.2490845559868966</v>
      </c>
      <c r="AB11" s="1093" t="s">
        <v>3236</v>
      </c>
      <c r="AC11" s="1095">
        <v>1.05</v>
      </c>
      <c r="AD11" s="1095">
        <v>1.05</v>
      </c>
      <c r="AE11" s="1095">
        <v>1</v>
      </c>
      <c r="AF11" s="1095">
        <v>1</v>
      </c>
      <c r="AG11" s="1095">
        <v>1.2</v>
      </c>
      <c r="AH11" s="1095">
        <v>1.1000000000000001</v>
      </c>
      <c r="AJ11" s="1295">
        <v>2.5652459016393445E-2</v>
      </c>
    </row>
    <row r="12" spans="1:36" ht="24">
      <c r="A12" s="1045" t="s">
        <v>2526</v>
      </c>
      <c r="B12" s="1059" t="s">
        <v>469</v>
      </c>
      <c r="C12" s="1060"/>
      <c r="D12" s="1071">
        <v>5</v>
      </c>
      <c r="E12" s="1072" t="s">
        <v>352</v>
      </c>
      <c r="F12" s="1073" t="s">
        <v>3240</v>
      </c>
      <c r="G12" s="1074" t="s">
        <v>465</v>
      </c>
      <c r="H12" s="1075" t="s">
        <v>352</v>
      </c>
      <c r="I12" s="1075" t="s">
        <v>352</v>
      </c>
      <c r="J12" s="1076">
        <v>0</v>
      </c>
      <c r="K12" s="1074" t="s">
        <v>341</v>
      </c>
      <c r="L12" s="1077">
        <v>0.1</v>
      </c>
      <c r="M12" s="1078">
        <v>1</v>
      </c>
      <c r="N12" s="1079">
        <v>2.0949941301068096</v>
      </c>
      <c r="O12" s="1073" t="s">
        <v>3241</v>
      </c>
      <c r="P12" s="1041" t="s">
        <v>3242</v>
      </c>
      <c r="Q12" s="1041" t="s">
        <v>2198</v>
      </c>
      <c r="R12" s="1094">
        <v>4</v>
      </c>
      <c r="S12" s="1094">
        <v>5</v>
      </c>
      <c r="T12" s="1094" t="s">
        <v>194</v>
      </c>
      <c r="U12" s="1094" t="s">
        <v>194</v>
      </c>
      <c r="V12" s="1094" t="s">
        <v>194</v>
      </c>
      <c r="W12" s="1094" t="s">
        <v>194</v>
      </c>
      <c r="X12" s="1089">
        <v>5</v>
      </c>
      <c r="Y12" s="1089">
        <v>2</v>
      </c>
      <c r="Z12" s="1093">
        <v>1.2941338353151037</v>
      </c>
      <c r="AA12" s="1093">
        <v>2.0949941301068096</v>
      </c>
      <c r="AB12" s="1093" t="s">
        <v>1257</v>
      </c>
      <c r="AC12" s="1095">
        <v>1.2</v>
      </c>
      <c r="AD12" s="1095">
        <v>1.2</v>
      </c>
      <c r="AE12" s="1095">
        <v>1</v>
      </c>
      <c r="AF12" s="1095">
        <v>1</v>
      </c>
      <c r="AG12" s="1095">
        <v>1</v>
      </c>
      <c r="AH12" s="1095">
        <v>1</v>
      </c>
      <c r="AJ12" s="1295"/>
    </row>
    <row r="13" spans="1:36" ht="24">
      <c r="A13" s="1045" t="s">
        <v>1856</v>
      </c>
      <c r="B13" s="1059" t="s">
        <v>469</v>
      </c>
      <c r="C13" s="1060"/>
      <c r="D13" s="1071">
        <v>5</v>
      </c>
      <c r="E13" s="1072" t="s">
        <v>352</v>
      </c>
      <c r="F13" s="1073" t="s">
        <v>1858</v>
      </c>
      <c r="G13" s="1074" t="s">
        <v>465</v>
      </c>
      <c r="H13" s="1075" t="s">
        <v>352</v>
      </c>
      <c r="I13" s="1075" t="s">
        <v>352</v>
      </c>
      <c r="J13" s="1076">
        <v>0</v>
      </c>
      <c r="K13" s="1074" t="s">
        <v>341</v>
      </c>
      <c r="L13" s="1077">
        <v>0.4</v>
      </c>
      <c r="M13" s="1078">
        <v>1</v>
      </c>
      <c r="N13" s="1079">
        <v>2.0949941301068096</v>
      </c>
      <c r="O13" s="1073" t="s">
        <v>3243</v>
      </c>
      <c r="P13" s="1041" t="s">
        <v>3244</v>
      </c>
      <c r="Q13" s="1041" t="s">
        <v>2198</v>
      </c>
      <c r="R13" s="1094">
        <v>4</v>
      </c>
      <c r="S13" s="1094">
        <v>5</v>
      </c>
      <c r="T13" s="1094" t="s">
        <v>194</v>
      </c>
      <c r="U13" s="1094" t="s">
        <v>194</v>
      </c>
      <c r="V13" s="1094" t="s">
        <v>194</v>
      </c>
      <c r="W13" s="1094" t="s">
        <v>194</v>
      </c>
      <c r="X13" s="1089">
        <v>5</v>
      </c>
      <c r="Y13" s="1089">
        <v>2</v>
      </c>
      <c r="Z13" s="1093">
        <v>1.2941338353151037</v>
      </c>
      <c r="AA13" s="1093">
        <v>2.0949941301068096</v>
      </c>
      <c r="AB13" s="1093" t="s">
        <v>1257</v>
      </c>
      <c r="AC13" s="1095">
        <v>1.2</v>
      </c>
      <c r="AD13" s="1095">
        <v>1.2</v>
      </c>
      <c r="AE13" s="1095">
        <v>1</v>
      </c>
      <c r="AF13" s="1095">
        <v>1</v>
      </c>
      <c r="AG13" s="1095">
        <v>1</v>
      </c>
      <c r="AH13" s="1095">
        <v>1</v>
      </c>
      <c r="AJ13" s="1295"/>
    </row>
    <row r="14" spans="1:36">
      <c r="U14" s="1080"/>
      <c r="V14" s="1080"/>
      <c r="W14" s="1080"/>
      <c r="X14" s="1080"/>
    </row>
    <row r="15" spans="1:36">
      <c r="F15" s="1080" t="s">
        <v>870</v>
      </c>
      <c r="L15" s="1297"/>
      <c r="P15" s="1298"/>
      <c r="U15" s="1080"/>
      <c r="V15" s="1080"/>
      <c r="W15" s="1080"/>
      <c r="X15" s="1080"/>
      <c r="AJ15" s="1295">
        <v>1</v>
      </c>
    </row>
    <row r="16" spans="1:36">
      <c r="P16" s="1298"/>
      <c r="AJ16" s="1296"/>
    </row>
    <row r="18" spans="1:34" s="1192" customFormat="1">
      <c r="A18" s="1080"/>
      <c r="B18" s="1105"/>
      <c r="C18" s="1106"/>
      <c r="D18" s="1080"/>
      <c r="E18" s="1080"/>
      <c r="F18" s="1299" t="s">
        <v>2204</v>
      </c>
      <c r="G18" s="1080"/>
      <c r="H18" s="1080"/>
      <c r="I18" s="1080"/>
      <c r="J18" s="1080"/>
      <c r="K18" s="1080" t="s">
        <v>762</v>
      </c>
      <c r="L18" s="1080">
        <v>100</v>
      </c>
      <c r="M18" s="1107"/>
      <c r="N18" s="1107"/>
      <c r="O18" s="1107"/>
      <c r="P18" s="1298"/>
      <c r="Q18" s="1298" t="s">
        <v>2198</v>
      </c>
      <c r="Y18" s="1080"/>
      <c r="Z18" s="1080"/>
      <c r="AA18" s="1080"/>
      <c r="AB18" s="1080"/>
      <c r="AC18" s="1080"/>
      <c r="AD18" s="1080"/>
      <c r="AE18" s="1080"/>
      <c r="AF18" s="1080"/>
      <c r="AG18" s="1080"/>
      <c r="AH18" s="1080"/>
    </row>
    <row r="19" spans="1:34" s="1192" customFormat="1">
      <c r="A19" s="1080"/>
      <c r="B19" s="1105"/>
      <c r="C19" s="1106"/>
      <c r="D19" s="1080"/>
      <c r="E19" s="1080"/>
      <c r="F19" s="1299" t="s">
        <v>2205</v>
      </c>
      <c r="G19" s="1080"/>
      <c r="H19" s="1080"/>
      <c r="I19" s="1080"/>
      <c r="J19" s="1080"/>
      <c r="K19" s="1080" t="s">
        <v>762</v>
      </c>
      <c r="L19" s="1080">
        <v>400</v>
      </c>
      <c r="M19" s="1107"/>
      <c r="N19" s="1107"/>
      <c r="O19" s="1107"/>
      <c r="P19" s="1298"/>
      <c r="Q19" s="1298" t="s">
        <v>2198</v>
      </c>
      <c r="Y19" s="1080"/>
      <c r="Z19" s="1080"/>
      <c r="AA19" s="1080"/>
      <c r="AB19" s="1080"/>
      <c r="AC19" s="1080"/>
      <c r="AD19" s="1080"/>
      <c r="AE19" s="1080"/>
      <c r="AF19" s="1080"/>
      <c r="AG19" s="1080"/>
      <c r="AH19" s="1080"/>
    </row>
    <row r="20" spans="1:34" s="1192" customFormat="1">
      <c r="A20" s="1080"/>
      <c r="B20" s="1105"/>
      <c r="C20" s="1106"/>
      <c r="D20" s="1080"/>
      <c r="E20" s="1080"/>
      <c r="F20" s="1080"/>
      <c r="G20" s="1080"/>
      <c r="H20" s="1080"/>
      <c r="I20" s="1080"/>
      <c r="J20" s="1080"/>
      <c r="K20" s="1080"/>
      <c r="L20" s="1080"/>
      <c r="M20" s="1080"/>
      <c r="N20" s="1080"/>
      <c r="O20" s="1080"/>
      <c r="P20" s="1080"/>
      <c r="Q20" s="1080"/>
      <c r="Y20" s="1080"/>
      <c r="Z20" s="1080"/>
      <c r="AA20" s="1080"/>
      <c r="AB20" s="1080"/>
      <c r="AC20" s="1080"/>
      <c r="AD20" s="1080"/>
      <c r="AE20" s="1080"/>
      <c r="AF20" s="1080"/>
      <c r="AG20" s="1080"/>
      <c r="AH20" s="1080"/>
    </row>
  </sheetData>
  <mergeCells count="1">
    <mergeCell ref="R1:W1"/>
  </mergeCells>
  <conditionalFormatting sqref="AJ15">
    <cfRule type="cellIs" dxfId="593" priority="16" operator="between">
      <formula>0.9999</formula>
      <formula>1.0001</formula>
    </cfRule>
  </conditionalFormatting>
  <conditionalFormatting sqref="D8:L13">
    <cfRule type="expression" dxfId="592" priority="13">
      <formula>MOD(ROW(),2)=0</formula>
    </cfRule>
  </conditionalFormatting>
  <conditionalFormatting sqref="D11:L11">
    <cfRule type="expression" dxfId="591" priority="12">
      <formula>MOD(ROW(),2)=0</formula>
    </cfRule>
  </conditionalFormatting>
  <conditionalFormatting sqref="D12:L12">
    <cfRule type="expression" dxfId="590" priority="11">
      <formula>MOD(ROW(),2)=0</formula>
    </cfRule>
  </conditionalFormatting>
  <conditionalFormatting sqref="M8:O13">
    <cfRule type="expression" dxfId="589" priority="10">
      <formula>MOD(ROW(),2)=0</formula>
    </cfRule>
  </conditionalFormatting>
  <conditionalFormatting sqref="M11:O11">
    <cfRule type="expression" dxfId="588" priority="9">
      <formula>MOD(ROW(),2)=0</formula>
    </cfRule>
  </conditionalFormatting>
  <conditionalFormatting sqref="M12:O12">
    <cfRule type="expression" dxfId="587" priority="8">
      <formula>MOD(ROW(),2)=0</formula>
    </cfRule>
  </conditionalFormatting>
  <conditionalFormatting sqref="P8:P13">
    <cfRule type="expression" dxfId="586" priority="1">
      <formula>MOD(ROW(),2)=0</formula>
    </cfRule>
  </conditionalFormatting>
  <conditionalFormatting sqref="Q8:W13">
    <cfRule type="expression" dxfId="585" priority="7">
      <formula>MOD(ROW(),2)=0</formula>
    </cfRule>
  </conditionalFormatting>
  <conditionalFormatting sqref="X8:AH13">
    <cfRule type="expression" dxfId="584" priority="6">
      <formula>MOD(ROW(),2)=0</formula>
    </cfRule>
  </conditionalFormatting>
  <conditionalFormatting sqref="R11:W11">
    <cfRule type="expression" dxfId="583" priority="5">
      <formula>MOD(ROW(),2)=0</formula>
    </cfRule>
  </conditionalFormatting>
  <conditionalFormatting sqref="X11:AH11">
    <cfRule type="expression" dxfId="582" priority="4">
      <formula>MOD(ROW(),2)=0</formula>
    </cfRule>
  </conditionalFormatting>
  <conditionalFormatting sqref="R12:W12">
    <cfRule type="expression" dxfId="581" priority="3">
      <formula>MOD(ROW(),2)=0</formula>
    </cfRule>
  </conditionalFormatting>
  <conditionalFormatting sqref="X12:AH12">
    <cfRule type="expression" dxfId="580" priority="2">
      <formula>MOD(ROW(),2)=0</formula>
    </cfRule>
  </conditionalFormatting>
  <dataValidations xWindow="725" yWindow="769" count="29">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14:IO14" xr:uid="{375C55FA-1B53-4F6B-BBCF-E5961AB9FFA8}"/>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3" xr:uid="{BC85AF76-3CDE-4C46-B437-6065A39D1B36}"/>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3" xr:uid="{034AF479-6824-4A67-8912-30765594C34F}"/>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3" xr:uid="{A0C67CA3-BD91-4E52-8A35-F06BB55A093E}"/>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3" xr:uid="{273F8C21-4C4C-45E2-96DD-0EC66A32807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3" xr:uid="{EB6E2E22-E6FB-47AC-800D-C53DF7137E2D}"/>
    <dataValidation allowBlank="1" showInputMessage="1" showErrorMessage="1" promptTitle="Do not change" prompt="This field is automatically updated from the names-list" sqref="X8:X13" xr:uid="{306F2B40-71BA-4BFB-A86B-EB29BCFC37CF}"/>
    <dataValidation allowBlank="1" showInputMessage="1" showErrorMessage="1" promptTitle="Do not change" prompt="This field is automatically calculated from your inputs." sqref="Y8:AH13" xr:uid="{B3E43AF2-F1B9-495F-B1FB-1D4D30D7A776}"/>
    <dataValidation allowBlank="1" showInputMessage="1" showErrorMessage="1" prompt="Mean amount of elementary flow or intermediate product flow. Enter your values (or the respective equation) here." sqref="L8:L13" xr:uid="{927741A4-BEAB-432C-9867-3976B3E18204}"/>
    <dataValidation allowBlank="1" showInputMessage="1" showErrorMessage="1" prompt="always 1" sqref="L7" xr:uid="{B821B29B-DC70-4B76-8B61-EB75AC90B7DF}"/>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E2771948-0124-4063-9693-3679EF4D2775}"/>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D7F63CBB-6CD9-4535-AACB-35DA0A44729E}"/>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8:R13 R3" xr:uid="{E99AA8DF-B848-43B7-948A-48FA7829FB91}"/>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8:W13 W3" xr:uid="{FDD9637A-0E3F-47B4-A4D0-598B96D2ABC1}"/>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8:V13 V3" xr:uid="{4BECBB16-A9D4-4A32-8C85-E727F19BFC1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8:U13 U3" xr:uid="{318F8FB9-814B-4D64-AB5F-5CF84706E9B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8:T13 T3" xr:uid="{45E42A37-7179-4051-8ACC-3B1A8516EDC1}"/>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8:S13 S3" xr:uid="{11F6D99E-F9D9-469D-9C2D-03DCE87F0914}"/>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3" xr:uid="{8DC7CBC9-A2AF-40EC-9E61-0F74A6D542D7}"/>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4706E820-3186-462E-944D-C6F88955DC3F}"/>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13" xr:uid="{95DD917A-A9CD-4698-AF6D-BF47649C0499}"/>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D140CA79-24DD-4C0F-AF16-116ADD145118}"/>
    <dataValidation allowBlank="1" showInputMessage="1" showErrorMessage="1" promptTitle="Name" prompt="Name of the exchange (elementary flow or intermediate product flow) in English language. " sqref="F2:F3" xr:uid="{BA04D491-7E0A-4615-80D5-E93D2609CE5B}"/>
    <dataValidation allowBlank="1" showInputMessage="1" showErrorMessage="1" promptTitle="Infrastructure" prompt="Describes whether the intermediate product flow from or to the unit process is an infrastructure process or not._x000a__x000a_Not applicable to elementary flows." sqref="F5 J2:J3" xr:uid="{50AD465A-6F96-4275-9130-EB77F847CFE5}"/>
    <dataValidation allowBlank="1" showInputMessage="1" showErrorMessage="1" promptTitle="Unit" prompt="Unit of the exchange (elementary flow or intermediate product flow)." sqref="F6 K2:K3" xr:uid="{26EBE9D1-7F91-4F0E-9B6B-F94672890F38}"/>
    <dataValidation allowBlank="1" showInputMessage="1" showErrorMessage="1" prompt="This cell is automatically updated from the names List according to the index number in L1. It needs to be identical to the output product." sqref="L3:L6" xr:uid="{1ADE62DD-AD22-4681-8CAA-760B833F1B8A}"/>
    <dataValidation allowBlank="1" showInputMessage="1" showErrorMessage="1" prompt="Do not change." sqref="Z7:AH7 X3:AH4" xr:uid="{534E1E79-02FF-46BF-B4D9-8F5B349FE87F}"/>
    <dataValidation allowBlank="1" showInputMessage="1" showErrorMessage="1" promptTitle="Remarks" prompt="A general comment (data source, calculation procedure, ...) can be made about each individual exchange. The remarks are added to the GeneralComment-field." sqref="P3:Q3 P8:Q13" xr:uid="{B18DAD9A-B6DD-4F0D-A30B-2D40D9ED63E6}"/>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A0C36104-6061-485C-8757-8C1ECBE7EA0A}"/>
  </dataValidations>
  <printOptions horizontalCentered="1" verticalCentered="1"/>
  <pageMargins left="0.78740157480314965" right="0.78740157480314965" top="0.98425196850393704" bottom="0.98425196850393704" header="0.51181102362204722" footer="0.51181102362204722"/>
  <pageSetup paperSize="9" scale="41" orientation="landscape" r:id="rId1"/>
  <headerFooter alignWithMargins="0">
    <oddHeader>&amp;A</oddHeader>
    <oddFooter>&amp;L&amp;D&amp;C&amp;F&amp;RSeite &amp;P</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AD622-2435-4B9E-88EE-923612187AF1}">
  <sheetPr codeName="Tabelle40">
    <tabColor theme="4" tint="0.59999389629810485"/>
    <pageSetUpPr fitToPage="1"/>
  </sheetPr>
  <dimension ref="A1:AJ67"/>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customWidth="1" outlineLevel="1"/>
    <col min="15" max="15" width="50.7109375" style="1107" customWidth="1" outlineLevel="1"/>
    <col min="16" max="16" width="40.7109375" style="1192" customWidth="1"/>
    <col min="17" max="17" width="30.7109375" style="1192" customWidth="1"/>
    <col min="18" max="18" width="4.140625" style="1192" customWidth="1"/>
    <col min="19" max="19" width="4.42578125" style="1192" customWidth="1"/>
    <col min="20" max="20" width="4.28515625" style="1192" customWidth="1"/>
    <col min="21" max="21" width="4" style="1192" customWidth="1"/>
    <col min="22" max="22" width="3.7109375" style="1192" customWidth="1"/>
    <col min="23" max="23" width="4.28515625" style="1192" customWidth="1"/>
    <col min="24" max="24" width="3.42578125" style="1192" customWidth="1" outlineLevel="1"/>
    <col min="25" max="25" width="4.7109375" style="1080" customWidth="1" outlineLevel="1"/>
    <col min="26" max="27" width="5.42578125" style="1080" customWidth="1" outlineLevel="1"/>
    <col min="28" max="28" width="14.85546875" style="1080" customWidth="1" outlineLevel="1"/>
    <col min="29" max="29" width="4.42578125" style="1080" customWidth="1" outlineLevel="1"/>
    <col min="30" max="30" width="4.28515625" style="1080" customWidth="1" outlineLevel="1"/>
    <col min="31" max="31" width="4" style="1080" customWidth="1" outlineLevel="1"/>
    <col min="32" max="33" width="4.42578125" style="1080" customWidth="1" outlineLevel="1"/>
    <col min="34" max="34" width="4.28515625" style="1080" customWidth="1" outlineLevel="1"/>
    <col min="35" max="16384" width="11.42578125" style="1080"/>
  </cols>
  <sheetData>
    <row r="1" spans="1:36">
      <c r="A1" s="1041"/>
      <c r="B1" s="1042"/>
      <c r="C1" s="1043"/>
      <c r="D1" s="1041"/>
      <c r="E1" s="1041"/>
      <c r="F1" s="1044" t="s">
        <v>456</v>
      </c>
      <c r="G1" s="1041"/>
      <c r="H1" s="1041"/>
      <c r="I1" s="1041"/>
      <c r="J1" s="1041"/>
      <c r="K1" s="1041"/>
      <c r="L1" s="1045" t="s">
        <v>2206</v>
      </c>
      <c r="M1" s="1046"/>
      <c r="N1" s="1046"/>
      <c r="O1" s="1046"/>
      <c r="P1" s="1080"/>
      <c r="Q1" s="1080"/>
      <c r="R1" s="1523"/>
      <c r="S1" s="1523"/>
      <c r="T1" s="1523"/>
      <c r="U1" s="1523"/>
      <c r="V1" s="1523"/>
      <c r="W1" s="1523"/>
      <c r="X1" s="1081"/>
      <c r="Y1" s="1081"/>
      <c r="Z1" s="1081"/>
      <c r="AA1" s="1081"/>
      <c r="AB1" s="1081"/>
    </row>
    <row r="2" spans="1:36">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81"/>
      <c r="Q2" s="1081"/>
      <c r="R2" s="1081"/>
      <c r="S2" s="1081"/>
      <c r="T2" s="1081"/>
      <c r="U2" s="1081"/>
      <c r="V2" s="1081"/>
      <c r="W2" s="1081"/>
      <c r="X2" s="1081"/>
    </row>
    <row r="3" spans="1:36" ht="102" customHeight="1">
      <c r="A3" s="1050" t="s">
        <v>344</v>
      </c>
      <c r="B3" s="1051"/>
      <c r="C3" s="1047">
        <v>401</v>
      </c>
      <c r="D3" s="1052" t="s">
        <v>458</v>
      </c>
      <c r="E3" s="1052" t="s">
        <v>459</v>
      </c>
      <c r="F3" s="1053" t="s">
        <v>460</v>
      </c>
      <c r="G3" s="1052" t="s">
        <v>461</v>
      </c>
      <c r="H3" s="1052" t="s">
        <v>462</v>
      </c>
      <c r="I3" s="1052" t="s">
        <v>463</v>
      </c>
      <c r="J3" s="1052" t="s">
        <v>464</v>
      </c>
      <c r="K3" s="1052" t="s">
        <v>337</v>
      </c>
      <c r="L3" s="1054" t="s">
        <v>3245</v>
      </c>
      <c r="M3" s="1055" t="s">
        <v>187</v>
      </c>
      <c r="N3" s="1055" t="s">
        <v>188</v>
      </c>
      <c r="O3" s="1056" t="s">
        <v>492</v>
      </c>
      <c r="P3" s="1091" t="s">
        <v>186</v>
      </c>
      <c r="Q3" s="1091"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c r="AJ3" s="1053" t="s">
        <v>2195</v>
      </c>
    </row>
    <row r="4" spans="1:36" ht="12" customHeight="1">
      <c r="A4" s="1041"/>
      <c r="B4" s="1051"/>
      <c r="C4" s="1047">
        <v>662</v>
      </c>
      <c r="D4" s="1053"/>
      <c r="E4" s="1053"/>
      <c r="F4" s="1053" t="s">
        <v>461</v>
      </c>
      <c r="G4" s="1053"/>
      <c r="H4" s="1053"/>
      <c r="I4" s="1053"/>
      <c r="J4" s="1053"/>
      <c r="K4" s="1053"/>
      <c r="L4" s="1054" t="s">
        <v>465</v>
      </c>
      <c r="M4" s="1500"/>
      <c r="N4" s="1500"/>
      <c r="O4" s="1496"/>
      <c r="P4" s="1188"/>
      <c r="Q4" s="1188"/>
      <c r="R4" s="1087" t="s">
        <v>192</v>
      </c>
      <c r="S4" s="1082"/>
      <c r="T4" s="1082"/>
      <c r="U4" s="1082"/>
      <c r="V4" s="1082"/>
      <c r="W4" s="1082"/>
      <c r="X4" s="1088"/>
      <c r="Y4" s="1088"/>
      <c r="Z4" s="1088" t="s">
        <v>190</v>
      </c>
      <c r="AA4" s="1088" t="s">
        <v>190</v>
      </c>
      <c r="AB4" s="1089"/>
      <c r="AC4" s="1090"/>
      <c r="AD4" s="1090"/>
      <c r="AE4" s="1090"/>
      <c r="AF4" s="1090"/>
      <c r="AG4" s="1090"/>
      <c r="AH4" s="1090"/>
      <c r="AJ4" s="1081" t="s">
        <v>465</v>
      </c>
    </row>
    <row r="5" spans="1:36" ht="12" customHeight="1">
      <c r="A5" s="1041"/>
      <c r="B5" s="1051"/>
      <c r="C5" s="1047">
        <v>493</v>
      </c>
      <c r="D5" s="1053"/>
      <c r="E5" s="1053"/>
      <c r="F5" s="1053" t="s">
        <v>464</v>
      </c>
      <c r="G5" s="1053"/>
      <c r="H5" s="1053"/>
      <c r="I5" s="1053"/>
      <c r="J5" s="1053"/>
      <c r="K5" s="1053"/>
      <c r="L5" s="1054">
        <v>0</v>
      </c>
      <c r="M5" s="1500"/>
      <c r="N5" s="1500"/>
      <c r="O5" s="1496"/>
      <c r="P5" s="1188"/>
      <c r="Q5" s="1188"/>
      <c r="R5" s="1082"/>
      <c r="S5" s="1082"/>
      <c r="T5" s="1082"/>
      <c r="U5" s="1082"/>
      <c r="V5" s="1082"/>
      <c r="W5" s="1082"/>
      <c r="X5" s="1089"/>
      <c r="Y5" s="1089"/>
      <c r="Z5" s="1089"/>
      <c r="AA5" s="1089"/>
      <c r="AB5" s="1089"/>
      <c r="AC5" s="1090"/>
      <c r="AD5" s="1090"/>
      <c r="AE5" s="1090"/>
      <c r="AF5" s="1090"/>
      <c r="AG5" s="1090"/>
      <c r="AH5" s="1090"/>
      <c r="AJ5" s="1081"/>
    </row>
    <row r="6" spans="1:36" ht="12" customHeight="1">
      <c r="A6" s="1041"/>
      <c r="B6" s="1051"/>
      <c r="C6" s="1047">
        <v>403</v>
      </c>
      <c r="D6" s="1053"/>
      <c r="E6" s="1053"/>
      <c r="F6" s="1053" t="s">
        <v>337</v>
      </c>
      <c r="G6" s="1053"/>
      <c r="H6" s="1053"/>
      <c r="I6" s="1053"/>
      <c r="J6" s="1053"/>
      <c r="K6" s="1053"/>
      <c r="L6" s="1054" t="s">
        <v>339</v>
      </c>
      <c r="M6" s="1500"/>
      <c r="N6" s="1500"/>
      <c r="O6" s="1496"/>
      <c r="P6" s="1188"/>
      <c r="Q6" s="1188"/>
      <c r="R6" s="1091"/>
      <c r="S6" s="1091"/>
      <c r="T6" s="1091"/>
      <c r="U6" s="1091"/>
      <c r="V6" s="1091"/>
      <c r="W6" s="1091"/>
      <c r="X6" s="1089"/>
      <c r="Y6" s="1089"/>
      <c r="Z6" s="1092"/>
      <c r="AA6" s="1092"/>
      <c r="AB6" s="1093"/>
      <c r="AC6" s="1090"/>
      <c r="AD6" s="1090"/>
      <c r="AE6" s="1090"/>
      <c r="AF6" s="1090"/>
      <c r="AG6" s="1090"/>
      <c r="AH6" s="1090"/>
      <c r="AJ6" s="1081" t="s">
        <v>339</v>
      </c>
    </row>
    <row r="7" spans="1:36">
      <c r="A7" s="1045" t="s">
        <v>2206</v>
      </c>
      <c r="B7" s="1059" t="s">
        <v>467</v>
      </c>
      <c r="C7" s="1501"/>
      <c r="D7" s="1061" t="s">
        <v>352</v>
      </c>
      <c r="E7" s="1061">
        <v>0</v>
      </c>
      <c r="F7" s="1063" t="s">
        <v>3245</v>
      </c>
      <c r="G7" s="1502" t="s">
        <v>465</v>
      </c>
      <c r="H7" s="1503" t="s">
        <v>352</v>
      </c>
      <c r="I7" s="1503" t="s">
        <v>352</v>
      </c>
      <c r="J7" s="1504">
        <v>0</v>
      </c>
      <c r="K7" s="1502" t="s">
        <v>339</v>
      </c>
      <c r="L7" s="1505">
        <v>1</v>
      </c>
      <c r="M7" s="1506"/>
      <c r="N7" s="1507"/>
      <c r="O7" s="1338"/>
      <c r="P7" s="1188"/>
      <c r="Q7" s="1188"/>
      <c r="R7" s="1082"/>
      <c r="S7" s="1082"/>
      <c r="T7" s="1082"/>
      <c r="U7" s="1082"/>
      <c r="V7" s="1082"/>
      <c r="W7" s="1082"/>
      <c r="X7" s="1089"/>
      <c r="Y7" s="1089"/>
      <c r="Z7" s="1089"/>
      <c r="AA7" s="1089"/>
      <c r="AB7" s="1089"/>
      <c r="AC7" s="1089"/>
      <c r="AD7" s="1089"/>
      <c r="AE7" s="1089"/>
      <c r="AF7" s="1089"/>
      <c r="AG7" s="1089"/>
      <c r="AH7" s="1089"/>
    </row>
    <row r="8" spans="1:36" ht="36">
      <c r="A8" s="1045">
        <v>2560</v>
      </c>
      <c r="B8" s="1059" t="s">
        <v>468</v>
      </c>
      <c r="C8" s="1501"/>
      <c r="D8" s="1508">
        <v>5</v>
      </c>
      <c r="E8" s="1072" t="s">
        <v>352</v>
      </c>
      <c r="F8" s="1073" t="s">
        <v>1426</v>
      </c>
      <c r="G8" s="1509" t="s">
        <v>465</v>
      </c>
      <c r="H8" s="1510" t="s">
        <v>352</v>
      </c>
      <c r="I8" s="1510" t="s">
        <v>352</v>
      </c>
      <c r="J8" s="1511">
        <v>0</v>
      </c>
      <c r="K8" s="1509" t="s">
        <v>604</v>
      </c>
      <c r="L8" s="1512">
        <v>-0.81529660327868847</v>
      </c>
      <c r="M8" s="1513">
        <v>1</v>
      </c>
      <c r="N8" s="1514">
        <v>1.1358476947699978</v>
      </c>
      <c r="O8" s="1073" t="s">
        <v>3246</v>
      </c>
      <c r="P8" s="1367" t="s">
        <v>2207</v>
      </c>
      <c r="Q8" s="1367" t="s">
        <v>2208</v>
      </c>
      <c r="R8" s="1094">
        <v>2</v>
      </c>
      <c r="S8" s="1094">
        <v>4</v>
      </c>
      <c r="T8" s="1094">
        <v>1</v>
      </c>
      <c r="U8" s="1094">
        <v>1</v>
      </c>
      <c r="V8" s="1094">
        <v>1</v>
      </c>
      <c r="W8" s="1094">
        <v>3</v>
      </c>
      <c r="X8" s="1089">
        <v>1</v>
      </c>
      <c r="Y8" s="1089">
        <v>1.05</v>
      </c>
      <c r="Z8" s="1093">
        <v>1.1248669232235737</v>
      </c>
      <c r="AA8" s="1093">
        <v>1.1358476947699978</v>
      </c>
      <c r="AB8" s="1093" t="s">
        <v>3247</v>
      </c>
      <c r="AC8" s="1095">
        <v>1.05</v>
      </c>
      <c r="AD8" s="1095">
        <v>1.1000000000000001</v>
      </c>
      <c r="AE8" s="1095">
        <v>1</v>
      </c>
      <c r="AF8" s="1095">
        <v>1</v>
      </c>
      <c r="AG8" s="1095">
        <v>1</v>
      </c>
      <c r="AH8" s="1095">
        <v>1.05</v>
      </c>
      <c r="AJ8" s="1295">
        <v>0.66219672131147544</v>
      </c>
    </row>
    <row r="9" spans="1:36" ht="36">
      <c r="A9" s="1045">
        <v>1702</v>
      </c>
      <c r="B9" s="1059" t="s">
        <v>469</v>
      </c>
      <c r="C9" s="1501"/>
      <c r="D9" s="1508">
        <v>5</v>
      </c>
      <c r="E9" s="1072" t="s">
        <v>352</v>
      </c>
      <c r="F9" s="1073" t="s">
        <v>2757</v>
      </c>
      <c r="G9" s="1509" t="s">
        <v>465</v>
      </c>
      <c r="H9" s="1510" t="s">
        <v>352</v>
      </c>
      <c r="I9" s="1510" t="s">
        <v>352</v>
      </c>
      <c r="J9" s="1511">
        <v>0</v>
      </c>
      <c r="K9" s="1509" t="s">
        <v>604</v>
      </c>
      <c r="L9" s="1512">
        <v>-0.52779727475409832</v>
      </c>
      <c r="M9" s="1513">
        <v>1</v>
      </c>
      <c r="N9" s="1514">
        <v>1.1358476947699978</v>
      </c>
      <c r="O9" s="1073" t="s">
        <v>3246</v>
      </c>
      <c r="P9" s="1367" t="s">
        <v>2207</v>
      </c>
      <c r="Q9" s="1367" t="s">
        <v>2208</v>
      </c>
      <c r="R9" s="1094">
        <v>2</v>
      </c>
      <c r="S9" s="1094">
        <v>4</v>
      </c>
      <c r="T9" s="1094">
        <v>1</v>
      </c>
      <c r="U9" s="1094">
        <v>1</v>
      </c>
      <c r="V9" s="1094">
        <v>1</v>
      </c>
      <c r="W9" s="1094">
        <v>3</v>
      </c>
      <c r="X9" s="1089">
        <v>1</v>
      </c>
      <c r="Y9" s="1089">
        <v>1.05</v>
      </c>
      <c r="Z9" s="1093">
        <v>1.1248669232235737</v>
      </c>
      <c r="AA9" s="1093">
        <v>1.1358476947699978</v>
      </c>
      <c r="AB9" s="1093" t="s">
        <v>3247</v>
      </c>
      <c r="AC9" s="1095">
        <v>1.05</v>
      </c>
      <c r="AD9" s="1095">
        <v>1.1000000000000001</v>
      </c>
      <c r="AE9" s="1095">
        <v>1</v>
      </c>
      <c r="AF9" s="1095">
        <v>1</v>
      </c>
      <c r="AG9" s="1095">
        <v>1</v>
      </c>
      <c r="AH9" s="1095">
        <v>1.05</v>
      </c>
      <c r="AJ9" s="1295">
        <v>0.66219672131147544</v>
      </c>
    </row>
    <row r="10" spans="1:36" ht="36">
      <c r="A10" s="1045">
        <v>1103</v>
      </c>
      <c r="B10" s="1059" t="s">
        <v>469</v>
      </c>
      <c r="C10" s="1501"/>
      <c r="D10" s="1508">
        <v>5</v>
      </c>
      <c r="E10" s="1072" t="s">
        <v>352</v>
      </c>
      <c r="F10" s="1073" t="s">
        <v>1020</v>
      </c>
      <c r="G10" s="1509" t="s">
        <v>191</v>
      </c>
      <c r="H10" s="1510" t="s">
        <v>352</v>
      </c>
      <c r="I10" s="1510" t="s">
        <v>352</v>
      </c>
      <c r="J10" s="1511">
        <v>0</v>
      </c>
      <c r="K10" s="1509" t="s">
        <v>339</v>
      </c>
      <c r="L10" s="1512">
        <v>-0.3444747344262295</v>
      </c>
      <c r="M10" s="1513">
        <v>1</v>
      </c>
      <c r="N10" s="1514">
        <v>1.1358476947699978</v>
      </c>
      <c r="O10" s="1073" t="s">
        <v>3246</v>
      </c>
      <c r="P10" s="1367" t="s">
        <v>2207</v>
      </c>
      <c r="Q10" s="1367" t="s">
        <v>2208</v>
      </c>
      <c r="R10" s="1094">
        <v>2</v>
      </c>
      <c r="S10" s="1094">
        <v>4</v>
      </c>
      <c r="T10" s="1094">
        <v>1</v>
      </c>
      <c r="U10" s="1094">
        <v>1</v>
      </c>
      <c r="V10" s="1094">
        <v>1</v>
      </c>
      <c r="W10" s="1094">
        <v>3</v>
      </c>
      <c r="X10" s="1089">
        <v>3</v>
      </c>
      <c r="Y10" s="1089">
        <v>1.05</v>
      </c>
      <c r="Z10" s="1093">
        <v>1.1248669232235737</v>
      </c>
      <c r="AA10" s="1093">
        <v>1.1358476947699978</v>
      </c>
      <c r="AB10" s="1093" t="s">
        <v>3247</v>
      </c>
      <c r="AC10" s="1095">
        <v>1.05</v>
      </c>
      <c r="AD10" s="1095">
        <v>1.1000000000000001</v>
      </c>
      <c r="AE10" s="1095">
        <v>1</v>
      </c>
      <c r="AF10" s="1095">
        <v>1</v>
      </c>
      <c r="AG10" s="1095">
        <v>1</v>
      </c>
      <c r="AH10" s="1095">
        <v>1.05</v>
      </c>
      <c r="AJ10" s="1295">
        <v>0.66219672131147544</v>
      </c>
    </row>
    <row r="11" spans="1:36" ht="36">
      <c r="A11" s="1045">
        <v>1279</v>
      </c>
      <c r="B11" s="1059" t="s">
        <v>469</v>
      </c>
      <c r="C11" s="1501"/>
      <c r="D11" s="1508">
        <v>5</v>
      </c>
      <c r="E11" s="1072" t="s">
        <v>352</v>
      </c>
      <c r="F11" s="1073" t="s">
        <v>3248</v>
      </c>
      <c r="G11" s="1509" t="s">
        <v>465</v>
      </c>
      <c r="H11" s="1510" t="s">
        <v>352</v>
      </c>
      <c r="I11" s="1510" t="s">
        <v>352</v>
      </c>
      <c r="J11" s="1511">
        <v>0</v>
      </c>
      <c r="K11" s="1509" t="s">
        <v>339</v>
      </c>
      <c r="L11" s="1512">
        <v>-0.13647874426229512</v>
      </c>
      <c r="M11" s="1513">
        <v>1</v>
      </c>
      <c r="N11" s="1514">
        <v>1.1358476947699978</v>
      </c>
      <c r="O11" s="1073" t="s">
        <v>3246</v>
      </c>
      <c r="P11" s="1367" t="s">
        <v>2207</v>
      </c>
      <c r="Q11" s="1367" t="s">
        <v>2208</v>
      </c>
      <c r="R11" s="1094">
        <v>2</v>
      </c>
      <c r="S11" s="1094">
        <v>4</v>
      </c>
      <c r="T11" s="1094">
        <v>1</v>
      </c>
      <c r="U11" s="1094">
        <v>1</v>
      </c>
      <c r="V11" s="1094">
        <v>1</v>
      </c>
      <c r="W11" s="1094">
        <v>3</v>
      </c>
      <c r="X11" s="1089">
        <v>3</v>
      </c>
      <c r="Y11" s="1089">
        <v>1.05</v>
      </c>
      <c r="Z11" s="1093">
        <v>1.1248669232235737</v>
      </c>
      <c r="AA11" s="1093">
        <v>1.1358476947699978</v>
      </c>
      <c r="AB11" s="1093" t="s">
        <v>3247</v>
      </c>
      <c r="AC11" s="1095">
        <v>1.05</v>
      </c>
      <c r="AD11" s="1095">
        <v>1.1000000000000001</v>
      </c>
      <c r="AE11" s="1095">
        <v>1</v>
      </c>
      <c r="AF11" s="1095">
        <v>1</v>
      </c>
      <c r="AG11" s="1095">
        <v>1</v>
      </c>
      <c r="AH11" s="1095">
        <v>1.05</v>
      </c>
      <c r="AJ11" s="1295">
        <v>0.66219672131147544</v>
      </c>
    </row>
    <row r="12" spans="1:36" ht="36">
      <c r="A12" s="1045">
        <v>3109</v>
      </c>
      <c r="B12" s="1059" t="s">
        <v>469</v>
      </c>
      <c r="C12" s="1501"/>
      <c r="D12" s="1508">
        <v>5</v>
      </c>
      <c r="E12" s="1072" t="s">
        <v>352</v>
      </c>
      <c r="F12" s="1073" t="s">
        <v>3249</v>
      </c>
      <c r="G12" s="1509" t="s">
        <v>336</v>
      </c>
      <c r="H12" s="1510" t="s">
        <v>352</v>
      </c>
      <c r="I12" s="1510" t="s">
        <v>352</v>
      </c>
      <c r="J12" s="1511">
        <v>0</v>
      </c>
      <c r="K12" s="1509" t="s">
        <v>339</v>
      </c>
      <c r="L12" s="1512">
        <v>-0.23839081967213116</v>
      </c>
      <c r="M12" s="1513">
        <v>1</v>
      </c>
      <c r="N12" s="1514">
        <v>1.1358476947699978</v>
      </c>
      <c r="O12" s="1073" t="s">
        <v>3246</v>
      </c>
      <c r="P12" s="1367" t="s">
        <v>2207</v>
      </c>
      <c r="Q12" s="1367" t="s">
        <v>2208</v>
      </c>
      <c r="R12" s="1094">
        <v>2</v>
      </c>
      <c r="S12" s="1094">
        <v>4</v>
      </c>
      <c r="T12" s="1094">
        <v>1</v>
      </c>
      <c r="U12" s="1094">
        <v>1</v>
      </c>
      <c r="V12" s="1094">
        <v>1</v>
      </c>
      <c r="W12" s="1094">
        <v>3</v>
      </c>
      <c r="X12" s="1089">
        <v>3</v>
      </c>
      <c r="Y12" s="1089">
        <v>1.05</v>
      </c>
      <c r="Z12" s="1093">
        <v>1.1248669232235737</v>
      </c>
      <c r="AA12" s="1093">
        <v>1.1358476947699978</v>
      </c>
      <c r="AB12" s="1093" t="s">
        <v>3247</v>
      </c>
      <c r="AC12" s="1095">
        <v>1.05</v>
      </c>
      <c r="AD12" s="1095">
        <v>1.1000000000000001</v>
      </c>
      <c r="AE12" s="1095">
        <v>1</v>
      </c>
      <c r="AF12" s="1095">
        <v>1</v>
      </c>
      <c r="AG12" s="1095">
        <v>1</v>
      </c>
      <c r="AH12" s="1095">
        <v>1.05</v>
      </c>
      <c r="AJ12" s="1295">
        <v>0.66219672131147544</v>
      </c>
    </row>
    <row r="13" spans="1:36" ht="48">
      <c r="A13" s="1045">
        <v>992</v>
      </c>
      <c r="B13" s="1059" t="s">
        <v>469</v>
      </c>
      <c r="C13" s="1501"/>
      <c r="D13" s="1508">
        <v>5</v>
      </c>
      <c r="E13" s="1072" t="s">
        <v>352</v>
      </c>
      <c r="F13" s="1073" t="s">
        <v>1023</v>
      </c>
      <c r="G13" s="1509" t="s">
        <v>465</v>
      </c>
      <c r="H13" s="1510" t="s">
        <v>352</v>
      </c>
      <c r="I13" s="1510" t="s">
        <v>352</v>
      </c>
      <c r="J13" s="1511">
        <v>0</v>
      </c>
      <c r="K13" s="1509" t="s">
        <v>339</v>
      </c>
      <c r="L13" s="1512">
        <v>-2.4817363934426236E-2</v>
      </c>
      <c r="M13" s="1513">
        <v>1</v>
      </c>
      <c r="N13" s="1514">
        <v>1.1358476947699978</v>
      </c>
      <c r="O13" s="1073" t="s">
        <v>3250</v>
      </c>
      <c r="P13" s="1367" t="s">
        <v>2209</v>
      </c>
      <c r="Q13" s="1367" t="s">
        <v>2210</v>
      </c>
      <c r="R13" s="1094">
        <v>2</v>
      </c>
      <c r="S13" s="1094">
        <v>4</v>
      </c>
      <c r="T13" s="1094">
        <v>1</v>
      </c>
      <c r="U13" s="1094">
        <v>1</v>
      </c>
      <c r="V13" s="1094">
        <v>1</v>
      </c>
      <c r="W13" s="1094">
        <v>3</v>
      </c>
      <c r="X13" s="1089">
        <v>3</v>
      </c>
      <c r="Y13" s="1089">
        <v>1.05</v>
      </c>
      <c r="Z13" s="1093">
        <v>1.1248669232235737</v>
      </c>
      <c r="AA13" s="1093">
        <v>1.1358476947699978</v>
      </c>
      <c r="AB13" s="1093" t="s">
        <v>3247</v>
      </c>
      <c r="AC13" s="1095">
        <v>1.05</v>
      </c>
      <c r="AD13" s="1095">
        <v>1.1000000000000001</v>
      </c>
      <c r="AE13" s="1095">
        <v>1</v>
      </c>
      <c r="AF13" s="1095">
        <v>1</v>
      </c>
      <c r="AG13" s="1095">
        <v>1</v>
      </c>
      <c r="AH13" s="1095">
        <v>1.05</v>
      </c>
      <c r="AJ13" s="1295">
        <v>4.4316721311475418E-2</v>
      </c>
    </row>
    <row r="14" spans="1:36" ht="24">
      <c r="A14" s="1045">
        <v>4171</v>
      </c>
      <c r="B14" s="1059" t="s">
        <v>469</v>
      </c>
      <c r="C14" s="1501"/>
      <c r="D14" s="1508">
        <v>5</v>
      </c>
      <c r="E14" s="1072" t="s">
        <v>352</v>
      </c>
      <c r="F14" s="1073" t="s">
        <v>3251</v>
      </c>
      <c r="G14" s="1509" t="s">
        <v>465</v>
      </c>
      <c r="H14" s="1510" t="s">
        <v>352</v>
      </c>
      <c r="I14" s="1510" t="s">
        <v>352</v>
      </c>
      <c r="J14" s="1511">
        <v>0</v>
      </c>
      <c r="K14" s="1509" t="s">
        <v>339</v>
      </c>
      <c r="L14" s="1512">
        <v>2.4817363934426236E-2</v>
      </c>
      <c r="M14" s="1513">
        <v>1</v>
      </c>
      <c r="N14" s="1514">
        <v>1.1358476947699978</v>
      </c>
      <c r="O14" s="1073" t="s">
        <v>3252</v>
      </c>
      <c r="P14" s="1367" t="s">
        <v>2211</v>
      </c>
      <c r="Q14" s="1367"/>
      <c r="R14" s="1094">
        <v>2</v>
      </c>
      <c r="S14" s="1094">
        <v>4</v>
      </c>
      <c r="T14" s="1094">
        <v>1</v>
      </c>
      <c r="U14" s="1094">
        <v>1</v>
      </c>
      <c r="V14" s="1094">
        <v>1</v>
      </c>
      <c r="W14" s="1094">
        <v>3</v>
      </c>
      <c r="X14" s="1089">
        <v>3</v>
      </c>
      <c r="Y14" s="1089">
        <v>1.05</v>
      </c>
      <c r="Z14" s="1093">
        <v>1.1248669232235737</v>
      </c>
      <c r="AA14" s="1093">
        <v>1.1358476947699978</v>
      </c>
      <c r="AB14" s="1093" t="s">
        <v>3247</v>
      </c>
      <c r="AC14" s="1095">
        <v>1.05</v>
      </c>
      <c r="AD14" s="1095">
        <v>1.1000000000000001</v>
      </c>
      <c r="AE14" s="1095">
        <v>1</v>
      </c>
      <c r="AF14" s="1095">
        <v>1</v>
      </c>
      <c r="AG14" s="1095">
        <v>1</v>
      </c>
      <c r="AH14" s="1095">
        <v>1.05</v>
      </c>
      <c r="AJ14" s="1295"/>
    </row>
    <row r="15" spans="1:36" ht="48">
      <c r="A15" s="1045">
        <v>934</v>
      </c>
      <c r="B15" s="1059" t="s">
        <v>469</v>
      </c>
      <c r="C15" s="1501"/>
      <c r="D15" s="1508">
        <v>5</v>
      </c>
      <c r="E15" s="1072" t="s">
        <v>352</v>
      </c>
      <c r="F15" s="1073" t="s">
        <v>1019</v>
      </c>
      <c r="G15" s="1509" t="s">
        <v>465</v>
      </c>
      <c r="H15" s="1510" t="s">
        <v>352</v>
      </c>
      <c r="I15" s="1510" t="s">
        <v>352</v>
      </c>
      <c r="J15" s="1511">
        <v>0</v>
      </c>
      <c r="K15" s="1509" t="s">
        <v>339</v>
      </c>
      <c r="L15" s="1512">
        <v>-5.3358450229508199E-2</v>
      </c>
      <c r="M15" s="1513">
        <v>1</v>
      </c>
      <c r="N15" s="1514">
        <v>1.1358476947699978</v>
      </c>
      <c r="O15" s="1073" t="s">
        <v>3253</v>
      </c>
      <c r="P15" s="1367" t="s">
        <v>2212</v>
      </c>
      <c r="Q15" s="1367" t="s">
        <v>2210</v>
      </c>
      <c r="R15" s="1094">
        <v>2</v>
      </c>
      <c r="S15" s="1094">
        <v>4</v>
      </c>
      <c r="T15" s="1094">
        <v>1</v>
      </c>
      <c r="U15" s="1094">
        <v>1</v>
      </c>
      <c r="V15" s="1094">
        <v>1</v>
      </c>
      <c r="W15" s="1094">
        <v>3</v>
      </c>
      <c r="X15" s="1089">
        <v>3</v>
      </c>
      <c r="Y15" s="1089">
        <v>1.05</v>
      </c>
      <c r="Z15" s="1093">
        <v>1.1248669232235737</v>
      </c>
      <c r="AA15" s="1093">
        <v>1.1358476947699978</v>
      </c>
      <c r="AB15" s="1093" t="s">
        <v>3247</v>
      </c>
      <c r="AC15" s="1095">
        <v>1.05</v>
      </c>
      <c r="AD15" s="1095">
        <v>1.1000000000000001</v>
      </c>
      <c r="AE15" s="1095">
        <v>1</v>
      </c>
      <c r="AF15" s="1095">
        <v>1</v>
      </c>
      <c r="AG15" s="1095">
        <v>1</v>
      </c>
      <c r="AH15" s="1095">
        <v>1.05</v>
      </c>
      <c r="AJ15" s="1295">
        <v>0.12093114754098361</v>
      </c>
    </row>
    <row r="16" spans="1:36" ht="24">
      <c r="A16" s="1045">
        <v>4108</v>
      </c>
      <c r="B16" s="1059" t="s">
        <v>469</v>
      </c>
      <c r="C16" s="1501"/>
      <c r="D16" s="1508">
        <v>5</v>
      </c>
      <c r="E16" s="1072" t="s">
        <v>352</v>
      </c>
      <c r="F16" s="1073" t="s">
        <v>3254</v>
      </c>
      <c r="G16" s="1509" t="s">
        <v>465</v>
      </c>
      <c r="H16" s="1510" t="s">
        <v>352</v>
      </c>
      <c r="I16" s="1510" t="s">
        <v>352</v>
      </c>
      <c r="J16" s="1511">
        <v>0</v>
      </c>
      <c r="K16" s="1509" t="s">
        <v>339</v>
      </c>
      <c r="L16" s="1512">
        <v>5.3358450229508199E-2</v>
      </c>
      <c r="M16" s="1513">
        <v>1</v>
      </c>
      <c r="N16" s="1514">
        <v>1.1358476947699978</v>
      </c>
      <c r="O16" s="1073" t="s">
        <v>3255</v>
      </c>
      <c r="P16" s="1367" t="s">
        <v>2213</v>
      </c>
      <c r="Q16" s="1367"/>
      <c r="R16" s="1094">
        <v>2</v>
      </c>
      <c r="S16" s="1094">
        <v>4</v>
      </c>
      <c r="T16" s="1094">
        <v>1</v>
      </c>
      <c r="U16" s="1094">
        <v>1</v>
      </c>
      <c r="V16" s="1094">
        <v>1</v>
      </c>
      <c r="W16" s="1094">
        <v>3</v>
      </c>
      <c r="X16" s="1089">
        <v>3</v>
      </c>
      <c r="Y16" s="1089">
        <v>1.05</v>
      </c>
      <c r="Z16" s="1093">
        <v>1.1248669232235737</v>
      </c>
      <c r="AA16" s="1093">
        <v>1.1358476947699978</v>
      </c>
      <c r="AB16" s="1093" t="s">
        <v>3247</v>
      </c>
      <c r="AC16" s="1095">
        <v>1.05</v>
      </c>
      <c r="AD16" s="1095">
        <v>1.1000000000000001</v>
      </c>
      <c r="AE16" s="1095">
        <v>1</v>
      </c>
      <c r="AF16" s="1095">
        <v>1</v>
      </c>
      <c r="AG16" s="1095">
        <v>1</v>
      </c>
      <c r="AH16" s="1095">
        <v>1.05</v>
      </c>
      <c r="AJ16" s="1295"/>
    </row>
    <row r="17" spans="1:36" ht="36">
      <c r="A17" s="1045">
        <v>197</v>
      </c>
      <c r="B17" s="1059" t="s">
        <v>357</v>
      </c>
      <c r="C17" s="1501"/>
      <c r="D17" s="1508" t="s">
        <v>352</v>
      </c>
      <c r="E17" s="1072">
        <v>4</v>
      </c>
      <c r="F17" s="1073" t="s">
        <v>924</v>
      </c>
      <c r="G17" s="1509" t="s">
        <v>352</v>
      </c>
      <c r="H17" s="1510" t="s">
        <v>246</v>
      </c>
      <c r="I17" s="1510" t="s">
        <v>619</v>
      </c>
      <c r="J17" s="1511" t="s">
        <v>352</v>
      </c>
      <c r="K17" s="1509" t="s">
        <v>339</v>
      </c>
      <c r="L17" s="1512">
        <v>-0.12366523770491802</v>
      </c>
      <c r="M17" s="1513">
        <v>1</v>
      </c>
      <c r="N17" s="1514">
        <v>1.1358476947699978</v>
      </c>
      <c r="O17" s="1073" t="s">
        <v>3246</v>
      </c>
      <c r="P17" s="1367" t="s">
        <v>2207</v>
      </c>
      <c r="Q17" s="1367" t="s">
        <v>2208</v>
      </c>
      <c r="R17" s="1094">
        <v>2</v>
      </c>
      <c r="S17" s="1094">
        <v>4</v>
      </c>
      <c r="T17" s="1094">
        <v>1</v>
      </c>
      <c r="U17" s="1094">
        <v>1</v>
      </c>
      <c r="V17" s="1094">
        <v>1</v>
      </c>
      <c r="W17" s="1094">
        <v>3</v>
      </c>
      <c r="X17" s="1089">
        <v>14</v>
      </c>
      <c r="Y17" s="1089">
        <v>1.05</v>
      </c>
      <c r="Z17" s="1093">
        <v>1.1248669232235737</v>
      </c>
      <c r="AA17" s="1093">
        <v>1.1358476947699978</v>
      </c>
      <c r="AB17" s="1093" t="s">
        <v>3247</v>
      </c>
      <c r="AC17" s="1095">
        <v>1.05</v>
      </c>
      <c r="AD17" s="1095">
        <v>1.1000000000000001</v>
      </c>
      <c r="AE17" s="1095">
        <v>1</v>
      </c>
      <c r="AF17" s="1095">
        <v>1</v>
      </c>
      <c r="AG17" s="1095">
        <v>1</v>
      </c>
      <c r="AH17" s="1095">
        <v>1.05</v>
      </c>
      <c r="AJ17" s="1295">
        <v>0.66219672131147544</v>
      </c>
    </row>
    <row r="18" spans="1:36">
      <c r="U18" s="1080"/>
      <c r="V18" s="1080"/>
      <c r="W18" s="1080"/>
      <c r="X18" s="1080"/>
    </row>
    <row r="19" spans="1:36">
      <c r="L19" s="1297"/>
      <c r="P19" s="1298"/>
      <c r="U19" s="1080"/>
      <c r="V19" s="1080"/>
      <c r="W19" s="1080"/>
      <c r="X19" s="1080"/>
    </row>
    <row r="20" spans="1:36">
      <c r="P20" s="1298"/>
    </row>
    <row r="22" spans="1:36" s="1192" customFormat="1">
      <c r="A22" s="1080"/>
      <c r="B22" s="1105"/>
      <c r="C22" s="1106"/>
      <c r="D22" s="1080"/>
      <c r="E22" s="1080"/>
      <c r="F22" s="1299" t="s">
        <v>2214</v>
      </c>
      <c r="G22" s="1300"/>
      <c r="H22" s="1300"/>
      <c r="I22" s="1300"/>
      <c r="J22" s="1300"/>
      <c r="K22" s="1300"/>
      <c r="L22" s="1301"/>
      <c r="M22" s="1107"/>
      <c r="N22" s="1107"/>
      <c r="O22" s="1107"/>
      <c r="Y22" s="1080"/>
      <c r="Z22" s="1080"/>
      <c r="AA22" s="1080"/>
      <c r="AB22" s="1080"/>
      <c r="AC22" s="1080"/>
      <c r="AD22" s="1080"/>
      <c r="AE22" s="1080"/>
      <c r="AF22" s="1080"/>
      <c r="AG22" s="1080"/>
      <c r="AH22" s="1080"/>
      <c r="AI22" s="1080"/>
    </row>
    <row r="23" spans="1:36" s="1192" customFormat="1">
      <c r="A23" s="1080"/>
      <c r="B23" s="1105"/>
      <c r="C23" s="1106"/>
      <c r="D23" s="1080"/>
      <c r="E23" s="1080"/>
      <c r="F23" s="1080" t="s">
        <v>2215</v>
      </c>
      <c r="G23" s="1300"/>
      <c r="H23" s="1300"/>
      <c r="I23" s="1300"/>
      <c r="J23" s="1300"/>
      <c r="K23" s="1300" t="s">
        <v>2216</v>
      </c>
      <c r="L23" s="1300">
        <v>1.6</v>
      </c>
      <c r="M23" s="1107"/>
      <c r="N23" s="1107"/>
      <c r="O23" s="1107"/>
      <c r="Q23" s="1298" t="s">
        <v>2217</v>
      </c>
      <c r="Y23" s="1080"/>
      <c r="Z23" s="1080"/>
      <c r="AA23" s="1080"/>
      <c r="AB23" s="1080"/>
      <c r="AC23" s="1080"/>
      <c r="AD23" s="1080"/>
      <c r="AE23" s="1080"/>
      <c r="AF23" s="1080"/>
      <c r="AG23" s="1080"/>
      <c r="AH23" s="1080"/>
      <c r="AI23" s="1080"/>
    </row>
    <row r="24" spans="1:36" s="1192" customFormat="1">
      <c r="A24" s="1080"/>
      <c r="B24" s="1105"/>
      <c r="C24" s="1106"/>
      <c r="D24" s="1080"/>
      <c r="E24" s="1080"/>
      <c r="F24" s="1080" t="s">
        <v>2218</v>
      </c>
      <c r="G24" s="1080"/>
      <c r="H24" s="1080"/>
      <c r="I24" s="1080"/>
      <c r="J24" s="1080"/>
      <c r="K24" s="1080" t="s">
        <v>241</v>
      </c>
      <c r="L24" s="1302">
        <v>11.057512401500555</v>
      </c>
      <c r="M24" s="1107"/>
      <c r="N24" s="1107"/>
      <c r="O24" s="1107"/>
      <c r="P24" s="1303"/>
      <c r="Q24" s="1298"/>
      <c r="Y24" s="1080"/>
      <c r="Z24" s="1080"/>
      <c r="AA24" s="1080"/>
      <c r="AB24" s="1080"/>
      <c r="AC24" s="1080"/>
      <c r="AD24" s="1080"/>
      <c r="AE24" s="1080"/>
      <c r="AF24" s="1080"/>
      <c r="AG24" s="1080"/>
      <c r="AH24" s="1080"/>
      <c r="AI24" s="1080"/>
    </row>
    <row r="25" spans="1:36" s="1192" customFormat="1">
      <c r="A25" s="1080"/>
      <c r="B25" s="1105"/>
      <c r="C25" s="1106"/>
      <c r="D25" s="1080"/>
      <c r="E25" s="1080"/>
      <c r="F25" s="1080" t="s">
        <v>2219</v>
      </c>
      <c r="G25" s="1080"/>
      <c r="H25" s="1080"/>
      <c r="I25" s="1080"/>
      <c r="J25" s="1080"/>
      <c r="K25" s="1080" t="s">
        <v>241</v>
      </c>
      <c r="L25" s="1302">
        <v>13.182512401500555</v>
      </c>
      <c r="M25" s="1107"/>
      <c r="N25" s="1107"/>
      <c r="O25" s="1107"/>
      <c r="P25" s="1303"/>
      <c r="Q25" s="1298"/>
      <c r="Y25" s="1080"/>
      <c r="Z25" s="1080"/>
      <c r="AA25" s="1080"/>
      <c r="AB25" s="1080"/>
      <c r="AC25" s="1080"/>
      <c r="AD25" s="1080"/>
      <c r="AE25" s="1080"/>
      <c r="AF25" s="1080"/>
      <c r="AG25" s="1080"/>
      <c r="AH25" s="1080"/>
      <c r="AI25" s="1080"/>
    </row>
    <row r="26" spans="1:36" s="1192" customFormat="1">
      <c r="A26" s="1080"/>
      <c r="B26" s="1105"/>
      <c r="C26" s="1106"/>
      <c r="D26" s="1080"/>
      <c r="E26" s="1080"/>
      <c r="F26" s="1080" t="s">
        <v>2220</v>
      </c>
      <c r="G26" s="1080"/>
      <c r="H26" s="1080"/>
      <c r="I26" s="1080"/>
      <c r="J26" s="1080"/>
      <c r="K26" s="1080" t="s">
        <v>241</v>
      </c>
      <c r="L26" s="1302">
        <v>8.8125</v>
      </c>
      <c r="M26" s="1107"/>
      <c r="N26" s="1107"/>
      <c r="O26" s="1107"/>
      <c r="P26" s="1303"/>
      <c r="Q26" s="1298"/>
      <c r="Y26" s="1080"/>
      <c r="Z26" s="1080"/>
      <c r="AA26" s="1080"/>
      <c r="AB26" s="1080"/>
      <c r="AC26" s="1080"/>
      <c r="AD26" s="1080"/>
      <c r="AE26" s="1080"/>
      <c r="AF26" s="1080"/>
      <c r="AG26" s="1080"/>
      <c r="AH26" s="1080"/>
      <c r="AI26" s="1080"/>
    </row>
    <row r="27" spans="1:36" s="1192" customFormat="1">
      <c r="A27" s="1080"/>
      <c r="B27" s="1105"/>
      <c r="C27" s="1106"/>
      <c r="D27" s="1080"/>
      <c r="E27" s="1080"/>
      <c r="F27" s="1080" t="s">
        <v>2221</v>
      </c>
      <c r="G27" s="1080"/>
      <c r="H27" s="1080"/>
      <c r="I27" s="1080"/>
      <c r="J27" s="1080"/>
      <c r="K27" s="1080" t="s">
        <v>241</v>
      </c>
      <c r="L27" s="1302">
        <v>8.4816832207855146</v>
      </c>
      <c r="M27" s="1107"/>
      <c r="N27" s="1107"/>
      <c r="O27" s="1107"/>
      <c r="P27" s="1303"/>
      <c r="Q27" s="1298" t="s">
        <v>2222</v>
      </c>
      <c r="Y27" s="1080"/>
      <c r="Z27" s="1080"/>
      <c r="AA27" s="1080"/>
      <c r="AB27" s="1080"/>
      <c r="AC27" s="1080"/>
      <c r="AD27" s="1080"/>
      <c r="AE27" s="1080"/>
      <c r="AF27" s="1080"/>
      <c r="AG27" s="1080"/>
      <c r="AH27" s="1080"/>
      <c r="AI27" s="1080"/>
    </row>
    <row r="29" spans="1:36">
      <c r="F29" s="1299"/>
      <c r="L29" s="1302"/>
      <c r="Q29" s="1298"/>
    </row>
    <row r="30" spans="1:36">
      <c r="F30" s="1299" t="s">
        <v>2223</v>
      </c>
      <c r="L30" s="1302"/>
      <c r="Q30" s="1298"/>
    </row>
    <row r="31" spans="1:36">
      <c r="F31" s="1080" t="s">
        <v>2224</v>
      </c>
      <c r="L31" s="1304">
        <v>0.45180722891566266</v>
      </c>
      <c r="Q31" s="1298" t="s">
        <v>2225</v>
      </c>
    </row>
    <row r="32" spans="1:36">
      <c r="F32" s="1080" t="s">
        <v>2226</v>
      </c>
      <c r="K32" s="1080" t="s">
        <v>407</v>
      </c>
      <c r="L32" s="1305">
        <v>147</v>
      </c>
      <c r="Q32" s="1298" t="s">
        <v>2227</v>
      </c>
    </row>
    <row r="33" spans="1:35">
      <c r="F33" s="1080" t="s">
        <v>2218</v>
      </c>
      <c r="K33" s="1080" t="s">
        <v>241</v>
      </c>
      <c r="L33" s="1306">
        <v>10.826276970098014</v>
      </c>
      <c r="Q33" s="1298" t="s">
        <v>1668</v>
      </c>
    </row>
    <row r="34" spans="1:35" s="1192" customFormat="1">
      <c r="A34" s="1080"/>
      <c r="B34" s="1105"/>
      <c r="C34" s="1106"/>
      <c r="D34" s="1080"/>
      <c r="E34" s="1080"/>
      <c r="F34" s="1080" t="s">
        <v>2220</v>
      </c>
      <c r="G34" s="1080"/>
      <c r="H34" s="1080"/>
      <c r="I34" s="1080"/>
      <c r="J34" s="1080"/>
      <c r="K34" s="1080" t="s">
        <v>241</v>
      </c>
      <c r="L34" s="1302">
        <v>8.8125</v>
      </c>
      <c r="M34" s="1107"/>
      <c r="N34" s="1107"/>
      <c r="O34" s="1107"/>
      <c r="Q34" s="1298" t="s">
        <v>2227</v>
      </c>
      <c r="Y34" s="1080"/>
      <c r="Z34" s="1080"/>
      <c r="AA34" s="1080"/>
      <c r="AB34" s="1080"/>
      <c r="AC34" s="1080"/>
      <c r="AD34" s="1080"/>
      <c r="AE34" s="1080"/>
      <c r="AF34" s="1080"/>
      <c r="AG34" s="1080"/>
      <c r="AH34" s="1080"/>
      <c r="AI34" s="1080"/>
    </row>
    <row r="37" spans="1:35">
      <c r="F37" s="1299" t="s">
        <v>2228</v>
      </c>
    </row>
    <row r="38" spans="1:35">
      <c r="F38" s="1080" t="s">
        <v>2224</v>
      </c>
      <c r="L38" s="1304">
        <v>0.40461847389558236</v>
      </c>
      <c r="Q38" s="1298" t="s">
        <v>2225</v>
      </c>
    </row>
    <row r="39" spans="1:35">
      <c r="F39" s="1080" t="s">
        <v>2226</v>
      </c>
      <c r="K39" s="1080" t="s">
        <v>407</v>
      </c>
      <c r="L39" s="1305">
        <v>151</v>
      </c>
      <c r="Q39" s="1298" t="s">
        <v>2227</v>
      </c>
    </row>
    <row r="40" spans="1:35">
      <c r="F40" s="1080" t="s">
        <v>2218</v>
      </c>
      <c r="K40" s="1080" t="s">
        <v>241</v>
      </c>
      <c r="L40" s="1306">
        <v>11.322741677910514</v>
      </c>
      <c r="Q40" s="1298" t="s">
        <v>1668</v>
      </c>
    </row>
    <row r="41" spans="1:35" s="1192" customFormat="1">
      <c r="A41" s="1080"/>
      <c r="B41" s="1105"/>
      <c r="C41" s="1106"/>
      <c r="D41" s="1080"/>
      <c r="E41" s="1080"/>
      <c r="F41" s="1080" t="s">
        <v>2220</v>
      </c>
      <c r="G41" s="1080"/>
      <c r="H41" s="1080"/>
      <c r="I41" s="1080"/>
      <c r="J41" s="1080"/>
      <c r="K41" s="1080" t="s">
        <v>241</v>
      </c>
      <c r="L41" s="1302">
        <v>8.8125</v>
      </c>
      <c r="M41" s="1107"/>
      <c r="N41" s="1107"/>
      <c r="O41" s="1107"/>
      <c r="Q41" s="1298" t="s">
        <v>2227</v>
      </c>
      <c r="Y41" s="1080"/>
      <c r="Z41" s="1080"/>
      <c r="AA41" s="1080"/>
      <c r="AB41" s="1080"/>
      <c r="AC41" s="1080"/>
      <c r="AD41" s="1080"/>
      <c r="AE41" s="1080"/>
      <c r="AF41" s="1080"/>
      <c r="AG41" s="1080"/>
      <c r="AH41" s="1080"/>
      <c r="AI41" s="1080"/>
    </row>
    <row r="42" spans="1:35" s="1192" customFormat="1">
      <c r="A42" s="1080"/>
      <c r="B42" s="1105"/>
      <c r="C42" s="1106"/>
      <c r="D42" s="1080"/>
      <c r="E42" s="1080"/>
      <c r="F42" s="1299"/>
      <c r="G42" s="1080"/>
      <c r="H42" s="1080"/>
      <c r="I42" s="1080"/>
      <c r="J42" s="1080"/>
      <c r="K42" s="1080"/>
      <c r="L42" s="1302"/>
      <c r="M42" s="1107"/>
      <c r="N42" s="1107"/>
      <c r="O42" s="1107"/>
      <c r="Q42" s="1298"/>
      <c r="Y42" s="1080"/>
      <c r="Z42" s="1080"/>
      <c r="AA42" s="1080"/>
      <c r="AB42" s="1080"/>
      <c r="AC42" s="1080"/>
      <c r="AD42" s="1080"/>
      <c r="AE42" s="1080"/>
      <c r="AF42" s="1080"/>
      <c r="AG42" s="1080"/>
      <c r="AH42" s="1080"/>
      <c r="AI42" s="1080"/>
    </row>
    <row r="43" spans="1:35" s="1192" customFormat="1">
      <c r="A43" s="1080"/>
      <c r="B43" s="1105"/>
      <c r="C43" s="1106"/>
      <c r="D43" s="1080"/>
      <c r="E43" s="1080"/>
      <c r="F43" s="1299"/>
      <c r="G43" s="1080"/>
      <c r="H43" s="1080"/>
      <c r="I43" s="1080"/>
      <c r="J43" s="1080"/>
      <c r="K43" s="1080"/>
      <c r="L43" s="1302"/>
      <c r="M43" s="1107"/>
      <c r="N43" s="1107"/>
      <c r="O43" s="1107"/>
      <c r="Q43" s="1298"/>
      <c r="Y43" s="1080"/>
      <c r="Z43" s="1080"/>
      <c r="AA43" s="1080"/>
      <c r="AB43" s="1080"/>
      <c r="AC43" s="1080"/>
      <c r="AD43" s="1080"/>
      <c r="AE43" s="1080"/>
      <c r="AF43" s="1080"/>
      <c r="AG43" s="1080"/>
      <c r="AH43" s="1080"/>
      <c r="AI43" s="1080"/>
    </row>
    <row r="44" spans="1:35" s="1192" customFormat="1">
      <c r="A44" s="1080"/>
      <c r="B44" s="1105"/>
      <c r="C44" s="1106"/>
      <c r="D44" s="1080"/>
      <c r="E44" s="1080"/>
      <c r="F44" s="1307" t="s">
        <v>2229</v>
      </c>
      <c r="G44" s="1308"/>
      <c r="H44" s="1308"/>
      <c r="I44" s="1308"/>
      <c r="J44" s="1308"/>
      <c r="K44" s="1080" t="s">
        <v>353</v>
      </c>
      <c r="L44" s="1309">
        <v>3.7539492676821044E-2</v>
      </c>
      <c r="M44" s="1310"/>
      <c r="N44" s="1311"/>
      <c r="O44" s="1311"/>
      <c r="Q44" s="1308" t="s">
        <v>1671</v>
      </c>
      <c r="R44" s="1310"/>
      <c r="S44" s="1311"/>
      <c r="T44" s="1311"/>
      <c r="U44" s="1308"/>
      <c r="V44" s="1310"/>
      <c r="W44" s="1311"/>
      <c r="X44" s="1311"/>
      <c r="Y44" s="1308"/>
      <c r="Z44" s="1080"/>
      <c r="AA44" s="1080"/>
      <c r="AB44" s="1080"/>
      <c r="AC44" s="1080"/>
      <c r="AD44" s="1080"/>
      <c r="AE44" s="1080"/>
      <c r="AF44" s="1080"/>
      <c r="AG44" s="1080"/>
      <c r="AH44" s="1080"/>
      <c r="AI44" s="1080"/>
    </row>
    <row r="45" spans="1:35" s="1192" customFormat="1">
      <c r="A45" s="1080"/>
      <c r="B45" s="1105"/>
      <c r="C45" s="1106"/>
      <c r="D45" s="1080"/>
      <c r="E45" s="1080"/>
      <c r="F45" s="1299"/>
      <c r="G45" s="1080"/>
      <c r="H45" s="1080"/>
      <c r="I45" s="1080"/>
      <c r="J45" s="1080"/>
      <c r="K45" s="1080"/>
      <c r="L45" s="1302"/>
      <c r="M45" s="1107"/>
      <c r="N45" s="1107"/>
      <c r="O45" s="1107"/>
      <c r="Q45" s="1298"/>
      <c r="Y45" s="1080"/>
      <c r="Z45" s="1080"/>
      <c r="AA45" s="1080"/>
      <c r="AB45" s="1080"/>
      <c r="AC45" s="1080"/>
      <c r="AD45" s="1080"/>
      <c r="AE45" s="1080"/>
      <c r="AF45" s="1080"/>
      <c r="AG45" s="1080"/>
      <c r="AH45" s="1080"/>
      <c r="AI45" s="1080"/>
    </row>
    <row r="46" spans="1:35" s="1192" customFormat="1">
      <c r="A46" s="1080"/>
      <c r="B46" s="1105"/>
      <c r="C46" s="1106"/>
      <c r="D46" s="1080"/>
      <c r="E46" s="1080"/>
      <c r="F46" s="1299"/>
      <c r="G46" s="1080"/>
      <c r="H46" s="1080"/>
      <c r="I46" s="1080"/>
      <c r="J46" s="1080"/>
      <c r="K46" s="1080"/>
      <c r="L46" s="1302"/>
      <c r="M46" s="1107"/>
      <c r="N46" s="1107"/>
      <c r="O46" s="1107"/>
      <c r="Q46" s="1298"/>
      <c r="Y46" s="1080"/>
      <c r="Z46" s="1080"/>
      <c r="AA46" s="1080"/>
      <c r="AB46" s="1080"/>
      <c r="AC46" s="1080"/>
      <c r="AD46" s="1080"/>
      <c r="AE46" s="1080"/>
      <c r="AF46" s="1080"/>
      <c r="AG46" s="1080"/>
      <c r="AH46" s="1080"/>
      <c r="AI46" s="1080"/>
    </row>
    <row r="47" spans="1:35" s="1192" customFormat="1" ht="15" customHeight="1">
      <c r="A47" s="1080"/>
      <c r="B47" s="1563" t="s">
        <v>2230</v>
      </c>
      <c r="C47" s="1106"/>
      <c r="D47" s="1080"/>
      <c r="E47" s="1080"/>
      <c r="F47" s="1080" t="s">
        <v>2231</v>
      </c>
      <c r="G47" s="1080"/>
      <c r="H47" s="1080"/>
      <c r="I47" s="1080"/>
      <c r="J47" s="1080"/>
      <c r="K47" s="1080" t="s">
        <v>353</v>
      </c>
      <c r="L47" s="1312">
        <v>0.9</v>
      </c>
      <c r="M47" s="1107"/>
      <c r="N47" s="1107"/>
      <c r="O47" s="1107"/>
      <c r="Q47" s="1298" t="s">
        <v>2232</v>
      </c>
      <c r="Y47" s="1080"/>
      <c r="Z47" s="1080"/>
      <c r="AA47" s="1080"/>
      <c r="AB47" s="1080"/>
      <c r="AC47" s="1080"/>
      <c r="AD47" s="1080"/>
      <c r="AE47" s="1080"/>
      <c r="AF47" s="1080"/>
      <c r="AG47" s="1080"/>
      <c r="AH47" s="1080"/>
      <c r="AI47" s="1080"/>
    </row>
    <row r="48" spans="1:35" s="1192" customFormat="1" ht="12" customHeight="1">
      <c r="A48" s="1080"/>
      <c r="B48" s="1563"/>
      <c r="C48" s="1313"/>
      <c r="D48" s="1314"/>
      <c r="E48" s="1315"/>
      <c r="F48" s="1316" t="s">
        <v>2233</v>
      </c>
      <c r="G48" s="1317"/>
      <c r="H48" s="1317"/>
      <c r="I48" s="1317"/>
      <c r="J48" s="1317"/>
      <c r="K48" s="1317" t="s">
        <v>2234</v>
      </c>
      <c r="L48" s="1318">
        <v>0.20749999999999999</v>
      </c>
      <c r="M48" s="1319"/>
      <c r="N48" s="1096"/>
      <c r="O48" s="1096"/>
      <c r="Q48" s="1317" t="s">
        <v>2235</v>
      </c>
      <c r="Y48" s="1080"/>
      <c r="Z48" s="1080"/>
      <c r="AA48" s="1080"/>
      <c r="AB48" s="1080"/>
      <c r="AC48" s="1080"/>
      <c r="AD48" s="1080"/>
      <c r="AE48" s="1080"/>
      <c r="AF48" s="1080"/>
      <c r="AG48" s="1080"/>
      <c r="AH48" s="1080"/>
      <c r="AI48" s="1080"/>
    </row>
    <row r="49" spans="1:35" s="1192" customFormat="1">
      <c r="A49" s="1080"/>
      <c r="B49" s="1563"/>
      <c r="C49" s="1313"/>
      <c r="D49" s="1314"/>
      <c r="E49" s="1315"/>
      <c r="F49" s="1316" t="s">
        <v>2236</v>
      </c>
      <c r="G49" s="1317"/>
      <c r="H49" s="1317"/>
      <c r="I49" s="1317"/>
      <c r="J49" s="1317"/>
      <c r="K49" s="1317" t="s">
        <v>352</v>
      </c>
      <c r="L49" s="1320">
        <v>0.3</v>
      </c>
      <c r="M49" s="1319"/>
      <c r="N49" s="1096"/>
      <c r="O49" s="1096"/>
      <c r="Q49" s="1317" t="s">
        <v>2237</v>
      </c>
      <c r="Y49" s="1080"/>
      <c r="Z49" s="1080"/>
      <c r="AA49" s="1080"/>
      <c r="AB49" s="1080"/>
      <c r="AC49" s="1080"/>
      <c r="AD49" s="1080"/>
      <c r="AE49" s="1080"/>
      <c r="AF49" s="1080"/>
      <c r="AG49" s="1080"/>
      <c r="AH49" s="1080"/>
      <c r="AI49" s="1080"/>
    </row>
    <row r="50" spans="1:35" s="1192" customFormat="1">
      <c r="A50" s="1080"/>
      <c r="B50" s="1563"/>
      <c r="C50" s="1313"/>
      <c r="D50" s="1314"/>
      <c r="E50" s="1315"/>
      <c r="F50" s="1316" t="s">
        <v>2238</v>
      </c>
      <c r="G50" s="1317"/>
      <c r="H50" s="1317"/>
      <c r="I50" s="1317"/>
      <c r="J50" s="1317"/>
      <c r="K50" s="1317" t="s">
        <v>2203</v>
      </c>
      <c r="L50" s="1318">
        <v>4.5599999999999996</v>
      </c>
      <c r="M50" s="1319"/>
      <c r="N50" s="1096"/>
      <c r="O50" s="1096"/>
      <c r="P50" s="1317"/>
      <c r="Q50" s="1298" t="s">
        <v>2239</v>
      </c>
      <c r="Y50" s="1080"/>
      <c r="Z50" s="1080"/>
      <c r="AA50" s="1080"/>
      <c r="AB50" s="1080"/>
      <c r="AC50" s="1080"/>
      <c r="AD50" s="1080"/>
      <c r="AE50" s="1080"/>
      <c r="AF50" s="1080"/>
      <c r="AG50" s="1080"/>
      <c r="AH50" s="1080"/>
      <c r="AI50" s="1080"/>
    </row>
    <row r="51" spans="1:35" s="1192" customFormat="1">
      <c r="A51" s="1080"/>
      <c r="B51" s="1563"/>
      <c r="C51" s="1313"/>
      <c r="D51" s="1314"/>
      <c r="E51" s="1315"/>
      <c r="F51" s="1316" t="s">
        <v>2240</v>
      </c>
      <c r="G51" s="1317"/>
      <c r="H51" s="1317"/>
      <c r="I51" s="1317"/>
      <c r="J51" s="1317"/>
      <c r="K51" s="1317" t="s">
        <v>2203</v>
      </c>
      <c r="L51" s="1318">
        <v>2.952</v>
      </c>
      <c r="M51" s="1319"/>
      <c r="N51" s="1096"/>
      <c r="O51" s="1096"/>
      <c r="P51" s="1317"/>
      <c r="Q51" s="1298" t="s">
        <v>2239</v>
      </c>
      <c r="Y51" s="1080"/>
      <c r="Z51" s="1080"/>
      <c r="AA51" s="1080"/>
      <c r="AB51" s="1080"/>
      <c r="AC51" s="1080"/>
      <c r="AD51" s="1080"/>
      <c r="AE51" s="1080"/>
      <c r="AF51" s="1080"/>
      <c r="AG51" s="1080"/>
      <c r="AH51" s="1080"/>
      <c r="AI51" s="1080"/>
    </row>
    <row r="52" spans="1:35" s="1192" customFormat="1">
      <c r="A52" s="1080"/>
      <c r="B52" s="1563"/>
      <c r="C52" s="1313"/>
      <c r="D52" s="1314"/>
      <c r="E52" s="1315"/>
      <c r="F52" s="1316" t="s">
        <v>2241</v>
      </c>
      <c r="G52" s="1317"/>
      <c r="H52" s="1317"/>
      <c r="I52" s="1317"/>
      <c r="J52" s="1317"/>
      <c r="K52" s="1317" t="s">
        <v>908</v>
      </c>
      <c r="L52" s="1318">
        <v>0.57799999999999996</v>
      </c>
      <c r="M52" s="1319"/>
      <c r="N52" s="1096"/>
      <c r="O52" s="1096"/>
      <c r="P52" s="1317"/>
      <c r="Q52" s="1298" t="s">
        <v>2239</v>
      </c>
      <c r="Y52" s="1080"/>
      <c r="Z52" s="1080"/>
      <c r="AA52" s="1080"/>
      <c r="AB52" s="1080"/>
      <c r="AC52" s="1080"/>
      <c r="AD52" s="1080"/>
      <c r="AE52" s="1080"/>
      <c r="AF52" s="1080"/>
      <c r="AG52" s="1080"/>
      <c r="AH52" s="1080"/>
      <c r="AI52" s="1080"/>
    </row>
    <row r="53" spans="1:35" s="1192" customFormat="1">
      <c r="A53" s="1080"/>
      <c r="B53" s="1563"/>
      <c r="C53" s="1313"/>
      <c r="D53" s="1314"/>
      <c r="E53" s="1315"/>
      <c r="F53" s="1316" t="s">
        <v>2242</v>
      </c>
      <c r="G53" s="1317"/>
      <c r="H53" s="1317"/>
      <c r="I53" s="1317"/>
      <c r="J53" s="1317"/>
      <c r="K53" s="1317" t="s">
        <v>908</v>
      </c>
      <c r="L53" s="1318">
        <v>0.22900000000000001</v>
      </c>
      <c r="M53" s="1319"/>
      <c r="N53" s="1096"/>
      <c r="O53" s="1096"/>
      <c r="P53" s="1317"/>
      <c r="Q53" s="1298" t="s">
        <v>2239</v>
      </c>
      <c r="Y53" s="1080"/>
      <c r="Z53" s="1080"/>
      <c r="AA53" s="1080"/>
      <c r="AB53" s="1080"/>
      <c r="AC53" s="1080"/>
      <c r="AD53" s="1080"/>
      <c r="AE53" s="1080"/>
      <c r="AF53" s="1080"/>
      <c r="AG53" s="1080"/>
      <c r="AH53" s="1080"/>
      <c r="AI53" s="1080"/>
    </row>
    <row r="54" spans="1:35" s="1192" customFormat="1">
      <c r="A54" s="1080"/>
      <c r="B54" s="1563"/>
      <c r="C54" s="1313"/>
      <c r="D54" s="1314"/>
      <c r="E54" s="1315"/>
      <c r="F54" s="1316" t="s">
        <v>2243</v>
      </c>
      <c r="G54" s="1317"/>
      <c r="H54" s="1317"/>
      <c r="I54" s="1317"/>
      <c r="J54" s="1317"/>
      <c r="K54" s="1317" t="s">
        <v>908</v>
      </c>
      <c r="L54" s="1318">
        <v>0.4</v>
      </c>
      <c r="M54" s="1319"/>
      <c r="N54" s="1096"/>
      <c r="O54" s="1096"/>
      <c r="P54" s="1317"/>
      <c r="Q54" s="1298" t="s">
        <v>2239</v>
      </c>
      <c r="Y54" s="1080"/>
      <c r="Z54" s="1080"/>
      <c r="AA54" s="1080"/>
      <c r="AB54" s="1080"/>
      <c r="AC54" s="1080"/>
      <c r="AD54" s="1080"/>
      <c r="AE54" s="1080"/>
      <c r="AF54" s="1080"/>
      <c r="AG54" s="1080"/>
      <c r="AH54" s="1080"/>
      <c r="AI54" s="1080"/>
    </row>
    <row r="55" spans="1:35" s="1192" customFormat="1">
      <c r="A55" s="1080"/>
      <c r="B55" s="1105"/>
      <c r="C55" s="1313"/>
      <c r="D55" s="1314"/>
      <c r="E55" s="1315"/>
      <c r="F55" s="1316"/>
      <c r="G55" s="1317"/>
      <c r="H55" s="1317"/>
      <c r="I55" s="1317"/>
      <c r="J55" s="1317"/>
      <c r="K55" s="1317"/>
      <c r="L55" s="1318"/>
      <c r="M55" s="1319"/>
      <c r="N55" s="1096"/>
      <c r="O55" s="1096"/>
      <c r="P55" s="1317"/>
      <c r="Q55" s="1298"/>
      <c r="Y55" s="1080"/>
      <c r="Z55" s="1080"/>
      <c r="AA55" s="1080"/>
      <c r="AB55" s="1080"/>
      <c r="AC55" s="1080"/>
      <c r="AD55" s="1080"/>
      <c r="AE55" s="1080"/>
      <c r="AF55" s="1080"/>
      <c r="AG55" s="1080"/>
      <c r="AH55" s="1080"/>
      <c r="AI55" s="1080"/>
    </row>
    <row r="56" spans="1:35" s="1192" customFormat="1" ht="24" customHeight="1">
      <c r="A56" s="1080"/>
      <c r="B56" s="1563" t="s">
        <v>2244</v>
      </c>
      <c r="C56" s="1313"/>
      <c r="D56" s="1314"/>
      <c r="E56" s="1315"/>
      <c r="F56" s="1316" t="s">
        <v>2245</v>
      </c>
      <c r="G56" s="1317"/>
      <c r="H56" s="1317"/>
      <c r="I56" s="1317"/>
      <c r="J56" s="1317"/>
      <c r="K56" s="1317" t="s">
        <v>1607</v>
      </c>
      <c r="L56" s="1321">
        <v>0.20499999999999999</v>
      </c>
      <c r="M56" s="1319"/>
      <c r="N56" s="1096"/>
      <c r="O56" s="1322"/>
      <c r="P56" s="1317"/>
      <c r="Q56" s="1298" t="s">
        <v>2246</v>
      </c>
      <c r="Y56" s="1080"/>
      <c r="Z56" s="1080"/>
      <c r="AA56" s="1080"/>
      <c r="AB56" s="1080"/>
      <c r="AC56" s="1080"/>
      <c r="AD56" s="1080"/>
      <c r="AE56" s="1080"/>
      <c r="AF56" s="1080"/>
      <c r="AG56" s="1080"/>
      <c r="AH56" s="1080"/>
      <c r="AI56" s="1080"/>
    </row>
    <row r="57" spans="1:35" s="1192" customFormat="1">
      <c r="A57" s="1080"/>
      <c r="B57" s="1563"/>
      <c r="C57" s="1313"/>
      <c r="D57" s="1314"/>
      <c r="E57" s="1315"/>
      <c r="F57" s="1316" t="s">
        <v>2247</v>
      </c>
      <c r="G57" s="1317"/>
      <c r="H57" s="1317"/>
      <c r="I57" s="1317"/>
      <c r="J57" s="1317"/>
      <c r="K57" s="1317" t="s">
        <v>352</v>
      </c>
      <c r="L57" s="1320">
        <v>0.38</v>
      </c>
      <c r="M57" s="1319"/>
      <c r="N57" s="1096"/>
      <c r="O57" s="1096"/>
      <c r="P57" s="1317"/>
      <c r="Q57" s="1298" t="s">
        <v>2248</v>
      </c>
      <c r="Y57" s="1080"/>
      <c r="Z57" s="1080"/>
      <c r="AA57" s="1080"/>
      <c r="AB57" s="1080"/>
      <c r="AC57" s="1080"/>
      <c r="AD57" s="1080"/>
      <c r="AE57" s="1080"/>
      <c r="AF57" s="1080"/>
      <c r="AG57" s="1080"/>
      <c r="AH57" s="1080"/>
      <c r="AI57" s="1080"/>
    </row>
    <row r="58" spans="1:35" s="1192" customFormat="1" ht="15" customHeight="1">
      <c r="A58" s="1080"/>
      <c r="B58" s="1563"/>
      <c r="C58" s="1313"/>
      <c r="D58" s="1314"/>
      <c r="E58" s="1315"/>
      <c r="F58" s="1316" t="s">
        <v>2249</v>
      </c>
      <c r="G58" s="1317"/>
      <c r="H58" s="1317"/>
      <c r="I58" s="1317"/>
      <c r="J58" s="1317"/>
      <c r="K58" s="1317" t="s">
        <v>352</v>
      </c>
      <c r="L58" s="1320">
        <v>0.75</v>
      </c>
      <c r="M58" s="1319"/>
      <c r="N58" s="1096"/>
      <c r="O58" s="1096"/>
      <c r="P58" s="1317"/>
      <c r="Q58" s="1298" t="s">
        <v>2248</v>
      </c>
      <c r="Y58" s="1080"/>
      <c r="Z58" s="1080"/>
      <c r="AA58" s="1080"/>
      <c r="AB58" s="1080"/>
      <c r="AC58" s="1080"/>
      <c r="AD58" s="1080"/>
      <c r="AE58" s="1080"/>
      <c r="AF58" s="1080"/>
      <c r="AG58" s="1080"/>
      <c r="AH58" s="1080"/>
      <c r="AI58" s="1080"/>
    </row>
    <row r="59" spans="1:35" ht="12.75">
      <c r="B59" s="1563"/>
      <c r="F59" s="1323" t="s">
        <v>2250</v>
      </c>
      <c r="G59" s="1324"/>
      <c r="H59" s="1324"/>
      <c r="I59" s="1324"/>
      <c r="J59" s="1324"/>
      <c r="K59" s="1324" t="s">
        <v>352</v>
      </c>
      <c r="L59" s="1325">
        <v>0.44</v>
      </c>
      <c r="Q59" s="1298" t="s">
        <v>2251</v>
      </c>
    </row>
    <row r="60" spans="1:35" ht="12.75">
      <c r="F60" s="1323"/>
      <c r="G60" s="1324"/>
      <c r="H60" s="1324"/>
      <c r="I60" s="1324"/>
      <c r="J60" s="1324"/>
      <c r="K60" s="1324"/>
      <c r="L60" s="1325"/>
      <c r="Q60" s="1298"/>
    </row>
    <row r="61" spans="1:35">
      <c r="B61" s="1563" t="s">
        <v>2252</v>
      </c>
      <c r="C61" s="1313"/>
      <c r="D61" s="1314"/>
      <c r="E61" s="1315"/>
      <c r="F61" s="1316" t="s">
        <v>2253</v>
      </c>
      <c r="G61" s="1317"/>
      <c r="H61" s="1317"/>
      <c r="I61" s="1317"/>
      <c r="J61" s="1317"/>
      <c r="K61" s="1317" t="s">
        <v>241</v>
      </c>
      <c r="L61" s="1321">
        <v>2.125</v>
      </c>
      <c r="Q61" s="1298" t="s">
        <v>2227</v>
      </c>
    </row>
    <row r="62" spans="1:35">
      <c r="B62" s="1563"/>
      <c r="C62" s="1313"/>
      <c r="D62" s="1314"/>
      <c r="E62" s="1315"/>
      <c r="F62" s="1316" t="s">
        <v>2254</v>
      </c>
      <c r="G62" s="1317"/>
      <c r="H62" s="1317"/>
      <c r="I62" s="1317"/>
      <c r="J62" s="1317"/>
      <c r="K62" s="1317" t="s">
        <v>908</v>
      </c>
      <c r="L62" s="1321">
        <v>0.96499999999999997</v>
      </c>
      <c r="Q62" s="1298" t="s">
        <v>2251</v>
      </c>
    </row>
    <row r="63" spans="1:35">
      <c r="B63" s="1563"/>
      <c r="F63" s="1323" t="s">
        <v>2255</v>
      </c>
      <c r="K63" s="1080" t="s">
        <v>352</v>
      </c>
      <c r="L63" s="1325">
        <v>0.55876999999999999</v>
      </c>
      <c r="Q63" s="1298" t="s">
        <v>2256</v>
      </c>
    </row>
    <row r="64" spans="1:35">
      <c r="L64" s="1326"/>
    </row>
    <row r="65" spans="2:24" s="1107" customFormat="1">
      <c r="B65" s="1105"/>
      <c r="C65" s="1106"/>
      <c r="D65" s="1080"/>
      <c r="E65" s="1080"/>
      <c r="F65" s="1080"/>
      <c r="G65" s="1080"/>
      <c r="H65" s="1080"/>
      <c r="I65" s="1080"/>
      <c r="J65" s="1080"/>
      <c r="K65" s="1080"/>
      <c r="L65" s="1326"/>
      <c r="P65" s="1192"/>
      <c r="Q65" s="1192"/>
      <c r="R65" s="1192"/>
      <c r="S65" s="1192"/>
      <c r="T65" s="1192"/>
      <c r="U65" s="1192"/>
      <c r="V65" s="1192"/>
      <c r="W65" s="1192"/>
      <c r="X65" s="1192"/>
    </row>
    <row r="67" spans="2:24" s="1107" customFormat="1">
      <c r="B67" s="1105"/>
      <c r="C67" s="1106"/>
      <c r="D67" s="1080"/>
      <c r="E67" s="1080"/>
      <c r="F67" s="1327" t="s">
        <v>2257</v>
      </c>
      <c r="G67" s="1080"/>
      <c r="H67" s="1080"/>
      <c r="I67" s="1080"/>
      <c r="J67" s="1080"/>
      <c r="K67" s="1080"/>
      <c r="L67" s="1080"/>
      <c r="P67" s="1192"/>
      <c r="Q67" s="1192"/>
      <c r="R67" s="1192"/>
      <c r="S67" s="1192"/>
      <c r="T67" s="1192"/>
      <c r="U67" s="1192"/>
      <c r="V67" s="1192"/>
      <c r="W67" s="1192"/>
      <c r="X67" s="1192"/>
    </row>
  </sheetData>
  <mergeCells count="4">
    <mergeCell ref="R1:W1"/>
    <mergeCell ref="B47:B54"/>
    <mergeCell ref="B56:B59"/>
    <mergeCell ref="B61:B63"/>
  </mergeCells>
  <conditionalFormatting sqref="R14:W14 R17:W17">
    <cfRule type="cellIs" dxfId="579" priority="21" stopIfTrue="1" operator="notBetween">
      <formula>1</formula>
      <formula>5</formula>
    </cfRule>
  </conditionalFormatting>
  <conditionalFormatting sqref="AC14:AH14 AC17:AH17">
    <cfRule type="cellIs" dxfId="578" priority="22" stopIfTrue="1" operator="equal">
      <formula>0</formula>
    </cfRule>
  </conditionalFormatting>
  <conditionalFormatting sqref="B14 B17">
    <cfRule type="cellIs" dxfId="577" priority="23" stopIfTrue="1" operator="notEqual">
      <formula>""</formula>
    </cfRule>
  </conditionalFormatting>
  <conditionalFormatting sqref="R14:W14">
    <cfRule type="cellIs" dxfId="576" priority="20" stopIfTrue="1" operator="notBetween">
      <formula>1</formula>
      <formula>5</formula>
    </cfRule>
  </conditionalFormatting>
  <conditionalFormatting sqref="R15:W16">
    <cfRule type="cellIs" dxfId="575" priority="15" stopIfTrue="1" operator="notBetween">
      <formula>1</formula>
      <formula>5</formula>
    </cfRule>
  </conditionalFormatting>
  <conditionalFormatting sqref="AC15:AH16">
    <cfRule type="cellIs" dxfId="574" priority="16" stopIfTrue="1" operator="equal">
      <formula>0</formula>
    </cfRule>
  </conditionalFormatting>
  <conditionalFormatting sqref="B15:B16">
    <cfRule type="cellIs" dxfId="573" priority="17" stopIfTrue="1" operator="notEqual">
      <formula>""</formula>
    </cfRule>
  </conditionalFormatting>
  <conditionalFormatting sqref="R15:W16">
    <cfRule type="cellIs" dxfId="572" priority="14" stopIfTrue="1" operator="notBetween">
      <formula>1</formula>
      <formula>5</formula>
    </cfRule>
  </conditionalFormatting>
  <conditionalFormatting sqref="D8:L17">
    <cfRule type="expression" dxfId="571" priority="13">
      <formula>MOD(ROW(),2)=0</formula>
    </cfRule>
  </conditionalFormatting>
  <conditionalFormatting sqref="D11:L11">
    <cfRule type="expression" dxfId="570" priority="12">
      <formula>MOD(ROW(),2)=0</formula>
    </cfRule>
  </conditionalFormatting>
  <conditionalFormatting sqref="D12:L12">
    <cfRule type="expression" dxfId="569" priority="11">
      <formula>MOD(ROW(),2)=0</formula>
    </cfRule>
  </conditionalFormatting>
  <conditionalFormatting sqref="M8:O17">
    <cfRule type="expression" dxfId="568" priority="10">
      <formula>MOD(ROW(),2)=0</formula>
    </cfRule>
  </conditionalFormatting>
  <conditionalFormatting sqref="M11:O11">
    <cfRule type="expression" dxfId="567" priority="9">
      <formula>MOD(ROW(),2)=0</formula>
    </cfRule>
  </conditionalFormatting>
  <conditionalFormatting sqref="M12:O12">
    <cfRule type="expression" dxfId="566" priority="8">
      <formula>MOD(ROW(),2)=0</formula>
    </cfRule>
  </conditionalFormatting>
  <conditionalFormatting sqref="P8:P17">
    <cfRule type="expression" dxfId="565" priority="1">
      <formula>MOD(ROW(),2)=0</formula>
    </cfRule>
  </conditionalFormatting>
  <conditionalFormatting sqref="Q8:W17">
    <cfRule type="expression" dxfId="564" priority="7">
      <formula>MOD(ROW(),2)=0</formula>
    </cfRule>
  </conditionalFormatting>
  <conditionalFormatting sqref="X8:AH17">
    <cfRule type="expression" dxfId="563" priority="6">
      <formula>MOD(ROW(),2)=0</formula>
    </cfRule>
  </conditionalFormatting>
  <conditionalFormatting sqref="R11:W11">
    <cfRule type="expression" dxfId="562" priority="5">
      <formula>MOD(ROW(),2)=0</formula>
    </cfRule>
  </conditionalFormatting>
  <conditionalFormatting sqref="X11:AH11">
    <cfRule type="expression" dxfId="561" priority="4">
      <formula>MOD(ROW(),2)=0</formula>
    </cfRule>
  </conditionalFormatting>
  <conditionalFormatting sqref="R12:W12">
    <cfRule type="expression" dxfId="560" priority="3">
      <formula>MOD(ROW(),2)=0</formula>
    </cfRule>
  </conditionalFormatting>
  <conditionalFormatting sqref="X12:AH12">
    <cfRule type="expression" dxfId="559" priority="2">
      <formula>MOD(ROW(),2)=0</formula>
    </cfRule>
  </conditionalFormatting>
  <dataValidations xWindow="1140" yWindow="609" count="29">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18:II18" xr:uid="{E2AD53D8-7330-4DD3-BEB7-2F517F897AF3}"/>
    <dataValidation allowBlank="1" showInputMessage="1" showErrorMessage="1" prompt="always 1" sqref="L7" xr:uid="{DAB0D653-38EF-4CF7-AFEB-60A8E42C429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4C13F075-FA66-4560-B736-81298D607325}"/>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6465BD1C-63D8-4E8F-8FC4-ABA8CBB77FDB}"/>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8:R17 R3" xr:uid="{646E37E8-5522-4F5A-82F6-821F34C9B2C7}"/>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8:W17 W3" xr:uid="{A61400FB-20F7-4D08-B4AF-14D1CAE8C8F3}"/>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8:V17 V3" xr:uid="{0A8CBF41-4811-4455-AD92-311F4D3D8781}"/>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8:U17 U3" xr:uid="{5D8EFC5F-0E8E-4CE8-B867-B9A42F8766F1}"/>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8:T17 T3" xr:uid="{03E09834-41CC-43FA-8E36-EADA0010EB94}"/>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8:S17 S3" xr:uid="{7EA0169D-0E38-4981-8DC1-907B009E79ED}"/>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4 A17" xr:uid="{81C60617-86D7-484B-8B40-E0B1094983D1}"/>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D475E96F-EC14-4529-BAF5-980004050EB3}"/>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17" xr:uid="{C447F586-E71F-49EF-9234-A4AABF378B41}"/>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F41C86F8-882D-4ACF-A03F-E81F88CA4DF3}"/>
    <dataValidation allowBlank="1" showInputMessage="1" showErrorMessage="1" promptTitle="Name" prompt="Name of the exchange (elementary flow or intermediate product flow) in English language. " sqref="F2:F3" xr:uid="{7AD1CE37-3F37-4425-A45C-150659B58C45}"/>
    <dataValidation allowBlank="1" showInputMessage="1" showErrorMessage="1" promptTitle="Infrastructure" prompt="Describes whether the intermediate product flow from or to the unit process is an infrastructure process or not._x000a__x000a_Not applicable to elementary flows." sqref="F5 J2:J3" xr:uid="{B7A033D2-C573-4AC5-9BB3-4DB9D550494D}"/>
    <dataValidation allowBlank="1" showInputMessage="1" showErrorMessage="1" promptTitle="Unit" prompt="Unit of the exchange (elementary flow or intermediate product flow)." sqref="F6 K2:K3" xr:uid="{491CC34C-4F3A-4935-A217-99268B08CF13}"/>
    <dataValidation allowBlank="1" showInputMessage="1" showErrorMessage="1" prompt="This cell is automatically updated from the names List according to the index number in L1. It needs to be identical to the output product." sqref="L3:L6" xr:uid="{868493FC-777D-4532-920E-13981F77BFC5}"/>
    <dataValidation allowBlank="1" showInputMessage="1" showErrorMessage="1" prompt="Do not change." sqref="Z7:AH7 X3:AH4" xr:uid="{F22831A7-C23A-49E9-A391-5572E47BE5B8}"/>
    <dataValidation allowBlank="1" showInputMessage="1" showErrorMessage="1" promptTitle="Remarks" prompt="A general comment (data source, calculation procedure, ...) can be made about each individual exchange. The remarks are added to the GeneralComment-field." sqref="P8:Q17 P3:Q3" xr:uid="{AD4DE709-D296-4DAE-8847-ABAFFFB1FEC8}"/>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D1E2C2DF-E72F-42F0-BB60-1506FDDE488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7" xr:uid="{AFEDFBC6-8EE7-4C52-ACA2-4ABBC3B5CE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7" xr:uid="{33A862F2-5DDA-480B-8950-D098C87C4791}"/>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7" xr:uid="{E2B1C41D-1BE3-436F-91F4-38F736A27377}"/>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7" xr:uid="{A81B9C3A-1C13-4907-9C27-84348E4235E7}"/>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7" xr:uid="{1A7CDFDE-5981-4EAD-8C70-629FC14FE383}"/>
    <dataValidation allowBlank="1" showInputMessage="1" showErrorMessage="1" promptTitle="Do not change" prompt="This field is automatically updated from the names-list" sqref="X8:X17" xr:uid="{D5B5A006-5649-4622-884F-D4ED7BDD2DEA}"/>
    <dataValidation allowBlank="1" showInputMessage="1" showErrorMessage="1" promptTitle="Do not change" prompt="This field is automatically calculated from your inputs." sqref="Y8:AH17" xr:uid="{E9DE191C-5F7E-4899-AFDE-EFFC3CF38820}"/>
    <dataValidation allowBlank="1" showInputMessage="1" showErrorMessage="1" prompt="Mean amount of elementary flow or intermediate product flow. Enter your values (or the respective equation) here." sqref="L8:L17" xr:uid="{6ECEDDF6-673A-4C66-8A7B-5DE4AEF7AB24}"/>
  </dataValidations>
  <printOptions horizontalCentered="1" verticalCentered="1"/>
  <pageMargins left="0.78740157480314965" right="0.78740157480314965" top="0.98425196850393704" bottom="0.98425196850393704" header="0.51181102362204722" footer="0.51181102362204722"/>
  <pageSetup paperSize="9" scale="41" orientation="landscape" r:id="rId1"/>
  <headerFooter alignWithMargins="0">
    <oddHeader>&amp;A</oddHeader>
    <oddFooter>&amp;L&amp;D&amp;C&amp;F&amp;RSeite &amp;P</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8761E-03EE-42F9-9738-14AFF96EA06C}">
  <sheetPr codeName="Tabelle41">
    <tabColor theme="4" tint="0.59999389629810485"/>
    <pageSetUpPr fitToPage="1"/>
  </sheetPr>
  <dimension ref="A1:AX4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customWidth="1" outlineLevel="1"/>
    <col min="27" max="27" width="50.7109375" style="1107" customWidth="1" outlineLevel="1"/>
    <col min="28" max="28" width="40.7109375" style="1192" customWidth="1"/>
    <col min="29" max="29" width="30.7109375" style="1192" customWidth="1"/>
    <col min="30" max="30" width="4.140625" style="1192" customWidth="1"/>
    <col min="31" max="31" width="4.42578125" style="1192" customWidth="1"/>
    <col min="32" max="32" width="4.28515625" style="1192" customWidth="1"/>
    <col min="33" max="33" width="4" style="1192" customWidth="1"/>
    <col min="34" max="34" width="3.7109375" style="1192" customWidth="1"/>
    <col min="35" max="35" width="4.28515625" style="1192" customWidth="1"/>
    <col min="36" max="36" width="3.42578125" style="1192" customWidth="1" outlineLevel="1"/>
    <col min="37" max="37" width="4.7109375" style="1080" customWidth="1" outlineLevel="1"/>
    <col min="38" max="39" width="5.42578125" style="1080" customWidth="1" outlineLevel="1"/>
    <col min="40" max="40" width="14.85546875" style="1080" customWidth="1" outlineLevel="1"/>
    <col min="41" max="41" width="4.42578125" style="1080" customWidth="1" outlineLevel="1"/>
    <col min="42" max="42" width="4.28515625" style="1080" customWidth="1" outlineLevel="1"/>
    <col min="43" max="43" width="4" style="1080" customWidth="1" outlineLevel="1"/>
    <col min="44" max="45" width="4.42578125" style="1080" customWidth="1" outlineLevel="1"/>
    <col min="46" max="46" width="4.28515625" style="1080" customWidth="1" outlineLevel="1"/>
    <col min="47" max="47" width="40.7109375" style="1080" customWidth="1"/>
    <col min="48" max="48" width="10.7109375" style="1080" customWidth="1" collapsed="1"/>
    <col min="49" max="50" width="15.7109375" style="1080" customWidth="1"/>
    <col min="51" max="16384" width="11.42578125" style="1080"/>
  </cols>
  <sheetData>
    <row r="1" spans="1:50">
      <c r="A1" s="1041"/>
      <c r="B1" s="1042"/>
      <c r="C1" s="1043"/>
      <c r="D1" s="1041"/>
      <c r="E1" s="1041"/>
      <c r="F1" s="1044" t="s">
        <v>456</v>
      </c>
      <c r="G1" s="1041"/>
      <c r="H1" s="1041"/>
      <c r="I1" s="1041"/>
      <c r="J1" s="1041"/>
      <c r="K1" s="1041"/>
      <c r="L1" s="1045" t="s">
        <v>2259</v>
      </c>
      <c r="M1" s="1046"/>
      <c r="N1" s="1046"/>
      <c r="O1" s="1046"/>
      <c r="P1" s="1045" t="s">
        <v>2260</v>
      </c>
      <c r="Q1" s="1046"/>
      <c r="R1" s="1046"/>
      <c r="S1" s="1046"/>
      <c r="T1" s="1045" t="s">
        <v>2261</v>
      </c>
      <c r="U1" s="1046"/>
      <c r="V1" s="1046"/>
      <c r="W1" s="1046"/>
      <c r="X1" s="1045" t="s">
        <v>2262</v>
      </c>
      <c r="Y1" s="1046"/>
      <c r="Z1" s="1046"/>
      <c r="AA1" s="1046"/>
      <c r="AB1" s="1080"/>
      <c r="AC1" s="1080"/>
      <c r="AD1" s="1523"/>
      <c r="AE1" s="1523"/>
      <c r="AF1" s="1523"/>
      <c r="AG1" s="1523"/>
      <c r="AH1" s="1523"/>
      <c r="AI1" s="1523"/>
      <c r="AJ1" s="1081"/>
      <c r="AK1" s="1081"/>
      <c r="AL1" s="1081"/>
      <c r="AM1" s="1081"/>
      <c r="AN1" s="1081"/>
      <c r="AW1" s="1045">
        <v>0</v>
      </c>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81"/>
      <c r="AC2" s="1081"/>
      <c r="AD2" s="1081"/>
      <c r="AE2" s="1081"/>
      <c r="AF2" s="1081"/>
      <c r="AG2" s="1081"/>
      <c r="AH2" s="1081"/>
      <c r="AI2" s="1081"/>
      <c r="AJ2" s="1081"/>
      <c r="AW2" s="1047">
        <v>3707</v>
      </c>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3256</v>
      </c>
      <c r="M3" s="1055" t="s">
        <v>187</v>
      </c>
      <c r="N3" s="1055" t="s">
        <v>188</v>
      </c>
      <c r="O3" s="1056" t="s">
        <v>492</v>
      </c>
      <c r="P3" s="1054" t="s">
        <v>3257</v>
      </c>
      <c r="Q3" s="1055" t="s">
        <v>187</v>
      </c>
      <c r="R3" s="1055" t="s">
        <v>188</v>
      </c>
      <c r="S3" s="1056" t="s">
        <v>492</v>
      </c>
      <c r="T3" s="1054" t="s">
        <v>3258</v>
      </c>
      <c r="U3" s="1055" t="s">
        <v>187</v>
      </c>
      <c r="V3" s="1055" t="s">
        <v>188</v>
      </c>
      <c r="W3" s="1056" t="s">
        <v>492</v>
      </c>
      <c r="X3" s="1054" t="s">
        <v>3259</v>
      </c>
      <c r="Y3" s="1055" t="s">
        <v>187</v>
      </c>
      <c r="Z3" s="1055" t="s">
        <v>188</v>
      </c>
      <c r="AA3" s="1056" t="s">
        <v>492</v>
      </c>
      <c r="AB3" s="1082" t="s">
        <v>186</v>
      </c>
      <c r="AC3" s="1082" t="s">
        <v>345</v>
      </c>
      <c r="AD3" s="1083" t="s">
        <v>1954</v>
      </c>
      <c r="AE3" s="1083" t="s">
        <v>1955</v>
      </c>
      <c r="AF3" s="1083" t="s">
        <v>1956</v>
      </c>
      <c r="AG3" s="1083" t="s">
        <v>1957</v>
      </c>
      <c r="AH3" s="1083" t="s">
        <v>1958</v>
      </c>
      <c r="AI3" s="1083" t="s">
        <v>1959</v>
      </c>
      <c r="AJ3" s="1084" t="s">
        <v>180</v>
      </c>
      <c r="AK3" s="1084" t="s">
        <v>1960</v>
      </c>
      <c r="AL3" s="1084" t="s">
        <v>182</v>
      </c>
      <c r="AM3" s="1084" t="s">
        <v>332</v>
      </c>
      <c r="AN3" s="1084" t="s">
        <v>1961</v>
      </c>
      <c r="AO3" s="1085" t="s">
        <v>1954</v>
      </c>
      <c r="AP3" s="1085" t="s">
        <v>1955</v>
      </c>
      <c r="AQ3" s="1085" t="s">
        <v>1956</v>
      </c>
      <c r="AR3" s="1085" t="s">
        <v>1957</v>
      </c>
      <c r="AS3" s="1085" t="s">
        <v>1958</v>
      </c>
      <c r="AT3" s="1085" t="s">
        <v>1959</v>
      </c>
      <c r="AW3" s="1054" t="s">
        <v>2258</v>
      </c>
      <c r="AX3" s="1053" t="s">
        <v>2195</v>
      </c>
    </row>
    <row r="4" spans="1:50" ht="12"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54" t="s">
        <v>465</v>
      </c>
      <c r="Y4" s="1057"/>
      <c r="Z4" s="1057"/>
      <c r="AA4" s="1058"/>
      <c r="AB4" s="1086"/>
      <c r="AC4" s="1086"/>
      <c r="AD4" s="1087" t="s">
        <v>192</v>
      </c>
      <c r="AE4" s="1082"/>
      <c r="AF4" s="1082"/>
      <c r="AG4" s="1082"/>
      <c r="AH4" s="1082"/>
      <c r="AI4" s="1082"/>
      <c r="AJ4" s="1088"/>
      <c r="AK4" s="1088"/>
      <c r="AL4" s="1088" t="s">
        <v>190</v>
      </c>
      <c r="AM4" s="1088" t="s">
        <v>190</v>
      </c>
      <c r="AN4" s="1089"/>
      <c r="AO4" s="1090"/>
      <c r="AP4" s="1090"/>
      <c r="AQ4" s="1090"/>
      <c r="AR4" s="1090"/>
      <c r="AS4" s="1090"/>
      <c r="AT4" s="1090"/>
      <c r="AW4" s="1054" t="s">
        <v>465</v>
      </c>
      <c r="AX4" s="1081" t="s">
        <v>465</v>
      </c>
    </row>
    <row r="5" spans="1:50" ht="12"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86"/>
      <c r="AC5" s="1086"/>
      <c r="AD5" s="1082"/>
      <c r="AE5" s="1082"/>
      <c r="AF5" s="1082"/>
      <c r="AG5" s="1082"/>
      <c r="AH5" s="1082"/>
      <c r="AI5" s="1082"/>
      <c r="AJ5" s="1089"/>
      <c r="AK5" s="1089"/>
      <c r="AL5" s="1089"/>
      <c r="AM5" s="1089"/>
      <c r="AN5" s="1089"/>
      <c r="AO5" s="1090"/>
      <c r="AP5" s="1090"/>
      <c r="AQ5" s="1090"/>
      <c r="AR5" s="1090"/>
      <c r="AS5" s="1090"/>
      <c r="AT5" s="1090"/>
      <c r="AW5" s="1054">
        <v>0</v>
      </c>
      <c r="AX5" s="1081"/>
    </row>
    <row r="6" spans="1:50" ht="12" customHeight="1">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086"/>
      <c r="AC6" s="1086"/>
      <c r="AD6" s="1091"/>
      <c r="AE6" s="1091"/>
      <c r="AF6" s="1091"/>
      <c r="AG6" s="1091"/>
      <c r="AH6" s="1091"/>
      <c r="AI6" s="1091"/>
      <c r="AJ6" s="1089"/>
      <c r="AK6" s="1089"/>
      <c r="AL6" s="1092"/>
      <c r="AM6" s="1092"/>
      <c r="AN6" s="1093"/>
      <c r="AO6" s="1090"/>
      <c r="AP6" s="1090"/>
      <c r="AQ6" s="1090"/>
      <c r="AR6" s="1090"/>
      <c r="AS6" s="1090"/>
      <c r="AT6" s="1090"/>
      <c r="AW6" s="1054" t="s">
        <v>339</v>
      </c>
      <c r="AX6" s="1081" t="s">
        <v>339</v>
      </c>
    </row>
    <row r="7" spans="1:50">
      <c r="A7" s="1045" t="s">
        <v>2259</v>
      </c>
      <c r="B7" s="1059" t="s">
        <v>467</v>
      </c>
      <c r="C7" s="1060"/>
      <c r="D7" s="1061" t="s">
        <v>352</v>
      </c>
      <c r="E7" s="1062">
        <v>0</v>
      </c>
      <c r="F7" s="1063" t="s">
        <v>3256</v>
      </c>
      <c r="G7" s="1064" t="s">
        <v>465</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086"/>
      <c r="AC7" s="1086"/>
      <c r="AD7" s="1082"/>
      <c r="AE7" s="1082"/>
      <c r="AF7" s="1082"/>
      <c r="AG7" s="1082"/>
      <c r="AH7" s="1082"/>
      <c r="AI7" s="1082"/>
      <c r="AJ7" s="1089"/>
      <c r="AK7" s="1089"/>
      <c r="AL7" s="1089"/>
      <c r="AM7" s="1089"/>
      <c r="AN7" s="1089"/>
      <c r="AO7" s="1089"/>
      <c r="AP7" s="1089"/>
      <c r="AQ7" s="1089"/>
      <c r="AR7" s="1089"/>
      <c r="AS7" s="1089"/>
      <c r="AT7" s="1089"/>
      <c r="AW7" s="1067">
        <v>1</v>
      </c>
      <c r="AX7" s="1295">
        <v>1</v>
      </c>
    </row>
    <row r="8" spans="1:50" ht="24">
      <c r="A8" s="1045" t="s">
        <v>2260</v>
      </c>
      <c r="B8" s="1059"/>
      <c r="C8" s="1060"/>
      <c r="D8" s="1061" t="s">
        <v>352</v>
      </c>
      <c r="E8" s="1062">
        <v>0</v>
      </c>
      <c r="F8" s="1063" t="s">
        <v>3257</v>
      </c>
      <c r="G8" s="1064" t="s">
        <v>465</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086"/>
      <c r="AC8" s="1086"/>
      <c r="AD8" s="1082"/>
      <c r="AE8" s="1082"/>
      <c r="AF8" s="1082"/>
      <c r="AG8" s="1082"/>
      <c r="AH8" s="1082"/>
      <c r="AI8" s="1082"/>
      <c r="AJ8" s="1089"/>
      <c r="AK8" s="1089"/>
      <c r="AL8" s="1089"/>
      <c r="AM8" s="1089"/>
      <c r="AN8" s="1089"/>
      <c r="AO8" s="1089"/>
      <c r="AP8" s="1089"/>
      <c r="AQ8" s="1089"/>
      <c r="AR8" s="1089"/>
      <c r="AS8" s="1089"/>
      <c r="AT8" s="1089"/>
      <c r="AW8" s="1067">
        <v>0.66219672131147544</v>
      </c>
      <c r="AX8" s="1295">
        <v>0.66219672131147544</v>
      </c>
    </row>
    <row r="9" spans="1:50" ht="24">
      <c r="A9" s="1045" t="s">
        <v>2261</v>
      </c>
      <c r="B9" s="1059"/>
      <c r="C9" s="1060"/>
      <c r="D9" s="1061" t="s">
        <v>352</v>
      </c>
      <c r="E9" s="1062">
        <v>0</v>
      </c>
      <c r="F9" s="1063" t="s">
        <v>3258</v>
      </c>
      <c r="G9" s="1064" t="s">
        <v>465</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086"/>
      <c r="AC9" s="1086"/>
      <c r="AD9" s="1082"/>
      <c r="AE9" s="1082"/>
      <c r="AF9" s="1082"/>
      <c r="AG9" s="1082"/>
      <c r="AH9" s="1082"/>
      <c r="AI9" s="1082"/>
      <c r="AJ9" s="1089"/>
      <c r="AK9" s="1089"/>
      <c r="AL9" s="1089"/>
      <c r="AM9" s="1089"/>
      <c r="AN9" s="1089"/>
      <c r="AO9" s="1089"/>
      <c r="AP9" s="1089"/>
      <c r="AQ9" s="1089"/>
      <c r="AR9" s="1089"/>
      <c r="AS9" s="1089"/>
      <c r="AT9" s="1089"/>
      <c r="AW9" s="1067">
        <v>0.12093114754098361</v>
      </c>
      <c r="AX9" s="1295">
        <v>0.12093114754098361</v>
      </c>
    </row>
    <row r="10" spans="1:50" ht="24">
      <c r="A10" s="1045" t="s">
        <v>2262</v>
      </c>
      <c r="B10" s="1059"/>
      <c r="C10" s="1060"/>
      <c r="D10" s="1061" t="s">
        <v>352</v>
      </c>
      <c r="E10" s="1062">
        <v>0</v>
      </c>
      <c r="F10" s="1063" t="s">
        <v>3259</v>
      </c>
      <c r="G10" s="1064" t="s">
        <v>465</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086"/>
      <c r="AC10" s="1086"/>
      <c r="AD10" s="1082"/>
      <c r="AE10" s="1082"/>
      <c r="AF10" s="1082"/>
      <c r="AG10" s="1082"/>
      <c r="AH10" s="1082"/>
      <c r="AI10" s="1082"/>
      <c r="AJ10" s="1089"/>
      <c r="AK10" s="1089"/>
      <c r="AL10" s="1089"/>
      <c r="AM10" s="1089"/>
      <c r="AN10" s="1089"/>
      <c r="AO10" s="1089"/>
      <c r="AP10" s="1089"/>
      <c r="AQ10" s="1089"/>
      <c r="AR10" s="1089"/>
      <c r="AS10" s="1089"/>
      <c r="AT10" s="1089"/>
      <c r="AW10" s="1067">
        <v>4.4316721311475418E-2</v>
      </c>
      <c r="AX10" s="1295">
        <v>4.4316721311475418E-2</v>
      </c>
    </row>
    <row r="11" spans="1:50" ht="24">
      <c r="A11" s="1045" t="s">
        <v>1014</v>
      </c>
      <c r="B11" s="1059" t="s">
        <v>468</v>
      </c>
      <c r="C11" s="1060"/>
      <c r="D11" s="1071">
        <v>5</v>
      </c>
      <c r="E11" s="1072" t="s">
        <v>352</v>
      </c>
      <c r="F11" s="1073" t="s">
        <v>1829</v>
      </c>
      <c r="G11" s="1074" t="s">
        <v>1830</v>
      </c>
      <c r="H11" s="1075" t="s">
        <v>352</v>
      </c>
      <c r="I11" s="1075" t="s">
        <v>352</v>
      </c>
      <c r="J11" s="1076">
        <v>0</v>
      </c>
      <c r="K11" s="1074" t="s">
        <v>605</v>
      </c>
      <c r="L11" s="1077">
        <v>5.5639286386856709E-2</v>
      </c>
      <c r="M11" s="1078">
        <v>1</v>
      </c>
      <c r="N11" s="1079">
        <v>1.2490845559868966</v>
      </c>
      <c r="O11" s="1073" t="s">
        <v>3260</v>
      </c>
      <c r="P11" s="1077">
        <v>4.0464935554077605E-3</v>
      </c>
      <c r="Q11" s="1078">
        <v>1</v>
      </c>
      <c r="R11" s="1079">
        <v>1.2490845559868966</v>
      </c>
      <c r="S11" s="1073" t="s">
        <v>3260</v>
      </c>
      <c r="T11" s="1077">
        <v>0.14162727443927159</v>
      </c>
      <c r="U11" s="1078">
        <v>1</v>
      </c>
      <c r="V11" s="1079">
        <v>1.2490845559868966</v>
      </c>
      <c r="W11" s="1073" t="s">
        <v>3260</v>
      </c>
      <c r="X11" s="1077">
        <v>0.80929871108155216</v>
      </c>
      <c r="Y11" s="1078">
        <v>1</v>
      </c>
      <c r="Z11" s="1079">
        <v>1.2490845559868966</v>
      </c>
      <c r="AA11" s="1073" t="s">
        <v>3260</v>
      </c>
      <c r="AB11" s="1041" t="s">
        <v>2263</v>
      </c>
      <c r="AC11" s="1041"/>
      <c r="AD11" s="1094">
        <v>2</v>
      </c>
      <c r="AE11" s="1094">
        <v>3</v>
      </c>
      <c r="AF11" s="1094">
        <v>1</v>
      </c>
      <c r="AG11" s="1094">
        <v>1</v>
      </c>
      <c r="AH11" s="1094">
        <v>3</v>
      </c>
      <c r="AI11" s="1094">
        <v>4</v>
      </c>
      <c r="AJ11" s="1089">
        <v>2</v>
      </c>
      <c r="AK11" s="1089">
        <v>1.05</v>
      </c>
      <c r="AL11" s="1093">
        <v>1.2423359171267643</v>
      </c>
      <c r="AM11" s="1093">
        <v>1.2490845559868966</v>
      </c>
      <c r="AN11" s="1093" t="s">
        <v>3236</v>
      </c>
      <c r="AO11" s="1095">
        <v>1.05</v>
      </c>
      <c r="AP11" s="1095">
        <v>1.05</v>
      </c>
      <c r="AQ11" s="1095">
        <v>1</v>
      </c>
      <c r="AR11" s="1095">
        <v>1</v>
      </c>
      <c r="AS11" s="1095">
        <v>1.2</v>
      </c>
      <c r="AT11" s="1095">
        <v>1.1000000000000001</v>
      </c>
      <c r="AW11" s="1077">
        <v>0.11131147540983606</v>
      </c>
      <c r="AX11" s="1295">
        <v>0.11131147540983606</v>
      </c>
    </row>
    <row r="12" spans="1:50" ht="24">
      <c r="A12" s="1045" t="s">
        <v>1865</v>
      </c>
      <c r="B12" s="1059" t="s">
        <v>469</v>
      </c>
      <c r="C12" s="1060"/>
      <c r="D12" s="1071">
        <v>5</v>
      </c>
      <c r="E12" s="1072" t="s">
        <v>352</v>
      </c>
      <c r="F12" s="1073" t="s">
        <v>3019</v>
      </c>
      <c r="G12" s="1074" t="s">
        <v>336</v>
      </c>
      <c r="H12" s="1075" t="s">
        <v>352</v>
      </c>
      <c r="I12" s="1075" t="s">
        <v>352</v>
      </c>
      <c r="J12" s="1076">
        <v>0</v>
      </c>
      <c r="K12" s="1074" t="s">
        <v>604</v>
      </c>
      <c r="L12" s="1077">
        <v>3.2406155914555222E-2</v>
      </c>
      <c r="M12" s="1078">
        <v>1</v>
      </c>
      <c r="N12" s="1079">
        <v>2.0674560847849177</v>
      </c>
      <c r="O12" s="1073" t="s">
        <v>3261</v>
      </c>
      <c r="P12" s="1077">
        <v>2.35681133924038E-3</v>
      </c>
      <c r="Q12" s="1078">
        <v>1</v>
      </c>
      <c r="R12" s="1079">
        <v>2.0674560847849177</v>
      </c>
      <c r="S12" s="1073" t="s">
        <v>3261</v>
      </c>
      <c r="T12" s="1077">
        <v>8.2488396873413292E-2</v>
      </c>
      <c r="U12" s="1078">
        <v>1</v>
      </c>
      <c r="V12" s="1079">
        <v>2.0674560847849177</v>
      </c>
      <c r="W12" s="1073" t="s">
        <v>3261</v>
      </c>
      <c r="X12" s="1077">
        <v>0.471362267848076</v>
      </c>
      <c r="Y12" s="1078">
        <v>1</v>
      </c>
      <c r="Z12" s="1079">
        <v>2.0674560847849177</v>
      </c>
      <c r="AA12" s="1073" t="s">
        <v>3261</v>
      </c>
      <c r="AB12" s="1041" t="s">
        <v>2263</v>
      </c>
      <c r="AC12" s="1041"/>
      <c r="AD12" s="1094">
        <v>2</v>
      </c>
      <c r="AE12" s="1094">
        <v>3</v>
      </c>
      <c r="AF12" s="1094">
        <v>1</v>
      </c>
      <c r="AG12" s="1094">
        <v>1</v>
      </c>
      <c r="AH12" s="1094">
        <v>3</v>
      </c>
      <c r="AI12" s="1094">
        <v>4</v>
      </c>
      <c r="AJ12" s="1089">
        <v>5</v>
      </c>
      <c r="AK12" s="1089">
        <v>2</v>
      </c>
      <c r="AL12" s="1093">
        <v>1.2423359171267643</v>
      </c>
      <c r="AM12" s="1093">
        <v>2.0674560847849177</v>
      </c>
      <c r="AN12" s="1093" t="s">
        <v>3238</v>
      </c>
      <c r="AO12" s="1095">
        <v>1.05</v>
      </c>
      <c r="AP12" s="1095">
        <v>1.05</v>
      </c>
      <c r="AQ12" s="1095">
        <v>1</v>
      </c>
      <c r="AR12" s="1095">
        <v>1</v>
      </c>
      <c r="AS12" s="1095">
        <v>1.2</v>
      </c>
      <c r="AT12" s="1095">
        <v>1.1000000000000001</v>
      </c>
      <c r="AW12" s="1077">
        <v>6.4831475409836067E-2</v>
      </c>
      <c r="AX12" s="1295">
        <v>6.4831475409836067E-2</v>
      </c>
    </row>
    <row r="13" spans="1:50" ht="24">
      <c r="A13" s="1045">
        <v>1409</v>
      </c>
      <c r="B13" s="1059" t="s">
        <v>469</v>
      </c>
      <c r="C13" s="1060"/>
      <c r="D13" s="1071">
        <v>5</v>
      </c>
      <c r="E13" s="1072" t="s">
        <v>352</v>
      </c>
      <c r="F13" s="1073" t="s">
        <v>1741</v>
      </c>
      <c r="G13" s="1074" t="s">
        <v>336</v>
      </c>
      <c r="H13" s="1075" t="s">
        <v>352</v>
      </c>
      <c r="I13" s="1075" t="s">
        <v>352</v>
      </c>
      <c r="J13" s="1076">
        <v>0</v>
      </c>
      <c r="K13" s="1074" t="s">
        <v>339</v>
      </c>
      <c r="L13" s="1077">
        <v>7.3429763837339318E-2</v>
      </c>
      <c r="M13" s="1078">
        <v>1</v>
      </c>
      <c r="N13" s="1079">
        <v>1.2490845559868966</v>
      </c>
      <c r="O13" s="1073" t="s">
        <v>3260</v>
      </c>
      <c r="P13" s="1077">
        <v>5.3403464608974046E-3</v>
      </c>
      <c r="Q13" s="1078">
        <v>1</v>
      </c>
      <c r="R13" s="1079">
        <v>1.2490845559868966</v>
      </c>
      <c r="S13" s="1073" t="s">
        <v>3260</v>
      </c>
      <c r="T13" s="1077">
        <v>0.18691212613140915</v>
      </c>
      <c r="U13" s="1078">
        <v>1</v>
      </c>
      <c r="V13" s="1079">
        <v>1.2490845559868966</v>
      </c>
      <c r="W13" s="1073" t="s">
        <v>3260</v>
      </c>
      <c r="X13" s="1077">
        <v>1.068069292179481</v>
      </c>
      <c r="Y13" s="1078">
        <v>1</v>
      </c>
      <c r="Z13" s="1079">
        <v>1.2490845559868966</v>
      </c>
      <c r="AA13" s="1073" t="s">
        <v>3260</v>
      </c>
      <c r="AB13" s="1041" t="s">
        <v>2263</v>
      </c>
      <c r="AC13" s="1041"/>
      <c r="AD13" s="1094">
        <v>2</v>
      </c>
      <c r="AE13" s="1094">
        <v>3</v>
      </c>
      <c r="AF13" s="1094">
        <v>1</v>
      </c>
      <c r="AG13" s="1094">
        <v>1</v>
      </c>
      <c r="AH13" s="1094">
        <v>3</v>
      </c>
      <c r="AI13" s="1094">
        <v>4</v>
      </c>
      <c r="AJ13" s="1089">
        <v>6</v>
      </c>
      <c r="AK13" s="1089">
        <v>1.05</v>
      </c>
      <c r="AL13" s="1093">
        <v>1.2423359171267643</v>
      </c>
      <c r="AM13" s="1093">
        <v>1.2490845559868966</v>
      </c>
      <c r="AN13" s="1093" t="s">
        <v>3236</v>
      </c>
      <c r="AO13" s="1095">
        <v>1.05</v>
      </c>
      <c r="AP13" s="1095">
        <v>1.05</v>
      </c>
      <c r="AQ13" s="1095">
        <v>1</v>
      </c>
      <c r="AR13" s="1095">
        <v>1</v>
      </c>
      <c r="AS13" s="1095">
        <v>1.2</v>
      </c>
      <c r="AT13" s="1095">
        <v>1.1000000000000001</v>
      </c>
      <c r="AW13" s="1077">
        <v>0.14690295081967214</v>
      </c>
      <c r="AX13" s="1295">
        <v>0.14690295081967214</v>
      </c>
    </row>
    <row r="14" spans="1:50" ht="24">
      <c r="A14" s="1045">
        <v>1410</v>
      </c>
      <c r="B14" s="1059" t="s">
        <v>469</v>
      </c>
      <c r="C14" s="1060"/>
      <c r="D14" s="1071">
        <v>5</v>
      </c>
      <c r="E14" s="1072" t="s">
        <v>352</v>
      </c>
      <c r="F14" s="1073" t="s">
        <v>3239</v>
      </c>
      <c r="G14" s="1074" t="s">
        <v>336</v>
      </c>
      <c r="H14" s="1075" t="s">
        <v>352</v>
      </c>
      <c r="I14" s="1075" t="s">
        <v>352</v>
      </c>
      <c r="J14" s="1076">
        <v>0</v>
      </c>
      <c r="K14" s="1074" t="s">
        <v>339</v>
      </c>
      <c r="L14" s="1077">
        <v>1.2822438194131574E-2</v>
      </c>
      <c r="M14" s="1078">
        <v>1</v>
      </c>
      <c r="N14" s="1079">
        <v>1.2490845559868966</v>
      </c>
      <c r="O14" s="1073" t="s">
        <v>3260</v>
      </c>
      <c r="P14" s="1077">
        <v>9.3254095957320533E-4</v>
      </c>
      <c r="Q14" s="1078">
        <v>1</v>
      </c>
      <c r="R14" s="1079">
        <v>1.2490845559868966</v>
      </c>
      <c r="S14" s="1073" t="s">
        <v>3260</v>
      </c>
      <c r="T14" s="1077">
        <v>3.2638933585062181E-2</v>
      </c>
      <c r="U14" s="1078">
        <v>1</v>
      </c>
      <c r="V14" s="1079">
        <v>1.2490845559868966</v>
      </c>
      <c r="W14" s="1073" t="s">
        <v>3260</v>
      </c>
      <c r="X14" s="1077">
        <v>0.1865081919146411</v>
      </c>
      <c r="Y14" s="1078">
        <v>1</v>
      </c>
      <c r="Z14" s="1079">
        <v>1.2490845559868966</v>
      </c>
      <c r="AA14" s="1073" t="s">
        <v>3260</v>
      </c>
      <c r="AB14" s="1041" t="s">
        <v>2263</v>
      </c>
      <c r="AC14" s="1041"/>
      <c r="AD14" s="1094">
        <v>2</v>
      </c>
      <c r="AE14" s="1094">
        <v>3</v>
      </c>
      <c r="AF14" s="1094">
        <v>1</v>
      </c>
      <c r="AG14" s="1094">
        <v>1</v>
      </c>
      <c r="AH14" s="1094">
        <v>3</v>
      </c>
      <c r="AI14" s="1094">
        <v>4</v>
      </c>
      <c r="AJ14" s="1089">
        <v>6</v>
      </c>
      <c r="AK14" s="1089">
        <v>1.05</v>
      </c>
      <c r="AL14" s="1093">
        <v>1.2423359171267643</v>
      </c>
      <c r="AM14" s="1093">
        <v>1.2490845559868966</v>
      </c>
      <c r="AN14" s="1093" t="s">
        <v>3236</v>
      </c>
      <c r="AO14" s="1095">
        <v>1.05</v>
      </c>
      <c r="AP14" s="1095">
        <v>1.05</v>
      </c>
      <c r="AQ14" s="1095">
        <v>1</v>
      </c>
      <c r="AR14" s="1095">
        <v>1</v>
      </c>
      <c r="AS14" s="1095">
        <v>1.2</v>
      </c>
      <c r="AT14" s="1095">
        <v>1.1000000000000001</v>
      </c>
      <c r="AW14" s="1077">
        <v>2.5652459016393445E-2</v>
      </c>
      <c r="AX14" s="1295">
        <v>2.5652459016393445E-2</v>
      </c>
    </row>
    <row r="15" spans="1:50" ht="36">
      <c r="A15" s="1045" t="s">
        <v>2526</v>
      </c>
      <c r="B15" s="1059" t="s">
        <v>469</v>
      </c>
      <c r="C15" s="1060"/>
      <c r="D15" s="1071">
        <v>5</v>
      </c>
      <c r="E15" s="1072" t="s">
        <v>352</v>
      </c>
      <c r="F15" s="1073" t="s">
        <v>3240</v>
      </c>
      <c r="G15" s="1074" t="s">
        <v>465</v>
      </c>
      <c r="H15" s="1075" t="s">
        <v>352</v>
      </c>
      <c r="I15" s="1075" t="s">
        <v>352</v>
      </c>
      <c r="J15" s="1076">
        <v>0</v>
      </c>
      <c r="K15" s="1074" t="s">
        <v>341</v>
      </c>
      <c r="L15" s="1077">
        <v>4.9985220465364646E-2</v>
      </c>
      <c r="M15" s="1078">
        <v>1</v>
      </c>
      <c r="N15" s="1079">
        <v>2.0949941301068096</v>
      </c>
      <c r="O15" s="1073" t="s">
        <v>3262</v>
      </c>
      <c r="P15" s="1077">
        <v>3.6352887611174286E-3</v>
      </c>
      <c r="Q15" s="1078">
        <v>1</v>
      </c>
      <c r="R15" s="1079">
        <v>2.0949941301068096</v>
      </c>
      <c r="S15" s="1073" t="s">
        <v>3262</v>
      </c>
      <c r="T15" s="1077">
        <v>0.12723510663910997</v>
      </c>
      <c r="U15" s="1078">
        <v>1</v>
      </c>
      <c r="V15" s="1079">
        <v>2.0949941301068096</v>
      </c>
      <c r="W15" s="1073" t="s">
        <v>3262</v>
      </c>
      <c r="X15" s="1077">
        <v>0.72705775222348568</v>
      </c>
      <c r="Y15" s="1078">
        <v>1</v>
      </c>
      <c r="Z15" s="1079">
        <v>2.0949941301068096</v>
      </c>
      <c r="AA15" s="1073" t="s">
        <v>3262</v>
      </c>
      <c r="AB15" s="1041" t="s">
        <v>3263</v>
      </c>
      <c r="AC15" s="1041" t="s">
        <v>2198</v>
      </c>
      <c r="AD15" s="1094">
        <v>4</v>
      </c>
      <c r="AE15" s="1094">
        <v>5</v>
      </c>
      <c r="AF15" s="1094" t="s">
        <v>194</v>
      </c>
      <c r="AG15" s="1094" t="s">
        <v>194</v>
      </c>
      <c r="AH15" s="1094" t="s">
        <v>194</v>
      </c>
      <c r="AI15" s="1094" t="s">
        <v>194</v>
      </c>
      <c r="AJ15" s="1089">
        <v>5</v>
      </c>
      <c r="AK15" s="1089">
        <v>2</v>
      </c>
      <c r="AL15" s="1093">
        <v>1.2941338353151037</v>
      </c>
      <c r="AM15" s="1093">
        <v>2.0949941301068096</v>
      </c>
      <c r="AN15" s="1093" t="s">
        <v>1257</v>
      </c>
      <c r="AO15" s="1095">
        <v>1.2</v>
      </c>
      <c r="AP15" s="1095">
        <v>1.2</v>
      </c>
      <c r="AQ15" s="1095">
        <v>1</v>
      </c>
      <c r="AR15" s="1095">
        <v>1</v>
      </c>
      <c r="AS15" s="1095">
        <v>1</v>
      </c>
      <c r="AT15" s="1095">
        <v>1</v>
      </c>
      <c r="AW15" s="1077">
        <v>0.1</v>
      </c>
      <c r="AX15" s="1295"/>
    </row>
    <row r="16" spans="1:50" ht="36">
      <c r="A16" s="1045" t="s">
        <v>1856</v>
      </c>
      <c r="B16" s="1059" t="s">
        <v>469</v>
      </c>
      <c r="C16" s="1060"/>
      <c r="D16" s="1071">
        <v>5</v>
      </c>
      <c r="E16" s="1072" t="s">
        <v>352</v>
      </c>
      <c r="F16" s="1073" t="s">
        <v>1858</v>
      </c>
      <c r="G16" s="1074" t="s">
        <v>465</v>
      </c>
      <c r="H16" s="1075" t="s">
        <v>352</v>
      </c>
      <c r="I16" s="1075" t="s">
        <v>352</v>
      </c>
      <c r="J16" s="1076">
        <v>0</v>
      </c>
      <c r="K16" s="1074" t="s">
        <v>341</v>
      </c>
      <c r="L16" s="1077">
        <v>0.19994088186145859</v>
      </c>
      <c r="M16" s="1078">
        <v>1</v>
      </c>
      <c r="N16" s="1079">
        <v>2.0949941301068096</v>
      </c>
      <c r="O16" s="1073" t="s">
        <v>3264</v>
      </c>
      <c r="P16" s="1077">
        <v>1.4541155044469714E-2</v>
      </c>
      <c r="Q16" s="1078">
        <v>1</v>
      </c>
      <c r="R16" s="1079">
        <v>2.0949941301068096</v>
      </c>
      <c r="S16" s="1073" t="s">
        <v>3264</v>
      </c>
      <c r="T16" s="1077">
        <v>0.5089404265564399</v>
      </c>
      <c r="U16" s="1078">
        <v>1</v>
      </c>
      <c r="V16" s="1079">
        <v>2.0949941301068096</v>
      </c>
      <c r="W16" s="1073" t="s">
        <v>3264</v>
      </c>
      <c r="X16" s="1077">
        <v>2.9082310088939427</v>
      </c>
      <c r="Y16" s="1078">
        <v>1</v>
      </c>
      <c r="Z16" s="1079">
        <v>2.0949941301068096</v>
      </c>
      <c r="AA16" s="1073" t="s">
        <v>3264</v>
      </c>
      <c r="AB16" s="1041" t="s">
        <v>3265</v>
      </c>
      <c r="AC16" s="1041" t="s">
        <v>2198</v>
      </c>
      <c r="AD16" s="1094">
        <v>4</v>
      </c>
      <c r="AE16" s="1094">
        <v>5</v>
      </c>
      <c r="AF16" s="1094" t="s">
        <v>194</v>
      </c>
      <c r="AG16" s="1094" t="s">
        <v>194</v>
      </c>
      <c r="AH16" s="1094" t="s">
        <v>194</v>
      </c>
      <c r="AI16" s="1094" t="s">
        <v>194</v>
      </c>
      <c r="AJ16" s="1089">
        <v>5</v>
      </c>
      <c r="AK16" s="1089">
        <v>2</v>
      </c>
      <c r="AL16" s="1093">
        <v>1.2941338353151037</v>
      </c>
      <c r="AM16" s="1093">
        <v>2.0949941301068096</v>
      </c>
      <c r="AN16" s="1093" t="s">
        <v>1257</v>
      </c>
      <c r="AO16" s="1095">
        <v>1.2</v>
      </c>
      <c r="AP16" s="1095">
        <v>1.2</v>
      </c>
      <c r="AQ16" s="1095">
        <v>1</v>
      </c>
      <c r="AR16" s="1095">
        <v>1</v>
      </c>
      <c r="AS16" s="1095">
        <v>1</v>
      </c>
      <c r="AT16" s="1095">
        <v>1</v>
      </c>
      <c r="AW16" s="1077">
        <v>0.4</v>
      </c>
      <c r="AX16" s="1295"/>
    </row>
    <row r="17" spans="1:50">
      <c r="AG17" s="1080"/>
      <c r="AH17" s="1080"/>
      <c r="AI17" s="1080"/>
      <c r="AJ17" s="1080"/>
    </row>
    <row r="18" spans="1:50">
      <c r="F18" s="1080" t="s">
        <v>870</v>
      </c>
      <c r="L18" s="1297"/>
      <c r="P18" s="1297"/>
      <c r="T18" s="1297"/>
      <c r="X18" s="1297"/>
      <c r="AB18" s="1298"/>
      <c r="AG18" s="1080"/>
      <c r="AH18" s="1080"/>
      <c r="AI18" s="1080"/>
      <c r="AJ18" s="1080"/>
      <c r="AW18" s="1295">
        <v>1</v>
      </c>
      <c r="AX18" s="1295">
        <v>1</v>
      </c>
    </row>
    <row r="19" spans="1:50">
      <c r="AB19" s="1298"/>
    </row>
    <row r="21" spans="1:50">
      <c r="F21" s="1299" t="s">
        <v>2264</v>
      </c>
      <c r="K21" s="1080" t="s">
        <v>352</v>
      </c>
      <c r="L21" s="1328">
        <v>1</v>
      </c>
      <c r="M21" s="1329"/>
      <c r="N21" s="1329"/>
      <c r="O21" s="1329"/>
      <c r="P21" s="1328">
        <v>0.66219672131147544</v>
      </c>
      <c r="Q21" s="1329"/>
      <c r="R21" s="1329"/>
      <c r="S21" s="1329"/>
      <c r="T21" s="1328">
        <v>0.12093114754098361</v>
      </c>
      <c r="U21" s="1329"/>
      <c r="V21" s="1329"/>
      <c r="W21" s="1329"/>
      <c r="X21" s="1328">
        <v>4.4316721311475418E-2</v>
      </c>
      <c r="AB21" s="1330" t="s">
        <v>2197</v>
      </c>
      <c r="AC21" s="1330"/>
      <c r="AU21" s="1299" t="s">
        <v>2199</v>
      </c>
    </row>
    <row r="22" spans="1:50">
      <c r="F22" s="1299" t="s">
        <v>2265</v>
      </c>
      <c r="K22" s="1080" t="s">
        <v>2266</v>
      </c>
      <c r="L22" s="1328">
        <v>0.27500000000000002</v>
      </c>
      <c r="M22" s="1329"/>
      <c r="N22" s="1329"/>
      <c r="O22" s="1329"/>
      <c r="P22" s="1328">
        <v>0.02</v>
      </c>
      <c r="Q22" s="1329"/>
      <c r="R22" s="1329"/>
      <c r="S22" s="1329"/>
      <c r="T22" s="1328">
        <v>0.7</v>
      </c>
      <c r="U22" s="1329"/>
      <c r="V22" s="1329"/>
      <c r="W22" s="1329"/>
      <c r="X22" s="1328">
        <v>4</v>
      </c>
      <c r="AB22" s="1330" t="s">
        <v>2267</v>
      </c>
      <c r="AC22" s="1330" t="s">
        <v>2268</v>
      </c>
      <c r="AU22" s="1080" t="s">
        <v>2200</v>
      </c>
      <c r="AV22" s="1080" t="s">
        <v>2201</v>
      </c>
      <c r="AW22" s="1080">
        <v>0.84</v>
      </c>
      <c r="AX22" s="1192"/>
    </row>
    <row r="23" spans="1:50">
      <c r="F23" s="1299" t="s">
        <v>2269</v>
      </c>
      <c r="K23" s="1080" t="s">
        <v>352</v>
      </c>
      <c r="L23" s="1328">
        <v>0.49985220465364644</v>
      </c>
      <c r="M23" s="1329"/>
      <c r="N23" s="1329"/>
      <c r="O23" s="1329"/>
      <c r="P23" s="1328">
        <v>2.4072762986324166E-2</v>
      </c>
      <c r="Q23" s="1329"/>
      <c r="R23" s="1329"/>
      <c r="S23" s="1329"/>
      <c r="T23" s="1328">
        <v>0.15386687453366993</v>
      </c>
      <c r="U23" s="1329"/>
      <c r="V23" s="1329"/>
      <c r="W23" s="1329"/>
      <c r="X23" s="1328">
        <v>0.32220815782635964</v>
      </c>
      <c r="AB23" s="1331">
        <v>1.0000000000000002</v>
      </c>
      <c r="AC23" s="1330"/>
      <c r="AU23" s="1080" t="s">
        <v>2202</v>
      </c>
      <c r="AV23" s="1080" t="s">
        <v>2203</v>
      </c>
      <c r="AW23" s="1080">
        <v>42.8</v>
      </c>
      <c r="AX23" s="1192"/>
    </row>
    <row r="24" spans="1:50">
      <c r="AX24" s="1192"/>
    </row>
    <row r="25" spans="1:50">
      <c r="AX25" s="1192"/>
    </row>
    <row r="26" spans="1:50">
      <c r="F26" s="1299"/>
      <c r="AB26" s="1298"/>
      <c r="AC26" s="1298"/>
      <c r="AU26" s="1299" t="s">
        <v>2204</v>
      </c>
      <c r="AV26" s="1080" t="s">
        <v>762</v>
      </c>
      <c r="AW26" s="1080">
        <v>100</v>
      </c>
      <c r="AX26" s="1298" t="s">
        <v>2198</v>
      </c>
    </row>
    <row r="27" spans="1:50">
      <c r="F27" s="1299" t="s">
        <v>2270</v>
      </c>
      <c r="M27" s="1080"/>
      <c r="N27" s="1080"/>
      <c r="O27" s="1080"/>
      <c r="Q27" s="1080"/>
      <c r="R27" s="1080"/>
      <c r="S27" s="1080"/>
      <c r="U27" s="1080"/>
      <c r="V27" s="1080"/>
      <c r="W27" s="1080"/>
      <c r="Y27" s="1080"/>
      <c r="Z27" s="1080"/>
      <c r="AA27" s="1080"/>
      <c r="AB27" s="1080"/>
      <c r="AC27" s="1080"/>
      <c r="AU27" s="1299" t="s">
        <v>2205</v>
      </c>
      <c r="AV27" s="1080" t="s">
        <v>762</v>
      </c>
      <c r="AW27" s="1080">
        <v>400</v>
      </c>
      <c r="AX27" s="1298" t="s">
        <v>2198</v>
      </c>
    </row>
    <row r="28" spans="1:50">
      <c r="F28" s="1080" t="s">
        <v>2271</v>
      </c>
      <c r="AX28" s="1192"/>
    </row>
    <row r="29" spans="1:50">
      <c r="F29" s="1080" t="s">
        <v>2272</v>
      </c>
      <c r="P29" s="1302"/>
      <c r="T29" s="1302"/>
      <c r="X29" s="1302"/>
      <c r="AC29" s="1298"/>
      <c r="AX29" s="1192"/>
    </row>
    <row r="30" spans="1:50" s="1192" customFormat="1">
      <c r="A30" s="1080"/>
      <c r="B30" s="1105"/>
      <c r="C30" s="1106"/>
      <c r="D30" s="1080"/>
      <c r="E30" s="1080"/>
      <c r="F30" s="1080"/>
      <c r="G30" s="1300"/>
      <c r="H30" s="1300"/>
      <c r="I30" s="1300"/>
      <c r="J30" s="1300"/>
      <c r="M30" s="1107"/>
      <c r="N30" s="1107"/>
      <c r="O30" s="1107"/>
      <c r="P30" s="1300"/>
      <c r="Q30" s="1107"/>
      <c r="R30" s="1107"/>
      <c r="S30" s="1107"/>
      <c r="T30" s="1300"/>
      <c r="U30" s="1107"/>
      <c r="V30" s="1107"/>
      <c r="W30" s="1107"/>
      <c r="X30" s="1300"/>
      <c r="Y30" s="1107"/>
      <c r="Z30" s="1107"/>
      <c r="AA30" s="1107"/>
      <c r="AC30" s="1298"/>
      <c r="AK30" s="1080"/>
      <c r="AL30" s="1080"/>
      <c r="AM30" s="1080"/>
      <c r="AN30" s="1080"/>
      <c r="AO30" s="1080"/>
      <c r="AP30" s="1080"/>
      <c r="AQ30" s="1080"/>
      <c r="AR30" s="1080"/>
      <c r="AS30" s="1080"/>
      <c r="AT30" s="1080"/>
      <c r="AU30" s="1080"/>
      <c r="AV30" s="1080"/>
      <c r="AW30" s="1080"/>
    </row>
    <row r="31" spans="1:50">
      <c r="P31" s="1302"/>
      <c r="T31" s="1302"/>
      <c r="X31" s="1302"/>
      <c r="AC31" s="1298"/>
      <c r="AX31" s="1192"/>
    </row>
    <row r="32" spans="1:50">
      <c r="AX32" s="1192"/>
    </row>
    <row r="33" spans="1:50">
      <c r="F33" s="1299"/>
      <c r="P33" s="1302"/>
      <c r="T33" s="1302"/>
      <c r="X33" s="1302"/>
      <c r="AC33" s="1298"/>
      <c r="AX33" s="1192"/>
    </row>
    <row r="34" spans="1:50">
      <c r="F34" s="1299"/>
      <c r="P34" s="1302"/>
      <c r="T34" s="1302"/>
      <c r="X34" s="1302"/>
      <c r="AC34" s="1298"/>
      <c r="AX34" s="1192"/>
    </row>
    <row r="35" spans="1:50">
      <c r="P35" s="1304"/>
      <c r="T35" s="1304"/>
      <c r="X35" s="1304"/>
      <c r="AC35" s="1298"/>
      <c r="AX35" s="1192"/>
    </row>
    <row r="36" spans="1:50">
      <c r="P36" s="1302"/>
      <c r="T36" s="1302"/>
      <c r="X36" s="1302"/>
      <c r="AC36" s="1298"/>
      <c r="AX36" s="1192"/>
    </row>
    <row r="37" spans="1:50">
      <c r="AX37" s="1192"/>
    </row>
    <row r="38" spans="1:50">
      <c r="AX38" s="1192"/>
    </row>
    <row r="39" spans="1:50" s="1192" customFormat="1">
      <c r="A39" s="1080"/>
      <c r="B39" s="1105"/>
      <c r="C39" s="1106"/>
      <c r="D39" s="1080"/>
      <c r="E39" s="1080"/>
      <c r="F39" s="1299"/>
      <c r="G39" s="1080"/>
      <c r="H39" s="1080"/>
      <c r="I39" s="1080"/>
      <c r="J39" s="1080"/>
      <c r="M39" s="1107"/>
      <c r="N39" s="1107"/>
      <c r="O39" s="1107"/>
      <c r="P39" s="1080"/>
      <c r="Q39" s="1107"/>
      <c r="R39" s="1107"/>
      <c r="S39" s="1107"/>
      <c r="T39" s="1080"/>
      <c r="U39" s="1107"/>
      <c r="V39" s="1107"/>
      <c r="W39" s="1107"/>
      <c r="X39" s="1080"/>
      <c r="Y39" s="1107"/>
      <c r="Z39" s="1107"/>
      <c r="AA39" s="1107"/>
      <c r="AK39" s="1080"/>
      <c r="AL39" s="1080"/>
      <c r="AM39" s="1080"/>
      <c r="AN39" s="1080"/>
      <c r="AO39" s="1080"/>
      <c r="AP39" s="1080"/>
      <c r="AQ39" s="1080"/>
      <c r="AR39" s="1080"/>
      <c r="AS39" s="1080"/>
      <c r="AT39" s="1080"/>
      <c r="AU39" s="1080"/>
      <c r="AV39" s="1080"/>
      <c r="AW39" s="1080"/>
    </row>
    <row r="40" spans="1:50" s="1192" customFormat="1">
      <c r="A40" s="1080"/>
      <c r="B40" s="1105"/>
      <c r="C40" s="1106"/>
      <c r="D40" s="1080"/>
      <c r="E40" s="1080"/>
      <c r="F40" s="1080"/>
      <c r="G40" s="1080"/>
      <c r="H40" s="1080"/>
      <c r="I40" s="1080"/>
      <c r="J40" s="1080"/>
      <c r="M40" s="1107"/>
      <c r="N40" s="1107"/>
      <c r="O40" s="1107"/>
      <c r="P40" s="1304"/>
      <c r="Q40" s="1107"/>
      <c r="R40" s="1107"/>
      <c r="S40" s="1107"/>
      <c r="T40" s="1304"/>
      <c r="U40" s="1107"/>
      <c r="V40" s="1107"/>
      <c r="W40" s="1107"/>
      <c r="X40" s="1304"/>
      <c r="Y40" s="1107"/>
      <c r="Z40" s="1107"/>
      <c r="AA40" s="1107"/>
      <c r="AC40" s="1298"/>
      <c r="AK40" s="1080"/>
      <c r="AL40" s="1080"/>
      <c r="AM40" s="1080"/>
      <c r="AN40" s="1080"/>
      <c r="AO40" s="1080"/>
      <c r="AP40" s="1080"/>
      <c r="AQ40" s="1080"/>
      <c r="AR40" s="1080"/>
      <c r="AS40" s="1080"/>
      <c r="AT40" s="1080"/>
      <c r="AU40" s="1080"/>
      <c r="AV40" s="1080"/>
      <c r="AW40" s="1080"/>
    </row>
    <row r="41" spans="1:50" s="1192" customFormat="1">
      <c r="A41" s="1080"/>
      <c r="B41" s="1105"/>
      <c r="C41" s="1106"/>
      <c r="D41" s="1080"/>
      <c r="E41" s="1080"/>
      <c r="F41" s="1080"/>
      <c r="G41" s="1080"/>
      <c r="H41" s="1080"/>
      <c r="I41" s="1080"/>
      <c r="J41" s="1080"/>
      <c r="M41" s="1107"/>
      <c r="N41" s="1107"/>
      <c r="O41" s="1107"/>
      <c r="P41" s="1302"/>
      <c r="Q41" s="1107"/>
      <c r="R41" s="1107"/>
      <c r="S41" s="1107"/>
      <c r="T41" s="1302"/>
      <c r="U41" s="1107"/>
      <c r="V41" s="1107"/>
      <c r="W41" s="1107"/>
      <c r="X41" s="1302"/>
      <c r="Y41" s="1107"/>
      <c r="Z41" s="1107"/>
      <c r="AA41" s="1107"/>
      <c r="AC41" s="1298"/>
      <c r="AK41" s="1080"/>
      <c r="AL41" s="1080"/>
      <c r="AM41" s="1080"/>
      <c r="AN41" s="1080"/>
      <c r="AO41" s="1080"/>
      <c r="AP41" s="1080"/>
      <c r="AQ41" s="1080"/>
      <c r="AR41" s="1080"/>
      <c r="AS41" s="1080"/>
      <c r="AT41" s="1080"/>
      <c r="AU41" s="1080"/>
      <c r="AV41" s="1080"/>
      <c r="AW41" s="1080"/>
    </row>
    <row r="42" spans="1:50">
      <c r="AX42" s="1192"/>
    </row>
    <row r="43" spans="1:50">
      <c r="AX43" s="1192"/>
    </row>
  </sheetData>
  <mergeCells count="1">
    <mergeCell ref="AD1:AI1"/>
  </mergeCells>
  <conditionalFormatting sqref="AW18">
    <cfRule type="cellIs" dxfId="558" priority="28" operator="between">
      <formula>0.9999</formula>
      <formula>1.0001</formula>
    </cfRule>
  </conditionalFormatting>
  <conditionalFormatting sqref="AB23">
    <cfRule type="cellIs" dxfId="557" priority="27" operator="equal">
      <formula>1</formula>
    </cfRule>
  </conditionalFormatting>
  <conditionalFormatting sqref="AX18">
    <cfRule type="cellIs" dxfId="556" priority="25" operator="between">
      <formula>0.9999</formula>
      <formula>1.0001</formula>
    </cfRule>
  </conditionalFormatting>
  <conditionalFormatting sqref="D11:L16 X11:AA16 T11:T16 P11:P16">
    <cfRule type="expression" dxfId="555" priority="22">
      <formula>MOD(ROW(),2)=0</formula>
    </cfRule>
  </conditionalFormatting>
  <conditionalFormatting sqref="D14:L14 X14:AA14 T14 P14">
    <cfRule type="expression" dxfId="554" priority="21">
      <formula>MOD(ROW(),2)=0</formula>
    </cfRule>
  </conditionalFormatting>
  <conditionalFormatting sqref="D15:L15 X15:AA15 T15 P15">
    <cfRule type="expression" dxfId="553" priority="20">
      <formula>MOD(ROW(),2)=0</formula>
    </cfRule>
  </conditionalFormatting>
  <conditionalFormatting sqref="U11:W16">
    <cfRule type="expression" dxfId="552" priority="19">
      <formula>MOD(ROW(),2)=0</formula>
    </cfRule>
  </conditionalFormatting>
  <conditionalFormatting sqref="U14:W14">
    <cfRule type="expression" dxfId="551" priority="18">
      <formula>MOD(ROW(),2)=0</formula>
    </cfRule>
  </conditionalFormatting>
  <conditionalFormatting sqref="U15:W15">
    <cfRule type="expression" dxfId="550" priority="17">
      <formula>MOD(ROW(),2)=0</formula>
    </cfRule>
  </conditionalFormatting>
  <conditionalFormatting sqref="Q11:S16">
    <cfRule type="expression" dxfId="549" priority="16">
      <formula>MOD(ROW(),2)=0</formula>
    </cfRule>
  </conditionalFormatting>
  <conditionalFormatting sqref="Q14:S14">
    <cfRule type="expression" dxfId="548" priority="15">
      <formula>MOD(ROW(),2)=0</formula>
    </cfRule>
  </conditionalFormatting>
  <conditionalFormatting sqref="Q15:S15">
    <cfRule type="expression" dxfId="547" priority="14">
      <formula>MOD(ROW(),2)=0</formula>
    </cfRule>
  </conditionalFormatting>
  <conditionalFormatting sqref="M11:O16">
    <cfRule type="expression" dxfId="546" priority="13">
      <formula>MOD(ROW(),2)=0</formula>
    </cfRule>
  </conditionalFormatting>
  <conditionalFormatting sqref="M14:O14">
    <cfRule type="expression" dxfId="545" priority="12">
      <formula>MOD(ROW(),2)=0</formula>
    </cfRule>
  </conditionalFormatting>
  <conditionalFormatting sqref="M15:O15">
    <cfRule type="expression" dxfId="544" priority="11">
      <formula>MOD(ROW(),2)=0</formula>
    </cfRule>
  </conditionalFormatting>
  <conditionalFormatting sqref="AC11:AI16">
    <cfRule type="expression" dxfId="543" priority="10">
      <formula>MOD(ROW(),2)=0</formula>
    </cfRule>
  </conditionalFormatting>
  <conditionalFormatting sqref="AJ11:AT16">
    <cfRule type="expression" dxfId="542" priority="9">
      <formula>MOD(ROW(),2)=0</formula>
    </cfRule>
  </conditionalFormatting>
  <conditionalFormatting sqref="AD14:AI14">
    <cfRule type="expression" dxfId="541" priority="8">
      <formula>MOD(ROW(),2)=0</formula>
    </cfRule>
  </conditionalFormatting>
  <conditionalFormatting sqref="AJ14:AT14">
    <cfRule type="expression" dxfId="540" priority="7">
      <formula>MOD(ROW(),2)=0</formula>
    </cfRule>
  </conditionalFormatting>
  <conditionalFormatting sqref="AD15:AI15">
    <cfRule type="expression" dxfId="539" priority="6">
      <formula>MOD(ROW(),2)=0</formula>
    </cfRule>
  </conditionalFormatting>
  <conditionalFormatting sqref="AJ15:AT15">
    <cfRule type="expression" dxfId="538" priority="5">
      <formula>MOD(ROW(),2)=0</formula>
    </cfRule>
  </conditionalFormatting>
  <conditionalFormatting sqref="AB11:AB16">
    <cfRule type="expression" dxfId="537" priority="4">
      <formula>MOD(ROW(),2)=0</formula>
    </cfRule>
  </conditionalFormatting>
  <conditionalFormatting sqref="AW11:AW16">
    <cfRule type="expression" dxfId="536" priority="3">
      <formula>MOD(ROW(),2)=0</formula>
    </cfRule>
  </conditionalFormatting>
  <conditionalFormatting sqref="AW14">
    <cfRule type="expression" dxfId="535" priority="2">
      <formula>MOD(ROW(),2)=0</formula>
    </cfRule>
  </conditionalFormatting>
  <conditionalFormatting sqref="AW15">
    <cfRule type="expression" dxfId="534" priority="1">
      <formula>MOD(ROW(),2)=0</formula>
    </cfRule>
  </conditionalFormatting>
  <dataValidations count="29">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17:JD17" xr:uid="{23A324AA-CB47-4764-88E9-C2DD87FF6E51}"/>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6" xr:uid="{A282A67D-0EB1-450B-BA0B-21807DAB8EB9}"/>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6" xr:uid="{4319EA08-6402-474E-B5A8-71A38BB5515B}"/>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Y2:Y16 U2:U16 Q2:Q16 M2:M16" xr:uid="{65D53F52-2D7D-414F-BA69-452F531A3754}"/>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Z2:Z16 V2:V16 R2:R16 N2:N16" xr:uid="{43614D09-4710-4D03-A863-DAB802171162}"/>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6 W1:W16 S1:S16 AA1:AA16" xr:uid="{216546AF-6B61-460E-99AA-BA929F808025}"/>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D10" xr:uid="{36327864-80A7-4DAC-9F85-062D767886B4}"/>
    <dataValidation allowBlank="1" showInputMessage="1" showErrorMessage="1" promptTitle="Remarks" prompt="A general comment (data source, calculation procedure, ...) can be made about each individual exchange. The remarks are added to the GeneralComment-field." sqref="AB11:AC16 AB3:AC3" xr:uid="{5B3760DB-0275-4EDB-8DA9-946B5469B5F3}"/>
    <dataValidation allowBlank="1" showInputMessage="1" showErrorMessage="1" prompt="Do not change." sqref="AL7:AT10 AJ3:AT4" xr:uid="{6E1953B3-09B9-43F0-8711-7E491ACD5B3C}"/>
    <dataValidation allowBlank="1" showInputMessage="1" showErrorMessage="1" prompt="This cell is automatically updated from the names List according to the index number in L1. It needs to be identical to the output product." sqref="L3:L6 X3:X6 P3:P6 T3:T6 AW3:AW6" xr:uid="{959D523D-AE43-4923-B8E2-331F1A01F0DF}"/>
    <dataValidation allowBlank="1" showInputMessage="1" showErrorMessage="1" promptTitle="Unit" prompt="Unit of the exchange (elementary flow or intermediate product flow)." sqref="F6 K2:K3" xr:uid="{7CE16DD0-1ED7-4F70-8690-BF1EFD2CD3F9}"/>
    <dataValidation allowBlank="1" showInputMessage="1" showErrorMessage="1" promptTitle="Infrastructure" prompt="Describes whether the intermediate product flow from or to the unit process is an infrastructure process or not._x000a__x000a_Not applicable to elementary flows." sqref="F5 J2:J3" xr:uid="{F82888E1-6269-45FD-A9C1-FCD120E8CDD1}"/>
    <dataValidation allowBlank="1" showInputMessage="1" showErrorMessage="1" promptTitle="Name" prompt="Name of the exchange (elementary flow or intermediate product flow) in English language. " sqref="F2:F3" xr:uid="{B87671D3-8F43-4E68-B925-3A416C5EAF09}"/>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39E6183E-DCE9-4F1F-B28D-B8E9CACC316A}"/>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11:D16" xr:uid="{5D71E76D-E9F9-4451-8489-83BA3EDCA0B1}"/>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27B605F7-8650-4A20-B4AF-0C808288D4E2}"/>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11:A16" xr:uid="{37B967B9-46EB-4006-A985-4F30887575BA}"/>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E11:AE16 AE3" xr:uid="{24BD8D7E-A767-427D-BA78-DAF29B696A76}"/>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F11:AF16 AF3" xr:uid="{C761F3FB-6BA6-4CBE-8AE2-5001FE2123F6}"/>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G11:AG16 AG3" xr:uid="{DF122192-F0D5-445F-B5D9-794350DC1BFA}"/>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H11:AH16 AH3" xr:uid="{83513BED-A928-4611-AD9F-B3FB6F558557}"/>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I11:AI16 AI3" xr:uid="{C33305AD-33C7-41D9-96C1-0BC783B28048}"/>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D11:AD16 AD3" xr:uid="{1DEB26DB-6E70-4748-B3BA-4E231B24ACBE}"/>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931B064A-6837-42A2-B96D-128FE8AD435B}"/>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F4C2D10D-2620-4C71-B8BA-3965A121029D}"/>
    <dataValidation allowBlank="1" showInputMessage="1" showErrorMessage="1" prompt="always 1" sqref="L7:L10 P7:P10 T7:T10 X7:X10 AW7:AW10" xr:uid="{E63ACD6E-52AB-4281-9988-D66801115D52}"/>
    <dataValidation allowBlank="1" showInputMessage="1" showErrorMessage="1" prompt="Mean amount of elementary flow or intermediate product flow. Enter your values (or the respective equation) here." sqref="AW11:AW16 P11:P16 L11:L16 X11:X16 T11:T16" xr:uid="{03EA3357-3EA3-47A4-B6FA-4E5F71F7FBC5}"/>
    <dataValidation allowBlank="1" showInputMessage="1" showErrorMessage="1" promptTitle="Do not change" prompt="This field is automatically calculated from your inputs." sqref="AK11:AT16" xr:uid="{109EEA7B-3DDC-4F55-A4A8-9BB37D8D707F}"/>
    <dataValidation allowBlank="1" showInputMessage="1" showErrorMessage="1" promptTitle="Do not change" prompt="This field is automatically updated from the names-list" sqref="AJ11:AJ16" xr:uid="{304444BE-668F-4D18-9E9C-3D9E3DCAD48E}"/>
  </dataValidations>
  <printOptions horizontalCentered="1" verticalCentered="1"/>
  <pageMargins left="0.78740157480314965" right="0.78740157480314965" top="0.98425196850393704" bottom="0.98425196850393704" header="0.51181102362204722" footer="0.51181102362204722"/>
  <pageSetup paperSize="9" scale="41" orientation="landscape" r:id="rId1"/>
  <headerFooter alignWithMargins="0">
    <oddHeader>&amp;A</oddHeader>
    <oddFooter>&amp;L&amp;D&amp;C&amp;F&amp;RSeite &amp;P</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C3936-03EB-4FD3-A553-FBF500DC8FCB}">
  <sheetPr codeName="Tabelle42">
    <tabColor theme="6" tint="0.59999389629810485"/>
    <pageSetUpPr fitToPage="1"/>
  </sheetPr>
  <dimension ref="A1:AJ29"/>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customWidth="1" outlineLevel="1"/>
    <col min="15" max="15" width="50.7109375" style="1107" customWidth="1" outlineLevel="1"/>
    <col min="16" max="16" width="40.7109375" style="1192" customWidth="1"/>
    <col min="17" max="17" width="30.7109375" style="1192" customWidth="1"/>
    <col min="18" max="18" width="4.140625" style="1192" customWidth="1"/>
    <col min="19" max="19" width="4.42578125" style="1192" customWidth="1"/>
    <col min="20" max="20" width="4.28515625" style="1192" customWidth="1"/>
    <col min="21" max="21" width="4" style="1192" customWidth="1"/>
    <col min="22" max="22" width="3.7109375" style="1192" customWidth="1"/>
    <col min="23" max="23" width="4.28515625" style="1192" customWidth="1"/>
    <col min="24" max="24" width="3.42578125" style="1192" customWidth="1" outlineLevel="1"/>
    <col min="25" max="25" width="4.7109375" style="1080" customWidth="1" outlineLevel="1"/>
    <col min="26" max="27" width="5.42578125" style="1080" customWidth="1" outlineLevel="1"/>
    <col min="28" max="28" width="14.85546875" style="1080" customWidth="1" outlineLevel="1"/>
    <col min="29" max="29" width="4.42578125" style="1080" customWidth="1" outlineLevel="1"/>
    <col min="30" max="30" width="4.28515625" style="1080" customWidth="1" outlineLevel="1"/>
    <col min="31" max="31" width="4" style="1080" customWidth="1" outlineLevel="1"/>
    <col min="32" max="33" width="4.42578125" style="1080" customWidth="1" outlineLevel="1"/>
    <col min="34" max="34" width="4.28515625" style="1080" customWidth="1" outlineLevel="1"/>
    <col min="35" max="16384" width="11.42578125" style="1080"/>
  </cols>
  <sheetData>
    <row r="1" spans="1:36">
      <c r="A1" s="1041"/>
      <c r="B1" s="1042"/>
      <c r="C1" s="1043"/>
      <c r="D1" s="1041"/>
      <c r="E1" s="1041"/>
      <c r="F1" s="1044" t="s">
        <v>456</v>
      </c>
      <c r="G1" s="1041"/>
      <c r="H1" s="1041"/>
      <c r="I1" s="1041"/>
      <c r="J1" s="1041"/>
      <c r="K1" s="1041"/>
      <c r="L1" s="1045" t="s">
        <v>2275</v>
      </c>
      <c r="M1" s="1046"/>
      <c r="N1" s="1046"/>
      <c r="O1" s="1046"/>
      <c r="P1" s="1080"/>
      <c r="Q1" s="1080"/>
      <c r="R1" s="1288"/>
      <c r="S1" s="1288"/>
      <c r="T1" s="1288"/>
      <c r="U1" s="1288"/>
      <c r="V1" s="1288"/>
      <c r="W1" s="1288"/>
      <c r="X1" s="1081"/>
      <c r="Y1" s="1081"/>
      <c r="Z1" s="1081"/>
      <c r="AA1" s="1081"/>
      <c r="AB1" s="1081"/>
      <c r="AJ1" s="1080" t="s">
        <v>2273</v>
      </c>
    </row>
    <row r="2" spans="1:36">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81"/>
      <c r="Q2" s="1081"/>
      <c r="R2" s="1081"/>
      <c r="S2" s="1081"/>
      <c r="T2" s="1081"/>
      <c r="U2" s="1081"/>
      <c r="V2" s="1081"/>
      <c r="W2" s="1081"/>
      <c r="X2" s="1081"/>
      <c r="AJ2" s="1080" t="s">
        <v>1465</v>
      </c>
    </row>
    <row r="3" spans="1:36" ht="102" customHeight="1">
      <c r="A3" s="1050" t="s">
        <v>344</v>
      </c>
      <c r="B3" s="1051"/>
      <c r="C3" s="1043">
        <v>401</v>
      </c>
      <c r="D3" s="1052" t="s">
        <v>458</v>
      </c>
      <c r="E3" s="1052" t="s">
        <v>459</v>
      </c>
      <c r="F3" s="1053" t="s">
        <v>460</v>
      </c>
      <c r="G3" s="1052" t="s">
        <v>461</v>
      </c>
      <c r="H3" s="1052" t="s">
        <v>462</v>
      </c>
      <c r="I3" s="1052" t="s">
        <v>463</v>
      </c>
      <c r="J3" s="1052" t="s">
        <v>464</v>
      </c>
      <c r="K3" s="1052" t="s">
        <v>337</v>
      </c>
      <c r="L3" s="1054" t="s">
        <v>2291</v>
      </c>
      <c r="M3" s="1055" t="s">
        <v>187</v>
      </c>
      <c r="N3" s="1055" t="s">
        <v>188</v>
      </c>
      <c r="O3" s="1056" t="s">
        <v>492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c r="AJ3" s="1053" t="s">
        <v>2274</v>
      </c>
    </row>
    <row r="4" spans="1:36" ht="12" customHeight="1">
      <c r="A4" s="1041"/>
      <c r="B4" s="1051"/>
      <c r="C4" s="1043">
        <v>662</v>
      </c>
      <c r="D4" s="1053"/>
      <c r="E4" s="1053"/>
      <c r="F4" s="1053" t="s">
        <v>461</v>
      </c>
      <c r="G4" s="1053"/>
      <c r="H4" s="1053"/>
      <c r="I4" s="1053"/>
      <c r="J4" s="1053"/>
      <c r="K4" s="1053"/>
      <c r="L4" s="1054" t="s">
        <v>191</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c r="AJ4" s="1081" t="s">
        <v>465</v>
      </c>
    </row>
    <row r="5" spans="1:36" ht="12" customHeight="1">
      <c r="A5" s="1041"/>
      <c r="B5" s="1051"/>
      <c r="C5" s="1043">
        <v>493</v>
      </c>
      <c r="D5" s="1053"/>
      <c r="E5" s="1053"/>
      <c r="F5" s="1053" t="s">
        <v>464</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c r="AJ5" s="1081">
        <v>0</v>
      </c>
    </row>
    <row r="6" spans="1:36" ht="12" customHeight="1">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c r="AJ6" s="1081" t="s">
        <v>340</v>
      </c>
    </row>
    <row r="7" spans="1:36">
      <c r="A7" s="1045" t="s">
        <v>2275</v>
      </c>
      <c r="B7" s="1059" t="s">
        <v>467</v>
      </c>
      <c r="C7" s="1060"/>
      <c r="D7" s="1061" t="s">
        <v>352</v>
      </c>
      <c r="E7" s="1062">
        <v>0</v>
      </c>
      <c r="F7" s="1063" t="s">
        <v>2291</v>
      </c>
      <c r="G7" s="1064" t="s">
        <v>191</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6">
      <c r="A8" s="1045" t="s">
        <v>2046</v>
      </c>
      <c r="B8" s="1059" t="s">
        <v>468</v>
      </c>
      <c r="C8" s="1060"/>
      <c r="D8" s="1071">
        <v>5</v>
      </c>
      <c r="E8" s="1072" t="s">
        <v>352</v>
      </c>
      <c r="F8" s="1073" t="s">
        <v>2187</v>
      </c>
      <c r="G8" s="1074" t="s">
        <v>191</v>
      </c>
      <c r="H8" s="1075" t="s">
        <v>352</v>
      </c>
      <c r="I8" s="1075" t="s">
        <v>352</v>
      </c>
      <c r="J8" s="1076">
        <v>0</v>
      </c>
      <c r="K8" s="1074" t="s">
        <v>605</v>
      </c>
      <c r="L8" s="1077">
        <v>0.26502771240820167</v>
      </c>
      <c r="M8" s="1078">
        <v>1</v>
      </c>
      <c r="N8" s="1079">
        <v>1.1358476947699978</v>
      </c>
      <c r="O8" s="1073" t="s">
        <v>3266</v>
      </c>
      <c r="P8" s="1041"/>
      <c r="Q8" s="1041" t="s">
        <v>2276</v>
      </c>
      <c r="R8" s="1094">
        <v>2</v>
      </c>
      <c r="S8" s="1094">
        <v>4</v>
      </c>
      <c r="T8" s="1094">
        <v>1</v>
      </c>
      <c r="U8" s="1094">
        <v>1</v>
      </c>
      <c r="V8" s="1094">
        <v>1</v>
      </c>
      <c r="W8" s="1094">
        <v>3</v>
      </c>
      <c r="X8" s="1089">
        <v>3</v>
      </c>
      <c r="Y8" s="1089">
        <v>1.05</v>
      </c>
      <c r="Z8" s="1093">
        <v>1.1248669232235737</v>
      </c>
      <c r="AA8" s="1093">
        <v>1.1358476947699978</v>
      </c>
      <c r="AB8" s="1093" t="s">
        <v>3247</v>
      </c>
      <c r="AC8" s="1095">
        <v>1.05</v>
      </c>
      <c r="AD8" s="1095">
        <v>1.1000000000000001</v>
      </c>
      <c r="AE8" s="1095">
        <v>1</v>
      </c>
      <c r="AF8" s="1095">
        <v>1</v>
      </c>
      <c r="AG8" s="1095">
        <v>1</v>
      </c>
      <c r="AH8" s="1095">
        <v>1.05</v>
      </c>
      <c r="AJ8" s="1295">
        <v>4.375</v>
      </c>
    </row>
    <row r="9" spans="1:36">
      <c r="A9" s="1045">
        <v>1780</v>
      </c>
      <c r="B9" s="1059" t="s">
        <v>469</v>
      </c>
      <c r="C9" s="1060"/>
      <c r="D9" s="1071">
        <v>5</v>
      </c>
      <c r="E9" s="1072" t="s">
        <v>352</v>
      </c>
      <c r="F9" s="1073" t="s">
        <v>3057</v>
      </c>
      <c r="G9" s="1074" t="s">
        <v>336</v>
      </c>
      <c r="H9" s="1075" t="s">
        <v>352</v>
      </c>
      <c r="I9" s="1075" t="s">
        <v>352</v>
      </c>
      <c r="J9" s="1076">
        <v>0</v>
      </c>
      <c r="K9" s="1074" t="s">
        <v>339</v>
      </c>
      <c r="L9" s="1077">
        <v>0.3281295486958688</v>
      </c>
      <c r="M9" s="1078">
        <v>1</v>
      </c>
      <c r="N9" s="1079">
        <v>1.1358476947699978</v>
      </c>
      <c r="O9" s="1073" t="s">
        <v>3266</v>
      </c>
      <c r="P9" s="1041"/>
      <c r="Q9" s="1041" t="s">
        <v>2276</v>
      </c>
      <c r="R9" s="1094">
        <v>2</v>
      </c>
      <c r="S9" s="1094">
        <v>4</v>
      </c>
      <c r="T9" s="1094">
        <v>1</v>
      </c>
      <c r="U9" s="1094">
        <v>1</v>
      </c>
      <c r="V9" s="1094">
        <v>1</v>
      </c>
      <c r="W9" s="1094">
        <v>3</v>
      </c>
      <c r="X9" s="1089">
        <v>3</v>
      </c>
      <c r="Y9" s="1089">
        <v>1.05</v>
      </c>
      <c r="Z9" s="1093">
        <v>1.1248669232235737</v>
      </c>
      <c r="AA9" s="1093">
        <v>1.1358476947699978</v>
      </c>
      <c r="AB9" s="1093" t="s">
        <v>3247</v>
      </c>
      <c r="AC9" s="1095">
        <v>1.05</v>
      </c>
      <c r="AD9" s="1095">
        <v>1.1000000000000001</v>
      </c>
      <c r="AE9" s="1095">
        <v>1</v>
      </c>
      <c r="AF9" s="1095">
        <v>1</v>
      </c>
      <c r="AG9" s="1095">
        <v>1</v>
      </c>
      <c r="AH9" s="1095">
        <v>1.05</v>
      </c>
      <c r="AJ9" s="1295">
        <v>5.416666666666667</v>
      </c>
    </row>
    <row r="10" spans="1:36">
      <c r="A10" s="1045">
        <v>1289</v>
      </c>
      <c r="B10" s="1059" t="s">
        <v>469</v>
      </c>
      <c r="C10" s="1060"/>
      <c r="D10" s="1071">
        <v>5</v>
      </c>
      <c r="E10" s="1072" t="s">
        <v>352</v>
      </c>
      <c r="F10" s="1073" t="s">
        <v>2765</v>
      </c>
      <c r="G10" s="1074" t="s">
        <v>465</v>
      </c>
      <c r="H10" s="1075" t="s">
        <v>352</v>
      </c>
      <c r="I10" s="1075" t="s">
        <v>352</v>
      </c>
      <c r="J10" s="1076">
        <v>0</v>
      </c>
      <c r="K10" s="1074" t="s">
        <v>339</v>
      </c>
      <c r="L10" s="1077">
        <v>5.0481469030133654E-3</v>
      </c>
      <c r="M10" s="1078">
        <v>1</v>
      </c>
      <c r="N10" s="1079">
        <v>1.1358476947699978</v>
      </c>
      <c r="O10" s="1073" t="s">
        <v>3266</v>
      </c>
      <c r="P10" s="1041"/>
      <c r="Q10" s="1041" t="s">
        <v>2276</v>
      </c>
      <c r="R10" s="1094">
        <v>2</v>
      </c>
      <c r="S10" s="1094">
        <v>4</v>
      </c>
      <c r="T10" s="1094">
        <v>1</v>
      </c>
      <c r="U10" s="1094">
        <v>1</v>
      </c>
      <c r="V10" s="1094">
        <v>1</v>
      </c>
      <c r="W10" s="1094">
        <v>3</v>
      </c>
      <c r="X10" s="1089">
        <v>3</v>
      </c>
      <c r="Y10" s="1089">
        <v>1.05</v>
      </c>
      <c r="Z10" s="1093">
        <v>1.1248669232235737</v>
      </c>
      <c r="AA10" s="1093">
        <v>1.1358476947699978</v>
      </c>
      <c r="AB10" s="1093" t="s">
        <v>3247</v>
      </c>
      <c r="AC10" s="1095">
        <v>1.05</v>
      </c>
      <c r="AD10" s="1095">
        <v>1.1000000000000001</v>
      </c>
      <c r="AE10" s="1095">
        <v>1</v>
      </c>
      <c r="AF10" s="1095">
        <v>1</v>
      </c>
      <c r="AG10" s="1095">
        <v>1</v>
      </c>
      <c r="AH10" s="1095">
        <v>1.05</v>
      </c>
      <c r="AJ10" s="1295">
        <v>8.3333333333333329E-2</v>
      </c>
    </row>
    <row r="11" spans="1:36">
      <c r="A11" s="1045">
        <v>1218</v>
      </c>
      <c r="B11" s="1059" t="s">
        <v>469</v>
      </c>
      <c r="C11" s="1060"/>
      <c r="D11" s="1071">
        <v>5</v>
      </c>
      <c r="E11" s="1072" t="s">
        <v>352</v>
      </c>
      <c r="F11" s="1073" t="s">
        <v>2970</v>
      </c>
      <c r="G11" s="1074" t="s">
        <v>465</v>
      </c>
      <c r="H11" s="1075" t="s">
        <v>352</v>
      </c>
      <c r="I11" s="1075" t="s">
        <v>352</v>
      </c>
      <c r="J11" s="1076">
        <v>0</v>
      </c>
      <c r="K11" s="1074" t="s">
        <v>339</v>
      </c>
      <c r="L11" s="1077">
        <v>3.457980628564155E-2</v>
      </c>
      <c r="M11" s="1078">
        <v>1</v>
      </c>
      <c r="N11" s="1079">
        <v>1.1358476947699978</v>
      </c>
      <c r="O11" s="1073" t="s">
        <v>3266</v>
      </c>
      <c r="P11" s="1041"/>
      <c r="Q11" s="1041" t="s">
        <v>2276</v>
      </c>
      <c r="R11" s="1094">
        <v>2</v>
      </c>
      <c r="S11" s="1094">
        <v>4</v>
      </c>
      <c r="T11" s="1094">
        <v>1</v>
      </c>
      <c r="U11" s="1094">
        <v>1</v>
      </c>
      <c r="V11" s="1094">
        <v>1</v>
      </c>
      <c r="W11" s="1094">
        <v>3</v>
      </c>
      <c r="X11" s="1089">
        <v>3</v>
      </c>
      <c r="Y11" s="1089">
        <v>1.05</v>
      </c>
      <c r="Z11" s="1093">
        <v>1.1248669232235737</v>
      </c>
      <c r="AA11" s="1093">
        <v>1.1358476947699978</v>
      </c>
      <c r="AB11" s="1093" t="s">
        <v>3247</v>
      </c>
      <c r="AC11" s="1095">
        <v>1.05</v>
      </c>
      <c r="AD11" s="1095">
        <v>1.1000000000000001</v>
      </c>
      <c r="AE11" s="1095">
        <v>1</v>
      </c>
      <c r="AF11" s="1095">
        <v>1</v>
      </c>
      <c r="AG11" s="1095">
        <v>1</v>
      </c>
      <c r="AH11" s="1095">
        <v>1.05</v>
      </c>
      <c r="AJ11" s="1295">
        <v>0.5708333333333333</v>
      </c>
    </row>
    <row r="12" spans="1:36" ht="24">
      <c r="A12" s="1045">
        <v>1280</v>
      </c>
      <c r="B12" s="1059" t="s">
        <v>469</v>
      </c>
      <c r="C12" s="1060"/>
      <c r="D12" s="1071">
        <v>5</v>
      </c>
      <c r="E12" s="1072" t="s">
        <v>352</v>
      </c>
      <c r="F12" s="1073" t="s">
        <v>1424</v>
      </c>
      <c r="G12" s="1074" t="s">
        <v>465</v>
      </c>
      <c r="H12" s="1075" t="s">
        <v>352</v>
      </c>
      <c r="I12" s="1075" t="s">
        <v>352</v>
      </c>
      <c r="J12" s="1076">
        <v>0</v>
      </c>
      <c r="K12" s="1074" t="s">
        <v>339</v>
      </c>
      <c r="L12" s="1077">
        <v>6.3101836287667076E-3</v>
      </c>
      <c r="M12" s="1078">
        <v>1</v>
      </c>
      <c r="N12" s="1079">
        <v>1.1358476947699978</v>
      </c>
      <c r="O12" s="1073" t="s">
        <v>3266</v>
      </c>
      <c r="P12" s="1041"/>
      <c r="Q12" s="1041" t="s">
        <v>2276</v>
      </c>
      <c r="R12" s="1094">
        <v>2</v>
      </c>
      <c r="S12" s="1094">
        <v>4</v>
      </c>
      <c r="T12" s="1094">
        <v>1</v>
      </c>
      <c r="U12" s="1094">
        <v>1</v>
      </c>
      <c r="V12" s="1094">
        <v>1</v>
      </c>
      <c r="W12" s="1094">
        <v>3</v>
      </c>
      <c r="X12" s="1089">
        <v>3</v>
      </c>
      <c r="Y12" s="1089">
        <v>1.05</v>
      </c>
      <c r="Z12" s="1093">
        <v>1.1248669232235737</v>
      </c>
      <c r="AA12" s="1093">
        <v>1.1358476947699978</v>
      </c>
      <c r="AB12" s="1093" t="s">
        <v>3247</v>
      </c>
      <c r="AC12" s="1095">
        <v>1.05</v>
      </c>
      <c r="AD12" s="1095">
        <v>1.1000000000000001</v>
      </c>
      <c r="AE12" s="1095">
        <v>1</v>
      </c>
      <c r="AF12" s="1095">
        <v>1</v>
      </c>
      <c r="AG12" s="1095">
        <v>1</v>
      </c>
      <c r="AH12" s="1095">
        <v>1.05</v>
      </c>
      <c r="AJ12" s="1295">
        <v>0.10416666666666667</v>
      </c>
    </row>
    <row r="13" spans="1:36" ht="36">
      <c r="A13" s="1045" t="s">
        <v>2526</v>
      </c>
      <c r="B13" s="1059" t="s">
        <v>469</v>
      </c>
      <c r="C13" s="1060"/>
      <c r="D13" s="1071">
        <v>5</v>
      </c>
      <c r="E13" s="1072" t="s">
        <v>352</v>
      </c>
      <c r="F13" s="1073" t="s">
        <v>3240</v>
      </c>
      <c r="G13" s="1074" t="s">
        <v>465</v>
      </c>
      <c r="H13" s="1075" t="s">
        <v>352</v>
      </c>
      <c r="I13" s="1075" t="s">
        <v>352</v>
      </c>
      <c r="J13" s="1076">
        <v>0</v>
      </c>
      <c r="K13" s="1074" t="s">
        <v>341</v>
      </c>
      <c r="L13" s="1077">
        <v>0.1</v>
      </c>
      <c r="M13" s="1078">
        <v>1</v>
      </c>
      <c r="N13" s="1079">
        <v>2.0949941301068096</v>
      </c>
      <c r="O13" s="1073" t="s">
        <v>3267</v>
      </c>
      <c r="P13" s="1041" t="s">
        <v>3242</v>
      </c>
      <c r="Q13" s="1041" t="s">
        <v>2277</v>
      </c>
      <c r="R13" s="1094">
        <v>4</v>
      </c>
      <c r="S13" s="1094">
        <v>5</v>
      </c>
      <c r="T13" s="1094" t="s">
        <v>194</v>
      </c>
      <c r="U13" s="1094" t="s">
        <v>194</v>
      </c>
      <c r="V13" s="1094" t="s">
        <v>194</v>
      </c>
      <c r="W13" s="1094" t="s">
        <v>194</v>
      </c>
      <c r="X13" s="1089">
        <v>5</v>
      </c>
      <c r="Y13" s="1089">
        <v>2</v>
      </c>
      <c r="Z13" s="1093">
        <v>1.2941338353151037</v>
      </c>
      <c r="AA13" s="1093">
        <v>2.0949941301068096</v>
      </c>
      <c r="AB13" s="1093" t="s">
        <v>1257</v>
      </c>
      <c r="AC13" s="1095">
        <v>1.2</v>
      </c>
      <c r="AD13" s="1095">
        <v>1.2</v>
      </c>
      <c r="AE13" s="1095">
        <v>1</v>
      </c>
      <c r="AF13" s="1095">
        <v>1</v>
      </c>
      <c r="AG13" s="1095">
        <v>1</v>
      </c>
      <c r="AH13" s="1095">
        <v>1</v>
      </c>
      <c r="AJ13" s="1295">
        <v>1.6507707666666669</v>
      </c>
    </row>
    <row r="14" spans="1:36" ht="24">
      <c r="A14" s="1045" t="s">
        <v>1856</v>
      </c>
      <c r="B14" s="1059" t="s">
        <v>469</v>
      </c>
      <c r="C14" s="1060"/>
      <c r="D14" s="1071">
        <v>5</v>
      </c>
      <c r="E14" s="1072" t="s">
        <v>352</v>
      </c>
      <c r="F14" s="1073" t="s">
        <v>1858</v>
      </c>
      <c r="G14" s="1074" t="s">
        <v>465</v>
      </c>
      <c r="H14" s="1075" t="s">
        <v>352</v>
      </c>
      <c r="I14" s="1075" t="s">
        <v>352</v>
      </c>
      <c r="J14" s="1076">
        <v>0</v>
      </c>
      <c r="K14" s="1074" t="s">
        <v>341</v>
      </c>
      <c r="L14" s="1077">
        <v>0.57847094376499619</v>
      </c>
      <c r="M14" s="1078">
        <v>1</v>
      </c>
      <c r="N14" s="1079">
        <v>2.0949941301068096</v>
      </c>
      <c r="O14" s="1073" t="s">
        <v>3268</v>
      </c>
      <c r="P14" s="1041" t="s">
        <v>3244</v>
      </c>
      <c r="Q14" s="1041" t="s">
        <v>2277</v>
      </c>
      <c r="R14" s="1094">
        <v>4</v>
      </c>
      <c r="S14" s="1094">
        <v>5</v>
      </c>
      <c r="T14" s="1094" t="s">
        <v>194</v>
      </c>
      <c r="U14" s="1094" t="s">
        <v>194</v>
      </c>
      <c r="V14" s="1094" t="s">
        <v>194</v>
      </c>
      <c r="W14" s="1094" t="s">
        <v>194</v>
      </c>
      <c r="X14" s="1089">
        <v>5</v>
      </c>
      <c r="Y14" s="1089">
        <v>2</v>
      </c>
      <c r="Z14" s="1093">
        <v>1.2941338353151037</v>
      </c>
      <c r="AA14" s="1093">
        <v>2.0949941301068096</v>
      </c>
      <c r="AB14" s="1093" t="s">
        <v>1257</v>
      </c>
      <c r="AC14" s="1095">
        <v>1.2</v>
      </c>
      <c r="AD14" s="1095">
        <v>1.2</v>
      </c>
      <c r="AE14" s="1095">
        <v>1</v>
      </c>
      <c r="AF14" s="1095">
        <v>1</v>
      </c>
      <c r="AG14" s="1095">
        <v>1</v>
      </c>
      <c r="AH14" s="1095">
        <v>1</v>
      </c>
      <c r="AJ14" s="1295">
        <v>9.5492292333333317</v>
      </c>
    </row>
    <row r="15" spans="1:36" ht="36" customHeight="1">
      <c r="A15" s="1045">
        <v>32085</v>
      </c>
      <c r="B15" s="1059" t="s">
        <v>469</v>
      </c>
      <c r="C15" s="1060"/>
      <c r="D15" s="1071">
        <v>5</v>
      </c>
      <c r="E15" s="1072" t="s">
        <v>352</v>
      </c>
      <c r="F15" s="1073" t="s">
        <v>2977</v>
      </c>
      <c r="G15" s="1074" t="s">
        <v>336</v>
      </c>
      <c r="H15" s="1075" t="s">
        <v>352</v>
      </c>
      <c r="I15" s="1075" t="s">
        <v>352</v>
      </c>
      <c r="J15" s="1076">
        <v>0</v>
      </c>
      <c r="K15" s="1074" t="s">
        <v>364</v>
      </c>
      <c r="L15" s="1077">
        <v>2.9026844692326851E-4</v>
      </c>
      <c r="M15" s="1078">
        <v>1</v>
      </c>
      <c r="N15" s="1079">
        <v>1.1358476947699978</v>
      </c>
      <c r="O15" s="1073" t="s">
        <v>3266</v>
      </c>
      <c r="P15" s="1041"/>
      <c r="Q15" s="1041" t="s">
        <v>2276</v>
      </c>
      <c r="R15" s="1094">
        <v>2</v>
      </c>
      <c r="S15" s="1094">
        <v>4</v>
      </c>
      <c r="T15" s="1094">
        <v>1</v>
      </c>
      <c r="U15" s="1094">
        <v>1</v>
      </c>
      <c r="V15" s="1094">
        <v>1</v>
      </c>
      <c r="W15" s="1094">
        <v>3</v>
      </c>
      <c r="X15" s="1089">
        <v>6</v>
      </c>
      <c r="Y15" s="1089">
        <v>1.05</v>
      </c>
      <c r="Z15" s="1093">
        <v>1.1248669232235737</v>
      </c>
      <c r="AA15" s="1093">
        <v>1.1358476947699978</v>
      </c>
      <c r="AB15" s="1093" t="s">
        <v>3247</v>
      </c>
      <c r="AC15" s="1095">
        <v>1.05</v>
      </c>
      <c r="AD15" s="1095">
        <v>1.1000000000000001</v>
      </c>
      <c r="AE15" s="1095">
        <v>1</v>
      </c>
      <c r="AF15" s="1095">
        <v>1</v>
      </c>
      <c r="AG15" s="1095">
        <v>1</v>
      </c>
      <c r="AH15" s="1095">
        <v>1.05</v>
      </c>
      <c r="AJ15" s="1295">
        <v>4.7916666666666663E-3</v>
      </c>
    </row>
    <row r="16" spans="1:36" ht="36" customHeight="1">
      <c r="A16" s="1045">
        <v>1410</v>
      </c>
      <c r="B16" s="1059" t="s">
        <v>469</v>
      </c>
      <c r="C16" s="1060"/>
      <c r="D16" s="1071">
        <v>5</v>
      </c>
      <c r="E16" s="1072" t="s">
        <v>352</v>
      </c>
      <c r="F16" s="1073" t="s">
        <v>3239</v>
      </c>
      <c r="G16" s="1074" t="s">
        <v>336</v>
      </c>
      <c r="H16" s="1075" t="s">
        <v>352</v>
      </c>
      <c r="I16" s="1075" t="s">
        <v>352</v>
      </c>
      <c r="J16" s="1076">
        <v>0</v>
      </c>
      <c r="K16" s="1074" t="s">
        <v>339</v>
      </c>
      <c r="L16" s="1077">
        <v>3.7304222196643165E-2</v>
      </c>
      <c r="M16" s="1078">
        <v>1</v>
      </c>
      <c r="N16" s="1079">
        <v>1.1358476947699978</v>
      </c>
      <c r="O16" s="1073" t="s">
        <v>3266</v>
      </c>
      <c r="P16" s="1041"/>
      <c r="Q16" s="1041" t="s">
        <v>2276</v>
      </c>
      <c r="R16" s="1094">
        <v>2</v>
      </c>
      <c r="S16" s="1094">
        <v>4</v>
      </c>
      <c r="T16" s="1094">
        <v>1</v>
      </c>
      <c r="U16" s="1094">
        <v>1</v>
      </c>
      <c r="V16" s="1094">
        <v>1</v>
      </c>
      <c r="W16" s="1094">
        <v>3</v>
      </c>
      <c r="X16" s="1089">
        <v>6</v>
      </c>
      <c r="Y16" s="1089">
        <v>1.05</v>
      </c>
      <c r="Z16" s="1093">
        <v>1.1248669232235737</v>
      </c>
      <c r="AA16" s="1093">
        <v>1.1358476947699978</v>
      </c>
      <c r="AB16" s="1093" t="s">
        <v>3247</v>
      </c>
      <c r="AC16" s="1095">
        <v>1.05</v>
      </c>
      <c r="AD16" s="1095">
        <v>1.1000000000000001</v>
      </c>
      <c r="AE16" s="1095">
        <v>1</v>
      </c>
      <c r="AF16" s="1095">
        <v>1</v>
      </c>
      <c r="AG16" s="1095">
        <v>1</v>
      </c>
      <c r="AH16" s="1095">
        <v>1.05</v>
      </c>
      <c r="AJ16" s="1295">
        <v>0.61580719475456325</v>
      </c>
    </row>
    <row r="17" spans="1:36" ht="36" customHeight="1">
      <c r="A17" s="1045">
        <v>1435</v>
      </c>
      <c r="B17" s="1059" t="s">
        <v>469</v>
      </c>
      <c r="C17" s="1060"/>
      <c r="D17" s="1071">
        <v>5</v>
      </c>
      <c r="E17" s="1072" t="s">
        <v>352</v>
      </c>
      <c r="F17" s="1073" t="s">
        <v>3101</v>
      </c>
      <c r="G17" s="1074" t="s">
        <v>336</v>
      </c>
      <c r="H17" s="1075" t="s">
        <v>352</v>
      </c>
      <c r="I17" s="1075" t="s">
        <v>352</v>
      </c>
      <c r="J17" s="1076">
        <v>0</v>
      </c>
      <c r="K17" s="1074" t="s">
        <v>339</v>
      </c>
      <c r="L17" s="1077">
        <v>7.7828952784363432E-3</v>
      </c>
      <c r="M17" s="1078">
        <v>1</v>
      </c>
      <c r="N17" s="1079">
        <v>1.1358476947699978</v>
      </c>
      <c r="O17" s="1073" t="s">
        <v>3266</v>
      </c>
      <c r="P17" s="1041"/>
      <c r="Q17" s="1041" t="s">
        <v>2276</v>
      </c>
      <c r="R17" s="1094">
        <v>2</v>
      </c>
      <c r="S17" s="1094">
        <v>4</v>
      </c>
      <c r="T17" s="1094">
        <v>1</v>
      </c>
      <c r="U17" s="1094">
        <v>1</v>
      </c>
      <c r="V17" s="1094">
        <v>1</v>
      </c>
      <c r="W17" s="1094">
        <v>3</v>
      </c>
      <c r="X17" s="1089">
        <v>6</v>
      </c>
      <c r="Y17" s="1089">
        <v>1.05</v>
      </c>
      <c r="Z17" s="1093">
        <v>1.1248669232235737</v>
      </c>
      <c r="AA17" s="1093">
        <v>1.1358476947699978</v>
      </c>
      <c r="AB17" s="1093" t="s">
        <v>3247</v>
      </c>
      <c r="AC17" s="1095">
        <v>1.05</v>
      </c>
      <c r="AD17" s="1095">
        <v>1.1000000000000001</v>
      </c>
      <c r="AE17" s="1095">
        <v>1</v>
      </c>
      <c r="AF17" s="1095">
        <v>1</v>
      </c>
      <c r="AG17" s="1095">
        <v>1</v>
      </c>
      <c r="AH17" s="1095">
        <v>1.05</v>
      </c>
      <c r="AJ17" s="1295">
        <v>0.12847776005670744</v>
      </c>
    </row>
    <row r="18" spans="1:36" ht="24">
      <c r="A18" s="1045">
        <v>179</v>
      </c>
      <c r="B18" s="1059" t="s">
        <v>357</v>
      </c>
      <c r="C18" s="1060"/>
      <c r="D18" s="1071" t="s">
        <v>352</v>
      </c>
      <c r="E18" s="1072">
        <v>4</v>
      </c>
      <c r="F18" s="1073" t="s">
        <v>921</v>
      </c>
      <c r="G18" s="1074" t="s">
        <v>352</v>
      </c>
      <c r="H18" s="1075" t="s">
        <v>246</v>
      </c>
      <c r="I18" s="1075" t="s">
        <v>619</v>
      </c>
      <c r="J18" s="1076" t="s">
        <v>352</v>
      </c>
      <c r="K18" s="1074" t="s">
        <v>339</v>
      </c>
      <c r="L18" s="1077">
        <v>3.5675254163595457E-10</v>
      </c>
      <c r="M18" s="1078">
        <v>1</v>
      </c>
      <c r="N18" s="1079">
        <v>5.021523473777969</v>
      </c>
      <c r="O18" s="1073" t="s">
        <v>3269</v>
      </c>
      <c r="P18" s="1041"/>
      <c r="Q18" s="1041" t="s">
        <v>2276</v>
      </c>
      <c r="R18" s="1094">
        <v>2</v>
      </c>
      <c r="S18" s="1094">
        <v>4</v>
      </c>
      <c r="T18" s="1094">
        <v>1</v>
      </c>
      <c r="U18" s="1094">
        <v>1</v>
      </c>
      <c r="V18" s="1094">
        <v>1</v>
      </c>
      <c r="W18" s="1094">
        <v>3</v>
      </c>
      <c r="X18" s="1089">
        <v>22</v>
      </c>
      <c r="Y18" s="1089">
        <v>5</v>
      </c>
      <c r="Z18" s="1093">
        <v>1.1248669232235737</v>
      </c>
      <c r="AA18" s="1093">
        <v>5.021523473777969</v>
      </c>
      <c r="AB18" s="1093" t="s">
        <v>3270</v>
      </c>
      <c r="AC18" s="1095">
        <v>1.05</v>
      </c>
      <c r="AD18" s="1095">
        <v>1.1000000000000001</v>
      </c>
      <c r="AE18" s="1095">
        <v>1</v>
      </c>
      <c r="AF18" s="1095">
        <v>1</v>
      </c>
      <c r="AG18" s="1095">
        <v>1</v>
      </c>
      <c r="AH18" s="1095">
        <v>1.05</v>
      </c>
      <c r="AJ18" s="1295">
        <v>5.889166666666667E-9</v>
      </c>
    </row>
    <row r="19" spans="1:36" ht="36">
      <c r="A19" s="1045">
        <v>1896</v>
      </c>
      <c r="B19" s="1059" t="s">
        <v>3191</v>
      </c>
      <c r="C19" s="1060"/>
      <c r="D19" s="1071" t="s">
        <v>352</v>
      </c>
      <c r="E19" s="1072">
        <v>4</v>
      </c>
      <c r="F19" s="1073" t="s">
        <v>921</v>
      </c>
      <c r="G19" s="1074" t="s">
        <v>352</v>
      </c>
      <c r="H19" s="1075" t="s">
        <v>134</v>
      </c>
      <c r="I19" s="1075" t="s">
        <v>619</v>
      </c>
      <c r="J19" s="1076" t="s">
        <v>352</v>
      </c>
      <c r="K19" s="1074" t="s">
        <v>339</v>
      </c>
      <c r="L19" s="1077">
        <v>5.4036598903263079E-9</v>
      </c>
      <c r="M19" s="1078">
        <v>1</v>
      </c>
      <c r="N19" s="1079">
        <v>3.0189088199182486</v>
      </c>
      <c r="O19" s="1073" t="s">
        <v>3271</v>
      </c>
      <c r="P19" s="1041"/>
      <c r="Q19" s="1041" t="s">
        <v>2276</v>
      </c>
      <c r="R19" s="1094">
        <v>2</v>
      </c>
      <c r="S19" s="1094">
        <v>4</v>
      </c>
      <c r="T19" s="1094">
        <v>1</v>
      </c>
      <c r="U19" s="1094">
        <v>1</v>
      </c>
      <c r="V19" s="1094">
        <v>1</v>
      </c>
      <c r="W19" s="1094">
        <v>3</v>
      </c>
      <c r="X19" s="1089">
        <v>34</v>
      </c>
      <c r="Y19" s="1089">
        <v>3</v>
      </c>
      <c r="Z19" s="1093">
        <v>1.1248669232235737</v>
      </c>
      <c r="AA19" s="1093">
        <v>3.0189088199182486</v>
      </c>
      <c r="AB19" s="1093" t="s">
        <v>3272</v>
      </c>
      <c r="AC19" s="1095">
        <v>1.05</v>
      </c>
      <c r="AD19" s="1095">
        <v>1.1000000000000001</v>
      </c>
      <c r="AE19" s="1095">
        <v>1</v>
      </c>
      <c r="AF19" s="1095">
        <v>1</v>
      </c>
      <c r="AG19" s="1095">
        <v>1</v>
      </c>
      <c r="AH19" s="1095">
        <v>1.05</v>
      </c>
      <c r="AJ19" s="1295">
        <v>8.9202037799598767E-8</v>
      </c>
    </row>
    <row r="20" spans="1:36" s="1192" customFormat="1">
      <c r="A20" s="1080"/>
      <c r="B20" s="1105"/>
      <c r="C20" s="1106"/>
      <c r="D20" s="1080"/>
      <c r="E20" s="1080"/>
      <c r="F20" s="1080"/>
      <c r="G20" s="1080"/>
      <c r="H20" s="1080"/>
      <c r="I20" s="1080"/>
      <c r="J20" s="1080"/>
      <c r="K20" s="1080"/>
      <c r="L20" s="1080"/>
      <c r="M20" s="1080"/>
      <c r="N20" s="1080"/>
      <c r="O20" s="1080"/>
      <c r="P20" s="1080"/>
      <c r="Q20" s="1080"/>
      <c r="Y20" s="1080"/>
      <c r="Z20" s="1080"/>
      <c r="AA20" s="1080"/>
      <c r="AB20" s="1080"/>
      <c r="AC20" s="1080"/>
      <c r="AD20" s="1080"/>
      <c r="AE20" s="1080"/>
      <c r="AF20" s="1080"/>
      <c r="AG20" s="1080"/>
      <c r="AH20" s="1080"/>
    </row>
    <row r="24" spans="1:36">
      <c r="F24" s="1080" t="s">
        <v>2278</v>
      </c>
    </row>
    <row r="25" spans="1:36">
      <c r="F25" s="1080" t="s">
        <v>2218</v>
      </c>
      <c r="K25" s="1080" t="s">
        <v>241</v>
      </c>
      <c r="L25" s="1080">
        <v>16.507707666666668</v>
      </c>
      <c r="Q25" s="1192" t="s">
        <v>2227</v>
      </c>
    </row>
    <row r="28" spans="1:36">
      <c r="F28" s="1080" t="s">
        <v>2204</v>
      </c>
      <c r="K28" s="1080" t="s">
        <v>762</v>
      </c>
      <c r="L28" s="1080">
        <v>100</v>
      </c>
      <c r="Q28" s="1192" t="s">
        <v>2198</v>
      </c>
    </row>
    <row r="29" spans="1:36">
      <c r="F29" s="1080" t="s">
        <v>2205</v>
      </c>
      <c r="K29" s="1080" t="s">
        <v>762</v>
      </c>
      <c r="L29" s="1080">
        <v>400</v>
      </c>
      <c r="Q29" s="1192" t="s">
        <v>2198</v>
      </c>
    </row>
  </sheetData>
  <conditionalFormatting sqref="AJ15">
    <cfRule type="cellIs" dxfId="533" priority="14" operator="between">
      <formula>0.9999</formula>
      <formula>1.0001</formula>
    </cfRule>
  </conditionalFormatting>
  <conditionalFormatting sqref="D8:L19">
    <cfRule type="expression" dxfId="532" priority="13">
      <formula>MOD(ROW(),2)=0</formula>
    </cfRule>
  </conditionalFormatting>
  <conditionalFormatting sqref="D11:L11">
    <cfRule type="expression" dxfId="531" priority="12">
      <formula>MOD(ROW(),2)=0</formula>
    </cfRule>
  </conditionalFormatting>
  <conditionalFormatting sqref="D12:L12">
    <cfRule type="expression" dxfId="530" priority="11">
      <formula>MOD(ROW(),2)=0</formula>
    </cfRule>
  </conditionalFormatting>
  <conditionalFormatting sqref="M8:O19">
    <cfRule type="expression" dxfId="529" priority="10">
      <formula>MOD(ROW(),2)=0</formula>
    </cfRule>
  </conditionalFormatting>
  <conditionalFormatting sqref="M11:O11">
    <cfRule type="expression" dxfId="528" priority="9">
      <formula>MOD(ROW(),2)=0</formula>
    </cfRule>
  </conditionalFormatting>
  <conditionalFormatting sqref="M12:O12">
    <cfRule type="expression" dxfId="527" priority="8">
      <formula>MOD(ROW(),2)=0</formula>
    </cfRule>
  </conditionalFormatting>
  <conditionalFormatting sqref="P8:W19">
    <cfRule type="expression" dxfId="526" priority="7">
      <formula>MOD(ROW(),2)=0</formula>
    </cfRule>
  </conditionalFormatting>
  <conditionalFormatting sqref="X8:AH19">
    <cfRule type="expression" dxfId="525" priority="6">
      <formula>MOD(ROW(),2)=0</formula>
    </cfRule>
  </conditionalFormatting>
  <conditionalFormatting sqref="R11:W11">
    <cfRule type="expression" dxfId="524" priority="5">
      <formula>MOD(ROW(),2)=0</formula>
    </cfRule>
  </conditionalFormatting>
  <conditionalFormatting sqref="X11:AH11">
    <cfRule type="expression" dxfId="523" priority="4">
      <formula>MOD(ROW(),2)=0</formula>
    </cfRule>
  </conditionalFormatting>
  <conditionalFormatting sqref="R12:W12">
    <cfRule type="expression" dxfId="522" priority="3">
      <formula>MOD(ROW(),2)=0</formula>
    </cfRule>
  </conditionalFormatting>
  <conditionalFormatting sqref="X12:AH12">
    <cfRule type="expression" dxfId="521" priority="2">
      <formula>MOD(ROW(),2)=0</formula>
    </cfRule>
  </conditionalFormatting>
  <dataValidations xWindow="1129" yWindow="577" count="29">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20:IN20" xr:uid="{C5451BA2-224C-41DB-9FA3-452A6984D00C}"/>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52EC5ABD-714C-49F3-95BF-13DAC5ED165C}"/>
    <dataValidation allowBlank="1" showInputMessage="1" showErrorMessage="1" promptTitle="Remarks" prompt="A general comment (data source, calculation procedure, ...) can be made about each individual exchange. The remarks are added to the GeneralComment-field." sqref="P8:Q19 P3:Q3" xr:uid="{A9A8353D-5E79-4DBD-A471-0F26F410FAC0}"/>
    <dataValidation allowBlank="1" showInputMessage="1" showErrorMessage="1" prompt="Do not change." sqref="Z7:AH7 X3:AH4" xr:uid="{E0182D16-3A01-414D-BAD1-75C845A4B750}"/>
    <dataValidation allowBlank="1" showInputMessage="1" showErrorMessage="1" prompt="This cell is automatically updated from the names List according to the index number in L1. It needs to be identical to the output product." sqref="L3:L6" xr:uid="{8A2D147C-B729-4C17-9682-71CD277A5612}"/>
    <dataValidation allowBlank="1" showInputMessage="1" showErrorMessage="1" promptTitle="Unit" prompt="Unit of the exchange (elementary flow or intermediate product flow)." sqref="F6 K2:K3" xr:uid="{79882270-52C5-4F3D-BBA2-0A5D12C9DFF0}"/>
    <dataValidation allowBlank="1" showInputMessage="1" showErrorMessage="1" promptTitle="Infrastructure" prompt="Describes whether the intermediate product flow from or to the unit process is an infrastructure process or not._x000a__x000a_Not applicable to elementary flows." sqref="F5 J2:J3" xr:uid="{57CB589B-FCE2-4F9E-BD28-97AF6D7C4AC8}"/>
    <dataValidation allowBlank="1" showInputMessage="1" showErrorMessage="1" promptTitle="Name" prompt="Name of the exchange (elementary flow or intermediate product flow) in English language. " sqref="F2:F3" xr:uid="{17E07797-5CD0-4C46-B15C-998A37364642}"/>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46A3DCDF-51FA-4FF6-817B-A2E42307D295}"/>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19" xr:uid="{845B0A34-B8B0-40C3-9DAF-5F7BE545E2D1}"/>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A9B9F3AA-9100-424B-B96A-231F7D724B81}"/>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9" xr:uid="{37B8B112-A931-4420-8287-746FC2BF12E1}"/>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8:S19 S3" xr:uid="{196B8F5D-7DFF-44D9-A3A5-536E05FC63EA}"/>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8:T19 T3" xr:uid="{A0B00139-665D-4B4E-A235-A56675A92DEA}"/>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8:U19 U3" xr:uid="{D5AB443F-8982-4E3E-A24A-EE4088EED75B}"/>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8:V19 V3" xr:uid="{32196950-3FFD-40C3-957F-45584A071148}"/>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8:W19 W3" xr:uid="{A274CE1D-0659-45DE-8D28-59D9DEC9EC86}"/>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8:R19 R3" xr:uid="{0457823A-E10C-48A7-8328-A61C63EC7797}"/>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9CAE185A-0738-457C-AE53-DE01D839D09C}"/>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2F2AE5FE-FDA8-49C1-B4B9-A957190EEAF9}"/>
    <dataValidation allowBlank="1" showInputMessage="1" showErrorMessage="1" prompt="always 1" sqref="L7" xr:uid="{16137D91-AE17-4692-AEA5-11ECC4C47B4D}"/>
    <dataValidation allowBlank="1" showInputMessage="1" showErrorMessage="1" prompt="Mean amount of elementary flow or intermediate product flow. Enter your values (or the respective equation) here." sqref="L8:L19" xr:uid="{EBCC38DE-811F-44CA-BA6C-D76E502AC0F7}"/>
    <dataValidation allowBlank="1" showInputMessage="1" showErrorMessage="1" promptTitle="Do not change" prompt="This field is automatically calculated from your inputs." sqref="Y8:AH19" xr:uid="{04DBD7B8-C7CE-4230-9A9D-E268FDAAB65A}"/>
    <dataValidation allowBlank="1" showInputMessage="1" showErrorMessage="1" promptTitle="Do not change" prompt="This field is automatically updated from the names-list" sqref="X8:X19" xr:uid="{C5D3D331-D0AB-4AB8-ADF8-030DF2842F0B}"/>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9" xr:uid="{23C06ECE-ACC7-4872-8921-11BF7DE463AB}"/>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9" xr:uid="{9B638EC1-DD14-470D-8A4A-CF02502F9475}"/>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9" xr:uid="{B6540FC4-EF78-4707-B920-62C154FB113B}"/>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9" xr:uid="{B1204095-D5AA-4D37-983D-065025E4798C}"/>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9" xr:uid="{7937A6BE-227A-4626-80F7-D74253AF46CD}"/>
  </dataValidations>
  <printOptions horizontalCentered="1" verticalCentered="1"/>
  <pageMargins left="0.78740157480314965" right="0.78740157480314965" top="0.98425196850393704" bottom="0.98425196850393704" header="0.51181102362204722" footer="0.51181102362204722"/>
  <pageSetup paperSize="9" scale="41" orientation="landscape" r:id="rId1"/>
  <headerFooter alignWithMargins="0">
    <oddHeader>&amp;A</oddHeader>
    <oddFooter>&amp;L&amp;D&amp;C&amp;F&amp;RSeite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0841B-F6A6-4790-A46E-A32F1886792D}">
  <sheetPr codeName="Tabelle43">
    <tabColor theme="6" tint="0.59999389629810485"/>
    <pageSetUpPr fitToPage="1"/>
  </sheetPr>
  <dimension ref="A1:AI49"/>
  <sheetViews>
    <sheetView zoomScale="85" zoomScaleNormal="85" workbookViewId="0">
      <pane xSplit="11" ySplit="6" topLeftCell="L1048529"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customWidth="1" outlineLevel="1"/>
    <col min="15" max="15" width="50.7109375" style="1107" customWidth="1" outlineLevel="1"/>
    <col min="16" max="16" width="40.7109375" style="1192" customWidth="1"/>
    <col min="17" max="17" width="30.7109375" style="1192" customWidth="1"/>
    <col min="18" max="18" width="4.140625" style="1192" customWidth="1"/>
    <col min="19" max="19" width="4.42578125" style="1192" customWidth="1"/>
    <col min="20" max="20" width="4.28515625" style="1192" customWidth="1"/>
    <col min="21" max="21" width="4" style="1192" customWidth="1"/>
    <col min="22" max="22" width="3.7109375" style="1192" customWidth="1"/>
    <col min="23" max="23" width="4.28515625" style="1192" customWidth="1"/>
    <col min="24" max="24" width="3.42578125" style="1192" customWidth="1" outlineLevel="1"/>
    <col min="25" max="25" width="4.7109375" style="1080" customWidth="1" outlineLevel="1"/>
    <col min="26" max="27" width="5.42578125" style="1080" customWidth="1" outlineLevel="1"/>
    <col min="28" max="28" width="14.85546875" style="1080" customWidth="1" outlineLevel="1"/>
    <col min="29" max="29" width="4.42578125" style="1080" customWidth="1" outlineLevel="1"/>
    <col min="30" max="30" width="4.28515625" style="1080" customWidth="1" outlineLevel="1"/>
    <col min="31" max="31" width="4" style="1080" customWidth="1" outlineLevel="1"/>
    <col min="32" max="33" width="4.42578125" style="1080" customWidth="1" outlineLevel="1"/>
    <col min="34" max="34" width="4.28515625" style="1080" customWidth="1" outlineLevel="1"/>
    <col min="35" max="16384" width="11.42578125" style="1080"/>
  </cols>
  <sheetData>
    <row r="1" spans="1:34">
      <c r="A1" s="1041"/>
      <c r="B1" s="1042"/>
      <c r="C1" s="1043"/>
      <c r="D1" s="1041"/>
      <c r="E1" s="1041"/>
      <c r="F1" s="1044" t="s">
        <v>456</v>
      </c>
      <c r="G1" s="1041"/>
      <c r="H1" s="1041"/>
      <c r="I1" s="1041"/>
      <c r="J1" s="1041"/>
      <c r="K1" s="1041"/>
      <c r="L1" s="1045" t="s">
        <v>2279</v>
      </c>
      <c r="M1" s="1046"/>
      <c r="N1" s="1046"/>
      <c r="O1" s="1046"/>
      <c r="P1" s="1080"/>
      <c r="Q1" s="1080"/>
      <c r="R1" s="1288"/>
      <c r="S1" s="1288"/>
      <c r="T1" s="1288"/>
      <c r="U1" s="1288"/>
      <c r="V1" s="1288"/>
      <c r="W1" s="1288"/>
      <c r="X1" s="1081"/>
      <c r="Y1" s="1081"/>
      <c r="Z1" s="1081"/>
      <c r="AA1" s="1081"/>
      <c r="AB1" s="1081"/>
    </row>
    <row r="2" spans="1:34">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81"/>
      <c r="Q2" s="1081"/>
      <c r="R2" s="1081"/>
      <c r="S2" s="1081"/>
      <c r="T2" s="1081"/>
      <c r="U2" s="1081"/>
      <c r="V2" s="1081"/>
      <c r="W2" s="1081"/>
      <c r="X2" s="1081"/>
    </row>
    <row r="3" spans="1:34" ht="102" customHeight="1">
      <c r="A3" s="1050" t="s">
        <v>344</v>
      </c>
      <c r="B3" s="1051"/>
      <c r="C3" s="1043">
        <v>401</v>
      </c>
      <c r="D3" s="1052" t="s">
        <v>458</v>
      </c>
      <c r="E3" s="1052" t="s">
        <v>459</v>
      </c>
      <c r="F3" s="1053" t="s">
        <v>460</v>
      </c>
      <c r="G3" s="1052" t="s">
        <v>461</v>
      </c>
      <c r="H3" s="1052" t="s">
        <v>462</v>
      </c>
      <c r="I3" s="1052" t="s">
        <v>463</v>
      </c>
      <c r="J3" s="1052" t="s">
        <v>464</v>
      </c>
      <c r="K3" s="1052" t="s">
        <v>337</v>
      </c>
      <c r="L3" s="1054" t="s">
        <v>3273</v>
      </c>
      <c r="M3" s="1055" t="s">
        <v>187</v>
      </c>
      <c r="N3" s="1055" t="s">
        <v>188</v>
      </c>
      <c r="O3" s="1056" t="s">
        <v>492</v>
      </c>
      <c r="P3" s="1082" t="s">
        <v>186</v>
      </c>
      <c r="Q3" s="1082" t="s">
        <v>345</v>
      </c>
      <c r="R3" s="1083" t="s">
        <v>1954</v>
      </c>
      <c r="S3" s="1083" t="s">
        <v>1955</v>
      </c>
      <c r="T3" s="1083" t="s">
        <v>1956</v>
      </c>
      <c r="U3" s="1083" t="s">
        <v>1957</v>
      </c>
      <c r="V3" s="1083" t="s">
        <v>1958</v>
      </c>
      <c r="W3" s="1083" t="s">
        <v>1959</v>
      </c>
      <c r="X3" s="1084" t="s">
        <v>180</v>
      </c>
      <c r="Y3" s="1084" t="s">
        <v>1960</v>
      </c>
      <c r="Z3" s="1084" t="s">
        <v>182</v>
      </c>
      <c r="AA3" s="1084" t="s">
        <v>332</v>
      </c>
      <c r="AB3" s="1084" t="s">
        <v>1961</v>
      </c>
      <c r="AC3" s="1085" t="s">
        <v>1954</v>
      </c>
      <c r="AD3" s="1085" t="s">
        <v>1955</v>
      </c>
      <c r="AE3" s="1085" t="s">
        <v>1956</v>
      </c>
      <c r="AF3" s="1085" t="s">
        <v>1957</v>
      </c>
      <c r="AG3" s="1085" t="s">
        <v>1958</v>
      </c>
      <c r="AH3" s="1085" t="s">
        <v>1959</v>
      </c>
    </row>
    <row r="4" spans="1:34" ht="12" customHeight="1">
      <c r="A4" s="1041"/>
      <c r="B4" s="1051"/>
      <c r="C4" s="1043">
        <v>662</v>
      </c>
      <c r="D4" s="1053"/>
      <c r="E4" s="1053"/>
      <c r="F4" s="1053" t="s">
        <v>461</v>
      </c>
      <c r="G4" s="1053"/>
      <c r="H4" s="1053"/>
      <c r="I4" s="1053"/>
      <c r="J4" s="1053"/>
      <c r="K4" s="1053"/>
      <c r="L4" s="1054" t="s">
        <v>191</v>
      </c>
      <c r="M4" s="1057"/>
      <c r="N4" s="1057"/>
      <c r="O4" s="1058"/>
      <c r="P4" s="1086"/>
      <c r="Q4" s="1086"/>
      <c r="R4" s="1087" t="s">
        <v>192</v>
      </c>
      <c r="S4" s="1082"/>
      <c r="T4" s="1082"/>
      <c r="U4" s="1082"/>
      <c r="V4" s="1082"/>
      <c r="W4" s="1082"/>
      <c r="X4" s="1088"/>
      <c r="Y4" s="1088"/>
      <c r="Z4" s="1088" t="s">
        <v>190</v>
      </c>
      <c r="AA4" s="1088" t="s">
        <v>190</v>
      </c>
      <c r="AB4" s="1089"/>
      <c r="AC4" s="1090"/>
      <c r="AD4" s="1090"/>
      <c r="AE4" s="1090"/>
      <c r="AF4" s="1090"/>
      <c r="AG4" s="1090"/>
      <c r="AH4" s="1090"/>
    </row>
    <row r="5" spans="1:34" ht="12" customHeight="1">
      <c r="A5" s="1041"/>
      <c r="B5" s="1051"/>
      <c r="C5" s="1043">
        <v>493</v>
      </c>
      <c r="D5" s="1053"/>
      <c r="E5" s="1053"/>
      <c r="F5" s="1053" t="s">
        <v>464</v>
      </c>
      <c r="G5" s="1053"/>
      <c r="H5" s="1053"/>
      <c r="I5" s="1053"/>
      <c r="J5" s="1053"/>
      <c r="K5" s="1053"/>
      <c r="L5" s="1054">
        <v>0</v>
      </c>
      <c r="M5" s="1057"/>
      <c r="N5" s="1057"/>
      <c r="O5" s="1058"/>
      <c r="P5" s="1086"/>
      <c r="Q5" s="1086"/>
      <c r="R5" s="1082"/>
      <c r="S5" s="1082"/>
      <c r="T5" s="1082"/>
      <c r="U5" s="1082"/>
      <c r="V5" s="1082"/>
      <c r="W5" s="1082"/>
      <c r="X5" s="1089"/>
      <c r="Y5" s="1089"/>
      <c r="Z5" s="1089"/>
      <c r="AA5" s="1089"/>
      <c r="AB5" s="1089"/>
      <c r="AC5" s="1090"/>
      <c r="AD5" s="1090"/>
      <c r="AE5" s="1090"/>
      <c r="AF5" s="1090"/>
      <c r="AG5" s="1090"/>
      <c r="AH5" s="1090"/>
    </row>
    <row r="6" spans="1:34" ht="12" customHeight="1">
      <c r="A6" s="1041"/>
      <c r="B6" s="1051"/>
      <c r="C6" s="1043">
        <v>403</v>
      </c>
      <c r="D6" s="1053"/>
      <c r="E6" s="1053"/>
      <c r="F6" s="1053" t="s">
        <v>337</v>
      </c>
      <c r="G6" s="1053"/>
      <c r="H6" s="1053"/>
      <c r="I6" s="1053"/>
      <c r="J6" s="1053"/>
      <c r="K6" s="1053"/>
      <c r="L6" s="1054" t="s">
        <v>339</v>
      </c>
      <c r="M6" s="1057"/>
      <c r="N6" s="1057"/>
      <c r="O6" s="1058"/>
      <c r="P6" s="1086"/>
      <c r="Q6" s="1086"/>
      <c r="R6" s="1091"/>
      <c r="S6" s="1091"/>
      <c r="T6" s="1091"/>
      <c r="U6" s="1091"/>
      <c r="V6" s="1091"/>
      <c r="W6" s="1091"/>
      <c r="X6" s="1089"/>
      <c r="Y6" s="1089"/>
      <c r="Z6" s="1092"/>
      <c r="AA6" s="1092"/>
      <c r="AB6" s="1093"/>
      <c r="AC6" s="1090"/>
      <c r="AD6" s="1090"/>
      <c r="AE6" s="1090"/>
      <c r="AF6" s="1090"/>
      <c r="AG6" s="1090"/>
      <c r="AH6" s="1090"/>
    </row>
    <row r="7" spans="1:34">
      <c r="A7" s="1045" t="s">
        <v>2279</v>
      </c>
      <c r="B7" s="1059" t="s">
        <v>467</v>
      </c>
      <c r="C7" s="1060"/>
      <c r="D7" s="1061" t="s">
        <v>352</v>
      </c>
      <c r="E7" s="1062">
        <v>0</v>
      </c>
      <c r="F7" s="1063" t="s">
        <v>3273</v>
      </c>
      <c r="G7" s="1064" t="s">
        <v>191</v>
      </c>
      <c r="H7" s="1065" t="s">
        <v>352</v>
      </c>
      <c r="I7" s="1065" t="s">
        <v>352</v>
      </c>
      <c r="J7" s="1066">
        <v>0</v>
      </c>
      <c r="K7" s="1064" t="s">
        <v>339</v>
      </c>
      <c r="L7" s="1067">
        <v>1</v>
      </c>
      <c r="M7" s="1068"/>
      <c r="N7" s="1069"/>
      <c r="O7" s="1070"/>
      <c r="P7" s="1086"/>
      <c r="Q7" s="1086"/>
      <c r="R7" s="1082"/>
      <c r="S7" s="1082"/>
      <c r="T7" s="1082"/>
      <c r="U7" s="1082"/>
      <c r="V7" s="1082"/>
      <c r="W7" s="1082"/>
      <c r="X7" s="1089"/>
      <c r="Y7" s="1089"/>
      <c r="Z7" s="1089"/>
      <c r="AA7" s="1089"/>
      <c r="AB7" s="1089"/>
      <c r="AC7" s="1089"/>
      <c r="AD7" s="1089"/>
      <c r="AE7" s="1089"/>
      <c r="AF7" s="1089"/>
      <c r="AG7" s="1089"/>
      <c r="AH7" s="1089"/>
    </row>
    <row r="8" spans="1:34" ht="24">
      <c r="A8" s="1045">
        <v>2560</v>
      </c>
      <c r="B8" s="1059" t="s">
        <v>468</v>
      </c>
      <c r="C8" s="1060"/>
      <c r="D8" s="1071">
        <v>5</v>
      </c>
      <c r="E8" s="1072" t="s">
        <v>352</v>
      </c>
      <c r="F8" s="1073" t="s">
        <v>1426</v>
      </c>
      <c r="G8" s="1074" t="s">
        <v>465</v>
      </c>
      <c r="H8" s="1075" t="s">
        <v>352</v>
      </c>
      <c r="I8" s="1075" t="s">
        <v>352</v>
      </c>
      <c r="J8" s="1076">
        <v>0</v>
      </c>
      <c r="K8" s="1074" t="s">
        <v>604</v>
      </c>
      <c r="L8" s="1077">
        <v>-1.1852536036550034</v>
      </c>
      <c r="M8" s="1078">
        <v>1</v>
      </c>
      <c r="N8" s="1079">
        <v>1.1358476947699978</v>
      </c>
      <c r="O8" s="1073" t="s">
        <v>3274</v>
      </c>
      <c r="P8" s="1041" t="s">
        <v>2280</v>
      </c>
      <c r="Q8" s="1041" t="s">
        <v>2208</v>
      </c>
      <c r="R8" s="1094">
        <v>2</v>
      </c>
      <c r="S8" s="1094">
        <v>4</v>
      </c>
      <c r="T8" s="1094">
        <v>1</v>
      </c>
      <c r="U8" s="1094">
        <v>1</v>
      </c>
      <c r="V8" s="1094">
        <v>1</v>
      </c>
      <c r="W8" s="1094">
        <v>3</v>
      </c>
      <c r="X8" s="1089">
        <v>1</v>
      </c>
      <c r="Y8" s="1089">
        <v>1.05</v>
      </c>
      <c r="Z8" s="1093">
        <v>1.1248669232235737</v>
      </c>
      <c r="AA8" s="1093">
        <v>1.1358476947699978</v>
      </c>
      <c r="AB8" s="1093" t="s">
        <v>3247</v>
      </c>
      <c r="AC8" s="1095">
        <v>1.05</v>
      </c>
      <c r="AD8" s="1095">
        <v>1.1000000000000001</v>
      </c>
      <c r="AE8" s="1095">
        <v>1</v>
      </c>
      <c r="AF8" s="1095">
        <v>1</v>
      </c>
      <c r="AG8" s="1095">
        <v>1</v>
      </c>
      <c r="AH8" s="1095">
        <v>1.05</v>
      </c>
    </row>
    <row r="9" spans="1:34" ht="24">
      <c r="A9" s="1045">
        <v>1702</v>
      </c>
      <c r="B9" s="1059" t="s">
        <v>469</v>
      </c>
      <c r="C9" s="1060"/>
      <c r="D9" s="1071">
        <v>5</v>
      </c>
      <c r="E9" s="1072" t="s">
        <v>352</v>
      </c>
      <c r="F9" s="1073" t="s">
        <v>2757</v>
      </c>
      <c r="G9" s="1074" t="s">
        <v>465</v>
      </c>
      <c r="H9" s="1075" t="s">
        <v>352</v>
      </c>
      <c r="I9" s="1075" t="s">
        <v>352</v>
      </c>
      <c r="J9" s="1076">
        <v>0</v>
      </c>
      <c r="K9" s="1074" t="s">
        <v>604</v>
      </c>
      <c r="L9" s="1077">
        <v>-0.7672957539450812</v>
      </c>
      <c r="M9" s="1078">
        <v>1</v>
      </c>
      <c r="N9" s="1079">
        <v>1.1358476947699978</v>
      </c>
      <c r="O9" s="1073" t="s">
        <v>3274</v>
      </c>
      <c r="P9" s="1041" t="s">
        <v>2280</v>
      </c>
      <c r="Q9" s="1041" t="s">
        <v>2208</v>
      </c>
      <c r="R9" s="1094">
        <v>2</v>
      </c>
      <c r="S9" s="1094">
        <v>4</v>
      </c>
      <c r="T9" s="1094">
        <v>1</v>
      </c>
      <c r="U9" s="1094">
        <v>1</v>
      </c>
      <c r="V9" s="1094">
        <v>1</v>
      </c>
      <c r="W9" s="1094">
        <v>3</v>
      </c>
      <c r="X9" s="1089">
        <v>1</v>
      </c>
      <c r="Y9" s="1089">
        <v>1.05</v>
      </c>
      <c r="Z9" s="1093">
        <v>1.1248669232235737</v>
      </c>
      <c r="AA9" s="1093">
        <v>1.1358476947699978</v>
      </c>
      <c r="AB9" s="1093" t="s">
        <v>3247</v>
      </c>
      <c r="AC9" s="1095">
        <v>1.05</v>
      </c>
      <c r="AD9" s="1095">
        <v>1.1000000000000001</v>
      </c>
      <c r="AE9" s="1095">
        <v>1</v>
      </c>
      <c r="AF9" s="1095">
        <v>1</v>
      </c>
      <c r="AG9" s="1095">
        <v>1</v>
      </c>
      <c r="AH9" s="1095">
        <v>1.05</v>
      </c>
    </row>
    <row r="10" spans="1:34" ht="24">
      <c r="A10" s="1045">
        <v>1103</v>
      </c>
      <c r="B10" s="1059" t="s">
        <v>469</v>
      </c>
      <c r="C10" s="1060"/>
      <c r="D10" s="1071">
        <v>5</v>
      </c>
      <c r="E10" s="1072" t="s">
        <v>352</v>
      </c>
      <c r="F10" s="1073" t="s">
        <v>1020</v>
      </c>
      <c r="G10" s="1074" t="s">
        <v>191</v>
      </c>
      <c r="H10" s="1075" t="s">
        <v>352</v>
      </c>
      <c r="I10" s="1075" t="s">
        <v>352</v>
      </c>
      <c r="J10" s="1076">
        <v>0</v>
      </c>
      <c r="K10" s="1074" t="s">
        <v>339</v>
      </c>
      <c r="L10" s="1077">
        <v>-0.50078697581329834</v>
      </c>
      <c r="M10" s="1078">
        <v>1</v>
      </c>
      <c r="N10" s="1079">
        <v>1.1358476947699978</v>
      </c>
      <c r="O10" s="1073" t="s">
        <v>3274</v>
      </c>
      <c r="P10" s="1041" t="s">
        <v>2280</v>
      </c>
      <c r="Q10" s="1041" t="s">
        <v>2208</v>
      </c>
      <c r="R10" s="1094">
        <v>2</v>
      </c>
      <c r="S10" s="1094">
        <v>4</v>
      </c>
      <c r="T10" s="1094">
        <v>1</v>
      </c>
      <c r="U10" s="1094">
        <v>1</v>
      </c>
      <c r="V10" s="1094">
        <v>1</v>
      </c>
      <c r="W10" s="1094">
        <v>3</v>
      </c>
      <c r="X10" s="1089">
        <v>3</v>
      </c>
      <c r="Y10" s="1089">
        <v>1.05</v>
      </c>
      <c r="Z10" s="1093">
        <v>1.1248669232235737</v>
      </c>
      <c r="AA10" s="1093">
        <v>1.1358476947699978</v>
      </c>
      <c r="AB10" s="1093" t="s">
        <v>3247</v>
      </c>
      <c r="AC10" s="1095">
        <v>1.05</v>
      </c>
      <c r="AD10" s="1095">
        <v>1.1000000000000001</v>
      </c>
      <c r="AE10" s="1095">
        <v>1</v>
      </c>
      <c r="AF10" s="1095">
        <v>1</v>
      </c>
      <c r="AG10" s="1095">
        <v>1</v>
      </c>
      <c r="AH10" s="1095">
        <v>1.05</v>
      </c>
    </row>
    <row r="11" spans="1:34" ht="24">
      <c r="A11" s="1045">
        <v>1279</v>
      </c>
      <c r="B11" s="1059" t="s">
        <v>469</v>
      </c>
      <c r="C11" s="1060"/>
      <c r="D11" s="1071">
        <v>5</v>
      </c>
      <c r="E11" s="1072" t="s">
        <v>352</v>
      </c>
      <c r="F11" s="1073" t="s">
        <v>3248</v>
      </c>
      <c r="G11" s="1074" t="s">
        <v>465</v>
      </c>
      <c r="H11" s="1075" t="s">
        <v>352</v>
      </c>
      <c r="I11" s="1075" t="s">
        <v>352</v>
      </c>
      <c r="J11" s="1076">
        <v>0</v>
      </c>
      <c r="K11" s="1074" t="s">
        <v>339</v>
      </c>
      <c r="L11" s="1077">
        <v>-0.19840868072879814</v>
      </c>
      <c r="M11" s="1078">
        <v>1</v>
      </c>
      <c r="N11" s="1079">
        <v>1.1358476947699978</v>
      </c>
      <c r="O11" s="1073" t="s">
        <v>3274</v>
      </c>
      <c r="P11" s="1041" t="s">
        <v>2280</v>
      </c>
      <c r="Q11" s="1041" t="s">
        <v>2208</v>
      </c>
      <c r="R11" s="1094">
        <v>2</v>
      </c>
      <c r="S11" s="1094">
        <v>4</v>
      </c>
      <c r="T11" s="1094">
        <v>1</v>
      </c>
      <c r="U11" s="1094">
        <v>1</v>
      </c>
      <c r="V11" s="1094">
        <v>1</v>
      </c>
      <c r="W11" s="1094">
        <v>3</v>
      </c>
      <c r="X11" s="1089">
        <v>3</v>
      </c>
      <c r="Y11" s="1089">
        <v>1.05</v>
      </c>
      <c r="Z11" s="1093">
        <v>1.1248669232235737</v>
      </c>
      <c r="AA11" s="1093">
        <v>1.1358476947699978</v>
      </c>
      <c r="AB11" s="1093" t="s">
        <v>3247</v>
      </c>
      <c r="AC11" s="1095">
        <v>1.05</v>
      </c>
      <c r="AD11" s="1095">
        <v>1.1000000000000001</v>
      </c>
      <c r="AE11" s="1095">
        <v>1</v>
      </c>
      <c r="AF11" s="1095">
        <v>1</v>
      </c>
      <c r="AG11" s="1095">
        <v>1</v>
      </c>
      <c r="AH11" s="1095">
        <v>1.05</v>
      </c>
    </row>
    <row r="12" spans="1:34" ht="24">
      <c r="A12" s="1045">
        <v>3109</v>
      </c>
      <c r="B12" s="1059" t="s">
        <v>469</v>
      </c>
      <c r="C12" s="1060"/>
      <c r="D12" s="1071">
        <v>5</v>
      </c>
      <c r="E12" s="1072" t="s">
        <v>352</v>
      </c>
      <c r="F12" s="1073" t="s">
        <v>3249</v>
      </c>
      <c r="G12" s="1074" t="s">
        <v>336</v>
      </c>
      <c r="H12" s="1075" t="s">
        <v>352</v>
      </c>
      <c r="I12" s="1075" t="s">
        <v>352</v>
      </c>
      <c r="J12" s="1076">
        <v>0</v>
      </c>
      <c r="K12" s="1074" t="s">
        <v>339</v>
      </c>
      <c r="L12" s="1077">
        <v>-0.34656538118567365</v>
      </c>
      <c r="M12" s="1078">
        <v>1</v>
      </c>
      <c r="N12" s="1079">
        <v>1.1358476947699978</v>
      </c>
      <c r="O12" s="1073" t="s">
        <v>3274</v>
      </c>
      <c r="P12" s="1041" t="s">
        <v>2280</v>
      </c>
      <c r="Q12" s="1041" t="s">
        <v>2208</v>
      </c>
      <c r="R12" s="1094">
        <v>2</v>
      </c>
      <c r="S12" s="1094">
        <v>4</v>
      </c>
      <c r="T12" s="1094">
        <v>1</v>
      </c>
      <c r="U12" s="1094">
        <v>1</v>
      </c>
      <c r="V12" s="1094">
        <v>1</v>
      </c>
      <c r="W12" s="1094">
        <v>3</v>
      </c>
      <c r="X12" s="1089">
        <v>3</v>
      </c>
      <c r="Y12" s="1089">
        <v>1.05</v>
      </c>
      <c r="Z12" s="1093">
        <v>1.1248669232235737</v>
      </c>
      <c r="AA12" s="1093">
        <v>1.1358476947699978</v>
      </c>
      <c r="AB12" s="1093" t="s">
        <v>3247</v>
      </c>
      <c r="AC12" s="1095">
        <v>1.05</v>
      </c>
      <c r="AD12" s="1095">
        <v>1.1000000000000001</v>
      </c>
      <c r="AE12" s="1095">
        <v>1</v>
      </c>
      <c r="AF12" s="1095">
        <v>1</v>
      </c>
      <c r="AG12" s="1095">
        <v>1</v>
      </c>
      <c r="AH12" s="1095">
        <v>1.05</v>
      </c>
    </row>
    <row r="13" spans="1:34" ht="48">
      <c r="A13" s="1045">
        <v>992</v>
      </c>
      <c r="B13" s="1059" t="s">
        <v>469</v>
      </c>
      <c r="C13" s="1060"/>
      <c r="D13" s="1071">
        <v>5</v>
      </c>
      <c r="E13" s="1072" t="s">
        <v>352</v>
      </c>
      <c r="F13" s="1073" t="s">
        <v>1023</v>
      </c>
      <c r="G13" s="1074" t="s">
        <v>465</v>
      </c>
      <c r="H13" s="1075" t="s">
        <v>352</v>
      </c>
      <c r="I13" s="1075" t="s">
        <v>352</v>
      </c>
      <c r="J13" s="1076">
        <v>0</v>
      </c>
      <c r="K13" s="1074" t="s">
        <v>339</v>
      </c>
      <c r="L13" s="1077">
        <v>-2.6765678731529106E-3</v>
      </c>
      <c r="M13" s="1078">
        <v>1</v>
      </c>
      <c r="N13" s="1079">
        <v>1.1358476947699978</v>
      </c>
      <c r="O13" s="1073" t="s">
        <v>3275</v>
      </c>
      <c r="P13" s="1041" t="s">
        <v>2281</v>
      </c>
      <c r="Q13" s="1041" t="s">
        <v>2282</v>
      </c>
      <c r="R13" s="1094">
        <v>2</v>
      </c>
      <c r="S13" s="1094">
        <v>4</v>
      </c>
      <c r="T13" s="1094">
        <v>1</v>
      </c>
      <c r="U13" s="1094">
        <v>1</v>
      </c>
      <c r="V13" s="1094">
        <v>1</v>
      </c>
      <c r="W13" s="1094">
        <v>3</v>
      </c>
      <c r="X13" s="1089">
        <v>3</v>
      </c>
      <c r="Y13" s="1089">
        <v>1.05</v>
      </c>
      <c r="Z13" s="1093">
        <v>1.1248669232235737</v>
      </c>
      <c r="AA13" s="1093">
        <v>1.1358476947699978</v>
      </c>
      <c r="AB13" s="1093" t="s">
        <v>3247</v>
      </c>
      <c r="AC13" s="1095">
        <v>1.05</v>
      </c>
      <c r="AD13" s="1095">
        <v>1.1000000000000001</v>
      </c>
      <c r="AE13" s="1095">
        <v>1</v>
      </c>
      <c r="AF13" s="1095">
        <v>1</v>
      </c>
      <c r="AG13" s="1095">
        <v>1</v>
      </c>
      <c r="AH13" s="1095">
        <v>1.05</v>
      </c>
    </row>
    <row r="14" spans="1:34" ht="36">
      <c r="A14" s="1045">
        <v>4171</v>
      </c>
      <c r="B14" s="1059" t="s">
        <v>469</v>
      </c>
      <c r="C14" s="1060"/>
      <c r="D14" s="1071">
        <v>5</v>
      </c>
      <c r="E14" s="1072" t="s">
        <v>352</v>
      </c>
      <c r="F14" s="1073" t="s">
        <v>3251</v>
      </c>
      <c r="G14" s="1074" t="s">
        <v>465</v>
      </c>
      <c r="H14" s="1075" t="s">
        <v>352</v>
      </c>
      <c r="I14" s="1075" t="s">
        <v>352</v>
      </c>
      <c r="J14" s="1076">
        <v>0</v>
      </c>
      <c r="K14" s="1074" t="s">
        <v>339</v>
      </c>
      <c r="L14" s="1077">
        <v>2.6765678731529106E-3</v>
      </c>
      <c r="M14" s="1078">
        <v>1</v>
      </c>
      <c r="N14" s="1079">
        <v>1.1358476947699978</v>
      </c>
      <c r="O14" s="1073" t="s">
        <v>3276</v>
      </c>
      <c r="P14" s="1041" t="s">
        <v>2211</v>
      </c>
      <c r="Q14" s="1041" t="s">
        <v>2283</v>
      </c>
      <c r="R14" s="1094">
        <v>2</v>
      </c>
      <c r="S14" s="1094">
        <v>4</v>
      </c>
      <c r="T14" s="1094">
        <v>1</v>
      </c>
      <c r="U14" s="1094">
        <v>1</v>
      </c>
      <c r="V14" s="1094">
        <v>1</v>
      </c>
      <c r="W14" s="1094">
        <v>3</v>
      </c>
      <c r="X14" s="1089">
        <v>3</v>
      </c>
      <c r="Y14" s="1089">
        <v>1.05</v>
      </c>
      <c r="Z14" s="1093">
        <v>1.1248669232235737</v>
      </c>
      <c r="AA14" s="1093">
        <v>1.1358476947699978</v>
      </c>
      <c r="AB14" s="1093" t="s">
        <v>3247</v>
      </c>
      <c r="AC14" s="1095">
        <v>1.05</v>
      </c>
      <c r="AD14" s="1095">
        <v>1.1000000000000001</v>
      </c>
      <c r="AE14" s="1095">
        <v>1</v>
      </c>
      <c r="AF14" s="1095">
        <v>1</v>
      </c>
      <c r="AG14" s="1095">
        <v>1</v>
      </c>
      <c r="AH14" s="1095">
        <v>1.05</v>
      </c>
    </row>
    <row r="15" spans="1:34" ht="24">
      <c r="A15" s="1045">
        <v>31120</v>
      </c>
      <c r="B15" s="1059" t="s">
        <v>469</v>
      </c>
      <c r="C15" s="1060"/>
      <c r="D15" s="1071">
        <v>5</v>
      </c>
      <c r="E15" s="1072" t="s">
        <v>352</v>
      </c>
      <c r="F15" s="1073" t="s">
        <v>3277</v>
      </c>
      <c r="G15" s="1074" t="s">
        <v>44</v>
      </c>
      <c r="H15" s="1075" t="s">
        <v>352</v>
      </c>
      <c r="I15" s="1075" t="s">
        <v>352</v>
      </c>
      <c r="J15" s="1076">
        <v>0</v>
      </c>
      <c r="K15" s="1074" t="s">
        <v>339</v>
      </c>
      <c r="L15" s="1077">
        <v>-1.7194294299960676E-3</v>
      </c>
      <c r="M15" s="1078">
        <v>1</v>
      </c>
      <c r="N15" s="1079">
        <v>1.1358476947699978</v>
      </c>
      <c r="O15" s="1073" t="s">
        <v>3278</v>
      </c>
      <c r="P15" s="1041" t="s">
        <v>2284</v>
      </c>
      <c r="Q15" s="1041" t="s">
        <v>2276</v>
      </c>
      <c r="R15" s="1094">
        <v>2</v>
      </c>
      <c r="S15" s="1094">
        <v>4</v>
      </c>
      <c r="T15" s="1094">
        <v>1</v>
      </c>
      <c r="U15" s="1094">
        <v>1</v>
      </c>
      <c r="V15" s="1094">
        <v>1</v>
      </c>
      <c r="W15" s="1094">
        <v>3</v>
      </c>
      <c r="X15" s="1089">
        <v>3</v>
      </c>
      <c r="Y15" s="1089">
        <v>1.05</v>
      </c>
      <c r="Z15" s="1093">
        <v>1.1248669232235737</v>
      </c>
      <c r="AA15" s="1093">
        <v>1.1358476947699978</v>
      </c>
      <c r="AB15" s="1093" t="s">
        <v>3247</v>
      </c>
      <c r="AC15" s="1095">
        <v>1.05</v>
      </c>
      <c r="AD15" s="1095">
        <v>1.1000000000000001</v>
      </c>
      <c r="AE15" s="1095">
        <v>1</v>
      </c>
      <c r="AF15" s="1095">
        <v>1</v>
      </c>
      <c r="AG15" s="1095">
        <v>1</v>
      </c>
      <c r="AH15" s="1095">
        <v>1.05</v>
      </c>
    </row>
    <row r="16" spans="1:34" ht="24">
      <c r="A16" s="1045">
        <v>31129</v>
      </c>
      <c r="B16" s="1059" t="s">
        <v>469</v>
      </c>
      <c r="C16" s="1060"/>
      <c r="D16" s="1071">
        <v>5</v>
      </c>
      <c r="E16" s="1072" t="s">
        <v>352</v>
      </c>
      <c r="F16" s="1073" t="s">
        <v>3279</v>
      </c>
      <c r="G16" s="1074" t="s">
        <v>44</v>
      </c>
      <c r="H16" s="1075" t="s">
        <v>352</v>
      </c>
      <c r="I16" s="1075" t="s">
        <v>352</v>
      </c>
      <c r="J16" s="1076">
        <v>0</v>
      </c>
      <c r="K16" s="1074" t="s">
        <v>339</v>
      </c>
      <c r="L16" s="1077">
        <v>-1.9519501358318345E-3</v>
      </c>
      <c r="M16" s="1078">
        <v>1</v>
      </c>
      <c r="N16" s="1079">
        <v>1.1358476947699978</v>
      </c>
      <c r="O16" s="1073" t="s">
        <v>3278</v>
      </c>
      <c r="P16" s="1041" t="s">
        <v>2284</v>
      </c>
      <c r="Q16" s="1041" t="s">
        <v>2276</v>
      </c>
      <c r="R16" s="1094">
        <v>2</v>
      </c>
      <c r="S16" s="1094">
        <v>4</v>
      </c>
      <c r="T16" s="1094">
        <v>1</v>
      </c>
      <c r="U16" s="1094">
        <v>1</v>
      </c>
      <c r="V16" s="1094">
        <v>1</v>
      </c>
      <c r="W16" s="1094">
        <v>3</v>
      </c>
      <c r="X16" s="1089">
        <v>3</v>
      </c>
      <c r="Y16" s="1089">
        <v>1.05</v>
      </c>
      <c r="Z16" s="1093">
        <v>1.1248669232235737</v>
      </c>
      <c r="AA16" s="1093">
        <v>1.1358476947699978</v>
      </c>
      <c r="AB16" s="1093" t="s">
        <v>3247</v>
      </c>
      <c r="AC16" s="1095">
        <v>1.05</v>
      </c>
      <c r="AD16" s="1095">
        <v>1.1000000000000001</v>
      </c>
      <c r="AE16" s="1095">
        <v>1</v>
      </c>
      <c r="AF16" s="1095">
        <v>1</v>
      </c>
      <c r="AG16" s="1095">
        <v>1</v>
      </c>
      <c r="AH16" s="1095">
        <v>1.05</v>
      </c>
    </row>
    <row r="17" spans="1:35" ht="24">
      <c r="A17" s="1045">
        <v>197</v>
      </c>
      <c r="B17" s="1059" t="s">
        <v>357</v>
      </c>
      <c r="C17" s="1060"/>
      <c r="D17" s="1071" t="s">
        <v>352</v>
      </c>
      <c r="E17" s="1072">
        <v>4</v>
      </c>
      <c r="F17" s="1073" t="s">
        <v>924</v>
      </c>
      <c r="G17" s="1074" t="s">
        <v>352</v>
      </c>
      <c r="H17" s="1075" t="s">
        <v>246</v>
      </c>
      <c r="I17" s="1075" t="s">
        <v>619</v>
      </c>
      <c r="J17" s="1076" t="s">
        <v>352</v>
      </c>
      <c r="K17" s="1074" t="s">
        <v>339</v>
      </c>
      <c r="L17" s="1077">
        <v>-0.17978079149006818</v>
      </c>
      <c r="M17" s="1078">
        <v>1</v>
      </c>
      <c r="N17" s="1079">
        <v>1.1358476947699978</v>
      </c>
      <c r="O17" s="1073" t="s">
        <v>3274</v>
      </c>
      <c r="P17" s="1041" t="s">
        <v>2280</v>
      </c>
      <c r="Q17" s="1041" t="s">
        <v>2208</v>
      </c>
      <c r="R17" s="1094">
        <v>2</v>
      </c>
      <c r="S17" s="1094">
        <v>4</v>
      </c>
      <c r="T17" s="1094">
        <v>1</v>
      </c>
      <c r="U17" s="1094">
        <v>1</v>
      </c>
      <c r="V17" s="1094">
        <v>1</v>
      </c>
      <c r="W17" s="1094">
        <v>3</v>
      </c>
      <c r="X17" s="1089">
        <v>14</v>
      </c>
      <c r="Y17" s="1089">
        <v>1.05</v>
      </c>
      <c r="Z17" s="1093">
        <v>1.1248669232235737</v>
      </c>
      <c r="AA17" s="1093">
        <v>1.1358476947699978</v>
      </c>
      <c r="AB17" s="1093" t="s">
        <v>3247</v>
      </c>
      <c r="AC17" s="1095">
        <v>1.05</v>
      </c>
      <c r="AD17" s="1095">
        <v>1.1000000000000001</v>
      </c>
      <c r="AE17" s="1095">
        <v>1</v>
      </c>
      <c r="AF17" s="1095">
        <v>1</v>
      </c>
      <c r="AG17" s="1095">
        <v>1</v>
      </c>
      <c r="AH17" s="1095">
        <v>1.05</v>
      </c>
    </row>
    <row r="18" spans="1:35">
      <c r="U18" s="1080"/>
      <c r="V18" s="1080"/>
      <c r="W18" s="1080"/>
      <c r="X18" s="1080"/>
    </row>
    <row r="19" spans="1:35">
      <c r="L19" s="1297"/>
      <c r="P19" s="1298"/>
      <c r="U19" s="1080"/>
      <c r="V19" s="1080"/>
      <c r="W19" s="1080"/>
      <c r="X19" s="1080"/>
    </row>
    <row r="20" spans="1:35">
      <c r="P20" s="1298"/>
    </row>
    <row r="22" spans="1:35" s="1192" customFormat="1">
      <c r="A22" s="1080"/>
      <c r="B22" s="1105"/>
      <c r="C22" s="1106"/>
      <c r="D22" s="1080"/>
      <c r="E22" s="1080"/>
      <c r="F22" s="1299" t="s">
        <v>2278</v>
      </c>
      <c r="G22" s="1300"/>
      <c r="H22" s="1300"/>
      <c r="I22" s="1300"/>
      <c r="J22" s="1300"/>
      <c r="K22" s="1300"/>
      <c r="L22" s="1300"/>
      <c r="M22" s="1107"/>
      <c r="N22" s="1107"/>
      <c r="O22" s="1107"/>
      <c r="Y22" s="1080"/>
      <c r="Z22" s="1080"/>
      <c r="AA22" s="1080"/>
      <c r="AB22" s="1080"/>
      <c r="AC22" s="1080"/>
      <c r="AD22" s="1080"/>
      <c r="AE22" s="1080"/>
      <c r="AF22" s="1080"/>
      <c r="AG22" s="1080"/>
      <c r="AH22" s="1080"/>
      <c r="AI22" s="1080"/>
    </row>
    <row r="23" spans="1:35" s="1192" customFormat="1">
      <c r="A23" s="1080"/>
      <c r="B23" s="1105"/>
      <c r="C23" s="1106"/>
      <c r="D23" s="1080"/>
      <c r="E23" s="1080"/>
      <c r="F23" s="1080" t="s">
        <v>2215</v>
      </c>
      <c r="G23" s="1300"/>
      <c r="H23" s="1300"/>
      <c r="I23" s="1300"/>
      <c r="J23" s="1300"/>
      <c r="K23" s="1300" t="s">
        <v>2216</v>
      </c>
      <c r="L23" s="1300">
        <v>0.72</v>
      </c>
      <c r="M23" s="1107"/>
      <c r="N23" s="1107"/>
      <c r="O23" s="1107"/>
      <c r="Q23" s="1298" t="s">
        <v>2285</v>
      </c>
      <c r="Y23" s="1080"/>
      <c r="Z23" s="1080"/>
      <c r="AA23" s="1080"/>
      <c r="AB23" s="1080"/>
      <c r="AC23" s="1080"/>
      <c r="AD23" s="1080"/>
      <c r="AE23" s="1080"/>
      <c r="AF23" s="1080"/>
      <c r="AG23" s="1080"/>
      <c r="AH23" s="1080"/>
      <c r="AI23" s="1080"/>
    </row>
    <row r="24" spans="1:35" s="1192" customFormat="1">
      <c r="A24" s="1080"/>
      <c r="B24" s="1105"/>
      <c r="C24" s="1106"/>
      <c r="D24" s="1080"/>
      <c r="E24" s="1080"/>
      <c r="F24" s="1080" t="s">
        <v>2218</v>
      </c>
      <c r="G24" s="1080"/>
      <c r="H24" s="1080"/>
      <c r="I24" s="1080"/>
      <c r="J24" s="1080"/>
      <c r="K24" s="1080" t="s">
        <v>241</v>
      </c>
      <c r="L24" s="1302">
        <v>16.507707666666668</v>
      </c>
      <c r="M24" s="1107"/>
      <c r="N24" s="1107"/>
      <c r="O24" s="1107"/>
      <c r="Q24" s="1308" t="s">
        <v>2248</v>
      </c>
      <c r="Y24" s="1080"/>
      <c r="Z24" s="1080"/>
      <c r="AA24" s="1080"/>
      <c r="AB24" s="1080"/>
      <c r="AC24" s="1080"/>
      <c r="AD24" s="1080"/>
      <c r="AE24" s="1080"/>
      <c r="AF24" s="1080"/>
      <c r="AG24" s="1080"/>
      <c r="AH24" s="1080"/>
      <c r="AI24" s="1080"/>
    </row>
    <row r="25" spans="1:35" s="1192" customFormat="1">
      <c r="A25" s="1080"/>
      <c r="B25" s="1105"/>
      <c r="C25" s="1106"/>
      <c r="D25" s="1080"/>
      <c r="E25" s="1080"/>
      <c r="F25" s="1080" t="s">
        <v>2220</v>
      </c>
      <c r="G25" s="1080"/>
      <c r="H25" s="1080"/>
      <c r="I25" s="1080"/>
      <c r="J25" s="1080"/>
      <c r="K25" s="1080" t="s">
        <v>241</v>
      </c>
      <c r="L25" s="1302">
        <v>15.891666666666667</v>
      </c>
      <c r="M25" s="1107"/>
      <c r="N25" s="1107"/>
      <c r="O25" s="1107"/>
      <c r="Q25" s="1298" t="s">
        <v>1668</v>
      </c>
      <c r="Y25" s="1080"/>
      <c r="Z25" s="1080"/>
      <c r="AA25" s="1080"/>
      <c r="AB25" s="1080"/>
      <c r="AC25" s="1080"/>
      <c r="AD25" s="1080"/>
      <c r="AE25" s="1080"/>
      <c r="AF25" s="1080"/>
      <c r="AG25" s="1080"/>
      <c r="AH25" s="1080"/>
      <c r="AI25" s="1080"/>
    </row>
    <row r="26" spans="1:35">
      <c r="L26" s="1302"/>
    </row>
    <row r="27" spans="1:35" s="1192" customFormat="1">
      <c r="A27" s="1080"/>
      <c r="B27" s="1105"/>
      <c r="C27" s="1106"/>
      <c r="D27" s="1080"/>
      <c r="E27" s="1080"/>
      <c r="F27" s="1299"/>
      <c r="G27" s="1080"/>
      <c r="H27" s="1080"/>
      <c r="I27" s="1080"/>
      <c r="J27" s="1080"/>
      <c r="K27" s="1080"/>
      <c r="L27" s="1302"/>
      <c r="M27" s="1107"/>
      <c r="N27" s="1107"/>
      <c r="O27" s="1107"/>
      <c r="Q27" s="1298"/>
      <c r="Y27" s="1080"/>
      <c r="Z27" s="1080"/>
      <c r="AA27" s="1080"/>
      <c r="AB27" s="1080"/>
      <c r="AC27" s="1080"/>
      <c r="AD27" s="1080"/>
      <c r="AE27" s="1080"/>
      <c r="AF27" s="1080"/>
      <c r="AG27" s="1080"/>
      <c r="AH27" s="1080"/>
      <c r="AI27" s="1080"/>
    </row>
    <row r="28" spans="1:35" s="1192" customFormat="1" ht="15" customHeight="1">
      <c r="A28" s="1080"/>
      <c r="B28" s="1563" t="s">
        <v>2230</v>
      </c>
      <c r="C28" s="1106"/>
      <c r="D28" s="1080"/>
      <c r="E28" s="1080"/>
      <c r="F28" s="1080" t="s">
        <v>2231</v>
      </c>
      <c r="G28" s="1080"/>
      <c r="H28" s="1080"/>
      <c r="I28" s="1080"/>
      <c r="J28" s="1080"/>
      <c r="K28" s="1080" t="s">
        <v>353</v>
      </c>
      <c r="L28" s="1312">
        <v>0.9</v>
      </c>
      <c r="M28" s="1107"/>
      <c r="N28" s="1107"/>
      <c r="O28" s="1107"/>
      <c r="Q28" s="1298" t="s">
        <v>2232</v>
      </c>
      <c r="Y28" s="1080"/>
      <c r="Z28" s="1080"/>
      <c r="AA28" s="1080"/>
      <c r="AB28" s="1080"/>
      <c r="AC28" s="1080"/>
      <c r="AD28" s="1080"/>
      <c r="AE28" s="1080"/>
      <c r="AF28" s="1080"/>
      <c r="AG28" s="1080"/>
      <c r="AH28" s="1080"/>
      <c r="AI28" s="1080"/>
    </row>
    <row r="29" spans="1:35" s="1192" customFormat="1" ht="12" customHeight="1">
      <c r="A29" s="1080"/>
      <c r="B29" s="1563"/>
      <c r="C29" s="1313"/>
      <c r="D29" s="1314"/>
      <c r="E29" s="1315"/>
      <c r="F29" s="1316" t="s">
        <v>2233</v>
      </c>
      <c r="G29" s="1317"/>
      <c r="H29" s="1317"/>
      <c r="I29" s="1317"/>
      <c r="J29" s="1317"/>
      <c r="K29" s="1317" t="s">
        <v>2234</v>
      </c>
      <c r="L29" s="1318">
        <v>0.20749999999999999</v>
      </c>
      <c r="M29" s="1319"/>
      <c r="N29" s="1096"/>
      <c r="O29" s="1096"/>
      <c r="Q29" s="1317" t="s">
        <v>2235</v>
      </c>
      <c r="Y29" s="1080"/>
      <c r="Z29" s="1080"/>
      <c r="AA29" s="1080"/>
      <c r="AB29" s="1080"/>
      <c r="AC29" s="1080"/>
      <c r="AD29" s="1080"/>
      <c r="AE29" s="1080"/>
      <c r="AF29" s="1080"/>
      <c r="AG29" s="1080"/>
      <c r="AH29" s="1080"/>
      <c r="AI29" s="1080"/>
    </row>
    <row r="30" spans="1:35" s="1192" customFormat="1">
      <c r="A30" s="1080"/>
      <c r="B30" s="1563"/>
      <c r="C30" s="1313"/>
      <c r="D30" s="1314"/>
      <c r="E30" s="1315"/>
      <c r="F30" s="1316" t="s">
        <v>2236</v>
      </c>
      <c r="G30" s="1317"/>
      <c r="H30" s="1317"/>
      <c r="I30" s="1317"/>
      <c r="J30" s="1317"/>
      <c r="K30" s="1317" t="s">
        <v>352</v>
      </c>
      <c r="L30" s="1320">
        <v>0.3</v>
      </c>
      <c r="M30" s="1319"/>
      <c r="N30" s="1096"/>
      <c r="O30" s="1096"/>
      <c r="Q30" s="1317" t="s">
        <v>2237</v>
      </c>
      <c r="Y30" s="1080"/>
      <c r="Z30" s="1080"/>
      <c r="AA30" s="1080"/>
      <c r="AB30" s="1080"/>
      <c r="AC30" s="1080"/>
      <c r="AD30" s="1080"/>
      <c r="AE30" s="1080"/>
      <c r="AF30" s="1080"/>
      <c r="AG30" s="1080"/>
      <c r="AH30" s="1080"/>
      <c r="AI30" s="1080"/>
    </row>
    <row r="31" spans="1:35" s="1192" customFormat="1">
      <c r="A31" s="1080"/>
      <c r="B31" s="1563"/>
      <c r="C31" s="1313"/>
      <c r="D31" s="1314"/>
      <c r="E31" s="1315"/>
      <c r="F31" s="1316" t="s">
        <v>2238</v>
      </c>
      <c r="G31" s="1317"/>
      <c r="H31" s="1317"/>
      <c r="I31" s="1317"/>
      <c r="J31" s="1317"/>
      <c r="K31" s="1317" t="s">
        <v>2203</v>
      </c>
      <c r="L31" s="1318">
        <v>4.5599999999999996</v>
      </c>
      <c r="M31" s="1319"/>
      <c r="N31" s="1096"/>
      <c r="O31" s="1096"/>
      <c r="P31" s="1317"/>
      <c r="Q31" s="1298" t="s">
        <v>2239</v>
      </c>
      <c r="Y31" s="1080"/>
      <c r="Z31" s="1080"/>
      <c r="AA31" s="1080"/>
      <c r="AB31" s="1080"/>
      <c r="AC31" s="1080"/>
      <c r="AD31" s="1080"/>
      <c r="AE31" s="1080"/>
      <c r="AF31" s="1080"/>
      <c r="AG31" s="1080"/>
      <c r="AH31" s="1080"/>
      <c r="AI31" s="1080"/>
    </row>
    <row r="32" spans="1:35" s="1192" customFormat="1">
      <c r="A32" s="1080"/>
      <c r="B32" s="1563"/>
      <c r="C32" s="1313"/>
      <c r="D32" s="1314"/>
      <c r="E32" s="1315"/>
      <c r="F32" s="1316" t="s">
        <v>2240</v>
      </c>
      <c r="G32" s="1317"/>
      <c r="H32" s="1317"/>
      <c r="I32" s="1317"/>
      <c r="J32" s="1317"/>
      <c r="K32" s="1317" t="s">
        <v>2203</v>
      </c>
      <c r="L32" s="1318">
        <v>2.952</v>
      </c>
      <c r="M32" s="1319"/>
      <c r="N32" s="1096"/>
      <c r="O32" s="1096"/>
      <c r="P32" s="1317"/>
      <c r="Q32" s="1298" t="s">
        <v>2239</v>
      </c>
      <c r="Y32" s="1080"/>
      <c r="Z32" s="1080"/>
      <c r="AA32" s="1080"/>
      <c r="AB32" s="1080"/>
      <c r="AC32" s="1080"/>
      <c r="AD32" s="1080"/>
      <c r="AE32" s="1080"/>
      <c r="AF32" s="1080"/>
      <c r="AG32" s="1080"/>
      <c r="AH32" s="1080"/>
      <c r="AI32" s="1080"/>
    </row>
    <row r="33" spans="1:35" s="1192" customFormat="1">
      <c r="A33" s="1080"/>
      <c r="B33" s="1563"/>
      <c r="C33" s="1313"/>
      <c r="D33" s="1314"/>
      <c r="E33" s="1315"/>
      <c r="F33" s="1316" t="s">
        <v>2241</v>
      </c>
      <c r="G33" s="1317"/>
      <c r="H33" s="1317"/>
      <c r="I33" s="1317"/>
      <c r="J33" s="1317"/>
      <c r="K33" s="1317" t="s">
        <v>908</v>
      </c>
      <c r="L33" s="1318">
        <v>0.57799999999999996</v>
      </c>
      <c r="M33" s="1319"/>
      <c r="N33" s="1096"/>
      <c r="O33" s="1096"/>
      <c r="P33" s="1317"/>
      <c r="Q33" s="1298" t="s">
        <v>2239</v>
      </c>
      <c r="Y33" s="1080"/>
      <c r="Z33" s="1080"/>
      <c r="AA33" s="1080"/>
      <c r="AB33" s="1080"/>
      <c r="AC33" s="1080"/>
      <c r="AD33" s="1080"/>
      <c r="AE33" s="1080"/>
      <c r="AF33" s="1080"/>
      <c r="AG33" s="1080"/>
      <c r="AH33" s="1080"/>
      <c r="AI33" s="1080"/>
    </row>
    <row r="34" spans="1:35" s="1192" customFormat="1">
      <c r="A34" s="1080"/>
      <c r="B34" s="1563"/>
      <c r="C34" s="1313"/>
      <c r="D34" s="1314"/>
      <c r="E34" s="1315"/>
      <c r="F34" s="1316" t="s">
        <v>2242</v>
      </c>
      <c r="G34" s="1317"/>
      <c r="H34" s="1317"/>
      <c r="I34" s="1317"/>
      <c r="J34" s="1317"/>
      <c r="K34" s="1317" t="s">
        <v>908</v>
      </c>
      <c r="L34" s="1318">
        <v>0.22900000000000001</v>
      </c>
      <c r="M34" s="1319"/>
      <c r="N34" s="1096"/>
      <c r="O34" s="1096"/>
      <c r="P34" s="1317"/>
      <c r="Q34" s="1298" t="s">
        <v>2239</v>
      </c>
      <c r="Y34" s="1080"/>
      <c r="Z34" s="1080"/>
      <c r="AA34" s="1080"/>
      <c r="AB34" s="1080"/>
      <c r="AC34" s="1080"/>
      <c r="AD34" s="1080"/>
      <c r="AE34" s="1080"/>
      <c r="AF34" s="1080"/>
      <c r="AG34" s="1080"/>
      <c r="AH34" s="1080"/>
      <c r="AI34" s="1080"/>
    </row>
    <row r="35" spans="1:35" s="1192" customFormat="1">
      <c r="A35" s="1080"/>
      <c r="B35" s="1563"/>
      <c r="C35" s="1313"/>
      <c r="D35" s="1314"/>
      <c r="E35" s="1315"/>
      <c r="F35" s="1316" t="s">
        <v>2243</v>
      </c>
      <c r="G35" s="1317"/>
      <c r="H35" s="1317"/>
      <c r="I35" s="1317"/>
      <c r="J35" s="1317"/>
      <c r="K35" s="1317" t="s">
        <v>908</v>
      </c>
      <c r="L35" s="1318">
        <v>0.4</v>
      </c>
      <c r="M35" s="1319"/>
      <c r="N35" s="1096"/>
      <c r="O35" s="1096"/>
      <c r="P35" s="1317"/>
      <c r="Q35" s="1298" t="s">
        <v>2239</v>
      </c>
      <c r="Y35" s="1080"/>
      <c r="Z35" s="1080"/>
      <c r="AA35" s="1080"/>
      <c r="AB35" s="1080"/>
      <c r="AC35" s="1080"/>
      <c r="AD35" s="1080"/>
      <c r="AE35" s="1080"/>
      <c r="AF35" s="1080"/>
      <c r="AG35" s="1080"/>
      <c r="AH35" s="1080"/>
      <c r="AI35" s="1080"/>
    </row>
    <row r="36" spans="1:35" s="1192" customFormat="1">
      <c r="A36" s="1080"/>
      <c r="B36" s="1105"/>
      <c r="C36" s="1313"/>
      <c r="D36" s="1314"/>
      <c r="E36" s="1315"/>
      <c r="F36" s="1316"/>
      <c r="G36" s="1317"/>
      <c r="H36" s="1317"/>
      <c r="I36" s="1317"/>
      <c r="J36" s="1317"/>
      <c r="K36" s="1317"/>
      <c r="L36" s="1318"/>
      <c r="M36" s="1319"/>
      <c r="N36" s="1096"/>
      <c r="O36" s="1096"/>
      <c r="P36" s="1317"/>
      <c r="Q36" s="1298"/>
      <c r="Y36" s="1080"/>
      <c r="Z36" s="1080"/>
      <c r="AA36" s="1080"/>
      <c r="AB36" s="1080"/>
      <c r="AC36" s="1080"/>
      <c r="AD36" s="1080"/>
      <c r="AE36" s="1080"/>
      <c r="AF36" s="1080"/>
      <c r="AG36" s="1080"/>
      <c r="AH36" s="1080"/>
      <c r="AI36" s="1080"/>
    </row>
    <row r="37" spans="1:35" s="1192" customFormat="1" ht="12" customHeight="1">
      <c r="A37" s="1080"/>
      <c r="B37" s="1563" t="s">
        <v>2244</v>
      </c>
      <c r="C37" s="1313"/>
      <c r="D37" s="1314"/>
      <c r="E37" s="1315"/>
      <c r="F37" s="1316" t="s">
        <v>2286</v>
      </c>
      <c r="G37" s="1317"/>
      <c r="H37" s="1317"/>
      <c r="I37" s="1317"/>
      <c r="J37" s="1317"/>
      <c r="K37" s="1317" t="s">
        <v>1607</v>
      </c>
      <c r="L37" s="1321">
        <v>7.0400000000000003E-3</v>
      </c>
      <c r="M37" s="1319"/>
      <c r="N37" s="1096"/>
      <c r="O37" s="1322"/>
      <c r="P37" s="1317"/>
      <c r="Q37" s="1298" t="s">
        <v>2248</v>
      </c>
      <c r="Y37" s="1080"/>
      <c r="Z37" s="1080"/>
      <c r="AA37" s="1080"/>
      <c r="AB37" s="1080"/>
      <c r="AC37" s="1080"/>
      <c r="AD37" s="1080"/>
      <c r="AE37" s="1080"/>
      <c r="AF37" s="1080"/>
      <c r="AG37" s="1080"/>
      <c r="AH37" s="1080"/>
      <c r="AI37" s="1080"/>
    </row>
    <row r="38" spans="1:35" s="1192" customFormat="1">
      <c r="A38" s="1080"/>
      <c r="B38" s="1563"/>
      <c r="C38" s="1313"/>
      <c r="D38" s="1314"/>
      <c r="E38" s="1315"/>
      <c r="F38" s="1316" t="s">
        <v>2249</v>
      </c>
      <c r="G38" s="1317"/>
      <c r="H38" s="1317"/>
      <c r="I38" s="1317"/>
      <c r="J38" s="1317"/>
      <c r="K38" s="1317" t="s">
        <v>352</v>
      </c>
      <c r="L38" s="1320">
        <v>0.75</v>
      </c>
      <c r="M38" s="1319"/>
      <c r="N38" s="1096"/>
      <c r="O38" s="1322"/>
      <c r="P38" s="1317"/>
      <c r="Q38" s="1298" t="s">
        <v>2248</v>
      </c>
      <c r="Y38" s="1080"/>
      <c r="Z38" s="1080"/>
      <c r="AA38" s="1080"/>
      <c r="AB38" s="1080"/>
      <c r="AC38" s="1080"/>
      <c r="AD38" s="1080"/>
      <c r="AE38" s="1080"/>
      <c r="AF38" s="1080"/>
      <c r="AG38" s="1080"/>
      <c r="AH38" s="1080"/>
      <c r="AI38" s="1080"/>
    </row>
    <row r="39" spans="1:35" s="1192" customFormat="1">
      <c r="A39" s="1080"/>
      <c r="B39" s="1563"/>
      <c r="C39" s="1313"/>
      <c r="D39" s="1314"/>
      <c r="E39" s="1315"/>
      <c r="F39" s="1316" t="s">
        <v>2245</v>
      </c>
      <c r="G39" s="1317"/>
      <c r="H39" s="1317"/>
      <c r="I39" s="1317"/>
      <c r="J39" s="1317"/>
      <c r="K39" s="1317" t="s">
        <v>1607</v>
      </c>
      <c r="L39" s="1321">
        <v>0.1356</v>
      </c>
      <c r="M39" s="1319"/>
      <c r="N39" s="1096"/>
      <c r="O39" s="1096"/>
      <c r="P39" s="1317"/>
      <c r="Q39" s="1298" t="s">
        <v>2248</v>
      </c>
      <c r="Y39" s="1080"/>
      <c r="Z39" s="1080"/>
      <c r="AA39" s="1080"/>
      <c r="AB39" s="1080"/>
      <c r="AC39" s="1080"/>
      <c r="AD39" s="1080"/>
      <c r="AE39" s="1080"/>
      <c r="AF39" s="1080"/>
      <c r="AG39" s="1080"/>
      <c r="AH39" s="1080"/>
      <c r="AI39" s="1080"/>
    </row>
    <row r="40" spans="1:35" s="1192" customFormat="1">
      <c r="A40" s="1080"/>
      <c r="B40" s="1563"/>
      <c r="C40" s="1313"/>
      <c r="D40" s="1314"/>
      <c r="E40" s="1315"/>
      <c r="F40" s="1316" t="s">
        <v>2247</v>
      </c>
      <c r="G40" s="1317"/>
      <c r="H40" s="1317"/>
      <c r="I40" s="1317"/>
      <c r="J40" s="1317"/>
      <c r="K40" s="1317" t="s">
        <v>352</v>
      </c>
      <c r="L40" s="1320">
        <v>0.38</v>
      </c>
      <c r="M40" s="1319"/>
      <c r="N40" s="1096"/>
      <c r="O40" s="1096"/>
      <c r="P40" s="1317"/>
      <c r="Q40" s="1298" t="s">
        <v>2248</v>
      </c>
      <c r="Y40" s="1080"/>
      <c r="Z40" s="1080"/>
      <c r="AA40" s="1080"/>
      <c r="AB40" s="1080"/>
      <c r="AC40" s="1080"/>
      <c r="AD40" s="1080"/>
      <c r="AE40" s="1080"/>
      <c r="AF40" s="1080"/>
      <c r="AG40" s="1080"/>
      <c r="AH40" s="1080"/>
      <c r="AI40" s="1080"/>
    </row>
    <row r="41" spans="1:35" ht="12.75">
      <c r="B41" s="1563"/>
      <c r="F41" s="1323" t="s">
        <v>2250</v>
      </c>
      <c r="G41" s="1324"/>
      <c r="H41" s="1324"/>
      <c r="I41" s="1324"/>
      <c r="J41" s="1324"/>
      <c r="K41" s="1324"/>
      <c r="L41" s="1325">
        <v>0.44</v>
      </c>
      <c r="Q41" s="1298" t="s">
        <v>2251</v>
      </c>
    </row>
    <row r="42" spans="1:35" ht="12.75">
      <c r="F42" s="1323"/>
      <c r="G42" s="1324"/>
      <c r="H42" s="1324"/>
      <c r="I42" s="1324"/>
      <c r="J42" s="1324"/>
      <c r="K42" s="1324"/>
      <c r="L42" s="1325"/>
      <c r="Q42" s="1298"/>
    </row>
    <row r="43" spans="1:35">
      <c r="B43" s="1563" t="s">
        <v>2287</v>
      </c>
      <c r="F43" s="1080" t="s">
        <v>2288</v>
      </c>
      <c r="K43" s="1080" t="s">
        <v>241</v>
      </c>
      <c r="L43" s="1304">
        <v>6.0606060606060608E-2</v>
      </c>
      <c r="Q43" s="1298" t="s">
        <v>2248</v>
      </c>
    </row>
    <row r="44" spans="1:35" ht="12.75">
      <c r="B44" s="1563"/>
      <c r="F44" s="1323" t="s">
        <v>2289</v>
      </c>
      <c r="G44" s="1324"/>
      <c r="H44" s="1324"/>
      <c r="I44" s="1324"/>
      <c r="J44" s="1324"/>
      <c r="K44" s="1080" t="s">
        <v>1393</v>
      </c>
      <c r="L44" s="1332">
        <v>112.4</v>
      </c>
      <c r="Q44" s="1298" t="s">
        <v>2248</v>
      </c>
    </row>
    <row r="45" spans="1:35" ht="12.75">
      <c r="B45" s="1563"/>
      <c r="F45" s="1323" t="s">
        <v>2290</v>
      </c>
      <c r="G45" s="1324"/>
      <c r="H45" s="1324"/>
      <c r="I45" s="1324"/>
      <c r="J45" s="1324"/>
      <c r="K45" s="1080" t="s">
        <v>1393</v>
      </c>
      <c r="L45" s="1332">
        <v>127.6</v>
      </c>
      <c r="Q45" s="1298" t="s">
        <v>2248</v>
      </c>
    </row>
    <row r="49" spans="6:6">
      <c r="F49" s="1327" t="s">
        <v>2257</v>
      </c>
    </row>
  </sheetData>
  <mergeCells count="3">
    <mergeCell ref="B28:B35"/>
    <mergeCell ref="B37:B41"/>
    <mergeCell ref="B43:B45"/>
  </mergeCells>
  <conditionalFormatting sqref="D8:L17">
    <cfRule type="expression" dxfId="520" priority="12">
      <formula>MOD(ROW(),2)=0</formula>
    </cfRule>
  </conditionalFormatting>
  <conditionalFormatting sqref="D11:L11">
    <cfRule type="expression" dxfId="519" priority="11">
      <formula>MOD(ROW(),2)=0</formula>
    </cfRule>
  </conditionalFormatting>
  <conditionalFormatting sqref="D12:L12">
    <cfRule type="expression" dxfId="518" priority="10">
      <formula>MOD(ROW(),2)=0</formula>
    </cfRule>
  </conditionalFormatting>
  <conditionalFormatting sqref="M8:O17">
    <cfRule type="expression" dxfId="517" priority="9">
      <formula>MOD(ROW(),2)=0</formula>
    </cfRule>
  </conditionalFormatting>
  <conditionalFormatting sqref="M11:O11">
    <cfRule type="expression" dxfId="516" priority="8">
      <formula>MOD(ROW(),2)=0</formula>
    </cfRule>
  </conditionalFormatting>
  <conditionalFormatting sqref="M12:O12">
    <cfRule type="expression" dxfId="515" priority="7">
      <formula>MOD(ROW(),2)=0</formula>
    </cfRule>
  </conditionalFormatting>
  <conditionalFormatting sqref="P8:P17">
    <cfRule type="expression" dxfId="514" priority="6">
      <formula>MOD(ROW(),2)=0</formula>
    </cfRule>
  </conditionalFormatting>
  <conditionalFormatting sqref="X8:AH17">
    <cfRule type="expression" dxfId="513" priority="5">
      <formula>MOD(ROW(),2)=0</formula>
    </cfRule>
  </conditionalFormatting>
  <conditionalFormatting sqref="R11:W11">
    <cfRule type="expression" dxfId="512" priority="4">
      <formula>MOD(ROW(),2)=0</formula>
    </cfRule>
  </conditionalFormatting>
  <conditionalFormatting sqref="X11:AH11">
    <cfRule type="expression" dxfId="511" priority="3">
      <formula>MOD(ROW(),2)=0</formula>
    </cfRule>
  </conditionalFormatting>
  <conditionalFormatting sqref="R12:W12">
    <cfRule type="expression" dxfId="510" priority="2">
      <formula>MOD(ROW(),2)=0</formula>
    </cfRule>
  </conditionalFormatting>
  <conditionalFormatting sqref="X12:AH12">
    <cfRule type="expression" dxfId="509" priority="1">
      <formula>MOD(ROW(),2)=0</formula>
    </cfRule>
  </conditionalFormatting>
  <dataValidations count="29">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18:IM18" xr:uid="{530BD830-446A-4525-934E-AAD56BE57D5E}"/>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17" xr:uid="{32F3CC96-4016-4E0E-A818-0C4B3D42BCA6}"/>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17" xr:uid="{A6CE8655-6B15-4E6F-9B30-6048DF3A6459}"/>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17" xr:uid="{76B5BE6F-43DF-4B82-9C9E-709CC54CF9C9}"/>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17" xr:uid="{A597ED88-4FBB-45E0-A440-016ED648B9B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17" xr:uid="{3CF0DB40-2DE8-46F1-A8CB-6AD2876BA435}"/>
    <dataValidation allowBlank="1" showInputMessage="1" showErrorMessage="1" promptTitle="Do not change" prompt="This field is automatically updated from the names-list" sqref="X8:X17" xr:uid="{39342689-15F0-448B-8B70-03F48418A9EE}"/>
    <dataValidation allowBlank="1" showInputMessage="1" showErrorMessage="1" promptTitle="Do not change" prompt="This field is automatically calculated from your inputs." sqref="Y8:AH17" xr:uid="{C01015E5-0B9D-465D-8C89-586CE1B90552}"/>
    <dataValidation allowBlank="1" showInputMessage="1" showErrorMessage="1" prompt="Mean amount of elementary flow or intermediate product flow. Enter your values (or the respective equation) here." sqref="L8:L17" xr:uid="{A46E2194-B434-46C6-9E38-131B020F8E18}"/>
    <dataValidation allowBlank="1" showInputMessage="1" showErrorMessage="1" prompt="always 1" sqref="L7" xr:uid="{89A19D13-367E-416F-B03F-9F44B24F07C7}"/>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6730843D-9795-4F91-B3D5-8CF8BE22460B}"/>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9950A3AB-E890-43C3-9096-C874215ED1D5}"/>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8:R17 R3" xr:uid="{391C04BE-A60C-4929-968E-58A9DCDA0379}"/>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8:W17 W3" xr:uid="{DFDB0321-448D-4EF0-A256-89F8A9AB6C34}"/>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8:V17 V3" xr:uid="{B04B26BE-5473-4498-81B2-D96A81ABB0EF}"/>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8:U17 U3" xr:uid="{C56DCF9F-7BF7-47C4-A945-E81BE998BA86}"/>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8:T17 T3" xr:uid="{4709B7E7-3075-4C42-8BF4-E65E1C16817A}"/>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8:S17 S3" xr:uid="{804F20D7-8227-4A4C-BF45-B29B004DA55B}"/>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7" xr:uid="{CF909D40-0B85-40F1-820B-2FEB2BA18451}"/>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70365BA1-5C76-40CE-8BEF-BBD5D67C2ABD}"/>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17" xr:uid="{74D99007-B1DD-4982-AD18-C0A77ABB6595}"/>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80CEC974-9D06-401E-8CFD-E83F8B1CA9EE}"/>
    <dataValidation allowBlank="1" showInputMessage="1" showErrorMessage="1" promptTitle="Name" prompt="Name of the exchange (elementary flow or intermediate product flow) in English language. " sqref="F2:F3" xr:uid="{478C4485-D414-4C2C-9AC5-8E3DDE28A9D6}"/>
    <dataValidation allowBlank="1" showInputMessage="1" showErrorMessage="1" promptTitle="Infrastructure" prompt="Describes whether the intermediate product flow from or to the unit process is an infrastructure process or not._x000a__x000a_Not applicable to elementary flows." sqref="F5 J2:J3" xr:uid="{FE9BE789-8C4B-4CF6-8923-97A239102BD8}"/>
    <dataValidation allowBlank="1" showInputMessage="1" showErrorMessage="1" promptTitle="Unit" prompt="Unit of the exchange (elementary flow or intermediate product flow)." sqref="F6 K2:K3" xr:uid="{042C7A4B-84DC-40F1-ACC2-888198DFACE3}"/>
    <dataValidation allowBlank="1" showInputMessage="1" showErrorMessage="1" prompt="This cell is automatically updated from the names List according to the index number in L1. It needs to be identical to the output product." sqref="L3:L6" xr:uid="{AB5FB6BC-B9FC-4E50-93EE-6EB9E25F25A3}"/>
    <dataValidation allowBlank="1" showInputMessage="1" showErrorMessage="1" prompt="Do not change." sqref="Z7:AH7 X3:AH4" xr:uid="{246315C3-9081-481F-A583-89833E9BF00E}"/>
    <dataValidation allowBlank="1" showInputMessage="1" showErrorMessage="1" promptTitle="Remarks" prompt="A general comment (data source, calculation procedure, ...) can be made about each individual exchange. The remarks are added to the GeneralComment-field." sqref="P8:Q17 P3:Q3" xr:uid="{EDD8CE7D-1928-4583-8A70-7E151046266C}"/>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F019E6FB-6C72-48E3-A4BE-9A386295E42B}"/>
  </dataValidations>
  <printOptions horizontalCentered="1" verticalCentered="1"/>
  <pageMargins left="0.78740157480314965" right="0.78740157480314965" top="0.98425196850393704" bottom="0.98425196850393704" header="0.51181102362204722" footer="0.51181102362204722"/>
  <pageSetup paperSize="9" scale="41" orientation="landscape" r:id="rId1"/>
  <headerFooter alignWithMargins="0">
    <oddHeader>&amp;A</oddHeader>
    <oddFooter>&amp;L&amp;D&amp;C&amp;F&amp;RSeite &amp;P</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4CDE-285A-45B7-BE7E-170BB936BD9E}">
  <sheetPr codeName="Tabelle44">
    <tabColor theme="6" tint="0.59999389629810485"/>
    <pageSetUpPr fitToPage="1"/>
  </sheetPr>
  <dimension ref="A1:BC37"/>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42578125" style="1080" customWidth="1" outlineLevel="1"/>
    <col min="46" max="46" width="4.28515625" style="1080" customWidth="1" outlineLevel="1"/>
    <col min="47" max="47" width="4" style="1080" customWidth="1" outlineLevel="1"/>
    <col min="48" max="49" width="4.42578125" style="1080" customWidth="1" outlineLevel="1"/>
    <col min="50" max="50" width="4.28515625" style="1080" customWidth="1" outlineLevel="1"/>
    <col min="51" max="51" width="40.7109375" style="1080" customWidth="1"/>
    <col min="52" max="52" width="10.7109375" style="1080" customWidth="1" collapsed="1"/>
    <col min="53" max="54" width="15.7109375" style="1080" customWidth="1"/>
    <col min="55" max="16384" width="11.42578125" style="1080"/>
  </cols>
  <sheetData>
    <row r="1" spans="1:54">
      <c r="A1" s="1041"/>
      <c r="B1" s="1042"/>
      <c r="C1" s="1043"/>
      <c r="D1" s="1041"/>
      <c r="E1" s="1041"/>
      <c r="F1" s="1044" t="s">
        <v>456</v>
      </c>
      <c r="G1" s="1041"/>
      <c r="H1" s="1041"/>
      <c r="I1" s="1041"/>
      <c r="J1" s="1041"/>
      <c r="K1" s="1041"/>
      <c r="L1" s="1045" t="s">
        <v>2292</v>
      </c>
      <c r="M1" s="1046"/>
      <c r="N1" s="1046"/>
      <c r="O1" s="1046"/>
      <c r="P1" s="1045" t="s">
        <v>2293</v>
      </c>
      <c r="Q1" s="1046"/>
      <c r="R1" s="1046"/>
      <c r="S1" s="1046"/>
      <c r="T1" s="1045" t="s">
        <v>2294</v>
      </c>
      <c r="U1" s="1046"/>
      <c r="V1" s="1046"/>
      <c r="W1" s="1046"/>
      <c r="X1" s="1045" t="s">
        <v>2295</v>
      </c>
      <c r="Y1" s="1046"/>
      <c r="Z1" s="1046"/>
      <c r="AA1" s="1046"/>
      <c r="AB1" s="1045" t="s">
        <v>2296</v>
      </c>
      <c r="AC1" s="1046"/>
      <c r="AD1" s="1046"/>
      <c r="AE1" s="1046"/>
      <c r="AF1" s="1080"/>
      <c r="AG1" s="1080"/>
      <c r="AH1" s="1523"/>
      <c r="AI1" s="1523"/>
      <c r="AJ1" s="1523"/>
      <c r="AK1" s="1523"/>
      <c r="AL1" s="1523"/>
      <c r="AM1" s="1523"/>
      <c r="AN1" s="1081"/>
      <c r="AO1" s="1081"/>
      <c r="AP1" s="1081"/>
      <c r="AQ1" s="1081"/>
      <c r="AR1" s="1081"/>
      <c r="BA1" s="1045">
        <v>0</v>
      </c>
      <c r="BB1" s="1080" t="s">
        <v>2273</v>
      </c>
    </row>
    <row r="2" spans="1:54">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81"/>
      <c r="AG2" s="1081"/>
      <c r="AH2" s="1081"/>
      <c r="AI2" s="1081"/>
      <c r="AJ2" s="1081"/>
      <c r="AK2" s="1081"/>
      <c r="AL2" s="1081"/>
      <c r="AM2" s="1081"/>
      <c r="AN2" s="1081"/>
      <c r="BA2" s="1047">
        <v>3707</v>
      </c>
      <c r="BB2" s="1080" t="s">
        <v>1465</v>
      </c>
    </row>
    <row r="3" spans="1:54" ht="102" customHeight="1">
      <c r="A3" s="1050" t="s">
        <v>344</v>
      </c>
      <c r="B3" s="1051"/>
      <c r="C3" s="1043">
        <v>401</v>
      </c>
      <c r="D3" s="1052" t="s">
        <v>458</v>
      </c>
      <c r="E3" s="1052" t="s">
        <v>459</v>
      </c>
      <c r="F3" s="1053" t="s">
        <v>460</v>
      </c>
      <c r="G3" s="1052" t="s">
        <v>461</v>
      </c>
      <c r="H3" s="1052" t="s">
        <v>462</v>
      </c>
      <c r="I3" s="1052" t="s">
        <v>463</v>
      </c>
      <c r="J3" s="1052" t="s">
        <v>464</v>
      </c>
      <c r="K3" s="1052" t="s">
        <v>337</v>
      </c>
      <c r="L3" s="1054" t="s">
        <v>3280</v>
      </c>
      <c r="M3" s="1055" t="s">
        <v>187</v>
      </c>
      <c r="N3" s="1055" t="s">
        <v>188</v>
      </c>
      <c r="O3" s="1056" t="s">
        <v>492</v>
      </c>
      <c r="P3" s="1054" t="s">
        <v>3281</v>
      </c>
      <c r="Q3" s="1055" t="s">
        <v>187</v>
      </c>
      <c r="R3" s="1055" t="s">
        <v>188</v>
      </c>
      <c r="S3" s="1056" t="s">
        <v>492</v>
      </c>
      <c r="T3" s="1054" t="s">
        <v>3282</v>
      </c>
      <c r="U3" s="1055" t="s">
        <v>187</v>
      </c>
      <c r="V3" s="1055" t="s">
        <v>188</v>
      </c>
      <c r="W3" s="1056" t="s">
        <v>492</v>
      </c>
      <c r="X3" s="1054" t="s">
        <v>3283</v>
      </c>
      <c r="Y3" s="1055" t="s">
        <v>187</v>
      </c>
      <c r="Z3" s="1055" t="s">
        <v>188</v>
      </c>
      <c r="AA3" s="1056" t="s">
        <v>492</v>
      </c>
      <c r="AB3" s="1054" t="s">
        <v>3284</v>
      </c>
      <c r="AC3" s="1055" t="s">
        <v>187</v>
      </c>
      <c r="AD3" s="1055" t="s">
        <v>188</v>
      </c>
      <c r="AE3" s="1056" t="s">
        <v>492</v>
      </c>
      <c r="AF3" s="1082" t="s">
        <v>186</v>
      </c>
      <c r="AG3" s="1082" t="s">
        <v>345</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c r="BA3" s="1054" t="s">
        <v>2291</v>
      </c>
      <c r="BB3" s="1053" t="s">
        <v>2274</v>
      </c>
    </row>
    <row r="4" spans="1:54" ht="12" customHeight="1">
      <c r="A4" s="1041"/>
      <c r="B4" s="1051"/>
      <c r="C4" s="1043">
        <v>662</v>
      </c>
      <c r="D4" s="1053"/>
      <c r="E4" s="1053"/>
      <c r="F4" s="1053" t="s">
        <v>461</v>
      </c>
      <c r="G4" s="1053"/>
      <c r="H4" s="1053"/>
      <c r="I4" s="1053"/>
      <c r="J4" s="1053"/>
      <c r="K4" s="1053"/>
      <c r="L4" s="1054" t="s">
        <v>191</v>
      </c>
      <c r="M4" s="1057"/>
      <c r="N4" s="1057"/>
      <c r="O4" s="1058"/>
      <c r="P4" s="1054" t="s">
        <v>191</v>
      </c>
      <c r="Q4" s="1057"/>
      <c r="R4" s="1057"/>
      <c r="S4" s="1058"/>
      <c r="T4" s="1054" t="s">
        <v>191</v>
      </c>
      <c r="U4" s="1057"/>
      <c r="V4" s="1057"/>
      <c r="W4" s="1058"/>
      <c r="X4" s="1054" t="s">
        <v>191</v>
      </c>
      <c r="Y4" s="1057"/>
      <c r="Z4" s="1057"/>
      <c r="AA4" s="1058"/>
      <c r="AB4" s="1054" t="s">
        <v>191</v>
      </c>
      <c r="AC4" s="1057"/>
      <c r="AD4" s="1057"/>
      <c r="AE4" s="1058"/>
      <c r="AF4" s="1086"/>
      <c r="AG4" s="1086"/>
      <c r="AH4" s="1087" t="s">
        <v>192</v>
      </c>
      <c r="AI4" s="1082"/>
      <c r="AJ4" s="1082"/>
      <c r="AK4" s="1082"/>
      <c r="AL4" s="1082"/>
      <c r="AM4" s="1082"/>
      <c r="AN4" s="1088"/>
      <c r="AO4" s="1088"/>
      <c r="AP4" s="1088" t="s">
        <v>190</v>
      </c>
      <c r="AQ4" s="1088" t="s">
        <v>190</v>
      </c>
      <c r="AR4" s="1089"/>
      <c r="AS4" s="1090"/>
      <c r="AT4" s="1090"/>
      <c r="AU4" s="1090"/>
      <c r="AV4" s="1090"/>
      <c r="AW4" s="1090"/>
      <c r="AX4" s="1090"/>
      <c r="BA4" s="1054" t="s">
        <v>465</v>
      </c>
      <c r="BB4" s="1081" t="s">
        <v>465</v>
      </c>
    </row>
    <row r="5" spans="1:54" ht="12"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54">
        <v>0</v>
      </c>
      <c r="AC5" s="1057"/>
      <c r="AD5" s="1057"/>
      <c r="AE5" s="1058"/>
      <c r="AF5" s="1086"/>
      <c r="AG5" s="1086"/>
      <c r="AH5" s="1082"/>
      <c r="AI5" s="1082"/>
      <c r="AJ5" s="1082"/>
      <c r="AK5" s="1082"/>
      <c r="AL5" s="1082"/>
      <c r="AM5" s="1082"/>
      <c r="AN5" s="1089"/>
      <c r="AO5" s="1089"/>
      <c r="AP5" s="1089"/>
      <c r="AQ5" s="1089"/>
      <c r="AR5" s="1089"/>
      <c r="AS5" s="1090"/>
      <c r="AT5" s="1090"/>
      <c r="AU5" s="1090"/>
      <c r="AV5" s="1090"/>
      <c r="AW5" s="1090"/>
      <c r="AX5" s="1090"/>
      <c r="BA5" s="1054">
        <v>0</v>
      </c>
      <c r="BB5" s="1081">
        <v>0</v>
      </c>
    </row>
    <row r="6" spans="1:54" ht="12" customHeight="1">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054" t="s">
        <v>339</v>
      </c>
      <c r="AC6" s="1057"/>
      <c r="AD6" s="1057"/>
      <c r="AE6" s="1058"/>
      <c r="AF6" s="1086"/>
      <c r="AG6" s="1086"/>
      <c r="AH6" s="1091"/>
      <c r="AI6" s="1091"/>
      <c r="AJ6" s="1091"/>
      <c r="AK6" s="1091"/>
      <c r="AL6" s="1091"/>
      <c r="AM6" s="1091"/>
      <c r="AN6" s="1089"/>
      <c r="AO6" s="1089"/>
      <c r="AP6" s="1092"/>
      <c r="AQ6" s="1092"/>
      <c r="AR6" s="1093"/>
      <c r="AS6" s="1090"/>
      <c r="AT6" s="1090"/>
      <c r="AU6" s="1090"/>
      <c r="AV6" s="1090"/>
      <c r="AW6" s="1090"/>
      <c r="AX6" s="1090"/>
      <c r="BA6" s="1054" t="s">
        <v>339</v>
      </c>
      <c r="BB6" s="1081" t="s">
        <v>340</v>
      </c>
    </row>
    <row r="7" spans="1:54">
      <c r="A7" s="1045" t="s">
        <v>2292</v>
      </c>
      <c r="B7" s="1059" t="s">
        <v>467</v>
      </c>
      <c r="C7" s="1060"/>
      <c r="D7" s="1061" t="s">
        <v>352</v>
      </c>
      <c r="E7" s="1062">
        <v>0</v>
      </c>
      <c r="F7" s="1063" t="s">
        <v>3280</v>
      </c>
      <c r="G7" s="1064" t="s">
        <v>191</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86"/>
      <c r="AG7" s="1086"/>
      <c r="AH7" s="1082"/>
      <c r="AI7" s="1082"/>
      <c r="AJ7" s="1082"/>
      <c r="AK7" s="1082"/>
      <c r="AL7" s="1082"/>
      <c r="AM7" s="1082"/>
      <c r="AN7" s="1089"/>
      <c r="AO7" s="1089"/>
      <c r="AP7" s="1089"/>
      <c r="AQ7" s="1089"/>
      <c r="AR7" s="1089"/>
      <c r="AS7" s="1089"/>
      <c r="AT7" s="1089"/>
      <c r="AU7" s="1089"/>
      <c r="AV7" s="1089"/>
      <c r="AW7" s="1089"/>
      <c r="AX7" s="1089"/>
      <c r="BA7" s="1067">
        <v>1</v>
      </c>
      <c r="BB7" s="1295">
        <v>16.507707666666668</v>
      </c>
    </row>
    <row r="8" spans="1:54" ht="24">
      <c r="A8" s="1045" t="s">
        <v>2293</v>
      </c>
      <c r="B8" s="1059"/>
      <c r="C8" s="1060"/>
      <c r="D8" s="1061" t="s">
        <v>352</v>
      </c>
      <c r="E8" s="1062">
        <v>0</v>
      </c>
      <c r="F8" s="1063" t="s">
        <v>3281</v>
      </c>
      <c r="G8" s="1064" t="s">
        <v>191</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86"/>
      <c r="AG8" s="1086"/>
      <c r="AH8" s="1082"/>
      <c r="AI8" s="1082"/>
      <c r="AJ8" s="1082"/>
      <c r="AK8" s="1082"/>
      <c r="AL8" s="1082"/>
      <c r="AM8" s="1082"/>
      <c r="AN8" s="1089"/>
      <c r="AO8" s="1089"/>
      <c r="AP8" s="1089"/>
      <c r="AQ8" s="1089"/>
      <c r="AR8" s="1089"/>
      <c r="AS8" s="1089"/>
      <c r="AT8" s="1089"/>
      <c r="AU8" s="1089"/>
      <c r="AV8" s="1089"/>
      <c r="AW8" s="1089"/>
      <c r="AX8" s="1089"/>
      <c r="BA8" s="1067">
        <v>0.96268161440464883</v>
      </c>
      <c r="BB8" s="1295">
        <v>15.891666666666667</v>
      </c>
    </row>
    <row r="9" spans="1:54" ht="24">
      <c r="A9" s="1045" t="s">
        <v>2294</v>
      </c>
      <c r="B9" s="1059"/>
      <c r="C9" s="1060"/>
      <c r="D9" s="1061" t="s">
        <v>352</v>
      </c>
      <c r="E9" s="1062">
        <v>0</v>
      </c>
      <c r="F9" s="1063" t="s">
        <v>3282</v>
      </c>
      <c r="G9" s="1064" t="s">
        <v>191</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86"/>
      <c r="AG9" s="1086"/>
      <c r="AH9" s="1082"/>
      <c r="AI9" s="1082"/>
      <c r="AJ9" s="1082"/>
      <c r="AK9" s="1082"/>
      <c r="AL9" s="1082"/>
      <c r="AM9" s="1082"/>
      <c r="AN9" s="1089"/>
      <c r="AO9" s="1089"/>
      <c r="AP9" s="1089"/>
      <c r="AQ9" s="1089"/>
      <c r="AR9" s="1089"/>
      <c r="AS9" s="1089"/>
      <c r="AT9" s="1089"/>
      <c r="AU9" s="1089"/>
      <c r="AV9" s="1089"/>
      <c r="AW9" s="1089"/>
      <c r="AX9" s="1089"/>
      <c r="BA9" s="1067">
        <v>4.779585487773054E-3</v>
      </c>
      <c r="BB9" s="1295">
        <v>7.8899999999999998E-2</v>
      </c>
    </row>
    <row r="10" spans="1:54" ht="24">
      <c r="A10" s="1045" t="s">
        <v>2295</v>
      </c>
      <c r="B10" s="1059"/>
      <c r="C10" s="1060"/>
      <c r="D10" s="1061" t="s">
        <v>352</v>
      </c>
      <c r="E10" s="1062">
        <v>0</v>
      </c>
      <c r="F10" s="1063" t="s">
        <v>3283</v>
      </c>
      <c r="G10" s="1064" t="s">
        <v>191</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86"/>
      <c r="AG10" s="1086"/>
      <c r="AH10" s="1082"/>
      <c r="AI10" s="1082"/>
      <c r="AJ10" s="1082"/>
      <c r="AK10" s="1082"/>
      <c r="AL10" s="1082"/>
      <c r="AM10" s="1082"/>
      <c r="AN10" s="1089"/>
      <c r="AO10" s="1089"/>
      <c r="AP10" s="1089"/>
      <c r="AQ10" s="1089"/>
      <c r="AR10" s="1089"/>
      <c r="AS10" s="1089"/>
      <c r="AT10" s="1089"/>
      <c r="AU10" s="1089"/>
      <c r="AV10" s="1089"/>
      <c r="AW10" s="1089"/>
      <c r="AX10" s="1089"/>
      <c r="BA10" s="1067">
        <v>1.7194294299960676E-3</v>
      </c>
      <c r="BB10" s="1295">
        <v>2.8383838383838386E-2</v>
      </c>
    </row>
    <row r="11" spans="1:54" ht="24">
      <c r="A11" s="1045" t="s">
        <v>2296</v>
      </c>
      <c r="B11" s="1059"/>
      <c r="C11" s="1060"/>
      <c r="D11" s="1061" t="s">
        <v>352</v>
      </c>
      <c r="E11" s="1062">
        <v>0</v>
      </c>
      <c r="F11" s="1063" t="s">
        <v>3284</v>
      </c>
      <c r="G11" s="1064" t="s">
        <v>191</v>
      </c>
      <c r="H11" s="1065" t="s">
        <v>352</v>
      </c>
      <c r="I11" s="1065" t="s">
        <v>352</v>
      </c>
      <c r="J11" s="1066">
        <v>0</v>
      </c>
      <c r="K11" s="1064" t="s">
        <v>339</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86"/>
      <c r="AG11" s="1086"/>
      <c r="AH11" s="1082"/>
      <c r="AI11" s="1082"/>
      <c r="AJ11" s="1082"/>
      <c r="AK11" s="1082"/>
      <c r="AL11" s="1082"/>
      <c r="AM11" s="1082"/>
      <c r="AN11" s="1089"/>
      <c r="AO11" s="1089"/>
      <c r="AP11" s="1089"/>
      <c r="AQ11" s="1089"/>
      <c r="AR11" s="1089"/>
      <c r="AS11" s="1089"/>
      <c r="AT11" s="1089"/>
      <c r="AU11" s="1089"/>
      <c r="AV11" s="1089"/>
      <c r="AW11" s="1089"/>
      <c r="AX11" s="1089"/>
      <c r="BA11" s="1067">
        <v>1.9519501358318345E-3</v>
      </c>
      <c r="BB11" s="1295">
        <v>3.2222222222222222E-2</v>
      </c>
    </row>
    <row r="12" spans="1:54">
      <c r="A12" s="1045" t="s">
        <v>2046</v>
      </c>
      <c r="B12" s="1059" t="s">
        <v>468</v>
      </c>
      <c r="C12" s="1060"/>
      <c r="D12" s="1071">
        <v>5</v>
      </c>
      <c r="E12" s="1072" t="s">
        <v>352</v>
      </c>
      <c r="F12" s="1073" t="s">
        <v>2187</v>
      </c>
      <c r="G12" s="1074" t="s">
        <v>191</v>
      </c>
      <c r="H12" s="1075" t="s">
        <v>352</v>
      </c>
      <c r="I12" s="1075" t="s">
        <v>352</v>
      </c>
      <c r="J12" s="1076">
        <v>0</v>
      </c>
      <c r="K12" s="1074" t="s">
        <v>605</v>
      </c>
      <c r="L12" s="1077">
        <v>0.22446822493646015</v>
      </c>
      <c r="M12" s="1078"/>
      <c r="N12" s="1079"/>
      <c r="O12" s="1073"/>
      <c r="P12" s="1077">
        <v>1.5086498767805693E-2</v>
      </c>
      <c r="Q12" s="1078"/>
      <c r="R12" s="1079"/>
      <c r="S12" s="1073"/>
      <c r="T12" s="1077">
        <v>3.0172997535611383</v>
      </c>
      <c r="U12" s="1078"/>
      <c r="V12" s="1079"/>
      <c r="W12" s="1073"/>
      <c r="X12" s="1077">
        <v>6.9477296956999918E-2</v>
      </c>
      <c r="Y12" s="1078"/>
      <c r="Z12" s="1079"/>
      <c r="AA12" s="1073"/>
      <c r="AB12" s="1077">
        <v>5.8890280277838007</v>
      </c>
      <c r="AC12" s="1078">
        <v>1</v>
      </c>
      <c r="AD12" s="1079">
        <v>1.1358476947699978</v>
      </c>
      <c r="AE12" s="1073" t="s">
        <v>3266</v>
      </c>
      <c r="AF12" s="1041"/>
      <c r="AG12" s="1041" t="s">
        <v>2276</v>
      </c>
      <c r="AH12" s="1094">
        <v>2</v>
      </c>
      <c r="AI12" s="1094">
        <v>4</v>
      </c>
      <c r="AJ12" s="1094">
        <v>1</v>
      </c>
      <c r="AK12" s="1094">
        <v>1</v>
      </c>
      <c r="AL12" s="1094">
        <v>1</v>
      </c>
      <c r="AM12" s="1094">
        <v>3</v>
      </c>
      <c r="AN12" s="1089">
        <v>3</v>
      </c>
      <c r="AO12" s="1089">
        <v>1.05</v>
      </c>
      <c r="AP12" s="1093">
        <v>1.1248669232235737</v>
      </c>
      <c r="AQ12" s="1093">
        <v>1.1358476947699978</v>
      </c>
      <c r="AR12" s="1093" t="s">
        <v>3247</v>
      </c>
      <c r="AS12" s="1095">
        <v>1.05</v>
      </c>
      <c r="AT12" s="1095">
        <v>1.1000000000000001</v>
      </c>
      <c r="AU12" s="1095">
        <v>1</v>
      </c>
      <c r="AV12" s="1095">
        <v>1</v>
      </c>
      <c r="AW12" s="1095">
        <v>1</v>
      </c>
      <c r="AX12" s="1095">
        <v>1.05</v>
      </c>
      <c r="BA12" s="1077">
        <v>0.26502771240820167</v>
      </c>
      <c r="BB12" s="1295">
        <v>4.375</v>
      </c>
    </row>
    <row r="13" spans="1:54">
      <c r="A13" s="1045">
        <v>1780</v>
      </c>
      <c r="B13" s="1059" t="s">
        <v>469</v>
      </c>
      <c r="C13" s="1060"/>
      <c r="D13" s="1071">
        <v>5</v>
      </c>
      <c r="E13" s="1072" t="s">
        <v>352</v>
      </c>
      <c r="F13" s="1073" t="s">
        <v>3057</v>
      </c>
      <c r="G13" s="1074" t="s">
        <v>336</v>
      </c>
      <c r="H13" s="1075" t="s">
        <v>352</v>
      </c>
      <c r="I13" s="1075" t="s">
        <v>352</v>
      </c>
      <c r="J13" s="1076">
        <v>0</v>
      </c>
      <c r="K13" s="1074" t="s">
        <v>339</v>
      </c>
      <c r="L13" s="1077">
        <v>0.27791304039752218</v>
      </c>
      <c r="M13" s="1078"/>
      <c r="N13" s="1079"/>
      <c r="O13" s="1073"/>
      <c r="P13" s="1077">
        <v>1.8678522283949908E-2</v>
      </c>
      <c r="Q13" s="1078"/>
      <c r="R13" s="1079"/>
      <c r="S13" s="1073"/>
      <c r="T13" s="1077">
        <v>3.735704456789982</v>
      </c>
      <c r="U13" s="1078"/>
      <c r="V13" s="1079"/>
      <c r="W13" s="1073"/>
      <c r="X13" s="1077">
        <v>8.6019510518190401E-2</v>
      </c>
      <c r="Y13" s="1078"/>
      <c r="Z13" s="1079"/>
      <c r="AA13" s="1073"/>
      <c r="AB13" s="1077">
        <v>7.2911775582085179</v>
      </c>
      <c r="AC13" s="1078">
        <v>1</v>
      </c>
      <c r="AD13" s="1079">
        <v>1.1358476947699978</v>
      </c>
      <c r="AE13" s="1073" t="s">
        <v>3266</v>
      </c>
      <c r="AF13" s="1041"/>
      <c r="AG13" s="1041" t="s">
        <v>2276</v>
      </c>
      <c r="AH13" s="1094">
        <v>2</v>
      </c>
      <c r="AI13" s="1094">
        <v>4</v>
      </c>
      <c r="AJ13" s="1094">
        <v>1</v>
      </c>
      <c r="AK13" s="1094">
        <v>1</v>
      </c>
      <c r="AL13" s="1094">
        <v>1</v>
      </c>
      <c r="AM13" s="1094">
        <v>3</v>
      </c>
      <c r="AN13" s="1089">
        <v>3</v>
      </c>
      <c r="AO13" s="1089">
        <v>1.05</v>
      </c>
      <c r="AP13" s="1093">
        <v>1.1248669232235737</v>
      </c>
      <c r="AQ13" s="1093">
        <v>1.1358476947699978</v>
      </c>
      <c r="AR13" s="1093" t="s">
        <v>3247</v>
      </c>
      <c r="AS13" s="1095">
        <v>1.05</v>
      </c>
      <c r="AT13" s="1095">
        <v>1.1000000000000001</v>
      </c>
      <c r="AU13" s="1095">
        <v>1</v>
      </c>
      <c r="AV13" s="1095">
        <v>1</v>
      </c>
      <c r="AW13" s="1095">
        <v>1</v>
      </c>
      <c r="AX13" s="1095">
        <v>1.05</v>
      </c>
      <c r="BA13" s="1077">
        <v>0.3281295486958688</v>
      </c>
      <c r="BB13" s="1295">
        <v>5.416666666666667</v>
      </c>
    </row>
    <row r="14" spans="1:54">
      <c r="A14" s="1045">
        <v>1289</v>
      </c>
      <c r="B14" s="1059" t="s">
        <v>469</v>
      </c>
      <c r="C14" s="1060"/>
      <c r="D14" s="1071">
        <v>5</v>
      </c>
      <c r="E14" s="1072" t="s">
        <v>352</v>
      </c>
      <c r="F14" s="1073" t="s">
        <v>2765</v>
      </c>
      <c r="G14" s="1074" t="s">
        <v>465</v>
      </c>
      <c r="H14" s="1075" t="s">
        <v>352</v>
      </c>
      <c r="I14" s="1075" t="s">
        <v>352</v>
      </c>
      <c r="J14" s="1076">
        <v>0</v>
      </c>
      <c r="K14" s="1074" t="s">
        <v>339</v>
      </c>
      <c r="L14" s="1077">
        <v>4.2755852368849554E-3</v>
      </c>
      <c r="M14" s="1078"/>
      <c r="N14" s="1079"/>
      <c r="O14" s="1073"/>
      <c r="P14" s="1077">
        <v>2.8736188129153701E-4</v>
      </c>
      <c r="Q14" s="1078"/>
      <c r="R14" s="1079"/>
      <c r="S14" s="1073"/>
      <c r="T14" s="1077">
        <v>5.7472376258307402E-2</v>
      </c>
      <c r="U14" s="1078"/>
      <c r="V14" s="1079"/>
      <c r="W14" s="1073"/>
      <c r="X14" s="1077">
        <v>1.3233770848952364E-3</v>
      </c>
      <c r="Y14" s="1078"/>
      <c r="Z14" s="1079"/>
      <c r="AA14" s="1073"/>
      <c r="AB14" s="1077">
        <v>0.11217196243397717</v>
      </c>
      <c r="AC14" s="1078">
        <v>1</v>
      </c>
      <c r="AD14" s="1079">
        <v>1.1358476947699978</v>
      </c>
      <c r="AE14" s="1073" t="s">
        <v>3266</v>
      </c>
      <c r="AF14" s="1041"/>
      <c r="AG14" s="1041" t="s">
        <v>2276</v>
      </c>
      <c r="AH14" s="1094">
        <v>2</v>
      </c>
      <c r="AI14" s="1094">
        <v>4</v>
      </c>
      <c r="AJ14" s="1094">
        <v>1</v>
      </c>
      <c r="AK14" s="1094">
        <v>1</v>
      </c>
      <c r="AL14" s="1094">
        <v>1</v>
      </c>
      <c r="AM14" s="1094">
        <v>3</v>
      </c>
      <c r="AN14" s="1089">
        <v>3</v>
      </c>
      <c r="AO14" s="1089">
        <v>1.05</v>
      </c>
      <c r="AP14" s="1093">
        <v>1.1248669232235737</v>
      </c>
      <c r="AQ14" s="1093">
        <v>1.1358476947699978</v>
      </c>
      <c r="AR14" s="1093" t="s">
        <v>3247</v>
      </c>
      <c r="AS14" s="1095">
        <v>1.05</v>
      </c>
      <c r="AT14" s="1095">
        <v>1.1000000000000001</v>
      </c>
      <c r="AU14" s="1095">
        <v>1</v>
      </c>
      <c r="AV14" s="1095">
        <v>1</v>
      </c>
      <c r="AW14" s="1095">
        <v>1</v>
      </c>
      <c r="AX14" s="1095">
        <v>1.05</v>
      </c>
      <c r="BA14" s="1077">
        <v>5.0481469030133654E-3</v>
      </c>
      <c r="BB14" s="1295">
        <v>8.3333333333333329E-2</v>
      </c>
    </row>
    <row r="15" spans="1:54">
      <c r="A15" s="1045">
        <v>1218</v>
      </c>
      <c r="B15" s="1059" t="s">
        <v>469</v>
      </c>
      <c r="C15" s="1060"/>
      <c r="D15" s="1071">
        <v>5</v>
      </c>
      <c r="E15" s="1072" t="s">
        <v>352</v>
      </c>
      <c r="F15" s="1073" t="s">
        <v>2970</v>
      </c>
      <c r="G15" s="1074" t="s">
        <v>465</v>
      </c>
      <c r="H15" s="1075" t="s">
        <v>352</v>
      </c>
      <c r="I15" s="1075" t="s">
        <v>352</v>
      </c>
      <c r="J15" s="1076">
        <v>0</v>
      </c>
      <c r="K15" s="1074" t="s">
        <v>339</v>
      </c>
      <c r="L15" s="1077">
        <v>2.9287758872661943E-2</v>
      </c>
      <c r="M15" s="1078"/>
      <c r="N15" s="1079"/>
      <c r="O15" s="1073"/>
      <c r="P15" s="1077">
        <v>1.968428886847028E-3</v>
      </c>
      <c r="Q15" s="1078"/>
      <c r="R15" s="1079"/>
      <c r="S15" s="1073"/>
      <c r="T15" s="1077">
        <v>0.39368577736940569</v>
      </c>
      <c r="U15" s="1078"/>
      <c r="V15" s="1079"/>
      <c r="W15" s="1073"/>
      <c r="X15" s="1077">
        <v>9.0651330315323683E-3</v>
      </c>
      <c r="Y15" s="1078"/>
      <c r="Z15" s="1079"/>
      <c r="AA15" s="1073"/>
      <c r="AB15" s="1077">
        <v>0.76837794267274351</v>
      </c>
      <c r="AC15" s="1078">
        <v>1</v>
      </c>
      <c r="AD15" s="1079">
        <v>1.1358476947699978</v>
      </c>
      <c r="AE15" s="1073" t="s">
        <v>3266</v>
      </c>
      <c r="AF15" s="1041"/>
      <c r="AG15" s="1041" t="s">
        <v>2276</v>
      </c>
      <c r="AH15" s="1094">
        <v>2</v>
      </c>
      <c r="AI15" s="1094">
        <v>4</v>
      </c>
      <c r="AJ15" s="1094">
        <v>1</v>
      </c>
      <c r="AK15" s="1094">
        <v>1</v>
      </c>
      <c r="AL15" s="1094">
        <v>1</v>
      </c>
      <c r="AM15" s="1094">
        <v>3</v>
      </c>
      <c r="AN15" s="1089">
        <v>3</v>
      </c>
      <c r="AO15" s="1089">
        <v>1.05</v>
      </c>
      <c r="AP15" s="1093">
        <v>1.1248669232235737</v>
      </c>
      <c r="AQ15" s="1093">
        <v>1.1358476947699978</v>
      </c>
      <c r="AR15" s="1093" t="s">
        <v>3247</v>
      </c>
      <c r="AS15" s="1095">
        <v>1.05</v>
      </c>
      <c r="AT15" s="1095">
        <v>1.1000000000000001</v>
      </c>
      <c r="AU15" s="1095">
        <v>1</v>
      </c>
      <c r="AV15" s="1095">
        <v>1</v>
      </c>
      <c r="AW15" s="1095">
        <v>1</v>
      </c>
      <c r="AX15" s="1095">
        <v>1.05</v>
      </c>
      <c r="BA15" s="1077">
        <v>3.457980628564155E-2</v>
      </c>
      <c r="BB15" s="1295">
        <v>0.5708333333333333</v>
      </c>
    </row>
    <row r="16" spans="1:54" ht="24">
      <c r="A16" s="1045">
        <v>1280</v>
      </c>
      <c r="B16" s="1059" t="s">
        <v>469</v>
      </c>
      <c r="C16" s="1060"/>
      <c r="D16" s="1071">
        <v>5</v>
      </c>
      <c r="E16" s="1072" t="s">
        <v>352</v>
      </c>
      <c r="F16" s="1073" t="s">
        <v>1424</v>
      </c>
      <c r="G16" s="1074" t="s">
        <v>465</v>
      </c>
      <c r="H16" s="1075" t="s">
        <v>352</v>
      </c>
      <c r="I16" s="1075" t="s">
        <v>352</v>
      </c>
      <c r="J16" s="1076">
        <v>0</v>
      </c>
      <c r="K16" s="1074" t="s">
        <v>339</v>
      </c>
      <c r="L16" s="1077">
        <v>5.3444815461061949E-3</v>
      </c>
      <c r="M16" s="1078"/>
      <c r="N16" s="1079"/>
      <c r="O16" s="1073"/>
      <c r="P16" s="1077">
        <v>3.5920235161442126E-4</v>
      </c>
      <c r="Q16" s="1078"/>
      <c r="R16" s="1079"/>
      <c r="S16" s="1073"/>
      <c r="T16" s="1077">
        <v>7.1840470322884264E-2</v>
      </c>
      <c r="U16" s="1078"/>
      <c r="V16" s="1079"/>
      <c r="W16" s="1073"/>
      <c r="X16" s="1077">
        <v>1.6542213561190459E-3</v>
      </c>
      <c r="Y16" s="1078"/>
      <c r="Z16" s="1079"/>
      <c r="AA16" s="1073"/>
      <c r="AB16" s="1077">
        <v>0.14021495304247147</v>
      </c>
      <c r="AC16" s="1078">
        <v>1</v>
      </c>
      <c r="AD16" s="1079">
        <v>1.1358476947699978</v>
      </c>
      <c r="AE16" s="1073" t="s">
        <v>3266</v>
      </c>
      <c r="AF16" s="1041"/>
      <c r="AG16" s="1041" t="s">
        <v>2276</v>
      </c>
      <c r="AH16" s="1094">
        <v>2</v>
      </c>
      <c r="AI16" s="1094">
        <v>4</v>
      </c>
      <c r="AJ16" s="1094">
        <v>1</v>
      </c>
      <c r="AK16" s="1094">
        <v>1</v>
      </c>
      <c r="AL16" s="1094">
        <v>1</v>
      </c>
      <c r="AM16" s="1094">
        <v>3</v>
      </c>
      <c r="AN16" s="1089">
        <v>3</v>
      </c>
      <c r="AO16" s="1089">
        <v>1.05</v>
      </c>
      <c r="AP16" s="1093">
        <v>1.1248669232235737</v>
      </c>
      <c r="AQ16" s="1093">
        <v>1.1358476947699978</v>
      </c>
      <c r="AR16" s="1093" t="s">
        <v>3247</v>
      </c>
      <c r="AS16" s="1095">
        <v>1.05</v>
      </c>
      <c r="AT16" s="1095">
        <v>1.1000000000000001</v>
      </c>
      <c r="AU16" s="1095">
        <v>1</v>
      </c>
      <c r="AV16" s="1095">
        <v>1</v>
      </c>
      <c r="AW16" s="1095">
        <v>1</v>
      </c>
      <c r="AX16" s="1095">
        <v>1.05</v>
      </c>
      <c r="BA16" s="1077">
        <v>6.3101836287667076E-3</v>
      </c>
      <c r="BB16" s="1295">
        <v>0.10416666666666667</v>
      </c>
    </row>
    <row r="17" spans="1:55" ht="24">
      <c r="A17" s="1045" t="s">
        <v>2526</v>
      </c>
      <c r="B17" s="1059" t="s">
        <v>469</v>
      </c>
      <c r="C17" s="1060"/>
      <c r="D17" s="1071">
        <v>5</v>
      </c>
      <c r="E17" s="1072" t="s">
        <v>352</v>
      </c>
      <c r="F17" s="1073" t="s">
        <v>3240</v>
      </c>
      <c r="G17" s="1074" t="s">
        <v>465</v>
      </c>
      <c r="H17" s="1075" t="s">
        <v>352</v>
      </c>
      <c r="I17" s="1075" t="s">
        <v>352</v>
      </c>
      <c r="J17" s="1076">
        <v>0</v>
      </c>
      <c r="K17" s="1074" t="s">
        <v>341</v>
      </c>
      <c r="L17" s="1077">
        <v>8.4696133433295129E-2</v>
      </c>
      <c r="M17" s="1078"/>
      <c r="N17" s="1079"/>
      <c r="O17" s="1073"/>
      <c r="P17" s="1077">
        <v>5.6924231170848751E-3</v>
      </c>
      <c r="Q17" s="1078"/>
      <c r="R17" s="1079"/>
      <c r="S17" s="1073"/>
      <c r="T17" s="1077">
        <v>1.1384846234169752</v>
      </c>
      <c r="U17" s="1078"/>
      <c r="V17" s="1079"/>
      <c r="W17" s="1073"/>
      <c r="X17" s="1077">
        <v>2.6215106460259301E-2</v>
      </c>
      <c r="Y17" s="1078"/>
      <c r="Z17" s="1079"/>
      <c r="AA17" s="1073"/>
      <c r="AB17" s="1077">
        <v>2.2220423571076928</v>
      </c>
      <c r="AC17" s="1078">
        <v>1</v>
      </c>
      <c r="AD17" s="1079">
        <v>2.0949941301068096</v>
      </c>
      <c r="AE17" s="1073" t="s">
        <v>3285</v>
      </c>
      <c r="AF17" s="1041" t="s">
        <v>3286</v>
      </c>
      <c r="AG17" s="1041" t="s">
        <v>2277</v>
      </c>
      <c r="AH17" s="1094">
        <v>4</v>
      </c>
      <c r="AI17" s="1094">
        <v>5</v>
      </c>
      <c r="AJ17" s="1094" t="s">
        <v>194</v>
      </c>
      <c r="AK17" s="1094" t="s">
        <v>194</v>
      </c>
      <c r="AL17" s="1094" t="s">
        <v>194</v>
      </c>
      <c r="AM17" s="1094" t="s">
        <v>194</v>
      </c>
      <c r="AN17" s="1089">
        <v>5</v>
      </c>
      <c r="AO17" s="1089">
        <v>2</v>
      </c>
      <c r="AP17" s="1093">
        <v>1.2941338353151037</v>
      </c>
      <c r="AQ17" s="1093">
        <v>2.0949941301068096</v>
      </c>
      <c r="AR17" s="1093" t="s">
        <v>1257</v>
      </c>
      <c r="AS17" s="1095">
        <v>1.2</v>
      </c>
      <c r="AT17" s="1095">
        <v>1.2</v>
      </c>
      <c r="AU17" s="1095">
        <v>1</v>
      </c>
      <c r="AV17" s="1095">
        <v>1</v>
      </c>
      <c r="AW17" s="1095">
        <v>1</v>
      </c>
      <c r="AX17" s="1095">
        <v>1</v>
      </c>
      <c r="BA17" s="1077">
        <v>0.1</v>
      </c>
      <c r="BB17" s="1295">
        <v>1.6507707666666669</v>
      </c>
    </row>
    <row r="18" spans="1:55" ht="24">
      <c r="A18" s="1045" t="s">
        <v>1856</v>
      </c>
      <c r="B18" s="1059" t="s">
        <v>469</v>
      </c>
      <c r="C18" s="1060"/>
      <c r="D18" s="1071">
        <v>5</v>
      </c>
      <c r="E18" s="1072" t="s">
        <v>352</v>
      </c>
      <c r="F18" s="1073" t="s">
        <v>1858</v>
      </c>
      <c r="G18" s="1074" t="s">
        <v>465</v>
      </c>
      <c r="H18" s="1075" t="s">
        <v>352</v>
      </c>
      <c r="I18" s="1075" t="s">
        <v>352</v>
      </c>
      <c r="J18" s="1076">
        <v>0</v>
      </c>
      <c r="K18" s="1074" t="s">
        <v>341</v>
      </c>
      <c r="L18" s="1077">
        <v>0.48994252240404279</v>
      </c>
      <c r="M18" s="1078"/>
      <c r="N18" s="1079"/>
      <c r="O18" s="1073"/>
      <c r="P18" s="1077">
        <v>3.2929013728497686E-2</v>
      </c>
      <c r="Q18" s="1078"/>
      <c r="R18" s="1079"/>
      <c r="S18" s="1073"/>
      <c r="T18" s="1077">
        <v>6.5858027456995387</v>
      </c>
      <c r="U18" s="1078"/>
      <c r="V18" s="1079"/>
      <c r="W18" s="1073"/>
      <c r="X18" s="1077">
        <v>0.15164677374966046</v>
      </c>
      <c r="Y18" s="1078"/>
      <c r="Z18" s="1079"/>
      <c r="AA18" s="1073"/>
      <c r="AB18" s="1077">
        <v>12.853869394018838</v>
      </c>
      <c r="AC18" s="1078">
        <v>1</v>
      </c>
      <c r="AD18" s="1079">
        <v>2.0949941301068096</v>
      </c>
      <c r="AE18" s="1073" t="s">
        <v>3287</v>
      </c>
      <c r="AF18" s="1041" t="s">
        <v>3288</v>
      </c>
      <c r="AG18" s="1041" t="s">
        <v>2277</v>
      </c>
      <c r="AH18" s="1094">
        <v>4</v>
      </c>
      <c r="AI18" s="1094">
        <v>5</v>
      </c>
      <c r="AJ18" s="1094" t="s">
        <v>194</v>
      </c>
      <c r="AK18" s="1094" t="s">
        <v>194</v>
      </c>
      <c r="AL18" s="1094" t="s">
        <v>194</v>
      </c>
      <c r="AM18" s="1094" t="s">
        <v>194</v>
      </c>
      <c r="AN18" s="1089">
        <v>5</v>
      </c>
      <c r="AO18" s="1089">
        <v>2</v>
      </c>
      <c r="AP18" s="1093">
        <v>1.2941338353151037</v>
      </c>
      <c r="AQ18" s="1093">
        <v>2.0949941301068096</v>
      </c>
      <c r="AR18" s="1093" t="s">
        <v>1257</v>
      </c>
      <c r="AS18" s="1095">
        <v>1.2</v>
      </c>
      <c r="AT18" s="1095">
        <v>1.2</v>
      </c>
      <c r="AU18" s="1095">
        <v>1</v>
      </c>
      <c r="AV18" s="1095">
        <v>1</v>
      </c>
      <c r="AW18" s="1095">
        <v>1</v>
      </c>
      <c r="AX18" s="1095">
        <v>1</v>
      </c>
      <c r="BA18" s="1077">
        <v>0.57847094376499619</v>
      </c>
      <c r="BB18" s="1295">
        <v>9.5492292333333317</v>
      </c>
    </row>
    <row r="19" spans="1:55" ht="24">
      <c r="A19" s="1045">
        <v>32085</v>
      </c>
      <c r="B19" s="1059" t="s">
        <v>469</v>
      </c>
      <c r="C19" s="1060"/>
      <c r="D19" s="1071">
        <v>5</v>
      </c>
      <c r="E19" s="1072" t="s">
        <v>352</v>
      </c>
      <c r="F19" s="1073" t="s">
        <v>2977</v>
      </c>
      <c r="G19" s="1074" t="s">
        <v>336</v>
      </c>
      <c r="H19" s="1075" t="s">
        <v>352</v>
      </c>
      <c r="I19" s="1075" t="s">
        <v>352</v>
      </c>
      <c r="J19" s="1076">
        <v>0</v>
      </c>
      <c r="K19" s="1074" t="s">
        <v>364</v>
      </c>
      <c r="L19" s="1077">
        <v>2.4584615112088493E-4</v>
      </c>
      <c r="M19" s="1078"/>
      <c r="N19" s="1079"/>
      <c r="O19" s="1073"/>
      <c r="P19" s="1077">
        <v>1.6523308174263375E-5</v>
      </c>
      <c r="Q19" s="1078"/>
      <c r="R19" s="1079"/>
      <c r="S19" s="1073"/>
      <c r="T19" s="1077">
        <v>3.304661634852676E-3</v>
      </c>
      <c r="U19" s="1078"/>
      <c r="V19" s="1079"/>
      <c r="W19" s="1073"/>
      <c r="X19" s="1077">
        <v>7.6094182381476099E-5</v>
      </c>
      <c r="Y19" s="1078"/>
      <c r="Z19" s="1079"/>
      <c r="AA19" s="1073"/>
      <c r="AB19" s="1077">
        <v>6.449887839953687E-3</v>
      </c>
      <c r="AC19" s="1078">
        <v>1</v>
      </c>
      <c r="AD19" s="1079">
        <v>1.1358476947699978</v>
      </c>
      <c r="AE19" s="1073" t="s">
        <v>3266</v>
      </c>
      <c r="AF19" s="1041"/>
      <c r="AG19" s="1041" t="s">
        <v>2276</v>
      </c>
      <c r="AH19" s="1094">
        <v>2</v>
      </c>
      <c r="AI19" s="1094">
        <v>4</v>
      </c>
      <c r="AJ19" s="1094">
        <v>1</v>
      </c>
      <c r="AK19" s="1094">
        <v>1</v>
      </c>
      <c r="AL19" s="1094">
        <v>1</v>
      </c>
      <c r="AM19" s="1094">
        <v>3</v>
      </c>
      <c r="AN19" s="1089">
        <v>6</v>
      </c>
      <c r="AO19" s="1089">
        <v>1.05</v>
      </c>
      <c r="AP19" s="1093">
        <v>1.1248669232235737</v>
      </c>
      <c r="AQ19" s="1093">
        <v>1.1358476947699978</v>
      </c>
      <c r="AR19" s="1093" t="s">
        <v>3247</v>
      </c>
      <c r="AS19" s="1095">
        <v>1.05</v>
      </c>
      <c r="AT19" s="1095">
        <v>1.1000000000000001</v>
      </c>
      <c r="AU19" s="1095">
        <v>1</v>
      </c>
      <c r="AV19" s="1095">
        <v>1</v>
      </c>
      <c r="AW19" s="1095">
        <v>1</v>
      </c>
      <c r="AX19" s="1095">
        <v>1.05</v>
      </c>
      <c r="BA19" s="1077">
        <v>2.9026844692326851E-4</v>
      </c>
      <c r="BB19" s="1295">
        <v>4.7916666666666663E-3</v>
      </c>
    </row>
    <row r="20" spans="1:55" ht="24">
      <c r="A20" s="1045">
        <v>1410</v>
      </c>
      <c r="B20" s="1059" t="s">
        <v>469</v>
      </c>
      <c r="C20" s="1060"/>
      <c r="D20" s="1071">
        <v>5</v>
      </c>
      <c r="E20" s="1072" t="s">
        <v>352</v>
      </c>
      <c r="F20" s="1073" t="s">
        <v>3239</v>
      </c>
      <c r="G20" s="1074" t="s">
        <v>336</v>
      </c>
      <c r="H20" s="1075" t="s">
        <v>352</v>
      </c>
      <c r="I20" s="1075" t="s">
        <v>352</v>
      </c>
      <c r="J20" s="1076">
        <v>0</v>
      </c>
      <c r="K20" s="1074" t="s">
        <v>339</v>
      </c>
      <c r="L20" s="1077">
        <v>3.1595233807921792E-2</v>
      </c>
      <c r="M20" s="1078"/>
      <c r="N20" s="1079"/>
      <c r="O20" s="1073"/>
      <c r="P20" s="1077">
        <v>2.1235141679704227E-3</v>
      </c>
      <c r="Q20" s="1078"/>
      <c r="R20" s="1079"/>
      <c r="S20" s="1073"/>
      <c r="T20" s="1077">
        <v>0.42470283359408456</v>
      </c>
      <c r="U20" s="1078"/>
      <c r="V20" s="1079"/>
      <c r="W20" s="1073"/>
      <c r="X20" s="1077">
        <v>9.779341563021687E-3</v>
      </c>
      <c r="Y20" s="1078"/>
      <c r="Z20" s="1079"/>
      <c r="AA20" s="1073"/>
      <c r="AB20" s="1077">
        <v>0.82891561819898085</v>
      </c>
      <c r="AC20" s="1078">
        <v>1</v>
      </c>
      <c r="AD20" s="1079">
        <v>1.1358476947699978</v>
      </c>
      <c r="AE20" s="1073" t="s">
        <v>3266</v>
      </c>
      <c r="AF20" s="1041"/>
      <c r="AG20" s="1041" t="s">
        <v>2276</v>
      </c>
      <c r="AH20" s="1094">
        <v>2</v>
      </c>
      <c r="AI20" s="1094">
        <v>4</v>
      </c>
      <c r="AJ20" s="1094">
        <v>1</v>
      </c>
      <c r="AK20" s="1094">
        <v>1</v>
      </c>
      <c r="AL20" s="1094">
        <v>1</v>
      </c>
      <c r="AM20" s="1094">
        <v>3</v>
      </c>
      <c r="AN20" s="1089">
        <v>6</v>
      </c>
      <c r="AO20" s="1089">
        <v>1.05</v>
      </c>
      <c r="AP20" s="1093">
        <v>1.1248669232235737</v>
      </c>
      <c r="AQ20" s="1093">
        <v>1.1358476947699978</v>
      </c>
      <c r="AR20" s="1093" t="s">
        <v>3247</v>
      </c>
      <c r="AS20" s="1095">
        <v>1.05</v>
      </c>
      <c r="AT20" s="1095">
        <v>1.1000000000000001</v>
      </c>
      <c r="AU20" s="1095">
        <v>1</v>
      </c>
      <c r="AV20" s="1095">
        <v>1</v>
      </c>
      <c r="AW20" s="1095">
        <v>1</v>
      </c>
      <c r="AX20" s="1095">
        <v>1.05</v>
      </c>
      <c r="BA20" s="1077">
        <v>3.7304222196643165E-2</v>
      </c>
      <c r="BB20" s="1295">
        <v>0.61580719475456325</v>
      </c>
    </row>
    <row r="21" spans="1:55" ht="24">
      <c r="A21" s="1045">
        <v>1435</v>
      </c>
      <c r="B21" s="1059" t="s">
        <v>469</v>
      </c>
      <c r="C21" s="1060"/>
      <c r="D21" s="1071">
        <v>5</v>
      </c>
      <c r="E21" s="1072" t="s">
        <v>352</v>
      </c>
      <c r="F21" s="1073" t="s">
        <v>3101</v>
      </c>
      <c r="G21" s="1074" t="s">
        <v>336</v>
      </c>
      <c r="H21" s="1075" t="s">
        <v>352</v>
      </c>
      <c r="I21" s="1075" t="s">
        <v>352</v>
      </c>
      <c r="J21" s="1076">
        <v>0</v>
      </c>
      <c r="K21" s="1074" t="s">
        <v>339</v>
      </c>
      <c r="L21" s="1077">
        <v>6.5918113699980716E-3</v>
      </c>
      <c r="M21" s="1078"/>
      <c r="N21" s="1079"/>
      <c r="O21" s="1073"/>
      <c r="P21" s="1077">
        <v>4.4303533000821763E-4</v>
      </c>
      <c r="Q21" s="1078"/>
      <c r="R21" s="1079"/>
      <c r="S21" s="1073"/>
      <c r="T21" s="1077">
        <v>8.8607066001643545E-2</v>
      </c>
      <c r="U21" s="1078"/>
      <c r="V21" s="1079"/>
      <c r="W21" s="1073"/>
      <c r="X21" s="1077">
        <v>2.0402942829325821E-3</v>
      </c>
      <c r="Y21" s="1078"/>
      <c r="Z21" s="1079"/>
      <c r="AA21" s="1073"/>
      <c r="AB21" s="1077">
        <v>0.17293922969619024</v>
      </c>
      <c r="AC21" s="1078">
        <v>1</v>
      </c>
      <c r="AD21" s="1079">
        <v>1.1358476947699978</v>
      </c>
      <c r="AE21" s="1073" t="s">
        <v>3266</v>
      </c>
      <c r="AF21" s="1041"/>
      <c r="AG21" s="1041" t="s">
        <v>2276</v>
      </c>
      <c r="AH21" s="1094">
        <v>2</v>
      </c>
      <c r="AI21" s="1094">
        <v>4</v>
      </c>
      <c r="AJ21" s="1094">
        <v>1</v>
      </c>
      <c r="AK21" s="1094">
        <v>1</v>
      </c>
      <c r="AL21" s="1094">
        <v>1</v>
      </c>
      <c r="AM21" s="1094">
        <v>3</v>
      </c>
      <c r="AN21" s="1089">
        <v>6</v>
      </c>
      <c r="AO21" s="1089">
        <v>1.05</v>
      </c>
      <c r="AP21" s="1093">
        <v>1.1248669232235737</v>
      </c>
      <c r="AQ21" s="1093">
        <v>1.1358476947699978</v>
      </c>
      <c r="AR21" s="1093" t="s">
        <v>3247</v>
      </c>
      <c r="AS21" s="1095">
        <v>1.05</v>
      </c>
      <c r="AT21" s="1095">
        <v>1.1000000000000001</v>
      </c>
      <c r="AU21" s="1095">
        <v>1</v>
      </c>
      <c r="AV21" s="1095">
        <v>1</v>
      </c>
      <c r="AW21" s="1095">
        <v>1</v>
      </c>
      <c r="AX21" s="1095">
        <v>1.05</v>
      </c>
      <c r="BA21" s="1077">
        <v>7.7828952784363432E-3</v>
      </c>
      <c r="BB21" s="1295">
        <v>0.12847776005670744</v>
      </c>
    </row>
    <row r="22" spans="1:55" ht="24">
      <c r="A22" s="1045">
        <v>179</v>
      </c>
      <c r="B22" s="1059" t="s">
        <v>357</v>
      </c>
      <c r="C22" s="1060"/>
      <c r="D22" s="1071" t="s">
        <v>352</v>
      </c>
      <c r="E22" s="1072">
        <v>4</v>
      </c>
      <c r="F22" s="1073" t="s">
        <v>921</v>
      </c>
      <c r="G22" s="1074" t="s">
        <v>352</v>
      </c>
      <c r="H22" s="1075" t="s">
        <v>246</v>
      </c>
      <c r="I22" s="1075" t="s">
        <v>619</v>
      </c>
      <c r="J22" s="1076" t="s">
        <v>352</v>
      </c>
      <c r="K22" s="1074" t="s">
        <v>339</v>
      </c>
      <c r="L22" s="1077">
        <v>3.0215560869065985E-10</v>
      </c>
      <c r="M22" s="1078"/>
      <c r="N22" s="1079"/>
      <c r="O22" s="1073"/>
      <c r="P22" s="1077">
        <v>2.030786415087292E-11</v>
      </c>
      <c r="Q22" s="1078"/>
      <c r="R22" s="1079"/>
      <c r="S22" s="1073"/>
      <c r="T22" s="1077">
        <v>4.0615728301745848E-9</v>
      </c>
      <c r="U22" s="1078"/>
      <c r="V22" s="1079"/>
      <c r="W22" s="1073"/>
      <c r="X22" s="1077">
        <v>9.3523058589546368E-11</v>
      </c>
      <c r="Y22" s="1078"/>
      <c r="Z22" s="1079"/>
      <c r="AA22" s="1073"/>
      <c r="AB22" s="1077">
        <v>7.9271925852091692E-9</v>
      </c>
      <c r="AC22" s="1078">
        <v>1</v>
      </c>
      <c r="AD22" s="1079">
        <v>5.021523473777969</v>
      </c>
      <c r="AE22" s="1073" t="s">
        <v>3269</v>
      </c>
      <c r="AF22" s="1041"/>
      <c r="AG22" s="1041" t="s">
        <v>2276</v>
      </c>
      <c r="AH22" s="1094">
        <v>2</v>
      </c>
      <c r="AI22" s="1094">
        <v>4</v>
      </c>
      <c r="AJ22" s="1094">
        <v>1</v>
      </c>
      <c r="AK22" s="1094">
        <v>1</v>
      </c>
      <c r="AL22" s="1094">
        <v>1</v>
      </c>
      <c r="AM22" s="1094">
        <v>3</v>
      </c>
      <c r="AN22" s="1089">
        <v>22</v>
      </c>
      <c r="AO22" s="1089">
        <v>5</v>
      </c>
      <c r="AP22" s="1093">
        <v>1.1248669232235737</v>
      </c>
      <c r="AQ22" s="1093">
        <v>5.021523473777969</v>
      </c>
      <c r="AR22" s="1093" t="s">
        <v>3270</v>
      </c>
      <c r="AS22" s="1095">
        <v>1.05</v>
      </c>
      <c r="AT22" s="1095">
        <v>1.1000000000000001</v>
      </c>
      <c r="AU22" s="1095">
        <v>1</v>
      </c>
      <c r="AV22" s="1095">
        <v>1</v>
      </c>
      <c r="AW22" s="1095">
        <v>1</v>
      </c>
      <c r="AX22" s="1095">
        <v>1.05</v>
      </c>
      <c r="BA22" s="1077">
        <v>3.5675254163595457E-10</v>
      </c>
      <c r="BB22" s="1295">
        <v>5.889166666666667E-9</v>
      </c>
    </row>
    <row r="23" spans="1:55" ht="36">
      <c r="A23" s="1045">
        <v>1896</v>
      </c>
      <c r="B23" s="1059" t="s">
        <v>3191</v>
      </c>
      <c r="C23" s="1060"/>
      <c r="D23" s="1071" t="s">
        <v>352</v>
      </c>
      <c r="E23" s="1072">
        <v>4</v>
      </c>
      <c r="F23" s="1073" t="s">
        <v>921</v>
      </c>
      <c r="G23" s="1074" t="s">
        <v>352</v>
      </c>
      <c r="H23" s="1075" t="s">
        <v>134</v>
      </c>
      <c r="I23" s="1075" t="s">
        <v>619</v>
      </c>
      <c r="J23" s="1076" t="s">
        <v>352</v>
      </c>
      <c r="K23" s="1074" t="s">
        <v>339</v>
      </c>
      <c r="L23" s="1077">
        <v>4.5766909909922192E-9</v>
      </c>
      <c r="M23" s="1078"/>
      <c r="N23" s="1079"/>
      <c r="O23" s="1073"/>
      <c r="P23" s="1077">
        <v>3.0759918476557794E-10</v>
      </c>
      <c r="Q23" s="1078"/>
      <c r="R23" s="1079"/>
      <c r="S23" s="1073"/>
      <c r="T23" s="1077">
        <v>6.151983695311559E-8</v>
      </c>
      <c r="U23" s="1078"/>
      <c r="V23" s="1079"/>
      <c r="W23" s="1073"/>
      <c r="X23" s="1077">
        <v>1.4165751929993726E-9</v>
      </c>
      <c r="Y23" s="1078"/>
      <c r="Z23" s="1079"/>
      <c r="AA23" s="1073"/>
      <c r="AB23" s="1077">
        <v>1.2007161159708965E-7</v>
      </c>
      <c r="AC23" s="1078">
        <v>1</v>
      </c>
      <c r="AD23" s="1079">
        <v>3.0189088199182486</v>
      </c>
      <c r="AE23" s="1073" t="s">
        <v>3271</v>
      </c>
      <c r="AF23" s="1041"/>
      <c r="AG23" s="1041" t="s">
        <v>2276</v>
      </c>
      <c r="AH23" s="1094">
        <v>2</v>
      </c>
      <c r="AI23" s="1094">
        <v>4</v>
      </c>
      <c r="AJ23" s="1094">
        <v>1</v>
      </c>
      <c r="AK23" s="1094">
        <v>1</v>
      </c>
      <c r="AL23" s="1094">
        <v>1</v>
      </c>
      <c r="AM23" s="1094">
        <v>3</v>
      </c>
      <c r="AN23" s="1089">
        <v>34</v>
      </c>
      <c r="AO23" s="1089">
        <v>3</v>
      </c>
      <c r="AP23" s="1093">
        <v>1.1248669232235737</v>
      </c>
      <c r="AQ23" s="1093">
        <v>3.0189088199182486</v>
      </c>
      <c r="AR23" s="1093" t="s">
        <v>3272</v>
      </c>
      <c r="AS23" s="1095">
        <v>1.05</v>
      </c>
      <c r="AT23" s="1095">
        <v>1.1000000000000001</v>
      </c>
      <c r="AU23" s="1095">
        <v>1</v>
      </c>
      <c r="AV23" s="1095">
        <v>1</v>
      </c>
      <c r="AW23" s="1095">
        <v>1</v>
      </c>
      <c r="AX23" s="1095">
        <v>1.05</v>
      </c>
      <c r="BA23" s="1077">
        <v>5.4036598903263079E-9</v>
      </c>
      <c r="BB23" s="1295">
        <v>8.9202037799598767E-8</v>
      </c>
    </row>
    <row r="24" spans="1:55">
      <c r="AK24" s="1080"/>
      <c r="AL24" s="1080"/>
      <c r="AM24" s="1080"/>
      <c r="AN24" s="1080"/>
    </row>
    <row r="25" spans="1:55">
      <c r="F25" s="1080" t="s">
        <v>870</v>
      </c>
      <c r="L25" s="1297"/>
      <c r="P25" s="1297"/>
      <c r="T25" s="1297"/>
      <c r="X25" s="1297"/>
      <c r="AB25" s="1298"/>
      <c r="AC25" s="1192"/>
      <c r="AF25" s="1298"/>
      <c r="AK25" s="1080"/>
      <c r="AL25" s="1080"/>
      <c r="AM25" s="1080"/>
      <c r="AN25" s="1080"/>
      <c r="BA25" s="1295">
        <v>1.0162196969333293</v>
      </c>
    </row>
    <row r="26" spans="1:55">
      <c r="AB26" s="1298"/>
      <c r="AC26" s="1192"/>
      <c r="AF26" s="1298"/>
    </row>
    <row r="27" spans="1:55">
      <c r="AB27" s="1192"/>
      <c r="AC27" s="1192"/>
    </row>
    <row r="28" spans="1:55">
      <c r="F28" s="1299" t="s">
        <v>2264</v>
      </c>
      <c r="K28" s="1080" t="s">
        <v>352</v>
      </c>
      <c r="L28" s="1304">
        <v>1</v>
      </c>
      <c r="M28" s="1333"/>
      <c r="N28" s="1333"/>
      <c r="O28" s="1333"/>
      <c r="P28" s="1304">
        <v>0.96268161440464883</v>
      </c>
      <c r="Q28" s="1333"/>
      <c r="R28" s="1333"/>
      <c r="S28" s="1333"/>
      <c r="T28" s="1304">
        <v>4.779585487773054E-3</v>
      </c>
      <c r="U28" s="1333"/>
      <c r="V28" s="1333"/>
      <c r="W28" s="1333"/>
      <c r="X28" s="1304">
        <v>1.7194294299960676E-3</v>
      </c>
      <c r="AB28" s="1304">
        <v>1.9519501358318345E-3</v>
      </c>
      <c r="AC28" s="1330"/>
      <c r="AF28" s="1330" t="s">
        <v>2297</v>
      </c>
      <c r="AY28" s="1299" t="s">
        <v>2278</v>
      </c>
      <c r="AZ28" s="1300"/>
      <c r="BA28" s="1300"/>
      <c r="BB28" s="1300"/>
      <c r="BC28" s="1300"/>
    </row>
    <row r="29" spans="1:55">
      <c r="F29" s="1299" t="s">
        <v>2265</v>
      </c>
      <c r="K29" s="1080" t="s">
        <v>2266</v>
      </c>
      <c r="L29" s="1304">
        <v>0.29757497533552474</v>
      </c>
      <c r="M29" s="1333"/>
      <c r="N29" s="1333"/>
      <c r="O29" s="1333"/>
      <c r="P29" s="1304">
        <v>0.02</v>
      </c>
      <c r="Q29" s="1333"/>
      <c r="R29" s="1333"/>
      <c r="S29" s="1333"/>
      <c r="T29" s="1304">
        <v>4</v>
      </c>
      <c r="U29" s="1333"/>
      <c r="V29" s="1333"/>
      <c r="W29" s="1333"/>
      <c r="X29" s="1304">
        <v>9.2105263157894759E-2</v>
      </c>
      <c r="AB29" s="1304">
        <v>7.8070175438596499</v>
      </c>
      <c r="AC29" s="1330"/>
      <c r="AF29" s="1330" t="s">
        <v>2267</v>
      </c>
      <c r="AG29" s="1330" t="s">
        <v>2298</v>
      </c>
      <c r="AY29" s="1080" t="s">
        <v>2218</v>
      </c>
      <c r="AZ29" s="1080" t="s">
        <v>241</v>
      </c>
      <c r="BA29" s="1302">
        <v>16.507707666666668</v>
      </c>
      <c r="BB29" s="1298" t="s">
        <v>2227</v>
      </c>
    </row>
    <row r="30" spans="1:55">
      <c r="F30" s="1299" t="s">
        <v>2269</v>
      </c>
      <c r="K30" s="1080" t="s">
        <v>352</v>
      </c>
      <c r="L30" s="1304">
        <v>0.84696133433295129</v>
      </c>
      <c r="M30" s="1333"/>
      <c r="N30" s="1333"/>
      <c r="O30" s="1333"/>
      <c r="P30" s="1304">
        <v>5.4799910762296108E-2</v>
      </c>
      <c r="Q30" s="1333"/>
      <c r="R30" s="1333"/>
      <c r="S30" s="1333"/>
      <c r="T30" s="1304">
        <v>5.4414845841365446E-2</v>
      </c>
      <c r="U30" s="1333"/>
      <c r="V30" s="1333"/>
      <c r="W30" s="1333"/>
      <c r="X30" s="1304">
        <v>4.5075025558249877E-4</v>
      </c>
      <c r="AB30" s="1304">
        <v>4.3373158807804506E-2</v>
      </c>
      <c r="AC30" s="1330"/>
      <c r="AF30" s="1331">
        <v>0.99999999999999978</v>
      </c>
      <c r="AY30" s="1080" t="s">
        <v>2299</v>
      </c>
      <c r="AZ30" s="1080" t="s">
        <v>2300</v>
      </c>
      <c r="BA30" s="1080">
        <v>0.04</v>
      </c>
      <c r="BB30" s="1080" t="s">
        <v>2301</v>
      </c>
    </row>
    <row r="31" spans="1:55">
      <c r="L31" s="1334"/>
      <c r="P31" s="1334"/>
      <c r="T31" s="1334"/>
      <c r="X31" s="1334"/>
      <c r="AB31" s="1334"/>
      <c r="AY31" s="1080" t="s">
        <v>2302</v>
      </c>
      <c r="AZ31" s="1080" t="s">
        <v>2303</v>
      </c>
      <c r="BA31" s="1080">
        <v>140</v>
      </c>
      <c r="BB31" s="1080" t="s">
        <v>2304</v>
      </c>
    </row>
    <row r="33" spans="12:54">
      <c r="AY33" s="1080" t="s">
        <v>2305</v>
      </c>
      <c r="AZ33" s="1080" t="s">
        <v>2306</v>
      </c>
      <c r="BA33" s="1080">
        <v>1.1399999999999999</v>
      </c>
      <c r="BB33" s="1080" t="s">
        <v>2307</v>
      </c>
    </row>
    <row r="35" spans="12:54">
      <c r="L35" s="1334"/>
      <c r="P35" s="1334"/>
      <c r="T35" s="1334"/>
      <c r="X35" s="1334"/>
      <c r="AB35" s="1334"/>
      <c r="BA35" s="1334"/>
    </row>
    <row r="36" spans="12:54">
      <c r="AY36" s="1299" t="s">
        <v>2204</v>
      </c>
      <c r="AZ36" s="1080" t="s">
        <v>762</v>
      </c>
      <c r="BA36" s="1080">
        <v>100</v>
      </c>
      <c r="BB36" s="1298" t="s">
        <v>2198</v>
      </c>
    </row>
    <row r="37" spans="12:54">
      <c r="AY37" s="1299" t="s">
        <v>2205</v>
      </c>
      <c r="AZ37" s="1080" t="s">
        <v>762</v>
      </c>
      <c r="BA37" s="1080">
        <v>400</v>
      </c>
      <c r="BB37" s="1298" t="s">
        <v>2198</v>
      </c>
    </row>
  </sheetData>
  <mergeCells count="1">
    <mergeCell ref="AH1:AM1"/>
  </mergeCells>
  <conditionalFormatting sqref="BA25">
    <cfRule type="cellIs" dxfId="508" priority="15" operator="between">
      <formula>0.9999</formula>
      <formula>1.0001</formula>
    </cfRule>
  </conditionalFormatting>
  <conditionalFormatting sqref="AF30">
    <cfRule type="cellIs" dxfId="507" priority="13" operator="equal">
      <formula>1</formula>
    </cfRule>
  </conditionalFormatting>
  <conditionalFormatting sqref="BA12:BA23">
    <cfRule type="expression" dxfId="506" priority="1">
      <formula>MOD(ROW(),2)=0</formula>
    </cfRule>
  </conditionalFormatting>
  <conditionalFormatting sqref="AG12:AM23">
    <cfRule type="expression" dxfId="505" priority="9">
      <formula>MOD(ROW(),2)=0</formula>
    </cfRule>
  </conditionalFormatting>
  <conditionalFormatting sqref="AN12:AX23">
    <cfRule type="expression" dxfId="504" priority="8">
      <formula>MOD(ROW(),2)=0</formula>
    </cfRule>
  </conditionalFormatting>
  <conditionalFormatting sqref="AF12:AF23">
    <cfRule type="expression" dxfId="503" priority="7">
      <formula>MOD(ROW(),2)=0</formula>
    </cfRule>
  </conditionalFormatting>
  <conditionalFormatting sqref="D12:L23 X12:AA23 T12:T23 P12:P23">
    <cfRule type="expression" dxfId="502" priority="6">
      <formula>MOD(ROW(),2)=0</formula>
    </cfRule>
  </conditionalFormatting>
  <conditionalFormatting sqref="U12:W23">
    <cfRule type="expression" dxfId="501" priority="5">
      <formula>MOD(ROW(),2)=0</formula>
    </cfRule>
  </conditionalFormatting>
  <conditionalFormatting sqref="Q12:S23">
    <cfRule type="expression" dxfId="500" priority="4">
      <formula>MOD(ROW(),2)=0</formula>
    </cfRule>
  </conditionalFormatting>
  <conditionalFormatting sqref="M12:O23">
    <cfRule type="expression" dxfId="499" priority="3">
      <formula>MOD(ROW(),2)=0</formula>
    </cfRule>
  </conditionalFormatting>
  <conditionalFormatting sqref="AB12:AE23">
    <cfRule type="expression" dxfId="498" priority="2">
      <formula>MOD(ROW(),2)=0</formula>
    </cfRule>
  </conditionalFormatting>
  <dataValidations xWindow="910" yWindow="599" count="29">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24:JF24" xr:uid="{66C43D16-D36F-4111-B8C5-ECFA193F9A27}"/>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AE1:AE23 S1:S23 W1:W23 AA1:AA23 O1:O23" xr:uid="{36F2A78B-6795-45EB-8EAC-78AA9F3D877C}"/>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AD2:AD23 R2:R23 V2:V23 Z2:Z23 N2:N23" xr:uid="{8CF0CD8F-E571-465C-8283-18CE76C0A8A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AC2:AC23 Q2:Q23 U2:U23 Y2:Y23 M2:M23" xr:uid="{21AB7564-58B9-4C74-9332-65D0DEADBC8A}"/>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23" xr:uid="{1FD9C144-8F14-45DE-A6B5-7B2CD4612405}"/>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23" xr:uid="{6ADC0542-5CAD-4CCC-A31F-38A7B960CCC2}"/>
    <dataValidation allowBlank="1" showInputMessage="1" showErrorMessage="1" promptTitle="Do not change" prompt="This field is automatically updated from the names-list" sqref="AN12:AN23" xr:uid="{2F15D2DA-8B4B-4E4E-BBBD-B1C700AC4198}"/>
    <dataValidation allowBlank="1" showInputMessage="1" showErrorMessage="1" promptTitle="Do not change" prompt="This field is automatically calculated from your inputs." sqref="AO12:AX23" xr:uid="{F4B683E7-4A4D-469D-B9C1-E062BB3EF228}"/>
    <dataValidation allowBlank="1" showInputMessage="1" showErrorMessage="1" prompt="Mean amount of elementary flow or intermediate product flow. Enter your values (or the respective equation) here." sqref="AB12:AB23 T12:T23 P12:P23 L12:L23 X12:X23 BA12:BA23" xr:uid="{E2C1A471-009B-434C-B8DB-C8B11C2FF7F0}"/>
    <dataValidation allowBlank="1" showInputMessage="1" showErrorMessage="1" prompt="always 1" sqref="BA7:BA11 P7:P11 T7:T11 X7:X11 AB7:AB11 L7:L11" xr:uid="{980F293F-B771-4320-B56E-DBC0D83F964D}"/>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C1E2189D-7FF8-4353-93FF-E041825329A8}"/>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7BB7A4BE-73A9-425C-ADD7-FA6CA8C311F7}"/>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12:AH23 AH3" xr:uid="{046005E9-85A1-4E67-89B8-3EC60C5E25E9}"/>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12:AM23 AM3" xr:uid="{E0C8E96C-CF14-41FB-9C89-A772BCFDBEA3}"/>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12:AL23 AL3" xr:uid="{6AFE2357-31E9-499A-8B71-74621A5E618B}"/>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12:AK23 AK3" xr:uid="{4D2468EE-F0DB-4C36-A6DB-345C6AA3B7E1}"/>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12:AJ23 AJ3" xr:uid="{E0680D46-5641-4CFE-A81F-E64FF7B9F90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12:AI23 AI3" xr:uid="{A2A1E9D5-3460-4FAE-B6D7-27CDBCB1FCBC}"/>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12:A23" xr:uid="{2C7FE730-384A-4F53-9D42-065C6160999A}"/>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54B4C512-2A83-4FE8-8FB6-A0B6B5360922}"/>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12:D23" xr:uid="{74796359-1BFC-4086-BA21-B4952C63CCF7}"/>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C0737802-DD6A-4472-A871-BED6869332A8}"/>
    <dataValidation allowBlank="1" showInputMessage="1" showErrorMessage="1" promptTitle="Name" prompt="Name of the exchange (elementary flow or intermediate product flow) in English language. " sqref="F2:F3" xr:uid="{5A11A79B-06B5-4E27-BF19-9EE597192A78}"/>
    <dataValidation allowBlank="1" showInputMessage="1" showErrorMessage="1" promptTitle="Infrastructure" prompt="Describes whether the intermediate product flow from or to the unit process is an infrastructure process or not._x000a__x000a_Not applicable to elementary flows." sqref="F5 J2:J3" xr:uid="{9B03925F-C406-4215-BFD6-4C09CFF18E8B}"/>
    <dataValidation allowBlank="1" showInputMessage="1" showErrorMessage="1" promptTitle="Unit" prompt="Unit of the exchange (elementary flow or intermediate product flow)." sqref="F6 K2:K3" xr:uid="{D839B536-F9D4-4CC5-B8B4-8E2FEA1B6188}"/>
    <dataValidation allowBlank="1" showInputMessage="1" showErrorMessage="1" prompt="This cell is automatically updated from the names List according to the index number in L1. It needs to be identical to the output product." sqref="L3:L6 BA3:BA6 P3:P6 T3:T6 X3:X6 AB3:AB6" xr:uid="{6CC24F47-8613-49AD-A613-AA2F2387AB1A}"/>
    <dataValidation allowBlank="1" showInputMessage="1" showErrorMessage="1" prompt="Do not change." sqref="AP7:AX11 AN3:AX4" xr:uid="{BA012A0E-2648-4E87-BCCE-948453E1AF75}"/>
    <dataValidation allowBlank="1" showInputMessage="1" showErrorMessage="1" promptTitle="Remarks" prompt="A general comment (data source, calculation procedure, ...) can be made about each individual exchange. The remarks are added to the GeneralComment-field." sqref="AF12:AG23 AF3:AG3" xr:uid="{A28EDE05-9247-4C90-BAF6-5763E64CE7F5}"/>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D11" xr:uid="{C3318719-E4B9-4B84-A189-51C349504A3A}"/>
  </dataValidations>
  <printOptions horizontalCentered="1" verticalCentered="1"/>
  <pageMargins left="0.78740157480314965" right="0.78740157480314965" top="0.98425196850393704" bottom="0.98425196850393704" header="0.51181102362204722" footer="0.51181102362204722"/>
  <pageSetup paperSize="9" scale="41" orientation="landscape" r:id="rId1"/>
  <headerFooter alignWithMargins="0">
    <oddHeader>&amp;A</oddHeader>
    <oddFooter>&amp;L&amp;D&amp;C&amp;F&amp;RSeite &amp;P</oddFoot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30">
    <tabColor theme="3" tint="0.79998168889431442"/>
    <pageSetUpPr fitToPage="1"/>
  </sheetPr>
  <dimension ref="A1:CQ236"/>
  <sheetViews>
    <sheetView zoomScaleNormal="100" workbookViewId="0"/>
  </sheetViews>
  <sheetFormatPr baseColWidth="10" defaultColWidth="11.42578125" defaultRowHeight="12.75" outlineLevelRow="1"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customWidth="1" outlineLevel="1"/>
    <col min="15" max="15" width="40.7109375" style="1096" customWidth="1" outlineLevel="1"/>
    <col min="16" max="16" width="15.7109375" style="1120" customWidth="1"/>
    <col min="17" max="18" width="5.7109375" style="1111" hidden="1" customWidth="1" outlineLevel="1"/>
    <col min="19" max="19" width="40.7109375" style="1096" hidden="1" customWidth="1" outlineLevel="1"/>
    <col min="20" max="20" width="15.7109375" style="1120" customWidth="1" collapsed="1"/>
    <col min="21" max="22" width="5.7109375" style="1111" hidden="1" customWidth="1" outlineLevel="1"/>
    <col min="23" max="23" width="40.7109375" style="1096" hidden="1" customWidth="1" outlineLevel="1"/>
    <col min="24" max="24" width="15.7109375" style="1120" customWidth="1" collapsed="1"/>
    <col min="25" max="26" width="5.7109375" style="1111" hidden="1" customWidth="1" outlineLevel="1"/>
    <col min="27" max="27" width="40.7109375" style="1111" hidden="1" customWidth="1" outlineLevel="1"/>
    <col min="28" max="28" width="15.7109375" style="1120" customWidth="1" collapsed="1"/>
    <col min="29" max="30" width="5.7109375" style="1107" customWidth="1" outlineLevel="1"/>
    <col min="31" max="31" width="50.7109375" style="1107" customWidth="1" outlineLevel="1"/>
    <col min="32" max="39" width="4.7109375" style="1130" customWidth="1"/>
    <col min="40" max="40" width="12.7109375" style="1130" customWidth="1"/>
    <col min="41" max="46" width="4.7109375" style="1120" customWidth="1"/>
    <col min="47" max="16384" width="11.42578125" style="1294"/>
  </cols>
  <sheetData>
    <row r="1" spans="1:95" s="1290" customFormat="1">
      <c r="A1" s="1041"/>
      <c r="B1" s="1042"/>
      <c r="C1" s="1043"/>
      <c r="D1" s="1041"/>
      <c r="E1" s="1041"/>
      <c r="F1" s="1044" t="s">
        <v>456</v>
      </c>
      <c r="G1" s="1041"/>
      <c r="H1" s="1041"/>
      <c r="I1" s="1041"/>
      <c r="J1" s="1041"/>
      <c r="K1" s="1041"/>
      <c r="L1" s="1045">
        <v>1489</v>
      </c>
      <c r="M1" s="1046"/>
      <c r="N1" s="1046"/>
      <c r="O1" s="1046"/>
      <c r="P1" s="1045">
        <v>1490</v>
      </c>
      <c r="Q1" s="1046"/>
      <c r="R1" s="1046"/>
      <c r="S1" s="1046"/>
      <c r="T1" s="1045">
        <v>1491</v>
      </c>
      <c r="U1" s="1046"/>
      <c r="V1" s="1046"/>
      <c r="W1" s="1046"/>
      <c r="X1" s="1045">
        <v>1645</v>
      </c>
      <c r="Y1" s="1046"/>
      <c r="Z1" s="1046"/>
      <c r="AA1" s="1046"/>
      <c r="AB1" s="1045">
        <v>1646</v>
      </c>
      <c r="AC1" s="1046"/>
      <c r="AD1" s="1046"/>
      <c r="AE1" s="1046"/>
      <c r="AF1" s="1515" t="s">
        <v>79</v>
      </c>
      <c r="AG1" s="1515"/>
      <c r="AH1" s="1515"/>
      <c r="AI1" s="1515"/>
      <c r="AJ1" s="1081" t="s">
        <v>386</v>
      </c>
      <c r="AK1" s="1081"/>
      <c r="AL1" s="1081"/>
      <c r="AM1" s="1081"/>
      <c r="AN1" s="1081">
        <v>1489</v>
      </c>
      <c r="AO1" s="1080"/>
      <c r="AP1" s="1080"/>
      <c r="AQ1" s="1080"/>
      <c r="AR1" s="1080"/>
      <c r="AS1" s="1080">
        <v>1490</v>
      </c>
      <c r="AT1" s="1080"/>
      <c r="AU1" s="1290">
        <v>1491</v>
      </c>
      <c r="BC1" s="1290">
        <v>1645</v>
      </c>
      <c r="BO1" s="1290">
        <v>1646</v>
      </c>
    </row>
    <row r="2" spans="1:95" s="1290" customFormat="1" ht="38.25">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81">
        <v>3707</v>
      </c>
      <c r="AG2" s="1081">
        <v>3708</v>
      </c>
      <c r="AH2" s="1081">
        <v>3709</v>
      </c>
      <c r="AI2" s="1081">
        <v>3792</v>
      </c>
      <c r="AJ2" s="1081">
        <v>3707</v>
      </c>
      <c r="AK2" s="1080">
        <v>3708</v>
      </c>
      <c r="AL2" s="1080">
        <v>3709</v>
      </c>
      <c r="AM2" s="1080">
        <v>3792</v>
      </c>
      <c r="AN2" s="1080"/>
      <c r="AO2" s="1080"/>
      <c r="AP2" s="1080"/>
      <c r="AQ2" s="1080"/>
      <c r="AR2" s="1080"/>
      <c r="AS2" s="1080"/>
      <c r="AT2" s="1080"/>
      <c r="BY2" s="1290" t="s">
        <v>186</v>
      </c>
      <c r="BZ2" s="1290" t="s">
        <v>174</v>
      </c>
      <c r="CA2" s="1290" t="s">
        <v>175</v>
      </c>
      <c r="CB2" s="1290" t="s">
        <v>176</v>
      </c>
      <c r="CC2" s="1290" t="s">
        <v>177</v>
      </c>
      <c r="CD2" s="1290" t="s">
        <v>178</v>
      </c>
      <c r="CE2" s="1290" t="s">
        <v>179</v>
      </c>
      <c r="CF2" s="1290" t="s">
        <v>180</v>
      </c>
      <c r="CG2" s="1290" t="s">
        <v>181</v>
      </c>
      <c r="CH2" s="1290" t="s">
        <v>182</v>
      </c>
      <c r="CI2" s="1290" t="s">
        <v>332</v>
      </c>
      <c r="CJ2" s="1290" t="s">
        <v>185</v>
      </c>
      <c r="CL2" s="1290" t="s">
        <v>174</v>
      </c>
      <c r="CM2" s="1290" t="s">
        <v>175</v>
      </c>
      <c r="CN2" s="1290" t="s">
        <v>176</v>
      </c>
      <c r="CO2" s="1290" t="s">
        <v>177</v>
      </c>
      <c r="CP2" s="1290" t="s">
        <v>178</v>
      </c>
      <c r="CQ2" s="1290" t="s">
        <v>179</v>
      </c>
    </row>
    <row r="3" spans="1:95" s="1291" customFormat="1" ht="79.5" customHeight="1">
      <c r="A3" s="1050" t="s">
        <v>344</v>
      </c>
      <c r="B3" s="1051"/>
      <c r="C3" s="1043">
        <v>401</v>
      </c>
      <c r="D3" s="1052" t="s">
        <v>458</v>
      </c>
      <c r="E3" s="1052" t="s">
        <v>459</v>
      </c>
      <c r="F3" s="1053" t="s">
        <v>460</v>
      </c>
      <c r="G3" s="1052" t="s">
        <v>461</v>
      </c>
      <c r="H3" s="1052" t="s">
        <v>462</v>
      </c>
      <c r="I3" s="1052" t="s">
        <v>463</v>
      </c>
      <c r="J3" s="1052" t="s">
        <v>464</v>
      </c>
      <c r="K3" s="1052" t="s">
        <v>337</v>
      </c>
      <c r="L3" s="1054" t="s">
        <v>3289</v>
      </c>
      <c r="M3" s="1055" t="s">
        <v>187</v>
      </c>
      <c r="N3" s="1055" t="s">
        <v>188</v>
      </c>
      <c r="O3" s="1056" t="s">
        <v>492</v>
      </c>
      <c r="P3" s="1054" t="s">
        <v>3290</v>
      </c>
      <c r="Q3" s="1055" t="s">
        <v>187</v>
      </c>
      <c r="R3" s="1055" t="s">
        <v>188</v>
      </c>
      <c r="S3" s="1056" t="s">
        <v>492</v>
      </c>
      <c r="T3" s="1054" t="s">
        <v>586</v>
      </c>
      <c r="U3" s="1055" t="s">
        <v>187</v>
      </c>
      <c r="V3" s="1055" t="s">
        <v>188</v>
      </c>
      <c r="W3" s="1056" t="s">
        <v>492</v>
      </c>
      <c r="X3" s="1054" t="s">
        <v>587</v>
      </c>
      <c r="Y3" s="1055" t="s">
        <v>187</v>
      </c>
      <c r="Z3" s="1055" t="s">
        <v>188</v>
      </c>
      <c r="AA3" s="1056" t="s">
        <v>492</v>
      </c>
      <c r="AB3" s="1054" t="s">
        <v>588</v>
      </c>
      <c r="AC3" s="1055" t="s">
        <v>187</v>
      </c>
      <c r="AD3" s="1055" t="s">
        <v>188</v>
      </c>
      <c r="AE3" s="1056" t="s">
        <v>492</v>
      </c>
      <c r="AF3" s="1083" t="s">
        <v>80</v>
      </c>
      <c r="AG3" s="1083" t="s">
        <v>187</v>
      </c>
      <c r="AH3" s="1083" t="s">
        <v>188</v>
      </c>
      <c r="AI3" s="1083" t="s">
        <v>492</v>
      </c>
      <c r="AJ3" s="1084" t="s">
        <v>387</v>
      </c>
      <c r="AK3" s="1084" t="s">
        <v>187</v>
      </c>
      <c r="AL3" s="1084" t="s">
        <v>188</v>
      </c>
      <c r="AM3" s="1084" t="s">
        <v>492</v>
      </c>
      <c r="AN3" s="1084" t="s">
        <v>584</v>
      </c>
      <c r="AO3" s="1085" t="s">
        <v>584</v>
      </c>
      <c r="AP3" s="1085"/>
      <c r="AQ3" s="1085" t="s">
        <v>584</v>
      </c>
      <c r="AR3" s="1085" t="s">
        <v>584</v>
      </c>
      <c r="AS3" s="1085" t="s">
        <v>585</v>
      </c>
      <c r="AT3" s="1085" t="s">
        <v>585</v>
      </c>
      <c r="AU3" s="1291" t="s">
        <v>586</v>
      </c>
      <c r="AV3" s="1291" t="s">
        <v>586</v>
      </c>
      <c r="AW3" s="1291" t="s">
        <v>586</v>
      </c>
      <c r="AY3" s="1291" t="s">
        <v>586</v>
      </c>
      <c r="AZ3" s="1291" t="s">
        <v>586</v>
      </c>
      <c r="BA3" s="1291" t="s">
        <v>586</v>
      </c>
      <c r="BB3" s="1291" t="s">
        <v>586</v>
      </c>
      <c r="BC3" s="1291" t="s">
        <v>587</v>
      </c>
      <c r="BD3" s="1291" t="s">
        <v>587</v>
      </c>
      <c r="BE3" s="1291" t="s">
        <v>587</v>
      </c>
      <c r="BG3" s="1291" t="s">
        <v>587</v>
      </c>
      <c r="BH3" s="1291" t="s">
        <v>587</v>
      </c>
      <c r="BI3" s="1291" t="s">
        <v>587</v>
      </c>
      <c r="BJ3" s="1291" t="s">
        <v>587</v>
      </c>
      <c r="BK3" s="1291" t="s">
        <v>587</v>
      </c>
      <c r="BL3" s="1291" t="s">
        <v>587</v>
      </c>
      <c r="BM3" s="1291" t="s">
        <v>587</v>
      </c>
      <c r="BN3" s="1291" t="s">
        <v>587</v>
      </c>
      <c r="BO3" s="1291" t="s">
        <v>588</v>
      </c>
      <c r="BP3" s="1291" t="s">
        <v>588</v>
      </c>
      <c r="BQ3" s="1291" t="s">
        <v>588</v>
      </c>
      <c r="BS3" s="1291" t="s">
        <v>587</v>
      </c>
      <c r="BT3" s="1291" t="s">
        <v>588</v>
      </c>
      <c r="BU3" s="1291" t="s">
        <v>588</v>
      </c>
      <c r="BV3" s="1291" t="s">
        <v>587</v>
      </c>
      <c r="BW3" s="1291" t="s">
        <v>80</v>
      </c>
      <c r="BX3" s="1291" t="s">
        <v>387</v>
      </c>
      <c r="CH3" s="1291" t="s">
        <v>190</v>
      </c>
      <c r="CI3" s="1291" t="s">
        <v>190</v>
      </c>
    </row>
    <row r="4" spans="1:95" s="1291" customFormat="1" ht="38.25">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54" t="s">
        <v>465</v>
      </c>
      <c r="Y4" s="1057"/>
      <c r="Z4" s="1057"/>
      <c r="AA4" s="1058"/>
      <c r="AB4" s="1054" t="s">
        <v>465</v>
      </c>
      <c r="AC4" s="1057"/>
      <c r="AD4" s="1057"/>
      <c r="AE4" s="1058"/>
      <c r="AF4" s="1082" t="s">
        <v>465</v>
      </c>
      <c r="AG4" s="1082"/>
      <c r="AH4" s="1082"/>
      <c r="AI4" s="1082"/>
      <c r="AJ4" s="1088" t="s">
        <v>336</v>
      </c>
      <c r="AK4" s="1088"/>
      <c r="AL4" s="1088"/>
      <c r="AM4" s="1088"/>
      <c r="AN4" s="1089" t="s">
        <v>336</v>
      </c>
      <c r="AO4" s="1090">
        <v>1992</v>
      </c>
      <c r="AP4" s="1090"/>
      <c r="AQ4" s="1090" t="s">
        <v>131</v>
      </c>
      <c r="AR4" s="1090" t="s">
        <v>147</v>
      </c>
      <c r="AS4" s="1090" t="s">
        <v>336</v>
      </c>
      <c r="AT4" s="1090" t="s">
        <v>336</v>
      </c>
      <c r="AU4" s="1291" t="s">
        <v>336</v>
      </c>
      <c r="AV4" s="1291" t="s">
        <v>336</v>
      </c>
      <c r="AW4" s="1291" t="s">
        <v>336</v>
      </c>
      <c r="AY4" s="1291" t="s">
        <v>131</v>
      </c>
      <c r="AZ4" s="1291" t="s">
        <v>589</v>
      </c>
      <c r="BA4" s="1291" t="s">
        <v>148</v>
      </c>
      <c r="BB4" s="1291" t="s">
        <v>592</v>
      </c>
      <c r="BC4" s="1291" t="s">
        <v>336</v>
      </c>
      <c r="BD4" s="1291" t="s">
        <v>336</v>
      </c>
      <c r="BE4" s="1291" t="s">
        <v>325</v>
      </c>
      <c r="BG4" s="1291" t="s">
        <v>131</v>
      </c>
      <c r="BH4" s="1291" t="s">
        <v>590</v>
      </c>
      <c r="BI4" s="1291" t="s">
        <v>590</v>
      </c>
      <c r="BJ4" s="1291" t="s">
        <v>148</v>
      </c>
      <c r="BK4" s="1291" t="s">
        <v>592</v>
      </c>
      <c r="BL4" s="1291" t="s">
        <v>592</v>
      </c>
      <c r="BM4" s="1291" t="s">
        <v>589</v>
      </c>
      <c r="BN4" s="1291" t="s">
        <v>149</v>
      </c>
      <c r="BO4" s="1291" t="s">
        <v>336</v>
      </c>
      <c r="BP4" s="1291" t="s">
        <v>336</v>
      </c>
      <c r="BQ4" s="1291" t="s">
        <v>325</v>
      </c>
      <c r="BS4" s="1291" t="s">
        <v>131</v>
      </c>
      <c r="BT4" s="1291" t="s">
        <v>591</v>
      </c>
      <c r="BU4" s="1291" t="s">
        <v>591</v>
      </c>
      <c r="BV4" s="1291" t="s">
        <v>592</v>
      </c>
      <c r="BW4" s="1291" t="s">
        <v>465</v>
      </c>
      <c r="BX4" s="1291" t="s">
        <v>388</v>
      </c>
      <c r="BZ4" s="1291" t="s">
        <v>192</v>
      </c>
    </row>
    <row r="5" spans="1:95" s="1292" customFormat="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054">
        <v>1</v>
      </c>
      <c r="AC5" s="1057"/>
      <c r="AD5" s="1057"/>
      <c r="AE5" s="1058"/>
      <c r="AF5" s="1082">
        <v>1</v>
      </c>
      <c r="AG5" s="1082"/>
      <c r="AH5" s="1082"/>
      <c r="AI5" s="1082"/>
      <c r="AJ5" s="1089">
        <v>1</v>
      </c>
      <c r="AK5" s="1089"/>
      <c r="AL5" s="1089"/>
      <c r="AM5" s="1089"/>
      <c r="AN5" s="1089">
        <v>1</v>
      </c>
      <c r="AO5" s="1090">
        <v>1</v>
      </c>
      <c r="AP5" s="1090"/>
      <c r="AQ5" s="1090">
        <v>1</v>
      </c>
      <c r="AR5" s="1090">
        <v>1</v>
      </c>
      <c r="AS5" s="1090">
        <v>1</v>
      </c>
      <c r="AT5" s="1090">
        <v>1</v>
      </c>
      <c r="AU5" s="1292">
        <v>1</v>
      </c>
      <c r="AV5" s="1292">
        <v>1</v>
      </c>
      <c r="AW5" s="1292">
        <v>1</v>
      </c>
      <c r="AY5" s="1292">
        <v>2008</v>
      </c>
      <c r="AZ5" s="1292">
        <v>2007</v>
      </c>
      <c r="BA5" s="1292">
        <v>2007</v>
      </c>
      <c r="BB5" s="1292">
        <v>2007</v>
      </c>
      <c r="BC5" s="1292">
        <v>1</v>
      </c>
      <c r="BD5" s="1292">
        <v>1</v>
      </c>
      <c r="BE5" s="1292">
        <v>1</v>
      </c>
      <c r="BG5" s="1292">
        <v>2008</v>
      </c>
      <c r="BH5" s="1292">
        <v>2007</v>
      </c>
      <c r="BI5" s="1292">
        <v>2006</v>
      </c>
      <c r="BJ5" s="1292">
        <v>2007</v>
      </c>
      <c r="BK5" s="1292">
        <v>2007</v>
      </c>
      <c r="BL5" s="1292">
        <v>2006</v>
      </c>
      <c r="BM5" s="1292">
        <v>2007</v>
      </c>
      <c r="BN5" s="1292">
        <v>2004</v>
      </c>
      <c r="BO5" s="1292">
        <v>1</v>
      </c>
      <c r="BP5" s="1292">
        <v>1</v>
      </c>
      <c r="BQ5" s="1292">
        <v>1</v>
      </c>
      <c r="BS5" s="1292">
        <v>2008</v>
      </c>
      <c r="BT5" s="1292">
        <v>2007</v>
      </c>
      <c r="BU5" s="1292">
        <v>2006</v>
      </c>
      <c r="BV5" s="1292">
        <v>2006</v>
      </c>
      <c r="BW5" s="1292">
        <v>1</v>
      </c>
      <c r="BX5" s="1292">
        <v>2009</v>
      </c>
    </row>
    <row r="6" spans="1:95" s="1293" customFormat="1">
      <c r="A6" s="1041"/>
      <c r="B6" s="1051"/>
      <c r="C6" s="1043">
        <v>403</v>
      </c>
      <c r="D6" s="1053"/>
      <c r="E6" s="1053"/>
      <c r="F6" s="1053" t="s">
        <v>337</v>
      </c>
      <c r="G6" s="1053"/>
      <c r="H6" s="1053"/>
      <c r="I6" s="1053"/>
      <c r="J6" s="1053"/>
      <c r="K6" s="1053"/>
      <c r="L6" s="1054" t="s">
        <v>340</v>
      </c>
      <c r="M6" s="1057"/>
      <c r="N6" s="1057"/>
      <c r="O6" s="1058"/>
      <c r="P6" s="1054" t="s">
        <v>340</v>
      </c>
      <c r="Q6" s="1057"/>
      <c r="R6" s="1057"/>
      <c r="S6" s="1058"/>
      <c r="T6" s="1054" t="s">
        <v>340</v>
      </c>
      <c r="U6" s="1057"/>
      <c r="V6" s="1057"/>
      <c r="W6" s="1058"/>
      <c r="X6" s="1054" t="s">
        <v>340</v>
      </c>
      <c r="Y6" s="1057"/>
      <c r="Z6" s="1057"/>
      <c r="AA6" s="1058"/>
      <c r="AB6" s="1054" t="s">
        <v>340</v>
      </c>
      <c r="AC6" s="1057"/>
      <c r="AD6" s="1057"/>
      <c r="AE6" s="1058"/>
      <c r="AF6" s="1091" t="s">
        <v>340</v>
      </c>
      <c r="AG6" s="1091"/>
      <c r="AH6" s="1091"/>
      <c r="AI6" s="1091"/>
      <c r="AJ6" s="1089" t="s">
        <v>340</v>
      </c>
      <c r="AK6" s="1089"/>
      <c r="AL6" s="1092"/>
      <c r="AM6" s="1092"/>
      <c r="AN6" s="1093" t="s">
        <v>466</v>
      </c>
      <c r="AO6" s="1090" t="s">
        <v>340</v>
      </c>
      <c r="AP6" s="1090"/>
      <c r="AQ6" s="1090" t="s">
        <v>241</v>
      </c>
      <c r="AR6" s="1090" t="s">
        <v>241</v>
      </c>
      <c r="AS6" s="1090" t="s">
        <v>466</v>
      </c>
      <c r="AT6" s="1090" t="s">
        <v>340</v>
      </c>
      <c r="AU6" s="1293" t="s">
        <v>466</v>
      </c>
      <c r="AV6" s="1293" t="s">
        <v>340</v>
      </c>
      <c r="AW6" s="1293" t="s">
        <v>340</v>
      </c>
      <c r="AY6" s="1293" t="s">
        <v>241</v>
      </c>
      <c r="AZ6" s="1293" t="s">
        <v>241</v>
      </c>
      <c r="BA6" s="1293" t="s">
        <v>241</v>
      </c>
      <c r="BB6" s="1293" t="s">
        <v>241</v>
      </c>
      <c r="BC6" s="1293" t="s">
        <v>466</v>
      </c>
      <c r="BD6" s="1293" t="s">
        <v>340</v>
      </c>
      <c r="BE6" s="1293" t="s">
        <v>340</v>
      </c>
      <c r="BG6" s="1293" t="s">
        <v>241</v>
      </c>
      <c r="BH6" s="1293" t="s">
        <v>241</v>
      </c>
      <c r="BI6" s="1293" t="s">
        <v>241</v>
      </c>
      <c r="BJ6" s="1293" t="s">
        <v>241</v>
      </c>
      <c r="BK6" s="1293" t="s">
        <v>241</v>
      </c>
      <c r="BL6" s="1293" t="s">
        <v>241</v>
      </c>
      <c r="BM6" s="1293" t="s">
        <v>241</v>
      </c>
      <c r="BN6" s="1293" t="s">
        <v>241</v>
      </c>
      <c r="BO6" s="1293" t="s">
        <v>466</v>
      </c>
      <c r="BP6" s="1293" t="s">
        <v>340</v>
      </c>
      <c r="BQ6" s="1293" t="s">
        <v>466</v>
      </c>
      <c r="BS6" s="1293" t="s">
        <v>241</v>
      </c>
      <c r="BT6" s="1293" t="s">
        <v>241</v>
      </c>
      <c r="BU6" s="1293" t="s">
        <v>241</v>
      </c>
      <c r="BV6" s="1293" t="s">
        <v>241</v>
      </c>
      <c r="BW6" s="1293" t="s">
        <v>340</v>
      </c>
      <c r="BX6" s="1293" t="s">
        <v>340</v>
      </c>
    </row>
    <row r="7" spans="1:95">
      <c r="A7" s="1045">
        <v>1489</v>
      </c>
      <c r="B7" s="1059" t="s">
        <v>467</v>
      </c>
      <c r="C7" s="1060"/>
      <c r="D7" s="1061" t="s">
        <v>352</v>
      </c>
      <c r="E7" s="1062">
        <v>0</v>
      </c>
      <c r="F7" s="1063" t="s">
        <v>3289</v>
      </c>
      <c r="G7" s="1064" t="s">
        <v>465</v>
      </c>
      <c r="H7" s="1065" t="s">
        <v>352</v>
      </c>
      <c r="I7" s="1065" t="s">
        <v>352</v>
      </c>
      <c r="J7" s="1066">
        <v>1</v>
      </c>
      <c r="K7" s="1064" t="s">
        <v>340</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82">
        <v>0</v>
      </c>
      <c r="AG7" s="1082"/>
      <c r="AH7" s="1082"/>
      <c r="AI7" s="1082"/>
      <c r="AJ7" s="1089">
        <v>0</v>
      </c>
      <c r="AK7" s="1089"/>
      <c r="AL7" s="1089"/>
      <c r="AM7" s="1089"/>
      <c r="AN7" s="1089">
        <v>1</v>
      </c>
      <c r="AO7" s="1089"/>
      <c r="AP7" s="1089"/>
      <c r="AQ7" s="1089"/>
      <c r="AR7" s="1089"/>
      <c r="AS7" s="1089">
        <v>0</v>
      </c>
      <c r="AT7" s="1089"/>
      <c r="BC7" s="1294">
        <v>0</v>
      </c>
      <c r="BO7" s="1294">
        <v>0</v>
      </c>
      <c r="BZ7" s="1294">
        <v>1</v>
      </c>
      <c r="CA7" s="1294">
        <v>1</v>
      </c>
      <c r="CB7" s="1294">
        <v>1</v>
      </c>
      <c r="CC7" s="1294">
        <v>1</v>
      </c>
      <c r="CD7" s="1294">
        <v>3</v>
      </c>
      <c r="CE7" s="1294">
        <v>1</v>
      </c>
      <c r="CF7" s="1294">
        <v>45</v>
      </c>
      <c r="CG7" s="1294">
        <v>1</v>
      </c>
      <c r="CH7" s="1294">
        <v>1.2</v>
      </c>
      <c r="CI7" s="1294">
        <v>1.2</v>
      </c>
      <c r="CJ7" s="1294" t="s">
        <v>3291</v>
      </c>
      <c r="CL7" s="1294">
        <v>1</v>
      </c>
      <c r="CM7" s="1294">
        <v>1</v>
      </c>
      <c r="CN7" s="1294">
        <v>1</v>
      </c>
      <c r="CO7" s="1294">
        <v>1</v>
      </c>
      <c r="CP7" s="1294">
        <v>1.2</v>
      </c>
      <c r="CQ7" s="1294">
        <v>1</v>
      </c>
    </row>
    <row r="8" spans="1:95">
      <c r="A8" s="1045">
        <v>1490</v>
      </c>
      <c r="B8" s="1059"/>
      <c r="C8" s="1060"/>
      <c r="D8" s="1061" t="s">
        <v>352</v>
      </c>
      <c r="E8" s="1062">
        <v>0</v>
      </c>
      <c r="F8" s="1063" t="s">
        <v>3290</v>
      </c>
      <c r="G8" s="1064" t="s">
        <v>465</v>
      </c>
      <c r="H8" s="1065" t="s">
        <v>352</v>
      </c>
      <c r="I8" s="1065" t="s">
        <v>352</v>
      </c>
      <c r="J8" s="1066">
        <v>1</v>
      </c>
      <c r="K8" s="1064" t="s">
        <v>340</v>
      </c>
      <c r="L8" s="1067" t="s">
        <v>352</v>
      </c>
      <c r="M8" s="1068"/>
      <c r="N8" s="1069"/>
      <c r="O8" s="1070"/>
      <c r="P8" s="1067">
        <v>1</v>
      </c>
      <c r="Q8" s="1068"/>
      <c r="R8" s="1069"/>
      <c r="S8" s="1070"/>
      <c r="T8" s="1067">
        <v>0</v>
      </c>
      <c r="U8" s="1068"/>
      <c r="V8" s="1069"/>
      <c r="W8" s="1070"/>
      <c r="X8" s="1067">
        <v>0</v>
      </c>
      <c r="Y8" s="1068"/>
      <c r="Z8" s="1069"/>
      <c r="AA8" s="1070"/>
      <c r="AB8" s="1067">
        <v>0</v>
      </c>
      <c r="AC8" s="1078"/>
      <c r="AD8" s="1079"/>
      <c r="AE8" s="1073"/>
      <c r="AF8" s="1082">
        <v>0</v>
      </c>
      <c r="AG8" s="1082"/>
      <c r="AH8" s="1082"/>
      <c r="AI8" s="1082"/>
      <c r="AJ8" s="1089">
        <v>0</v>
      </c>
      <c r="AK8" s="1089"/>
      <c r="AL8" s="1089"/>
      <c r="AM8" s="1089"/>
      <c r="AN8" s="1089">
        <v>0</v>
      </c>
      <c r="AO8" s="1089"/>
      <c r="AP8" s="1089"/>
      <c r="AQ8" s="1089"/>
      <c r="AR8" s="1089"/>
      <c r="AS8" s="1089">
        <v>0</v>
      </c>
      <c r="AT8" s="1089"/>
      <c r="BC8" s="1294">
        <v>0</v>
      </c>
      <c r="BO8" s="1294">
        <v>0</v>
      </c>
    </row>
    <row r="9" spans="1:95">
      <c r="A9" s="1045">
        <v>1491</v>
      </c>
      <c r="B9" s="1059"/>
      <c r="C9" s="1060"/>
      <c r="D9" s="1061" t="s">
        <v>352</v>
      </c>
      <c r="E9" s="1062">
        <v>0</v>
      </c>
      <c r="F9" s="1063" t="s">
        <v>586</v>
      </c>
      <c r="G9" s="1064" t="s">
        <v>465</v>
      </c>
      <c r="H9" s="1065" t="s">
        <v>352</v>
      </c>
      <c r="I9" s="1065" t="s">
        <v>352</v>
      </c>
      <c r="J9" s="1066">
        <v>1</v>
      </c>
      <c r="K9" s="1064" t="s">
        <v>340</v>
      </c>
      <c r="L9" s="1067" t="s">
        <v>352</v>
      </c>
      <c r="M9" s="1068"/>
      <c r="N9" s="1069"/>
      <c r="O9" s="1070"/>
      <c r="P9" s="1067" t="s">
        <v>352</v>
      </c>
      <c r="Q9" s="1068"/>
      <c r="R9" s="1069"/>
      <c r="S9" s="1070"/>
      <c r="T9" s="1067">
        <v>1</v>
      </c>
      <c r="U9" s="1068"/>
      <c r="V9" s="1069"/>
      <c r="W9" s="1070"/>
      <c r="X9" s="1067">
        <v>0</v>
      </c>
      <c r="Y9" s="1068"/>
      <c r="Z9" s="1069"/>
      <c r="AA9" s="1070"/>
      <c r="AB9" s="1067">
        <v>0</v>
      </c>
      <c r="AC9" s="1078"/>
      <c r="AD9" s="1079"/>
      <c r="AE9" s="1073"/>
      <c r="AF9" s="1082">
        <v>0</v>
      </c>
      <c r="AG9" s="1082"/>
      <c r="AH9" s="1082"/>
      <c r="AI9" s="1082"/>
      <c r="AJ9" s="1089">
        <v>0</v>
      </c>
      <c r="AK9" s="1089"/>
      <c r="AL9" s="1089"/>
      <c r="AM9" s="1089"/>
      <c r="AN9" s="1089">
        <v>0</v>
      </c>
      <c r="AO9" s="1089"/>
      <c r="AP9" s="1089"/>
      <c r="AQ9" s="1089"/>
      <c r="AR9" s="1089"/>
      <c r="AS9" s="1089">
        <v>0</v>
      </c>
      <c r="AT9" s="1089"/>
      <c r="AU9" s="1294">
        <v>22</v>
      </c>
      <c r="BC9" s="1294">
        <v>0</v>
      </c>
    </row>
    <row r="10" spans="1:95">
      <c r="A10" s="1045">
        <v>1645</v>
      </c>
      <c r="B10" s="1059"/>
      <c r="C10" s="1060"/>
      <c r="D10" s="1061" t="s">
        <v>352</v>
      </c>
      <c r="E10" s="1062">
        <v>0</v>
      </c>
      <c r="F10" s="1063" t="s">
        <v>587</v>
      </c>
      <c r="G10" s="1064" t="s">
        <v>465</v>
      </c>
      <c r="H10" s="1065" t="s">
        <v>352</v>
      </c>
      <c r="I10" s="1065" t="s">
        <v>352</v>
      </c>
      <c r="J10" s="1066">
        <v>1</v>
      </c>
      <c r="K10" s="1064" t="s">
        <v>340</v>
      </c>
      <c r="L10" s="1067" t="s">
        <v>352</v>
      </c>
      <c r="M10" s="1068"/>
      <c r="N10" s="1069"/>
      <c r="O10" s="1070"/>
      <c r="P10" s="1067" t="s">
        <v>352</v>
      </c>
      <c r="Q10" s="1068"/>
      <c r="R10" s="1069"/>
      <c r="S10" s="1070"/>
      <c r="T10" s="1067" t="s">
        <v>352</v>
      </c>
      <c r="U10" s="1068"/>
      <c r="V10" s="1069"/>
      <c r="W10" s="1070"/>
      <c r="X10" s="1067">
        <v>1</v>
      </c>
      <c r="Y10" s="1068"/>
      <c r="Z10" s="1069"/>
      <c r="AA10" s="1070"/>
      <c r="AB10" s="1067">
        <v>0</v>
      </c>
      <c r="AC10" s="1078"/>
      <c r="AD10" s="1079"/>
      <c r="AE10" s="1073"/>
      <c r="AF10" s="1082">
        <v>0</v>
      </c>
      <c r="AG10" s="1082"/>
      <c r="AH10" s="1082"/>
      <c r="AI10" s="1082"/>
      <c r="AJ10" s="1089">
        <v>0</v>
      </c>
      <c r="AK10" s="1089"/>
      <c r="AL10" s="1089"/>
      <c r="AM10" s="1089"/>
      <c r="AN10" s="1089">
        <v>0</v>
      </c>
      <c r="AO10" s="1089"/>
      <c r="AP10" s="1089"/>
      <c r="AQ10" s="1089"/>
      <c r="AR10" s="1089"/>
      <c r="AS10" s="1089">
        <v>0</v>
      </c>
      <c r="AT10" s="1089"/>
      <c r="BC10" s="1294">
        <v>0</v>
      </c>
      <c r="BO10" s="1294">
        <v>22</v>
      </c>
    </row>
    <row r="11" spans="1:95">
      <c r="A11" s="1045">
        <v>1646</v>
      </c>
      <c r="B11" s="1059"/>
      <c r="C11" s="1060"/>
      <c r="D11" s="1071" t="s">
        <v>352</v>
      </c>
      <c r="E11" s="1072">
        <v>0</v>
      </c>
      <c r="F11" s="1073" t="s">
        <v>588</v>
      </c>
      <c r="G11" s="1074" t="s">
        <v>465</v>
      </c>
      <c r="H11" s="1075" t="s">
        <v>352</v>
      </c>
      <c r="I11" s="1075" t="s">
        <v>352</v>
      </c>
      <c r="J11" s="1076">
        <v>1</v>
      </c>
      <c r="K11" s="1074" t="s">
        <v>340</v>
      </c>
      <c r="L11" s="1077" t="s">
        <v>352</v>
      </c>
      <c r="M11" s="1078"/>
      <c r="N11" s="1079"/>
      <c r="O11" s="1073"/>
      <c r="P11" s="1077" t="s">
        <v>352</v>
      </c>
      <c r="Q11" s="1078"/>
      <c r="R11" s="1079"/>
      <c r="S11" s="1073"/>
      <c r="T11" s="1077" t="s">
        <v>352</v>
      </c>
      <c r="U11" s="1078"/>
      <c r="V11" s="1079"/>
      <c r="W11" s="1073"/>
      <c r="X11" s="1077" t="s">
        <v>352</v>
      </c>
      <c r="Y11" s="1078"/>
      <c r="Z11" s="1079"/>
      <c r="AA11" s="1073"/>
      <c r="AB11" s="1077">
        <v>1</v>
      </c>
      <c r="AC11" s="1078"/>
      <c r="AD11" s="1079"/>
      <c r="AE11" s="1073"/>
      <c r="AF11" s="1094">
        <v>0</v>
      </c>
      <c r="AG11" s="1094"/>
      <c r="AH11" s="1094"/>
      <c r="AI11" s="1094"/>
      <c r="AJ11" s="1089">
        <v>0</v>
      </c>
      <c r="AK11" s="1089"/>
      <c r="AL11" s="1093"/>
      <c r="AM11" s="1093"/>
      <c r="AN11" s="1093">
        <v>0</v>
      </c>
      <c r="AO11" s="1095"/>
      <c r="AP11" s="1095"/>
      <c r="AQ11" s="1095"/>
      <c r="AR11" s="1095"/>
      <c r="AS11" s="1095">
        <v>0</v>
      </c>
      <c r="AT11" s="1095"/>
      <c r="BC11" s="1294">
        <v>0</v>
      </c>
      <c r="BO11" s="1294">
        <v>22</v>
      </c>
    </row>
    <row r="12" spans="1:95">
      <c r="A12" s="1045" t="s">
        <v>79</v>
      </c>
      <c r="B12" s="1059"/>
      <c r="C12" s="1060"/>
      <c r="D12" s="1071" t="s">
        <v>352</v>
      </c>
      <c r="E12" s="1072">
        <v>0</v>
      </c>
      <c r="F12" s="1073" t="s">
        <v>80</v>
      </c>
      <c r="G12" s="1074" t="s">
        <v>465</v>
      </c>
      <c r="H12" s="1075" t="s">
        <v>352</v>
      </c>
      <c r="I12" s="1075" t="s">
        <v>352</v>
      </c>
      <c r="J12" s="1076">
        <v>1</v>
      </c>
      <c r="K12" s="1074" t="s">
        <v>340</v>
      </c>
      <c r="L12" s="1077" t="s">
        <v>352</v>
      </c>
      <c r="M12" s="1078"/>
      <c r="N12" s="1079"/>
      <c r="O12" s="1073"/>
      <c r="P12" s="1077" t="s">
        <v>352</v>
      </c>
      <c r="Q12" s="1078"/>
      <c r="R12" s="1079"/>
      <c r="S12" s="1073"/>
      <c r="T12" s="1077" t="s">
        <v>352</v>
      </c>
      <c r="U12" s="1078"/>
      <c r="V12" s="1079"/>
      <c r="W12" s="1073"/>
      <c r="X12" s="1077" t="s">
        <v>352</v>
      </c>
      <c r="Y12" s="1078"/>
      <c r="Z12" s="1079"/>
      <c r="AA12" s="1073"/>
      <c r="AB12" s="1077">
        <v>0</v>
      </c>
      <c r="AC12" s="1078"/>
      <c r="AD12" s="1079"/>
      <c r="AE12" s="1073"/>
      <c r="AF12" s="1094">
        <v>1</v>
      </c>
      <c r="AG12" s="1094"/>
      <c r="AH12" s="1094"/>
      <c r="AI12" s="1094"/>
      <c r="AJ12" s="1089">
        <v>0</v>
      </c>
      <c r="AK12" s="1089"/>
      <c r="AL12" s="1093"/>
      <c r="AM12" s="1093"/>
      <c r="AN12" s="1093"/>
      <c r="AO12" s="1095"/>
      <c r="AP12" s="1095"/>
      <c r="AQ12" s="1095"/>
      <c r="AR12" s="1095"/>
      <c r="AS12" s="1095"/>
      <c r="AT12" s="1095"/>
    </row>
    <row r="13" spans="1:95" ht="24">
      <c r="A13" s="1045" t="s">
        <v>386</v>
      </c>
      <c r="B13" s="1059"/>
      <c r="C13" s="1060"/>
      <c r="D13" s="1071" t="s">
        <v>352</v>
      </c>
      <c r="E13" s="1072">
        <v>0</v>
      </c>
      <c r="F13" s="1073" t="s">
        <v>387</v>
      </c>
      <c r="G13" s="1074" t="s">
        <v>336</v>
      </c>
      <c r="H13" s="1075" t="s">
        <v>352</v>
      </c>
      <c r="I13" s="1075" t="s">
        <v>352</v>
      </c>
      <c r="J13" s="1076">
        <v>1</v>
      </c>
      <c r="K13" s="1074" t="s">
        <v>340</v>
      </c>
      <c r="L13" s="1077" t="s">
        <v>352</v>
      </c>
      <c r="M13" s="1078"/>
      <c r="N13" s="1079"/>
      <c r="O13" s="1073"/>
      <c r="P13" s="1077" t="s">
        <v>352</v>
      </c>
      <c r="Q13" s="1078"/>
      <c r="R13" s="1079"/>
      <c r="S13" s="1073"/>
      <c r="T13" s="1077" t="s">
        <v>352</v>
      </c>
      <c r="U13" s="1078"/>
      <c r="V13" s="1079"/>
      <c r="W13" s="1073"/>
      <c r="X13" s="1077" t="s">
        <v>352</v>
      </c>
      <c r="Y13" s="1078"/>
      <c r="Z13" s="1079"/>
      <c r="AA13" s="1073"/>
      <c r="AB13" s="1077">
        <v>0</v>
      </c>
      <c r="AC13" s="1078"/>
      <c r="AD13" s="1079"/>
      <c r="AE13" s="1073"/>
      <c r="AF13" s="1094">
        <v>0</v>
      </c>
      <c r="AG13" s="1094"/>
      <c r="AH13" s="1094"/>
      <c r="AI13" s="1094"/>
      <c r="AJ13" s="1089">
        <v>1</v>
      </c>
      <c r="AK13" s="1089"/>
      <c r="AL13" s="1093"/>
      <c r="AM13" s="1093"/>
      <c r="AN13" s="1093"/>
      <c r="AO13" s="1095"/>
      <c r="AP13" s="1095"/>
      <c r="AQ13" s="1095"/>
      <c r="AR13" s="1095"/>
      <c r="AS13" s="1095"/>
      <c r="AT13" s="1095"/>
    </row>
    <row r="14" spans="1:95">
      <c r="A14" s="1045">
        <v>4807</v>
      </c>
      <c r="B14" s="1059" t="s">
        <v>89</v>
      </c>
      <c r="C14" s="1060" t="s">
        <v>469</v>
      </c>
      <c r="D14" s="1071" t="s">
        <v>470</v>
      </c>
      <c r="E14" s="1072" t="s">
        <v>352</v>
      </c>
      <c r="F14" s="1073" t="s">
        <v>3292</v>
      </c>
      <c r="G14" s="1074" t="s">
        <v>465</v>
      </c>
      <c r="H14" s="1075" t="s">
        <v>352</v>
      </c>
      <c r="I14" s="1075" t="s">
        <v>352</v>
      </c>
      <c r="J14" s="1076">
        <v>0</v>
      </c>
      <c r="K14" s="1074" t="s">
        <v>339</v>
      </c>
      <c r="L14" s="1077">
        <v>2.6353053416582344</v>
      </c>
      <c r="M14" s="1078">
        <v>1</v>
      </c>
      <c r="N14" s="1079">
        <v>2.0482753016103628</v>
      </c>
      <c r="O14" s="1073" t="s">
        <v>3293</v>
      </c>
      <c r="P14" s="1077">
        <v>3.2716908498667463</v>
      </c>
      <c r="Q14" s="1078">
        <v>1</v>
      </c>
      <c r="R14" s="1079">
        <v>2.0482753016103628</v>
      </c>
      <c r="S14" s="1073" t="s">
        <v>3293</v>
      </c>
      <c r="T14" s="1077">
        <v>2.5192008318119066</v>
      </c>
      <c r="U14" s="1078">
        <v>1</v>
      </c>
      <c r="V14" s="1079">
        <v>2.0482753016103628</v>
      </c>
      <c r="W14" s="1073" t="s">
        <v>3293</v>
      </c>
      <c r="X14" s="1077">
        <v>2.835471452807961</v>
      </c>
      <c r="Y14" s="1078">
        <v>1</v>
      </c>
      <c r="Z14" s="1079">
        <v>2.0482753016103628</v>
      </c>
      <c r="AA14" s="1073" t="s">
        <v>3293</v>
      </c>
      <c r="AB14" s="1077">
        <v>2.2481672145159179</v>
      </c>
      <c r="AC14" s="1078">
        <v>1</v>
      </c>
      <c r="AD14" s="1079">
        <v>2.0482753016103628</v>
      </c>
      <c r="AE14" s="1073" t="s">
        <v>3293</v>
      </c>
      <c r="AF14" s="1094">
        <v>3.9767038116284454</v>
      </c>
      <c r="AG14" s="1094">
        <v>1</v>
      </c>
      <c r="AH14" s="1094">
        <v>2.0482753016103628</v>
      </c>
      <c r="AI14" s="1094" t="s">
        <v>3293</v>
      </c>
      <c r="AJ14" s="1089">
        <v>2.2949999999999999</v>
      </c>
      <c r="AK14" s="1089">
        <v>1</v>
      </c>
      <c r="AL14" s="1093">
        <v>2.0482753016103628</v>
      </c>
      <c r="AM14" s="1093" t="s">
        <v>3293</v>
      </c>
      <c r="AN14" s="1093">
        <v>72</v>
      </c>
      <c r="AO14" s="1095">
        <v>3.2727272727272729</v>
      </c>
      <c r="AP14" s="1095" t="s">
        <v>326</v>
      </c>
      <c r="AQ14" s="1095">
        <v>2.6353053416582344</v>
      </c>
      <c r="AR14" s="1095">
        <v>2.9</v>
      </c>
      <c r="AS14" s="1095">
        <v>75</v>
      </c>
      <c r="AT14" s="1095">
        <v>3.4090909090909092</v>
      </c>
      <c r="AU14" s="1294">
        <v>74.7</v>
      </c>
      <c r="AV14" s="1294">
        <v>3.074074074074074</v>
      </c>
      <c r="AW14" s="1294">
        <v>6.2473723645836934</v>
      </c>
      <c r="AX14" s="1294" t="s">
        <v>326</v>
      </c>
      <c r="AY14" s="1294">
        <v>2.5192008318119066</v>
      </c>
      <c r="AZ14" s="1294">
        <v>5</v>
      </c>
      <c r="BA14" s="1294">
        <v>5.9</v>
      </c>
      <c r="BB14" s="1294">
        <v>7.8421170937510798</v>
      </c>
      <c r="BC14" s="1294">
        <v>43.2</v>
      </c>
      <c r="BD14" s="1294">
        <v>1.9636363636363638</v>
      </c>
      <c r="BE14" s="1294">
        <v>1.8368253968253969</v>
      </c>
      <c r="BF14" s="1294" t="s">
        <v>326</v>
      </c>
      <c r="BG14" s="1294">
        <v>2.835471452807961</v>
      </c>
      <c r="BH14" s="1294">
        <v>1.6377777777777782</v>
      </c>
      <c r="BI14" s="1294">
        <v>0.54</v>
      </c>
      <c r="BJ14" s="1294">
        <v>2.1</v>
      </c>
      <c r="BK14" s="1294">
        <v>1.8800000000000001</v>
      </c>
      <c r="BL14" s="1294">
        <v>0.97</v>
      </c>
      <c r="BM14" s="1294">
        <v>3</v>
      </c>
      <c r="BN14" s="1294">
        <v>2.73</v>
      </c>
      <c r="BO14" s="1294">
        <v>88</v>
      </c>
      <c r="BP14" s="1294">
        <v>4</v>
      </c>
      <c r="BQ14" s="1294">
        <v>1.6987962962962964</v>
      </c>
      <c r="BR14" s="1294" t="s">
        <v>326</v>
      </c>
      <c r="BS14" s="1294">
        <v>2.2481672145159179</v>
      </c>
      <c r="BT14" s="1294">
        <v>2.1763888888888889</v>
      </c>
      <c r="BU14" s="1294">
        <v>1.71</v>
      </c>
      <c r="BV14" s="1294">
        <v>1.21</v>
      </c>
      <c r="BW14" s="1294">
        <v>3.9767038116284454</v>
      </c>
      <c r="BX14" s="1294">
        <v>2.2949999999999999</v>
      </c>
      <c r="BY14" s="1294" t="s">
        <v>593</v>
      </c>
      <c r="BZ14" s="1294">
        <v>1</v>
      </c>
      <c r="CA14" s="1294">
        <v>2</v>
      </c>
      <c r="CB14" s="1294">
        <v>1</v>
      </c>
      <c r="CC14" s="1294">
        <v>1</v>
      </c>
      <c r="CD14" s="1294">
        <v>1</v>
      </c>
      <c r="CE14" s="1294" t="s">
        <v>194</v>
      </c>
      <c r="CF14" s="1294">
        <v>3</v>
      </c>
      <c r="CG14" s="1294">
        <v>2</v>
      </c>
      <c r="CH14" s="1294">
        <v>1.02</v>
      </c>
      <c r="CI14" s="1294">
        <v>2.0005657088721378</v>
      </c>
      <c r="CJ14" s="1294" t="s">
        <v>3294</v>
      </c>
      <c r="CL14" s="1294">
        <v>1</v>
      </c>
      <c r="CM14" s="1294">
        <v>1.02</v>
      </c>
      <c r="CN14" s="1294">
        <v>1</v>
      </c>
      <c r="CO14" s="1294">
        <v>1</v>
      </c>
      <c r="CP14" s="1294">
        <v>1</v>
      </c>
      <c r="CQ14" s="1294">
        <v>1</v>
      </c>
    </row>
    <row r="15" spans="1:95">
      <c r="A15" s="1045">
        <v>1198</v>
      </c>
      <c r="B15" s="1059" t="s">
        <v>469</v>
      </c>
      <c r="C15" s="1060" t="s">
        <v>469</v>
      </c>
      <c r="D15" s="1071" t="s">
        <v>470</v>
      </c>
      <c r="E15" s="1072" t="s">
        <v>352</v>
      </c>
      <c r="F15" s="1073" t="s">
        <v>3017</v>
      </c>
      <c r="G15" s="1074" t="s">
        <v>465</v>
      </c>
      <c r="H15" s="1075" t="s">
        <v>352</v>
      </c>
      <c r="I15" s="1075" t="s">
        <v>352</v>
      </c>
      <c r="J15" s="1076">
        <v>0</v>
      </c>
      <c r="K15" s="1074" t="s">
        <v>339</v>
      </c>
      <c r="L15" s="1077">
        <v>4.0261609386445248E-2</v>
      </c>
      <c r="M15" s="1078">
        <v>1</v>
      </c>
      <c r="N15" s="1079">
        <v>2.1801136974489768</v>
      </c>
      <c r="O15" s="1073" t="s">
        <v>3295</v>
      </c>
      <c r="P15" s="1077">
        <v>0</v>
      </c>
      <c r="Q15" s="1078">
        <v>1</v>
      </c>
      <c r="R15" s="1079">
        <v>2.1801136974489768</v>
      </c>
      <c r="S15" s="1073" t="s">
        <v>3295</v>
      </c>
      <c r="T15" s="1077">
        <v>1.8253737904726383E-2</v>
      </c>
      <c r="U15" s="1078">
        <v>1</v>
      </c>
      <c r="V15" s="1079">
        <v>2.1801136974489768</v>
      </c>
      <c r="W15" s="1073" t="s">
        <v>3295</v>
      </c>
      <c r="X15" s="1077">
        <v>0.13331785693567266</v>
      </c>
      <c r="Y15" s="1078">
        <v>1</v>
      </c>
      <c r="Z15" s="1079">
        <v>2.1801136974489768</v>
      </c>
      <c r="AA15" s="1073" t="s">
        <v>3295</v>
      </c>
      <c r="AB15" s="1077">
        <v>0.11429262956506793</v>
      </c>
      <c r="AC15" s="1078">
        <v>1</v>
      </c>
      <c r="AD15" s="1079">
        <v>2.1801136974489768</v>
      </c>
      <c r="AE15" s="1073" t="s">
        <v>3295</v>
      </c>
      <c r="AF15" s="1094">
        <v>8.6363636363636365E-2</v>
      </c>
      <c r="AG15" s="1094">
        <v>1</v>
      </c>
      <c r="AH15" s="1094">
        <v>2.1801136974489768</v>
      </c>
      <c r="AI15" s="1094" t="s">
        <v>3295</v>
      </c>
      <c r="AJ15" s="1089">
        <v>0.13331785693567266</v>
      </c>
      <c r="AK15" s="1089">
        <v>1</v>
      </c>
      <c r="AL15" s="1093">
        <v>2.1801136974489768</v>
      </c>
      <c r="AM15" s="1093" t="s">
        <v>3295</v>
      </c>
      <c r="AN15" s="1093">
        <v>1.1000000000000001</v>
      </c>
      <c r="AO15" s="1095">
        <v>0.05</v>
      </c>
      <c r="AP15" s="1095"/>
      <c r="AQ15" s="1095"/>
      <c r="AR15" s="1095"/>
      <c r="AS15" s="1095">
        <v>0</v>
      </c>
      <c r="AT15" s="1095">
        <v>0</v>
      </c>
      <c r="AU15" s="1294">
        <v>1.1000000000000001</v>
      </c>
      <c r="AV15" s="1294">
        <v>4.5267489711934158E-2</v>
      </c>
      <c r="AW15" s="1294">
        <v>4.5267489711934158E-2</v>
      </c>
      <c r="BC15" s="1294">
        <v>1.9</v>
      </c>
      <c r="BD15" s="1294">
        <v>8.6363636363636365E-2</v>
      </c>
      <c r="BE15" s="1294">
        <v>8.6363636363636365E-2</v>
      </c>
      <c r="BO15" s="1294">
        <v>1.9</v>
      </c>
      <c r="BW15" s="1294">
        <v>8.6363636363636365E-2</v>
      </c>
      <c r="BY15" s="1294" t="s">
        <v>314</v>
      </c>
      <c r="BZ15" s="1294">
        <v>3</v>
      </c>
      <c r="CA15" s="1294">
        <v>4</v>
      </c>
      <c r="CB15" s="1294">
        <v>3</v>
      </c>
      <c r="CC15" s="1294">
        <v>1</v>
      </c>
      <c r="CD15" s="1294">
        <v>3</v>
      </c>
      <c r="CE15" s="1294">
        <v>5</v>
      </c>
      <c r="CF15" s="1294">
        <v>3</v>
      </c>
      <c r="CG15" s="1294">
        <v>2</v>
      </c>
      <c r="CH15" s="1294">
        <v>1.3582005896413567</v>
      </c>
      <c r="CI15" s="1294">
        <v>2.1334738054081499</v>
      </c>
      <c r="CJ15" s="1294" t="s">
        <v>3296</v>
      </c>
      <c r="CL15" s="1294">
        <v>1.1000000000000001</v>
      </c>
      <c r="CM15" s="1294">
        <v>1.1000000000000001</v>
      </c>
      <c r="CN15" s="1294">
        <v>1.1000000000000001</v>
      </c>
      <c r="CO15" s="1294">
        <v>1</v>
      </c>
      <c r="CP15" s="1294">
        <v>1.2</v>
      </c>
      <c r="CQ15" s="1294">
        <v>1.2</v>
      </c>
    </row>
    <row r="16" spans="1:95" ht="24">
      <c r="A16" s="1045">
        <v>1259</v>
      </c>
      <c r="B16" s="1059" t="s">
        <v>469</v>
      </c>
      <c r="C16" s="1060" t="s">
        <v>469</v>
      </c>
      <c r="D16" s="1071" t="s">
        <v>470</v>
      </c>
      <c r="E16" s="1072" t="s">
        <v>352</v>
      </c>
      <c r="F16" s="1073" t="s">
        <v>51</v>
      </c>
      <c r="G16" s="1074" t="s">
        <v>465</v>
      </c>
      <c r="H16" s="1075" t="s">
        <v>352</v>
      </c>
      <c r="I16" s="1075" t="s">
        <v>352</v>
      </c>
      <c r="J16" s="1076">
        <v>0</v>
      </c>
      <c r="K16" s="1074" t="s">
        <v>339</v>
      </c>
      <c r="L16" s="1077">
        <v>7.3202926157173176E-4</v>
      </c>
      <c r="M16" s="1078">
        <v>1</v>
      </c>
      <c r="N16" s="1079">
        <v>2.0482753016103628</v>
      </c>
      <c r="O16" s="1073" t="s">
        <v>3297</v>
      </c>
      <c r="P16" s="1077">
        <v>0</v>
      </c>
      <c r="Q16" s="1078">
        <v>1</v>
      </c>
      <c r="R16" s="1079">
        <v>2.0482753016103628</v>
      </c>
      <c r="S16" s="1073" t="s">
        <v>3297</v>
      </c>
      <c r="T16" s="1077">
        <v>1.9221186013676879</v>
      </c>
      <c r="U16" s="1078">
        <v>1</v>
      </c>
      <c r="V16" s="1079">
        <v>2.0482753016103628</v>
      </c>
      <c r="W16" s="1073" t="s">
        <v>3297</v>
      </c>
      <c r="X16" s="1077">
        <v>1.4033458624807648E-3</v>
      </c>
      <c r="Y16" s="1078">
        <v>1</v>
      </c>
      <c r="Z16" s="1079">
        <v>2.0482753016103628</v>
      </c>
      <c r="AA16" s="1073" t="s">
        <v>3297</v>
      </c>
      <c r="AB16" s="1077">
        <v>2.818327025337445E-2</v>
      </c>
      <c r="AC16" s="1078">
        <v>1</v>
      </c>
      <c r="AD16" s="1079">
        <v>2.0482753016103628</v>
      </c>
      <c r="AE16" s="1073" t="s">
        <v>3297</v>
      </c>
      <c r="AF16" s="1094">
        <v>9.0909090909090909E-4</v>
      </c>
      <c r="AG16" s="1094">
        <v>1</v>
      </c>
      <c r="AH16" s="1094">
        <v>2.0482753016103628</v>
      </c>
      <c r="AI16" s="1094" t="s">
        <v>3297</v>
      </c>
      <c r="AJ16" s="1089">
        <v>1.4033458624807648E-3</v>
      </c>
      <c r="AK16" s="1089">
        <v>1</v>
      </c>
      <c r="AL16" s="1093">
        <v>2.0482753016103628</v>
      </c>
      <c r="AM16" s="1093" t="s">
        <v>3297</v>
      </c>
      <c r="AN16" s="1093">
        <v>0.02</v>
      </c>
      <c r="AO16" s="1095">
        <v>9.0909090909090909E-4</v>
      </c>
      <c r="AP16" s="1095"/>
      <c r="AQ16" s="1095"/>
      <c r="AR16" s="1095"/>
      <c r="AS16" s="1095">
        <v>0</v>
      </c>
      <c r="AT16" s="1095">
        <v>0</v>
      </c>
      <c r="AU16" s="1294">
        <v>0.02</v>
      </c>
      <c r="AV16" s="1294">
        <v>8.2304526748971192E-4</v>
      </c>
      <c r="AW16" s="1294">
        <v>4.7666666666666666</v>
      </c>
      <c r="AX16" s="1294" t="s">
        <v>328</v>
      </c>
      <c r="AY16" s="1294">
        <v>1.9221186013676879</v>
      </c>
      <c r="AZ16" s="1294">
        <v>8</v>
      </c>
      <c r="BA16" s="1294">
        <v>6.3</v>
      </c>
      <c r="BB16" s="1294">
        <v>0</v>
      </c>
      <c r="BC16" s="1294">
        <v>0.02</v>
      </c>
      <c r="BD16" s="1294">
        <v>9.0909090909090909E-4</v>
      </c>
      <c r="BE16" s="1294">
        <v>9.0909090909090909E-4</v>
      </c>
      <c r="BO16" s="1294">
        <v>0.02</v>
      </c>
      <c r="BP16" s="1294">
        <v>9.0909090909090909E-4</v>
      </c>
      <c r="BQ16" s="1294">
        <v>2.1296296296296296E-2</v>
      </c>
      <c r="BR16" s="1294" t="s">
        <v>328</v>
      </c>
      <c r="BS16" s="1294">
        <v>2.818327025337445E-2</v>
      </c>
      <c r="BT16" s="1294">
        <v>3.1944444444444442E-2</v>
      </c>
      <c r="BU16" s="1294">
        <v>3.1944444444444442E-2</v>
      </c>
      <c r="BV16" s="1294">
        <v>0</v>
      </c>
      <c r="BW16" s="1294">
        <v>9.0909090909090909E-4</v>
      </c>
      <c r="BY16" s="1294" t="s">
        <v>150</v>
      </c>
      <c r="BZ16" s="1294">
        <v>1</v>
      </c>
      <c r="CA16" s="1294">
        <v>2</v>
      </c>
      <c r="CB16" s="1294">
        <v>1</v>
      </c>
      <c r="CC16" s="1294">
        <v>1</v>
      </c>
      <c r="CD16" s="1294">
        <v>1</v>
      </c>
      <c r="CE16" s="1294" t="s">
        <v>194</v>
      </c>
      <c r="CF16" s="1294">
        <v>3</v>
      </c>
      <c r="CG16" s="1294">
        <v>2</v>
      </c>
      <c r="CH16" s="1294">
        <v>1.02</v>
      </c>
      <c r="CI16" s="1294">
        <v>2.0005657088721378</v>
      </c>
      <c r="CJ16" s="1294" t="s">
        <v>3294</v>
      </c>
      <c r="CL16" s="1294">
        <v>1</v>
      </c>
      <c r="CM16" s="1294">
        <v>1.02</v>
      </c>
      <c r="CN16" s="1294">
        <v>1</v>
      </c>
      <c r="CO16" s="1294">
        <v>1</v>
      </c>
      <c r="CP16" s="1294">
        <v>1</v>
      </c>
      <c r="CQ16" s="1294">
        <v>1</v>
      </c>
    </row>
    <row r="17" spans="1:95">
      <c r="A17" s="1045">
        <v>1266</v>
      </c>
      <c r="B17" s="1059" t="s">
        <v>469</v>
      </c>
      <c r="C17" s="1060" t="s">
        <v>469</v>
      </c>
      <c r="D17" s="1071" t="s">
        <v>470</v>
      </c>
      <c r="E17" s="1072" t="s">
        <v>352</v>
      </c>
      <c r="F17" s="1073" t="s">
        <v>3298</v>
      </c>
      <c r="G17" s="1074" t="s">
        <v>465</v>
      </c>
      <c r="H17" s="1075" t="s">
        <v>352</v>
      </c>
      <c r="I17" s="1075" t="s">
        <v>352</v>
      </c>
      <c r="J17" s="1076">
        <v>0</v>
      </c>
      <c r="K17" s="1074" t="s">
        <v>339</v>
      </c>
      <c r="L17" s="1077">
        <v>3.6601463078586591E-3</v>
      </c>
      <c r="M17" s="1078">
        <v>1</v>
      </c>
      <c r="N17" s="1079">
        <v>2.1801136974489768</v>
      </c>
      <c r="O17" s="1073" t="s">
        <v>3295</v>
      </c>
      <c r="P17" s="1077">
        <v>0</v>
      </c>
      <c r="Q17" s="1078">
        <v>1</v>
      </c>
      <c r="R17" s="1079">
        <v>2.1801136974489768</v>
      </c>
      <c r="S17" s="1073" t="s">
        <v>3295</v>
      </c>
      <c r="T17" s="1077">
        <v>8.297153593057445E-3</v>
      </c>
      <c r="U17" s="1078">
        <v>1</v>
      </c>
      <c r="V17" s="1079">
        <v>2.1801136974489768</v>
      </c>
      <c r="W17" s="1073" t="s">
        <v>3295</v>
      </c>
      <c r="X17" s="1077">
        <v>7.0167293124038252E-3</v>
      </c>
      <c r="Y17" s="1078">
        <v>1</v>
      </c>
      <c r="Z17" s="1079">
        <v>2.1801136974489768</v>
      </c>
      <c r="AA17" s="1073" t="s">
        <v>3295</v>
      </c>
      <c r="AB17" s="1077">
        <v>6.0154015560562072E-3</v>
      </c>
      <c r="AC17" s="1078">
        <v>1</v>
      </c>
      <c r="AD17" s="1079">
        <v>2.1801136974489768</v>
      </c>
      <c r="AE17" s="1073" t="s">
        <v>3295</v>
      </c>
      <c r="AF17" s="1094">
        <v>4.5454545454545461E-3</v>
      </c>
      <c r="AG17" s="1094">
        <v>1</v>
      </c>
      <c r="AH17" s="1094">
        <v>2.1801136974489768</v>
      </c>
      <c r="AI17" s="1094" t="s">
        <v>3295</v>
      </c>
      <c r="AJ17" s="1089">
        <v>7.0167293124038252E-3</v>
      </c>
      <c r="AK17" s="1089">
        <v>1</v>
      </c>
      <c r="AL17" s="1093">
        <v>2.1801136974489768</v>
      </c>
      <c r="AM17" s="1093" t="s">
        <v>3295</v>
      </c>
      <c r="AN17" s="1093">
        <v>0.1</v>
      </c>
      <c r="AO17" s="1095">
        <v>4.5454545454545461E-3</v>
      </c>
      <c r="AP17" s="1095"/>
      <c r="AQ17" s="1095"/>
      <c r="AR17" s="1095"/>
      <c r="AS17" s="1095">
        <v>0</v>
      </c>
      <c r="AT17" s="1095">
        <v>0</v>
      </c>
      <c r="AU17" s="1294">
        <v>0.5</v>
      </c>
      <c r="AV17" s="1294">
        <v>2.0576131687242798E-2</v>
      </c>
      <c r="AW17" s="1294">
        <v>2.0576131687242798E-2</v>
      </c>
      <c r="BC17" s="1294">
        <v>0.1</v>
      </c>
      <c r="BD17" s="1294">
        <v>4.5454545454545461E-3</v>
      </c>
      <c r="BE17" s="1294">
        <v>4.5454545454545461E-3</v>
      </c>
      <c r="BO17" s="1294">
        <v>0.1</v>
      </c>
      <c r="BP17" s="1294">
        <v>4.5454545454545461E-3</v>
      </c>
      <c r="BW17" s="1294">
        <v>4.5454545454545461E-3</v>
      </c>
      <c r="BY17" s="1294" t="s">
        <v>314</v>
      </c>
      <c r="BZ17" s="1294">
        <v>3</v>
      </c>
      <c r="CA17" s="1294">
        <v>4</v>
      </c>
      <c r="CB17" s="1294">
        <v>3</v>
      </c>
      <c r="CC17" s="1294">
        <v>1</v>
      </c>
      <c r="CD17" s="1294">
        <v>3</v>
      </c>
      <c r="CE17" s="1294">
        <v>5</v>
      </c>
      <c r="CF17" s="1294">
        <v>3</v>
      </c>
      <c r="CG17" s="1294">
        <v>2</v>
      </c>
      <c r="CH17" s="1294">
        <v>1.3582005896413567</v>
      </c>
      <c r="CI17" s="1294">
        <v>2.1334738054081499</v>
      </c>
      <c r="CJ17" s="1294" t="s">
        <v>3296</v>
      </c>
      <c r="CL17" s="1294">
        <v>1.1000000000000001</v>
      </c>
      <c r="CM17" s="1294">
        <v>1.1000000000000001</v>
      </c>
      <c r="CN17" s="1294">
        <v>1.1000000000000001</v>
      </c>
      <c r="CO17" s="1294">
        <v>1</v>
      </c>
      <c r="CP17" s="1294">
        <v>1.2</v>
      </c>
      <c r="CQ17" s="1294">
        <v>1.2</v>
      </c>
    </row>
    <row r="18" spans="1:95">
      <c r="A18" s="1045">
        <v>1270</v>
      </c>
      <c r="B18" s="1059" t="s">
        <v>469</v>
      </c>
      <c r="C18" s="1060" t="s">
        <v>469</v>
      </c>
      <c r="D18" s="1071" t="s">
        <v>470</v>
      </c>
      <c r="E18" s="1072" t="s">
        <v>352</v>
      </c>
      <c r="F18" s="1073" t="s">
        <v>3299</v>
      </c>
      <c r="G18" s="1074" t="s">
        <v>465</v>
      </c>
      <c r="H18" s="1075" t="s">
        <v>352</v>
      </c>
      <c r="I18" s="1075" t="s">
        <v>352</v>
      </c>
      <c r="J18" s="1076">
        <v>0</v>
      </c>
      <c r="K18" s="1074" t="s">
        <v>339</v>
      </c>
      <c r="L18" s="1077">
        <v>0</v>
      </c>
      <c r="M18" s="1078">
        <v>1</v>
      </c>
      <c r="N18" s="1079">
        <v>2.0482753016103628</v>
      </c>
      <c r="O18" s="1073" t="s">
        <v>3293</v>
      </c>
      <c r="P18" s="1077">
        <v>0</v>
      </c>
      <c r="Q18" s="1078">
        <v>1</v>
      </c>
      <c r="R18" s="1079">
        <v>2.0482753016103628</v>
      </c>
      <c r="S18" s="1073" t="s">
        <v>3293</v>
      </c>
      <c r="T18" s="1077">
        <v>0</v>
      </c>
      <c r="U18" s="1078">
        <v>1</v>
      </c>
      <c r="V18" s="1079">
        <v>2.0482753016103628</v>
      </c>
      <c r="W18" s="1073" t="s">
        <v>3293</v>
      </c>
      <c r="X18" s="1077">
        <v>0</v>
      </c>
      <c r="Y18" s="1078">
        <v>1</v>
      </c>
      <c r="Z18" s="1079">
        <v>2.0482753016103628</v>
      </c>
      <c r="AA18" s="1073" t="s">
        <v>3293</v>
      </c>
      <c r="AB18" s="1077">
        <v>1.8380393643505077E-2</v>
      </c>
      <c r="AC18" s="1107">
        <v>1</v>
      </c>
      <c r="AD18" s="1107">
        <v>2.0482753016103628</v>
      </c>
      <c r="AE18" s="1107" t="s">
        <v>3293</v>
      </c>
      <c r="AF18" s="1094">
        <v>0</v>
      </c>
      <c r="AG18" s="1094">
        <v>1</v>
      </c>
      <c r="AH18" s="1094">
        <v>2.0482753016103628</v>
      </c>
      <c r="AI18" s="1094" t="s">
        <v>3293</v>
      </c>
      <c r="AJ18" s="1089">
        <v>0</v>
      </c>
      <c r="AK18" s="1089">
        <v>1</v>
      </c>
      <c r="AL18" s="1093">
        <v>2.0482753016103628</v>
      </c>
      <c r="AM18" s="1093" t="s">
        <v>3293</v>
      </c>
      <c r="AN18" s="1093">
        <v>0</v>
      </c>
      <c r="AO18" s="1095">
        <v>0</v>
      </c>
      <c r="AP18" s="1095"/>
      <c r="AQ18" s="1095"/>
      <c r="AR18" s="1095"/>
      <c r="AS18" s="1095">
        <v>0</v>
      </c>
      <c r="AT18" s="1095">
        <v>0</v>
      </c>
      <c r="AU18" s="1294">
        <v>4.5999999999999996</v>
      </c>
      <c r="AV18" s="1294">
        <v>0.18930041152263372</v>
      </c>
      <c r="AW18" s="1294">
        <v>0</v>
      </c>
      <c r="BC18" s="1294">
        <v>0</v>
      </c>
      <c r="BD18" s="1294">
        <v>0</v>
      </c>
      <c r="BE18" s="1294">
        <v>0</v>
      </c>
      <c r="BO18" s="1294">
        <v>0</v>
      </c>
      <c r="BP18" s="1294">
        <v>0</v>
      </c>
      <c r="BQ18" s="1294">
        <v>1.3888888888888888E-2</v>
      </c>
      <c r="BR18" s="1294" t="s">
        <v>329</v>
      </c>
      <c r="BS18" s="1294">
        <v>1.8380393643505077E-2</v>
      </c>
      <c r="BT18" s="1294">
        <v>4.1666666666666664E-2</v>
      </c>
      <c r="BU18" s="1294">
        <v>0</v>
      </c>
      <c r="BV18" s="1294">
        <v>0</v>
      </c>
      <c r="BW18" s="1294">
        <v>0</v>
      </c>
      <c r="BY18" s="1294" t="s">
        <v>593</v>
      </c>
      <c r="BZ18" s="1294">
        <v>1</v>
      </c>
      <c r="CA18" s="1294">
        <v>2</v>
      </c>
      <c r="CB18" s="1294">
        <v>1</v>
      </c>
      <c r="CC18" s="1294">
        <v>1</v>
      </c>
      <c r="CD18" s="1294">
        <v>1</v>
      </c>
      <c r="CE18" s="1294" t="s">
        <v>194</v>
      </c>
      <c r="CF18" s="1294">
        <v>3</v>
      </c>
      <c r="CG18" s="1294">
        <v>2</v>
      </c>
      <c r="CH18" s="1294">
        <v>1.02</v>
      </c>
      <c r="CI18" s="1294">
        <v>2.0005657088721378</v>
      </c>
      <c r="CJ18" s="1294" t="s">
        <v>3294</v>
      </c>
      <c r="CL18" s="1294">
        <v>1</v>
      </c>
      <c r="CM18" s="1294">
        <v>1.02</v>
      </c>
      <c r="CN18" s="1294">
        <v>1</v>
      </c>
      <c r="CO18" s="1294">
        <v>1</v>
      </c>
      <c r="CP18" s="1294">
        <v>1</v>
      </c>
      <c r="CQ18" s="1294">
        <v>1</v>
      </c>
    </row>
    <row r="19" spans="1:95">
      <c r="A19" s="1045">
        <v>853</v>
      </c>
      <c r="B19" s="1059" t="s">
        <v>469</v>
      </c>
      <c r="C19" s="1060" t="s">
        <v>469</v>
      </c>
      <c r="D19" s="1071" t="s">
        <v>470</v>
      </c>
      <c r="E19" s="1072" t="s">
        <v>352</v>
      </c>
      <c r="F19" s="1073" t="s">
        <v>444</v>
      </c>
      <c r="G19" s="1074" t="s">
        <v>465</v>
      </c>
      <c r="H19" s="1075" t="s">
        <v>352</v>
      </c>
      <c r="I19" s="1075" t="s">
        <v>352</v>
      </c>
      <c r="J19" s="1076">
        <v>0</v>
      </c>
      <c r="K19" s="1074" t="s">
        <v>339</v>
      </c>
      <c r="L19" s="1077">
        <v>0</v>
      </c>
      <c r="M19" s="1078">
        <v>1</v>
      </c>
      <c r="N19" s="1079">
        <v>2.0482753016103628</v>
      </c>
      <c r="O19" s="1073" t="s">
        <v>3293</v>
      </c>
      <c r="P19" s="1077">
        <v>0</v>
      </c>
      <c r="Q19" s="1078">
        <v>1</v>
      </c>
      <c r="R19" s="1079">
        <v>2.0482753016103628</v>
      </c>
      <c r="S19" s="1073" t="s">
        <v>3293</v>
      </c>
      <c r="T19" s="1077">
        <v>0</v>
      </c>
      <c r="U19" s="1078">
        <v>1</v>
      </c>
      <c r="V19" s="1079">
        <v>2.0482753016103628</v>
      </c>
      <c r="W19" s="1073" t="s">
        <v>3293</v>
      </c>
      <c r="X19" s="1077">
        <v>0</v>
      </c>
      <c r="Y19" s="1078">
        <v>1</v>
      </c>
      <c r="Z19" s="1079">
        <v>2.0482753016103628</v>
      </c>
      <c r="AA19" s="1073" t="s">
        <v>3293</v>
      </c>
      <c r="AB19" s="1077">
        <v>1.2439850417924236</v>
      </c>
      <c r="AC19" s="1107">
        <v>1</v>
      </c>
      <c r="AD19" s="1107">
        <v>2.0482753016103628</v>
      </c>
      <c r="AE19" s="1107" t="s">
        <v>3293</v>
      </c>
      <c r="AF19" s="1094">
        <v>0</v>
      </c>
      <c r="AG19" s="1094">
        <v>1</v>
      </c>
      <c r="AH19" s="1094">
        <v>2.0482753016103628</v>
      </c>
      <c r="AI19" s="1094" t="s">
        <v>3293</v>
      </c>
      <c r="AJ19" s="1089">
        <v>0</v>
      </c>
      <c r="AK19" s="1089">
        <v>1</v>
      </c>
      <c r="AL19" s="1093">
        <v>2.0482753016103628</v>
      </c>
      <c r="AM19" s="1093" t="s">
        <v>3293</v>
      </c>
      <c r="AN19" s="1093">
        <v>0</v>
      </c>
      <c r="AO19" s="1095">
        <v>0</v>
      </c>
      <c r="AP19" s="1095"/>
      <c r="AQ19" s="1095"/>
      <c r="AR19" s="1095"/>
      <c r="AS19" s="1095">
        <v>0</v>
      </c>
      <c r="AT19" s="1095">
        <v>0</v>
      </c>
      <c r="AU19" s="1294">
        <v>0</v>
      </c>
      <c r="AV19" s="1294">
        <v>0</v>
      </c>
      <c r="AW19" s="1294">
        <v>0</v>
      </c>
      <c r="BC19" s="1294">
        <v>0</v>
      </c>
      <c r="BD19" s="1294">
        <v>0</v>
      </c>
      <c r="BE19" s="1294">
        <v>0</v>
      </c>
      <c r="BO19" s="1294">
        <v>2</v>
      </c>
      <c r="BP19" s="1294">
        <v>9.0909090909090912E-2</v>
      </c>
      <c r="BQ19" s="1294">
        <v>0.94</v>
      </c>
      <c r="BR19" s="1294" t="s">
        <v>330</v>
      </c>
      <c r="BS19" s="1294">
        <v>1.2439850417924236</v>
      </c>
      <c r="BT19" s="1294">
        <v>0</v>
      </c>
      <c r="BU19" s="1294">
        <v>1.41</v>
      </c>
      <c r="BV19" s="1294">
        <v>1.41</v>
      </c>
      <c r="BW19" s="1294">
        <v>0</v>
      </c>
      <c r="BY19" s="1294" t="s">
        <v>593</v>
      </c>
      <c r="BZ19" s="1294">
        <v>1</v>
      </c>
      <c r="CA19" s="1294">
        <v>2</v>
      </c>
      <c r="CB19" s="1294">
        <v>1</v>
      </c>
      <c r="CC19" s="1294">
        <v>1</v>
      </c>
      <c r="CD19" s="1294">
        <v>1</v>
      </c>
      <c r="CE19" s="1294" t="s">
        <v>194</v>
      </c>
      <c r="CF19" s="1294">
        <v>3</v>
      </c>
      <c r="CG19" s="1294">
        <v>2</v>
      </c>
      <c r="CH19" s="1294">
        <v>1.02</v>
      </c>
      <c r="CI19" s="1294">
        <v>2.0005657088721378</v>
      </c>
      <c r="CJ19" s="1294" t="s">
        <v>3294</v>
      </c>
      <c r="CL19" s="1294">
        <v>1</v>
      </c>
      <c r="CM19" s="1294">
        <v>1.02</v>
      </c>
      <c r="CN19" s="1294">
        <v>1</v>
      </c>
      <c r="CO19" s="1294">
        <v>1</v>
      </c>
      <c r="CP19" s="1294">
        <v>1</v>
      </c>
      <c r="CQ19" s="1294">
        <v>1</v>
      </c>
    </row>
    <row r="20" spans="1:95">
      <c r="A20" s="1045">
        <v>1132</v>
      </c>
      <c r="B20" s="1059" t="s">
        <v>469</v>
      </c>
      <c r="C20" s="1060" t="s">
        <v>469</v>
      </c>
      <c r="D20" s="1071" t="s">
        <v>470</v>
      </c>
      <c r="E20" s="1072" t="s">
        <v>352</v>
      </c>
      <c r="F20" s="1073" t="s">
        <v>540</v>
      </c>
      <c r="G20" s="1074" t="s">
        <v>465</v>
      </c>
      <c r="H20" s="1075" t="s">
        <v>352</v>
      </c>
      <c r="I20" s="1075" t="s">
        <v>352</v>
      </c>
      <c r="J20" s="1076">
        <v>0</v>
      </c>
      <c r="K20" s="1074" t="s">
        <v>339</v>
      </c>
      <c r="L20" s="1077">
        <v>1.7971318371586016</v>
      </c>
      <c r="M20" s="1078">
        <v>1</v>
      </c>
      <c r="N20" s="1079">
        <v>2.0482753016103628</v>
      </c>
      <c r="O20" s="1073" t="s">
        <v>3293</v>
      </c>
      <c r="P20" s="1077">
        <v>0</v>
      </c>
      <c r="Q20" s="1078">
        <v>1</v>
      </c>
      <c r="R20" s="1079">
        <v>2.0482753016103628</v>
      </c>
      <c r="S20" s="1073" t="s">
        <v>3293</v>
      </c>
      <c r="T20" s="1077">
        <v>0.26678114519544038</v>
      </c>
      <c r="U20" s="1078">
        <v>1</v>
      </c>
      <c r="V20" s="1079">
        <v>2.0482753016103628</v>
      </c>
      <c r="W20" s="1073" t="s">
        <v>3293</v>
      </c>
      <c r="X20" s="1077">
        <v>1.4998815788541937</v>
      </c>
      <c r="Y20" s="1078">
        <v>1</v>
      </c>
      <c r="Z20" s="1079">
        <v>2.0482753016103628</v>
      </c>
      <c r="AA20" s="1073" t="s">
        <v>3293</v>
      </c>
      <c r="AB20" s="1077">
        <v>0.20046882667182872</v>
      </c>
      <c r="AC20" s="1107">
        <v>1</v>
      </c>
      <c r="AD20" s="1107">
        <v>2.0482753016103628</v>
      </c>
      <c r="AE20" s="1107" t="s">
        <v>3293</v>
      </c>
      <c r="AF20" s="1094" t="s">
        <v>352</v>
      </c>
      <c r="AG20" s="1094">
        <v>1</v>
      </c>
      <c r="AH20" s="1094">
        <v>2.0482753016103628</v>
      </c>
      <c r="AI20" s="1094" t="s">
        <v>3293</v>
      </c>
      <c r="AJ20" s="1089">
        <v>0</v>
      </c>
      <c r="AK20" s="1089">
        <v>1</v>
      </c>
      <c r="AL20" s="1093">
        <v>2.0482753016103628</v>
      </c>
      <c r="AM20" s="1093" t="s">
        <v>3293</v>
      </c>
      <c r="AN20" s="1093">
        <v>49.1</v>
      </c>
      <c r="AO20" s="1095">
        <v>2.2318181818181819</v>
      </c>
      <c r="AP20" s="1095" t="s">
        <v>327</v>
      </c>
      <c r="AQ20" s="1095">
        <v>1.7971318371586016</v>
      </c>
      <c r="AR20" s="1095">
        <v>1.1000000000000001</v>
      </c>
      <c r="AS20" s="1095">
        <v>0</v>
      </c>
      <c r="AT20" s="1095">
        <v>0</v>
      </c>
      <c r="AU20" s="1294">
        <v>45.8</v>
      </c>
      <c r="AV20" s="1294">
        <v>1.8847736625514402</v>
      </c>
      <c r="AW20" s="1294">
        <v>0.66159122085048006</v>
      </c>
      <c r="AX20" s="1294" t="s">
        <v>327</v>
      </c>
      <c r="AY20" s="1294">
        <v>0.26678114519544038</v>
      </c>
      <c r="AZ20" s="1294">
        <v>0</v>
      </c>
      <c r="BA20" s="1294">
        <v>0.1</v>
      </c>
      <c r="BB20" s="1294">
        <v>1.8847736625514402</v>
      </c>
      <c r="BC20" s="1294">
        <v>157.10000000000002</v>
      </c>
      <c r="BD20" s="1294">
        <v>7.1409090909090915</v>
      </c>
      <c r="BE20" s="1294">
        <v>0.97162698412698412</v>
      </c>
      <c r="BF20" s="1294" t="s">
        <v>327</v>
      </c>
      <c r="BG20" s="1294">
        <v>1.4998815788541937</v>
      </c>
      <c r="BH20" s="1294">
        <v>1.6013888888888892</v>
      </c>
      <c r="BI20" s="1294">
        <v>0.49</v>
      </c>
      <c r="BJ20" s="1294">
        <v>1.1000000000000001</v>
      </c>
      <c r="BK20" s="1294">
        <v>0.72</v>
      </c>
      <c r="BL20" s="1294">
        <v>0.72</v>
      </c>
      <c r="BM20" s="1294">
        <v>1</v>
      </c>
      <c r="BN20" s="1294">
        <v>1.17</v>
      </c>
      <c r="BO20" s="1294">
        <v>125.7</v>
      </c>
      <c r="BP20" s="1294">
        <v>5.7136363636363638</v>
      </c>
      <c r="BQ20" s="1294">
        <v>0.15148148148148149</v>
      </c>
      <c r="BR20" s="1294" t="s">
        <v>327</v>
      </c>
      <c r="BS20" s="1294">
        <v>0.20046882667182872</v>
      </c>
      <c r="BT20" s="1294">
        <v>9.4444444444444456E-2</v>
      </c>
      <c r="BU20" s="1294">
        <v>0.08</v>
      </c>
      <c r="BV20" s="1294">
        <v>0.28000000000000003</v>
      </c>
      <c r="BY20" s="1294" t="s">
        <v>593</v>
      </c>
      <c r="BZ20" s="1294">
        <v>1</v>
      </c>
      <c r="CA20" s="1294">
        <v>2</v>
      </c>
      <c r="CB20" s="1294">
        <v>1</v>
      </c>
      <c r="CC20" s="1294">
        <v>1</v>
      </c>
      <c r="CD20" s="1294">
        <v>1</v>
      </c>
      <c r="CE20" s="1294" t="s">
        <v>194</v>
      </c>
      <c r="CF20" s="1294">
        <v>3</v>
      </c>
      <c r="CG20" s="1294">
        <v>2</v>
      </c>
      <c r="CH20" s="1294">
        <v>1.02</v>
      </c>
      <c r="CI20" s="1294">
        <v>2.0005657088721378</v>
      </c>
      <c r="CJ20" s="1294" t="s">
        <v>3294</v>
      </c>
      <c r="CL20" s="1294">
        <v>1</v>
      </c>
      <c r="CM20" s="1294">
        <v>1.02</v>
      </c>
      <c r="CN20" s="1294">
        <v>1</v>
      </c>
      <c r="CO20" s="1294">
        <v>1</v>
      </c>
      <c r="CP20" s="1294">
        <v>1</v>
      </c>
      <c r="CQ20" s="1294">
        <v>1</v>
      </c>
    </row>
    <row r="21" spans="1:95">
      <c r="A21" s="1045">
        <v>968</v>
      </c>
      <c r="B21" s="1059" t="s">
        <v>469</v>
      </c>
      <c r="C21" s="1060" t="s">
        <v>469</v>
      </c>
      <c r="D21" s="1071" t="s">
        <v>470</v>
      </c>
      <c r="E21" s="1072" t="s">
        <v>352</v>
      </c>
      <c r="F21" s="1073" t="s">
        <v>2170</v>
      </c>
      <c r="G21" s="1074" t="s">
        <v>465</v>
      </c>
      <c r="H21" s="1075" t="s">
        <v>352</v>
      </c>
      <c r="I21" s="1075" t="s">
        <v>352</v>
      </c>
      <c r="J21" s="1076">
        <v>0</v>
      </c>
      <c r="K21" s="1074" t="s">
        <v>339</v>
      </c>
      <c r="L21" s="1077">
        <v>0</v>
      </c>
      <c r="M21" s="1078">
        <v>1</v>
      </c>
      <c r="N21" s="1079">
        <v>2.1017337433591363</v>
      </c>
      <c r="O21" s="1073" t="s">
        <v>3300</v>
      </c>
      <c r="P21" s="1077">
        <v>0</v>
      </c>
      <c r="Q21" s="1078">
        <v>1</v>
      </c>
      <c r="R21" s="1079">
        <v>2.1017337433591363</v>
      </c>
      <c r="S21" s="1073" t="s">
        <v>3300</v>
      </c>
      <c r="T21" s="1077">
        <v>0</v>
      </c>
      <c r="U21" s="1078">
        <v>1</v>
      </c>
      <c r="V21" s="1079">
        <v>2.1017337433591363</v>
      </c>
      <c r="W21" s="1073" t="s">
        <v>3300</v>
      </c>
      <c r="X21" s="1077">
        <v>0</v>
      </c>
      <c r="Y21" s="1078">
        <v>1</v>
      </c>
      <c r="Z21" s="1079">
        <v>2.1017337433591363</v>
      </c>
      <c r="AA21" s="1073" t="s">
        <v>3300</v>
      </c>
      <c r="AB21" s="1077">
        <v>0</v>
      </c>
      <c r="AC21" s="1107">
        <v>1</v>
      </c>
      <c r="AD21" s="1107">
        <v>2.1017337433591363</v>
      </c>
      <c r="AE21" s="1107" t="s">
        <v>3300</v>
      </c>
      <c r="AF21" s="1094">
        <v>0.24746678828397176</v>
      </c>
      <c r="AG21" s="1094">
        <v>1</v>
      </c>
      <c r="AH21" s="1094">
        <v>2.1017337433591363</v>
      </c>
      <c r="AI21" s="1094" t="s">
        <v>3300</v>
      </c>
      <c r="AJ21" s="1089">
        <v>6.5000000000000002E-2</v>
      </c>
      <c r="AK21" s="1089">
        <v>1</v>
      </c>
      <c r="AL21" s="1093">
        <v>2.1017337433591363</v>
      </c>
      <c r="AM21" s="1093" t="s">
        <v>3300</v>
      </c>
      <c r="AN21" s="1093"/>
      <c r="AO21" s="1095"/>
      <c r="AP21" s="1095"/>
      <c r="AQ21" s="1095"/>
      <c r="AR21" s="1095"/>
      <c r="AS21" s="1095"/>
      <c r="AT21" s="1095"/>
      <c r="BW21" s="1294">
        <v>0.24746678828397176</v>
      </c>
      <c r="BX21" s="1294">
        <v>6.5000000000000002E-2</v>
      </c>
      <c r="BY21" s="1294" t="s">
        <v>593</v>
      </c>
      <c r="BZ21" s="1294">
        <v>2</v>
      </c>
      <c r="CA21" s="1294">
        <v>3</v>
      </c>
      <c r="CB21" s="1294">
        <v>1</v>
      </c>
      <c r="CC21" s="1294">
        <v>1</v>
      </c>
      <c r="CD21" s="1294">
        <v>1</v>
      </c>
      <c r="CE21" s="1294">
        <v>5</v>
      </c>
      <c r="CF21" s="1294">
        <v>3</v>
      </c>
      <c r="CG21" s="1294">
        <v>2</v>
      </c>
      <c r="CH21" s="1294">
        <v>1.2152396494091648</v>
      </c>
      <c r="CI21" s="1294">
        <v>2.0545118552303872</v>
      </c>
      <c r="CJ21" s="1294" t="s">
        <v>3301</v>
      </c>
      <c r="CL21" s="1294">
        <v>1.05</v>
      </c>
      <c r="CM21" s="1294">
        <v>1.05</v>
      </c>
      <c r="CN21" s="1294">
        <v>1</v>
      </c>
      <c r="CO21" s="1294">
        <v>1</v>
      </c>
      <c r="CP21" s="1294">
        <v>1</v>
      </c>
      <c r="CQ21" s="1294">
        <v>1.2</v>
      </c>
    </row>
    <row r="22" spans="1:95">
      <c r="A22" s="1045">
        <v>3133</v>
      </c>
      <c r="B22" s="1059" t="s">
        <v>469</v>
      </c>
      <c r="C22" s="1060" t="s">
        <v>469</v>
      </c>
      <c r="D22" s="1071" t="s">
        <v>470</v>
      </c>
      <c r="E22" s="1072" t="s">
        <v>352</v>
      </c>
      <c r="F22" s="1073" t="s">
        <v>3302</v>
      </c>
      <c r="G22" s="1074" t="s">
        <v>336</v>
      </c>
      <c r="H22" s="1075" t="s">
        <v>352</v>
      </c>
      <c r="I22" s="1075" t="s">
        <v>352</v>
      </c>
      <c r="J22" s="1076">
        <v>0</v>
      </c>
      <c r="K22" s="1074" t="s">
        <v>339</v>
      </c>
      <c r="L22" s="1077">
        <v>0</v>
      </c>
      <c r="M22" s="1078">
        <v>1</v>
      </c>
      <c r="N22" s="1079">
        <v>2.1801136974489768</v>
      </c>
      <c r="O22" s="1073" t="s">
        <v>3303</v>
      </c>
      <c r="P22" s="1077">
        <v>0</v>
      </c>
      <c r="Q22" s="1078">
        <v>1</v>
      </c>
      <c r="R22" s="1079">
        <v>2.1801136974489768</v>
      </c>
      <c r="S22" s="1073" t="s">
        <v>3303</v>
      </c>
      <c r="T22" s="1077">
        <v>0</v>
      </c>
      <c r="U22" s="1078">
        <v>1</v>
      </c>
      <c r="V22" s="1079">
        <v>2.1801136974489768</v>
      </c>
      <c r="W22" s="1073" t="s">
        <v>3303</v>
      </c>
      <c r="X22" s="1077">
        <v>0</v>
      </c>
      <c r="Y22" s="1078">
        <v>1</v>
      </c>
      <c r="Z22" s="1079">
        <v>2.1801136974489768</v>
      </c>
      <c r="AA22" s="1073" t="s">
        <v>3303</v>
      </c>
      <c r="AB22" s="1077">
        <v>0</v>
      </c>
      <c r="AC22" s="1107">
        <v>1</v>
      </c>
      <c r="AD22" s="1107">
        <v>2.1801136974489768</v>
      </c>
      <c r="AE22" s="1107" t="s">
        <v>3303</v>
      </c>
      <c r="AF22" s="1094"/>
      <c r="AG22" s="1094">
        <v>1</v>
      </c>
      <c r="AH22" s="1094">
        <v>2.1801136974489768</v>
      </c>
      <c r="AI22" s="1094" t="s">
        <v>3303</v>
      </c>
      <c r="AJ22" s="1089">
        <v>0</v>
      </c>
      <c r="AK22" s="1089">
        <v>1</v>
      </c>
      <c r="AL22" s="1093">
        <v>2.1801136974489768</v>
      </c>
      <c r="AM22" s="1093" t="s">
        <v>3303</v>
      </c>
      <c r="AN22" s="1093">
        <v>0</v>
      </c>
      <c r="AO22" s="1095">
        <v>0</v>
      </c>
      <c r="AP22" s="1095"/>
      <c r="AQ22" s="1095"/>
      <c r="AR22" s="1095"/>
      <c r="AS22" s="1095">
        <v>0</v>
      </c>
      <c r="AT22" s="1095">
        <v>0</v>
      </c>
      <c r="AU22" s="1294">
        <v>3862</v>
      </c>
      <c r="AV22" s="1294">
        <v>158.93004115226336</v>
      </c>
      <c r="AW22" s="1294">
        <v>0</v>
      </c>
      <c r="AX22" s="1294" t="s">
        <v>331</v>
      </c>
      <c r="AZ22" s="1294">
        <v>115</v>
      </c>
      <c r="BC22" s="1294">
        <v>0</v>
      </c>
      <c r="BD22" s="1294">
        <v>0</v>
      </c>
      <c r="BE22" s="1294">
        <v>0</v>
      </c>
      <c r="BO22" s="1294">
        <v>0</v>
      </c>
      <c r="BP22" s="1294">
        <v>0</v>
      </c>
      <c r="BY22" s="1294" t="s">
        <v>597</v>
      </c>
      <c r="BZ22" s="1294">
        <v>3</v>
      </c>
      <c r="CA22" s="1294">
        <v>4</v>
      </c>
      <c r="CB22" s="1294">
        <v>3</v>
      </c>
      <c r="CC22" s="1294">
        <v>1</v>
      </c>
      <c r="CD22" s="1294">
        <v>3</v>
      </c>
      <c r="CE22" s="1294">
        <v>5</v>
      </c>
      <c r="CF22" s="1294">
        <v>3</v>
      </c>
      <c r="CG22" s="1294">
        <v>2</v>
      </c>
      <c r="CH22" s="1294">
        <v>1.3582005896413567</v>
      </c>
      <c r="CI22" s="1294">
        <v>2.1334738054081499</v>
      </c>
      <c r="CJ22" s="1294" t="s">
        <v>3296</v>
      </c>
      <c r="CL22" s="1294">
        <v>1.1000000000000001</v>
      </c>
      <c r="CM22" s="1294">
        <v>1.1000000000000001</v>
      </c>
      <c r="CN22" s="1294">
        <v>1.1000000000000001</v>
      </c>
      <c r="CO22" s="1294">
        <v>1</v>
      </c>
      <c r="CP22" s="1294">
        <v>1.2</v>
      </c>
      <c r="CQ22" s="1294">
        <v>1.2</v>
      </c>
    </row>
    <row r="23" spans="1:95">
      <c r="A23" s="1045">
        <v>942</v>
      </c>
      <c r="B23" s="1059" t="s">
        <v>469</v>
      </c>
      <c r="C23" s="1060" t="s">
        <v>469</v>
      </c>
      <c r="D23" s="1071" t="s">
        <v>470</v>
      </c>
      <c r="E23" s="1072" t="s">
        <v>352</v>
      </c>
      <c r="F23" s="1073" t="s">
        <v>2993</v>
      </c>
      <c r="G23" s="1074" t="s">
        <v>465</v>
      </c>
      <c r="H23" s="1075" t="s">
        <v>352</v>
      </c>
      <c r="I23" s="1075" t="s">
        <v>352</v>
      </c>
      <c r="J23" s="1076">
        <v>0</v>
      </c>
      <c r="K23" s="1074" t="s">
        <v>339</v>
      </c>
      <c r="L23" s="1077" t="s">
        <v>352</v>
      </c>
      <c r="M23" s="1078">
        <v>1</v>
      </c>
      <c r="N23" s="1079">
        <v>2.1017337433591363</v>
      </c>
      <c r="O23" s="1073" t="s">
        <v>3300</v>
      </c>
      <c r="P23" s="1077">
        <v>0</v>
      </c>
      <c r="Q23" s="1078">
        <v>1</v>
      </c>
      <c r="R23" s="1079">
        <v>2.1017337433591363</v>
      </c>
      <c r="S23" s="1073" t="s">
        <v>3300</v>
      </c>
      <c r="T23" s="1077" t="s">
        <v>352</v>
      </c>
      <c r="U23" s="1078">
        <v>1</v>
      </c>
      <c r="V23" s="1079">
        <v>2.1017337433591363</v>
      </c>
      <c r="W23" s="1073" t="s">
        <v>3300</v>
      </c>
      <c r="X23" s="1077" t="s">
        <v>352</v>
      </c>
      <c r="Y23" s="1078">
        <v>1</v>
      </c>
      <c r="Z23" s="1079">
        <v>2.1017337433591363</v>
      </c>
      <c r="AA23" s="1073" t="s">
        <v>3300</v>
      </c>
      <c r="AB23" s="1077" t="s">
        <v>352</v>
      </c>
      <c r="AC23" s="1107">
        <v>1</v>
      </c>
      <c r="AD23" s="1107">
        <v>2.1017337433591363</v>
      </c>
      <c r="AE23" s="1107" t="s">
        <v>3300</v>
      </c>
      <c r="AF23" s="1094">
        <v>7.2089528575863779</v>
      </c>
      <c r="AG23" s="1094">
        <v>1</v>
      </c>
      <c r="AH23" s="1094">
        <v>2.1017337433591363</v>
      </c>
      <c r="AI23" s="1094" t="s">
        <v>3300</v>
      </c>
      <c r="AJ23" s="1089" t="s">
        <v>352</v>
      </c>
      <c r="AK23" s="1089">
        <v>1</v>
      </c>
      <c r="AL23" s="1093">
        <v>2.1017337433591363</v>
      </c>
      <c r="AM23" s="1093" t="s">
        <v>3300</v>
      </c>
      <c r="AN23" s="1093">
        <v>49.1</v>
      </c>
      <c r="AO23" s="1095">
        <v>2.2318181818181819</v>
      </c>
      <c r="AP23" s="1095" t="s">
        <v>327</v>
      </c>
      <c r="AQ23" s="1095" t="s">
        <v>352</v>
      </c>
      <c r="AR23" s="1095">
        <v>1.1000000000000001</v>
      </c>
      <c r="AS23" s="1095">
        <v>0</v>
      </c>
      <c r="AT23" s="1095">
        <v>0</v>
      </c>
      <c r="AU23" s="1294">
        <v>45.8</v>
      </c>
      <c r="AV23" s="1294">
        <v>1.8847736625514402</v>
      </c>
      <c r="AW23" s="1294">
        <v>0.66159122085048006</v>
      </c>
      <c r="AX23" s="1294" t="s">
        <v>327</v>
      </c>
      <c r="AY23" s="1294" t="s">
        <v>352</v>
      </c>
      <c r="AZ23" s="1294">
        <v>0</v>
      </c>
      <c r="BA23" s="1294">
        <v>0.1</v>
      </c>
      <c r="BB23" s="1294">
        <v>1.8847736625514402</v>
      </c>
      <c r="BC23" s="1294">
        <v>157.10000000000002</v>
      </c>
      <c r="BD23" s="1294">
        <v>7.1409090909090915</v>
      </c>
      <c r="BW23" s="1294">
        <v>7.2089528575863779</v>
      </c>
      <c r="BY23" s="1294" t="s">
        <v>593</v>
      </c>
      <c r="BZ23" s="1294">
        <v>2</v>
      </c>
      <c r="CA23" s="1294">
        <v>3</v>
      </c>
      <c r="CB23" s="1294">
        <v>1</v>
      </c>
      <c r="CC23" s="1294">
        <v>1</v>
      </c>
      <c r="CD23" s="1294">
        <v>1</v>
      </c>
      <c r="CE23" s="1294">
        <v>5</v>
      </c>
      <c r="CF23" s="1294">
        <v>3</v>
      </c>
      <c r="CG23" s="1294">
        <v>2</v>
      </c>
      <c r="CH23" s="1294">
        <v>1.2152396494091648</v>
      </c>
      <c r="CI23" s="1294">
        <v>2.0545118552303872</v>
      </c>
      <c r="CJ23" s="1294" t="s">
        <v>3301</v>
      </c>
      <c r="CL23" s="1294">
        <v>1.05</v>
      </c>
      <c r="CM23" s="1294">
        <v>1.05</v>
      </c>
      <c r="CN23" s="1294">
        <v>1</v>
      </c>
      <c r="CO23" s="1294">
        <v>1</v>
      </c>
      <c r="CP23" s="1294">
        <v>1</v>
      </c>
      <c r="CQ23" s="1294">
        <v>1.2</v>
      </c>
    </row>
    <row r="24" spans="1:95">
      <c r="A24" s="1045">
        <v>2745</v>
      </c>
      <c r="B24" s="1059" t="s">
        <v>469</v>
      </c>
      <c r="C24" s="1060" t="s">
        <v>469</v>
      </c>
      <c r="D24" s="1071" t="s">
        <v>470</v>
      </c>
      <c r="E24" s="1072" t="s">
        <v>352</v>
      </c>
      <c r="F24" s="1073" t="s">
        <v>2996</v>
      </c>
      <c r="G24" s="1074" t="s">
        <v>336</v>
      </c>
      <c r="H24" s="1075" t="s">
        <v>352</v>
      </c>
      <c r="I24" s="1075" t="s">
        <v>352</v>
      </c>
      <c r="J24" s="1076">
        <v>0</v>
      </c>
      <c r="K24" s="1074" t="s">
        <v>364</v>
      </c>
      <c r="L24" s="1077" t="s">
        <v>352</v>
      </c>
      <c r="M24" s="1078">
        <v>1</v>
      </c>
      <c r="N24" s="1079">
        <v>2.1801136974489768</v>
      </c>
      <c r="O24" s="1073" t="s">
        <v>3304</v>
      </c>
      <c r="P24" s="1077">
        <v>0</v>
      </c>
      <c r="Q24" s="1078">
        <v>1</v>
      </c>
      <c r="R24" s="1079">
        <v>2.1801136974489768</v>
      </c>
      <c r="S24" s="1073" t="s">
        <v>3304</v>
      </c>
      <c r="T24" s="1077">
        <v>0</v>
      </c>
      <c r="U24" s="1078">
        <v>1</v>
      </c>
      <c r="V24" s="1079">
        <v>2.1801136974489768</v>
      </c>
      <c r="W24" s="1073" t="s">
        <v>3304</v>
      </c>
      <c r="X24" s="1077">
        <v>0</v>
      </c>
      <c r="Y24" s="1078">
        <v>1</v>
      </c>
      <c r="Z24" s="1079">
        <v>2.1801136974489768</v>
      </c>
      <c r="AA24" s="1073" t="s">
        <v>3304</v>
      </c>
      <c r="AB24" s="1077" t="s">
        <v>352</v>
      </c>
      <c r="AC24" s="1107">
        <v>1</v>
      </c>
      <c r="AD24" s="1107">
        <v>2.1801136974489768</v>
      </c>
      <c r="AE24" s="1107" t="s">
        <v>3304</v>
      </c>
      <c r="AF24" s="1094">
        <v>5.374633775668457E-4</v>
      </c>
      <c r="AG24" s="1094">
        <v>1</v>
      </c>
      <c r="AH24" s="1094">
        <v>2.1801136974489768</v>
      </c>
      <c r="AI24" s="1094" t="s">
        <v>3304</v>
      </c>
      <c r="AJ24" s="1089">
        <v>0</v>
      </c>
      <c r="AK24" s="1089">
        <v>1</v>
      </c>
      <c r="AL24" s="1093">
        <v>2.1801136974489768</v>
      </c>
      <c r="AM24" s="1093" t="s">
        <v>3304</v>
      </c>
      <c r="AN24" s="1093"/>
      <c r="AO24" s="1095"/>
      <c r="AP24" s="1095"/>
      <c r="AQ24" s="1095"/>
      <c r="AR24" s="1095"/>
      <c r="AS24" s="1095"/>
      <c r="AT24" s="1095"/>
      <c r="BW24" s="1294">
        <v>5.374633775668457E-4</v>
      </c>
      <c r="BY24" s="1294" t="s">
        <v>631</v>
      </c>
      <c r="BZ24" s="1294">
        <v>3</v>
      </c>
      <c r="CA24" s="1294">
        <v>4</v>
      </c>
      <c r="CB24" s="1294">
        <v>3</v>
      </c>
      <c r="CC24" s="1294">
        <v>1</v>
      </c>
      <c r="CD24" s="1294">
        <v>3</v>
      </c>
      <c r="CE24" s="1294">
        <v>5</v>
      </c>
      <c r="CF24" s="1294">
        <v>3</v>
      </c>
      <c r="CG24" s="1294">
        <v>2</v>
      </c>
      <c r="CH24" s="1294">
        <v>1.3582005896413567</v>
      </c>
      <c r="CI24" s="1294">
        <v>2.1334738054081499</v>
      </c>
      <c r="CJ24" s="1294" t="s">
        <v>3296</v>
      </c>
      <c r="CL24" s="1294">
        <v>1.1000000000000001</v>
      </c>
      <c r="CM24" s="1294">
        <v>1.1000000000000001</v>
      </c>
      <c r="CN24" s="1294">
        <v>1.1000000000000001</v>
      </c>
      <c r="CO24" s="1294">
        <v>1</v>
      </c>
      <c r="CP24" s="1294">
        <v>1.2</v>
      </c>
      <c r="CQ24" s="1294">
        <v>1.2</v>
      </c>
    </row>
    <row r="25" spans="1:95">
      <c r="A25" s="1045">
        <v>1092</v>
      </c>
      <c r="B25" s="1059" t="s">
        <v>469</v>
      </c>
      <c r="C25" s="1060" t="s">
        <v>469</v>
      </c>
      <c r="D25" s="1071" t="s">
        <v>470</v>
      </c>
      <c r="E25" s="1072" t="s">
        <v>352</v>
      </c>
      <c r="F25" s="1073" t="s">
        <v>3305</v>
      </c>
      <c r="G25" s="1074" t="s">
        <v>465</v>
      </c>
      <c r="H25" s="1075" t="s">
        <v>352</v>
      </c>
      <c r="I25" s="1075" t="s">
        <v>352</v>
      </c>
      <c r="J25" s="1076">
        <v>0</v>
      </c>
      <c r="K25" s="1074" t="s">
        <v>339</v>
      </c>
      <c r="L25" s="1077">
        <v>2.6353053416582344</v>
      </c>
      <c r="M25" s="1078">
        <v>1</v>
      </c>
      <c r="N25" s="1079">
        <v>2.1801136974489768</v>
      </c>
      <c r="O25" s="1073" t="s">
        <v>3306</v>
      </c>
      <c r="P25" s="1077">
        <v>3.2716908498667463</v>
      </c>
      <c r="Q25" s="1078">
        <v>1</v>
      </c>
      <c r="R25" s="1079">
        <v>2.1801136974489768</v>
      </c>
      <c r="S25" s="1073" t="s">
        <v>3306</v>
      </c>
      <c r="T25" s="1077">
        <v>2.5192008318119066</v>
      </c>
      <c r="U25" s="1078">
        <v>1</v>
      </c>
      <c r="V25" s="1079">
        <v>2.1801136974489768</v>
      </c>
      <c r="W25" s="1073" t="s">
        <v>3306</v>
      </c>
      <c r="X25" s="1077">
        <v>2.835471452807961</v>
      </c>
      <c r="Y25" s="1078">
        <v>1</v>
      </c>
      <c r="Z25" s="1079">
        <v>2.1801136974489768</v>
      </c>
      <c r="AA25" s="1073" t="s">
        <v>3306</v>
      </c>
      <c r="AB25" s="1077">
        <v>2.2481672145159179</v>
      </c>
      <c r="AC25" s="1107">
        <v>1</v>
      </c>
      <c r="AD25" s="1107">
        <v>2.1801136974489768</v>
      </c>
      <c r="AE25" s="1107" t="s">
        <v>3306</v>
      </c>
      <c r="AF25" s="1094">
        <v>3.9767038116284454</v>
      </c>
      <c r="AG25" s="1094">
        <v>1</v>
      </c>
      <c r="AH25" s="1094">
        <v>2.1801136974489768</v>
      </c>
      <c r="AI25" s="1094" t="s">
        <v>3306</v>
      </c>
      <c r="AJ25" s="1089">
        <v>2.2949999999999999</v>
      </c>
      <c r="AK25" s="1089">
        <v>1</v>
      </c>
      <c r="AL25" s="1093">
        <v>2.1801136974489768</v>
      </c>
      <c r="AM25" s="1093" t="s">
        <v>3306</v>
      </c>
      <c r="AN25" s="1093">
        <v>72</v>
      </c>
      <c r="AO25" s="1095">
        <v>3.2727272727272729</v>
      </c>
      <c r="AP25" s="1095"/>
      <c r="AQ25" s="1095"/>
      <c r="AR25" s="1095"/>
      <c r="AS25" s="1095">
        <v>75</v>
      </c>
      <c r="AT25" s="1095">
        <v>3.4090909090909092</v>
      </c>
      <c r="AU25" s="1294">
        <v>73.7</v>
      </c>
      <c r="AV25" s="1294">
        <v>3.0329218106995883</v>
      </c>
      <c r="AW25" s="1294">
        <v>6.2473723645836934</v>
      </c>
      <c r="BC25" s="1294">
        <v>43.2</v>
      </c>
      <c r="BD25" s="1294">
        <v>1.9636363636363638</v>
      </c>
      <c r="BE25" s="1294">
        <v>1.8368253968253969</v>
      </c>
      <c r="BO25" s="1294">
        <v>88</v>
      </c>
      <c r="BP25" s="1294">
        <v>4</v>
      </c>
      <c r="BQ25" s="1294">
        <v>1.6987962962962964</v>
      </c>
      <c r="BW25" s="1294">
        <v>3.9767038116284454</v>
      </c>
      <c r="BY25" s="1294" t="s">
        <v>348</v>
      </c>
      <c r="BZ25" s="1294">
        <v>3</v>
      </c>
      <c r="CA25" s="1294">
        <v>4</v>
      </c>
      <c r="CB25" s="1294">
        <v>3</v>
      </c>
      <c r="CC25" s="1294">
        <v>1</v>
      </c>
      <c r="CD25" s="1294">
        <v>3</v>
      </c>
      <c r="CE25" s="1294">
        <v>5</v>
      </c>
      <c r="CF25" s="1294">
        <v>3</v>
      </c>
      <c r="CG25" s="1294">
        <v>2</v>
      </c>
      <c r="CH25" s="1294">
        <v>1.3582005896413567</v>
      </c>
      <c r="CI25" s="1294">
        <v>2.1334738054081499</v>
      </c>
      <c r="CJ25" s="1294" t="s">
        <v>3296</v>
      </c>
      <c r="CL25" s="1294">
        <v>1.1000000000000001</v>
      </c>
      <c r="CM25" s="1294">
        <v>1.1000000000000001</v>
      </c>
      <c r="CN25" s="1294">
        <v>1.1000000000000001</v>
      </c>
      <c r="CO25" s="1294">
        <v>1</v>
      </c>
      <c r="CP25" s="1294">
        <v>1.2</v>
      </c>
      <c r="CQ25" s="1294">
        <v>1.2</v>
      </c>
    </row>
    <row r="26" spans="1:95">
      <c r="A26" s="1045">
        <v>1121</v>
      </c>
      <c r="B26" s="1059" t="s">
        <v>469</v>
      </c>
      <c r="C26" s="1060" t="s">
        <v>469</v>
      </c>
      <c r="D26" s="1071" t="s">
        <v>470</v>
      </c>
      <c r="E26" s="1072" t="s">
        <v>352</v>
      </c>
      <c r="F26" s="1073" t="s">
        <v>3307</v>
      </c>
      <c r="G26" s="1074" t="s">
        <v>465</v>
      </c>
      <c r="H26" s="1075" t="s">
        <v>352</v>
      </c>
      <c r="I26" s="1075" t="s">
        <v>352</v>
      </c>
      <c r="J26" s="1076">
        <v>0</v>
      </c>
      <c r="K26" s="1074" t="s">
        <v>339</v>
      </c>
      <c r="L26" s="1077">
        <v>0.10980438923575976</v>
      </c>
      <c r="M26" s="1078">
        <v>1</v>
      </c>
      <c r="N26" s="1079">
        <v>2.1801136974489768</v>
      </c>
      <c r="O26" s="1073" t="s">
        <v>3306</v>
      </c>
      <c r="P26" s="1077">
        <v>0</v>
      </c>
      <c r="Q26" s="1078">
        <v>1</v>
      </c>
      <c r="R26" s="1079">
        <v>2.1801136974489768</v>
      </c>
      <c r="S26" s="1073" t="s">
        <v>3306</v>
      </c>
      <c r="T26" s="1077">
        <v>0.26678114519544038</v>
      </c>
      <c r="U26" s="1078">
        <v>1</v>
      </c>
      <c r="V26" s="1079">
        <v>2.1801136974489768</v>
      </c>
      <c r="W26" s="1073" t="s">
        <v>3306</v>
      </c>
      <c r="X26" s="1077">
        <v>1.4998815788541937</v>
      </c>
      <c r="Y26" s="1078">
        <v>1</v>
      </c>
      <c r="Z26" s="1079">
        <v>2.1801136974489768</v>
      </c>
      <c r="AA26" s="1073" t="s">
        <v>3306</v>
      </c>
      <c r="AB26" s="1077">
        <v>0</v>
      </c>
      <c r="AC26" s="1107">
        <v>1</v>
      </c>
      <c r="AD26" s="1107">
        <v>2.1801136974489768</v>
      </c>
      <c r="AE26" s="1107" t="s">
        <v>3306</v>
      </c>
      <c r="AF26" s="1094">
        <v>0</v>
      </c>
      <c r="AG26" s="1094">
        <v>1</v>
      </c>
      <c r="AH26" s="1094">
        <v>2.1801136974489768</v>
      </c>
      <c r="AI26" s="1094" t="s">
        <v>3306</v>
      </c>
      <c r="AJ26" s="1089" t="s">
        <v>352</v>
      </c>
      <c r="AK26" s="1089">
        <v>1</v>
      </c>
      <c r="AL26" s="1093">
        <v>2.1801136974489768</v>
      </c>
      <c r="AM26" s="1093" t="s">
        <v>3306</v>
      </c>
      <c r="AN26" s="1093">
        <v>3</v>
      </c>
      <c r="AO26" s="1095">
        <v>0.13636363636363635</v>
      </c>
      <c r="AP26" s="1095"/>
      <c r="AQ26" s="1095"/>
      <c r="AR26" s="1095"/>
      <c r="AS26" s="1095">
        <v>0</v>
      </c>
      <c r="AT26" s="1095">
        <v>0</v>
      </c>
      <c r="AU26" s="1294">
        <v>37</v>
      </c>
      <c r="AV26" s="1294">
        <v>1.522633744855967</v>
      </c>
      <c r="AW26" s="1294">
        <v>1.522633744855967</v>
      </c>
      <c r="BC26" s="1294">
        <v>32</v>
      </c>
      <c r="BD26" s="1294">
        <v>1.4545454545454546</v>
      </c>
      <c r="BE26" s="1294">
        <v>1.4545454545454546</v>
      </c>
      <c r="BO26" s="1294">
        <v>53.1</v>
      </c>
      <c r="BP26" s="1294">
        <v>2.4136363636363636</v>
      </c>
      <c r="BQ26" s="1294">
        <v>0</v>
      </c>
      <c r="BY26" s="1294" t="s">
        <v>348</v>
      </c>
      <c r="BZ26" s="1294">
        <v>3</v>
      </c>
      <c r="CA26" s="1294">
        <v>4</v>
      </c>
      <c r="CB26" s="1294">
        <v>3</v>
      </c>
      <c r="CC26" s="1294">
        <v>1</v>
      </c>
      <c r="CD26" s="1294">
        <v>3</v>
      </c>
      <c r="CE26" s="1294">
        <v>5</v>
      </c>
      <c r="CF26" s="1294">
        <v>3</v>
      </c>
      <c r="CG26" s="1294">
        <v>2</v>
      </c>
      <c r="CH26" s="1294">
        <v>1.3582005896413567</v>
      </c>
      <c r="CI26" s="1294">
        <v>2.1334738054081499</v>
      </c>
      <c r="CJ26" s="1294" t="s">
        <v>3296</v>
      </c>
      <c r="CL26" s="1294">
        <v>1.1000000000000001</v>
      </c>
      <c r="CM26" s="1294">
        <v>1.1000000000000001</v>
      </c>
      <c r="CN26" s="1294">
        <v>1.1000000000000001</v>
      </c>
      <c r="CO26" s="1294">
        <v>1</v>
      </c>
      <c r="CP26" s="1294">
        <v>1.2</v>
      </c>
      <c r="CQ26" s="1294">
        <v>1.2</v>
      </c>
    </row>
    <row r="27" spans="1:95">
      <c r="A27" s="1045">
        <v>1094</v>
      </c>
      <c r="B27" s="1059" t="s">
        <v>469</v>
      </c>
      <c r="C27" s="1060" t="s">
        <v>469</v>
      </c>
      <c r="D27" s="1071" t="s">
        <v>470</v>
      </c>
      <c r="E27" s="1072" t="s">
        <v>352</v>
      </c>
      <c r="F27" s="1073" t="s">
        <v>3308</v>
      </c>
      <c r="G27" s="1074" t="s">
        <v>465</v>
      </c>
      <c r="H27" s="1075" t="s">
        <v>352</v>
      </c>
      <c r="I27" s="1075" t="s">
        <v>352</v>
      </c>
      <c r="J27" s="1076">
        <v>0</v>
      </c>
      <c r="K27" s="1074" t="s">
        <v>339</v>
      </c>
      <c r="L27" s="1077">
        <v>1.6873274479228419</v>
      </c>
      <c r="M27" s="1078">
        <v>1</v>
      </c>
      <c r="N27" s="1079">
        <v>2.1801136974489768</v>
      </c>
      <c r="O27" s="1073" t="s">
        <v>3309</v>
      </c>
      <c r="P27" s="1077">
        <v>0</v>
      </c>
      <c r="Q27" s="1078">
        <v>1</v>
      </c>
      <c r="R27" s="1079">
        <v>2.1801136974489768</v>
      </c>
      <c r="S27" s="1073" t="s">
        <v>3309</v>
      </c>
      <c r="T27" s="1077">
        <v>0</v>
      </c>
      <c r="U27" s="1078">
        <v>1</v>
      </c>
      <c r="V27" s="1079">
        <v>2.1801136974489768</v>
      </c>
      <c r="W27" s="1073" t="s">
        <v>3309</v>
      </c>
      <c r="X27" s="1077">
        <v>0</v>
      </c>
      <c r="Y27" s="1078">
        <v>1</v>
      </c>
      <c r="Z27" s="1079">
        <v>2.1801136974489768</v>
      </c>
      <c r="AA27" s="1073" t="s">
        <v>3309</v>
      </c>
      <c r="AB27" s="1077">
        <v>0.20046882667182872</v>
      </c>
      <c r="AC27" s="1107">
        <v>1</v>
      </c>
      <c r="AD27" s="1107">
        <v>2.1801136974489768</v>
      </c>
      <c r="AE27" s="1107" t="s">
        <v>3309</v>
      </c>
      <c r="AF27" s="1094">
        <v>6.1499871671060298</v>
      </c>
      <c r="AG27" s="1094">
        <v>1</v>
      </c>
      <c r="AH27" s="1094">
        <v>2.1801136974489768</v>
      </c>
      <c r="AI27" s="1094" t="s">
        <v>3309</v>
      </c>
      <c r="AJ27" s="1089">
        <v>0</v>
      </c>
      <c r="AK27" s="1089">
        <v>1</v>
      </c>
      <c r="AL27" s="1093">
        <v>2.1801136974489768</v>
      </c>
      <c r="AM27" s="1093" t="s">
        <v>3309</v>
      </c>
      <c r="AN27" s="1093">
        <v>46.1</v>
      </c>
      <c r="AO27" s="1095">
        <v>2.0954545454545457</v>
      </c>
      <c r="AP27" s="1095"/>
      <c r="AQ27" s="1095"/>
      <c r="AR27" s="1095"/>
      <c r="AS27" s="1095">
        <v>0</v>
      </c>
      <c r="AT27" s="1095">
        <v>0</v>
      </c>
      <c r="AU27" s="1294">
        <v>0</v>
      </c>
      <c r="AV27" s="1294">
        <v>0</v>
      </c>
      <c r="AW27" s="1294">
        <v>0</v>
      </c>
      <c r="BC27" s="1294">
        <v>50</v>
      </c>
      <c r="BD27" s="1294">
        <v>2.2727272727272729</v>
      </c>
      <c r="BE27" s="1294">
        <v>2.2727272727272729</v>
      </c>
      <c r="BO27" s="1294">
        <v>67</v>
      </c>
      <c r="BP27" s="1294">
        <v>3.0454545454545454</v>
      </c>
      <c r="BQ27" s="1294">
        <v>0.15148148148148149</v>
      </c>
      <c r="BW27" s="1294">
        <v>6.1499871671060298</v>
      </c>
      <c r="BY27" s="1294" t="s">
        <v>313</v>
      </c>
      <c r="BZ27" s="1294">
        <v>3</v>
      </c>
      <c r="CA27" s="1294">
        <v>4</v>
      </c>
      <c r="CB27" s="1294">
        <v>3</v>
      </c>
      <c r="CC27" s="1294">
        <v>1</v>
      </c>
      <c r="CD27" s="1294">
        <v>3</v>
      </c>
      <c r="CE27" s="1294">
        <v>5</v>
      </c>
      <c r="CF27" s="1294">
        <v>3</v>
      </c>
      <c r="CG27" s="1294">
        <v>2</v>
      </c>
      <c r="CH27" s="1294">
        <v>1.3582005896413567</v>
      </c>
      <c r="CI27" s="1294">
        <v>2.1334738054081499</v>
      </c>
      <c r="CJ27" s="1294" t="s">
        <v>3296</v>
      </c>
      <c r="CL27" s="1294">
        <v>1.1000000000000001</v>
      </c>
      <c r="CM27" s="1294">
        <v>1.1000000000000001</v>
      </c>
      <c r="CN27" s="1294">
        <v>1.1000000000000001</v>
      </c>
      <c r="CO27" s="1294">
        <v>1</v>
      </c>
      <c r="CP27" s="1294">
        <v>1.2</v>
      </c>
      <c r="CQ27" s="1294">
        <v>1.2</v>
      </c>
    </row>
    <row r="28" spans="1:95">
      <c r="A28" s="1045">
        <v>1154</v>
      </c>
      <c r="B28" s="1059" t="s">
        <v>469</v>
      </c>
      <c r="C28" s="1060" t="s">
        <v>469</v>
      </c>
      <c r="D28" s="1071" t="s">
        <v>470</v>
      </c>
      <c r="E28" s="1072" t="s">
        <v>352</v>
      </c>
      <c r="F28" s="1073" t="s">
        <v>2918</v>
      </c>
      <c r="G28" s="1074" t="s">
        <v>465</v>
      </c>
      <c r="H28" s="1075" t="s">
        <v>352</v>
      </c>
      <c r="I28" s="1075" t="s">
        <v>352</v>
      </c>
      <c r="J28" s="1076">
        <v>0</v>
      </c>
      <c r="K28" s="1074" t="s">
        <v>339</v>
      </c>
      <c r="L28" s="1077" t="s">
        <v>352</v>
      </c>
      <c r="M28" s="1078">
        <v>1</v>
      </c>
      <c r="N28" s="1079">
        <v>2.1801136974489768</v>
      </c>
      <c r="O28" s="1073" t="s">
        <v>3310</v>
      </c>
      <c r="P28" s="1077">
        <v>0</v>
      </c>
      <c r="Q28" s="1078">
        <v>1</v>
      </c>
      <c r="R28" s="1079">
        <v>2.1801136974489768</v>
      </c>
      <c r="S28" s="1073" t="s">
        <v>3310</v>
      </c>
      <c r="T28" s="1077">
        <v>0</v>
      </c>
      <c r="U28" s="1078">
        <v>1</v>
      </c>
      <c r="V28" s="1079">
        <v>2.1801136974489768</v>
      </c>
      <c r="W28" s="1073" t="s">
        <v>3310</v>
      </c>
      <c r="X28" s="1077">
        <v>0</v>
      </c>
      <c r="Y28" s="1078">
        <v>1</v>
      </c>
      <c r="Z28" s="1079">
        <v>2.1801136974489768</v>
      </c>
      <c r="AA28" s="1073" t="s">
        <v>3310</v>
      </c>
      <c r="AB28" s="1077" t="s">
        <v>352</v>
      </c>
      <c r="AC28" s="1107">
        <v>1</v>
      </c>
      <c r="AD28" s="1107">
        <v>2.1801136974489768</v>
      </c>
      <c r="AE28" s="1107" t="s">
        <v>3310</v>
      </c>
      <c r="AF28" s="1094">
        <v>1.0589656904803484</v>
      </c>
      <c r="AG28" s="1094">
        <v>1</v>
      </c>
      <c r="AH28" s="1094">
        <v>2.1801136974489768</v>
      </c>
      <c r="AI28" s="1094" t="s">
        <v>3310</v>
      </c>
      <c r="AJ28" s="1089">
        <v>0</v>
      </c>
      <c r="AK28" s="1089">
        <v>1</v>
      </c>
      <c r="AL28" s="1093">
        <v>2.1801136974489768</v>
      </c>
      <c r="AM28" s="1093" t="s">
        <v>3310</v>
      </c>
      <c r="AN28" s="1093"/>
      <c r="AO28" s="1095"/>
      <c r="AP28" s="1095"/>
      <c r="AQ28" s="1095"/>
      <c r="AR28" s="1095"/>
      <c r="AS28" s="1095"/>
      <c r="AT28" s="1095"/>
      <c r="BW28" s="1294">
        <v>1.0589656904803484</v>
      </c>
      <c r="BY28" s="1294" t="s">
        <v>632</v>
      </c>
      <c r="BZ28" s="1294">
        <v>3</v>
      </c>
      <c r="CA28" s="1294">
        <v>4</v>
      </c>
      <c r="CB28" s="1294">
        <v>3</v>
      </c>
      <c r="CC28" s="1294">
        <v>1</v>
      </c>
      <c r="CD28" s="1294">
        <v>3</v>
      </c>
      <c r="CE28" s="1294">
        <v>5</v>
      </c>
      <c r="CF28" s="1294">
        <v>3</v>
      </c>
      <c r="CG28" s="1294">
        <v>2</v>
      </c>
      <c r="CH28" s="1294">
        <v>1.3582005896413567</v>
      </c>
      <c r="CI28" s="1294">
        <v>2.1334738054081499</v>
      </c>
      <c r="CJ28" s="1294" t="s">
        <v>3296</v>
      </c>
      <c r="CL28" s="1294">
        <v>1.1000000000000001</v>
      </c>
      <c r="CM28" s="1294">
        <v>1.1000000000000001</v>
      </c>
      <c r="CN28" s="1294">
        <v>1.1000000000000001</v>
      </c>
      <c r="CO28" s="1294">
        <v>1</v>
      </c>
      <c r="CP28" s="1294">
        <v>1.2</v>
      </c>
      <c r="CQ28" s="1294">
        <v>1.2</v>
      </c>
    </row>
    <row r="29" spans="1:95">
      <c r="A29" s="1045">
        <v>1180</v>
      </c>
      <c r="B29" s="1059" t="s">
        <v>469</v>
      </c>
      <c r="C29" s="1060" t="s">
        <v>469</v>
      </c>
      <c r="D29" s="1071" t="s">
        <v>470</v>
      </c>
      <c r="E29" s="1072" t="s">
        <v>352</v>
      </c>
      <c r="F29" s="1073" t="s">
        <v>3311</v>
      </c>
      <c r="G29" s="1074" t="s">
        <v>465</v>
      </c>
      <c r="H29" s="1075" t="s">
        <v>352</v>
      </c>
      <c r="I29" s="1075" t="s">
        <v>352</v>
      </c>
      <c r="J29" s="1076">
        <v>0</v>
      </c>
      <c r="K29" s="1074" t="s">
        <v>340</v>
      </c>
      <c r="L29" s="1077" t="s">
        <v>352</v>
      </c>
      <c r="M29" s="1078">
        <v>1</v>
      </c>
      <c r="N29" s="1079">
        <v>2.1801136974489768</v>
      </c>
      <c r="O29" s="1073" t="s">
        <v>3306</v>
      </c>
      <c r="P29" s="1077">
        <v>0</v>
      </c>
      <c r="Q29" s="1078">
        <v>1</v>
      </c>
      <c r="R29" s="1079">
        <v>2.1801136974489768</v>
      </c>
      <c r="S29" s="1073" t="s">
        <v>3306</v>
      </c>
      <c r="T29" s="1077">
        <v>0</v>
      </c>
      <c r="U29" s="1078">
        <v>1</v>
      </c>
      <c r="V29" s="1079">
        <v>2.1801136974489768</v>
      </c>
      <c r="W29" s="1073" t="s">
        <v>3306</v>
      </c>
      <c r="X29" s="1077">
        <v>0</v>
      </c>
      <c r="Y29" s="1078">
        <v>1</v>
      </c>
      <c r="Z29" s="1079">
        <v>2.1801136974489768</v>
      </c>
      <c r="AA29" s="1073" t="s">
        <v>3306</v>
      </c>
      <c r="AB29" s="1077" t="s">
        <v>352</v>
      </c>
      <c r="AC29" s="1319">
        <v>1</v>
      </c>
      <c r="AD29" s="1096">
        <v>2.1801136974489768</v>
      </c>
      <c r="AE29" s="1096" t="s">
        <v>3306</v>
      </c>
      <c r="AF29" s="1094">
        <v>0.15648822308157836</v>
      </c>
      <c r="AG29" s="1094">
        <v>1</v>
      </c>
      <c r="AH29" s="1094">
        <v>2.1801136974489768</v>
      </c>
      <c r="AI29" s="1094" t="s">
        <v>3306</v>
      </c>
      <c r="AJ29" s="1089">
        <v>0</v>
      </c>
      <c r="AK29" s="1089">
        <v>1</v>
      </c>
      <c r="AL29" s="1093">
        <v>2.1801136974489768</v>
      </c>
      <c r="AM29" s="1093" t="s">
        <v>3306</v>
      </c>
      <c r="AN29" s="1093"/>
      <c r="AO29" s="1095"/>
      <c r="AP29" s="1095"/>
      <c r="AQ29" s="1095"/>
      <c r="AR29" s="1095"/>
      <c r="AS29" s="1095"/>
      <c r="AT29" s="1095"/>
      <c r="BW29" s="1294">
        <v>0.15648822308157836</v>
      </c>
      <c r="BY29" s="1294" t="s">
        <v>348</v>
      </c>
      <c r="BZ29" s="1294">
        <v>3</v>
      </c>
      <c r="CA29" s="1294">
        <v>4</v>
      </c>
      <c r="CB29" s="1294">
        <v>3</v>
      </c>
      <c r="CC29" s="1294">
        <v>1</v>
      </c>
      <c r="CD29" s="1294">
        <v>3</v>
      </c>
      <c r="CE29" s="1294">
        <v>5</v>
      </c>
      <c r="CF29" s="1294">
        <v>3</v>
      </c>
      <c r="CG29" s="1294">
        <v>2</v>
      </c>
      <c r="CH29" s="1294">
        <v>1.3582005896413567</v>
      </c>
      <c r="CI29" s="1294">
        <v>2.1334738054081499</v>
      </c>
      <c r="CJ29" s="1294" t="s">
        <v>3296</v>
      </c>
      <c r="CL29" s="1294">
        <v>1.1000000000000001</v>
      </c>
      <c r="CM29" s="1294">
        <v>1.1000000000000001</v>
      </c>
      <c r="CN29" s="1294">
        <v>1.1000000000000001</v>
      </c>
      <c r="CO29" s="1294">
        <v>1</v>
      </c>
      <c r="CP29" s="1294">
        <v>1.2</v>
      </c>
      <c r="CQ29" s="1294">
        <v>1.2</v>
      </c>
    </row>
    <row r="30" spans="1:95">
      <c r="A30" s="1045">
        <v>944</v>
      </c>
      <c r="B30" s="1059" t="s">
        <v>469</v>
      </c>
      <c r="C30" s="1060" t="s">
        <v>469</v>
      </c>
      <c r="D30" s="1071" t="s">
        <v>470</v>
      </c>
      <c r="E30" s="1072" t="s">
        <v>352</v>
      </c>
      <c r="F30" s="1073" t="s">
        <v>3312</v>
      </c>
      <c r="G30" s="1074" t="s">
        <v>465</v>
      </c>
      <c r="H30" s="1075" t="s">
        <v>352</v>
      </c>
      <c r="I30" s="1075" t="s">
        <v>352</v>
      </c>
      <c r="J30" s="1076">
        <v>0</v>
      </c>
      <c r="K30" s="1074" t="s">
        <v>340</v>
      </c>
      <c r="L30" s="1077" t="s">
        <v>352</v>
      </c>
      <c r="M30" s="1078">
        <v>1</v>
      </c>
      <c r="N30" s="1079">
        <v>2.1801136974489768</v>
      </c>
      <c r="O30" s="1073" t="s">
        <v>3313</v>
      </c>
      <c r="P30" s="1077">
        <v>0</v>
      </c>
      <c r="Q30" s="1078">
        <v>1</v>
      </c>
      <c r="R30" s="1079">
        <v>2.1801136974489768</v>
      </c>
      <c r="S30" s="1073" t="s">
        <v>3313</v>
      </c>
      <c r="T30" s="1077">
        <v>0</v>
      </c>
      <c r="U30" s="1078">
        <v>1</v>
      </c>
      <c r="V30" s="1079">
        <v>2.1801136974489768</v>
      </c>
      <c r="W30" s="1073" t="s">
        <v>3313</v>
      </c>
      <c r="X30" s="1077">
        <v>0</v>
      </c>
      <c r="Y30" s="1078">
        <v>1</v>
      </c>
      <c r="Z30" s="1079">
        <v>2.1801136974489768</v>
      </c>
      <c r="AA30" s="1073" t="s">
        <v>3313</v>
      </c>
      <c r="AB30" s="1077" t="s">
        <v>352</v>
      </c>
      <c r="AC30" s="1319">
        <v>1</v>
      </c>
      <c r="AD30" s="1096">
        <v>2.1801136974489768</v>
      </c>
      <c r="AE30" s="1096" t="s">
        <v>3313</v>
      </c>
      <c r="AF30" s="1094">
        <v>0.10917172066807714</v>
      </c>
      <c r="AG30" s="1094">
        <v>1</v>
      </c>
      <c r="AH30" s="1094">
        <v>2.1801136974489768</v>
      </c>
      <c r="AI30" s="1094" t="s">
        <v>3313</v>
      </c>
      <c r="AJ30" s="1089">
        <v>0</v>
      </c>
      <c r="AK30" s="1089">
        <v>1</v>
      </c>
      <c r="AL30" s="1093">
        <v>2.1801136974489768</v>
      </c>
      <c r="AM30" s="1093" t="s">
        <v>3313</v>
      </c>
      <c r="AN30" s="1093"/>
      <c r="AO30" s="1095"/>
      <c r="AP30" s="1095"/>
      <c r="AQ30" s="1095"/>
      <c r="AR30" s="1095"/>
      <c r="AS30" s="1095"/>
      <c r="AT30" s="1095"/>
      <c r="BW30" s="1294">
        <v>0.10917172066807714</v>
      </c>
      <c r="BY30" s="1294" t="s">
        <v>700</v>
      </c>
      <c r="BZ30" s="1294">
        <v>3</v>
      </c>
      <c r="CA30" s="1294">
        <v>4</v>
      </c>
      <c r="CB30" s="1294">
        <v>3</v>
      </c>
      <c r="CC30" s="1294">
        <v>1</v>
      </c>
      <c r="CD30" s="1294">
        <v>3</v>
      </c>
      <c r="CE30" s="1294">
        <v>5</v>
      </c>
      <c r="CF30" s="1294">
        <v>3</v>
      </c>
      <c r="CG30" s="1294">
        <v>2</v>
      </c>
      <c r="CH30" s="1294">
        <v>1.3582005896413567</v>
      </c>
      <c r="CI30" s="1294">
        <v>2.1334738054081499</v>
      </c>
      <c r="CJ30" s="1294" t="s">
        <v>3296</v>
      </c>
      <c r="CL30" s="1294">
        <v>1.1000000000000001</v>
      </c>
      <c r="CM30" s="1294">
        <v>1.1000000000000001</v>
      </c>
      <c r="CN30" s="1294">
        <v>1.1000000000000001</v>
      </c>
      <c r="CO30" s="1294">
        <v>1</v>
      </c>
      <c r="CP30" s="1294">
        <v>1.2</v>
      </c>
      <c r="CQ30" s="1294">
        <v>1.2</v>
      </c>
    </row>
    <row r="31" spans="1:95">
      <c r="A31" s="1045" t="s">
        <v>1856</v>
      </c>
      <c r="B31" s="1059" t="s">
        <v>90</v>
      </c>
      <c r="C31" s="1060" t="s">
        <v>469</v>
      </c>
      <c r="D31" s="1071" t="s">
        <v>470</v>
      </c>
      <c r="E31" s="1072" t="s">
        <v>352</v>
      </c>
      <c r="F31" s="1073" t="s">
        <v>1858</v>
      </c>
      <c r="G31" s="1074" t="s">
        <v>465</v>
      </c>
      <c r="H31" s="1075" t="s">
        <v>352</v>
      </c>
      <c r="I31" s="1075" t="s">
        <v>352</v>
      </c>
      <c r="J31" s="1076">
        <v>0</v>
      </c>
      <c r="K31" s="1074" t="s">
        <v>341</v>
      </c>
      <c r="L31" s="1077">
        <v>0.22430108603819435</v>
      </c>
      <c r="M31" s="1078">
        <v>1</v>
      </c>
      <c r="N31" s="1079">
        <v>2.1418997227527785</v>
      </c>
      <c r="O31" s="1073" t="s">
        <v>2847</v>
      </c>
      <c r="P31" s="1077">
        <v>0.16358454249333731</v>
      </c>
      <c r="Q31" s="1078">
        <v>1</v>
      </c>
      <c r="R31" s="1079">
        <v>2.1418997227527785</v>
      </c>
      <c r="S31" s="1073" t="s">
        <v>2847</v>
      </c>
      <c r="T31" s="1077">
        <v>0.25621926842229564</v>
      </c>
      <c r="U31" s="1078">
        <v>1</v>
      </c>
      <c r="V31" s="1079">
        <v>2.1418997227527785</v>
      </c>
      <c r="W31" s="1073" t="s">
        <v>2847</v>
      </c>
      <c r="X31" s="1077">
        <v>0.22527192750974118</v>
      </c>
      <c r="Y31" s="1078">
        <v>1</v>
      </c>
      <c r="Z31" s="1079">
        <v>2.1418997227527785</v>
      </c>
      <c r="AA31" s="1073" t="s">
        <v>2847</v>
      </c>
      <c r="AB31" s="1077">
        <v>0.20708320626801299</v>
      </c>
      <c r="AC31" s="1319">
        <v>1</v>
      </c>
      <c r="AD31" s="1096">
        <v>2.1418997227527785</v>
      </c>
      <c r="AE31" s="1096" t="s">
        <v>2847</v>
      </c>
      <c r="AF31" s="1094">
        <v>0.21671762090471181</v>
      </c>
      <c r="AG31" s="1094">
        <v>1</v>
      </c>
      <c r="AH31" s="1094">
        <v>2.1418997227527785</v>
      </c>
      <c r="AI31" s="1094" t="s">
        <v>2847</v>
      </c>
      <c r="AJ31" s="1089">
        <v>0.12650427592663344</v>
      </c>
      <c r="AK31" s="1089">
        <v>1</v>
      </c>
      <c r="AL31" s="1093">
        <v>2.1418997227527785</v>
      </c>
      <c r="AM31" s="1093" t="s">
        <v>2847</v>
      </c>
      <c r="AN31" s="1093">
        <v>6.1281999999999996</v>
      </c>
      <c r="AO31" s="1095">
        <v>0.27855454545454544</v>
      </c>
      <c r="AP31" s="1095"/>
      <c r="AQ31" s="1095"/>
      <c r="AR31" s="1095"/>
      <c r="AS31" s="1095">
        <v>3.75</v>
      </c>
      <c r="AT31" s="1095">
        <v>0.17045454545454544</v>
      </c>
      <c r="AU31" s="1294">
        <v>424826.39820000005</v>
      </c>
      <c r="AV31" s="1294">
        <v>17482.567827160496</v>
      </c>
      <c r="BC31" s="1294">
        <v>11.486200000000002</v>
      </c>
      <c r="BD31" s="1294">
        <v>0.52210000000000012</v>
      </c>
      <c r="BO31" s="1294">
        <v>10.926200000000001</v>
      </c>
      <c r="BP31" s="1294">
        <v>0.49664545454545461</v>
      </c>
      <c r="BY31" s="1294" t="s">
        <v>356</v>
      </c>
      <c r="BZ31" s="1294">
        <v>4</v>
      </c>
      <c r="CA31" s="1294">
        <v>5</v>
      </c>
      <c r="CB31" s="1294" t="s">
        <v>194</v>
      </c>
      <c r="CC31" s="1294" t="s">
        <v>194</v>
      </c>
      <c r="CD31" s="1294" t="s">
        <v>194</v>
      </c>
      <c r="CE31" s="1294" t="s">
        <v>194</v>
      </c>
      <c r="CF31" s="1294">
        <v>5</v>
      </c>
      <c r="CG31" s="1294">
        <v>2</v>
      </c>
      <c r="CH31" s="1294">
        <v>1.2941338353151037</v>
      </c>
      <c r="CI31" s="1294">
        <v>2.0949941301068096</v>
      </c>
      <c r="CJ31" s="1294" t="s">
        <v>52</v>
      </c>
      <c r="CL31" s="1294">
        <v>1.2</v>
      </c>
      <c r="CM31" s="1294">
        <v>1.2</v>
      </c>
      <c r="CN31" s="1294">
        <v>1</v>
      </c>
      <c r="CO31" s="1294">
        <v>1</v>
      </c>
      <c r="CP31" s="1294">
        <v>1</v>
      </c>
      <c r="CQ31" s="1294">
        <v>1</v>
      </c>
    </row>
    <row r="32" spans="1:95" ht="24">
      <c r="A32" s="1045">
        <v>1841</v>
      </c>
      <c r="B32" s="1059" t="s">
        <v>469</v>
      </c>
      <c r="C32" s="1060" t="s">
        <v>469</v>
      </c>
      <c r="D32" s="1071" t="s">
        <v>470</v>
      </c>
      <c r="E32" s="1072" t="s">
        <v>352</v>
      </c>
      <c r="F32" s="1073" t="s">
        <v>53</v>
      </c>
      <c r="G32" s="1074" t="s">
        <v>465</v>
      </c>
      <c r="H32" s="1075" t="s">
        <v>352</v>
      </c>
      <c r="I32" s="1075" t="s">
        <v>352</v>
      </c>
      <c r="J32" s="1076">
        <v>0</v>
      </c>
      <c r="K32" s="1074" t="s">
        <v>341</v>
      </c>
      <c r="L32" s="1077">
        <v>1.6142709276179832</v>
      </c>
      <c r="M32" s="1078">
        <v>1</v>
      </c>
      <c r="N32" s="1079">
        <v>2.1418997227527785</v>
      </c>
      <c r="O32" s="1073" t="s">
        <v>3314</v>
      </c>
      <c r="P32" s="1077">
        <v>0.65433816997334926</v>
      </c>
      <c r="Q32" s="1078">
        <v>1</v>
      </c>
      <c r="R32" s="1079">
        <v>2.1418997227527785</v>
      </c>
      <c r="S32" s="1073" t="s">
        <v>3314</v>
      </c>
      <c r="T32" s="1077">
        <v>1.0536427520527398</v>
      </c>
      <c r="U32" s="1078">
        <v>1</v>
      </c>
      <c r="V32" s="1079">
        <v>2.1418997227527785</v>
      </c>
      <c r="W32" s="1073" t="s">
        <v>3314</v>
      </c>
      <c r="X32" s="1077">
        <v>1.4953708242962198</v>
      </c>
      <c r="Y32" s="1078">
        <v>1</v>
      </c>
      <c r="Z32" s="1079">
        <v>2.1418997227527785</v>
      </c>
      <c r="AA32" s="1073" t="s">
        <v>3314</v>
      </c>
      <c r="AB32" s="1077">
        <v>0.85208608626836635</v>
      </c>
      <c r="AC32" s="1319">
        <v>1</v>
      </c>
      <c r="AD32" s="1096">
        <v>2.1418997227527785</v>
      </c>
      <c r="AE32" s="1096" t="s">
        <v>3314</v>
      </c>
      <c r="AF32" s="1094">
        <v>5.1390761132411518</v>
      </c>
      <c r="AG32" s="1094">
        <v>1</v>
      </c>
      <c r="AH32" s="1094">
        <v>2.1418997227527785</v>
      </c>
      <c r="AI32" s="1094" t="s">
        <v>3314</v>
      </c>
      <c r="AJ32" s="1089">
        <v>0.52634758642211144</v>
      </c>
      <c r="AK32" s="1089">
        <v>1</v>
      </c>
      <c r="AL32" s="1093">
        <v>2.1418997227527785</v>
      </c>
      <c r="AM32" s="1093" t="s">
        <v>3314</v>
      </c>
      <c r="AN32" s="1093">
        <v>44.103999999999999</v>
      </c>
      <c r="AO32" s="1095">
        <v>2.0047272727272727</v>
      </c>
      <c r="AP32" s="1095"/>
      <c r="AQ32" s="1095"/>
      <c r="AR32" s="1095"/>
      <c r="AS32" s="1095">
        <v>15</v>
      </c>
      <c r="AT32" s="1095">
        <v>0.68181818181818177</v>
      </c>
      <c r="AU32" s="1294">
        <v>1699323.6640000001</v>
      </c>
      <c r="AV32" s="1294">
        <v>69931.014979423868</v>
      </c>
      <c r="BC32" s="1294">
        <v>108.70400000000001</v>
      </c>
      <c r="BD32" s="1294">
        <v>4.9410909090909092</v>
      </c>
      <c r="BO32" s="1294">
        <v>93.823999999999998</v>
      </c>
      <c r="BP32" s="1294">
        <v>4.2647272727272725</v>
      </c>
      <c r="BY32" s="1294" t="s">
        <v>609</v>
      </c>
      <c r="BZ32" s="1294">
        <v>4</v>
      </c>
      <c r="CA32" s="1294">
        <v>5</v>
      </c>
      <c r="CB32" s="1294" t="s">
        <v>194</v>
      </c>
      <c r="CC32" s="1294" t="s">
        <v>194</v>
      </c>
      <c r="CD32" s="1294" t="s">
        <v>194</v>
      </c>
      <c r="CE32" s="1294" t="s">
        <v>194</v>
      </c>
      <c r="CF32" s="1294">
        <v>5</v>
      </c>
      <c r="CG32" s="1294">
        <v>2</v>
      </c>
      <c r="CH32" s="1294">
        <v>1.2941338353151037</v>
      </c>
      <c r="CI32" s="1294">
        <v>2.0949941301068096</v>
      </c>
      <c r="CJ32" s="1294" t="s">
        <v>52</v>
      </c>
      <c r="CL32" s="1294">
        <v>1.2</v>
      </c>
      <c r="CM32" s="1294">
        <v>1.2</v>
      </c>
      <c r="CN32" s="1294">
        <v>1</v>
      </c>
      <c r="CO32" s="1294">
        <v>1</v>
      </c>
      <c r="CP32" s="1294">
        <v>1</v>
      </c>
      <c r="CQ32" s="1294">
        <v>1</v>
      </c>
    </row>
    <row r="33" spans="1:95">
      <c r="A33" s="1045" t="s">
        <v>1862</v>
      </c>
      <c r="B33" s="1059" t="s">
        <v>469</v>
      </c>
      <c r="C33" s="1060" t="s">
        <v>469</v>
      </c>
      <c r="D33" s="1071" t="s">
        <v>470</v>
      </c>
      <c r="E33" s="1072" t="s">
        <v>352</v>
      </c>
      <c r="F33" s="1073" t="s">
        <v>3315</v>
      </c>
      <c r="G33" s="1074" t="s">
        <v>465</v>
      </c>
      <c r="H33" s="1075" t="s">
        <v>352</v>
      </c>
      <c r="I33" s="1075" t="s">
        <v>352</v>
      </c>
      <c r="J33" s="1076">
        <v>0</v>
      </c>
      <c r="K33" s="1074" t="s">
        <v>341</v>
      </c>
      <c r="L33" s="1077">
        <v>0.44368293543862669</v>
      </c>
      <c r="M33" s="1078">
        <v>1</v>
      </c>
      <c r="N33" s="1079">
        <v>2.1801136974489768</v>
      </c>
      <c r="O33" s="1073" t="s">
        <v>3316</v>
      </c>
      <c r="P33" s="1077">
        <v>0.32716908498667463</v>
      </c>
      <c r="Q33" s="1078">
        <v>1</v>
      </c>
      <c r="R33" s="1079">
        <v>2.1801136974489768</v>
      </c>
      <c r="S33" s="1073" t="s">
        <v>3316</v>
      </c>
      <c r="T33" s="1077">
        <v>0.47163977319680922</v>
      </c>
      <c r="U33" s="1078">
        <v>1</v>
      </c>
      <c r="V33" s="1079">
        <v>2.1801136974489768</v>
      </c>
      <c r="W33" s="1073" t="s">
        <v>3316</v>
      </c>
      <c r="X33" s="1077">
        <v>0.43437731068370394</v>
      </c>
      <c r="Y33" s="1078">
        <v>1</v>
      </c>
      <c r="Z33" s="1079">
        <v>2.1801136974489768</v>
      </c>
      <c r="AA33" s="1073" t="s">
        <v>3316</v>
      </c>
      <c r="AB33" s="1077">
        <v>0.3745200148433106</v>
      </c>
      <c r="AC33" s="1319">
        <v>1</v>
      </c>
      <c r="AD33" s="1096">
        <v>2.1801136974489768</v>
      </c>
      <c r="AE33" s="1096" t="s">
        <v>3316</v>
      </c>
      <c r="AF33" s="1094">
        <v>1.1438578002953341</v>
      </c>
      <c r="AG33" s="1094">
        <v>1</v>
      </c>
      <c r="AH33" s="1094">
        <v>2.1801136974489768</v>
      </c>
      <c r="AI33" s="1094" t="s">
        <v>3316</v>
      </c>
      <c r="AJ33" s="1089">
        <v>0.23684200751748846</v>
      </c>
      <c r="AK33" s="1089">
        <v>1</v>
      </c>
      <c r="AL33" s="1093">
        <v>2.1801136974489768</v>
      </c>
      <c r="AM33" s="1093" t="s">
        <v>3316</v>
      </c>
      <c r="AN33" s="1093">
        <v>12.231999999999999</v>
      </c>
      <c r="AO33" s="1095">
        <v>0.55599999999999994</v>
      </c>
      <c r="AP33" s="1095"/>
      <c r="AQ33" s="1095"/>
      <c r="AR33" s="1095"/>
      <c r="AS33" s="1095">
        <v>7.5</v>
      </c>
      <c r="AT33" s="1095">
        <v>0.34090909090909088</v>
      </c>
      <c r="AU33" s="1294">
        <v>398.87200000000001</v>
      </c>
      <c r="AV33" s="1294">
        <v>16.41448559670782</v>
      </c>
      <c r="BC33" s="1294">
        <v>22.932000000000002</v>
      </c>
      <c r="BD33" s="1294">
        <v>1.0423636363636364</v>
      </c>
      <c r="BO33" s="1294">
        <v>21.772000000000002</v>
      </c>
      <c r="BP33" s="1294">
        <v>0.98963636363636376</v>
      </c>
      <c r="BY33" s="1294" t="s">
        <v>676</v>
      </c>
      <c r="BZ33" s="1294">
        <v>3</v>
      </c>
      <c r="CA33" s="1294">
        <v>4</v>
      </c>
      <c r="CB33" s="1294">
        <v>3</v>
      </c>
      <c r="CC33" s="1294">
        <v>1</v>
      </c>
      <c r="CD33" s="1294">
        <v>3</v>
      </c>
      <c r="CE33" s="1294">
        <v>5</v>
      </c>
      <c r="CF33" s="1294">
        <v>5</v>
      </c>
      <c r="CG33" s="1294">
        <v>2</v>
      </c>
      <c r="CH33" s="1294">
        <v>1.3582005896413567</v>
      </c>
      <c r="CI33" s="1294">
        <v>2.1334738054081499</v>
      </c>
      <c r="CJ33" s="1294" t="s">
        <v>3296</v>
      </c>
      <c r="CL33" s="1294">
        <v>1.1000000000000001</v>
      </c>
      <c r="CM33" s="1294">
        <v>1.1000000000000001</v>
      </c>
      <c r="CN33" s="1294">
        <v>1.1000000000000001</v>
      </c>
      <c r="CO33" s="1294">
        <v>1</v>
      </c>
      <c r="CP33" s="1294">
        <v>1.2</v>
      </c>
      <c r="CQ33" s="1294">
        <v>1.2</v>
      </c>
    </row>
    <row r="34" spans="1:95" ht="24">
      <c r="A34" s="1045">
        <v>1392</v>
      </c>
      <c r="B34" s="1059" t="s">
        <v>91</v>
      </c>
      <c r="C34" s="1060" t="s">
        <v>469</v>
      </c>
      <c r="D34" s="1071" t="s">
        <v>470</v>
      </c>
      <c r="E34" s="1072" t="s">
        <v>352</v>
      </c>
      <c r="F34" s="1073" t="s">
        <v>3317</v>
      </c>
      <c r="G34" s="1074" t="s">
        <v>336</v>
      </c>
      <c r="H34" s="1075" t="s">
        <v>352</v>
      </c>
      <c r="I34" s="1075" t="s">
        <v>352</v>
      </c>
      <c r="J34" s="1076">
        <v>0</v>
      </c>
      <c r="K34" s="1074" t="s">
        <v>339</v>
      </c>
      <c r="L34" s="1077">
        <v>4.0261609386445248E-2</v>
      </c>
      <c r="M34" s="1078">
        <v>1</v>
      </c>
      <c r="N34" s="1079">
        <v>2.1801136974489768</v>
      </c>
      <c r="O34" s="1073" t="s">
        <v>3318</v>
      </c>
      <c r="P34" s="1077">
        <v>0</v>
      </c>
      <c r="Q34" s="1078">
        <v>1</v>
      </c>
      <c r="R34" s="1079">
        <v>2.1801136974489768</v>
      </c>
      <c r="S34" s="1073" t="s">
        <v>3318</v>
      </c>
      <c r="T34" s="1077">
        <v>1.8253737904726383E-2</v>
      </c>
      <c r="U34" s="1078">
        <v>1</v>
      </c>
      <c r="V34" s="1079">
        <v>2.1801136974489768</v>
      </c>
      <c r="W34" s="1073" t="s">
        <v>3318</v>
      </c>
      <c r="X34" s="1077">
        <v>0.13331785693567266</v>
      </c>
      <c r="Y34" s="1078">
        <v>1</v>
      </c>
      <c r="Z34" s="1079">
        <v>2.1801136974489768</v>
      </c>
      <c r="AA34" s="1073" t="s">
        <v>3318</v>
      </c>
      <c r="AB34" s="1077">
        <v>0.11429262956506793</v>
      </c>
      <c r="AC34" s="1319">
        <v>1</v>
      </c>
      <c r="AD34" s="1096">
        <v>2.1801136974489768</v>
      </c>
      <c r="AE34" s="1096" t="s">
        <v>3318</v>
      </c>
      <c r="AF34" s="1094">
        <v>8.6363636363636365E-2</v>
      </c>
      <c r="AG34" s="1094">
        <v>1</v>
      </c>
      <c r="AH34" s="1094">
        <v>2.1801136974489768</v>
      </c>
      <c r="AI34" s="1094" t="s">
        <v>3318</v>
      </c>
      <c r="AJ34" s="1089">
        <v>0.13331785693567266</v>
      </c>
      <c r="AK34" s="1089">
        <v>1</v>
      </c>
      <c r="AL34" s="1093">
        <v>2.1801136974489768</v>
      </c>
      <c r="AM34" s="1093" t="s">
        <v>3318</v>
      </c>
      <c r="AN34" s="1093">
        <v>1.1000000000000001</v>
      </c>
      <c r="AO34" s="1095">
        <v>0.05</v>
      </c>
      <c r="AP34" s="1095"/>
      <c r="AQ34" s="1095"/>
      <c r="AR34" s="1095"/>
      <c r="AS34" s="1095">
        <v>0</v>
      </c>
      <c r="AT34" s="1095">
        <v>0</v>
      </c>
      <c r="AU34" s="1294">
        <v>1.1000000000000001</v>
      </c>
      <c r="AV34" s="1294">
        <v>4.5267489711934158E-2</v>
      </c>
      <c r="BC34" s="1294">
        <v>1.9</v>
      </c>
      <c r="BD34" s="1294">
        <v>8.6363636363636365E-2</v>
      </c>
      <c r="BO34" s="1294">
        <v>1.9</v>
      </c>
      <c r="BP34" s="1294">
        <v>8.6363636363636365E-2</v>
      </c>
      <c r="BY34" s="1294" t="s">
        <v>273</v>
      </c>
      <c r="BZ34" s="1294">
        <v>3</v>
      </c>
      <c r="CA34" s="1294">
        <v>4</v>
      </c>
      <c r="CB34" s="1294">
        <v>3</v>
      </c>
      <c r="CC34" s="1294">
        <v>1</v>
      </c>
      <c r="CD34" s="1294">
        <v>3</v>
      </c>
      <c r="CE34" s="1294">
        <v>5</v>
      </c>
      <c r="CF34" s="1294">
        <v>6</v>
      </c>
      <c r="CG34" s="1294">
        <v>2</v>
      </c>
      <c r="CH34" s="1294">
        <v>1.3582005896413567</v>
      </c>
      <c r="CI34" s="1294">
        <v>2.1334738054081499</v>
      </c>
      <c r="CJ34" s="1294" t="s">
        <v>3296</v>
      </c>
      <c r="CL34" s="1294">
        <v>1.1000000000000001</v>
      </c>
      <c r="CM34" s="1294">
        <v>1.1000000000000001</v>
      </c>
      <c r="CN34" s="1294">
        <v>1.1000000000000001</v>
      </c>
      <c r="CO34" s="1294">
        <v>1</v>
      </c>
      <c r="CP34" s="1294">
        <v>1.2</v>
      </c>
      <c r="CQ34" s="1294">
        <v>1.2</v>
      </c>
    </row>
    <row r="35" spans="1:95" ht="24">
      <c r="A35" s="1045">
        <v>3966</v>
      </c>
      <c r="B35" s="1059" t="s">
        <v>469</v>
      </c>
      <c r="C35" s="1060" t="s">
        <v>469</v>
      </c>
      <c r="D35" s="1071" t="s">
        <v>470</v>
      </c>
      <c r="E35" s="1072" t="s">
        <v>352</v>
      </c>
      <c r="F35" s="1073" t="s">
        <v>3319</v>
      </c>
      <c r="G35" s="1074" t="s">
        <v>336</v>
      </c>
      <c r="H35" s="1075" t="s">
        <v>352</v>
      </c>
      <c r="I35" s="1075" t="s">
        <v>352</v>
      </c>
      <c r="J35" s="1076">
        <v>0</v>
      </c>
      <c r="K35" s="1074" t="s">
        <v>339</v>
      </c>
      <c r="L35" s="1077">
        <v>7.3202926157173176E-4</v>
      </c>
      <c r="M35" s="1078">
        <v>1</v>
      </c>
      <c r="N35" s="1079">
        <v>2.1801136974489768</v>
      </c>
      <c r="O35" s="1073" t="s">
        <v>3320</v>
      </c>
      <c r="P35" s="1077">
        <v>0</v>
      </c>
      <c r="Q35" s="1078">
        <v>1</v>
      </c>
      <c r="R35" s="1079">
        <v>2.1801136974489768</v>
      </c>
      <c r="S35" s="1073" t="s">
        <v>3320</v>
      </c>
      <c r="T35" s="1077">
        <v>1.9221186013676879</v>
      </c>
      <c r="U35" s="1078">
        <v>1</v>
      </c>
      <c r="V35" s="1079">
        <v>2.1801136974489768</v>
      </c>
      <c r="W35" s="1073" t="s">
        <v>3320</v>
      </c>
      <c r="X35" s="1077">
        <v>1.4033458624807648E-3</v>
      </c>
      <c r="Y35" s="1078">
        <v>1</v>
      </c>
      <c r="Z35" s="1079">
        <v>2.1801136974489768</v>
      </c>
      <c r="AA35" s="1073" t="s">
        <v>3320</v>
      </c>
      <c r="AB35" s="1077">
        <v>1.2905487056893032</v>
      </c>
      <c r="AC35" s="1319">
        <v>1</v>
      </c>
      <c r="AD35" s="1096">
        <v>2.1801136974489768</v>
      </c>
      <c r="AE35" s="1096" t="s">
        <v>3320</v>
      </c>
      <c r="AF35" s="1094">
        <v>9.0909090909090909E-4</v>
      </c>
      <c r="AG35" s="1094">
        <v>1</v>
      </c>
      <c r="AH35" s="1094">
        <v>2.1801136974489768</v>
      </c>
      <c r="AI35" s="1094" t="s">
        <v>3320</v>
      </c>
      <c r="AJ35" s="1089">
        <v>1.4033458624807648E-3</v>
      </c>
      <c r="AK35" s="1089">
        <v>1</v>
      </c>
      <c r="AL35" s="1093">
        <v>2.1801136974489768</v>
      </c>
      <c r="AM35" s="1093" t="s">
        <v>3320</v>
      </c>
      <c r="AN35" s="1093">
        <v>0.02</v>
      </c>
      <c r="AO35" s="1095">
        <v>9.0909090909090909E-4</v>
      </c>
      <c r="AP35" s="1095"/>
      <c r="AQ35" s="1095"/>
      <c r="AR35" s="1095"/>
      <c r="AS35" s="1095">
        <v>0</v>
      </c>
      <c r="AT35" s="1095">
        <v>0</v>
      </c>
      <c r="AU35" s="1294">
        <v>4.6199999999999992</v>
      </c>
      <c r="AV35" s="1294">
        <v>0.19012345679012341</v>
      </c>
      <c r="BC35" s="1294">
        <v>0.02</v>
      </c>
      <c r="BD35" s="1294">
        <v>9.0909090909090909E-4</v>
      </c>
      <c r="BO35" s="1294">
        <v>2.02</v>
      </c>
      <c r="BP35" s="1294">
        <v>9.1818181818181813E-2</v>
      </c>
      <c r="BY35" s="1294" t="s">
        <v>274</v>
      </c>
      <c r="BZ35" s="1294">
        <v>3</v>
      </c>
      <c r="CA35" s="1294">
        <v>4</v>
      </c>
      <c r="CB35" s="1294">
        <v>3</v>
      </c>
      <c r="CC35" s="1294">
        <v>1</v>
      </c>
      <c r="CD35" s="1294">
        <v>3</v>
      </c>
      <c r="CE35" s="1294">
        <v>5</v>
      </c>
      <c r="CF35" s="1294">
        <v>6</v>
      </c>
      <c r="CG35" s="1294">
        <v>2</v>
      </c>
      <c r="CH35" s="1294">
        <v>1.3582005896413567</v>
      </c>
      <c r="CI35" s="1294">
        <v>2.1334738054081499</v>
      </c>
      <c r="CJ35" s="1294" t="s">
        <v>3296</v>
      </c>
      <c r="CL35" s="1294">
        <v>1.1000000000000001</v>
      </c>
      <c r="CM35" s="1294">
        <v>1.1000000000000001</v>
      </c>
      <c r="CN35" s="1294">
        <v>1.1000000000000001</v>
      </c>
      <c r="CO35" s="1294">
        <v>1</v>
      </c>
      <c r="CP35" s="1294">
        <v>1.2</v>
      </c>
      <c r="CQ35" s="1294">
        <v>1.2</v>
      </c>
    </row>
    <row r="36" spans="1:95" ht="24">
      <c r="A36" s="1045">
        <v>3949</v>
      </c>
      <c r="B36" s="1059" t="s">
        <v>469</v>
      </c>
      <c r="C36" s="1060" t="s">
        <v>469</v>
      </c>
      <c r="D36" s="1071">
        <v>5</v>
      </c>
      <c r="E36" s="1072" t="s">
        <v>352</v>
      </c>
      <c r="F36" s="1073" t="s">
        <v>3321</v>
      </c>
      <c r="G36" s="1074" t="s">
        <v>336</v>
      </c>
      <c r="H36" s="1075" t="s">
        <v>352</v>
      </c>
      <c r="I36" s="1075" t="s">
        <v>352</v>
      </c>
      <c r="J36" s="1076">
        <v>0</v>
      </c>
      <c r="K36" s="1074" t="s">
        <v>339</v>
      </c>
      <c r="L36" s="1077">
        <v>3.6601463078586591E-3</v>
      </c>
      <c r="M36" s="1078">
        <v>1</v>
      </c>
      <c r="N36" s="1079">
        <v>2.1801136974489768</v>
      </c>
      <c r="O36" s="1073" t="s">
        <v>3320</v>
      </c>
      <c r="P36" s="1077">
        <v>0</v>
      </c>
      <c r="Q36" s="1078">
        <v>1</v>
      </c>
      <c r="R36" s="1079">
        <v>2.1801136974489768</v>
      </c>
      <c r="S36" s="1073" t="s">
        <v>3320</v>
      </c>
      <c r="T36" s="1077">
        <v>8.297153593057445E-3</v>
      </c>
      <c r="U36" s="1078">
        <v>1</v>
      </c>
      <c r="V36" s="1079">
        <v>2.1801136974489768</v>
      </c>
      <c r="W36" s="1073" t="s">
        <v>3320</v>
      </c>
      <c r="X36" s="1077">
        <v>7.0167293124038252E-3</v>
      </c>
      <c r="Y36" s="1078">
        <v>1</v>
      </c>
      <c r="Z36" s="1079">
        <v>2.1801136974489768</v>
      </c>
      <c r="AA36" s="1073" t="s">
        <v>3320</v>
      </c>
      <c r="AB36" s="1077">
        <v>6.0154015560562072E-3</v>
      </c>
      <c r="AC36" s="1319">
        <v>1</v>
      </c>
      <c r="AD36" s="1096">
        <v>2.1801136974489768</v>
      </c>
      <c r="AE36" s="1096" t="s">
        <v>3320</v>
      </c>
      <c r="AF36" s="1094">
        <v>4.5454545454545461E-3</v>
      </c>
      <c r="AG36" s="1094">
        <v>1</v>
      </c>
      <c r="AH36" s="1094">
        <v>2.1801136974489768</v>
      </c>
      <c r="AI36" s="1094" t="s">
        <v>3320</v>
      </c>
      <c r="AJ36" s="1089">
        <v>7.0167293124038252E-3</v>
      </c>
      <c r="AK36" s="1089">
        <v>1</v>
      </c>
      <c r="AL36" s="1093">
        <v>2.1801136974489768</v>
      </c>
      <c r="AM36" s="1093" t="s">
        <v>3320</v>
      </c>
      <c r="AN36" s="1093">
        <v>0.1</v>
      </c>
      <c r="AO36" s="1095">
        <v>4.5454545454545461E-3</v>
      </c>
      <c r="AP36" s="1095"/>
      <c r="AQ36" s="1095"/>
      <c r="AR36" s="1095"/>
      <c r="AS36" s="1095">
        <v>0</v>
      </c>
      <c r="AT36" s="1095">
        <v>0</v>
      </c>
      <c r="AU36" s="1294">
        <v>0.5</v>
      </c>
      <c r="AV36" s="1294">
        <v>2.0576131687242798E-2</v>
      </c>
      <c r="BC36" s="1294">
        <v>0.1</v>
      </c>
      <c r="BD36" s="1294">
        <v>4.5454545454545461E-3</v>
      </c>
      <c r="BO36" s="1294">
        <v>0.1</v>
      </c>
      <c r="BP36" s="1294">
        <v>4.5454545454545461E-3</v>
      </c>
      <c r="BY36" s="1294" t="s">
        <v>274</v>
      </c>
      <c r="BZ36" s="1294">
        <v>3</v>
      </c>
      <c r="CA36" s="1294">
        <v>4</v>
      </c>
      <c r="CB36" s="1294">
        <v>3</v>
      </c>
      <c r="CC36" s="1294">
        <v>1</v>
      </c>
      <c r="CD36" s="1294">
        <v>3</v>
      </c>
      <c r="CE36" s="1294">
        <v>5</v>
      </c>
      <c r="CF36" s="1294">
        <v>6</v>
      </c>
      <c r="CG36" s="1294">
        <v>2</v>
      </c>
      <c r="CH36" s="1294">
        <v>1.3582005896413567</v>
      </c>
      <c r="CI36" s="1294">
        <v>2.1334738054081499</v>
      </c>
      <c r="CJ36" s="1294" t="s">
        <v>3296</v>
      </c>
      <c r="CL36" s="1294">
        <v>1.1000000000000001</v>
      </c>
      <c r="CM36" s="1294">
        <v>1.1000000000000001</v>
      </c>
      <c r="CN36" s="1294">
        <v>1.1000000000000001</v>
      </c>
      <c r="CO36" s="1294">
        <v>1</v>
      </c>
      <c r="CP36" s="1294">
        <v>1.2</v>
      </c>
      <c r="CQ36" s="1294">
        <v>1.2</v>
      </c>
    </row>
    <row r="37" spans="1:95" ht="21" customHeight="1">
      <c r="A37" s="1045">
        <v>1381</v>
      </c>
      <c r="B37" s="1059" t="s">
        <v>1358</v>
      </c>
      <c r="C37" s="1060" t="s">
        <v>469</v>
      </c>
      <c r="D37" s="1071">
        <v>4</v>
      </c>
      <c r="E37" s="1072" t="s">
        <v>352</v>
      </c>
      <c r="F37" s="1073" t="s">
        <v>3322</v>
      </c>
      <c r="G37" s="1074" t="s">
        <v>352</v>
      </c>
      <c r="H37" s="1075" t="s">
        <v>197</v>
      </c>
      <c r="I37" s="1075" t="s">
        <v>199</v>
      </c>
      <c r="J37" s="1076" t="s">
        <v>352</v>
      </c>
      <c r="K37" s="1074" t="s">
        <v>340</v>
      </c>
      <c r="L37" s="1077" t="s">
        <v>352</v>
      </c>
      <c r="M37" s="1078">
        <v>1</v>
      </c>
      <c r="N37" s="1079">
        <v>2.1801136974489768</v>
      </c>
      <c r="O37" s="1073" t="s">
        <v>3323</v>
      </c>
      <c r="P37" s="1077">
        <v>0</v>
      </c>
      <c r="Q37" s="1078">
        <v>1</v>
      </c>
      <c r="R37" s="1079">
        <v>2.1801136974489768</v>
      </c>
      <c r="S37" s="1073" t="s">
        <v>3323</v>
      </c>
      <c r="T37" s="1077" t="s">
        <v>352</v>
      </c>
      <c r="U37" s="1078">
        <v>1</v>
      </c>
      <c r="V37" s="1079">
        <v>2.1801136974489768</v>
      </c>
      <c r="W37" s="1073" t="s">
        <v>3323</v>
      </c>
      <c r="X37" s="1077" t="s">
        <v>352</v>
      </c>
      <c r="Y37" s="1078">
        <v>1</v>
      </c>
      <c r="Z37" s="1079">
        <v>2.1801136974489768</v>
      </c>
      <c r="AA37" s="1073" t="s">
        <v>3323</v>
      </c>
      <c r="AB37" s="1077" t="s">
        <v>352</v>
      </c>
      <c r="AC37" s="1319">
        <v>1</v>
      </c>
      <c r="AD37" s="1096">
        <v>2.1801136974489768</v>
      </c>
      <c r="AE37" s="1322" t="s">
        <v>3323</v>
      </c>
      <c r="AF37" s="1094">
        <v>4.7186592439970063</v>
      </c>
      <c r="AG37" s="1094">
        <v>1</v>
      </c>
      <c r="AH37" s="1094">
        <v>2.1801136974489768</v>
      </c>
      <c r="AI37" s="1094" t="s">
        <v>3323</v>
      </c>
      <c r="AJ37" s="1089" t="s">
        <v>352</v>
      </c>
      <c r="AK37" s="1089">
        <v>1</v>
      </c>
      <c r="AL37" s="1093">
        <v>2.1801136974489768</v>
      </c>
      <c r="AM37" s="1093" t="s">
        <v>3323</v>
      </c>
      <c r="AN37" s="1093"/>
      <c r="AO37" s="1095"/>
      <c r="AP37" s="1095"/>
      <c r="AQ37" s="1095"/>
      <c r="AR37" s="1095"/>
      <c r="AS37" s="1095"/>
      <c r="AT37" s="1095"/>
      <c r="BW37" s="1294">
        <v>4.7186592439970063</v>
      </c>
      <c r="BY37" s="1294" t="s">
        <v>323</v>
      </c>
      <c r="BZ37" s="1294">
        <v>3</v>
      </c>
      <c r="CA37" s="1294">
        <v>4</v>
      </c>
      <c r="CB37" s="1294">
        <v>3</v>
      </c>
      <c r="CC37" s="1294">
        <v>1</v>
      </c>
      <c r="CD37" s="1294">
        <v>3</v>
      </c>
      <c r="CE37" s="1294">
        <v>5</v>
      </c>
      <c r="CF37" s="1294">
        <v>47</v>
      </c>
      <c r="CG37" s="1294">
        <v>2</v>
      </c>
      <c r="CH37" s="1294">
        <v>1.3582005896413567</v>
      </c>
      <c r="CI37" s="1294">
        <v>2.1334738054081499</v>
      </c>
      <c r="CJ37" s="1294" t="s">
        <v>3296</v>
      </c>
      <c r="CL37" s="1294">
        <v>1.1000000000000001</v>
      </c>
      <c r="CM37" s="1294">
        <v>1.1000000000000001</v>
      </c>
      <c r="CN37" s="1294">
        <v>1.1000000000000001</v>
      </c>
      <c r="CO37" s="1294">
        <v>1</v>
      </c>
      <c r="CP37" s="1294">
        <v>1.2</v>
      </c>
      <c r="CQ37" s="1294">
        <v>1.2</v>
      </c>
    </row>
    <row r="38" spans="1:95">
      <c r="A38" s="1045">
        <v>1422</v>
      </c>
      <c r="B38" s="1059" t="s">
        <v>469</v>
      </c>
      <c r="C38" s="1060" t="s">
        <v>469</v>
      </c>
      <c r="D38" s="1071">
        <v>4</v>
      </c>
      <c r="E38" s="1072" t="s">
        <v>352</v>
      </c>
      <c r="F38" s="1073" t="s">
        <v>539</v>
      </c>
      <c r="G38" s="1074" t="s">
        <v>352</v>
      </c>
      <c r="H38" s="1075" t="s">
        <v>197</v>
      </c>
      <c r="I38" s="1075" t="s">
        <v>199</v>
      </c>
      <c r="J38" s="1076" t="s">
        <v>352</v>
      </c>
      <c r="K38" s="1074" t="s">
        <v>340</v>
      </c>
      <c r="L38" s="1077" t="s">
        <v>352</v>
      </c>
      <c r="M38" s="1078">
        <v>1</v>
      </c>
      <c r="N38" s="1079">
        <v>2.1470246222548233</v>
      </c>
      <c r="O38" s="1073" t="s">
        <v>3324</v>
      </c>
      <c r="P38" s="1077">
        <v>0</v>
      </c>
      <c r="Q38" s="1078">
        <v>1</v>
      </c>
      <c r="R38" s="1079">
        <v>2.1470246222548233</v>
      </c>
      <c r="S38" s="1073" t="s">
        <v>3324</v>
      </c>
      <c r="T38" s="1077" t="s">
        <v>352</v>
      </c>
      <c r="U38" s="1078">
        <v>1</v>
      </c>
      <c r="V38" s="1079">
        <v>2.1470246222548233</v>
      </c>
      <c r="W38" s="1073" t="s">
        <v>3324</v>
      </c>
      <c r="X38" s="1077" t="s">
        <v>352</v>
      </c>
      <c r="Y38" s="1078">
        <v>1</v>
      </c>
      <c r="Z38" s="1079">
        <v>2.1470246222548233</v>
      </c>
      <c r="AA38" s="1073" t="s">
        <v>3324</v>
      </c>
      <c r="AB38" s="1077" t="s">
        <v>352</v>
      </c>
      <c r="AC38" s="1319">
        <v>1</v>
      </c>
      <c r="AD38" s="1096">
        <v>2.1470246222548233</v>
      </c>
      <c r="AE38" s="1322" t="s">
        <v>3324</v>
      </c>
      <c r="AF38" s="1094">
        <v>1.5</v>
      </c>
      <c r="AG38" s="1094">
        <v>1</v>
      </c>
      <c r="AH38" s="1094">
        <v>2.1470246222548233</v>
      </c>
      <c r="AI38" s="1094" t="s">
        <v>3324</v>
      </c>
      <c r="AJ38" s="1089" t="s">
        <v>352</v>
      </c>
      <c r="AK38" s="1089">
        <v>1</v>
      </c>
      <c r="AL38" s="1093">
        <v>2.1470246222548233</v>
      </c>
      <c r="AM38" s="1093" t="s">
        <v>3324</v>
      </c>
      <c r="AN38" s="1093"/>
      <c r="AO38" s="1095"/>
      <c r="AP38" s="1095"/>
      <c r="AQ38" s="1095"/>
      <c r="AR38" s="1095"/>
      <c r="AS38" s="1095"/>
      <c r="AT38" s="1095"/>
      <c r="BW38" s="1294">
        <v>1.5</v>
      </c>
      <c r="BY38" s="1294" t="s">
        <v>593</v>
      </c>
      <c r="BZ38" s="1294">
        <v>1</v>
      </c>
      <c r="CA38" s="1294">
        <v>3</v>
      </c>
      <c r="CB38" s="1294">
        <v>2</v>
      </c>
      <c r="CC38" s="1294">
        <v>3</v>
      </c>
      <c r="CD38" s="1294">
        <v>3</v>
      </c>
      <c r="CE38" s="1294">
        <v>5</v>
      </c>
      <c r="CF38" s="1294">
        <v>8</v>
      </c>
      <c r="CG38" s="1294">
        <v>2</v>
      </c>
      <c r="CH38" s="1294">
        <v>1.3031939549506935</v>
      </c>
      <c r="CI38" s="1294">
        <v>2.100156573712896</v>
      </c>
      <c r="CJ38" s="1294" t="s">
        <v>3325</v>
      </c>
      <c r="CL38" s="1294">
        <v>1</v>
      </c>
      <c r="CM38" s="1294">
        <v>1.05</v>
      </c>
      <c r="CN38" s="1294">
        <v>1.03</v>
      </c>
      <c r="CO38" s="1294">
        <v>1.02</v>
      </c>
      <c r="CP38" s="1294">
        <v>1.2</v>
      </c>
      <c r="CQ38" s="1294">
        <v>1.2</v>
      </c>
    </row>
    <row r="39" spans="1:95" ht="20.25" customHeight="1">
      <c r="A39" s="1045">
        <v>1423</v>
      </c>
      <c r="B39" s="1059" t="s">
        <v>469</v>
      </c>
      <c r="C39" s="1060" t="s">
        <v>469</v>
      </c>
      <c r="D39" s="1071">
        <v>4</v>
      </c>
      <c r="E39" s="1072" t="s">
        <v>352</v>
      </c>
      <c r="F39" s="1073" t="s">
        <v>538</v>
      </c>
      <c r="G39" s="1074" t="s">
        <v>352</v>
      </c>
      <c r="H39" s="1075" t="s">
        <v>197</v>
      </c>
      <c r="I39" s="1075" t="s">
        <v>199</v>
      </c>
      <c r="J39" s="1076" t="s">
        <v>352</v>
      </c>
      <c r="K39" s="1074" t="s">
        <v>340</v>
      </c>
      <c r="L39" s="1077" t="s">
        <v>352</v>
      </c>
      <c r="M39" s="1078">
        <v>1</v>
      </c>
      <c r="N39" s="1079">
        <v>2.1597758485616088</v>
      </c>
      <c r="O39" s="1073" t="s">
        <v>3326</v>
      </c>
      <c r="P39" s="1077">
        <v>0</v>
      </c>
      <c r="Q39" s="1078">
        <v>1</v>
      </c>
      <c r="R39" s="1079">
        <v>2.1597758485616088</v>
      </c>
      <c r="S39" s="1073" t="s">
        <v>3326</v>
      </c>
      <c r="T39" s="1077" t="s">
        <v>352</v>
      </c>
      <c r="U39" s="1078">
        <v>1</v>
      </c>
      <c r="V39" s="1079">
        <v>2.1597758485616088</v>
      </c>
      <c r="W39" s="1073" t="s">
        <v>3326</v>
      </c>
      <c r="X39" s="1077" t="s">
        <v>352</v>
      </c>
      <c r="Y39" s="1078">
        <v>1</v>
      </c>
      <c r="Z39" s="1079">
        <v>2.1597758485616088</v>
      </c>
      <c r="AA39" s="1073" t="s">
        <v>3326</v>
      </c>
      <c r="AB39" s="1077" t="s">
        <v>352</v>
      </c>
      <c r="AC39" s="1319">
        <v>1</v>
      </c>
      <c r="AD39" s="1096">
        <v>2.1597758485616088</v>
      </c>
      <c r="AE39" s="1096" t="s">
        <v>3326</v>
      </c>
      <c r="AF39" s="1094">
        <v>3.2186592439970063</v>
      </c>
      <c r="AG39" s="1094">
        <v>1</v>
      </c>
      <c r="AH39" s="1094">
        <v>2.1597758485616088</v>
      </c>
      <c r="AI39" s="1094" t="s">
        <v>3326</v>
      </c>
      <c r="AJ39" s="1089" t="s">
        <v>352</v>
      </c>
      <c r="AK39" s="1089">
        <v>1</v>
      </c>
      <c r="AL39" s="1093">
        <v>2.1597758485616088</v>
      </c>
      <c r="AM39" s="1093" t="s">
        <v>3326</v>
      </c>
      <c r="AN39" s="1093"/>
      <c r="AO39" s="1095"/>
      <c r="AP39" s="1095"/>
      <c r="AQ39" s="1095"/>
      <c r="AR39" s="1095"/>
      <c r="AS39" s="1095"/>
      <c r="AT39" s="1095"/>
      <c r="BW39" s="1294">
        <v>3.2186592439970063</v>
      </c>
      <c r="BY39" s="1294" t="s">
        <v>593</v>
      </c>
      <c r="BZ39" s="1294">
        <v>3</v>
      </c>
      <c r="CA39" s="1294">
        <v>3</v>
      </c>
      <c r="CB39" s="1294">
        <v>2</v>
      </c>
      <c r="CC39" s="1294">
        <v>3</v>
      </c>
      <c r="CD39" s="1294">
        <v>3</v>
      </c>
      <c r="CE39" s="1294">
        <v>5</v>
      </c>
      <c r="CF39" s="1294">
        <v>6</v>
      </c>
      <c r="CG39" s="1294">
        <v>2</v>
      </c>
      <c r="CH39" s="1294">
        <v>1.3250463877018632</v>
      </c>
      <c r="CI39" s="1294">
        <v>2.1129985970547143</v>
      </c>
      <c r="CJ39" s="1294" t="s">
        <v>3327</v>
      </c>
      <c r="CL39" s="1294">
        <v>1.1000000000000001</v>
      </c>
      <c r="CM39" s="1294">
        <v>1.05</v>
      </c>
      <c r="CN39" s="1294">
        <v>1.03</v>
      </c>
      <c r="CO39" s="1294">
        <v>1.02</v>
      </c>
      <c r="CP39" s="1294">
        <v>1.2</v>
      </c>
      <c r="CQ39" s="1294">
        <v>1.2</v>
      </c>
    </row>
    <row r="40" spans="1:95">
      <c r="A40" s="1045">
        <v>1322</v>
      </c>
      <c r="B40" s="1059" t="s">
        <v>469</v>
      </c>
      <c r="C40" s="1060" t="s">
        <v>469</v>
      </c>
      <c r="D40" s="1071">
        <v>4</v>
      </c>
      <c r="E40" s="1072" t="s">
        <v>352</v>
      </c>
      <c r="F40" s="1073" t="s">
        <v>226</v>
      </c>
      <c r="G40" s="1074" t="s">
        <v>352</v>
      </c>
      <c r="H40" s="1075" t="s">
        <v>197</v>
      </c>
      <c r="I40" s="1075" t="s">
        <v>199</v>
      </c>
      <c r="J40" s="1076" t="s">
        <v>352</v>
      </c>
      <c r="K40" s="1074" t="s">
        <v>338</v>
      </c>
      <c r="L40" s="1077" t="s">
        <v>352</v>
      </c>
      <c r="M40" s="1078">
        <v>1</v>
      </c>
      <c r="N40" s="1079">
        <v>2.1597758485616088</v>
      </c>
      <c r="O40" s="1073" t="s">
        <v>3328</v>
      </c>
      <c r="P40" s="1077">
        <v>0</v>
      </c>
      <c r="Q40" s="1078">
        <v>1</v>
      </c>
      <c r="R40" s="1079">
        <v>2.1597758485616088</v>
      </c>
      <c r="S40" s="1073" t="s">
        <v>3328</v>
      </c>
      <c r="T40" s="1077" t="s">
        <v>352</v>
      </c>
      <c r="U40" s="1078">
        <v>1</v>
      </c>
      <c r="V40" s="1079">
        <v>2.1597758485616088</v>
      </c>
      <c r="W40" s="1073" t="s">
        <v>3328</v>
      </c>
      <c r="X40" s="1077" t="s">
        <v>352</v>
      </c>
      <c r="Y40" s="1078">
        <v>1</v>
      </c>
      <c r="Z40" s="1079">
        <v>2.1597758485616088</v>
      </c>
      <c r="AA40" s="1073" t="s">
        <v>3328</v>
      </c>
      <c r="AB40" s="1077" t="s">
        <v>352</v>
      </c>
      <c r="AC40" s="1319">
        <v>1</v>
      </c>
      <c r="AD40" s="1096">
        <v>2.1597758485616088</v>
      </c>
      <c r="AE40" s="1096" t="s">
        <v>3328</v>
      </c>
      <c r="AF40" s="1094">
        <v>45</v>
      </c>
      <c r="AG40" s="1094">
        <v>1</v>
      </c>
      <c r="AH40" s="1094">
        <v>2.1597758485616088</v>
      </c>
      <c r="AI40" s="1094" t="s">
        <v>3328</v>
      </c>
      <c r="AJ40" s="1089" t="s">
        <v>352</v>
      </c>
      <c r="AK40" s="1089">
        <v>1</v>
      </c>
      <c r="AL40" s="1093">
        <v>2.1597758485616088</v>
      </c>
      <c r="AM40" s="1093" t="s">
        <v>3328</v>
      </c>
      <c r="AN40" s="1093"/>
      <c r="AO40" s="1095"/>
      <c r="AP40" s="1095"/>
      <c r="AQ40" s="1095"/>
      <c r="AR40" s="1095"/>
      <c r="AS40" s="1095"/>
      <c r="AT40" s="1095"/>
      <c r="BW40" s="1294">
        <v>45</v>
      </c>
      <c r="BY40" s="1294" t="s">
        <v>156</v>
      </c>
      <c r="BZ40" s="1294">
        <v>3</v>
      </c>
      <c r="CA40" s="1294">
        <v>3</v>
      </c>
      <c r="CB40" s="1294">
        <v>2</v>
      </c>
      <c r="CC40" s="1294">
        <v>3</v>
      </c>
      <c r="CD40" s="1294">
        <v>3</v>
      </c>
      <c r="CE40" s="1294">
        <v>5</v>
      </c>
      <c r="CF40" s="1294">
        <v>9</v>
      </c>
      <c r="CG40" s="1294">
        <v>2</v>
      </c>
      <c r="CH40" s="1294">
        <v>1.3250463877018632</v>
      </c>
      <c r="CI40" s="1294">
        <v>2.1129985970547143</v>
      </c>
      <c r="CJ40" s="1294" t="s">
        <v>3327</v>
      </c>
      <c r="CL40" s="1294">
        <v>1.1000000000000001</v>
      </c>
      <c r="CM40" s="1294">
        <v>1.05</v>
      </c>
      <c r="CN40" s="1294">
        <v>1.03</v>
      </c>
      <c r="CO40" s="1294">
        <v>1.02</v>
      </c>
      <c r="CP40" s="1294">
        <v>1.2</v>
      </c>
      <c r="CQ40" s="1294">
        <v>1.2</v>
      </c>
    </row>
    <row r="41" spans="1:95">
      <c r="A41" s="1045">
        <v>1323</v>
      </c>
      <c r="B41" s="1059" t="s">
        <v>469</v>
      </c>
      <c r="C41" s="1060" t="s">
        <v>469</v>
      </c>
      <c r="D41" s="1071">
        <v>4</v>
      </c>
      <c r="E41" s="1072" t="s">
        <v>352</v>
      </c>
      <c r="F41" s="1073" t="s">
        <v>537</v>
      </c>
      <c r="G41" s="1074" t="s">
        <v>352</v>
      </c>
      <c r="H41" s="1075" t="s">
        <v>197</v>
      </c>
      <c r="I41" s="1075" t="s">
        <v>199</v>
      </c>
      <c r="J41" s="1076" t="s">
        <v>352</v>
      </c>
      <c r="K41" s="1074" t="s">
        <v>338</v>
      </c>
      <c r="L41" s="1077" t="s">
        <v>352</v>
      </c>
      <c r="M41" s="1078">
        <v>1</v>
      </c>
      <c r="N41" s="1079">
        <v>2.1597758485616088</v>
      </c>
      <c r="O41" s="1073" t="s">
        <v>3328</v>
      </c>
      <c r="P41" s="1077">
        <v>0</v>
      </c>
      <c r="Q41" s="1078">
        <v>1</v>
      </c>
      <c r="R41" s="1079">
        <v>2.1597758485616088</v>
      </c>
      <c r="S41" s="1073" t="s">
        <v>3328</v>
      </c>
      <c r="T41" s="1077" t="s">
        <v>352</v>
      </c>
      <c r="U41" s="1078">
        <v>1</v>
      </c>
      <c r="V41" s="1079">
        <v>2.1597758485616088</v>
      </c>
      <c r="W41" s="1073" t="s">
        <v>3328</v>
      </c>
      <c r="X41" s="1077" t="s">
        <v>352</v>
      </c>
      <c r="Y41" s="1078">
        <v>1</v>
      </c>
      <c r="Z41" s="1079">
        <v>2.1597758485616088</v>
      </c>
      <c r="AA41" s="1073" t="s">
        <v>3328</v>
      </c>
      <c r="AB41" s="1077" t="s">
        <v>352</v>
      </c>
      <c r="AC41" s="1107">
        <v>1</v>
      </c>
      <c r="AD41" s="1107">
        <v>2.1597758485616088</v>
      </c>
      <c r="AE41" s="1107" t="s">
        <v>3328</v>
      </c>
      <c r="AF41" s="1094">
        <v>96.559777319910182</v>
      </c>
      <c r="AG41" s="1094">
        <v>1</v>
      </c>
      <c r="AH41" s="1094">
        <v>2.1597758485616088</v>
      </c>
      <c r="AI41" s="1094" t="s">
        <v>3328</v>
      </c>
      <c r="AJ41" s="1089" t="s">
        <v>352</v>
      </c>
      <c r="AK41" s="1089">
        <v>1</v>
      </c>
      <c r="AL41" s="1093">
        <v>2.1597758485616088</v>
      </c>
      <c r="AM41" s="1093" t="s">
        <v>3328</v>
      </c>
      <c r="AN41" s="1093"/>
      <c r="AO41" s="1095"/>
      <c r="AP41" s="1095"/>
      <c r="AQ41" s="1095"/>
      <c r="AR41" s="1095"/>
      <c r="AS41" s="1095"/>
      <c r="AT41" s="1095"/>
      <c r="BW41" s="1294">
        <v>96.559777319910182</v>
      </c>
      <c r="BY41" s="1294" t="s">
        <v>156</v>
      </c>
      <c r="BZ41" s="1294">
        <v>3</v>
      </c>
      <c r="CA41" s="1294">
        <v>3</v>
      </c>
      <c r="CB41" s="1294">
        <v>2</v>
      </c>
      <c r="CC41" s="1294">
        <v>3</v>
      </c>
      <c r="CD41" s="1294">
        <v>3</v>
      </c>
      <c r="CE41" s="1294">
        <v>5</v>
      </c>
      <c r="CF41" s="1294">
        <v>7</v>
      </c>
      <c r="CG41" s="1294">
        <v>2</v>
      </c>
      <c r="CH41" s="1294">
        <v>1.3250463877018632</v>
      </c>
      <c r="CI41" s="1294">
        <v>2.1129985970547143</v>
      </c>
      <c r="CJ41" s="1294" t="s">
        <v>3327</v>
      </c>
      <c r="CL41" s="1294">
        <v>1.1000000000000001</v>
      </c>
      <c r="CM41" s="1294">
        <v>1.05</v>
      </c>
      <c r="CN41" s="1294">
        <v>1.03</v>
      </c>
      <c r="CO41" s="1294">
        <v>1.02</v>
      </c>
      <c r="CP41" s="1294">
        <v>1.2</v>
      </c>
      <c r="CQ41" s="1294">
        <v>1.2</v>
      </c>
    </row>
    <row r="42" spans="1:95">
      <c r="A42" s="1045"/>
      <c r="B42" s="1059"/>
      <c r="C42" s="1060"/>
      <c r="D42" s="1071"/>
      <c r="E42" s="1072"/>
      <c r="F42" s="1073"/>
      <c r="G42" s="1074"/>
      <c r="H42" s="1075"/>
      <c r="I42" s="1075"/>
      <c r="J42" s="1076"/>
      <c r="K42" s="1074"/>
      <c r="L42" s="1077"/>
      <c r="M42" s="1078"/>
      <c r="N42" s="1079"/>
      <c r="O42" s="1073"/>
      <c r="P42" s="1077"/>
      <c r="Q42" s="1078"/>
      <c r="R42" s="1079"/>
      <c r="S42" s="1073"/>
      <c r="T42" s="1077"/>
      <c r="U42" s="1078"/>
      <c r="V42" s="1079"/>
      <c r="W42" s="1073"/>
      <c r="X42" s="1077"/>
      <c r="Y42" s="1078"/>
      <c r="Z42" s="1079"/>
      <c r="AA42" s="1073"/>
      <c r="AB42" s="1077"/>
      <c r="AF42" s="1094"/>
      <c r="AG42" s="1094"/>
      <c r="AH42" s="1094"/>
      <c r="AI42" s="1094"/>
      <c r="AJ42" s="1089"/>
      <c r="AK42" s="1089"/>
      <c r="AL42" s="1093"/>
      <c r="AM42" s="1093"/>
      <c r="AN42" s="1093"/>
      <c r="AO42" s="1095"/>
      <c r="AP42" s="1095" t="s">
        <v>565</v>
      </c>
      <c r="AQ42" s="1095"/>
      <c r="AR42" s="1095"/>
      <c r="AS42" s="1095"/>
      <c r="AT42" s="1095"/>
      <c r="BF42" s="1294" t="s">
        <v>566</v>
      </c>
      <c r="BG42" s="1294">
        <v>0.14173793211055674</v>
      </c>
      <c r="BH42" s="1294" t="s">
        <v>352</v>
      </c>
      <c r="BI42" s="1294" t="s">
        <v>352</v>
      </c>
      <c r="BJ42" s="1294" t="s">
        <v>352</v>
      </c>
      <c r="BK42" s="1294" t="s">
        <v>352</v>
      </c>
      <c r="BL42" s="1294" t="s">
        <v>352</v>
      </c>
      <c r="BM42" s="1294" t="s">
        <v>352</v>
      </c>
      <c r="BN42" s="1294" t="s">
        <v>352</v>
      </c>
    </row>
    <row r="43" spans="1:95">
      <c r="B43" s="1120" t="s">
        <v>116</v>
      </c>
      <c r="C43" s="1120"/>
      <c r="F43" s="1120" t="s">
        <v>117</v>
      </c>
      <c r="K43" s="1120" t="s">
        <v>339</v>
      </c>
      <c r="L43" s="1120">
        <v>4.4770909637727119</v>
      </c>
      <c r="M43" s="1120"/>
      <c r="N43" s="1120"/>
      <c r="O43" s="1120"/>
      <c r="P43" s="1120">
        <v>3.2716908498667463</v>
      </c>
      <c r="Q43" s="1120"/>
      <c r="R43" s="1120"/>
      <c r="S43" s="1120"/>
      <c r="T43" s="1120">
        <v>4.7346514698728184</v>
      </c>
      <c r="U43" s="1120"/>
      <c r="V43" s="1120"/>
      <c r="W43" s="1120"/>
      <c r="X43" s="1120">
        <v>4.4770909637727119</v>
      </c>
      <c r="Y43" s="1120"/>
      <c r="Z43" s="1120"/>
      <c r="AA43" s="1120"/>
      <c r="AB43" s="1120">
        <v>3.8594927779981738</v>
      </c>
      <c r="AE43" s="1107" t="s">
        <v>608</v>
      </c>
      <c r="AF43" s="1130">
        <v>12.804104477926071</v>
      </c>
      <c r="AI43" s="1130" t="s">
        <v>608</v>
      </c>
      <c r="AJ43" s="1130">
        <v>2.5017379321105571</v>
      </c>
      <c r="AM43" s="1130" t="s">
        <v>608</v>
      </c>
      <c r="AN43" s="1130">
        <v>122.32</v>
      </c>
      <c r="AO43" s="1120">
        <v>5.5600000000000005</v>
      </c>
      <c r="AP43" s="1120" t="s">
        <v>76</v>
      </c>
      <c r="AQ43" s="1120">
        <v>4.4324371788168362</v>
      </c>
      <c r="AR43" s="1120">
        <v>4</v>
      </c>
      <c r="AS43" s="1120">
        <v>75</v>
      </c>
      <c r="AT43" s="1120">
        <v>3.4090909090909092</v>
      </c>
      <c r="AU43" s="1294">
        <v>3988.72</v>
      </c>
      <c r="AV43" s="1294">
        <v>349651.30534979416</v>
      </c>
      <c r="AW43" s="1294">
        <v>11.741473873500018</v>
      </c>
      <c r="AX43" s="1294" t="s">
        <v>76</v>
      </c>
      <c r="AY43" s="1294">
        <v>4.7081005783750349</v>
      </c>
      <c r="AZ43" s="1294">
        <v>13</v>
      </c>
      <c r="BA43" s="1294">
        <v>12.299999999999999</v>
      </c>
      <c r="BB43" s="1294">
        <v>9.7268907563025202</v>
      </c>
      <c r="BC43" s="1294">
        <v>229.32000000000002</v>
      </c>
      <c r="BD43" s="1294">
        <v>10.423636363636366</v>
      </c>
      <c r="BE43" s="1294">
        <v>2.9002705627705629</v>
      </c>
      <c r="BF43" s="1294" t="s">
        <v>76</v>
      </c>
      <c r="BG43" s="1294">
        <v>4.4770909637727119</v>
      </c>
      <c r="BH43" s="1294">
        <v>3.2391666666666676</v>
      </c>
      <c r="BI43" s="1294">
        <v>1.03</v>
      </c>
      <c r="BJ43" s="1294">
        <v>3.2</v>
      </c>
      <c r="BK43" s="1294">
        <v>2.6</v>
      </c>
      <c r="BL43" s="1294">
        <v>1.69</v>
      </c>
      <c r="BM43" s="1294">
        <v>4</v>
      </c>
      <c r="BN43" s="1294">
        <v>3.9</v>
      </c>
      <c r="BO43" s="1294">
        <v>217.72</v>
      </c>
      <c r="BP43" s="1294">
        <v>9.81</v>
      </c>
      <c r="BQ43" s="1294">
        <v>2.8254629629629631</v>
      </c>
      <c r="BR43" s="1294" t="s">
        <v>76</v>
      </c>
      <c r="BS43" s="1294">
        <v>3.7391847468770498</v>
      </c>
      <c r="BT43" s="1294">
        <v>2.3444444444444446</v>
      </c>
      <c r="BU43" s="1294">
        <v>3.2319444444444443</v>
      </c>
      <c r="BV43" s="1294">
        <v>2.9000000000000004</v>
      </c>
      <c r="BX43" s="1294">
        <v>0.78659999999999997</v>
      </c>
    </row>
    <row r="44" spans="1:95">
      <c r="B44" s="1120"/>
      <c r="C44" s="1120"/>
      <c r="F44" s="1120" t="s">
        <v>118</v>
      </c>
      <c r="K44" s="1120" t="s">
        <v>339</v>
      </c>
      <c r="L44" s="1120">
        <v>4.4368293543862665</v>
      </c>
      <c r="M44" s="1120"/>
      <c r="N44" s="1120"/>
      <c r="O44" s="1120"/>
      <c r="P44" s="1120">
        <v>3.2716908498667463</v>
      </c>
      <c r="Q44" s="1120"/>
      <c r="R44" s="1120"/>
      <c r="S44" s="1120"/>
      <c r="T44" s="1120">
        <v>4.7163977319680921</v>
      </c>
      <c r="U44" s="1120"/>
      <c r="V44" s="1120"/>
      <c r="W44" s="1120"/>
      <c r="X44" s="1120">
        <v>4.3437731068370393</v>
      </c>
      <c r="Y44" s="1120"/>
      <c r="Z44" s="1120"/>
      <c r="AA44" s="1120"/>
      <c r="AB44" s="1120">
        <v>3.7452001484331059</v>
      </c>
      <c r="AE44" s="1107" t="s">
        <v>608</v>
      </c>
      <c r="AF44" s="1130">
        <v>11.43857800295334</v>
      </c>
      <c r="AI44" s="1130" t="s">
        <v>608</v>
      </c>
      <c r="AJ44" s="1130">
        <v>2.3684200751748845</v>
      </c>
      <c r="AM44" s="1130" t="s">
        <v>608</v>
      </c>
      <c r="AN44" s="1130">
        <v>121.22</v>
      </c>
      <c r="AO44" s="1120">
        <v>5.51</v>
      </c>
      <c r="AQ44" s="1120">
        <v>4.4324371788168362</v>
      </c>
      <c r="AR44" s="1120">
        <v>4</v>
      </c>
      <c r="AS44" s="1120">
        <v>75</v>
      </c>
      <c r="AT44" s="1120">
        <v>3.4090909090909092</v>
      </c>
      <c r="AU44" s="1294">
        <v>125.61999999999999</v>
      </c>
      <c r="AV44" s="1294">
        <v>5.1695473251028803</v>
      </c>
      <c r="AW44" s="1294">
        <v>11.696206383788082</v>
      </c>
      <c r="AY44" s="1294">
        <v>4.7081005783750349</v>
      </c>
      <c r="AZ44" s="1294">
        <v>13</v>
      </c>
      <c r="BA44" s="1294">
        <v>12.299999999999999</v>
      </c>
      <c r="BB44" s="1294">
        <v>9.7268907563025202</v>
      </c>
      <c r="BC44" s="1294">
        <v>227.42000000000002</v>
      </c>
      <c r="BD44" s="1294">
        <v>10.33727272727273</v>
      </c>
      <c r="BE44" s="1294">
        <v>2.8139069264069265</v>
      </c>
      <c r="BG44" s="1294">
        <v>4.3353530316621551</v>
      </c>
      <c r="BH44" s="1294">
        <v>3.2391666666666676</v>
      </c>
      <c r="BI44" s="1294">
        <v>1.03</v>
      </c>
      <c r="BJ44" s="1294">
        <v>3.2</v>
      </c>
      <c r="BK44" s="1294">
        <v>2.6</v>
      </c>
      <c r="BL44" s="1294">
        <v>1.69</v>
      </c>
      <c r="BM44" s="1294">
        <v>4</v>
      </c>
      <c r="BN44" s="1294">
        <v>3.9</v>
      </c>
      <c r="BO44" s="1294">
        <v>215.82</v>
      </c>
      <c r="BP44" s="1294">
        <v>9.81</v>
      </c>
      <c r="BQ44" s="1294">
        <v>2.8254629629629631</v>
      </c>
      <c r="BS44" s="1294">
        <v>3.7391847468770498</v>
      </c>
      <c r="BT44" s="1294">
        <v>2.3444444444444446</v>
      </c>
      <c r="BU44" s="1294">
        <v>3.2319444444444443</v>
      </c>
      <c r="BV44" s="1294">
        <v>2.9000000000000004</v>
      </c>
    </row>
    <row r="45" spans="1:95">
      <c r="B45" s="1120"/>
      <c r="C45" s="1120"/>
      <c r="F45" s="1120" t="s">
        <v>244</v>
      </c>
      <c r="K45" s="1120" t="s">
        <v>340</v>
      </c>
      <c r="L45" s="1120">
        <v>1</v>
      </c>
      <c r="M45" s="1120"/>
      <c r="N45" s="1120"/>
      <c r="O45" s="1120"/>
      <c r="P45" s="1120">
        <v>1</v>
      </c>
      <c r="Q45" s="1120"/>
      <c r="R45" s="1120"/>
      <c r="S45" s="1120"/>
      <c r="T45" s="1120">
        <v>1</v>
      </c>
      <c r="U45" s="1120"/>
      <c r="V45" s="1120"/>
      <c r="W45" s="1120"/>
      <c r="X45" s="1120">
        <v>1</v>
      </c>
      <c r="Y45" s="1120"/>
      <c r="Z45" s="1120"/>
      <c r="AA45" s="1120"/>
      <c r="AB45" s="1120">
        <v>1</v>
      </c>
      <c r="AF45" s="1130">
        <v>1</v>
      </c>
      <c r="AJ45" s="1130">
        <v>1</v>
      </c>
      <c r="AN45" s="1130">
        <v>22</v>
      </c>
      <c r="AO45" s="1120">
        <v>1</v>
      </c>
      <c r="AQ45" s="1120">
        <v>1</v>
      </c>
      <c r="AR45" s="1120">
        <v>1</v>
      </c>
      <c r="AS45" s="1120">
        <v>22</v>
      </c>
      <c r="AT45" s="1120">
        <v>1</v>
      </c>
      <c r="AU45" s="1294">
        <v>24.3</v>
      </c>
      <c r="AV45" s="1294">
        <v>1</v>
      </c>
      <c r="AW45" s="1294">
        <v>1</v>
      </c>
      <c r="AY45" s="1294">
        <v>1</v>
      </c>
      <c r="AZ45" s="1294">
        <v>1</v>
      </c>
      <c r="BA45" s="1294">
        <v>1</v>
      </c>
      <c r="BB45" s="1294">
        <v>1</v>
      </c>
      <c r="BC45" s="1294">
        <v>22</v>
      </c>
      <c r="BD45" s="1294">
        <v>1</v>
      </c>
      <c r="BE45" s="1294">
        <v>1</v>
      </c>
      <c r="BG45" s="1294">
        <v>1</v>
      </c>
      <c r="BH45" s="1294">
        <v>1</v>
      </c>
      <c r="BI45" s="1294">
        <v>2</v>
      </c>
      <c r="BJ45" s="1294">
        <v>1</v>
      </c>
      <c r="BK45" s="1294">
        <v>1</v>
      </c>
      <c r="BL45" s="1294">
        <v>1</v>
      </c>
      <c r="BM45" s="1294">
        <v>1</v>
      </c>
      <c r="BN45" s="1294">
        <v>1</v>
      </c>
      <c r="BO45" s="1294">
        <v>22</v>
      </c>
      <c r="BP45" s="1294">
        <v>1</v>
      </c>
      <c r="BQ45" s="1294">
        <v>1</v>
      </c>
      <c r="BS45" s="1294">
        <v>1</v>
      </c>
      <c r="BT45" s="1294">
        <v>1</v>
      </c>
      <c r="BU45" s="1294">
        <v>1</v>
      </c>
      <c r="BV45" s="1294">
        <v>1</v>
      </c>
    </row>
    <row r="46" spans="1:95">
      <c r="B46" s="1120"/>
      <c r="C46" s="1120"/>
      <c r="F46" s="1120" t="s">
        <v>119</v>
      </c>
      <c r="K46" s="1120" t="s">
        <v>339</v>
      </c>
      <c r="M46" s="1120">
        <v>0</v>
      </c>
      <c r="N46" s="1120">
        <v>0</v>
      </c>
      <c r="O46" s="1120">
        <v>0</v>
      </c>
      <c r="P46" s="1120">
        <v>1.5</v>
      </c>
      <c r="Q46" s="1120">
        <v>0</v>
      </c>
      <c r="R46" s="1120">
        <v>0</v>
      </c>
      <c r="S46" s="1120">
        <v>0</v>
      </c>
      <c r="T46" s="1120">
        <v>1.5</v>
      </c>
      <c r="U46" s="1120">
        <v>0</v>
      </c>
      <c r="V46" s="1120">
        <v>0</v>
      </c>
      <c r="W46" s="1120">
        <v>0</v>
      </c>
      <c r="X46" s="1120">
        <v>1</v>
      </c>
      <c r="Y46" s="1120">
        <v>0</v>
      </c>
      <c r="Z46" s="1120">
        <v>0</v>
      </c>
      <c r="AA46" s="1120">
        <v>0</v>
      </c>
      <c r="AB46" s="1120">
        <v>1</v>
      </c>
      <c r="AE46" s="1107" t="s">
        <v>385</v>
      </c>
      <c r="AF46" s="1130" t="s">
        <v>352</v>
      </c>
      <c r="AI46" s="1130" t="s">
        <v>385</v>
      </c>
      <c r="AJ46" s="1130" t="s">
        <v>352</v>
      </c>
      <c r="AM46" s="1130" t="s">
        <v>385</v>
      </c>
      <c r="AN46" s="1130">
        <v>18</v>
      </c>
      <c r="AO46" s="1120">
        <v>0.81818181818181823</v>
      </c>
      <c r="AU46" s="1294">
        <v>54</v>
      </c>
      <c r="AV46" s="1294">
        <v>2.2222222222222223</v>
      </c>
      <c r="BC46" s="1294">
        <v>21</v>
      </c>
      <c r="BD46" s="1294">
        <v>0.95454545454545459</v>
      </c>
      <c r="BE46" s="1294">
        <v>0</v>
      </c>
      <c r="BG46" s="1294">
        <v>7.1999999999999993</v>
      </c>
      <c r="BH46" s="1294">
        <v>7.1999999999999993</v>
      </c>
      <c r="BI46" s="1294">
        <v>7.1999999999999993</v>
      </c>
      <c r="BJ46" s="1294">
        <v>7.1999999999999993</v>
      </c>
      <c r="BK46" s="1294">
        <v>7.1999999999999993</v>
      </c>
      <c r="BL46" s="1294">
        <v>7.1999999999999993</v>
      </c>
      <c r="BS46" s="1294">
        <v>0.72</v>
      </c>
      <c r="BT46" s="1294">
        <v>0.72</v>
      </c>
      <c r="BU46" s="1294">
        <v>0.72</v>
      </c>
    </row>
    <row r="47" spans="1:95">
      <c r="B47" s="1120"/>
      <c r="C47" s="1120"/>
      <c r="F47" s="1120" t="s">
        <v>120</v>
      </c>
      <c r="K47" s="1120" t="s">
        <v>339</v>
      </c>
      <c r="M47" s="1120">
        <v>0</v>
      </c>
      <c r="N47" s="1120">
        <v>0</v>
      </c>
      <c r="O47" s="1120">
        <v>0</v>
      </c>
      <c r="P47" s="1120">
        <v>12.5</v>
      </c>
      <c r="Q47" s="1120">
        <v>0</v>
      </c>
      <c r="R47" s="1120">
        <v>0</v>
      </c>
      <c r="S47" s="1120">
        <v>0</v>
      </c>
      <c r="T47" s="1120">
        <v>20</v>
      </c>
      <c r="U47" s="1120">
        <v>0</v>
      </c>
      <c r="V47" s="1120">
        <v>0</v>
      </c>
      <c r="W47" s="1120">
        <v>0</v>
      </c>
      <c r="X47" s="1120">
        <v>20</v>
      </c>
      <c r="Y47" s="1120">
        <v>0</v>
      </c>
      <c r="Z47" s="1120">
        <v>0</v>
      </c>
      <c r="AA47" s="1120">
        <v>0</v>
      </c>
      <c r="AB47" s="1120">
        <v>15</v>
      </c>
      <c r="AE47" s="1107" t="s">
        <v>385</v>
      </c>
      <c r="AF47" s="1130" t="s">
        <v>352</v>
      </c>
      <c r="AI47" s="1130" t="s">
        <v>385</v>
      </c>
      <c r="AJ47" s="1130" t="s">
        <v>352</v>
      </c>
      <c r="AM47" s="1130" t="s">
        <v>385</v>
      </c>
      <c r="AN47" s="1130">
        <v>300</v>
      </c>
      <c r="AO47" s="1120">
        <v>13.636363636363637</v>
      </c>
      <c r="AU47" s="1294">
        <v>450</v>
      </c>
      <c r="AV47" s="1294">
        <v>18.518518518518519</v>
      </c>
      <c r="BC47" s="1294">
        <v>300</v>
      </c>
      <c r="BD47" s="1294">
        <v>13.636363636363637</v>
      </c>
    </row>
    <row r="48" spans="1:95">
      <c r="B48" s="1120"/>
      <c r="C48" s="1120"/>
      <c r="F48" s="1120" t="s">
        <v>138</v>
      </c>
      <c r="K48" s="1120">
        <v>1</v>
      </c>
      <c r="M48" s="1120"/>
      <c r="N48" s="1120"/>
      <c r="O48" s="1120"/>
      <c r="P48" s="1120">
        <v>10</v>
      </c>
      <c r="Q48" s="1120"/>
      <c r="R48" s="1120"/>
      <c r="S48" s="1120"/>
      <c r="T48" s="1120">
        <v>34</v>
      </c>
      <c r="U48" s="1120"/>
      <c r="V48" s="1120"/>
      <c r="W48" s="1120"/>
      <c r="X48" s="1120">
        <v>35</v>
      </c>
      <c r="Y48" s="1120"/>
      <c r="Z48" s="1120"/>
      <c r="AA48" s="1120"/>
      <c r="AB48" s="1120">
        <v>10</v>
      </c>
      <c r="AE48" s="1107" t="s">
        <v>385</v>
      </c>
      <c r="AF48" s="1130" t="s">
        <v>352</v>
      </c>
      <c r="AI48" s="1130" t="s">
        <v>385</v>
      </c>
      <c r="AJ48" s="1130" t="s">
        <v>352</v>
      </c>
      <c r="AM48" s="1130" t="s">
        <v>385</v>
      </c>
      <c r="AN48" s="1130">
        <v>25</v>
      </c>
      <c r="AO48" s="1120">
        <v>1.1363636363636365</v>
      </c>
      <c r="AU48" s="1294">
        <v>45</v>
      </c>
      <c r="AV48" s="1294">
        <v>1.8518518518518519</v>
      </c>
      <c r="BC48" s="1294">
        <v>43</v>
      </c>
      <c r="BD48" s="1294">
        <v>1.9545454545454546</v>
      </c>
    </row>
    <row r="49" spans="1:95">
      <c r="B49" s="1120"/>
      <c r="C49" s="1120"/>
      <c r="F49" s="1120" t="s">
        <v>576</v>
      </c>
      <c r="K49" s="1120" t="s">
        <v>339</v>
      </c>
      <c r="L49" s="1120">
        <v>4.4770909637727119</v>
      </c>
      <c r="M49" s="1120">
        <v>0</v>
      </c>
      <c r="N49" s="1120">
        <v>0</v>
      </c>
      <c r="O49" s="1120">
        <v>0</v>
      </c>
      <c r="P49" s="1120">
        <v>3.2716908498667463</v>
      </c>
      <c r="Q49" s="1120" t="e">
        <v>#REF!</v>
      </c>
      <c r="R49" s="1120" t="e">
        <v>#REF!</v>
      </c>
      <c r="S49" s="1120" t="e">
        <v>#REF!</v>
      </c>
      <c r="T49" s="1120">
        <v>4.7346514698728193</v>
      </c>
      <c r="U49" s="1120" t="e">
        <v>#REF!</v>
      </c>
      <c r="V49" s="1120" t="e">
        <v>#REF!</v>
      </c>
      <c r="W49" s="1120" t="e">
        <v>#REF!</v>
      </c>
      <c r="X49" s="1120">
        <v>4.4770909637727119</v>
      </c>
      <c r="Y49" s="1120" t="e">
        <v>#REF!</v>
      </c>
      <c r="Z49" s="1120" t="e">
        <v>#REF!</v>
      </c>
      <c r="AA49" s="1120" t="e">
        <v>#REF!</v>
      </c>
      <c r="AB49" s="1120">
        <v>3.7391847468770498</v>
      </c>
      <c r="AE49" s="1107" t="s">
        <v>385</v>
      </c>
      <c r="AF49" s="1130" t="s">
        <v>352</v>
      </c>
      <c r="AI49" s="1130" t="s">
        <v>385</v>
      </c>
      <c r="AJ49" s="1130" t="s">
        <v>352</v>
      </c>
      <c r="AM49" s="1130" t="s">
        <v>385</v>
      </c>
    </row>
    <row r="50" spans="1:95">
      <c r="B50" s="1120"/>
      <c r="C50" s="1120"/>
      <c r="F50" s="1120" t="s">
        <v>139</v>
      </c>
      <c r="K50" s="1120" t="s">
        <v>339</v>
      </c>
      <c r="M50" s="1120" t="e">
        <v>#DIV/0!</v>
      </c>
      <c r="N50" s="1120" t="e">
        <v>#DIV/0!</v>
      </c>
      <c r="O50" s="1120" t="e">
        <v>#DIV/0!</v>
      </c>
      <c r="P50" s="1120">
        <v>1.2336691605136405</v>
      </c>
      <c r="Q50" s="1120" t="e">
        <v>#DIV/0!</v>
      </c>
      <c r="R50" s="1120" t="e">
        <v>#DIV/0!</v>
      </c>
      <c r="S50" s="1120" t="e">
        <v>#DIV/0!</v>
      </c>
      <c r="T50" s="1120">
        <v>3.1406189564674309</v>
      </c>
      <c r="U50" s="1120" t="e">
        <v>#DIV/0!</v>
      </c>
      <c r="V50" s="1120" t="e">
        <v>#DIV/0!</v>
      </c>
      <c r="W50" s="1120" t="e">
        <v>#DIV/0!</v>
      </c>
      <c r="X50" s="1120">
        <v>1.1738602401209279</v>
      </c>
      <c r="Y50" s="1120" t="e">
        <v>#DIV/0!</v>
      </c>
      <c r="Z50" s="1120" t="e">
        <v>#DIV/0!</v>
      </c>
      <c r="AA50" s="1120" t="e">
        <v>#DIV/0!</v>
      </c>
      <c r="AB50" s="1120">
        <v>2.0367958581586447</v>
      </c>
      <c r="AE50" s="1107" t="s">
        <v>385</v>
      </c>
      <c r="AF50" s="1130" t="s">
        <v>352</v>
      </c>
      <c r="AI50" s="1130" t="s">
        <v>385</v>
      </c>
      <c r="AJ50" s="1130" t="s">
        <v>352</v>
      </c>
      <c r="AM50" s="1130" t="s">
        <v>385</v>
      </c>
    </row>
    <row r="51" spans="1:95">
      <c r="B51" s="1120"/>
      <c r="C51" s="1120"/>
      <c r="F51" s="1120" t="s">
        <v>140</v>
      </c>
      <c r="K51" s="1120" t="s">
        <v>353</v>
      </c>
      <c r="L51" s="1120">
        <v>0.80523218772890492</v>
      </c>
      <c r="M51" s="1120"/>
      <c r="N51" s="1120"/>
      <c r="O51" s="1120"/>
      <c r="P51" s="1120">
        <v>0.95969598262757894</v>
      </c>
      <c r="Q51" s="1120"/>
      <c r="R51" s="1120"/>
      <c r="S51" s="1120"/>
      <c r="T51" s="1120">
        <v>0.40324166462259187</v>
      </c>
      <c r="U51" s="1120"/>
      <c r="V51" s="1120"/>
      <c r="W51" s="1120"/>
      <c r="X51" s="1120">
        <v>1.5436804487288414</v>
      </c>
      <c r="Y51" s="1120"/>
      <c r="Z51" s="1120"/>
      <c r="AA51" s="1120"/>
      <c r="AB51" s="1120">
        <v>1.3233883423323656</v>
      </c>
      <c r="AE51" s="1107" t="s">
        <v>610</v>
      </c>
      <c r="AF51" s="1130" t="s">
        <v>352</v>
      </c>
      <c r="AI51" s="1130" t="s">
        <v>610</v>
      </c>
      <c r="AJ51" s="1130" t="s">
        <v>352</v>
      </c>
      <c r="AM51" s="1130" t="s">
        <v>610</v>
      </c>
      <c r="AN51" s="1130">
        <v>107.39999999999999</v>
      </c>
      <c r="AO51" s="1120">
        <v>4.8818181818181818</v>
      </c>
      <c r="AU51" s="1294">
        <v>150.03333333333333</v>
      </c>
      <c r="AV51" s="1294">
        <v>6.1742112482853218</v>
      </c>
      <c r="BC51" s="1294">
        <v>97.465116279069775</v>
      </c>
      <c r="BD51" s="1294">
        <v>4.4302325581395356</v>
      </c>
      <c r="BE51" s="1294">
        <v>2.9077546988683238</v>
      </c>
      <c r="BG51" s="1294">
        <v>2.8908939472056256</v>
      </c>
      <c r="BH51" s="1294">
        <v>2.8084523809523811</v>
      </c>
      <c r="BI51" s="1294">
        <v>33.448571428571427</v>
      </c>
      <c r="BJ51" s="1294">
        <v>38.851666666666667</v>
      </c>
    </row>
    <row r="52" spans="1:95">
      <c r="B52" s="1120"/>
      <c r="C52" s="1120"/>
      <c r="F52" s="1120" t="s">
        <v>563</v>
      </c>
      <c r="K52" s="1120" t="s">
        <v>339</v>
      </c>
      <c r="L52" s="1120">
        <v>5.1559999999999997</v>
      </c>
      <c r="M52" s="1120" t="e">
        <v>#DIV/0!</v>
      </c>
      <c r="N52" s="1120" t="e">
        <v>#DIV/0!</v>
      </c>
      <c r="O52" s="1120" t="e">
        <v>#DIV/0!</v>
      </c>
      <c r="P52" s="1120">
        <v>4.5283636363636361</v>
      </c>
      <c r="Q52" s="1120" t="e">
        <v>#DIV/0!</v>
      </c>
      <c r="R52" s="1120" t="e">
        <v>#DIV/0!</v>
      </c>
      <c r="S52" s="1120" t="e">
        <v>#DIV/0!</v>
      </c>
      <c r="T52" s="1120">
        <v>8.0043870967741935</v>
      </c>
      <c r="U52" s="1120" t="e">
        <v>#DIV/0!</v>
      </c>
      <c r="V52" s="1120" t="e">
        <v>#DIV/0!</v>
      </c>
      <c r="W52" s="1120" t="e">
        <v>#DIV/0!</v>
      </c>
      <c r="X52" s="1120">
        <v>5.1559999999999997</v>
      </c>
      <c r="Y52" s="1120" t="e">
        <v>#DIV/0!</v>
      </c>
      <c r="Z52" s="1120" t="e">
        <v>#DIV/0!</v>
      </c>
      <c r="AA52" s="1120" t="e">
        <v>#DIV/0!</v>
      </c>
      <c r="AB52" s="1120">
        <v>4.5283636363636361</v>
      </c>
      <c r="AE52" s="1107" t="s">
        <v>240</v>
      </c>
      <c r="AF52" s="1130" t="s">
        <v>352</v>
      </c>
      <c r="AI52" s="1130" t="s">
        <v>240</v>
      </c>
      <c r="AJ52" s="1130" t="s">
        <v>352</v>
      </c>
      <c r="AM52" s="1130" t="s">
        <v>240</v>
      </c>
      <c r="AN52" s="1130">
        <v>58.857879676386581</v>
      </c>
      <c r="AO52" s="1120">
        <v>2.675358167108481</v>
      </c>
      <c r="AU52" s="1294">
        <v>86.816708697640152</v>
      </c>
      <c r="AV52" s="1294">
        <v>3.5727040616312817</v>
      </c>
      <c r="BC52" s="1294">
        <v>43.346389335659069</v>
      </c>
      <c r="BD52" s="1294">
        <v>1.9702904243481394</v>
      </c>
    </row>
    <row r="53" spans="1:95">
      <c r="B53" s="1120"/>
      <c r="C53" s="1120"/>
      <c r="F53" s="1120" t="s">
        <v>564</v>
      </c>
      <c r="K53" s="1120" t="s">
        <v>339</v>
      </c>
      <c r="L53" s="1120">
        <v>4.8818181818181818</v>
      </c>
      <c r="M53" s="1120" t="e">
        <v>#DIV/0!</v>
      </c>
      <c r="N53" s="1120" t="e">
        <v>#DIV/0!</v>
      </c>
      <c r="O53" s="1120" t="e">
        <v>#DIV/0!</v>
      </c>
      <c r="Q53" s="1120" t="e">
        <v>#DIV/0!</v>
      </c>
      <c r="R53" s="1120" t="e">
        <v>#DIV/0!</v>
      </c>
      <c r="S53" s="1120" t="e">
        <v>#DIV/0!</v>
      </c>
      <c r="T53" s="1120">
        <v>6.1742112482853218</v>
      </c>
      <c r="U53" s="1120" t="e">
        <v>#DIV/0!</v>
      </c>
      <c r="V53" s="1120" t="e">
        <v>#DIV/0!</v>
      </c>
      <c r="W53" s="1120" t="e">
        <v>#DIV/0!</v>
      </c>
      <c r="X53" s="1120">
        <v>4.4302325581395356</v>
      </c>
      <c r="Y53" s="1120" t="e">
        <v>#DIV/0!</v>
      </c>
      <c r="Z53" s="1120" t="e">
        <v>#DIV/0!</v>
      </c>
      <c r="AA53" s="1120" t="e">
        <v>#DIV/0!</v>
      </c>
      <c r="AE53" s="1107" t="s">
        <v>607</v>
      </c>
      <c r="AF53" s="1130" t="s">
        <v>352</v>
      </c>
      <c r="AI53" s="1130" t="s">
        <v>607</v>
      </c>
      <c r="AJ53" s="1130" t="s">
        <v>352</v>
      </c>
      <c r="AM53" s="1130" t="s">
        <v>607</v>
      </c>
      <c r="AN53" s="1130">
        <v>0.88599241049331789</v>
      </c>
      <c r="AO53" s="1120">
        <v>4.0272382295150816E-2</v>
      </c>
      <c r="AU53" s="1294">
        <v>1.1943427267420264</v>
      </c>
      <c r="AV53" s="1294">
        <v>4.9149906450289146E-2</v>
      </c>
      <c r="BC53" s="1294">
        <v>0.4285687990461251</v>
      </c>
      <c r="BD53" s="1294">
        <v>1.9480399956642049E-2</v>
      </c>
      <c r="BO53" s="1294">
        <v>1.7726863760785291E-2</v>
      </c>
    </row>
    <row r="54" spans="1:95">
      <c r="B54" s="1120"/>
      <c r="C54" s="1120"/>
      <c r="F54" s="1120"/>
      <c r="M54" s="1120"/>
      <c r="N54" s="1120"/>
      <c r="O54" s="1120"/>
      <c r="Q54" s="1120"/>
      <c r="R54" s="1120"/>
      <c r="S54" s="1120"/>
      <c r="U54" s="1120"/>
      <c r="V54" s="1120"/>
      <c r="W54" s="1120"/>
      <c r="Y54" s="1120"/>
      <c r="Z54" s="1120"/>
      <c r="AA54" s="1120"/>
    </row>
    <row r="55" spans="1:95">
      <c r="B55" s="1120"/>
      <c r="C55" s="1120"/>
      <c r="F55" s="1120"/>
      <c r="M55" s="1120"/>
      <c r="N55" s="1120"/>
      <c r="O55" s="1120"/>
      <c r="Q55" s="1120"/>
      <c r="R55" s="1120"/>
      <c r="S55" s="1120"/>
      <c r="U55" s="1120"/>
      <c r="V55" s="1120"/>
      <c r="W55" s="1120"/>
      <c r="Y55" s="1120"/>
      <c r="Z55" s="1120"/>
      <c r="AA55" s="1120"/>
    </row>
    <row r="56" spans="1:95">
      <c r="A56" s="1120">
        <v>953</v>
      </c>
      <c r="B56" s="1120" t="s">
        <v>469</v>
      </c>
      <c r="C56" s="1120" t="s">
        <v>469</v>
      </c>
      <c r="D56" s="1120" t="s">
        <v>470</v>
      </c>
      <c r="E56" s="1120" t="s">
        <v>352</v>
      </c>
      <c r="F56" s="1120" t="s">
        <v>3329</v>
      </c>
      <c r="G56" s="1120" t="s">
        <v>465</v>
      </c>
      <c r="H56" s="1120" t="s">
        <v>352</v>
      </c>
      <c r="I56" s="1120" t="s">
        <v>352</v>
      </c>
      <c r="J56" s="1120">
        <v>0</v>
      </c>
      <c r="K56" s="1120" t="s">
        <v>364</v>
      </c>
      <c r="L56" s="1120">
        <v>0</v>
      </c>
      <c r="M56" s="1120">
        <v>1</v>
      </c>
      <c r="N56" s="1120">
        <v>1.3634578165196725</v>
      </c>
      <c r="O56" s="1120" t="s">
        <v>3330</v>
      </c>
      <c r="P56" s="1120">
        <v>0</v>
      </c>
      <c r="Q56" s="1120">
        <v>1</v>
      </c>
      <c r="R56" s="1120">
        <v>1.3634578165196725</v>
      </c>
      <c r="S56" s="1120" t="s">
        <v>3330</v>
      </c>
      <c r="T56" s="1120">
        <v>0</v>
      </c>
      <c r="U56" s="1120">
        <v>1</v>
      </c>
      <c r="V56" s="1120">
        <v>1.3634578165196725</v>
      </c>
      <c r="W56" s="1120" t="s">
        <v>3330</v>
      </c>
      <c r="X56" s="1120">
        <v>0</v>
      </c>
      <c r="Y56" s="1120">
        <v>1</v>
      </c>
      <c r="Z56" s="1120">
        <v>1.3634578165196725</v>
      </c>
      <c r="AA56" s="1120" t="s">
        <v>3330</v>
      </c>
      <c r="AB56" s="1120">
        <v>0</v>
      </c>
      <c r="AC56" s="1107">
        <v>1</v>
      </c>
      <c r="AD56" s="1107">
        <v>1.3634578165196725</v>
      </c>
      <c r="AE56" s="1107" t="s">
        <v>3330</v>
      </c>
      <c r="AG56" s="1130">
        <v>1</v>
      </c>
      <c r="AH56" s="1130">
        <v>1.1000000000000001</v>
      </c>
      <c r="AI56" s="1130" t="s">
        <v>3331</v>
      </c>
      <c r="AK56" s="1130">
        <v>1</v>
      </c>
      <c r="AL56" s="1130">
        <v>1.2</v>
      </c>
      <c r="AM56" s="1130" t="s">
        <v>3332</v>
      </c>
      <c r="AN56" s="1130">
        <v>0</v>
      </c>
      <c r="AO56" s="1120">
        <v>0</v>
      </c>
      <c r="AS56" s="1120">
        <v>0</v>
      </c>
      <c r="AT56" s="1120">
        <v>0</v>
      </c>
      <c r="AU56" s="1294">
        <v>0</v>
      </c>
      <c r="AV56" s="1294">
        <v>0</v>
      </c>
      <c r="BC56" s="1294">
        <v>0.05</v>
      </c>
      <c r="BD56" s="1294">
        <v>2.2727272727272731E-3</v>
      </c>
      <c r="BO56" s="1294">
        <v>0</v>
      </c>
      <c r="BP56" s="1294">
        <v>0</v>
      </c>
      <c r="BY56" s="1294" t="s">
        <v>314</v>
      </c>
      <c r="BZ56" s="1294">
        <v>3</v>
      </c>
      <c r="CA56" s="1294">
        <v>4</v>
      </c>
      <c r="CB56" s="1294">
        <v>3</v>
      </c>
      <c r="CC56" s="1294">
        <v>1</v>
      </c>
      <c r="CD56" s="1294">
        <v>1</v>
      </c>
      <c r="CE56" s="1294">
        <v>5</v>
      </c>
      <c r="CF56" s="1294">
        <v>3</v>
      </c>
      <c r="CG56" s="1294">
        <v>1.05</v>
      </c>
      <c r="CH56" s="1294">
        <v>1.2788404103505406</v>
      </c>
      <c r="CI56" s="1294">
        <v>1.2849840792941758</v>
      </c>
      <c r="CJ56" s="1294" t="s">
        <v>3333</v>
      </c>
      <c r="CL56" s="1294">
        <v>1.1000000000000001</v>
      </c>
      <c r="CM56" s="1294">
        <v>1.1000000000000001</v>
      </c>
      <c r="CN56" s="1294">
        <v>1.1000000000000001</v>
      </c>
      <c r="CO56" s="1294">
        <v>1</v>
      </c>
      <c r="CP56" s="1294">
        <v>1</v>
      </c>
      <c r="CQ56" s="1294">
        <v>1.2</v>
      </c>
    </row>
    <row r="57" spans="1:95">
      <c r="B57" s="1120"/>
      <c r="C57" s="1120"/>
      <c r="F57" s="1120"/>
      <c r="L57" s="1120" t="s">
        <v>607</v>
      </c>
      <c r="M57" s="1120"/>
      <c r="N57" s="1120"/>
      <c r="O57" s="1120"/>
      <c r="P57" s="1120" t="s">
        <v>607</v>
      </c>
      <c r="Q57" s="1120" t="s">
        <v>607</v>
      </c>
      <c r="R57" s="1120" t="s">
        <v>607</v>
      </c>
      <c r="S57" s="1120" t="s">
        <v>607</v>
      </c>
      <c r="T57" s="1120" t="s">
        <v>607</v>
      </c>
      <c r="U57" s="1120" t="s">
        <v>607</v>
      </c>
      <c r="V57" s="1120" t="s">
        <v>607</v>
      </c>
      <c r="W57" s="1120" t="s">
        <v>607</v>
      </c>
      <c r="X57" s="1120" t="s">
        <v>607</v>
      </c>
      <c r="Y57" s="1120" t="s">
        <v>607</v>
      </c>
      <c r="Z57" s="1120" t="s">
        <v>607</v>
      </c>
      <c r="AA57" s="1120" t="s">
        <v>607</v>
      </c>
      <c r="AB57" s="1120" t="s">
        <v>607</v>
      </c>
    </row>
    <row r="58" spans="1:95">
      <c r="L58" s="1120">
        <v>50</v>
      </c>
      <c r="T58" s="1120">
        <v>90</v>
      </c>
      <c r="X58" s="1120">
        <v>30</v>
      </c>
      <c r="AN58" s="1130">
        <v>50</v>
      </c>
      <c r="AU58" s="1294">
        <v>90</v>
      </c>
      <c r="BC58" s="1294">
        <v>30</v>
      </c>
    </row>
    <row r="59" spans="1:95">
      <c r="K59" s="1143"/>
      <c r="L59" s="1149">
        <v>58</v>
      </c>
      <c r="P59" s="1149"/>
      <c r="T59" s="1149">
        <v>80</v>
      </c>
      <c r="X59" s="1149">
        <v>30</v>
      </c>
      <c r="AB59" s="1149"/>
      <c r="AN59" s="1130">
        <v>58</v>
      </c>
      <c r="AU59" s="1294">
        <v>80</v>
      </c>
      <c r="BC59" s="1294">
        <v>30</v>
      </c>
    </row>
    <row r="60" spans="1:95">
      <c r="K60" s="1143"/>
      <c r="L60" s="1287">
        <v>30</v>
      </c>
      <c r="P60" s="1287"/>
      <c r="T60" s="1287">
        <v>80</v>
      </c>
      <c r="X60" s="1287">
        <v>40</v>
      </c>
      <c r="AB60" s="1287"/>
      <c r="AN60" s="1130">
        <v>30</v>
      </c>
      <c r="AU60" s="1294">
        <v>80</v>
      </c>
      <c r="BC60" s="1294">
        <v>40</v>
      </c>
    </row>
    <row r="61" spans="1:95">
      <c r="L61" s="1120">
        <v>50</v>
      </c>
      <c r="T61" s="1120">
        <v>120</v>
      </c>
      <c r="X61" s="1120">
        <v>30</v>
      </c>
      <c r="AN61" s="1130">
        <v>50</v>
      </c>
      <c r="AU61" s="1294">
        <v>120</v>
      </c>
      <c r="BC61" s="1294">
        <v>30</v>
      </c>
    </row>
    <row r="62" spans="1:95">
      <c r="L62" s="1120">
        <v>50</v>
      </c>
      <c r="T62" s="1120">
        <v>150</v>
      </c>
      <c r="X62" s="1120">
        <v>30</v>
      </c>
      <c r="AN62" s="1130">
        <v>50</v>
      </c>
      <c r="AU62" s="1294">
        <v>150</v>
      </c>
      <c r="BC62" s="1294">
        <v>30</v>
      </c>
    </row>
    <row r="63" spans="1:95">
      <c r="L63" s="1126">
        <v>29</v>
      </c>
      <c r="P63" s="1126"/>
      <c r="T63" s="1126">
        <v>58</v>
      </c>
      <c r="X63" s="1126">
        <v>50</v>
      </c>
      <c r="AB63" s="1126"/>
      <c r="AN63" s="1130">
        <v>29</v>
      </c>
      <c r="AU63" s="1294">
        <v>58</v>
      </c>
      <c r="BC63" s="1294">
        <v>50</v>
      </c>
    </row>
    <row r="64" spans="1:95">
      <c r="L64" s="1120">
        <v>20</v>
      </c>
      <c r="T64" s="1120">
        <v>60</v>
      </c>
      <c r="X64" s="1120">
        <v>38</v>
      </c>
      <c r="AN64" s="1130">
        <v>20</v>
      </c>
      <c r="AU64" s="1294">
        <v>60</v>
      </c>
      <c r="BC64" s="1294">
        <v>38</v>
      </c>
    </row>
    <row r="65" spans="12:55" outlineLevel="1">
      <c r="L65" s="1120">
        <v>25</v>
      </c>
      <c r="T65" s="1120">
        <v>18</v>
      </c>
      <c r="X65" s="1120">
        <v>18</v>
      </c>
      <c r="AN65" s="1130">
        <v>25</v>
      </c>
      <c r="AU65" s="1294">
        <v>18</v>
      </c>
      <c r="BC65" s="1294">
        <v>18</v>
      </c>
    </row>
    <row r="66" spans="12:55" outlineLevel="1">
      <c r="L66" s="1120">
        <v>60</v>
      </c>
      <c r="T66" s="1120">
        <v>20</v>
      </c>
      <c r="X66" s="1120">
        <v>20</v>
      </c>
      <c r="AN66" s="1130">
        <v>60</v>
      </c>
      <c r="AU66" s="1294">
        <v>20</v>
      </c>
      <c r="BC66" s="1294">
        <v>20</v>
      </c>
    </row>
    <row r="67" spans="12:55" outlineLevel="1">
      <c r="L67" s="1120">
        <v>26</v>
      </c>
      <c r="T67" s="1120">
        <v>53</v>
      </c>
      <c r="X67" s="1120">
        <v>31</v>
      </c>
      <c r="AN67" s="1130">
        <v>26</v>
      </c>
      <c r="AU67" s="1294">
        <v>53</v>
      </c>
      <c r="BC67" s="1294">
        <v>31</v>
      </c>
    </row>
    <row r="68" spans="12:55" outlineLevel="1">
      <c r="L68" s="1120">
        <v>20</v>
      </c>
      <c r="T68" s="1120">
        <v>40</v>
      </c>
      <c r="X68" s="1120">
        <v>25</v>
      </c>
      <c r="AN68" s="1130">
        <v>20</v>
      </c>
      <c r="AU68" s="1294">
        <v>40</v>
      </c>
      <c r="BC68" s="1294">
        <v>25</v>
      </c>
    </row>
    <row r="69" spans="12:55" outlineLevel="1">
      <c r="L69" s="1120">
        <v>25</v>
      </c>
      <c r="T69" s="1120">
        <v>42</v>
      </c>
      <c r="X69" s="1120">
        <v>32</v>
      </c>
      <c r="AN69" s="1130">
        <v>25</v>
      </c>
      <c r="AU69" s="1294">
        <v>42</v>
      </c>
      <c r="BC69" s="1294">
        <v>32</v>
      </c>
    </row>
    <row r="70" spans="12:55" outlineLevel="1">
      <c r="L70" s="1120">
        <v>51</v>
      </c>
      <c r="T70" s="1120">
        <v>35</v>
      </c>
      <c r="X70" s="1120">
        <v>32</v>
      </c>
      <c r="AN70" s="1130">
        <v>51</v>
      </c>
      <c r="AU70" s="1294">
        <v>35</v>
      </c>
      <c r="BC70" s="1294">
        <v>32</v>
      </c>
    </row>
    <row r="71" spans="12:55" outlineLevel="1">
      <c r="L71" s="1120">
        <v>16</v>
      </c>
      <c r="T71" s="1120">
        <v>30</v>
      </c>
      <c r="X71" s="1120">
        <v>26</v>
      </c>
      <c r="AN71" s="1130">
        <v>16</v>
      </c>
      <c r="AU71" s="1294">
        <v>30</v>
      </c>
      <c r="BC71" s="1294">
        <v>26</v>
      </c>
    </row>
    <row r="72" spans="12:55" outlineLevel="1">
      <c r="L72" s="1120">
        <v>100</v>
      </c>
      <c r="T72" s="1120">
        <v>40</v>
      </c>
      <c r="X72" s="1120">
        <v>20</v>
      </c>
      <c r="AN72" s="1130">
        <v>100</v>
      </c>
      <c r="AU72" s="1294">
        <v>40</v>
      </c>
      <c r="BC72" s="1294">
        <v>20</v>
      </c>
    </row>
    <row r="73" spans="12:55" outlineLevel="1">
      <c r="L73" s="1120">
        <v>45</v>
      </c>
      <c r="T73" s="1120">
        <v>20</v>
      </c>
      <c r="X73" s="1120">
        <v>40</v>
      </c>
      <c r="AN73" s="1130">
        <v>45</v>
      </c>
      <c r="AU73" s="1294">
        <v>20</v>
      </c>
      <c r="BC73" s="1294">
        <v>40</v>
      </c>
    </row>
    <row r="74" spans="12:55" outlineLevel="1">
      <c r="L74" s="1120">
        <v>33</v>
      </c>
      <c r="T74" s="1120">
        <v>42</v>
      </c>
      <c r="X74" s="1120">
        <v>35</v>
      </c>
      <c r="AN74" s="1130">
        <v>33</v>
      </c>
      <c r="AU74" s="1294">
        <v>42</v>
      </c>
      <c r="BC74" s="1294">
        <v>35</v>
      </c>
    </row>
    <row r="75" spans="12:55" outlineLevel="1">
      <c r="L75" s="1120">
        <v>30</v>
      </c>
      <c r="T75" s="1120">
        <v>30</v>
      </c>
      <c r="X75" s="1120">
        <v>40</v>
      </c>
      <c r="AN75" s="1130">
        <v>30</v>
      </c>
      <c r="AU75" s="1294">
        <v>30</v>
      </c>
      <c r="BC75" s="1294">
        <v>40</v>
      </c>
    </row>
    <row r="76" spans="12:55" outlineLevel="1">
      <c r="L76" s="1120">
        <v>20</v>
      </c>
      <c r="T76" s="1120">
        <v>25</v>
      </c>
      <c r="X76" s="1120">
        <v>24</v>
      </c>
      <c r="AN76" s="1130">
        <v>20</v>
      </c>
      <c r="AU76" s="1294">
        <v>25</v>
      </c>
      <c r="BC76" s="1294">
        <v>24</v>
      </c>
    </row>
    <row r="77" spans="12:55" outlineLevel="1">
      <c r="L77" s="1120">
        <v>44</v>
      </c>
      <c r="T77" s="1120">
        <v>56</v>
      </c>
      <c r="X77" s="1120">
        <v>20</v>
      </c>
      <c r="AN77" s="1130">
        <v>44</v>
      </c>
      <c r="AU77" s="1294">
        <v>56</v>
      </c>
      <c r="BC77" s="1294">
        <v>20</v>
      </c>
    </row>
    <row r="78" spans="12:55" outlineLevel="1">
      <c r="L78" s="1120">
        <v>23</v>
      </c>
      <c r="T78" s="1120">
        <v>56</v>
      </c>
      <c r="X78" s="1120">
        <v>25</v>
      </c>
      <c r="AN78" s="1130">
        <v>23</v>
      </c>
      <c r="AU78" s="1294">
        <v>56</v>
      </c>
      <c r="BC78" s="1294">
        <v>25</v>
      </c>
    </row>
    <row r="79" spans="12:55" outlineLevel="1">
      <c r="L79" s="1120">
        <v>40</v>
      </c>
      <c r="T79" s="1120">
        <v>50</v>
      </c>
      <c r="X79" s="1120">
        <v>38</v>
      </c>
      <c r="AN79" s="1130">
        <v>40</v>
      </c>
      <c r="AU79" s="1294">
        <v>50</v>
      </c>
      <c r="BC79" s="1294">
        <v>38</v>
      </c>
    </row>
    <row r="80" spans="12:55" outlineLevel="1">
      <c r="L80" s="1120">
        <v>20</v>
      </c>
      <c r="T80" s="1120">
        <v>40</v>
      </c>
      <c r="X80" s="1120">
        <v>48</v>
      </c>
      <c r="AN80" s="1130">
        <v>20</v>
      </c>
      <c r="AU80" s="1294">
        <v>40</v>
      </c>
      <c r="BC80" s="1294">
        <v>48</v>
      </c>
    </row>
    <row r="81" spans="12:55" outlineLevel="1">
      <c r="L81" s="1120">
        <v>24</v>
      </c>
      <c r="T81" s="1120">
        <v>30</v>
      </c>
      <c r="X81" s="1120">
        <v>25</v>
      </c>
      <c r="AN81" s="1130">
        <v>24</v>
      </c>
      <c r="AU81" s="1294">
        <v>30</v>
      </c>
      <c r="BC81" s="1294">
        <v>25</v>
      </c>
    </row>
    <row r="82" spans="12:55" outlineLevel="1">
      <c r="L82" s="1120">
        <v>6</v>
      </c>
      <c r="T82" s="1120">
        <v>100</v>
      </c>
      <c r="X82" s="1120">
        <v>31</v>
      </c>
      <c r="AN82" s="1130">
        <v>6</v>
      </c>
      <c r="AU82" s="1294">
        <v>100</v>
      </c>
      <c r="BC82" s="1294">
        <v>31</v>
      </c>
    </row>
    <row r="83" spans="12:55" outlineLevel="1">
      <c r="T83" s="1120">
        <v>100</v>
      </c>
      <c r="X83" s="1120">
        <v>40</v>
      </c>
      <c r="AU83" s="1294">
        <v>100</v>
      </c>
      <c r="BC83" s="1294">
        <v>40</v>
      </c>
    </row>
    <row r="84" spans="12:55" outlineLevel="1">
      <c r="T84" s="1120">
        <v>55</v>
      </c>
      <c r="X84" s="1120">
        <v>17</v>
      </c>
      <c r="AU84" s="1294">
        <v>55</v>
      </c>
      <c r="BC84" s="1294">
        <v>17</v>
      </c>
    </row>
    <row r="85" spans="12:55" outlineLevel="1">
      <c r="T85" s="1120">
        <v>90</v>
      </c>
      <c r="X85" s="1120">
        <v>31</v>
      </c>
      <c r="AU85" s="1294">
        <v>90</v>
      </c>
      <c r="BC85" s="1294">
        <v>31</v>
      </c>
    </row>
    <row r="86" spans="12:55" outlineLevel="1">
      <c r="T86" s="1120">
        <v>45</v>
      </c>
      <c r="X86" s="1120">
        <v>100</v>
      </c>
      <c r="AU86" s="1294">
        <v>45</v>
      </c>
      <c r="BC86" s="1294">
        <v>100</v>
      </c>
    </row>
    <row r="87" spans="12:55" outlineLevel="1">
      <c r="T87" s="1120">
        <v>33</v>
      </c>
      <c r="X87" s="1120">
        <v>7</v>
      </c>
      <c r="AU87" s="1294">
        <v>33</v>
      </c>
      <c r="BC87" s="1294">
        <v>7</v>
      </c>
    </row>
    <row r="88" spans="12:55" outlineLevel="1">
      <c r="T88" s="1120">
        <v>75</v>
      </c>
      <c r="X88" s="1120">
        <v>45</v>
      </c>
      <c r="AU88" s="1294">
        <v>75</v>
      </c>
      <c r="BC88" s="1294">
        <v>45</v>
      </c>
    </row>
    <row r="89" spans="12:55" outlineLevel="1">
      <c r="T89" s="1120">
        <v>36</v>
      </c>
      <c r="X89" s="1120">
        <v>30</v>
      </c>
      <c r="AU89" s="1294">
        <v>36</v>
      </c>
      <c r="BC89" s="1294">
        <v>30</v>
      </c>
    </row>
    <row r="90" spans="12:55" outlineLevel="1">
      <c r="T90" s="1120">
        <v>20</v>
      </c>
      <c r="X90" s="1120">
        <v>42.5</v>
      </c>
      <c r="AU90" s="1294">
        <v>20</v>
      </c>
      <c r="BC90" s="1294">
        <v>42.5</v>
      </c>
    </row>
    <row r="91" spans="12:55" outlineLevel="1">
      <c r="T91" s="1120">
        <v>35</v>
      </c>
      <c r="X91" s="1120">
        <v>35</v>
      </c>
      <c r="AU91" s="1294">
        <v>35</v>
      </c>
      <c r="BC91" s="1294">
        <v>35</v>
      </c>
    </row>
    <row r="92" spans="12:55" outlineLevel="1">
      <c r="T92" s="1120">
        <v>30</v>
      </c>
      <c r="X92" s="1120">
        <v>33</v>
      </c>
      <c r="AU92" s="1294">
        <v>30</v>
      </c>
      <c r="BC92" s="1294">
        <v>33</v>
      </c>
    </row>
    <row r="93" spans="12:55" outlineLevel="1">
      <c r="T93" s="1120">
        <v>33</v>
      </c>
      <c r="X93" s="1120">
        <v>30</v>
      </c>
      <c r="AU93" s="1294">
        <v>33</v>
      </c>
      <c r="BC93" s="1294">
        <v>30</v>
      </c>
    </row>
    <row r="94" spans="12:55" outlineLevel="1">
      <c r="T94" s="1120">
        <v>50</v>
      </c>
      <c r="X94" s="1120">
        <v>30</v>
      </c>
      <c r="AU94" s="1294">
        <v>50</v>
      </c>
      <c r="BC94" s="1294">
        <v>30</v>
      </c>
    </row>
    <row r="95" spans="12:55" outlineLevel="1">
      <c r="T95" s="1120">
        <v>24</v>
      </c>
      <c r="X95" s="1120">
        <v>50</v>
      </c>
      <c r="AU95" s="1294">
        <v>24</v>
      </c>
      <c r="BC95" s="1294">
        <v>50</v>
      </c>
    </row>
    <row r="96" spans="12:55" outlineLevel="1">
      <c r="T96" s="1120">
        <v>43</v>
      </c>
      <c r="X96" s="1120">
        <v>20</v>
      </c>
      <c r="AU96" s="1294">
        <v>43</v>
      </c>
      <c r="BC96" s="1294">
        <v>20</v>
      </c>
    </row>
    <row r="97" spans="6:55" outlineLevel="1">
      <c r="T97" s="1120">
        <v>70</v>
      </c>
      <c r="X97" s="1120">
        <v>46</v>
      </c>
      <c r="AU97" s="1294">
        <v>70</v>
      </c>
      <c r="BC97" s="1294">
        <v>46</v>
      </c>
    </row>
    <row r="98" spans="6:55" outlineLevel="1">
      <c r="T98" s="1120">
        <v>40</v>
      </c>
      <c r="X98" s="1120">
        <v>20</v>
      </c>
      <c r="AU98" s="1294">
        <v>40</v>
      </c>
      <c r="BC98" s="1294">
        <v>20</v>
      </c>
    </row>
    <row r="99" spans="6:55" outlineLevel="1">
      <c r="T99" s="1120">
        <v>30</v>
      </c>
      <c r="X99" s="1120">
        <v>12.5</v>
      </c>
      <c r="AU99" s="1294">
        <v>30</v>
      </c>
      <c r="BC99" s="1294">
        <v>12.5</v>
      </c>
    </row>
    <row r="100" spans="6:55" outlineLevel="1">
      <c r="T100" s="1120">
        <v>26.5</v>
      </c>
      <c r="X100" s="1120">
        <v>30</v>
      </c>
      <c r="AU100" s="1294">
        <v>26.5</v>
      </c>
      <c r="BC100" s="1294">
        <v>30</v>
      </c>
    </row>
    <row r="101" spans="6:55" outlineLevel="1">
      <c r="T101" s="1120">
        <v>25</v>
      </c>
      <c r="AU101" s="1294">
        <v>25</v>
      </c>
    </row>
    <row r="102" spans="6:55" outlineLevel="1">
      <c r="T102" s="1120">
        <v>25</v>
      </c>
      <c r="AU102" s="1294">
        <v>25</v>
      </c>
    </row>
    <row r="104" spans="6:55">
      <c r="L104" s="1120" t="s">
        <v>240</v>
      </c>
      <c r="P104" s="1120" t="s">
        <v>240</v>
      </c>
      <c r="T104" s="1120" t="s">
        <v>240</v>
      </c>
      <c r="X104" s="1120" t="s">
        <v>240</v>
      </c>
      <c r="AB104" s="1120" t="s">
        <v>240</v>
      </c>
      <c r="AF104" s="1130" t="s">
        <v>240</v>
      </c>
      <c r="AJ104" s="1130" t="s">
        <v>240</v>
      </c>
    </row>
    <row r="105" spans="6:55">
      <c r="F105" s="1125">
        <v>168</v>
      </c>
      <c r="G105" s="1120" t="s">
        <v>115</v>
      </c>
      <c r="L105" s="1120" t="s">
        <v>217</v>
      </c>
      <c r="P105" s="1120" t="s">
        <v>217</v>
      </c>
      <c r="T105" s="1120" t="s">
        <v>217</v>
      </c>
      <c r="X105" s="1120" t="s">
        <v>217</v>
      </c>
      <c r="AB105" s="1120" t="s">
        <v>217</v>
      </c>
      <c r="AF105" s="1130" t="s">
        <v>217</v>
      </c>
      <c r="AJ105" s="1130" t="s">
        <v>217</v>
      </c>
    </row>
    <row r="106" spans="6:55">
      <c r="F106" s="1125" t="s">
        <v>78</v>
      </c>
      <c r="L106" s="1120">
        <v>30.69047619047619</v>
      </c>
      <c r="P106" s="1120">
        <v>26.954545454545453</v>
      </c>
      <c r="Q106" s="1111" t="e">
        <v>#DIV/0!</v>
      </c>
      <c r="R106" s="1111" t="e">
        <v>#DIV/0!</v>
      </c>
      <c r="S106" s="1096" t="e">
        <v>#DIV/0!</v>
      </c>
      <c r="T106" s="1120">
        <v>47.645161290322584</v>
      </c>
      <c r="U106" s="1111" t="e">
        <v>#DIV/0!</v>
      </c>
      <c r="V106" s="1111" t="e">
        <v>#DIV/0!</v>
      </c>
      <c r="W106" s="1096" t="e">
        <v>#DIV/0!</v>
      </c>
      <c r="X106" s="1120">
        <v>30.69047619047619</v>
      </c>
      <c r="AB106" s="1120">
        <v>26.954545454545453</v>
      </c>
    </row>
    <row r="107" spans="6:55">
      <c r="F107" s="1125" t="s">
        <v>93</v>
      </c>
      <c r="K107" s="1120" t="s">
        <v>241</v>
      </c>
      <c r="L107" s="1120">
        <v>5.1559999999999997</v>
      </c>
      <c r="P107" s="1120">
        <v>4.5283636363636361</v>
      </c>
      <c r="T107" s="1120">
        <v>8.0043870967741935</v>
      </c>
      <c r="X107" s="1120">
        <v>5.1559999999999997</v>
      </c>
      <c r="AB107" s="1120">
        <v>4.5283636363636361</v>
      </c>
    </row>
    <row r="108" spans="6:55">
      <c r="P108" s="1120">
        <v>30</v>
      </c>
      <c r="T108" s="1120">
        <v>24</v>
      </c>
      <c r="X108" s="1120">
        <v>21</v>
      </c>
    </row>
    <row r="109" spans="6:55">
      <c r="P109" s="1120">
        <v>18</v>
      </c>
      <c r="T109" s="1120">
        <v>80</v>
      </c>
      <c r="X109" s="1120">
        <v>30</v>
      </c>
    </row>
    <row r="110" spans="6:55">
      <c r="P110" s="1120">
        <v>28</v>
      </c>
      <c r="T110" s="1120">
        <v>120</v>
      </c>
      <c r="X110" s="1120">
        <v>70</v>
      </c>
    </row>
    <row r="111" spans="6:55">
      <c r="P111" s="1120">
        <v>15</v>
      </c>
      <c r="T111" s="1120">
        <v>100</v>
      </c>
      <c r="X111" s="1120">
        <v>28</v>
      </c>
    </row>
    <row r="112" spans="6:55">
      <c r="P112" s="1120">
        <v>15</v>
      </c>
      <c r="T112" s="1120">
        <v>150</v>
      </c>
      <c r="X112" s="1120">
        <v>38</v>
      </c>
    </row>
    <row r="113" spans="16:24">
      <c r="P113" s="1120">
        <v>60</v>
      </c>
      <c r="T113" s="1120">
        <v>58</v>
      </c>
      <c r="X113" s="1120">
        <v>26</v>
      </c>
    </row>
    <row r="114" spans="16:24">
      <c r="P114" s="1120">
        <v>27</v>
      </c>
      <c r="T114" s="1120">
        <v>30</v>
      </c>
      <c r="X114" s="1120">
        <v>40</v>
      </c>
    </row>
    <row r="115" spans="16:24">
      <c r="P115" s="1120">
        <v>25</v>
      </c>
      <c r="T115" s="1120">
        <v>80</v>
      </c>
      <c r="X115" s="1120">
        <v>20</v>
      </c>
    </row>
    <row r="116" spans="16:24">
      <c r="P116" s="1120">
        <v>30</v>
      </c>
      <c r="T116" s="1120">
        <v>33</v>
      </c>
      <c r="X116" s="1120">
        <v>20</v>
      </c>
    </row>
    <row r="117" spans="16:24">
      <c r="P117" s="1120">
        <v>35</v>
      </c>
      <c r="T117" s="1120">
        <v>70</v>
      </c>
      <c r="X117" s="1120">
        <v>26</v>
      </c>
    </row>
    <row r="118" spans="16:24">
      <c r="P118" s="1120">
        <v>5</v>
      </c>
      <c r="T118" s="1120">
        <v>30</v>
      </c>
      <c r="X118" s="1120">
        <v>11</v>
      </c>
    </row>
    <row r="119" spans="16:24">
      <c r="P119" s="1120">
        <v>15</v>
      </c>
      <c r="T119" s="1120">
        <v>33</v>
      </c>
      <c r="X119" s="1120">
        <v>35</v>
      </c>
    </row>
    <row r="120" spans="16:24">
      <c r="P120" s="1120">
        <v>50</v>
      </c>
      <c r="T120" s="1120">
        <v>30</v>
      </c>
      <c r="X120" s="1120">
        <v>2.5</v>
      </c>
    </row>
    <row r="121" spans="16:24">
      <c r="P121" s="1120">
        <v>30</v>
      </c>
      <c r="T121" s="1120">
        <v>54</v>
      </c>
      <c r="X121" s="1120">
        <v>4.5</v>
      </c>
    </row>
    <row r="122" spans="16:24">
      <c r="P122" s="1120">
        <v>20</v>
      </c>
      <c r="T122" s="1120">
        <v>45</v>
      </c>
      <c r="X122" s="1120">
        <v>37</v>
      </c>
    </row>
    <row r="123" spans="16:24">
      <c r="P123" s="1120">
        <v>25</v>
      </c>
      <c r="T123" s="1120">
        <v>30</v>
      </c>
      <c r="X123" s="1120">
        <v>25</v>
      </c>
    </row>
    <row r="124" spans="16:24">
      <c r="P124" s="1120">
        <v>25</v>
      </c>
      <c r="T124" s="1120">
        <v>35</v>
      </c>
      <c r="X124" s="1120">
        <v>22</v>
      </c>
    </row>
    <row r="125" spans="16:24">
      <c r="P125" s="1120">
        <v>25</v>
      </c>
      <c r="T125" s="1120">
        <v>38</v>
      </c>
      <c r="X125" s="1120">
        <v>18</v>
      </c>
    </row>
    <row r="126" spans="16:24">
      <c r="P126" s="1120">
        <v>35</v>
      </c>
      <c r="T126" s="1120">
        <v>30</v>
      </c>
      <c r="X126" s="1120">
        <v>50</v>
      </c>
    </row>
    <row r="127" spans="16:24">
      <c r="P127" s="1120">
        <v>24</v>
      </c>
      <c r="T127" s="1120">
        <v>30</v>
      </c>
      <c r="X127" s="1120">
        <v>25</v>
      </c>
    </row>
    <row r="128" spans="16:24">
      <c r="P128" s="1120">
        <v>50</v>
      </c>
      <c r="T128" s="1120">
        <v>140</v>
      </c>
      <c r="X128" s="1120">
        <v>33</v>
      </c>
    </row>
    <row r="129" spans="16:24">
      <c r="P129" s="1120">
        <v>6</v>
      </c>
      <c r="T129" s="1120">
        <v>30</v>
      </c>
      <c r="X129" s="1120">
        <v>28</v>
      </c>
    </row>
    <row r="130" spans="16:24">
      <c r="T130" s="1120">
        <v>35</v>
      </c>
      <c r="X130" s="1120">
        <v>35</v>
      </c>
    </row>
    <row r="131" spans="16:24">
      <c r="T131" s="1120">
        <v>5</v>
      </c>
      <c r="X131" s="1120">
        <v>30</v>
      </c>
    </row>
    <row r="132" spans="16:24">
      <c r="T132" s="1120">
        <v>15</v>
      </c>
      <c r="X132" s="1120">
        <v>10</v>
      </c>
    </row>
    <row r="133" spans="16:24">
      <c r="T133" s="1120">
        <v>50</v>
      </c>
      <c r="X133" s="1120">
        <v>10</v>
      </c>
    </row>
    <row r="134" spans="16:24">
      <c r="T134" s="1120">
        <v>50</v>
      </c>
      <c r="X134" s="1120">
        <v>20</v>
      </c>
    </row>
    <row r="135" spans="16:24">
      <c r="T135" s="1120">
        <v>30</v>
      </c>
      <c r="X135" s="1120">
        <v>50</v>
      </c>
    </row>
    <row r="136" spans="16:24">
      <c r="T136" s="1120">
        <v>30</v>
      </c>
      <c r="X136" s="1120">
        <v>7</v>
      </c>
    </row>
    <row r="137" spans="16:24">
      <c r="T137" s="1120">
        <v>50</v>
      </c>
      <c r="X137" s="1120">
        <v>50</v>
      </c>
    </row>
    <row r="138" spans="16:24">
      <c r="T138" s="1120">
        <v>30</v>
      </c>
      <c r="X138" s="1120">
        <v>45</v>
      </c>
    </row>
    <row r="139" spans="16:24">
      <c r="T139" s="1120">
        <v>100</v>
      </c>
      <c r="X139" s="1120">
        <v>54</v>
      </c>
    </row>
    <row r="140" spans="16:24">
      <c r="T140" s="1120">
        <v>30</v>
      </c>
      <c r="X140" s="1120">
        <v>30</v>
      </c>
    </row>
    <row r="141" spans="16:24">
      <c r="T141" s="1120">
        <v>50</v>
      </c>
      <c r="X141" s="1120">
        <v>50</v>
      </c>
    </row>
    <row r="142" spans="16:24">
      <c r="T142" s="1120">
        <v>60</v>
      </c>
      <c r="X142" s="1120">
        <v>30</v>
      </c>
    </row>
    <row r="143" spans="16:24">
      <c r="T143" s="1120">
        <v>70</v>
      </c>
      <c r="X143" s="1120">
        <v>50</v>
      </c>
    </row>
    <row r="144" spans="16:24">
      <c r="T144" s="1120">
        <v>45</v>
      </c>
      <c r="X144" s="1120">
        <v>30</v>
      </c>
    </row>
    <row r="145" spans="20:24">
      <c r="T145" s="1120">
        <v>30</v>
      </c>
      <c r="X145" s="1120">
        <v>50</v>
      </c>
    </row>
    <row r="146" spans="20:24">
      <c r="T146" s="1120">
        <v>50</v>
      </c>
      <c r="X146" s="1120">
        <v>40</v>
      </c>
    </row>
    <row r="147" spans="20:24">
      <c r="T147" s="1120">
        <v>60</v>
      </c>
      <c r="X147" s="1120">
        <v>45</v>
      </c>
    </row>
    <row r="148" spans="20:24">
      <c r="T148" s="1120">
        <v>70</v>
      </c>
      <c r="X148" s="1120">
        <v>40</v>
      </c>
    </row>
    <row r="149" spans="20:24">
      <c r="T149" s="1120">
        <v>55</v>
      </c>
      <c r="X149" s="1120">
        <v>45</v>
      </c>
    </row>
    <row r="150" spans="20:24">
      <c r="T150" s="1120">
        <v>30</v>
      </c>
      <c r="X150" s="1120">
        <v>25</v>
      </c>
    </row>
    <row r="151" spans="20:24">
      <c r="T151" s="1120">
        <v>50</v>
      </c>
      <c r="X151" s="1120">
        <v>30</v>
      </c>
    </row>
    <row r="152" spans="20:24">
      <c r="T152" s="1120">
        <v>75</v>
      </c>
      <c r="X152" s="1120">
        <v>22</v>
      </c>
    </row>
    <row r="153" spans="20:24">
      <c r="T153" s="1120">
        <v>20</v>
      </c>
      <c r="X153" s="1120">
        <v>28</v>
      </c>
    </row>
    <row r="154" spans="20:24">
      <c r="T154" s="1120">
        <v>50</v>
      </c>
      <c r="X154" s="1120">
        <v>30</v>
      </c>
    </row>
    <row r="155" spans="20:24">
      <c r="T155" s="1120">
        <v>36</v>
      </c>
      <c r="X155" s="1120">
        <v>25</v>
      </c>
    </row>
    <row r="156" spans="20:24">
      <c r="T156" s="1120">
        <v>27</v>
      </c>
      <c r="X156" s="1120">
        <v>27</v>
      </c>
    </row>
    <row r="157" spans="20:24">
      <c r="T157" s="1120">
        <v>50</v>
      </c>
      <c r="X157" s="1120">
        <v>50</v>
      </c>
    </row>
    <row r="158" spans="20:24">
      <c r="T158" s="1120">
        <v>22</v>
      </c>
      <c r="X158" s="1120">
        <v>18</v>
      </c>
    </row>
    <row r="159" spans="20:24">
      <c r="T159" s="1120">
        <v>43</v>
      </c>
      <c r="X159" s="1120">
        <v>18</v>
      </c>
    </row>
    <row r="160" spans="20:24">
      <c r="T160" s="1120">
        <v>43</v>
      </c>
      <c r="X160" s="1120">
        <v>16</v>
      </c>
    </row>
    <row r="161" spans="6:36">
      <c r="T161" s="1120">
        <v>75</v>
      </c>
      <c r="X161" s="1120">
        <v>20</v>
      </c>
    </row>
    <row r="162" spans="6:36">
      <c r="T162" s="1120">
        <v>30</v>
      </c>
      <c r="X162" s="1120">
        <v>20</v>
      </c>
    </row>
    <row r="163" spans="6:36">
      <c r="T163" s="1120">
        <v>40</v>
      </c>
      <c r="X163" s="1120">
        <v>50</v>
      </c>
    </row>
    <row r="164" spans="6:36">
      <c r="T164" s="1120">
        <v>26</v>
      </c>
      <c r="X164" s="1120">
        <v>45</v>
      </c>
    </row>
    <row r="165" spans="6:36">
      <c r="T165" s="1120">
        <v>25</v>
      </c>
      <c r="X165" s="1120">
        <v>40</v>
      </c>
    </row>
    <row r="166" spans="6:36">
      <c r="T166" s="1120">
        <v>20</v>
      </c>
      <c r="X166" s="1120">
        <v>12.5</v>
      </c>
    </row>
    <row r="167" spans="6:36">
      <c r="T167" s="1120">
        <v>42</v>
      </c>
      <c r="X167" s="1120">
        <v>24</v>
      </c>
    </row>
    <row r="168" spans="6:36">
      <c r="T168" s="1120">
        <v>40</v>
      </c>
      <c r="X168" s="1120">
        <v>30</v>
      </c>
    </row>
    <row r="169" spans="6:36">
      <c r="T169" s="1120">
        <v>25</v>
      </c>
      <c r="X169" s="1120">
        <v>50</v>
      </c>
    </row>
    <row r="170" spans="6:36">
      <c r="X170" s="1120">
        <v>22</v>
      </c>
    </row>
    <row r="171" spans="6:36">
      <c r="F171" s="1125">
        <v>132</v>
      </c>
    </row>
    <row r="173" spans="6:36" ht="48">
      <c r="L173" s="1120" t="s">
        <v>385</v>
      </c>
      <c r="P173" s="1120" t="s">
        <v>385</v>
      </c>
      <c r="Q173" s="1111" t="s">
        <v>682</v>
      </c>
      <c r="R173" s="1111" t="s">
        <v>684</v>
      </c>
      <c r="S173" s="1096" t="s">
        <v>94</v>
      </c>
      <c r="T173" s="1120" t="s">
        <v>385</v>
      </c>
      <c r="U173" s="1111" t="s">
        <v>682</v>
      </c>
      <c r="V173" s="1111" t="s">
        <v>684</v>
      </c>
      <c r="W173" s="1096" t="s">
        <v>94</v>
      </c>
      <c r="X173" s="1120" t="s">
        <v>385</v>
      </c>
      <c r="Y173" s="1111" t="s">
        <v>682</v>
      </c>
      <c r="Z173" s="1111" t="s">
        <v>684</v>
      </c>
      <c r="AB173" s="1120" t="s">
        <v>385</v>
      </c>
      <c r="AF173" s="1130" t="s">
        <v>385</v>
      </c>
      <c r="AJ173" s="1130" t="s">
        <v>385</v>
      </c>
    </row>
    <row r="174" spans="6:36">
      <c r="L174" s="1120" t="s">
        <v>217</v>
      </c>
      <c r="P174" s="1120" t="s">
        <v>217</v>
      </c>
      <c r="Q174" s="1111" t="s">
        <v>683</v>
      </c>
      <c r="R174" s="1111">
        <v>0</v>
      </c>
      <c r="T174" s="1120" t="s">
        <v>217</v>
      </c>
      <c r="U174" s="1111" t="s">
        <v>683</v>
      </c>
      <c r="X174" s="1120" t="s">
        <v>217</v>
      </c>
      <c r="Y174" s="1111" t="s">
        <v>683</v>
      </c>
      <c r="Z174" s="1111">
        <v>0</v>
      </c>
      <c r="AB174" s="1120" t="s">
        <v>217</v>
      </c>
      <c r="AF174" s="1130" t="s">
        <v>217</v>
      </c>
      <c r="AJ174" s="1130" t="s">
        <v>217</v>
      </c>
    </row>
    <row r="175" spans="6:36">
      <c r="F175" s="1125" t="s">
        <v>78</v>
      </c>
      <c r="L175" s="1120">
        <v>4.9477272727272723</v>
      </c>
      <c r="P175" s="1120">
        <v>4.8772727272727279</v>
      </c>
      <c r="R175" s="1111" t="e">
        <v>#VALUE!</v>
      </c>
      <c r="S175" s="1096">
        <v>5.4512971120900646</v>
      </c>
      <c r="T175" s="1120">
        <v>5.1826923076923075</v>
      </c>
      <c r="W175" s="1096">
        <v>4.8108830237862481</v>
      </c>
      <c r="X175" s="1120">
        <v>4.9477272727272723</v>
      </c>
      <c r="AA175" s="1111" t="e">
        <v>#DIV/0!</v>
      </c>
      <c r="AB175" s="1120">
        <v>4.1538461538461542</v>
      </c>
      <c r="AF175" s="1130" t="e">
        <v>#DIV/0!</v>
      </c>
      <c r="AJ175" s="1130" t="e">
        <v>#DIV/0!</v>
      </c>
    </row>
    <row r="176" spans="6:36">
      <c r="F176" s="1125" t="s">
        <v>95</v>
      </c>
      <c r="P176" s="1120">
        <v>5.7208333333333341</v>
      </c>
      <c r="T176" s="1120">
        <v>6.8090909090909095</v>
      </c>
      <c r="X176" s="1120">
        <v>5.3</v>
      </c>
      <c r="AA176" s="1111" t="e">
        <v>#DIV/0!</v>
      </c>
      <c r="AB176" s="1120">
        <v>5.6</v>
      </c>
      <c r="AF176" s="1130" t="e">
        <v>#DIV/0!</v>
      </c>
      <c r="AJ176" s="1130" t="e">
        <v>#DIV/0!</v>
      </c>
    </row>
    <row r="177" spans="6:37">
      <c r="F177" s="1125" t="s">
        <v>96</v>
      </c>
      <c r="P177" s="1120">
        <v>5.4512971120900646</v>
      </c>
      <c r="T177" s="1120">
        <v>4.8108830237862481</v>
      </c>
    </row>
    <row r="178" spans="6:37">
      <c r="P178" s="1120">
        <v>3</v>
      </c>
      <c r="Q178" s="1111">
        <v>15</v>
      </c>
      <c r="R178" s="1111">
        <v>2.4473813020068529</v>
      </c>
      <c r="S178" s="1096">
        <v>7.3421439060205582</v>
      </c>
      <c r="T178" s="1120">
        <v>3</v>
      </c>
      <c r="U178" s="1111" t="s">
        <v>603</v>
      </c>
      <c r="V178" s="1111" t="s">
        <v>603</v>
      </c>
      <c r="W178" s="1096" t="s">
        <v>603</v>
      </c>
      <c r="X178" s="1120">
        <v>3</v>
      </c>
      <c r="AB178" s="1120">
        <v>3</v>
      </c>
    </row>
    <row r="179" spans="6:37">
      <c r="P179" s="1120">
        <v>3</v>
      </c>
      <c r="Q179" s="1111" t="s">
        <v>603</v>
      </c>
      <c r="R179" s="1111" t="s">
        <v>603</v>
      </c>
      <c r="S179" s="1096" t="s">
        <v>603</v>
      </c>
      <c r="T179" s="1120">
        <v>8</v>
      </c>
      <c r="U179" s="1111" t="s">
        <v>603</v>
      </c>
      <c r="V179" s="1111" t="s">
        <v>603</v>
      </c>
      <c r="W179" s="1096" t="s">
        <v>603</v>
      </c>
      <c r="X179" s="1120">
        <v>3</v>
      </c>
      <c r="AB179" s="1120">
        <v>4</v>
      </c>
    </row>
    <row r="180" spans="6:37">
      <c r="P180" s="1120">
        <v>3</v>
      </c>
      <c r="Q180" s="1111">
        <v>140</v>
      </c>
      <c r="R180" s="1111">
        <v>22.842225485397293</v>
      </c>
      <c r="S180" s="1096">
        <v>68.526676456191879</v>
      </c>
      <c r="T180" s="1120">
        <v>5</v>
      </c>
      <c r="U180" s="1111">
        <v>15</v>
      </c>
      <c r="V180" s="1111">
        <v>0.97751710654936474</v>
      </c>
      <c r="W180" s="1096">
        <v>4.8875855327468241</v>
      </c>
      <c r="X180" s="1120">
        <v>7</v>
      </c>
      <c r="AB180" s="1120">
        <v>1</v>
      </c>
    </row>
    <row r="181" spans="6:37">
      <c r="P181" s="1120">
        <v>10</v>
      </c>
      <c r="Q181" s="1111">
        <v>140</v>
      </c>
      <c r="R181" s="1111">
        <v>22.842225485397293</v>
      </c>
      <c r="S181" s="1096">
        <v>228.42225485397293</v>
      </c>
      <c r="T181" s="1120">
        <v>2.5</v>
      </c>
      <c r="U181" s="1111">
        <v>70</v>
      </c>
      <c r="V181" s="1111">
        <v>4.5617464972303692</v>
      </c>
      <c r="W181" s="1096">
        <v>11.404366243075923</v>
      </c>
      <c r="X181" s="1120">
        <v>2</v>
      </c>
      <c r="AB181" s="1120">
        <v>1.5</v>
      </c>
    </row>
    <row r="182" spans="6:37">
      <c r="P182" s="1120">
        <v>6</v>
      </c>
      <c r="Q182" s="1111">
        <v>1</v>
      </c>
      <c r="R182" s="1111">
        <v>0.16315875346712352</v>
      </c>
      <c r="S182" s="1096">
        <v>0.9789525208027412</v>
      </c>
      <c r="T182" s="1120">
        <v>3</v>
      </c>
      <c r="U182" s="1111">
        <v>3</v>
      </c>
      <c r="V182" s="1111">
        <v>0.19550342130987297</v>
      </c>
      <c r="W182" s="1096">
        <v>0.58651026392961891</v>
      </c>
      <c r="X182" s="1120">
        <v>3</v>
      </c>
      <c r="AB182" s="1120">
        <v>15</v>
      </c>
    </row>
    <row r="183" spans="6:37">
      <c r="P183" s="1120">
        <v>1.5</v>
      </c>
      <c r="Q183" s="1111">
        <v>4.5999999999999996</v>
      </c>
      <c r="R183" s="1111">
        <v>0.75053026594876815</v>
      </c>
      <c r="S183" s="1096">
        <v>1.1257953989231522</v>
      </c>
      <c r="T183" s="1120">
        <v>3</v>
      </c>
      <c r="U183" s="1111">
        <v>140</v>
      </c>
      <c r="V183" s="1111">
        <v>9.1234929944607384</v>
      </c>
      <c r="W183" s="1096">
        <v>27.370478983382213</v>
      </c>
      <c r="X183" s="1120">
        <v>3</v>
      </c>
      <c r="AB183" s="1120">
        <v>2</v>
      </c>
    </row>
    <row r="184" spans="6:37">
      <c r="P184" s="1120">
        <v>12.5</v>
      </c>
      <c r="Q184" s="1111" t="s">
        <v>603</v>
      </c>
      <c r="R184" s="1111" t="s">
        <v>603</v>
      </c>
      <c r="S184" s="1096" t="s">
        <v>603</v>
      </c>
      <c r="T184" s="1120">
        <v>10</v>
      </c>
      <c r="U184" s="1111">
        <v>140</v>
      </c>
      <c r="V184" s="1111">
        <v>9.1234929944607384</v>
      </c>
      <c r="W184" s="1096">
        <v>91.234929944607387</v>
      </c>
      <c r="X184" s="1120">
        <v>2.5</v>
      </c>
      <c r="AB184" s="1120">
        <v>4</v>
      </c>
    </row>
    <row r="185" spans="6:37">
      <c r="P185" s="1120">
        <v>5</v>
      </c>
      <c r="Q185" s="1111" t="s">
        <v>603</v>
      </c>
      <c r="R185" s="1111" t="s">
        <v>603</v>
      </c>
      <c r="S185" s="1096" t="s">
        <v>603</v>
      </c>
      <c r="T185" s="1120">
        <v>6</v>
      </c>
      <c r="U185" s="1111">
        <v>1</v>
      </c>
      <c r="V185" s="1111">
        <v>6.5167807103290981E-2</v>
      </c>
      <c r="W185" s="1096">
        <v>0.39100684261974589</v>
      </c>
      <c r="X185" s="1120">
        <v>2</v>
      </c>
      <c r="AB185" s="1120">
        <v>2</v>
      </c>
    </row>
    <row r="186" spans="6:37">
      <c r="P186" s="1120">
        <v>6</v>
      </c>
      <c r="Q186" s="1111" t="s">
        <v>603</v>
      </c>
      <c r="R186" s="1111" t="s">
        <v>603</v>
      </c>
      <c r="S186" s="1096" t="s">
        <v>603</v>
      </c>
      <c r="T186" s="1120">
        <v>1.5</v>
      </c>
      <c r="U186" s="1111">
        <v>4.5999999999999996</v>
      </c>
      <c r="V186" s="1111">
        <v>0.29977191267513853</v>
      </c>
      <c r="W186" s="1096">
        <v>0.44965786901270777</v>
      </c>
      <c r="X186" s="1120">
        <v>3</v>
      </c>
      <c r="AB186" s="1120">
        <v>3</v>
      </c>
    </row>
    <row r="187" spans="6:37">
      <c r="P187" s="1120">
        <v>3</v>
      </c>
      <c r="Q187" s="1111">
        <v>40</v>
      </c>
      <c r="R187" s="1111">
        <v>6.5263501386849407</v>
      </c>
      <c r="S187" s="1096">
        <v>19.579050416054823</v>
      </c>
      <c r="T187" s="1120">
        <v>15</v>
      </c>
      <c r="U187" s="1111" t="s">
        <v>603</v>
      </c>
      <c r="V187" s="1111" t="s">
        <v>603</v>
      </c>
      <c r="W187" s="1096" t="s">
        <v>603</v>
      </c>
      <c r="X187" s="1120">
        <v>10</v>
      </c>
      <c r="AB187" s="1120">
        <v>15</v>
      </c>
      <c r="AC187" s="1107" t="s">
        <v>603</v>
      </c>
      <c r="AG187" s="1130" t="s">
        <v>603</v>
      </c>
      <c r="AK187" s="1130" t="s">
        <v>603</v>
      </c>
    </row>
    <row r="188" spans="6:37">
      <c r="P188" s="1120">
        <v>2</v>
      </c>
      <c r="Q188" s="1111">
        <v>50</v>
      </c>
      <c r="R188" s="1111">
        <v>8.1579376733561766</v>
      </c>
      <c r="S188" s="1096">
        <v>16.315875346712353</v>
      </c>
      <c r="T188" s="1120">
        <v>12.5</v>
      </c>
      <c r="U188" s="1111" t="s">
        <v>603</v>
      </c>
      <c r="V188" s="1111" t="s">
        <v>603</v>
      </c>
      <c r="W188" s="1096" t="s">
        <v>603</v>
      </c>
      <c r="X188" s="1120">
        <v>3.5</v>
      </c>
      <c r="AB188" s="1120">
        <v>15</v>
      </c>
      <c r="AC188" s="1107" t="s">
        <v>603</v>
      </c>
      <c r="AG188" s="1130" t="s">
        <v>603</v>
      </c>
      <c r="AK188" s="1130" t="s">
        <v>603</v>
      </c>
    </row>
    <row r="189" spans="6:37">
      <c r="P189" s="1120">
        <v>7</v>
      </c>
      <c r="Q189" s="1111">
        <v>30</v>
      </c>
      <c r="R189" s="1111">
        <v>4.8947626040137058</v>
      </c>
      <c r="S189" s="1096">
        <v>34.26333822809594</v>
      </c>
      <c r="T189" s="1120">
        <v>5</v>
      </c>
      <c r="U189" s="1111">
        <v>1</v>
      </c>
      <c r="V189" s="1111">
        <v>6.5167807103290981E-2</v>
      </c>
      <c r="W189" s="1096">
        <v>0.32583903551645488</v>
      </c>
      <c r="X189" s="1120">
        <v>1.5</v>
      </c>
      <c r="AB189" s="1120">
        <v>1</v>
      </c>
    </row>
    <row r="190" spans="6:37">
      <c r="P190" s="1120">
        <v>8.4</v>
      </c>
      <c r="Q190" s="1111">
        <v>30</v>
      </c>
      <c r="R190" s="1111">
        <v>4.8947626040137058</v>
      </c>
      <c r="S190" s="1096">
        <v>41.116005873715132</v>
      </c>
      <c r="T190" s="1120">
        <v>6</v>
      </c>
      <c r="U190" s="1111">
        <v>1</v>
      </c>
      <c r="V190" s="1111">
        <v>6.5167807103290981E-2</v>
      </c>
      <c r="W190" s="1096">
        <v>0.39100684261974589</v>
      </c>
      <c r="X190" s="1120">
        <v>2.8</v>
      </c>
      <c r="AB190" s="1120">
        <v>2.5</v>
      </c>
    </row>
    <row r="191" spans="6:37">
      <c r="P191" s="1120">
        <v>5.4</v>
      </c>
      <c r="Q191" s="1111">
        <v>30</v>
      </c>
      <c r="R191" s="1111">
        <v>4.8947626040137058</v>
      </c>
      <c r="S191" s="1096">
        <v>26.431718061674012</v>
      </c>
      <c r="T191" s="1120">
        <v>8</v>
      </c>
      <c r="U191" s="1111">
        <v>9</v>
      </c>
      <c r="V191" s="1111">
        <v>0.58651026392961891</v>
      </c>
      <c r="W191" s="1096">
        <v>4.6920821114369513</v>
      </c>
      <c r="X191" s="1120">
        <v>2.1</v>
      </c>
      <c r="AB191" s="1120">
        <v>10</v>
      </c>
    </row>
    <row r="192" spans="6:37">
      <c r="P192" s="1120">
        <v>4.5999999999999996</v>
      </c>
      <c r="Q192" s="1111">
        <v>90</v>
      </c>
      <c r="R192" s="1111">
        <v>14.684287812041116</v>
      </c>
      <c r="S192" s="1096">
        <v>67.547723935389129</v>
      </c>
      <c r="T192" s="1120">
        <v>10</v>
      </c>
      <c r="U192" s="1111">
        <v>10</v>
      </c>
      <c r="V192" s="1111">
        <v>0.65167807103290987</v>
      </c>
      <c r="W192" s="1096">
        <v>6.5167807103290984</v>
      </c>
      <c r="X192" s="1120">
        <v>6</v>
      </c>
      <c r="AB192" s="1120">
        <v>5</v>
      </c>
    </row>
    <row r="193" spans="16:24">
      <c r="P193" s="1120">
        <v>2</v>
      </c>
      <c r="Q193" s="1111" t="s">
        <v>603</v>
      </c>
      <c r="R193" s="1111" t="s">
        <v>603</v>
      </c>
      <c r="S193" s="1096" t="s">
        <v>603</v>
      </c>
      <c r="T193" s="1120">
        <v>3</v>
      </c>
      <c r="U193" s="1111">
        <v>40</v>
      </c>
      <c r="V193" s="1111">
        <v>2.6067122841316395</v>
      </c>
      <c r="W193" s="1096">
        <v>7.8201368523949188</v>
      </c>
      <c r="X193" s="1120">
        <v>8</v>
      </c>
    </row>
    <row r="194" spans="16:24">
      <c r="P194" s="1120">
        <v>4</v>
      </c>
      <c r="Q194" s="1111" t="s">
        <v>603</v>
      </c>
      <c r="R194" s="1111" t="s">
        <v>603</v>
      </c>
      <c r="S194" s="1096" t="s">
        <v>603</v>
      </c>
      <c r="T194" s="1120">
        <v>2</v>
      </c>
      <c r="U194" s="1111">
        <v>50</v>
      </c>
      <c r="V194" s="1111">
        <v>3.2583903551645492</v>
      </c>
      <c r="W194" s="1096">
        <v>6.5167807103290984</v>
      </c>
      <c r="X194" s="1120">
        <v>3</v>
      </c>
    </row>
    <row r="195" spans="16:24">
      <c r="P195" s="1120">
        <v>3</v>
      </c>
      <c r="Q195" s="1111">
        <v>1</v>
      </c>
      <c r="R195" s="1111">
        <v>0.16315875346712352</v>
      </c>
      <c r="S195" s="1096">
        <v>0.4894762604013706</v>
      </c>
      <c r="T195" s="1120">
        <v>5.7</v>
      </c>
      <c r="U195" s="1111" t="s">
        <v>603</v>
      </c>
      <c r="V195" s="1111" t="s">
        <v>603</v>
      </c>
      <c r="W195" s="1096" t="s">
        <v>603</v>
      </c>
      <c r="X195" s="1120">
        <v>6</v>
      </c>
    </row>
    <row r="196" spans="16:24">
      <c r="P196" s="1120">
        <v>5</v>
      </c>
      <c r="Q196" s="1111">
        <v>1</v>
      </c>
      <c r="R196" s="1111">
        <v>0.16315875346712352</v>
      </c>
      <c r="S196" s="1096">
        <v>0.81579376733561759</v>
      </c>
      <c r="T196" s="1120">
        <v>7</v>
      </c>
      <c r="U196" s="1111">
        <v>30</v>
      </c>
      <c r="V196" s="1111">
        <v>1.9550342130987295</v>
      </c>
      <c r="W196" s="1096">
        <v>13.685239491691107</v>
      </c>
      <c r="X196" s="1120">
        <v>15</v>
      </c>
    </row>
    <row r="197" spans="16:24">
      <c r="P197" s="1120">
        <v>3</v>
      </c>
      <c r="Q197" s="1111">
        <v>0.15</v>
      </c>
      <c r="R197" s="1111">
        <v>2.4473813020068527E-2</v>
      </c>
      <c r="S197" s="1096">
        <v>7.3421439060205582E-2</v>
      </c>
      <c r="T197" s="1120">
        <v>8.4</v>
      </c>
      <c r="U197" s="1111">
        <v>30</v>
      </c>
      <c r="V197" s="1111">
        <v>1.9550342130987295</v>
      </c>
      <c r="W197" s="1096">
        <v>16.422287390029329</v>
      </c>
      <c r="X197" s="1120">
        <v>12.5</v>
      </c>
    </row>
    <row r="198" spans="16:24">
      <c r="P198" s="1120">
        <v>5</v>
      </c>
      <c r="Q198" s="1111">
        <v>0.15</v>
      </c>
      <c r="R198" s="1111">
        <v>2.4473813020068527E-2</v>
      </c>
      <c r="S198" s="1096">
        <v>0.12236906510034264</v>
      </c>
      <c r="T198" s="1120">
        <v>5.4</v>
      </c>
      <c r="U198" s="1111">
        <v>30</v>
      </c>
      <c r="V198" s="1111">
        <v>1.9550342130987295</v>
      </c>
      <c r="W198" s="1096">
        <v>10.557184750733139</v>
      </c>
      <c r="X198" s="1120">
        <v>2</v>
      </c>
    </row>
    <row r="199" spans="16:24">
      <c r="P199" s="1120">
        <v>15</v>
      </c>
      <c r="Q199" s="1111" t="s">
        <v>603</v>
      </c>
      <c r="R199" s="1111" t="s">
        <v>603</v>
      </c>
      <c r="S199" s="1096" t="s">
        <v>603</v>
      </c>
      <c r="T199" s="1120">
        <v>4.5999999999999996</v>
      </c>
      <c r="U199" s="1111">
        <v>90</v>
      </c>
      <c r="V199" s="1111">
        <v>5.8651026392961887</v>
      </c>
      <c r="W199" s="1096">
        <v>26.979472140762464</v>
      </c>
      <c r="X199" s="1120">
        <v>10</v>
      </c>
    </row>
    <row r="200" spans="16:24">
      <c r="P200" s="1120">
        <v>15</v>
      </c>
      <c r="Q200" s="1111" t="s">
        <v>603</v>
      </c>
      <c r="R200" s="1111" t="s">
        <v>603</v>
      </c>
      <c r="S200" s="1096" t="s">
        <v>603</v>
      </c>
      <c r="T200" s="1120">
        <v>2</v>
      </c>
      <c r="U200" s="1111">
        <v>2.5</v>
      </c>
      <c r="V200" s="1111">
        <v>0.16291951775822747</v>
      </c>
      <c r="W200" s="1096">
        <v>0.32583903551645493</v>
      </c>
      <c r="X200" s="1120">
        <v>20</v>
      </c>
    </row>
    <row r="201" spans="16:24">
      <c r="P201" s="1120">
        <v>4.9000000000000004</v>
      </c>
      <c r="Q201" s="1111">
        <v>40</v>
      </c>
      <c r="R201" s="1111">
        <v>6.5263501386849407</v>
      </c>
      <c r="S201" s="1096">
        <v>31.979115679556212</v>
      </c>
      <c r="T201" s="1120">
        <v>4</v>
      </c>
      <c r="U201" s="1111">
        <v>2.5</v>
      </c>
      <c r="V201" s="1111">
        <v>0.16291951775822747</v>
      </c>
      <c r="W201" s="1096">
        <v>0.65167807103290987</v>
      </c>
      <c r="X201" s="1120">
        <v>3.2</v>
      </c>
    </row>
    <row r="202" spans="16:24">
      <c r="T202" s="1120">
        <v>2</v>
      </c>
      <c r="U202" s="1111">
        <v>2.5</v>
      </c>
      <c r="V202" s="1111">
        <v>0.16291951775822747</v>
      </c>
      <c r="W202" s="1096">
        <v>0.32583903551645493</v>
      </c>
      <c r="X202" s="1120">
        <v>3</v>
      </c>
    </row>
    <row r="203" spans="16:24">
      <c r="T203" s="1120">
        <v>4</v>
      </c>
      <c r="U203" s="1111">
        <v>2.5</v>
      </c>
      <c r="V203" s="1111">
        <v>0.16291951775822747</v>
      </c>
      <c r="W203" s="1096">
        <v>0.65167807103290987</v>
      </c>
      <c r="X203" s="1120">
        <v>2</v>
      </c>
    </row>
    <row r="204" spans="16:24">
      <c r="Q204" s="1111">
        <v>612.9</v>
      </c>
      <c r="R204" s="1111">
        <v>100.00000000000003</v>
      </c>
      <c r="T204" s="1120">
        <v>3</v>
      </c>
      <c r="U204" s="1111">
        <v>0.05</v>
      </c>
      <c r="V204" s="1111">
        <v>3.2583903551645496E-3</v>
      </c>
      <c r="W204" s="1096">
        <v>9.7751710654936479E-3</v>
      </c>
      <c r="X204" s="1120">
        <v>2.2000000000000002</v>
      </c>
    </row>
    <row r="205" spans="16:24">
      <c r="T205" s="1120">
        <v>5</v>
      </c>
      <c r="U205" s="1111">
        <v>0.05</v>
      </c>
      <c r="V205" s="1111">
        <v>3.2583903551645496E-3</v>
      </c>
      <c r="W205" s="1096">
        <v>1.6291951775822749E-2</v>
      </c>
      <c r="X205" s="1120">
        <v>7</v>
      </c>
    </row>
    <row r="206" spans="16:24">
      <c r="T206" s="1120">
        <v>3</v>
      </c>
      <c r="U206" s="1111">
        <v>150</v>
      </c>
      <c r="V206" s="1111">
        <v>9.7751710654936481</v>
      </c>
      <c r="W206" s="1096">
        <v>29.325513196480944</v>
      </c>
      <c r="X206" s="1120">
        <v>8.4</v>
      </c>
    </row>
    <row r="207" spans="16:24">
      <c r="T207" s="1120">
        <v>5</v>
      </c>
      <c r="U207" s="1111">
        <v>150</v>
      </c>
      <c r="V207" s="1111">
        <v>9.7751710654936481</v>
      </c>
      <c r="W207" s="1096">
        <v>48.875855327468244</v>
      </c>
      <c r="X207" s="1120">
        <v>5.4</v>
      </c>
    </row>
    <row r="208" spans="16:24">
      <c r="T208" s="1120">
        <v>3</v>
      </c>
      <c r="U208" s="1111">
        <v>50</v>
      </c>
      <c r="V208" s="1111">
        <v>3.2583903551645492</v>
      </c>
      <c r="W208" s="1096">
        <v>9.7751710654936481</v>
      </c>
      <c r="X208" s="1120">
        <v>4.5999999999999996</v>
      </c>
    </row>
    <row r="209" spans="20:28">
      <c r="T209" s="1120">
        <v>5</v>
      </c>
      <c r="U209" s="1111">
        <v>50</v>
      </c>
      <c r="V209" s="1111">
        <v>3.2583903551645492</v>
      </c>
      <c r="W209" s="1096">
        <v>16.291951775822746</v>
      </c>
      <c r="X209" s="1120">
        <v>3</v>
      </c>
    </row>
    <row r="210" spans="20:28">
      <c r="T210" s="1120">
        <v>5</v>
      </c>
      <c r="U210" s="1111">
        <v>15</v>
      </c>
      <c r="V210" s="1111">
        <v>0.97751710654936474</v>
      </c>
      <c r="W210" s="1096">
        <v>4.8875855327468241</v>
      </c>
      <c r="X210" s="1120">
        <v>2</v>
      </c>
    </row>
    <row r="211" spans="20:28">
      <c r="T211" s="1120">
        <v>9</v>
      </c>
      <c r="U211" s="1111">
        <v>15</v>
      </c>
      <c r="V211" s="1111">
        <v>0.97751710654936474</v>
      </c>
      <c r="W211" s="1096">
        <v>8.7976539589442826</v>
      </c>
      <c r="X211" s="1120">
        <v>4</v>
      </c>
    </row>
    <row r="212" spans="20:28">
      <c r="T212" s="1120">
        <v>3</v>
      </c>
      <c r="U212" s="1111">
        <v>100</v>
      </c>
      <c r="V212" s="1111">
        <v>6.5167807103290984</v>
      </c>
      <c r="W212" s="1096">
        <v>19.550342130987296</v>
      </c>
      <c r="X212" s="1120">
        <v>2</v>
      </c>
    </row>
    <row r="213" spans="20:28">
      <c r="T213" s="1120">
        <v>5</v>
      </c>
      <c r="U213" s="1111">
        <v>100</v>
      </c>
      <c r="V213" s="1111">
        <v>6.5167807103290984</v>
      </c>
      <c r="W213" s="1096">
        <v>32.583903551645491</v>
      </c>
      <c r="X213" s="1120">
        <v>4</v>
      </c>
    </row>
    <row r="214" spans="20:28">
      <c r="T214" s="1120">
        <v>3</v>
      </c>
      <c r="U214" s="1111">
        <v>2.5</v>
      </c>
      <c r="V214" s="1111">
        <v>0.16291951775822747</v>
      </c>
      <c r="W214" s="1096">
        <v>0.48875855327468243</v>
      </c>
      <c r="X214" s="1120">
        <v>5</v>
      </c>
      <c r="AB214" s="1120" t="s">
        <v>603</v>
      </c>
    </row>
    <row r="215" spans="20:28">
      <c r="T215" s="1120">
        <v>5</v>
      </c>
      <c r="U215" s="1111">
        <v>2.5</v>
      </c>
      <c r="V215" s="1111">
        <v>0.16291951775822747</v>
      </c>
      <c r="W215" s="1096">
        <v>0.81459758879113731</v>
      </c>
      <c r="X215" s="1120">
        <v>5</v>
      </c>
      <c r="AB215" s="1120" t="s">
        <v>603</v>
      </c>
    </row>
    <row r="216" spans="20:28">
      <c r="T216" s="1120">
        <v>3</v>
      </c>
      <c r="U216" s="1111">
        <v>7.5</v>
      </c>
      <c r="V216" s="1111">
        <v>0.48875855327468237</v>
      </c>
      <c r="W216" s="1096">
        <v>1.4662756598240472</v>
      </c>
      <c r="X216" s="1120">
        <v>5</v>
      </c>
      <c r="AB216" s="1120" t="s">
        <v>603</v>
      </c>
    </row>
    <row r="217" spans="20:28">
      <c r="T217" s="1120">
        <v>5</v>
      </c>
      <c r="U217" s="1111">
        <v>7.5</v>
      </c>
      <c r="V217" s="1111">
        <v>0.48875855327468237</v>
      </c>
      <c r="W217" s="1096">
        <v>2.443792766373412</v>
      </c>
      <c r="X217" s="1120">
        <v>5</v>
      </c>
      <c r="AB217" s="1120" t="s">
        <v>603</v>
      </c>
    </row>
    <row r="218" spans="20:28">
      <c r="T218" s="1120">
        <v>3</v>
      </c>
      <c r="U218" s="1111">
        <v>7.5</v>
      </c>
      <c r="V218" s="1111">
        <v>0.48875855327468237</v>
      </c>
      <c r="W218" s="1096">
        <v>1.4662756598240472</v>
      </c>
      <c r="X218" s="1120">
        <v>5</v>
      </c>
      <c r="AB218" s="1120" t="s">
        <v>603</v>
      </c>
    </row>
    <row r="219" spans="20:28">
      <c r="T219" s="1120">
        <v>5</v>
      </c>
      <c r="U219" s="1111">
        <v>7.5</v>
      </c>
      <c r="V219" s="1111">
        <v>0.48875855327468237</v>
      </c>
      <c r="W219" s="1096">
        <v>2.443792766373412</v>
      </c>
      <c r="X219" s="1120">
        <v>5</v>
      </c>
      <c r="AB219" s="1120" t="s">
        <v>603</v>
      </c>
    </row>
    <row r="220" spans="20:28">
      <c r="T220" s="1120">
        <v>3</v>
      </c>
      <c r="U220" s="1111">
        <v>10</v>
      </c>
      <c r="V220" s="1111">
        <v>0.65167807103290987</v>
      </c>
      <c r="W220" s="1096">
        <v>1.9550342130987297</v>
      </c>
      <c r="X220" s="1120">
        <v>5</v>
      </c>
      <c r="AB220" s="1120" t="s">
        <v>603</v>
      </c>
    </row>
    <row r="221" spans="20:28">
      <c r="T221" s="1120">
        <v>5</v>
      </c>
      <c r="U221" s="1111">
        <v>10</v>
      </c>
      <c r="V221" s="1111">
        <v>0.65167807103290987</v>
      </c>
      <c r="W221" s="1096">
        <v>3.2583903551645492</v>
      </c>
      <c r="X221" s="1120">
        <v>5</v>
      </c>
      <c r="AB221" s="1120" t="s">
        <v>603</v>
      </c>
    </row>
    <row r="222" spans="20:28">
      <c r="T222" s="1120">
        <v>3</v>
      </c>
      <c r="U222" s="1111">
        <v>10</v>
      </c>
      <c r="V222" s="1111">
        <v>0.65167807103290987</v>
      </c>
      <c r="W222" s="1096">
        <v>1.9550342130987297</v>
      </c>
      <c r="X222" s="1120">
        <v>5</v>
      </c>
      <c r="AB222" s="1120" t="s">
        <v>603</v>
      </c>
    </row>
    <row r="223" spans="20:28">
      <c r="T223" s="1120">
        <v>5</v>
      </c>
      <c r="U223" s="1111">
        <v>10</v>
      </c>
      <c r="V223" s="1111">
        <v>0.65167807103290987</v>
      </c>
      <c r="W223" s="1096">
        <v>3.2583903551645492</v>
      </c>
      <c r="X223" s="1120">
        <v>5</v>
      </c>
      <c r="AB223" s="1120" t="s">
        <v>603</v>
      </c>
    </row>
    <row r="224" spans="20:28">
      <c r="T224" s="1120">
        <v>75</v>
      </c>
      <c r="U224" s="1111">
        <v>1.8</v>
      </c>
      <c r="V224" s="1111">
        <v>0.11730205278592377</v>
      </c>
      <c r="W224" s="1096">
        <v>8.7976539589442826</v>
      </c>
      <c r="X224" s="1120">
        <v>5</v>
      </c>
      <c r="AB224" s="1120" t="s">
        <v>603</v>
      </c>
    </row>
    <row r="225" spans="20:28">
      <c r="T225" s="1120">
        <v>15</v>
      </c>
      <c r="U225" s="1111" t="s">
        <v>603</v>
      </c>
      <c r="V225" s="1111" t="s">
        <v>603</v>
      </c>
      <c r="W225" s="1096" t="s">
        <v>603</v>
      </c>
      <c r="X225" s="1120">
        <v>5</v>
      </c>
      <c r="AB225" s="1120" t="s">
        <v>603</v>
      </c>
    </row>
    <row r="226" spans="20:28">
      <c r="T226" s="1120">
        <v>15</v>
      </c>
      <c r="U226" s="1111" t="s">
        <v>603</v>
      </c>
      <c r="V226" s="1111" t="s">
        <v>603</v>
      </c>
      <c r="W226" s="1096" t="s">
        <v>603</v>
      </c>
      <c r="X226" s="1120">
        <v>5</v>
      </c>
      <c r="AB226" s="1120" t="s">
        <v>603</v>
      </c>
    </row>
    <row r="227" spans="20:28">
      <c r="T227" s="1120">
        <v>4.9000000000000004</v>
      </c>
      <c r="U227" s="1111">
        <v>40</v>
      </c>
      <c r="V227" s="1111">
        <v>2.6067122841316395</v>
      </c>
      <c r="W227" s="1096">
        <v>12.772890192245034</v>
      </c>
      <c r="X227" s="1120">
        <v>15</v>
      </c>
      <c r="AB227" s="1120" t="s">
        <v>603</v>
      </c>
    </row>
    <row r="228" spans="20:28">
      <c r="T228" s="1120">
        <v>2.5</v>
      </c>
      <c r="U228" s="1111">
        <v>10</v>
      </c>
      <c r="V228" s="1111">
        <v>0.65167807103290987</v>
      </c>
      <c r="W228" s="1096">
        <v>1.6291951775822746</v>
      </c>
      <c r="X228" s="1120">
        <v>15</v>
      </c>
      <c r="AB228" s="1120" t="s">
        <v>603</v>
      </c>
    </row>
    <row r="229" spans="20:28">
      <c r="T229" s="1120">
        <v>10</v>
      </c>
      <c r="U229" s="1111">
        <v>20</v>
      </c>
      <c r="V229" s="1111">
        <v>1.3033561420658197</v>
      </c>
      <c r="W229" s="1096">
        <v>13.033561420658197</v>
      </c>
      <c r="X229" s="1120">
        <v>1</v>
      </c>
    </row>
    <row r="230" spans="20:28">
      <c r="T230" s="1120">
        <v>4</v>
      </c>
      <c r="U230" s="1111">
        <v>80</v>
      </c>
      <c r="V230" s="1111">
        <v>5.2134245682632789</v>
      </c>
      <c r="W230" s="1096">
        <v>20.853698273053116</v>
      </c>
      <c r="X230" s="1120">
        <v>3</v>
      </c>
    </row>
    <row r="231" spans="20:28">
      <c r="T231" s="1120">
        <v>4.5</v>
      </c>
      <c r="U231" s="1111" t="s">
        <v>603</v>
      </c>
      <c r="V231" s="1111" t="s">
        <v>603</v>
      </c>
      <c r="W231" s="1096" t="s">
        <v>603</v>
      </c>
      <c r="X231" s="1120">
        <v>4.9000000000000004</v>
      </c>
    </row>
    <row r="232" spans="20:28">
      <c r="T232" s="1120">
        <v>11</v>
      </c>
      <c r="U232" s="1111">
        <v>3</v>
      </c>
      <c r="V232" s="1111">
        <v>0.19550342130987297</v>
      </c>
      <c r="W232" s="1096">
        <v>2.1505376344086029</v>
      </c>
      <c r="X232" s="1120">
        <v>2.5</v>
      </c>
    </row>
    <row r="233" spans="20:28">
      <c r="X233" s="1120">
        <v>10</v>
      </c>
    </row>
    <row r="234" spans="20:28">
      <c r="U234" s="1111">
        <v>1534.4999999999998</v>
      </c>
      <c r="V234" s="1111">
        <v>100</v>
      </c>
      <c r="X234" s="1120">
        <v>9</v>
      </c>
    </row>
    <row r="235" spans="20:28">
      <c r="X235" s="1120">
        <v>3</v>
      </c>
    </row>
    <row r="236" spans="20:28">
      <c r="X236" s="1120">
        <v>2.6</v>
      </c>
    </row>
  </sheetData>
  <phoneticPr fontId="0" type="noConversion"/>
  <conditionalFormatting sqref="D36:L42 D11:L22 AF24:AI34 AF36:AI42 AF11:AI22 X11:AA22 X36:AA42 T11:T22 T36:T42 P11:P22 P36:P42 P24:P34 T24:T34 Z24:Z35 X24:Y34 AA24:AA34 D24:L34">
    <cfRule type="expression" dxfId="497" priority="47">
      <formula>MOD(ROW(),2)=0</formula>
    </cfRule>
  </conditionalFormatting>
  <conditionalFormatting sqref="AJ36:AT42 AJ11:AT22 AJ24:AT34">
    <cfRule type="expression" dxfId="496" priority="46">
      <formula>MOD(ROW(),2)=0</formula>
    </cfRule>
  </conditionalFormatting>
  <conditionalFormatting sqref="AF14:AI14 D14:L14 X14:AA14 T14 P14">
    <cfRule type="expression" dxfId="495" priority="45">
      <formula>MOD(ROW(),2)=0</formula>
    </cfRule>
  </conditionalFormatting>
  <conditionalFormatting sqref="AJ14:AT14">
    <cfRule type="expression" dxfId="494" priority="44">
      <formula>MOD(ROW(),2)=0</formula>
    </cfRule>
  </conditionalFormatting>
  <conditionalFormatting sqref="AF15:AI15 D15:L15 X15:AA15 T15 P15">
    <cfRule type="expression" dxfId="493" priority="43">
      <formula>MOD(ROW(),2)=0</formula>
    </cfRule>
  </conditionalFormatting>
  <conditionalFormatting sqref="AJ15:AT15">
    <cfRule type="expression" dxfId="492" priority="42">
      <formula>MOD(ROW(),2)=0</formula>
    </cfRule>
  </conditionalFormatting>
  <conditionalFormatting sqref="AF35:AI39 D35:L39 X35:AA39 T35:T39 P35:P39">
    <cfRule type="expression" dxfId="491" priority="41">
      <formula>MOD(ROW(),2)=0</formula>
    </cfRule>
  </conditionalFormatting>
  <conditionalFormatting sqref="AJ35:AT39">
    <cfRule type="expression" dxfId="490" priority="40">
      <formula>MOD(ROW(),2)=0</formula>
    </cfRule>
  </conditionalFormatting>
  <conditionalFormatting sqref="U11:W22 W36:W42 U36:U42 W24:W34 U24:U34 V24:V42">
    <cfRule type="expression" dxfId="489" priority="36">
      <formula>MOD(ROW(),2)=0</formula>
    </cfRule>
  </conditionalFormatting>
  <conditionalFormatting sqref="U14:W14">
    <cfRule type="expression" dxfId="488" priority="35">
      <formula>MOD(ROW(),2)=0</formula>
    </cfRule>
  </conditionalFormatting>
  <conditionalFormatting sqref="U15:W15">
    <cfRule type="expression" dxfId="487" priority="34">
      <formula>MOD(ROW(),2)=0</formula>
    </cfRule>
  </conditionalFormatting>
  <conditionalFormatting sqref="U35:W39">
    <cfRule type="expression" dxfId="486" priority="33">
      <formula>MOD(ROW(),2)=0</formula>
    </cfRule>
  </conditionalFormatting>
  <conditionalFormatting sqref="Q11:S22 S36:S42 Q36:Q42 S24:S34 Q24:Q34 R24:R42">
    <cfRule type="expression" dxfId="485" priority="31">
      <formula>MOD(ROW(),2)=0</formula>
    </cfRule>
  </conditionalFormatting>
  <conditionalFormatting sqref="Q14:S14">
    <cfRule type="expression" dxfId="484" priority="30">
      <formula>MOD(ROW(),2)=0</formula>
    </cfRule>
  </conditionalFormatting>
  <conditionalFormatting sqref="Q15:S15">
    <cfRule type="expression" dxfId="483" priority="29">
      <formula>MOD(ROW(),2)=0</formula>
    </cfRule>
  </conditionalFormatting>
  <conditionalFormatting sqref="Q35:S39">
    <cfRule type="expression" dxfId="482" priority="28">
      <formula>MOD(ROW(),2)=0</formula>
    </cfRule>
  </conditionalFormatting>
  <conditionalFormatting sqref="M11:O22 O36:O42 M36:M42 O24:O34 M24:M34 N24:N42">
    <cfRule type="expression" dxfId="481" priority="26">
      <formula>MOD(ROW(),2)=0</formula>
    </cfRule>
  </conditionalFormatting>
  <conditionalFormatting sqref="M14:O14">
    <cfRule type="expression" dxfId="480" priority="25">
      <formula>MOD(ROW(),2)=0</formula>
    </cfRule>
  </conditionalFormatting>
  <conditionalFormatting sqref="M15:O15">
    <cfRule type="expression" dxfId="479" priority="24">
      <formula>MOD(ROW(),2)=0</formula>
    </cfRule>
  </conditionalFormatting>
  <conditionalFormatting sqref="M35:O39">
    <cfRule type="expression" dxfId="478" priority="23">
      <formula>MOD(ROW(),2)=0</formula>
    </cfRule>
  </conditionalFormatting>
  <conditionalFormatting sqref="D23:L23 AF23:AI23 X23:AA23 T23 P23">
    <cfRule type="expression" dxfId="477" priority="21">
      <formula>MOD(ROW(),2)=0</formula>
    </cfRule>
  </conditionalFormatting>
  <conditionalFormatting sqref="AJ23:AT23">
    <cfRule type="expression" dxfId="476" priority="20">
      <formula>MOD(ROW(),2)=0</formula>
    </cfRule>
  </conditionalFormatting>
  <conditionalFormatting sqref="U23:W23">
    <cfRule type="expression" dxfId="475" priority="19">
      <formula>MOD(ROW(),2)=0</formula>
    </cfRule>
  </conditionalFormatting>
  <conditionalFormatting sqref="Q23:S23">
    <cfRule type="expression" dxfId="474" priority="18">
      <formula>MOD(ROW(),2)=0</formula>
    </cfRule>
  </conditionalFormatting>
  <conditionalFormatting sqref="M23:O23">
    <cfRule type="expression" dxfId="473" priority="17">
      <formula>MOD(ROW(),2)=0</formula>
    </cfRule>
  </conditionalFormatting>
  <conditionalFormatting sqref="AB11:AB22 AB36:AB42 AB24:AB34">
    <cfRule type="expression" dxfId="472" priority="11">
      <formula>MOD(ROW(),2)=0</formula>
    </cfRule>
  </conditionalFormatting>
  <conditionalFormatting sqref="AB14">
    <cfRule type="expression" dxfId="471" priority="10">
      <formula>MOD(ROW(),2)=0</formula>
    </cfRule>
  </conditionalFormatting>
  <conditionalFormatting sqref="AB15">
    <cfRule type="expression" dxfId="470" priority="9">
      <formula>MOD(ROW(),2)=0</formula>
    </cfRule>
  </conditionalFormatting>
  <conditionalFormatting sqref="AB35:AB39">
    <cfRule type="expression" dxfId="469" priority="8">
      <formula>MOD(ROW(),2)=0</formula>
    </cfRule>
  </conditionalFormatting>
  <conditionalFormatting sqref="AB23">
    <cfRule type="expression" dxfId="468" priority="7">
      <formula>MOD(ROW(),2)=0</formula>
    </cfRule>
  </conditionalFormatting>
  <conditionalFormatting sqref="AC8:AE17">
    <cfRule type="expression" dxfId="467" priority="3">
      <formula>MOD(ROW(),2)=0</formula>
    </cfRule>
  </conditionalFormatting>
  <conditionalFormatting sqref="AC11:AE11">
    <cfRule type="expression" dxfId="466" priority="2">
      <formula>MOD(ROW(),2)=0</formula>
    </cfRule>
  </conditionalFormatting>
  <conditionalFormatting sqref="AC12:AE12">
    <cfRule type="expression" dxfId="465" priority="1">
      <formula>MOD(ROW(),2)=0</formula>
    </cfRule>
  </conditionalFormatting>
  <dataValidations xWindow="97" yWindow="324" count="3">
    <dataValidation allowBlank="1" showInputMessage="1" showErrorMessage="1" promptTitle="Do not change" prompt="This field is automatically updated from the names-list" sqref="CF56:CF57 CF14:CF41" xr:uid="{00000000-0002-0000-2A00-000000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37:K41" xr:uid="{00000000-0002-0000-2A00-000001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38:A41" xr:uid="{00000000-0002-0000-2A00-000002000000}"/>
  </dataValidations>
  <printOptions horizontalCentered="1" verticalCentered="1"/>
  <pageMargins left="0.78740157480314965" right="0.78740157480314965" top="0.98425196850393704" bottom="0.98425196850393704" header="0.51181102362204722" footer="0.51181102362204722"/>
  <pageSetup paperSize="9" scale="14"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1">
    <pageSetUpPr fitToPage="1"/>
  </sheetPr>
  <dimension ref="A1:AH33"/>
  <sheetViews>
    <sheetView zoomScaleNormal="100" workbookViewId="0">
      <pane xSplit="3" ySplit="6" topLeftCell="D7" activePane="bottomRight" state="frozen"/>
      <selection pane="topRight"/>
      <selection pane="bottomLeft"/>
      <selection pane="bottomRight"/>
    </sheetView>
  </sheetViews>
  <sheetFormatPr baseColWidth="10" defaultRowHeight="12" outlineLevelCol="1"/>
  <cols>
    <col min="1" max="1" width="10.7109375" style="716" customWidth="1"/>
    <col min="2" max="2" width="16" style="756" customWidth="1"/>
    <col min="3" max="3" width="3.7109375" style="757" hidden="1" customWidth="1" outlineLevel="1"/>
    <col min="4" max="4" width="4.140625" style="716" hidden="1" customWidth="1" outlineLevel="1"/>
    <col min="5" max="5" width="4" style="716" hidden="1" customWidth="1" outlineLevel="1"/>
    <col min="6" max="6" width="56.85546875" style="716" customWidth="1" collapsed="1"/>
    <col min="7" max="7" width="6" style="716" customWidth="1"/>
    <col min="8" max="8" width="8.28515625" style="716" hidden="1" customWidth="1" outlineLevel="1"/>
    <col min="9" max="9" width="19.5703125" style="716" hidden="1" customWidth="1" outlineLevel="1"/>
    <col min="10" max="10" width="2.7109375" style="716" customWidth="1" collapsed="1"/>
    <col min="11" max="11" width="5.140625" style="716" customWidth="1"/>
    <col min="12" max="12" width="14" style="716" customWidth="1"/>
    <col min="13" max="13" width="3.5703125" style="335" hidden="1" customWidth="1" outlineLevel="1"/>
    <col min="14" max="14" width="6.5703125" style="335" hidden="1" customWidth="1" outlineLevel="1"/>
    <col min="15" max="15" width="36.5703125" style="335" hidden="1" customWidth="1" outlineLevel="1"/>
    <col min="16" max="16" width="57.85546875" style="715" customWidth="1" collapsed="1"/>
    <col min="17" max="17" width="4.140625" style="715" customWidth="1"/>
    <col min="18" max="18" width="4.42578125" style="715" customWidth="1"/>
    <col min="19" max="19" width="4.28515625" style="715" customWidth="1"/>
    <col min="20" max="20" width="4" style="715" customWidth="1"/>
    <col min="21" max="21" width="3.7109375" style="715" customWidth="1"/>
    <col min="22" max="22" width="4.28515625" style="715" customWidth="1"/>
    <col min="23" max="23" width="3.42578125" style="715" hidden="1" customWidth="1" outlineLevel="1"/>
    <col min="24" max="24" width="4.7109375" style="716" hidden="1" customWidth="1" outlineLevel="1"/>
    <col min="25" max="26" width="5.42578125" style="716" hidden="1" customWidth="1" outlineLevel="1"/>
    <col min="27" max="27" width="10.28515625" style="716" hidden="1" customWidth="1" outlineLevel="1"/>
    <col min="28" max="28" width="4.42578125" style="716" hidden="1" customWidth="1" outlineLevel="1"/>
    <col min="29" max="29" width="4.28515625" style="716" hidden="1" customWidth="1" outlineLevel="1"/>
    <col min="30" max="30" width="4" style="716" hidden="1" customWidth="1" outlineLevel="1"/>
    <col min="31" max="31" width="4.42578125" style="716" hidden="1" customWidth="1" outlineLevel="1"/>
    <col min="32" max="32" width="3.85546875" style="716" hidden="1" customWidth="1" outlineLevel="1"/>
    <col min="33" max="33" width="4.28515625" style="716" hidden="1" customWidth="1" outlineLevel="1"/>
    <col min="34" max="34" width="11.42578125" style="716" collapsed="1"/>
    <col min="35" max="256" width="11.42578125" style="716"/>
    <col min="257" max="257" width="10.7109375" style="716" customWidth="1"/>
    <col min="258" max="258" width="16" style="716" customWidth="1"/>
    <col min="259" max="259" width="3.7109375" style="716" customWidth="1"/>
    <col min="260" max="260" width="4.140625" style="716" customWidth="1"/>
    <col min="261" max="261" width="4" style="716" customWidth="1"/>
    <col min="262" max="262" width="56.85546875" style="716" customWidth="1"/>
    <col min="263" max="263" width="6" style="716" customWidth="1"/>
    <col min="264" max="264" width="8.28515625" style="716" customWidth="1"/>
    <col min="265" max="265" width="19.5703125" style="716" customWidth="1"/>
    <col min="266" max="266" width="2.7109375" style="716" customWidth="1"/>
    <col min="267" max="267" width="5.140625" style="716" customWidth="1"/>
    <col min="268" max="268" width="14" style="716" customWidth="1"/>
    <col min="269" max="269" width="3.5703125" style="716" customWidth="1"/>
    <col min="270" max="270" width="6.5703125" style="716" customWidth="1"/>
    <col min="271" max="271" width="36.5703125" style="716" customWidth="1"/>
    <col min="272" max="272" width="57.85546875" style="716" customWidth="1"/>
    <col min="273" max="273" width="4.140625" style="716" customWidth="1"/>
    <col min="274" max="274" width="4.42578125" style="716" customWidth="1"/>
    <col min="275" max="275" width="4.28515625" style="716" customWidth="1"/>
    <col min="276" max="276" width="4" style="716" customWidth="1"/>
    <col min="277" max="277" width="3.7109375" style="716" customWidth="1"/>
    <col min="278" max="278" width="4.28515625" style="716" customWidth="1"/>
    <col min="279" max="279" width="3.42578125" style="716" customWidth="1"/>
    <col min="280" max="280" width="4.7109375" style="716" customWidth="1"/>
    <col min="281" max="282" width="5.42578125" style="716" customWidth="1"/>
    <col min="283" max="283" width="10.28515625" style="716" customWidth="1"/>
    <col min="284" max="284" width="4.42578125" style="716" customWidth="1"/>
    <col min="285" max="285" width="4.28515625" style="716" customWidth="1"/>
    <col min="286" max="286" width="4" style="716" customWidth="1"/>
    <col min="287" max="287" width="4.42578125" style="716" customWidth="1"/>
    <col min="288" max="288" width="3.85546875" style="716" customWidth="1"/>
    <col min="289" max="289" width="4.28515625" style="716" customWidth="1"/>
    <col min="290" max="512" width="11.42578125" style="716"/>
    <col min="513" max="513" width="10.7109375" style="716" customWidth="1"/>
    <col min="514" max="514" width="16" style="716" customWidth="1"/>
    <col min="515" max="515" width="3.7109375" style="716" customWidth="1"/>
    <col min="516" max="516" width="4.140625" style="716" customWidth="1"/>
    <col min="517" max="517" width="4" style="716" customWidth="1"/>
    <col min="518" max="518" width="56.85546875" style="716" customWidth="1"/>
    <col min="519" max="519" width="6" style="716" customWidth="1"/>
    <col min="520" max="520" width="8.28515625" style="716" customWidth="1"/>
    <col min="521" max="521" width="19.5703125" style="716" customWidth="1"/>
    <col min="522" max="522" width="2.7109375" style="716" customWidth="1"/>
    <col min="523" max="523" width="5.140625" style="716" customWidth="1"/>
    <col min="524" max="524" width="14" style="716" customWidth="1"/>
    <col min="525" max="525" width="3.5703125" style="716" customWidth="1"/>
    <col min="526" max="526" width="6.5703125" style="716" customWidth="1"/>
    <col min="527" max="527" width="36.5703125" style="716" customWidth="1"/>
    <col min="528" max="528" width="57.85546875" style="716" customWidth="1"/>
    <col min="529" max="529" width="4.140625" style="716" customWidth="1"/>
    <col min="530" max="530" width="4.42578125" style="716" customWidth="1"/>
    <col min="531" max="531" width="4.28515625" style="716" customWidth="1"/>
    <col min="532" max="532" width="4" style="716" customWidth="1"/>
    <col min="533" max="533" width="3.7109375" style="716" customWidth="1"/>
    <col min="534" max="534" width="4.28515625" style="716" customWidth="1"/>
    <col min="535" max="535" width="3.42578125" style="716" customWidth="1"/>
    <col min="536" max="536" width="4.7109375" style="716" customWidth="1"/>
    <col min="537" max="538" width="5.42578125" style="716" customWidth="1"/>
    <col min="539" max="539" width="10.28515625" style="716" customWidth="1"/>
    <col min="540" max="540" width="4.42578125" style="716" customWidth="1"/>
    <col min="541" max="541" width="4.28515625" style="716" customWidth="1"/>
    <col min="542" max="542" width="4" style="716" customWidth="1"/>
    <col min="543" max="543" width="4.42578125" style="716" customWidth="1"/>
    <col min="544" max="544" width="3.85546875" style="716" customWidth="1"/>
    <col min="545" max="545" width="4.28515625" style="716" customWidth="1"/>
    <col min="546" max="768" width="11.42578125" style="716"/>
    <col min="769" max="769" width="10.7109375" style="716" customWidth="1"/>
    <col min="770" max="770" width="16" style="716" customWidth="1"/>
    <col min="771" max="771" width="3.7109375" style="716" customWidth="1"/>
    <col min="772" max="772" width="4.140625" style="716" customWidth="1"/>
    <col min="773" max="773" width="4" style="716" customWidth="1"/>
    <col min="774" max="774" width="56.85546875" style="716" customWidth="1"/>
    <col min="775" max="775" width="6" style="716" customWidth="1"/>
    <col min="776" max="776" width="8.28515625" style="716" customWidth="1"/>
    <col min="777" max="777" width="19.5703125" style="716" customWidth="1"/>
    <col min="778" max="778" width="2.7109375" style="716" customWidth="1"/>
    <col min="779" max="779" width="5.140625" style="716" customWidth="1"/>
    <col min="780" max="780" width="14" style="716" customWidth="1"/>
    <col min="781" max="781" width="3.5703125" style="716" customWidth="1"/>
    <col min="782" max="782" width="6.5703125" style="716" customWidth="1"/>
    <col min="783" max="783" width="36.5703125" style="716" customWidth="1"/>
    <col min="784" max="784" width="57.85546875" style="716" customWidth="1"/>
    <col min="785" max="785" width="4.140625" style="716" customWidth="1"/>
    <col min="786" max="786" width="4.42578125" style="716" customWidth="1"/>
    <col min="787" max="787" width="4.28515625" style="716" customWidth="1"/>
    <col min="788" max="788" width="4" style="716" customWidth="1"/>
    <col min="789" max="789" width="3.7109375" style="716" customWidth="1"/>
    <col min="790" max="790" width="4.28515625" style="716" customWidth="1"/>
    <col min="791" max="791" width="3.42578125" style="716" customWidth="1"/>
    <col min="792" max="792" width="4.7109375" style="716" customWidth="1"/>
    <col min="793" max="794" width="5.42578125" style="716" customWidth="1"/>
    <col min="795" max="795" width="10.28515625" style="716" customWidth="1"/>
    <col min="796" max="796" width="4.42578125" style="716" customWidth="1"/>
    <col min="797" max="797" width="4.28515625" style="716" customWidth="1"/>
    <col min="798" max="798" width="4" style="716" customWidth="1"/>
    <col min="799" max="799" width="4.42578125" style="716" customWidth="1"/>
    <col min="800" max="800" width="3.85546875" style="716" customWidth="1"/>
    <col min="801" max="801" width="4.28515625" style="716" customWidth="1"/>
    <col min="802" max="1024" width="11.42578125" style="716"/>
    <col min="1025" max="1025" width="10.7109375" style="716" customWidth="1"/>
    <col min="1026" max="1026" width="16" style="716" customWidth="1"/>
    <col min="1027" max="1027" width="3.7109375" style="716" customWidth="1"/>
    <col min="1028" max="1028" width="4.140625" style="716" customWidth="1"/>
    <col min="1029" max="1029" width="4" style="716" customWidth="1"/>
    <col min="1030" max="1030" width="56.85546875" style="716" customWidth="1"/>
    <col min="1031" max="1031" width="6" style="716" customWidth="1"/>
    <col min="1032" max="1032" width="8.28515625" style="716" customWidth="1"/>
    <col min="1033" max="1033" width="19.5703125" style="716" customWidth="1"/>
    <col min="1034" max="1034" width="2.7109375" style="716" customWidth="1"/>
    <col min="1035" max="1035" width="5.140625" style="716" customWidth="1"/>
    <col min="1036" max="1036" width="14" style="716" customWidth="1"/>
    <col min="1037" max="1037" width="3.5703125" style="716" customWidth="1"/>
    <col min="1038" max="1038" width="6.5703125" style="716" customWidth="1"/>
    <col min="1039" max="1039" width="36.5703125" style="716" customWidth="1"/>
    <col min="1040" max="1040" width="57.85546875" style="716" customWidth="1"/>
    <col min="1041" max="1041" width="4.140625" style="716" customWidth="1"/>
    <col min="1042" max="1042" width="4.42578125" style="716" customWidth="1"/>
    <col min="1043" max="1043" width="4.28515625" style="716" customWidth="1"/>
    <col min="1044" max="1044" width="4" style="716" customWidth="1"/>
    <col min="1045" max="1045" width="3.7109375" style="716" customWidth="1"/>
    <col min="1046" max="1046" width="4.28515625" style="716" customWidth="1"/>
    <col min="1047" max="1047" width="3.42578125" style="716" customWidth="1"/>
    <col min="1048" max="1048" width="4.7109375" style="716" customWidth="1"/>
    <col min="1049" max="1050" width="5.42578125" style="716" customWidth="1"/>
    <col min="1051" max="1051" width="10.28515625" style="716" customWidth="1"/>
    <col min="1052" max="1052" width="4.42578125" style="716" customWidth="1"/>
    <col min="1053" max="1053" width="4.28515625" style="716" customWidth="1"/>
    <col min="1054" max="1054" width="4" style="716" customWidth="1"/>
    <col min="1055" max="1055" width="4.42578125" style="716" customWidth="1"/>
    <col min="1056" max="1056" width="3.85546875" style="716" customWidth="1"/>
    <col min="1057" max="1057" width="4.28515625" style="716" customWidth="1"/>
    <col min="1058" max="1280" width="11.42578125" style="716"/>
    <col min="1281" max="1281" width="10.7109375" style="716" customWidth="1"/>
    <col min="1282" max="1282" width="16" style="716" customWidth="1"/>
    <col min="1283" max="1283" width="3.7109375" style="716" customWidth="1"/>
    <col min="1284" max="1284" width="4.140625" style="716" customWidth="1"/>
    <col min="1285" max="1285" width="4" style="716" customWidth="1"/>
    <col min="1286" max="1286" width="56.85546875" style="716" customWidth="1"/>
    <col min="1287" max="1287" width="6" style="716" customWidth="1"/>
    <col min="1288" max="1288" width="8.28515625" style="716" customWidth="1"/>
    <col min="1289" max="1289" width="19.5703125" style="716" customWidth="1"/>
    <col min="1290" max="1290" width="2.7109375" style="716" customWidth="1"/>
    <col min="1291" max="1291" width="5.140625" style="716" customWidth="1"/>
    <col min="1292" max="1292" width="14" style="716" customWidth="1"/>
    <col min="1293" max="1293" width="3.5703125" style="716" customWidth="1"/>
    <col min="1294" max="1294" width="6.5703125" style="716" customWidth="1"/>
    <col min="1295" max="1295" width="36.5703125" style="716" customWidth="1"/>
    <col min="1296" max="1296" width="57.85546875" style="716" customWidth="1"/>
    <col min="1297" max="1297" width="4.140625" style="716" customWidth="1"/>
    <col min="1298" max="1298" width="4.42578125" style="716" customWidth="1"/>
    <col min="1299" max="1299" width="4.28515625" style="716" customWidth="1"/>
    <col min="1300" max="1300" width="4" style="716" customWidth="1"/>
    <col min="1301" max="1301" width="3.7109375" style="716" customWidth="1"/>
    <col min="1302" max="1302" width="4.28515625" style="716" customWidth="1"/>
    <col min="1303" max="1303" width="3.42578125" style="716" customWidth="1"/>
    <col min="1304" max="1304" width="4.7109375" style="716" customWidth="1"/>
    <col min="1305" max="1306" width="5.42578125" style="716" customWidth="1"/>
    <col min="1307" max="1307" width="10.28515625" style="716" customWidth="1"/>
    <col min="1308" max="1308" width="4.42578125" style="716" customWidth="1"/>
    <col min="1309" max="1309" width="4.28515625" style="716" customWidth="1"/>
    <col min="1310" max="1310" width="4" style="716" customWidth="1"/>
    <col min="1311" max="1311" width="4.42578125" style="716" customWidth="1"/>
    <col min="1312" max="1312" width="3.85546875" style="716" customWidth="1"/>
    <col min="1313" max="1313" width="4.28515625" style="716" customWidth="1"/>
    <col min="1314" max="1536" width="11.42578125" style="716"/>
    <col min="1537" max="1537" width="10.7109375" style="716" customWidth="1"/>
    <col min="1538" max="1538" width="16" style="716" customWidth="1"/>
    <col min="1539" max="1539" width="3.7109375" style="716" customWidth="1"/>
    <col min="1540" max="1540" width="4.140625" style="716" customWidth="1"/>
    <col min="1541" max="1541" width="4" style="716" customWidth="1"/>
    <col min="1542" max="1542" width="56.85546875" style="716" customWidth="1"/>
    <col min="1543" max="1543" width="6" style="716" customWidth="1"/>
    <col min="1544" max="1544" width="8.28515625" style="716" customWidth="1"/>
    <col min="1545" max="1545" width="19.5703125" style="716" customWidth="1"/>
    <col min="1546" max="1546" width="2.7109375" style="716" customWidth="1"/>
    <col min="1547" max="1547" width="5.140625" style="716" customWidth="1"/>
    <col min="1548" max="1548" width="14" style="716" customWidth="1"/>
    <col min="1549" max="1549" width="3.5703125" style="716" customWidth="1"/>
    <col min="1550" max="1550" width="6.5703125" style="716" customWidth="1"/>
    <col min="1551" max="1551" width="36.5703125" style="716" customWidth="1"/>
    <col min="1552" max="1552" width="57.85546875" style="716" customWidth="1"/>
    <col min="1553" max="1553" width="4.140625" style="716" customWidth="1"/>
    <col min="1554" max="1554" width="4.42578125" style="716" customWidth="1"/>
    <col min="1555" max="1555" width="4.28515625" style="716" customWidth="1"/>
    <col min="1556" max="1556" width="4" style="716" customWidth="1"/>
    <col min="1557" max="1557" width="3.7109375" style="716" customWidth="1"/>
    <col min="1558" max="1558" width="4.28515625" style="716" customWidth="1"/>
    <col min="1559" max="1559" width="3.42578125" style="716" customWidth="1"/>
    <col min="1560" max="1560" width="4.7109375" style="716" customWidth="1"/>
    <col min="1561" max="1562" width="5.42578125" style="716" customWidth="1"/>
    <col min="1563" max="1563" width="10.28515625" style="716" customWidth="1"/>
    <col min="1564" max="1564" width="4.42578125" style="716" customWidth="1"/>
    <col min="1565" max="1565" width="4.28515625" style="716" customWidth="1"/>
    <col min="1566" max="1566" width="4" style="716" customWidth="1"/>
    <col min="1567" max="1567" width="4.42578125" style="716" customWidth="1"/>
    <col min="1568" max="1568" width="3.85546875" style="716" customWidth="1"/>
    <col min="1569" max="1569" width="4.28515625" style="716" customWidth="1"/>
    <col min="1570" max="1792" width="11.42578125" style="716"/>
    <col min="1793" max="1793" width="10.7109375" style="716" customWidth="1"/>
    <col min="1794" max="1794" width="16" style="716" customWidth="1"/>
    <col min="1795" max="1795" width="3.7109375" style="716" customWidth="1"/>
    <col min="1796" max="1796" width="4.140625" style="716" customWidth="1"/>
    <col min="1797" max="1797" width="4" style="716" customWidth="1"/>
    <col min="1798" max="1798" width="56.85546875" style="716" customWidth="1"/>
    <col min="1799" max="1799" width="6" style="716" customWidth="1"/>
    <col min="1800" max="1800" width="8.28515625" style="716" customWidth="1"/>
    <col min="1801" max="1801" width="19.5703125" style="716" customWidth="1"/>
    <col min="1802" max="1802" width="2.7109375" style="716" customWidth="1"/>
    <col min="1803" max="1803" width="5.140625" style="716" customWidth="1"/>
    <col min="1804" max="1804" width="14" style="716" customWidth="1"/>
    <col min="1805" max="1805" width="3.5703125" style="716" customWidth="1"/>
    <col min="1806" max="1806" width="6.5703125" style="716" customWidth="1"/>
    <col min="1807" max="1807" width="36.5703125" style="716" customWidth="1"/>
    <col min="1808" max="1808" width="57.85546875" style="716" customWidth="1"/>
    <col min="1809" max="1809" width="4.140625" style="716" customWidth="1"/>
    <col min="1810" max="1810" width="4.42578125" style="716" customWidth="1"/>
    <col min="1811" max="1811" width="4.28515625" style="716" customWidth="1"/>
    <col min="1812" max="1812" width="4" style="716" customWidth="1"/>
    <col min="1813" max="1813" width="3.7109375" style="716" customWidth="1"/>
    <col min="1814" max="1814" width="4.28515625" style="716" customWidth="1"/>
    <col min="1815" max="1815" width="3.42578125" style="716" customWidth="1"/>
    <col min="1816" max="1816" width="4.7109375" style="716" customWidth="1"/>
    <col min="1817" max="1818" width="5.42578125" style="716" customWidth="1"/>
    <col min="1819" max="1819" width="10.28515625" style="716" customWidth="1"/>
    <col min="1820" max="1820" width="4.42578125" style="716" customWidth="1"/>
    <col min="1821" max="1821" width="4.28515625" style="716" customWidth="1"/>
    <col min="1822" max="1822" width="4" style="716" customWidth="1"/>
    <col min="1823" max="1823" width="4.42578125" style="716" customWidth="1"/>
    <col min="1824" max="1824" width="3.85546875" style="716" customWidth="1"/>
    <col min="1825" max="1825" width="4.28515625" style="716" customWidth="1"/>
    <col min="1826" max="2048" width="11.42578125" style="716"/>
    <col min="2049" max="2049" width="10.7109375" style="716" customWidth="1"/>
    <col min="2050" max="2050" width="16" style="716" customWidth="1"/>
    <col min="2051" max="2051" width="3.7109375" style="716" customWidth="1"/>
    <col min="2052" max="2052" width="4.140625" style="716" customWidth="1"/>
    <col min="2053" max="2053" width="4" style="716" customWidth="1"/>
    <col min="2054" max="2054" width="56.85546875" style="716" customWidth="1"/>
    <col min="2055" max="2055" width="6" style="716" customWidth="1"/>
    <col min="2056" max="2056" width="8.28515625" style="716" customWidth="1"/>
    <col min="2057" max="2057" width="19.5703125" style="716" customWidth="1"/>
    <col min="2058" max="2058" width="2.7109375" style="716" customWidth="1"/>
    <col min="2059" max="2059" width="5.140625" style="716" customWidth="1"/>
    <col min="2060" max="2060" width="14" style="716" customWidth="1"/>
    <col min="2061" max="2061" width="3.5703125" style="716" customWidth="1"/>
    <col min="2062" max="2062" width="6.5703125" style="716" customWidth="1"/>
    <col min="2063" max="2063" width="36.5703125" style="716" customWidth="1"/>
    <col min="2064" max="2064" width="57.85546875" style="716" customWidth="1"/>
    <col min="2065" max="2065" width="4.140625" style="716" customWidth="1"/>
    <col min="2066" max="2066" width="4.42578125" style="716" customWidth="1"/>
    <col min="2067" max="2067" width="4.28515625" style="716" customWidth="1"/>
    <col min="2068" max="2068" width="4" style="716" customWidth="1"/>
    <col min="2069" max="2069" width="3.7109375" style="716" customWidth="1"/>
    <col min="2070" max="2070" width="4.28515625" style="716" customWidth="1"/>
    <col min="2071" max="2071" width="3.42578125" style="716" customWidth="1"/>
    <col min="2072" max="2072" width="4.7109375" style="716" customWidth="1"/>
    <col min="2073" max="2074" width="5.42578125" style="716" customWidth="1"/>
    <col min="2075" max="2075" width="10.28515625" style="716" customWidth="1"/>
    <col min="2076" max="2076" width="4.42578125" style="716" customWidth="1"/>
    <col min="2077" max="2077" width="4.28515625" style="716" customWidth="1"/>
    <col min="2078" max="2078" width="4" style="716" customWidth="1"/>
    <col min="2079" max="2079" width="4.42578125" style="716" customWidth="1"/>
    <col min="2080" max="2080" width="3.85546875" style="716" customWidth="1"/>
    <col min="2081" max="2081" width="4.28515625" style="716" customWidth="1"/>
    <col min="2082" max="2304" width="11.42578125" style="716"/>
    <col min="2305" max="2305" width="10.7109375" style="716" customWidth="1"/>
    <col min="2306" max="2306" width="16" style="716" customWidth="1"/>
    <col min="2307" max="2307" width="3.7109375" style="716" customWidth="1"/>
    <col min="2308" max="2308" width="4.140625" style="716" customWidth="1"/>
    <col min="2309" max="2309" width="4" style="716" customWidth="1"/>
    <col min="2310" max="2310" width="56.85546875" style="716" customWidth="1"/>
    <col min="2311" max="2311" width="6" style="716" customWidth="1"/>
    <col min="2312" max="2312" width="8.28515625" style="716" customWidth="1"/>
    <col min="2313" max="2313" width="19.5703125" style="716" customWidth="1"/>
    <col min="2314" max="2314" width="2.7109375" style="716" customWidth="1"/>
    <col min="2315" max="2315" width="5.140625" style="716" customWidth="1"/>
    <col min="2316" max="2316" width="14" style="716" customWidth="1"/>
    <col min="2317" max="2317" width="3.5703125" style="716" customWidth="1"/>
    <col min="2318" max="2318" width="6.5703125" style="716" customWidth="1"/>
    <col min="2319" max="2319" width="36.5703125" style="716" customWidth="1"/>
    <col min="2320" max="2320" width="57.85546875" style="716" customWidth="1"/>
    <col min="2321" max="2321" width="4.140625" style="716" customWidth="1"/>
    <col min="2322" max="2322" width="4.42578125" style="716" customWidth="1"/>
    <col min="2323" max="2323" width="4.28515625" style="716" customWidth="1"/>
    <col min="2324" max="2324" width="4" style="716" customWidth="1"/>
    <col min="2325" max="2325" width="3.7109375" style="716" customWidth="1"/>
    <col min="2326" max="2326" width="4.28515625" style="716" customWidth="1"/>
    <col min="2327" max="2327" width="3.42578125" style="716" customWidth="1"/>
    <col min="2328" max="2328" width="4.7109375" style="716" customWidth="1"/>
    <col min="2329" max="2330" width="5.42578125" style="716" customWidth="1"/>
    <col min="2331" max="2331" width="10.28515625" style="716" customWidth="1"/>
    <col min="2332" max="2332" width="4.42578125" style="716" customWidth="1"/>
    <col min="2333" max="2333" width="4.28515625" style="716" customWidth="1"/>
    <col min="2334" max="2334" width="4" style="716" customWidth="1"/>
    <col min="2335" max="2335" width="4.42578125" style="716" customWidth="1"/>
    <col min="2336" max="2336" width="3.85546875" style="716" customWidth="1"/>
    <col min="2337" max="2337" width="4.28515625" style="716" customWidth="1"/>
    <col min="2338" max="2560" width="11.42578125" style="716"/>
    <col min="2561" max="2561" width="10.7109375" style="716" customWidth="1"/>
    <col min="2562" max="2562" width="16" style="716" customWidth="1"/>
    <col min="2563" max="2563" width="3.7109375" style="716" customWidth="1"/>
    <col min="2564" max="2564" width="4.140625" style="716" customWidth="1"/>
    <col min="2565" max="2565" width="4" style="716" customWidth="1"/>
    <col min="2566" max="2566" width="56.85546875" style="716" customWidth="1"/>
    <col min="2567" max="2567" width="6" style="716" customWidth="1"/>
    <col min="2568" max="2568" width="8.28515625" style="716" customWidth="1"/>
    <col min="2569" max="2569" width="19.5703125" style="716" customWidth="1"/>
    <col min="2570" max="2570" width="2.7109375" style="716" customWidth="1"/>
    <col min="2571" max="2571" width="5.140625" style="716" customWidth="1"/>
    <col min="2572" max="2572" width="14" style="716" customWidth="1"/>
    <col min="2573" max="2573" width="3.5703125" style="716" customWidth="1"/>
    <col min="2574" max="2574" width="6.5703125" style="716" customWidth="1"/>
    <col min="2575" max="2575" width="36.5703125" style="716" customWidth="1"/>
    <col min="2576" max="2576" width="57.85546875" style="716" customWidth="1"/>
    <col min="2577" max="2577" width="4.140625" style="716" customWidth="1"/>
    <col min="2578" max="2578" width="4.42578125" style="716" customWidth="1"/>
    <col min="2579" max="2579" width="4.28515625" style="716" customWidth="1"/>
    <col min="2580" max="2580" width="4" style="716" customWidth="1"/>
    <col min="2581" max="2581" width="3.7109375" style="716" customWidth="1"/>
    <col min="2582" max="2582" width="4.28515625" style="716" customWidth="1"/>
    <col min="2583" max="2583" width="3.42578125" style="716" customWidth="1"/>
    <col min="2584" max="2584" width="4.7109375" style="716" customWidth="1"/>
    <col min="2585" max="2586" width="5.42578125" style="716" customWidth="1"/>
    <col min="2587" max="2587" width="10.28515625" style="716" customWidth="1"/>
    <col min="2588" max="2588" width="4.42578125" style="716" customWidth="1"/>
    <col min="2589" max="2589" width="4.28515625" style="716" customWidth="1"/>
    <col min="2590" max="2590" width="4" style="716" customWidth="1"/>
    <col min="2591" max="2591" width="4.42578125" style="716" customWidth="1"/>
    <col min="2592" max="2592" width="3.85546875" style="716" customWidth="1"/>
    <col min="2593" max="2593" width="4.28515625" style="716" customWidth="1"/>
    <col min="2594" max="2816" width="11.42578125" style="716"/>
    <col min="2817" max="2817" width="10.7109375" style="716" customWidth="1"/>
    <col min="2818" max="2818" width="16" style="716" customWidth="1"/>
    <col min="2819" max="2819" width="3.7109375" style="716" customWidth="1"/>
    <col min="2820" max="2820" width="4.140625" style="716" customWidth="1"/>
    <col min="2821" max="2821" width="4" style="716" customWidth="1"/>
    <col min="2822" max="2822" width="56.85546875" style="716" customWidth="1"/>
    <col min="2823" max="2823" width="6" style="716" customWidth="1"/>
    <col min="2824" max="2824" width="8.28515625" style="716" customWidth="1"/>
    <col min="2825" max="2825" width="19.5703125" style="716" customWidth="1"/>
    <col min="2826" max="2826" width="2.7109375" style="716" customWidth="1"/>
    <col min="2827" max="2827" width="5.140625" style="716" customWidth="1"/>
    <col min="2828" max="2828" width="14" style="716" customWidth="1"/>
    <col min="2829" max="2829" width="3.5703125" style="716" customWidth="1"/>
    <col min="2830" max="2830" width="6.5703125" style="716" customWidth="1"/>
    <col min="2831" max="2831" width="36.5703125" style="716" customWidth="1"/>
    <col min="2832" max="2832" width="57.85546875" style="716" customWidth="1"/>
    <col min="2833" max="2833" width="4.140625" style="716" customWidth="1"/>
    <col min="2834" max="2834" width="4.42578125" style="716" customWidth="1"/>
    <col min="2835" max="2835" width="4.28515625" style="716" customWidth="1"/>
    <col min="2836" max="2836" width="4" style="716" customWidth="1"/>
    <col min="2837" max="2837" width="3.7109375" style="716" customWidth="1"/>
    <col min="2838" max="2838" width="4.28515625" style="716" customWidth="1"/>
    <col min="2839" max="2839" width="3.42578125" style="716" customWidth="1"/>
    <col min="2840" max="2840" width="4.7109375" style="716" customWidth="1"/>
    <col min="2841" max="2842" width="5.42578125" style="716" customWidth="1"/>
    <col min="2843" max="2843" width="10.28515625" style="716" customWidth="1"/>
    <col min="2844" max="2844" width="4.42578125" style="716" customWidth="1"/>
    <col min="2845" max="2845" width="4.28515625" style="716" customWidth="1"/>
    <col min="2846" max="2846" width="4" style="716" customWidth="1"/>
    <col min="2847" max="2847" width="4.42578125" style="716" customWidth="1"/>
    <col min="2848" max="2848" width="3.85546875" style="716" customWidth="1"/>
    <col min="2849" max="2849" width="4.28515625" style="716" customWidth="1"/>
    <col min="2850" max="3072" width="11.42578125" style="716"/>
    <col min="3073" max="3073" width="10.7109375" style="716" customWidth="1"/>
    <col min="3074" max="3074" width="16" style="716" customWidth="1"/>
    <col min="3075" max="3075" width="3.7109375" style="716" customWidth="1"/>
    <col min="3076" max="3076" width="4.140625" style="716" customWidth="1"/>
    <col min="3077" max="3077" width="4" style="716" customWidth="1"/>
    <col min="3078" max="3078" width="56.85546875" style="716" customWidth="1"/>
    <col min="3079" max="3079" width="6" style="716" customWidth="1"/>
    <col min="3080" max="3080" width="8.28515625" style="716" customWidth="1"/>
    <col min="3081" max="3081" width="19.5703125" style="716" customWidth="1"/>
    <col min="3082" max="3082" width="2.7109375" style="716" customWidth="1"/>
    <col min="3083" max="3083" width="5.140625" style="716" customWidth="1"/>
    <col min="3084" max="3084" width="14" style="716" customWidth="1"/>
    <col min="3085" max="3085" width="3.5703125" style="716" customWidth="1"/>
    <col min="3086" max="3086" width="6.5703125" style="716" customWidth="1"/>
    <col min="3087" max="3087" width="36.5703125" style="716" customWidth="1"/>
    <col min="3088" max="3088" width="57.85546875" style="716" customWidth="1"/>
    <col min="3089" max="3089" width="4.140625" style="716" customWidth="1"/>
    <col min="3090" max="3090" width="4.42578125" style="716" customWidth="1"/>
    <col min="3091" max="3091" width="4.28515625" style="716" customWidth="1"/>
    <col min="3092" max="3092" width="4" style="716" customWidth="1"/>
    <col min="3093" max="3093" width="3.7109375" style="716" customWidth="1"/>
    <col min="3094" max="3094" width="4.28515625" style="716" customWidth="1"/>
    <col min="3095" max="3095" width="3.42578125" style="716" customWidth="1"/>
    <col min="3096" max="3096" width="4.7109375" style="716" customWidth="1"/>
    <col min="3097" max="3098" width="5.42578125" style="716" customWidth="1"/>
    <col min="3099" max="3099" width="10.28515625" style="716" customWidth="1"/>
    <col min="3100" max="3100" width="4.42578125" style="716" customWidth="1"/>
    <col min="3101" max="3101" width="4.28515625" style="716" customWidth="1"/>
    <col min="3102" max="3102" width="4" style="716" customWidth="1"/>
    <col min="3103" max="3103" width="4.42578125" style="716" customWidth="1"/>
    <col min="3104" max="3104" width="3.85546875" style="716" customWidth="1"/>
    <col min="3105" max="3105" width="4.28515625" style="716" customWidth="1"/>
    <col min="3106" max="3328" width="11.42578125" style="716"/>
    <col min="3329" max="3329" width="10.7109375" style="716" customWidth="1"/>
    <col min="3330" max="3330" width="16" style="716" customWidth="1"/>
    <col min="3331" max="3331" width="3.7109375" style="716" customWidth="1"/>
    <col min="3332" max="3332" width="4.140625" style="716" customWidth="1"/>
    <col min="3333" max="3333" width="4" style="716" customWidth="1"/>
    <col min="3334" max="3334" width="56.85546875" style="716" customWidth="1"/>
    <col min="3335" max="3335" width="6" style="716" customWidth="1"/>
    <col min="3336" max="3336" width="8.28515625" style="716" customWidth="1"/>
    <col min="3337" max="3337" width="19.5703125" style="716" customWidth="1"/>
    <col min="3338" max="3338" width="2.7109375" style="716" customWidth="1"/>
    <col min="3339" max="3339" width="5.140625" style="716" customWidth="1"/>
    <col min="3340" max="3340" width="14" style="716" customWidth="1"/>
    <col min="3341" max="3341" width="3.5703125" style="716" customWidth="1"/>
    <col min="3342" max="3342" width="6.5703125" style="716" customWidth="1"/>
    <col min="3343" max="3343" width="36.5703125" style="716" customWidth="1"/>
    <col min="3344" max="3344" width="57.85546875" style="716" customWidth="1"/>
    <col min="3345" max="3345" width="4.140625" style="716" customWidth="1"/>
    <col min="3346" max="3346" width="4.42578125" style="716" customWidth="1"/>
    <col min="3347" max="3347" width="4.28515625" style="716" customWidth="1"/>
    <col min="3348" max="3348" width="4" style="716" customWidth="1"/>
    <col min="3349" max="3349" width="3.7109375" style="716" customWidth="1"/>
    <col min="3350" max="3350" width="4.28515625" style="716" customWidth="1"/>
    <col min="3351" max="3351" width="3.42578125" style="716" customWidth="1"/>
    <col min="3352" max="3352" width="4.7109375" style="716" customWidth="1"/>
    <col min="3353" max="3354" width="5.42578125" style="716" customWidth="1"/>
    <col min="3355" max="3355" width="10.28515625" style="716" customWidth="1"/>
    <col min="3356" max="3356" width="4.42578125" style="716" customWidth="1"/>
    <col min="3357" max="3357" width="4.28515625" style="716" customWidth="1"/>
    <col min="3358" max="3358" width="4" style="716" customWidth="1"/>
    <col min="3359" max="3359" width="4.42578125" style="716" customWidth="1"/>
    <col min="3360" max="3360" width="3.85546875" style="716" customWidth="1"/>
    <col min="3361" max="3361" width="4.28515625" style="716" customWidth="1"/>
    <col min="3362" max="3584" width="11.42578125" style="716"/>
    <col min="3585" max="3585" width="10.7109375" style="716" customWidth="1"/>
    <col min="3586" max="3586" width="16" style="716" customWidth="1"/>
    <col min="3587" max="3587" width="3.7109375" style="716" customWidth="1"/>
    <col min="3588" max="3588" width="4.140625" style="716" customWidth="1"/>
    <col min="3589" max="3589" width="4" style="716" customWidth="1"/>
    <col min="3590" max="3590" width="56.85546875" style="716" customWidth="1"/>
    <col min="3591" max="3591" width="6" style="716" customWidth="1"/>
    <col min="3592" max="3592" width="8.28515625" style="716" customWidth="1"/>
    <col min="3593" max="3593" width="19.5703125" style="716" customWidth="1"/>
    <col min="3594" max="3594" width="2.7109375" style="716" customWidth="1"/>
    <col min="3595" max="3595" width="5.140625" style="716" customWidth="1"/>
    <col min="3596" max="3596" width="14" style="716" customWidth="1"/>
    <col min="3597" max="3597" width="3.5703125" style="716" customWidth="1"/>
    <col min="3598" max="3598" width="6.5703125" style="716" customWidth="1"/>
    <col min="3599" max="3599" width="36.5703125" style="716" customWidth="1"/>
    <col min="3600" max="3600" width="57.85546875" style="716" customWidth="1"/>
    <col min="3601" max="3601" width="4.140625" style="716" customWidth="1"/>
    <col min="3602" max="3602" width="4.42578125" style="716" customWidth="1"/>
    <col min="3603" max="3603" width="4.28515625" style="716" customWidth="1"/>
    <col min="3604" max="3604" width="4" style="716" customWidth="1"/>
    <col min="3605" max="3605" width="3.7109375" style="716" customWidth="1"/>
    <col min="3606" max="3606" width="4.28515625" style="716" customWidth="1"/>
    <col min="3607" max="3607" width="3.42578125" style="716" customWidth="1"/>
    <col min="3608" max="3608" width="4.7109375" style="716" customWidth="1"/>
    <col min="3609" max="3610" width="5.42578125" style="716" customWidth="1"/>
    <col min="3611" max="3611" width="10.28515625" style="716" customWidth="1"/>
    <col min="3612" max="3612" width="4.42578125" style="716" customWidth="1"/>
    <col min="3613" max="3613" width="4.28515625" style="716" customWidth="1"/>
    <col min="3614" max="3614" width="4" style="716" customWidth="1"/>
    <col min="3615" max="3615" width="4.42578125" style="716" customWidth="1"/>
    <col min="3616" max="3616" width="3.85546875" style="716" customWidth="1"/>
    <col min="3617" max="3617" width="4.28515625" style="716" customWidth="1"/>
    <col min="3618" max="3840" width="11.42578125" style="716"/>
    <col min="3841" max="3841" width="10.7109375" style="716" customWidth="1"/>
    <col min="3842" max="3842" width="16" style="716" customWidth="1"/>
    <col min="3843" max="3843" width="3.7109375" style="716" customWidth="1"/>
    <col min="3844" max="3844" width="4.140625" style="716" customWidth="1"/>
    <col min="3845" max="3845" width="4" style="716" customWidth="1"/>
    <col min="3846" max="3846" width="56.85546875" style="716" customWidth="1"/>
    <col min="3847" max="3847" width="6" style="716" customWidth="1"/>
    <col min="3848" max="3848" width="8.28515625" style="716" customWidth="1"/>
    <col min="3849" max="3849" width="19.5703125" style="716" customWidth="1"/>
    <col min="3850" max="3850" width="2.7109375" style="716" customWidth="1"/>
    <col min="3851" max="3851" width="5.140625" style="716" customWidth="1"/>
    <col min="3852" max="3852" width="14" style="716" customWidth="1"/>
    <col min="3853" max="3853" width="3.5703125" style="716" customWidth="1"/>
    <col min="3854" max="3854" width="6.5703125" style="716" customWidth="1"/>
    <col min="3855" max="3855" width="36.5703125" style="716" customWidth="1"/>
    <col min="3856" max="3856" width="57.85546875" style="716" customWidth="1"/>
    <col min="3857" max="3857" width="4.140625" style="716" customWidth="1"/>
    <col min="3858" max="3858" width="4.42578125" style="716" customWidth="1"/>
    <col min="3859" max="3859" width="4.28515625" style="716" customWidth="1"/>
    <col min="3860" max="3860" width="4" style="716" customWidth="1"/>
    <col min="3861" max="3861" width="3.7109375" style="716" customWidth="1"/>
    <col min="3862" max="3862" width="4.28515625" style="716" customWidth="1"/>
    <col min="3863" max="3863" width="3.42578125" style="716" customWidth="1"/>
    <col min="3864" max="3864" width="4.7109375" style="716" customWidth="1"/>
    <col min="3865" max="3866" width="5.42578125" style="716" customWidth="1"/>
    <col min="3867" max="3867" width="10.28515625" style="716" customWidth="1"/>
    <col min="3868" max="3868" width="4.42578125" style="716" customWidth="1"/>
    <col min="3869" max="3869" width="4.28515625" style="716" customWidth="1"/>
    <col min="3870" max="3870" width="4" style="716" customWidth="1"/>
    <col min="3871" max="3871" width="4.42578125" style="716" customWidth="1"/>
    <col min="3872" max="3872" width="3.85546875" style="716" customWidth="1"/>
    <col min="3873" max="3873" width="4.28515625" style="716" customWidth="1"/>
    <col min="3874" max="4096" width="11.42578125" style="716"/>
    <col min="4097" max="4097" width="10.7109375" style="716" customWidth="1"/>
    <col min="4098" max="4098" width="16" style="716" customWidth="1"/>
    <col min="4099" max="4099" width="3.7109375" style="716" customWidth="1"/>
    <col min="4100" max="4100" width="4.140625" style="716" customWidth="1"/>
    <col min="4101" max="4101" width="4" style="716" customWidth="1"/>
    <col min="4102" max="4102" width="56.85546875" style="716" customWidth="1"/>
    <col min="4103" max="4103" width="6" style="716" customWidth="1"/>
    <col min="4104" max="4104" width="8.28515625" style="716" customWidth="1"/>
    <col min="4105" max="4105" width="19.5703125" style="716" customWidth="1"/>
    <col min="4106" max="4106" width="2.7109375" style="716" customWidth="1"/>
    <col min="4107" max="4107" width="5.140625" style="716" customWidth="1"/>
    <col min="4108" max="4108" width="14" style="716" customWidth="1"/>
    <col min="4109" max="4109" width="3.5703125" style="716" customWidth="1"/>
    <col min="4110" max="4110" width="6.5703125" style="716" customWidth="1"/>
    <col min="4111" max="4111" width="36.5703125" style="716" customWidth="1"/>
    <col min="4112" max="4112" width="57.85546875" style="716" customWidth="1"/>
    <col min="4113" max="4113" width="4.140625" style="716" customWidth="1"/>
    <col min="4114" max="4114" width="4.42578125" style="716" customWidth="1"/>
    <col min="4115" max="4115" width="4.28515625" style="716" customWidth="1"/>
    <col min="4116" max="4116" width="4" style="716" customWidth="1"/>
    <col min="4117" max="4117" width="3.7109375" style="716" customWidth="1"/>
    <col min="4118" max="4118" width="4.28515625" style="716" customWidth="1"/>
    <col min="4119" max="4119" width="3.42578125" style="716" customWidth="1"/>
    <col min="4120" max="4120" width="4.7109375" style="716" customWidth="1"/>
    <col min="4121" max="4122" width="5.42578125" style="716" customWidth="1"/>
    <col min="4123" max="4123" width="10.28515625" style="716" customWidth="1"/>
    <col min="4124" max="4124" width="4.42578125" style="716" customWidth="1"/>
    <col min="4125" max="4125" width="4.28515625" style="716" customWidth="1"/>
    <col min="4126" max="4126" width="4" style="716" customWidth="1"/>
    <col min="4127" max="4127" width="4.42578125" style="716" customWidth="1"/>
    <col min="4128" max="4128" width="3.85546875" style="716" customWidth="1"/>
    <col min="4129" max="4129" width="4.28515625" style="716" customWidth="1"/>
    <col min="4130" max="4352" width="11.42578125" style="716"/>
    <col min="4353" max="4353" width="10.7109375" style="716" customWidth="1"/>
    <col min="4354" max="4354" width="16" style="716" customWidth="1"/>
    <col min="4355" max="4355" width="3.7109375" style="716" customWidth="1"/>
    <col min="4356" max="4356" width="4.140625" style="716" customWidth="1"/>
    <col min="4357" max="4357" width="4" style="716" customWidth="1"/>
    <col min="4358" max="4358" width="56.85546875" style="716" customWidth="1"/>
    <col min="4359" max="4359" width="6" style="716" customWidth="1"/>
    <col min="4360" max="4360" width="8.28515625" style="716" customWidth="1"/>
    <col min="4361" max="4361" width="19.5703125" style="716" customWidth="1"/>
    <col min="4362" max="4362" width="2.7109375" style="716" customWidth="1"/>
    <col min="4363" max="4363" width="5.140625" style="716" customWidth="1"/>
    <col min="4364" max="4364" width="14" style="716" customWidth="1"/>
    <col min="4365" max="4365" width="3.5703125" style="716" customWidth="1"/>
    <col min="4366" max="4366" width="6.5703125" style="716" customWidth="1"/>
    <col min="4367" max="4367" width="36.5703125" style="716" customWidth="1"/>
    <col min="4368" max="4368" width="57.85546875" style="716" customWidth="1"/>
    <col min="4369" max="4369" width="4.140625" style="716" customWidth="1"/>
    <col min="4370" max="4370" width="4.42578125" style="716" customWidth="1"/>
    <col min="4371" max="4371" width="4.28515625" style="716" customWidth="1"/>
    <col min="4372" max="4372" width="4" style="716" customWidth="1"/>
    <col min="4373" max="4373" width="3.7109375" style="716" customWidth="1"/>
    <col min="4374" max="4374" width="4.28515625" style="716" customWidth="1"/>
    <col min="4375" max="4375" width="3.42578125" style="716" customWidth="1"/>
    <col min="4376" max="4376" width="4.7109375" style="716" customWidth="1"/>
    <col min="4377" max="4378" width="5.42578125" style="716" customWidth="1"/>
    <col min="4379" max="4379" width="10.28515625" style="716" customWidth="1"/>
    <col min="4380" max="4380" width="4.42578125" style="716" customWidth="1"/>
    <col min="4381" max="4381" width="4.28515625" style="716" customWidth="1"/>
    <col min="4382" max="4382" width="4" style="716" customWidth="1"/>
    <col min="4383" max="4383" width="4.42578125" style="716" customWidth="1"/>
    <col min="4384" max="4384" width="3.85546875" style="716" customWidth="1"/>
    <col min="4385" max="4385" width="4.28515625" style="716" customWidth="1"/>
    <col min="4386" max="4608" width="11.42578125" style="716"/>
    <col min="4609" max="4609" width="10.7109375" style="716" customWidth="1"/>
    <col min="4610" max="4610" width="16" style="716" customWidth="1"/>
    <col min="4611" max="4611" width="3.7109375" style="716" customWidth="1"/>
    <col min="4612" max="4612" width="4.140625" style="716" customWidth="1"/>
    <col min="4613" max="4613" width="4" style="716" customWidth="1"/>
    <col min="4614" max="4614" width="56.85546875" style="716" customWidth="1"/>
    <col min="4615" max="4615" width="6" style="716" customWidth="1"/>
    <col min="4616" max="4616" width="8.28515625" style="716" customWidth="1"/>
    <col min="4617" max="4617" width="19.5703125" style="716" customWidth="1"/>
    <col min="4618" max="4618" width="2.7109375" style="716" customWidth="1"/>
    <col min="4619" max="4619" width="5.140625" style="716" customWidth="1"/>
    <col min="4620" max="4620" width="14" style="716" customWidth="1"/>
    <col min="4621" max="4621" width="3.5703125" style="716" customWidth="1"/>
    <col min="4622" max="4622" width="6.5703125" style="716" customWidth="1"/>
    <col min="4623" max="4623" width="36.5703125" style="716" customWidth="1"/>
    <col min="4624" max="4624" width="57.85546875" style="716" customWidth="1"/>
    <col min="4625" max="4625" width="4.140625" style="716" customWidth="1"/>
    <col min="4626" max="4626" width="4.42578125" style="716" customWidth="1"/>
    <col min="4627" max="4627" width="4.28515625" style="716" customWidth="1"/>
    <col min="4628" max="4628" width="4" style="716" customWidth="1"/>
    <col min="4629" max="4629" width="3.7109375" style="716" customWidth="1"/>
    <col min="4630" max="4630" width="4.28515625" style="716" customWidth="1"/>
    <col min="4631" max="4631" width="3.42578125" style="716" customWidth="1"/>
    <col min="4632" max="4632" width="4.7109375" style="716" customWidth="1"/>
    <col min="4633" max="4634" width="5.42578125" style="716" customWidth="1"/>
    <col min="4635" max="4635" width="10.28515625" style="716" customWidth="1"/>
    <col min="4636" max="4636" width="4.42578125" style="716" customWidth="1"/>
    <col min="4637" max="4637" width="4.28515625" style="716" customWidth="1"/>
    <col min="4638" max="4638" width="4" style="716" customWidth="1"/>
    <col min="4639" max="4639" width="4.42578125" style="716" customWidth="1"/>
    <col min="4640" max="4640" width="3.85546875" style="716" customWidth="1"/>
    <col min="4641" max="4641" width="4.28515625" style="716" customWidth="1"/>
    <col min="4642" max="4864" width="11.42578125" style="716"/>
    <col min="4865" max="4865" width="10.7109375" style="716" customWidth="1"/>
    <col min="4866" max="4866" width="16" style="716" customWidth="1"/>
    <col min="4867" max="4867" width="3.7109375" style="716" customWidth="1"/>
    <col min="4868" max="4868" width="4.140625" style="716" customWidth="1"/>
    <col min="4869" max="4869" width="4" style="716" customWidth="1"/>
    <col min="4870" max="4870" width="56.85546875" style="716" customWidth="1"/>
    <col min="4871" max="4871" width="6" style="716" customWidth="1"/>
    <col min="4872" max="4872" width="8.28515625" style="716" customWidth="1"/>
    <col min="4873" max="4873" width="19.5703125" style="716" customWidth="1"/>
    <col min="4874" max="4874" width="2.7109375" style="716" customWidth="1"/>
    <col min="4875" max="4875" width="5.140625" style="716" customWidth="1"/>
    <col min="4876" max="4876" width="14" style="716" customWidth="1"/>
    <col min="4877" max="4877" width="3.5703125" style="716" customWidth="1"/>
    <col min="4878" max="4878" width="6.5703125" style="716" customWidth="1"/>
    <col min="4879" max="4879" width="36.5703125" style="716" customWidth="1"/>
    <col min="4880" max="4880" width="57.85546875" style="716" customWidth="1"/>
    <col min="4881" max="4881" width="4.140625" style="716" customWidth="1"/>
    <col min="4882" max="4882" width="4.42578125" style="716" customWidth="1"/>
    <col min="4883" max="4883" width="4.28515625" style="716" customWidth="1"/>
    <col min="4884" max="4884" width="4" style="716" customWidth="1"/>
    <col min="4885" max="4885" width="3.7109375" style="716" customWidth="1"/>
    <col min="4886" max="4886" width="4.28515625" style="716" customWidth="1"/>
    <col min="4887" max="4887" width="3.42578125" style="716" customWidth="1"/>
    <col min="4888" max="4888" width="4.7109375" style="716" customWidth="1"/>
    <col min="4889" max="4890" width="5.42578125" style="716" customWidth="1"/>
    <col min="4891" max="4891" width="10.28515625" style="716" customWidth="1"/>
    <col min="4892" max="4892" width="4.42578125" style="716" customWidth="1"/>
    <col min="4893" max="4893" width="4.28515625" style="716" customWidth="1"/>
    <col min="4894" max="4894" width="4" style="716" customWidth="1"/>
    <col min="4895" max="4895" width="4.42578125" style="716" customWidth="1"/>
    <col min="4896" max="4896" width="3.85546875" style="716" customWidth="1"/>
    <col min="4897" max="4897" width="4.28515625" style="716" customWidth="1"/>
    <col min="4898" max="5120" width="11.42578125" style="716"/>
    <col min="5121" max="5121" width="10.7109375" style="716" customWidth="1"/>
    <col min="5122" max="5122" width="16" style="716" customWidth="1"/>
    <col min="5123" max="5123" width="3.7109375" style="716" customWidth="1"/>
    <col min="5124" max="5124" width="4.140625" style="716" customWidth="1"/>
    <col min="5125" max="5125" width="4" style="716" customWidth="1"/>
    <col min="5126" max="5126" width="56.85546875" style="716" customWidth="1"/>
    <col min="5127" max="5127" width="6" style="716" customWidth="1"/>
    <col min="5128" max="5128" width="8.28515625" style="716" customWidth="1"/>
    <col min="5129" max="5129" width="19.5703125" style="716" customWidth="1"/>
    <col min="5130" max="5130" width="2.7109375" style="716" customWidth="1"/>
    <col min="5131" max="5131" width="5.140625" style="716" customWidth="1"/>
    <col min="5132" max="5132" width="14" style="716" customWidth="1"/>
    <col min="5133" max="5133" width="3.5703125" style="716" customWidth="1"/>
    <col min="5134" max="5134" width="6.5703125" style="716" customWidth="1"/>
    <col min="5135" max="5135" width="36.5703125" style="716" customWidth="1"/>
    <col min="5136" max="5136" width="57.85546875" style="716" customWidth="1"/>
    <col min="5137" max="5137" width="4.140625" style="716" customWidth="1"/>
    <col min="5138" max="5138" width="4.42578125" style="716" customWidth="1"/>
    <col min="5139" max="5139" width="4.28515625" style="716" customWidth="1"/>
    <col min="5140" max="5140" width="4" style="716" customWidth="1"/>
    <col min="5141" max="5141" width="3.7109375" style="716" customWidth="1"/>
    <col min="5142" max="5142" width="4.28515625" style="716" customWidth="1"/>
    <col min="5143" max="5143" width="3.42578125" style="716" customWidth="1"/>
    <col min="5144" max="5144" width="4.7109375" style="716" customWidth="1"/>
    <col min="5145" max="5146" width="5.42578125" style="716" customWidth="1"/>
    <col min="5147" max="5147" width="10.28515625" style="716" customWidth="1"/>
    <col min="5148" max="5148" width="4.42578125" style="716" customWidth="1"/>
    <col min="5149" max="5149" width="4.28515625" style="716" customWidth="1"/>
    <col min="5150" max="5150" width="4" style="716" customWidth="1"/>
    <col min="5151" max="5151" width="4.42578125" style="716" customWidth="1"/>
    <col min="5152" max="5152" width="3.85546875" style="716" customWidth="1"/>
    <col min="5153" max="5153" width="4.28515625" style="716" customWidth="1"/>
    <col min="5154" max="5376" width="11.42578125" style="716"/>
    <col min="5377" max="5377" width="10.7109375" style="716" customWidth="1"/>
    <col min="5378" max="5378" width="16" style="716" customWidth="1"/>
    <col min="5379" max="5379" width="3.7109375" style="716" customWidth="1"/>
    <col min="5380" max="5380" width="4.140625" style="716" customWidth="1"/>
    <col min="5381" max="5381" width="4" style="716" customWidth="1"/>
    <col min="5382" max="5382" width="56.85546875" style="716" customWidth="1"/>
    <col min="5383" max="5383" width="6" style="716" customWidth="1"/>
    <col min="5384" max="5384" width="8.28515625" style="716" customWidth="1"/>
    <col min="5385" max="5385" width="19.5703125" style="716" customWidth="1"/>
    <col min="5386" max="5386" width="2.7109375" style="716" customWidth="1"/>
    <col min="5387" max="5387" width="5.140625" style="716" customWidth="1"/>
    <col min="5388" max="5388" width="14" style="716" customWidth="1"/>
    <col min="5389" max="5389" width="3.5703125" style="716" customWidth="1"/>
    <col min="5390" max="5390" width="6.5703125" style="716" customWidth="1"/>
    <col min="5391" max="5391" width="36.5703125" style="716" customWidth="1"/>
    <col min="5392" max="5392" width="57.85546875" style="716" customWidth="1"/>
    <col min="5393" max="5393" width="4.140625" style="716" customWidth="1"/>
    <col min="5394" max="5394" width="4.42578125" style="716" customWidth="1"/>
    <col min="5395" max="5395" width="4.28515625" style="716" customWidth="1"/>
    <col min="5396" max="5396" width="4" style="716" customWidth="1"/>
    <col min="5397" max="5397" width="3.7109375" style="716" customWidth="1"/>
    <col min="5398" max="5398" width="4.28515625" style="716" customWidth="1"/>
    <col min="5399" max="5399" width="3.42578125" style="716" customWidth="1"/>
    <col min="5400" max="5400" width="4.7109375" style="716" customWidth="1"/>
    <col min="5401" max="5402" width="5.42578125" style="716" customWidth="1"/>
    <col min="5403" max="5403" width="10.28515625" style="716" customWidth="1"/>
    <col min="5404" max="5404" width="4.42578125" style="716" customWidth="1"/>
    <col min="5405" max="5405" width="4.28515625" style="716" customWidth="1"/>
    <col min="5406" max="5406" width="4" style="716" customWidth="1"/>
    <col min="5407" max="5407" width="4.42578125" style="716" customWidth="1"/>
    <col min="5408" max="5408" width="3.85546875" style="716" customWidth="1"/>
    <col min="5409" max="5409" width="4.28515625" style="716" customWidth="1"/>
    <col min="5410" max="5632" width="11.42578125" style="716"/>
    <col min="5633" max="5633" width="10.7109375" style="716" customWidth="1"/>
    <col min="5634" max="5634" width="16" style="716" customWidth="1"/>
    <col min="5635" max="5635" width="3.7109375" style="716" customWidth="1"/>
    <col min="5636" max="5636" width="4.140625" style="716" customWidth="1"/>
    <col min="5637" max="5637" width="4" style="716" customWidth="1"/>
    <col min="5638" max="5638" width="56.85546875" style="716" customWidth="1"/>
    <col min="5639" max="5639" width="6" style="716" customWidth="1"/>
    <col min="5640" max="5640" width="8.28515625" style="716" customWidth="1"/>
    <col min="5641" max="5641" width="19.5703125" style="716" customWidth="1"/>
    <col min="5642" max="5642" width="2.7109375" style="716" customWidth="1"/>
    <col min="5643" max="5643" width="5.140625" style="716" customWidth="1"/>
    <col min="5644" max="5644" width="14" style="716" customWidth="1"/>
    <col min="5645" max="5645" width="3.5703125" style="716" customWidth="1"/>
    <col min="5646" max="5646" width="6.5703125" style="716" customWidth="1"/>
    <col min="5647" max="5647" width="36.5703125" style="716" customWidth="1"/>
    <col min="5648" max="5648" width="57.85546875" style="716" customWidth="1"/>
    <col min="5649" max="5649" width="4.140625" style="716" customWidth="1"/>
    <col min="5650" max="5650" width="4.42578125" style="716" customWidth="1"/>
    <col min="5651" max="5651" width="4.28515625" style="716" customWidth="1"/>
    <col min="5652" max="5652" width="4" style="716" customWidth="1"/>
    <col min="5653" max="5653" width="3.7109375" style="716" customWidth="1"/>
    <col min="5654" max="5654" width="4.28515625" style="716" customWidth="1"/>
    <col min="5655" max="5655" width="3.42578125" style="716" customWidth="1"/>
    <col min="5656" max="5656" width="4.7109375" style="716" customWidth="1"/>
    <col min="5657" max="5658" width="5.42578125" style="716" customWidth="1"/>
    <col min="5659" max="5659" width="10.28515625" style="716" customWidth="1"/>
    <col min="5660" max="5660" width="4.42578125" style="716" customWidth="1"/>
    <col min="5661" max="5661" width="4.28515625" style="716" customWidth="1"/>
    <col min="5662" max="5662" width="4" style="716" customWidth="1"/>
    <col min="5663" max="5663" width="4.42578125" style="716" customWidth="1"/>
    <col min="5664" max="5664" width="3.85546875" style="716" customWidth="1"/>
    <col min="5665" max="5665" width="4.28515625" style="716" customWidth="1"/>
    <col min="5666" max="5888" width="11.42578125" style="716"/>
    <col min="5889" max="5889" width="10.7109375" style="716" customWidth="1"/>
    <col min="5890" max="5890" width="16" style="716" customWidth="1"/>
    <col min="5891" max="5891" width="3.7109375" style="716" customWidth="1"/>
    <col min="5892" max="5892" width="4.140625" style="716" customWidth="1"/>
    <col min="5893" max="5893" width="4" style="716" customWidth="1"/>
    <col min="5894" max="5894" width="56.85546875" style="716" customWidth="1"/>
    <col min="5895" max="5895" width="6" style="716" customWidth="1"/>
    <col min="5896" max="5896" width="8.28515625" style="716" customWidth="1"/>
    <col min="5897" max="5897" width="19.5703125" style="716" customWidth="1"/>
    <col min="5898" max="5898" width="2.7109375" style="716" customWidth="1"/>
    <col min="5899" max="5899" width="5.140625" style="716" customWidth="1"/>
    <col min="5900" max="5900" width="14" style="716" customWidth="1"/>
    <col min="5901" max="5901" width="3.5703125" style="716" customWidth="1"/>
    <col min="5902" max="5902" width="6.5703125" style="716" customWidth="1"/>
    <col min="5903" max="5903" width="36.5703125" style="716" customWidth="1"/>
    <col min="5904" max="5904" width="57.85546875" style="716" customWidth="1"/>
    <col min="5905" max="5905" width="4.140625" style="716" customWidth="1"/>
    <col min="5906" max="5906" width="4.42578125" style="716" customWidth="1"/>
    <col min="5907" max="5907" width="4.28515625" style="716" customWidth="1"/>
    <col min="5908" max="5908" width="4" style="716" customWidth="1"/>
    <col min="5909" max="5909" width="3.7109375" style="716" customWidth="1"/>
    <col min="5910" max="5910" width="4.28515625" style="716" customWidth="1"/>
    <col min="5911" max="5911" width="3.42578125" style="716" customWidth="1"/>
    <col min="5912" max="5912" width="4.7109375" style="716" customWidth="1"/>
    <col min="5913" max="5914" width="5.42578125" style="716" customWidth="1"/>
    <col min="5915" max="5915" width="10.28515625" style="716" customWidth="1"/>
    <col min="5916" max="5916" width="4.42578125" style="716" customWidth="1"/>
    <col min="5917" max="5917" width="4.28515625" style="716" customWidth="1"/>
    <col min="5918" max="5918" width="4" style="716" customWidth="1"/>
    <col min="5919" max="5919" width="4.42578125" style="716" customWidth="1"/>
    <col min="5920" max="5920" width="3.85546875" style="716" customWidth="1"/>
    <col min="5921" max="5921" width="4.28515625" style="716" customWidth="1"/>
    <col min="5922" max="6144" width="11.42578125" style="716"/>
    <col min="6145" max="6145" width="10.7109375" style="716" customWidth="1"/>
    <col min="6146" max="6146" width="16" style="716" customWidth="1"/>
    <col min="6147" max="6147" width="3.7109375" style="716" customWidth="1"/>
    <col min="6148" max="6148" width="4.140625" style="716" customWidth="1"/>
    <col min="6149" max="6149" width="4" style="716" customWidth="1"/>
    <col min="6150" max="6150" width="56.85546875" style="716" customWidth="1"/>
    <col min="6151" max="6151" width="6" style="716" customWidth="1"/>
    <col min="6152" max="6152" width="8.28515625" style="716" customWidth="1"/>
    <col min="6153" max="6153" width="19.5703125" style="716" customWidth="1"/>
    <col min="6154" max="6154" width="2.7109375" style="716" customWidth="1"/>
    <col min="6155" max="6155" width="5.140625" style="716" customWidth="1"/>
    <col min="6156" max="6156" width="14" style="716" customWidth="1"/>
    <col min="6157" max="6157" width="3.5703125" style="716" customWidth="1"/>
    <col min="6158" max="6158" width="6.5703125" style="716" customWidth="1"/>
    <col min="6159" max="6159" width="36.5703125" style="716" customWidth="1"/>
    <col min="6160" max="6160" width="57.85546875" style="716" customWidth="1"/>
    <col min="6161" max="6161" width="4.140625" style="716" customWidth="1"/>
    <col min="6162" max="6162" width="4.42578125" style="716" customWidth="1"/>
    <col min="6163" max="6163" width="4.28515625" style="716" customWidth="1"/>
    <col min="6164" max="6164" width="4" style="716" customWidth="1"/>
    <col min="6165" max="6165" width="3.7109375" style="716" customWidth="1"/>
    <col min="6166" max="6166" width="4.28515625" style="716" customWidth="1"/>
    <col min="6167" max="6167" width="3.42578125" style="716" customWidth="1"/>
    <col min="6168" max="6168" width="4.7109375" style="716" customWidth="1"/>
    <col min="6169" max="6170" width="5.42578125" style="716" customWidth="1"/>
    <col min="6171" max="6171" width="10.28515625" style="716" customWidth="1"/>
    <col min="6172" max="6172" width="4.42578125" style="716" customWidth="1"/>
    <col min="6173" max="6173" width="4.28515625" style="716" customWidth="1"/>
    <col min="6174" max="6174" width="4" style="716" customWidth="1"/>
    <col min="6175" max="6175" width="4.42578125" style="716" customWidth="1"/>
    <col min="6176" max="6176" width="3.85546875" style="716" customWidth="1"/>
    <col min="6177" max="6177" width="4.28515625" style="716" customWidth="1"/>
    <col min="6178" max="6400" width="11.42578125" style="716"/>
    <col min="6401" max="6401" width="10.7109375" style="716" customWidth="1"/>
    <col min="6402" max="6402" width="16" style="716" customWidth="1"/>
    <col min="6403" max="6403" width="3.7109375" style="716" customWidth="1"/>
    <col min="6404" max="6404" width="4.140625" style="716" customWidth="1"/>
    <col min="6405" max="6405" width="4" style="716" customWidth="1"/>
    <col min="6406" max="6406" width="56.85546875" style="716" customWidth="1"/>
    <col min="6407" max="6407" width="6" style="716" customWidth="1"/>
    <col min="6408" max="6408" width="8.28515625" style="716" customWidth="1"/>
    <col min="6409" max="6409" width="19.5703125" style="716" customWidth="1"/>
    <col min="6410" max="6410" width="2.7109375" style="716" customWidth="1"/>
    <col min="6411" max="6411" width="5.140625" style="716" customWidth="1"/>
    <col min="6412" max="6412" width="14" style="716" customWidth="1"/>
    <col min="6413" max="6413" width="3.5703125" style="716" customWidth="1"/>
    <col min="6414" max="6414" width="6.5703125" style="716" customWidth="1"/>
    <col min="6415" max="6415" width="36.5703125" style="716" customWidth="1"/>
    <col min="6416" max="6416" width="57.85546875" style="716" customWidth="1"/>
    <col min="6417" max="6417" width="4.140625" style="716" customWidth="1"/>
    <col min="6418" max="6418" width="4.42578125" style="716" customWidth="1"/>
    <col min="6419" max="6419" width="4.28515625" style="716" customWidth="1"/>
    <col min="6420" max="6420" width="4" style="716" customWidth="1"/>
    <col min="6421" max="6421" width="3.7109375" style="716" customWidth="1"/>
    <col min="6422" max="6422" width="4.28515625" style="716" customWidth="1"/>
    <col min="6423" max="6423" width="3.42578125" style="716" customWidth="1"/>
    <col min="6424" max="6424" width="4.7109375" style="716" customWidth="1"/>
    <col min="6425" max="6426" width="5.42578125" style="716" customWidth="1"/>
    <col min="6427" max="6427" width="10.28515625" style="716" customWidth="1"/>
    <col min="6428" max="6428" width="4.42578125" style="716" customWidth="1"/>
    <col min="6429" max="6429" width="4.28515625" style="716" customWidth="1"/>
    <col min="6430" max="6430" width="4" style="716" customWidth="1"/>
    <col min="6431" max="6431" width="4.42578125" style="716" customWidth="1"/>
    <col min="6432" max="6432" width="3.85546875" style="716" customWidth="1"/>
    <col min="6433" max="6433" width="4.28515625" style="716" customWidth="1"/>
    <col min="6434" max="6656" width="11.42578125" style="716"/>
    <col min="6657" max="6657" width="10.7109375" style="716" customWidth="1"/>
    <col min="6658" max="6658" width="16" style="716" customWidth="1"/>
    <col min="6659" max="6659" width="3.7109375" style="716" customWidth="1"/>
    <col min="6660" max="6660" width="4.140625" style="716" customWidth="1"/>
    <col min="6661" max="6661" width="4" style="716" customWidth="1"/>
    <col min="6662" max="6662" width="56.85546875" style="716" customWidth="1"/>
    <col min="6663" max="6663" width="6" style="716" customWidth="1"/>
    <col min="6664" max="6664" width="8.28515625" style="716" customWidth="1"/>
    <col min="6665" max="6665" width="19.5703125" style="716" customWidth="1"/>
    <col min="6666" max="6666" width="2.7109375" style="716" customWidth="1"/>
    <col min="6667" max="6667" width="5.140625" style="716" customWidth="1"/>
    <col min="6668" max="6668" width="14" style="716" customWidth="1"/>
    <col min="6669" max="6669" width="3.5703125" style="716" customWidth="1"/>
    <col min="6670" max="6670" width="6.5703125" style="716" customWidth="1"/>
    <col min="6671" max="6671" width="36.5703125" style="716" customWidth="1"/>
    <col min="6672" max="6672" width="57.85546875" style="716" customWidth="1"/>
    <col min="6673" max="6673" width="4.140625" style="716" customWidth="1"/>
    <col min="6674" max="6674" width="4.42578125" style="716" customWidth="1"/>
    <col min="6675" max="6675" width="4.28515625" style="716" customWidth="1"/>
    <col min="6676" max="6676" width="4" style="716" customWidth="1"/>
    <col min="6677" max="6677" width="3.7109375" style="716" customWidth="1"/>
    <col min="6678" max="6678" width="4.28515625" style="716" customWidth="1"/>
    <col min="6679" max="6679" width="3.42578125" style="716" customWidth="1"/>
    <col min="6680" max="6680" width="4.7109375" style="716" customWidth="1"/>
    <col min="6681" max="6682" width="5.42578125" style="716" customWidth="1"/>
    <col min="6683" max="6683" width="10.28515625" style="716" customWidth="1"/>
    <col min="6684" max="6684" width="4.42578125" style="716" customWidth="1"/>
    <col min="6685" max="6685" width="4.28515625" style="716" customWidth="1"/>
    <col min="6686" max="6686" width="4" style="716" customWidth="1"/>
    <col min="6687" max="6687" width="4.42578125" style="716" customWidth="1"/>
    <col min="6688" max="6688" width="3.85546875" style="716" customWidth="1"/>
    <col min="6689" max="6689" width="4.28515625" style="716" customWidth="1"/>
    <col min="6690" max="6912" width="11.42578125" style="716"/>
    <col min="6913" max="6913" width="10.7109375" style="716" customWidth="1"/>
    <col min="6914" max="6914" width="16" style="716" customWidth="1"/>
    <col min="6915" max="6915" width="3.7109375" style="716" customWidth="1"/>
    <col min="6916" max="6916" width="4.140625" style="716" customWidth="1"/>
    <col min="6917" max="6917" width="4" style="716" customWidth="1"/>
    <col min="6918" max="6918" width="56.85546875" style="716" customWidth="1"/>
    <col min="6919" max="6919" width="6" style="716" customWidth="1"/>
    <col min="6920" max="6920" width="8.28515625" style="716" customWidth="1"/>
    <col min="6921" max="6921" width="19.5703125" style="716" customWidth="1"/>
    <col min="6922" max="6922" width="2.7109375" style="716" customWidth="1"/>
    <col min="6923" max="6923" width="5.140625" style="716" customWidth="1"/>
    <col min="6924" max="6924" width="14" style="716" customWidth="1"/>
    <col min="6925" max="6925" width="3.5703125" style="716" customWidth="1"/>
    <col min="6926" max="6926" width="6.5703125" style="716" customWidth="1"/>
    <col min="6927" max="6927" width="36.5703125" style="716" customWidth="1"/>
    <col min="6928" max="6928" width="57.85546875" style="716" customWidth="1"/>
    <col min="6929" max="6929" width="4.140625" style="716" customWidth="1"/>
    <col min="6930" max="6930" width="4.42578125" style="716" customWidth="1"/>
    <col min="6931" max="6931" width="4.28515625" style="716" customWidth="1"/>
    <col min="6932" max="6932" width="4" style="716" customWidth="1"/>
    <col min="6933" max="6933" width="3.7109375" style="716" customWidth="1"/>
    <col min="6934" max="6934" width="4.28515625" style="716" customWidth="1"/>
    <col min="6935" max="6935" width="3.42578125" style="716" customWidth="1"/>
    <col min="6936" max="6936" width="4.7109375" style="716" customWidth="1"/>
    <col min="6937" max="6938" width="5.42578125" style="716" customWidth="1"/>
    <col min="6939" max="6939" width="10.28515625" style="716" customWidth="1"/>
    <col min="6940" max="6940" width="4.42578125" style="716" customWidth="1"/>
    <col min="6941" max="6941" width="4.28515625" style="716" customWidth="1"/>
    <col min="6942" max="6942" width="4" style="716" customWidth="1"/>
    <col min="6943" max="6943" width="4.42578125" style="716" customWidth="1"/>
    <col min="6944" max="6944" width="3.85546875" style="716" customWidth="1"/>
    <col min="6945" max="6945" width="4.28515625" style="716" customWidth="1"/>
    <col min="6946" max="7168" width="11.42578125" style="716"/>
    <col min="7169" max="7169" width="10.7109375" style="716" customWidth="1"/>
    <col min="7170" max="7170" width="16" style="716" customWidth="1"/>
    <col min="7171" max="7171" width="3.7109375" style="716" customWidth="1"/>
    <col min="7172" max="7172" width="4.140625" style="716" customWidth="1"/>
    <col min="7173" max="7173" width="4" style="716" customWidth="1"/>
    <col min="7174" max="7174" width="56.85546875" style="716" customWidth="1"/>
    <col min="7175" max="7175" width="6" style="716" customWidth="1"/>
    <col min="7176" max="7176" width="8.28515625" style="716" customWidth="1"/>
    <col min="7177" max="7177" width="19.5703125" style="716" customWidth="1"/>
    <col min="7178" max="7178" width="2.7109375" style="716" customWidth="1"/>
    <col min="7179" max="7179" width="5.140625" style="716" customWidth="1"/>
    <col min="7180" max="7180" width="14" style="716" customWidth="1"/>
    <col min="7181" max="7181" width="3.5703125" style="716" customWidth="1"/>
    <col min="7182" max="7182" width="6.5703125" style="716" customWidth="1"/>
    <col min="7183" max="7183" width="36.5703125" style="716" customWidth="1"/>
    <col min="7184" max="7184" width="57.85546875" style="716" customWidth="1"/>
    <col min="7185" max="7185" width="4.140625" style="716" customWidth="1"/>
    <col min="7186" max="7186" width="4.42578125" style="716" customWidth="1"/>
    <col min="7187" max="7187" width="4.28515625" style="716" customWidth="1"/>
    <col min="7188" max="7188" width="4" style="716" customWidth="1"/>
    <col min="7189" max="7189" width="3.7109375" style="716" customWidth="1"/>
    <col min="7190" max="7190" width="4.28515625" style="716" customWidth="1"/>
    <col min="7191" max="7191" width="3.42578125" style="716" customWidth="1"/>
    <col min="7192" max="7192" width="4.7109375" style="716" customWidth="1"/>
    <col min="7193" max="7194" width="5.42578125" style="716" customWidth="1"/>
    <col min="7195" max="7195" width="10.28515625" style="716" customWidth="1"/>
    <col min="7196" max="7196" width="4.42578125" style="716" customWidth="1"/>
    <col min="7197" max="7197" width="4.28515625" style="716" customWidth="1"/>
    <col min="7198" max="7198" width="4" style="716" customWidth="1"/>
    <col min="7199" max="7199" width="4.42578125" style="716" customWidth="1"/>
    <col min="7200" max="7200" width="3.85546875" style="716" customWidth="1"/>
    <col min="7201" max="7201" width="4.28515625" style="716" customWidth="1"/>
    <col min="7202" max="7424" width="11.42578125" style="716"/>
    <col min="7425" max="7425" width="10.7109375" style="716" customWidth="1"/>
    <col min="7426" max="7426" width="16" style="716" customWidth="1"/>
    <col min="7427" max="7427" width="3.7109375" style="716" customWidth="1"/>
    <col min="7428" max="7428" width="4.140625" style="716" customWidth="1"/>
    <col min="7429" max="7429" width="4" style="716" customWidth="1"/>
    <col min="7430" max="7430" width="56.85546875" style="716" customWidth="1"/>
    <col min="7431" max="7431" width="6" style="716" customWidth="1"/>
    <col min="7432" max="7432" width="8.28515625" style="716" customWidth="1"/>
    <col min="7433" max="7433" width="19.5703125" style="716" customWidth="1"/>
    <col min="7434" max="7434" width="2.7109375" style="716" customWidth="1"/>
    <col min="7435" max="7435" width="5.140625" style="716" customWidth="1"/>
    <col min="7436" max="7436" width="14" style="716" customWidth="1"/>
    <col min="7437" max="7437" width="3.5703125" style="716" customWidth="1"/>
    <col min="7438" max="7438" width="6.5703125" style="716" customWidth="1"/>
    <col min="7439" max="7439" width="36.5703125" style="716" customWidth="1"/>
    <col min="7440" max="7440" width="57.85546875" style="716" customWidth="1"/>
    <col min="7441" max="7441" width="4.140625" style="716" customWidth="1"/>
    <col min="7442" max="7442" width="4.42578125" style="716" customWidth="1"/>
    <col min="7443" max="7443" width="4.28515625" style="716" customWidth="1"/>
    <col min="7444" max="7444" width="4" style="716" customWidth="1"/>
    <col min="7445" max="7445" width="3.7109375" style="716" customWidth="1"/>
    <col min="7446" max="7446" width="4.28515625" style="716" customWidth="1"/>
    <col min="7447" max="7447" width="3.42578125" style="716" customWidth="1"/>
    <col min="7448" max="7448" width="4.7109375" style="716" customWidth="1"/>
    <col min="7449" max="7450" width="5.42578125" style="716" customWidth="1"/>
    <col min="7451" max="7451" width="10.28515625" style="716" customWidth="1"/>
    <col min="7452" max="7452" width="4.42578125" style="716" customWidth="1"/>
    <col min="7453" max="7453" width="4.28515625" style="716" customWidth="1"/>
    <col min="7454" max="7454" width="4" style="716" customWidth="1"/>
    <col min="7455" max="7455" width="4.42578125" style="716" customWidth="1"/>
    <col min="7456" max="7456" width="3.85546875" style="716" customWidth="1"/>
    <col min="7457" max="7457" width="4.28515625" style="716" customWidth="1"/>
    <col min="7458" max="7680" width="11.42578125" style="716"/>
    <col min="7681" max="7681" width="10.7109375" style="716" customWidth="1"/>
    <col min="7682" max="7682" width="16" style="716" customWidth="1"/>
    <col min="7683" max="7683" width="3.7109375" style="716" customWidth="1"/>
    <col min="7684" max="7684" width="4.140625" style="716" customWidth="1"/>
    <col min="7685" max="7685" width="4" style="716" customWidth="1"/>
    <col min="7686" max="7686" width="56.85546875" style="716" customWidth="1"/>
    <col min="7687" max="7687" width="6" style="716" customWidth="1"/>
    <col min="7688" max="7688" width="8.28515625" style="716" customWidth="1"/>
    <col min="7689" max="7689" width="19.5703125" style="716" customWidth="1"/>
    <col min="7690" max="7690" width="2.7109375" style="716" customWidth="1"/>
    <col min="7691" max="7691" width="5.140625" style="716" customWidth="1"/>
    <col min="7692" max="7692" width="14" style="716" customWidth="1"/>
    <col min="7693" max="7693" width="3.5703125" style="716" customWidth="1"/>
    <col min="7694" max="7694" width="6.5703125" style="716" customWidth="1"/>
    <col min="7695" max="7695" width="36.5703125" style="716" customWidth="1"/>
    <col min="7696" max="7696" width="57.85546875" style="716" customWidth="1"/>
    <col min="7697" max="7697" width="4.140625" style="716" customWidth="1"/>
    <col min="7698" max="7698" width="4.42578125" style="716" customWidth="1"/>
    <col min="7699" max="7699" width="4.28515625" style="716" customWidth="1"/>
    <col min="7700" max="7700" width="4" style="716" customWidth="1"/>
    <col min="7701" max="7701" width="3.7109375" style="716" customWidth="1"/>
    <col min="7702" max="7702" width="4.28515625" style="716" customWidth="1"/>
    <col min="7703" max="7703" width="3.42578125" style="716" customWidth="1"/>
    <col min="7704" max="7704" width="4.7109375" style="716" customWidth="1"/>
    <col min="7705" max="7706" width="5.42578125" style="716" customWidth="1"/>
    <col min="7707" max="7707" width="10.28515625" style="716" customWidth="1"/>
    <col min="7708" max="7708" width="4.42578125" style="716" customWidth="1"/>
    <col min="7709" max="7709" width="4.28515625" style="716" customWidth="1"/>
    <col min="7710" max="7710" width="4" style="716" customWidth="1"/>
    <col min="7711" max="7711" width="4.42578125" style="716" customWidth="1"/>
    <col min="7712" max="7712" width="3.85546875" style="716" customWidth="1"/>
    <col min="7713" max="7713" width="4.28515625" style="716" customWidth="1"/>
    <col min="7714" max="7936" width="11.42578125" style="716"/>
    <col min="7937" max="7937" width="10.7109375" style="716" customWidth="1"/>
    <col min="7938" max="7938" width="16" style="716" customWidth="1"/>
    <col min="7939" max="7939" width="3.7109375" style="716" customWidth="1"/>
    <col min="7940" max="7940" width="4.140625" style="716" customWidth="1"/>
    <col min="7941" max="7941" width="4" style="716" customWidth="1"/>
    <col min="7942" max="7942" width="56.85546875" style="716" customWidth="1"/>
    <col min="7943" max="7943" width="6" style="716" customWidth="1"/>
    <col min="7944" max="7944" width="8.28515625" style="716" customWidth="1"/>
    <col min="7945" max="7945" width="19.5703125" style="716" customWidth="1"/>
    <col min="7946" max="7946" width="2.7109375" style="716" customWidth="1"/>
    <col min="7947" max="7947" width="5.140625" style="716" customWidth="1"/>
    <col min="7948" max="7948" width="14" style="716" customWidth="1"/>
    <col min="7949" max="7949" width="3.5703125" style="716" customWidth="1"/>
    <col min="7950" max="7950" width="6.5703125" style="716" customWidth="1"/>
    <col min="7951" max="7951" width="36.5703125" style="716" customWidth="1"/>
    <col min="7952" max="7952" width="57.85546875" style="716" customWidth="1"/>
    <col min="7953" max="7953" width="4.140625" style="716" customWidth="1"/>
    <col min="7954" max="7954" width="4.42578125" style="716" customWidth="1"/>
    <col min="7955" max="7955" width="4.28515625" style="716" customWidth="1"/>
    <col min="7956" max="7956" width="4" style="716" customWidth="1"/>
    <col min="7957" max="7957" width="3.7109375" style="716" customWidth="1"/>
    <col min="7958" max="7958" width="4.28515625" style="716" customWidth="1"/>
    <col min="7959" max="7959" width="3.42578125" style="716" customWidth="1"/>
    <col min="7960" max="7960" width="4.7109375" style="716" customWidth="1"/>
    <col min="7961" max="7962" width="5.42578125" style="716" customWidth="1"/>
    <col min="7963" max="7963" width="10.28515625" style="716" customWidth="1"/>
    <col min="7964" max="7964" width="4.42578125" style="716" customWidth="1"/>
    <col min="7965" max="7965" width="4.28515625" style="716" customWidth="1"/>
    <col min="7966" max="7966" width="4" style="716" customWidth="1"/>
    <col min="7967" max="7967" width="4.42578125" style="716" customWidth="1"/>
    <col min="7968" max="7968" width="3.85546875" style="716" customWidth="1"/>
    <col min="7969" max="7969" width="4.28515625" style="716" customWidth="1"/>
    <col min="7970" max="8192" width="11.42578125" style="716"/>
    <col min="8193" max="8193" width="10.7109375" style="716" customWidth="1"/>
    <col min="8194" max="8194" width="16" style="716" customWidth="1"/>
    <col min="8195" max="8195" width="3.7109375" style="716" customWidth="1"/>
    <col min="8196" max="8196" width="4.140625" style="716" customWidth="1"/>
    <col min="8197" max="8197" width="4" style="716" customWidth="1"/>
    <col min="8198" max="8198" width="56.85546875" style="716" customWidth="1"/>
    <col min="8199" max="8199" width="6" style="716" customWidth="1"/>
    <col min="8200" max="8200" width="8.28515625" style="716" customWidth="1"/>
    <col min="8201" max="8201" width="19.5703125" style="716" customWidth="1"/>
    <col min="8202" max="8202" width="2.7109375" style="716" customWidth="1"/>
    <col min="8203" max="8203" width="5.140625" style="716" customWidth="1"/>
    <col min="8204" max="8204" width="14" style="716" customWidth="1"/>
    <col min="8205" max="8205" width="3.5703125" style="716" customWidth="1"/>
    <col min="8206" max="8206" width="6.5703125" style="716" customWidth="1"/>
    <col min="8207" max="8207" width="36.5703125" style="716" customWidth="1"/>
    <col min="8208" max="8208" width="57.85546875" style="716" customWidth="1"/>
    <col min="8209" max="8209" width="4.140625" style="716" customWidth="1"/>
    <col min="8210" max="8210" width="4.42578125" style="716" customWidth="1"/>
    <col min="8211" max="8211" width="4.28515625" style="716" customWidth="1"/>
    <col min="8212" max="8212" width="4" style="716" customWidth="1"/>
    <col min="8213" max="8213" width="3.7109375" style="716" customWidth="1"/>
    <col min="8214" max="8214" width="4.28515625" style="716" customWidth="1"/>
    <col min="8215" max="8215" width="3.42578125" style="716" customWidth="1"/>
    <col min="8216" max="8216" width="4.7109375" style="716" customWidth="1"/>
    <col min="8217" max="8218" width="5.42578125" style="716" customWidth="1"/>
    <col min="8219" max="8219" width="10.28515625" style="716" customWidth="1"/>
    <col min="8220" max="8220" width="4.42578125" style="716" customWidth="1"/>
    <col min="8221" max="8221" width="4.28515625" style="716" customWidth="1"/>
    <col min="8222" max="8222" width="4" style="716" customWidth="1"/>
    <col min="8223" max="8223" width="4.42578125" style="716" customWidth="1"/>
    <col min="8224" max="8224" width="3.85546875" style="716" customWidth="1"/>
    <col min="8225" max="8225" width="4.28515625" style="716" customWidth="1"/>
    <col min="8226" max="8448" width="11.42578125" style="716"/>
    <col min="8449" max="8449" width="10.7109375" style="716" customWidth="1"/>
    <col min="8450" max="8450" width="16" style="716" customWidth="1"/>
    <col min="8451" max="8451" width="3.7109375" style="716" customWidth="1"/>
    <col min="8452" max="8452" width="4.140625" style="716" customWidth="1"/>
    <col min="8453" max="8453" width="4" style="716" customWidth="1"/>
    <col min="8454" max="8454" width="56.85546875" style="716" customWidth="1"/>
    <col min="8455" max="8455" width="6" style="716" customWidth="1"/>
    <col min="8456" max="8456" width="8.28515625" style="716" customWidth="1"/>
    <col min="8457" max="8457" width="19.5703125" style="716" customWidth="1"/>
    <col min="8458" max="8458" width="2.7109375" style="716" customWidth="1"/>
    <col min="8459" max="8459" width="5.140625" style="716" customWidth="1"/>
    <col min="8460" max="8460" width="14" style="716" customWidth="1"/>
    <col min="8461" max="8461" width="3.5703125" style="716" customWidth="1"/>
    <col min="8462" max="8462" width="6.5703125" style="716" customWidth="1"/>
    <col min="8463" max="8463" width="36.5703125" style="716" customWidth="1"/>
    <col min="8464" max="8464" width="57.85546875" style="716" customWidth="1"/>
    <col min="8465" max="8465" width="4.140625" style="716" customWidth="1"/>
    <col min="8466" max="8466" width="4.42578125" style="716" customWidth="1"/>
    <col min="8467" max="8467" width="4.28515625" style="716" customWidth="1"/>
    <col min="8468" max="8468" width="4" style="716" customWidth="1"/>
    <col min="8469" max="8469" width="3.7109375" style="716" customWidth="1"/>
    <col min="8470" max="8470" width="4.28515625" style="716" customWidth="1"/>
    <col min="8471" max="8471" width="3.42578125" style="716" customWidth="1"/>
    <col min="8472" max="8472" width="4.7109375" style="716" customWidth="1"/>
    <col min="8473" max="8474" width="5.42578125" style="716" customWidth="1"/>
    <col min="8475" max="8475" width="10.28515625" style="716" customWidth="1"/>
    <col min="8476" max="8476" width="4.42578125" style="716" customWidth="1"/>
    <col min="8477" max="8477" width="4.28515625" style="716" customWidth="1"/>
    <col min="8478" max="8478" width="4" style="716" customWidth="1"/>
    <col min="8479" max="8479" width="4.42578125" style="716" customWidth="1"/>
    <col min="8480" max="8480" width="3.85546875" style="716" customWidth="1"/>
    <col min="8481" max="8481" width="4.28515625" style="716" customWidth="1"/>
    <col min="8482" max="8704" width="11.42578125" style="716"/>
    <col min="8705" max="8705" width="10.7109375" style="716" customWidth="1"/>
    <col min="8706" max="8706" width="16" style="716" customWidth="1"/>
    <col min="8707" max="8707" width="3.7109375" style="716" customWidth="1"/>
    <col min="8708" max="8708" width="4.140625" style="716" customWidth="1"/>
    <col min="8709" max="8709" width="4" style="716" customWidth="1"/>
    <col min="8710" max="8710" width="56.85546875" style="716" customWidth="1"/>
    <col min="8711" max="8711" width="6" style="716" customWidth="1"/>
    <col min="8712" max="8712" width="8.28515625" style="716" customWidth="1"/>
    <col min="8713" max="8713" width="19.5703125" style="716" customWidth="1"/>
    <col min="8714" max="8714" width="2.7109375" style="716" customWidth="1"/>
    <col min="8715" max="8715" width="5.140625" style="716" customWidth="1"/>
    <col min="8716" max="8716" width="14" style="716" customWidth="1"/>
    <col min="8717" max="8717" width="3.5703125" style="716" customWidth="1"/>
    <col min="8718" max="8718" width="6.5703125" style="716" customWidth="1"/>
    <col min="8719" max="8719" width="36.5703125" style="716" customWidth="1"/>
    <col min="8720" max="8720" width="57.85546875" style="716" customWidth="1"/>
    <col min="8721" max="8721" width="4.140625" style="716" customWidth="1"/>
    <col min="8722" max="8722" width="4.42578125" style="716" customWidth="1"/>
    <col min="8723" max="8723" width="4.28515625" style="716" customWidth="1"/>
    <col min="8724" max="8724" width="4" style="716" customWidth="1"/>
    <col min="8725" max="8725" width="3.7109375" style="716" customWidth="1"/>
    <col min="8726" max="8726" width="4.28515625" style="716" customWidth="1"/>
    <col min="8727" max="8727" width="3.42578125" style="716" customWidth="1"/>
    <col min="8728" max="8728" width="4.7109375" style="716" customWidth="1"/>
    <col min="8729" max="8730" width="5.42578125" style="716" customWidth="1"/>
    <col min="8731" max="8731" width="10.28515625" style="716" customWidth="1"/>
    <col min="8732" max="8732" width="4.42578125" style="716" customWidth="1"/>
    <col min="8733" max="8733" width="4.28515625" style="716" customWidth="1"/>
    <col min="8734" max="8734" width="4" style="716" customWidth="1"/>
    <col min="8735" max="8735" width="4.42578125" style="716" customWidth="1"/>
    <col min="8736" max="8736" width="3.85546875" style="716" customWidth="1"/>
    <col min="8737" max="8737" width="4.28515625" style="716" customWidth="1"/>
    <col min="8738" max="8960" width="11.42578125" style="716"/>
    <col min="8961" max="8961" width="10.7109375" style="716" customWidth="1"/>
    <col min="8962" max="8962" width="16" style="716" customWidth="1"/>
    <col min="8963" max="8963" width="3.7109375" style="716" customWidth="1"/>
    <col min="8964" max="8964" width="4.140625" style="716" customWidth="1"/>
    <col min="8965" max="8965" width="4" style="716" customWidth="1"/>
    <col min="8966" max="8966" width="56.85546875" style="716" customWidth="1"/>
    <col min="8967" max="8967" width="6" style="716" customWidth="1"/>
    <col min="8968" max="8968" width="8.28515625" style="716" customWidth="1"/>
    <col min="8969" max="8969" width="19.5703125" style="716" customWidth="1"/>
    <col min="8970" max="8970" width="2.7109375" style="716" customWidth="1"/>
    <col min="8971" max="8971" width="5.140625" style="716" customWidth="1"/>
    <col min="8972" max="8972" width="14" style="716" customWidth="1"/>
    <col min="8973" max="8973" width="3.5703125" style="716" customWidth="1"/>
    <col min="8974" max="8974" width="6.5703125" style="716" customWidth="1"/>
    <col min="8975" max="8975" width="36.5703125" style="716" customWidth="1"/>
    <col min="8976" max="8976" width="57.85546875" style="716" customWidth="1"/>
    <col min="8977" max="8977" width="4.140625" style="716" customWidth="1"/>
    <col min="8978" max="8978" width="4.42578125" style="716" customWidth="1"/>
    <col min="8979" max="8979" width="4.28515625" style="716" customWidth="1"/>
    <col min="8980" max="8980" width="4" style="716" customWidth="1"/>
    <col min="8981" max="8981" width="3.7109375" style="716" customWidth="1"/>
    <col min="8982" max="8982" width="4.28515625" style="716" customWidth="1"/>
    <col min="8983" max="8983" width="3.42578125" style="716" customWidth="1"/>
    <col min="8984" max="8984" width="4.7109375" style="716" customWidth="1"/>
    <col min="8985" max="8986" width="5.42578125" style="716" customWidth="1"/>
    <col min="8987" max="8987" width="10.28515625" style="716" customWidth="1"/>
    <col min="8988" max="8988" width="4.42578125" style="716" customWidth="1"/>
    <col min="8989" max="8989" width="4.28515625" style="716" customWidth="1"/>
    <col min="8990" max="8990" width="4" style="716" customWidth="1"/>
    <col min="8991" max="8991" width="4.42578125" style="716" customWidth="1"/>
    <col min="8992" max="8992" width="3.85546875" style="716" customWidth="1"/>
    <col min="8993" max="8993" width="4.28515625" style="716" customWidth="1"/>
    <col min="8994" max="9216" width="11.42578125" style="716"/>
    <col min="9217" max="9217" width="10.7109375" style="716" customWidth="1"/>
    <col min="9218" max="9218" width="16" style="716" customWidth="1"/>
    <col min="9219" max="9219" width="3.7109375" style="716" customWidth="1"/>
    <col min="9220" max="9220" width="4.140625" style="716" customWidth="1"/>
    <col min="9221" max="9221" width="4" style="716" customWidth="1"/>
    <col min="9222" max="9222" width="56.85546875" style="716" customWidth="1"/>
    <col min="9223" max="9223" width="6" style="716" customWidth="1"/>
    <col min="9224" max="9224" width="8.28515625" style="716" customWidth="1"/>
    <col min="9225" max="9225" width="19.5703125" style="716" customWidth="1"/>
    <col min="9226" max="9226" width="2.7109375" style="716" customWidth="1"/>
    <col min="9227" max="9227" width="5.140625" style="716" customWidth="1"/>
    <col min="9228" max="9228" width="14" style="716" customWidth="1"/>
    <col min="9229" max="9229" width="3.5703125" style="716" customWidth="1"/>
    <col min="9230" max="9230" width="6.5703125" style="716" customWidth="1"/>
    <col min="9231" max="9231" width="36.5703125" style="716" customWidth="1"/>
    <col min="9232" max="9232" width="57.85546875" style="716" customWidth="1"/>
    <col min="9233" max="9233" width="4.140625" style="716" customWidth="1"/>
    <col min="9234" max="9234" width="4.42578125" style="716" customWidth="1"/>
    <col min="9235" max="9235" width="4.28515625" style="716" customWidth="1"/>
    <col min="9236" max="9236" width="4" style="716" customWidth="1"/>
    <col min="9237" max="9237" width="3.7109375" style="716" customWidth="1"/>
    <col min="9238" max="9238" width="4.28515625" style="716" customWidth="1"/>
    <col min="9239" max="9239" width="3.42578125" style="716" customWidth="1"/>
    <col min="9240" max="9240" width="4.7109375" style="716" customWidth="1"/>
    <col min="9241" max="9242" width="5.42578125" style="716" customWidth="1"/>
    <col min="9243" max="9243" width="10.28515625" style="716" customWidth="1"/>
    <col min="9244" max="9244" width="4.42578125" style="716" customWidth="1"/>
    <col min="9245" max="9245" width="4.28515625" style="716" customWidth="1"/>
    <col min="9246" max="9246" width="4" style="716" customWidth="1"/>
    <col min="9247" max="9247" width="4.42578125" style="716" customWidth="1"/>
    <col min="9248" max="9248" width="3.85546875" style="716" customWidth="1"/>
    <col min="9249" max="9249" width="4.28515625" style="716" customWidth="1"/>
    <col min="9250" max="9472" width="11.42578125" style="716"/>
    <col min="9473" max="9473" width="10.7109375" style="716" customWidth="1"/>
    <col min="9474" max="9474" width="16" style="716" customWidth="1"/>
    <col min="9475" max="9475" width="3.7109375" style="716" customWidth="1"/>
    <col min="9476" max="9476" width="4.140625" style="716" customWidth="1"/>
    <col min="9477" max="9477" width="4" style="716" customWidth="1"/>
    <col min="9478" max="9478" width="56.85546875" style="716" customWidth="1"/>
    <col min="9479" max="9479" width="6" style="716" customWidth="1"/>
    <col min="9480" max="9480" width="8.28515625" style="716" customWidth="1"/>
    <col min="9481" max="9481" width="19.5703125" style="716" customWidth="1"/>
    <col min="9482" max="9482" width="2.7109375" style="716" customWidth="1"/>
    <col min="9483" max="9483" width="5.140625" style="716" customWidth="1"/>
    <col min="9484" max="9484" width="14" style="716" customWidth="1"/>
    <col min="9485" max="9485" width="3.5703125" style="716" customWidth="1"/>
    <col min="9486" max="9486" width="6.5703125" style="716" customWidth="1"/>
    <col min="9487" max="9487" width="36.5703125" style="716" customWidth="1"/>
    <col min="9488" max="9488" width="57.85546875" style="716" customWidth="1"/>
    <col min="9489" max="9489" width="4.140625" style="716" customWidth="1"/>
    <col min="9490" max="9490" width="4.42578125" style="716" customWidth="1"/>
    <col min="9491" max="9491" width="4.28515625" style="716" customWidth="1"/>
    <col min="9492" max="9492" width="4" style="716" customWidth="1"/>
    <col min="9493" max="9493" width="3.7109375" style="716" customWidth="1"/>
    <col min="9494" max="9494" width="4.28515625" style="716" customWidth="1"/>
    <col min="9495" max="9495" width="3.42578125" style="716" customWidth="1"/>
    <col min="9496" max="9496" width="4.7109375" style="716" customWidth="1"/>
    <col min="9497" max="9498" width="5.42578125" style="716" customWidth="1"/>
    <col min="9499" max="9499" width="10.28515625" style="716" customWidth="1"/>
    <col min="9500" max="9500" width="4.42578125" style="716" customWidth="1"/>
    <col min="9501" max="9501" width="4.28515625" style="716" customWidth="1"/>
    <col min="9502" max="9502" width="4" style="716" customWidth="1"/>
    <col min="9503" max="9503" width="4.42578125" style="716" customWidth="1"/>
    <col min="9504" max="9504" width="3.85546875" style="716" customWidth="1"/>
    <col min="9505" max="9505" width="4.28515625" style="716" customWidth="1"/>
    <col min="9506" max="9728" width="11.42578125" style="716"/>
    <col min="9729" max="9729" width="10.7109375" style="716" customWidth="1"/>
    <col min="9730" max="9730" width="16" style="716" customWidth="1"/>
    <col min="9731" max="9731" width="3.7109375" style="716" customWidth="1"/>
    <col min="9732" max="9732" width="4.140625" style="716" customWidth="1"/>
    <col min="9733" max="9733" width="4" style="716" customWidth="1"/>
    <col min="9734" max="9734" width="56.85546875" style="716" customWidth="1"/>
    <col min="9735" max="9735" width="6" style="716" customWidth="1"/>
    <col min="9736" max="9736" width="8.28515625" style="716" customWidth="1"/>
    <col min="9737" max="9737" width="19.5703125" style="716" customWidth="1"/>
    <col min="9738" max="9738" width="2.7109375" style="716" customWidth="1"/>
    <col min="9739" max="9739" width="5.140625" style="716" customWidth="1"/>
    <col min="9740" max="9740" width="14" style="716" customWidth="1"/>
    <col min="9741" max="9741" width="3.5703125" style="716" customWidth="1"/>
    <col min="9742" max="9742" width="6.5703125" style="716" customWidth="1"/>
    <col min="9743" max="9743" width="36.5703125" style="716" customWidth="1"/>
    <col min="9744" max="9744" width="57.85546875" style="716" customWidth="1"/>
    <col min="9745" max="9745" width="4.140625" style="716" customWidth="1"/>
    <col min="9746" max="9746" width="4.42578125" style="716" customWidth="1"/>
    <col min="9747" max="9747" width="4.28515625" style="716" customWidth="1"/>
    <col min="9748" max="9748" width="4" style="716" customWidth="1"/>
    <col min="9749" max="9749" width="3.7109375" style="716" customWidth="1"/>
    <col min="9750" max="9750" width="4.28515625" style="716" customWidth="1"/>
    <col min="9751" max="9751" width="3.42578125" style="716" customWidth="1"/>
    <col min="9752" max="9752" width="4.7109375" style="716" customWidth="1"/>
    <col min="9753" max="9754" width="5.42578125" style="716" customWidth="1"/>
    <col min="9755" max="9755" width="10.28515625" style="716" customWidth="1"/>
    <col min="9756" max="9756" width="4.42578125" style="716" customWidth="1"/>
    <col min="9757" max="9757" width="4.28515625" style="716" customWidth="1"/>
    <col min="9758" max="9758" width="4" style="716" customWidth="1"/>
    <col min="9759" max="9759" width="4.42578125" style="716" customWidth="1"/>
    <col min="9760" max="9760" width="3.85546875" style="716" customWidth="1"/>
    <col min="9761" max="9761" width="4.28515625" style="716" customWidth="1"/>
    <col min="9762" max="9984" width="11.42578125" style="716"/>
    <col min="9985" max="9985" width="10.7109375" style="716" customWidth="1"/>
    <col min="9986" max="9986" width="16" style="716" customWidth="1"/>
    <col min="9987" max="9987" width="3.7109375" style="716" customWidth="1"/>
    <col min="9988" max="9988" width="4.140625" style="716" customWidth="1"/>
    <col min="9989" max="9989" width="4" style="716" customWidth="1"/>
    <col min="9990" max="9990" width="56.85546875" style="716" customWidth="1"/>
    <col min="9991" max="9991" width="6" style="716" customWidth="1"/>
    <col min="9992" max="9992" width="8.28515625" style="716" customWidth="1"/>
    <col min="9993" max="9993" width="19.5703125" style="716" customWidth="1"/>
    <col min="9994" max="9994" width="2.7109375" style="716" customWidth="1"/>
    <col min="9995" max="9995" width="5.140625" style="716" customWidth="1"/>
    <col min="9996" max="9996" width="14" style="716" customWidth="1"/>
    <col min="9997" max="9997" width="3.5703125" style="716" customWidth="1"/>
    <col min="9998" max="9998" width="6.5703125" style="716" customWidth="1"/>
    <col min="9999" max="9999" width="36.5703125" style="716" customWidth="1"/>
    <col min="10000" max="10000" width="57.85546875" style="716" customWidth="1"/>
    <col min="10001" max="10001" width="4.140625" style="716" customWidth="1"/>
    <col min="10002" max="10002" width="4.42578125" style="716" customWidth="1"/>
    <col min="10003" max="10003" width="4.28515625" style="716" customWidth="1"/>
    <col min="10004" max="10004" width="4" style="716" customWidth="1"/>
    <col min="10005" max="10005" width="3.7109375" style="716" customWidth="1"/>
    <col min="10006" max="10006" width="4.28515625" style="716" customWidth="1"/>
    <col min="10007" max="10007" width="3.42578125" style="716" customWidth="1"/>
    <col min="10008" max="10008" width="4.7109375" style="716" customWidth="1"/>
    <col min="10009" max="10010" width="5.42578125" style="716" customWidth="1"/>
    <col min="10011" max="10011" width="10.28515625" style="716" customWidth="1"/>
    <col min="10012" max="10012" width="4.42578125" style="716" customWidth="1"/>
    <col min="10013" max="10013" width="4.28515625" style="716" customWidth="1"/>
    <col min="10014" max="10014" width="4" style="716" customWidth="1"/>
    <col min="10015" max="10015" width="4.42578125" style="716" customWidth="1"/>
    <col min="10016" max="10016" width="3.85546875" style="716" customWidth="1"/>
    <col min="10017" max="10017" width="4.28515625" style="716" customWidth="1"/>
    <col min="10018" max="10240" width="11.42578125" style="716"/>
    <col min="10241" max="10241" width="10.7109375" style="716" customWidth="1"/>
    <col min="10242" max="10242" width="16" style="716" customWidth="1"/>
    <col min="10243" max="10243" width="3.7109375" style="716" customWidth="1"/>
    <col min="10244" max="10244" width="4.140625" style="716" customWidth="1"/>
    <col min="10245" max="10245" width="4" style="716" customWidth="1"/>
    <col min="10246" max="10246" width="56.85546875" style="716" customWidth="1"/>
    <col min="10247" max="10247" width="6" style="716" customWidth="1"/>
    <col min="10248" max="10248" width="8.28515625" style="716" customWidth="1"/>
    <col min="10249" max="10249" width="19.5703125" style="716" customWidth="1"/>
    <col min="10250" max="10250" width="2.7109375" style="716" customWidth="1"/>
    <col min="10251" max="10251" width="5.140625" style="716" customWidth="1"/>
    <col min="10252" max="10252" width="14" style="716" customWidth="1"/>
    <col min="10253" max="10253" width="3.5703125" style="716" customWidth="1"/>
    <col min="10254" max="10254" width="6.5703125" style="716" customWidth="1"/>
    <col min="10255" max="10255" width="36.5703125" style="716" customWidth="1"/>
    <col min="10256" max="10256" width="57.85546875" style="716" customWidth="1"/>
    <col min="10257" max="10257" width="4.140625" style="716" customWidth="1"/>
    <col min="10258" max="10258" width="4.42578125" style="716" customWidth="1"/>
    <col min="10259" max="10259" width="4.28515625" style="716" customWidth="1"/>
    <col min="10260" max="10260" width="4" style="716" customWidth="1"/>
    <col min="10261" max="10261" width="3.7109375" style="716" customWidth="1"/>
    <col min="10262" max="10262" width="4.28515625" style="716" customWidth="1"/>
    <col min="10263" max="10263" width="3.42578125" style="716" customWidth="1"/>
    <col min="10264" max="10264" width="4.7109375" style="716" customWidth="1"/>
    <col min="10265" max="10266" width="5.42578125" style="716" customWidth="1"/>
    <col min="10267" max="10267" width="10.28515625" style="716" customWidth="1"/>
    <col min="10268" max="10268" width="4.42578125" style="716" customWidth="1"/>
    <col min="10269" max="10269" width="4.28515625" style="716" customWidth="1"/>
    <col min="10270" max="10270" width="4" style="716" customWidth="1"/>
    <col min="10271" max="10271" width="4.42578125" style="716" customWidth="1"/>
    <col min="10272" max="10272" width="3.85546875" style="716" customWidth="1"/>
    <col min="10273" max="10273" width="4.28515625" style="716" customWidth="1"/>
    <col min="10274" max="10496" width="11.42578125" style="716"/>
    <col min="10497" max="10497" width="10.7109375" style="716" customWidth="1"/>
    <col min="10498" max="10498" width="16" style="716" customWidth="1"/>
    <col min="10499" max="10499" width="3.7109375" style="716" customWidth="1"/>
    <col min="10500" max="10500" width="4.140625" style="716" customWidth="1"/>
    <col min="10501" max="10501" width="4" style="716" customWidth="1"/>
    <col min="10502" max="10502" width="56.85546875" style="716" customWidth="1"/>
    <col min="10503" max="10503" width="6" style="716" customWidth="1"/>
    <col min="10504" max="10504" width="8.28515625" style="716" customWidth="1"/>
    <col min="10505" max="10505" width="19.5703125" style="716" customWidth="1"/>
    <col min="10506" max="10506" width="2.7109375" style="716" customWidth="1"/>
    <col min="10507" max="10507" width="5.140625" style="716" customWidth="1"/>
    <col min="10508" max="10508" width="14" style="716" customWidth="1"/>
    <col min="10509" max="10509" width="3.5703125" style="716" customWidth="1"/>
    <col min="10510" max="10510" width="6.5703125" style="716" customWidth="1"/>
    <col min="10511" max="10511" width="36.5703125" style="716" customWidth="1"/>
    <col min="10512" max="10512" width="57.85546875" style="716" customWidth="1"/>
    <col min="10513" max="10513" width="4.140625" style="716" customWidth="1"/>
    <col min="10514" max="10514" width="4.42578125" style="716" customWidth="1"/>
    <col min="10515" max="10515" width="4.28515625" style="716" customWidth="1"/>
    <col min="10516" max="10516" width="4" style="716" customWidth="1"/>
    <col min="10517" max="10517" width="3.7109375" style="716" customWidth="1"/>
    <col min="10518" max="10518" width="4.28515625" style="716" customWidth="1"/>
    <col min="10519" max="10519" width="3.42578125" style="716" customWidth="1"/>
    <col min="10520" max="10520" width="4.7109375" style="716" customWidth="1"/>
    <col min="10521" max="10522" width="5.42578125" style="716" customWidth="1"/>
    <col min="10523" max="10523" width="10.28515625" style="716" customWidth="1"/>
    <col min="10524" max="10524" width="4.42578125" style="716" customWidth="1"/>
    <col min="10525" max="10525" width="4.28515625" style="716" customWidth="1"/>
    <col min="10526" max="10526" width="4" style="716" customWidth="1"/>
    <col min="10527" max="10527" width="4.42578125" style="716" customWidth="1"/>
    <col min="10528" max="10528" width="3.85546875" style="716" customWidth="1"/>
    <col min="10529" max="10529" width="4.28515625" style="716" customWidth="1"/>
    <col min="10530" max="10752" width="11.42578125" style="716"/>
    <col min="10753" max="10753" width="10.7109375" style="716" customWidth="1"/>
    <col min="10754" max="10754" width="16" style="716" customWidth="1"/>
    <col min="10755" max="10755" width="3.7109375" style="716" customWidth="1"/>
    <col min="10756" max="10756" width="4.140625" style="716" customWidth="1"/>
    <col min="10757" max="10757" width="4" style="716" customWidth="1"/>
    <col min="10758" max="10758" width="56.85546875" style="716" customWidth="1"/>
    <col min="10759" max="10759" width="6" style="716" customWidth="1"/>
    <col min="10760" max="10760" width="8.28515625" style="716" customWidth="1"/>
    <col min="10761" max="10761" width="19.5703125" style="716" customWidth="1"/>
    <col min="10762" max="10762" width="2.7109375" style="716" customWidth="1"/>
    <col min="10763" max="10763" width="5.140625" style="716" customWidth="1"/>
    <col min="10764" max="10764" width="14" style="716" customWidth="1"/>
    <col min="10765" max="10765" width="3.5703125" style="716" customWidth="1"/>
    <col min="10766" max="10766" width="6.5703125" style="716" customWidth="1"/>
    <col min="10767" max="10767" width="36.5703125" style="716" customWidth="1"/>
    <col min="10768" max="10768" width="57.85546875" style="716" customWidth="1"/>
    <col min="10769" max="10769" width="4.140625" style="716" customWidth="1"/>
    <col min="10770" max="10770" width="4.42578125" style="716" customWidth="1"/>
    <col min="10771" max="10771" width="4.28515625" style="716" customWidth="1"/>
    <col min="10772" max="10772" width="4" style="716" customWidth="1"/>
    <col min="10773" max="10773" width="3.7109375" style="716" customWidth="1"/>
    <col min="10774" max="10774" width="4.28515625" style="716" customWidth="1"/>
    <col min="10775" max="10775" width="3.42578125" style="716" customWidth="1"/>
    <col min="10776" max="10776" width="4.7109375" style="716" customWidth="1"/>
    <col min="10777" max="10778" width="5.42578125" style="716" customWidth="1"/>
    <col min="10779" max="10779" width="10.28515625" style="716" customWidth="1"/>
    <col min="10780" max="10780" width="4.42578125" style="716" customWidth="1"/>
    <col min="10781" max="10781" width="4.28515625" style="716" customWidth="1"/>
    <col min="10782" max="10782" width="4" style="716" customWidth="1"/>
    <col min="10783" max="10783" width="4.42578125" style="716" customWidth="1"/>
    <col min="10784" max="10784" width="3.85546875" style="716" customWidth="1"/>
    <col min="10785" max="10785" width="4.28515625" style="716" customWidth="1"/>
    <col min="10786" max="11008" width="11.42578125" style="716"/>
    <col min="11009" max="11009" width="10.7109375" style="716" customWidth="1"/>
    <col min="11010" max="11010" width="16" style="716" customWidth="1"/>
    <col min="11011" max="11011" width="3.7109375" style="716" customWidth="1"/>
    <col min="11012" max="11012" width="4.140625" style="716" customWidth="1"/>
    <col min="11013" max="11013" width="4" style="716" customWidth="1"/>
    <col min="11014" max="11014" width="56.85546875" style="716" customWidth="1"/>
    <col min="11015" max="11015" width="6" style="716" customWidth="1"/>
    <col min="11016" max="11016" width="8.28515625" style="716" customWidth="1"/>
    <col min="11017" max="11017" width="19.5703125" style="716" customWidth="1"/>
    <col min="11018" max="11018" width="2.7109375" style="716" customWidth="1"/>
    <col min="11019" max="11019" width="5.140625" style="716" customWidth="1"/>
    <col min="11020" max="11020" width="14" style="716" customWidth="1"/>
    <col min="11021" max="11021" width="3.5703125" style="716" customWidth="1"/>
    <col min="11022" max="11022" width="6.5703125" style="716" customWidth="1"/>
    <col min="11023" max="11023" width="36.5703125" style="716" customWidth="1"/>
    <col min="11024" max="11024" width="57.85546875" style="716" customWidth="1"/>
    <col min="11025" max="11025" width="4.140625" style="716" customWidth="1"/>
    <col min="11026" max="11026" width="4.42578125" style="716" customWidth="1"/>
    <col min="11027" max="11027" width="4.28515625" style="716" customWidth="1"/>
    <col min="11028" max="11028" width="4" style="716" customWidth="1"/>
    <col min="11029" max="11029" width="3.7109375" style="716" customWidth="1"/>
    <col min="11030" max="11030" width="4.28515625" style="716" customWidth="1"/>
    <col min="11031" max="11031" width="3.42578125" style="716" customWidth="1"/>
    <col min="11032" max="11032" width="4.7109375" style="716" customWidth="1"/>
    <col min="11033" max="11034" width="5.42578125" style="716" customWidth="1"/>
    <col min="11035" max="11035" width="10.28515625" style="716" customWidth="1"/>
    <col min="11036" max="11036" width="4.42578125" style="716" customWidth="1"/>
    <col min="11037" max="11037" width="4.28515625" style="716" customWidth="1"/>
    <col min="11038" max="11038" width="4" style="716" customWidth="1"/>
    <col min="11039" max="11039" width="4.42578125" style="716" customWidth="1"/>
    <col min="11040" max="11040" width="3.85546875" style="716" customWidth="1"/>
    <col min="11041" max="11041" width="4.28515625" style="716" customWidth="1"/>
    <col min="11042" max="11264" width="11.42578125" style="716"/>
    <col min="11265" max="11265" width="10.7109375" style="716" customWidth="1"/>
    <col min="11266" max="11266" width="16" style="716" customWidth="1"/>
    <col min="11267" max="11267" width="3.7109375" style="716" customWidth="1"/>
    <col min="11268" max="11268" width="4.140625" style="716" customWidth="1"/>
    <col min="11269" max="11269" width="4" style="716" customWidth="1"/>
    <col min="11270" max="11270" width="56.85546875" style="716" customWidth="1"/>
    <col min="11271" max="11271" width="6" style="716" customWidth="1"/>
    <col min="11272" max="11272" width="8.28515625" style="716" customWidth="1"/>
    <col min="11273" max="11273" width="19.5703125" style="716" customWidth="1"/>
    <col min="11274" max="11274" width="2.7109375" style="716" customWidth="1"/>
    <col min="11275" max="11275" width="5.140625" style="716" customWidth="1"/>
    <col min="11276" max="11276" width="14" style="716" customWidth="1"/>
    <col min="11277" max="11277" width="3.5703125" style="716" customWidth="1"/>
    <col min="11278" max="11278" width="6.5703125" style="716" customWidth="1"/>
    <col min="11279" max="11279" width="36.5703125" style="716" customWidth="1"/>
    <col min="11280" max="11280" width="57.85546875" style="716" customWidth="1"/>
    <col min="11281" max="11281" width="4.140625" style="716" customWidth="1"/>
    <col min="11282" max="11282" width="4.42578125" style="716" customWidth="1"/>
    <col min="11283" max="11283" width="4.28515625" style="716" customWidth="1"/>
    <col min="11284" max="11284" width="4" style="716" customWidth="1"/>
    <col min="11285" max="11285" width="3.7109375" style="716" customWidth="1"/>
    <col min="11286" max="11286" width="4.28515625" style="716" customWidth="1"/>
    <col min="11287" max="11287" width="3.42578125" style="716" customWidth="1"/>
    <col min="11288" max="11288" width="4.7109375" style="716" customWidth="1"/>
    <col min="11289" max="11290" width="5.42578125" style="716" customWidth="1"/>
    <col min="11291" max="11291" width="10.28515625" style="716" customWidth="1"/>
    <col min="11292" max="11292" width="4.42578125" style="716" customWidth="1"/>
    <col min="11293" max="11293" width="4.28515625" style="716" customWidth="1"/>
    <col min="11294" max="11294" width="4" style="716" customWidth="1"/>
    <col min="11295" max="11295" width="4.42578125" style="716" customWidth="1"/>
    <col min="11296" max="11296" width="3.85546875" style="716" customWidth="1"/>
    <col min="11297" max="11297" width="4.28515625" style="716" customWidth="1"/>
    <col min="11298" max="11520" width="11.42578125" style="716"/>
    <col min="11521" max="11521" width="10.7109375" style="716" customWidth="1"/>
    <col min="11522" max="11522" width="16" style="716" customWidth="1"/>
    <col min="11523" max="11523" width="3.7109375" style="716" customWidth="1"/>
    <col min="11524" max="11524" width="4.140625" style="716" customWidth="1"/>
    <col min="11525" max="11525" width="4" style="716" customWidth="1"/>
    <col min="11526" max="11526" width="56.85546875" style="716" customWidth="1"/>
    <col min="11527" max="11527" width="6" style="716" customWidth="1"/>
    <col min="11528" max="11528" width="8.28515625" style="716" customWidth="1"/>
    <col min="11529" max="11529" width="19.5703125" style="716" customWidth="1"/>
    <col min="11530" max="11530" width="2.7109375" style="716" customWidth="1"/>
    <col min="11531" max="11531" width="5.140625" style="716" customWidth="1"/>
    <col min="11532" max="11532" width="14" style="716" customWidth="1"/>
    <col min="11533" max="11533" width="3.5703125" style="716" customWidth="1"/>
    <col min="11534" max="11534" width="6.5703125" style="716" customWidth="1"/>
    <col min="11535" max="11535" width="36.5703125" style="716" customWidth="1"/>
    <col min="11536" max="11536" width="57.85546875" style="716" customWidth="1"/>
    <col min="11537" max="11537" width="4.140625" style="716" customWidth="1"/>
    <col min="11538" max="11538" width="4.42578125" style="716" customWidth="1"/>
    <col min="11539" max="11539" width="4.28515625" style="716" customWidth="1"/>
    <col min="11540" max="11540" width="4" style="716" customWidth="1"/>
    <col min="11541" max="11541" width="3.7109375" style="716" customWidth="1"/>
    <col min="11542" max="11542" width="4.28515625" style="716" customWidth="1"/>
    <col min="11543" max="11543" width="3.42578125" style="716" customWidth="1"/>
    <col min="11544" max="11544" width="4.7109375" style="716" customWidth="1"/>
    <col min="11545" max="11546" width="5.42578125" style="716" customWidth="1"/>
    <col min="11547" max="11547" width="10.28515625" style="716" customWidth="1"/>
    <col min="11548" max="11548" width="4.42578125" style="716" customWidth="1"/>
    <col min="11549" max="11549" width="4.28515625" style="716" customWidth="1"/>
    <col min="11550" max="11550" width="4" style="716" customWidth="1"/>
    <col min="11551" max="11551" width="4.42578125" style="716" customWidth="1"/>
    <col min="11552" max="11552" width="3.85546875" style="716" customWidth="1"/>
    <col min="11553" max="11553" width="4.28515625" style="716" customWidth="1"/>
    <col min="11554" max="11776" width="11.42578125" style="716"/>
    <col min="11777" max="11777" width="10.7109375" style="716" customWidth="1"/>
    <col min="11778" max="11778" width="16" style="716" customWidth="1"/>
    <col min="11779" max="11779" width="3.7109375" style="716" customWidth="1"/>
    <col min="11780" max="11780" width="4.140625" style="716" customWidth="1"/>
    <col min="11781" max="11781" width="4" style="716" customWidth="1"/>
    <col min="11782" max="11782" width="56.85546875" style="716" customWidth="1"/>
    <col min="11783" max="11783" width="6" style="716" customWidth="1"/>
    <col min="11784" max="11784" width="8.28515625" style="716" customWidth="1"/>
    <col min="11785" max="11785" width="19.5703125" style="716" customWidth="1"/>
    <col min="11786" max="11786" width="2.7109375" style="716" customWidth="1"/>
    <col min="11787" max="11787" width="5.140625" style="716" customWidth="1"/>
    <col min="11788" max="11788" width="14" style="716" customWidth="1"/>
    <col min="11789" max="11789" width="3.5703125" style="716" customWidth="1"/>
    <col min="11790" max="11790" width="6.5703125" style="716" customWidth="1"/>
    <col min="11791" max="11791" width="36.5703125" style="716" customWidth="1"/>
    <col min="11792" max="11792" width="57.85546875" style="716" customWidth="1"/>
    <col min="11793" max="11793" width="4.140625" style="716" customWidth="1"/>
    <col min="11794" max="11794" width="4.42578125" style="716" customWidth="1"/>
    <col min="11795" max="11795" width="4.28515625" style="716" customWidth="1"/>
    <col min="11796" max="11796" width="4" style="716" customWidth="1"/>
    <col min="11797" max="11797" width="3.7109375" style="716" customWidth="1"/>
    <col min="11798" max="11798" width="4.28515625" style="716" customWidth="1"/>
    <col min="11799" max="11799" width="3.42578125" style="716" customWidth="1"/>
    <col min="11800" max="11800" width="4.7109375" style="716" customWidth="1"/>
    <col min="11801" max="11802" width="5.42578125" style="716" customWidth="1"/>
    <col min="11803" max="11803" width="10.28515625" style="716" customWidth="1"/>
    <col min="11804" max="11804" width="4.42578125" style="716" customWidth="1"/>
    <col min="11805" max="11805" width="4.28515625" style="716" customWidth="1"/>
    <col min="11806" max="11806" width="4" style="716" customWidth="1"/>
    <col min="11807" max="11807" width="4.42578125" style="716" customWidth="1"/>
    <col min="11808" max="11808" width="3.85546875" style="716" customWidth="1"/>
    <col min="11809" max="11809" width="4.28515625" style="716" customWidth="1"/>
    <col min="11810" max="12032" width="11.42578125" style="716"/>
    <col min="12033" max="12033" width="10.7109375" style="716" customWidth="1"/>
    <col min="12034" max="12034" width="16" style="716" customWidth="1"/>
    <col min="12035" max="12035" width="3.7109375" style="716" customWidth="1"/>
    <col min="12036" max="12036" width="4.140625" style="716" customWidth="1"/>
    <col min="12037" max="12037" width="4" style="716" customWidth="1"/>
    <col min="12038" max="12038" width="56.85546875" style="716" customWidth="1"/>
    <col min="12039" max="12039" width="6" style="716" customWidth="1"/>
    <col min="12040" max="12040" width="8.28515625" style="716" customWidth="1"/>
    <col min="12041" max="12041" width="19.5703125" style="716" customWidth="1"/>
    <col min="12042" max="12042" width="2.7109375" style="716" customWidth="1"/>
    <col min="12043" max="12043" width="5.140625" style="716" customWidth="1"/>
    <col min="12044" max="12044" width="14" style="716" customWidth="1"/>
    <col min="12045" max="12045" width="3.5703125" style="716" customWidth="1"/>
    <col min="12046" max="12046" width="6.5703125" style="716" customWidth="1"/>
    <col min="12047" max="12047" width="36.5703125" style="716" customWidth="1"/>
    <col min="12048" max="12048" width="57.85546875" style="716" customWidth="1"/>
    <col min="12049" max="12049" width="4.140625" style="716" customWidth="1"/>
    <col min="12050" max="12050" width="4.42578125" style="716" customWidth="1"/>
    <col min="12051" max="12051" width="4.28515625" style="716" customWidth="1"/>
    <col min="12052" max="12052" width="4" style="716" customWidth="1"/>
    <col min="12053" max="12053" width="3.7109375" style="716" customWidth="1"/>
    <col min="12054" max="12054" width="4.28515625" style="716" customWidth="1"/>
    <col min="12055" max="12055" width="3.42578125" style="716" customWidth="1"/>
    <col min="12056" max="12056" width="4.7109375" style="716" customWidth="1"/>
    <col min="12057" max="12058" width="5.42578125" style="716" customWidth="1"/>
    <col min="12059" max="12059" width="10.28515625" style="716" customWidth="1"/>
    <col min="12060" max="12060" width="4.42578125" style="716" customWidth="1"/>
    <col min="12061" max="12061" width="4.28515625" style="716" customWidth="1"/>
    <col min="12062" max="12062" width="4" style="716" customWidth="1"/>
    <col min="12063" max="12063" width="4.42578125" style="716" customWidth="1"/>
    <col min="12064" max="12064" width="3.85546875" style="716" customWidth="1"/>
    <col min="12065" max="12065" width="4.28515625" style="716" customWidth="1"/>
    <col min="12066" max="12288" width="11.42578125" style="716"/>
    <col min="12289" max="12289" width="10.7109375" style="716" customWidth="1"/>
    <col min="12290" max="12290" width="16" style="716" customWidth="1"/>
    <col min="12291" max="12291" width="3.7109375" style="716" customWidth="1"/>
    <col min="12292" max="12292" width="4.140625" style="716" customWidth="1"/>
    <col min="12293" max="12293" width="4" style="716" customWidth="1"/>
    <col min="12294" max="12294" width="56.85546875" style="716" customWidth="1"/>
    <col min="12295" max="12295" width="6" style="716" customWidth="1"/>
    <col min="12296" max="12296" width="8.28515625" style="716" customWidth="1"/>
    <col min="12297" max="12297" width="19.5703125" style="716" customWidth="1"/>
    <col min="12298" max="12298" width="2.7109375" style="716" customWidth="1"/>
    <col min="12299" max="12299" width="5.140625" style="716" customWidth="1"/>
    <col min="12300" max="12300" width="14" style="716" customWidth="1"/>
    <col min="12301" max="12301" width="3.5703125" style="716" customWidth="1"/>
    <col min="12302" max="12302" width="6.5703125" style="716" customWidth="1"/>
    <col min="12303" max="12303" width="36.5703125" style="716" customWidth="1"/>
    <col min="12304" max="12304" width="57.85546875" style="716" customWidth="1"/>
    <col min="12305" max="12305" width="4.140625" style="716" customWidth="1"/>
    <col min="12306" max="12306" width="4.42578125" style="716" customWidth="1"/>
    <col min="12307" max="12307" width="4.28515625" style="716" customWidth="1"/>
    <col min="12308" max="12308" width="4" style="716" customWidth="1"/>
    <col min="12309" max="12309" width="3.7109375" style="716" customWidth="1"/>
    <col min="12310" max="12310" width="4.28515625" style="716" customWidth="1"/>
    <col min="12311" max="12311" width="3.42578125" style="716" customWidth="1"/>
    <col min="12312" max="12312" width="4.7109375" style="716" customWidth="1"/>
    <col min="12313" max="12314" width="5.42578125" style="716" customWidth="1"/>
    <col min="12315" max="12315" width="10.28515625" style="716" customWidth="1"/>
    <col min="12316" max="12316" width="4.42578125" style="716" customWidth="1"/>
    <col min="12317" max="12317" width="4.28515625" style="716" customWidth="1"/>
    <col min="12318" max="12318" width="4" style="716" customWidth="1"/>
    <col min="12319" max="12319" width="4.42578125" style="716" customWidth="1"/>
    <col min="12320" max="12320" width="3.85546875" style="716" customWidth="1"/>
    <col min="12321" max="12321" width="4.28515625" style="716" customWidth="1"/>
    <col min="12322" max="12544" width="11.42578125" style="716"/>
    <col min="12545" max="12545" width="10.7109375" style="716" customWidth="1"/>
    <col min="12546" max="12546" width="16" style="716" customWidth="1"/>
    <col min="12547" max="12547" width="3.7109375" style="716" customWidth="1"/>
    <col min="12548" max="12548" width="4.140625" style="716" customWidth="1"/>
    <col min="12549" max="12549" width="4" style="716" customWidth="1"/>
    <col min="12550" max="12550" width="56.85546875" style="716" customWidth="1"/>
    <col min="12551" max="12551" width="6" style="716" customWidth="1"/>
    <col min="12552" max="12552" width="8.28515625" style="716" customWidth="1"/>
    <col min="12553" max="12553" width="19.5703125" style="716" customWidth="1"/>
    <col min="12554" max="12554" width="2.7109375" style="716" customWidth="1"/>
    <col min="12555" max="12555" width="5.140625" style="716" customWidth="1"/>
    <col min="12556" max="12556" width="14" style="716" customWidth="1"/>
    <col min="12557" max="12557" width="3.5703125" style="716" customWidth="1"/>
    <col min="12558" max="12558" width="6.5703125" style="716" customWidth="1"/>
    <col min="12559" max="12559" width="36.5703125" style="716" customWidth="1"/>
    <col min="12560" max="12560" width="57.85546875" style="716" customWidth="1"/>
    <col min="12561" max="12561" width="4.140625" style="716" customWidth="1"/>
    <col min="12562" max="12562" width="4.42578125" style="716" customWidth="1"/>
    <col min="12563" max="12563" width="4.28515625" style="716" customWidth="1"/>
    <col min="12564" max="12564" width="4" style="716" customWidth="1"/>
    <col min="12565" max="12565" width="3.7109375" style="716" customWidth="1"/>
    <col min="12566" max="12566" width="4.28515625" style="716" customWidth="1"/>
    <col min="12567" max="12567" width="3.42578125" style="716" customWidth="1"/>
    <col min="12568" max="12568" width="4.7109375" style="716" customWidth="1"/>
    <col min="12569" max="12570" width="5.42578125" style="716" customWidth="1"/>
    <col min="12571" max="12571" width="10.28515625" style="716" customWidth="1"/>
    <col min="12572" max="12572" width="4.42578125" style="716" customWidth="1"/>
    <col min="12573" max="12573" width="4.28515625" style="716" customWidth="1"/>
    <col min="12574" max="12574" width="4" style="716" customWidth="1"/>
    <col min="12575" max="12575" width="4.42578125" style="716" customWidth="1"/>
    <col min="12576" max="12576" width="3.85546875" style="716" customWidth="1"/>
    <col min="12577" max="12577" width="4.28515625" style="716" customWidth="1"/>
    <col min="12578" max="12800" width="11.42578125" style="716"/>
    <col min="12801" max="12801" width="10.7109375" style="716" customWidth="1"/>
    <col min="12802" max="12802" width="16" style="716" customWidth="1"/>
    <col min="12803" max="12803" width="3.7109375" style="716" customWidth="1"/>
    <col min="12804" max="12804" width="4.140625" style="716" customWidth="1"/>
    <col min="12805" max="12805" width="4" style="716" customWidth="1"/>
    <col min="12806" max="12806" width="56.85546875" style="716" customWidth="1"/>
    <col min="12807" max="12807" width="6" style="716" customWidth="1"/>
    <col min="12808" max="12808" width="8.28515625" style="716" customWidth="1"/>
    <col min="12809" max="12809" width="19.5703125" style="716" customWidth="1"/>
    <col min="12810" max="12810" width="2.7109375" style="716" customWidth="1"/>
    <col min="12811" max="12811" width="5.140625" style="716" customWidth="1"/>
    <col min="12812" max="12812" width="14" style="716" customWidth="1"/>
    <col min="12813" max="12813" width="3.5703125" style="716" customWidth="1"/>
    <col min="12814" max="12814" width="6.5703125" style="716" customWidth="1"/>
    <col min="12815" max="12815" width="36.5703125" style="716" customWidth="1"/>
    <col min="12816" max="12816" width="57.85546875" style="716" customWidth="1"/>
    <col min="12817" max="12817" width="4.140625" style="716" customWidth="1"/>
    <col min="12818" max="12818" width="4.42578125" style="716" customWidth="1"/>
    <col min="12819" max="12819" width="4.28515625" style="716" customWidth="1"/>
    <col min="12820" max="12820" width="4" style="716" customWidth="1"/>
    <col min="12821" max="12821" width="3.7109375" style="716" customWidth="1"/>
    <col min="12822" max="12822" width="4.28515625" style="716" customWidth="1"/>
    <col min="12823" max="12823" width="3.42578125" style="716" customWidth="1"/>
    <col min="12824" max="12824" width="4.7109375" style="716" customWidth="1"/>
    <col min="12825" max="12826" width="5.42578125" style="716" customWidth="1"/>
    <col min="12827" max="12827" width="10.28515625" style="716" customWidth="1"/>
    <col min="12828" max="12828" width="4.42578125" style="716" customWidth="1"/>
    <col min="12829" max="12829" width="4.28515625" style="716" customWidth="1"/>
    <col min="12830" max="12830" width="4" style="716" customWidth="1"/>
    <col min="12831" max="12831" width="4.42578125" style="716" customWidth="1"/>
    <col min="12832" max="12832" width="3.85546875" style="716" customWidth="1"/>
    <col min="12833" max="12833" width="4.28515625" style="716" customWidth="1"/>
    <col min="12834" max="13056" width="11.42578125" style="716"/>
    <col min="13057" max="13057" width="10.7109375" style="716" customWidth="1"/>
    <col min="13058" max="13058" width="16" style="716" customWidth="1"/>
    <col min="13059" max="13059" width="3.7109375" style="716" customWidth="1"/>
    <col min="13060" max="13060" width="4.140625" style="716" customWidth="1"/>
    <col min="13061" max="13061" width="4" style="716" customWidth="1"/>
    <col min="13062" max="13062" width="56.85546875" style="716" customWidth="1"/>
    <col min="13063" max="13063" width="6" style="716" customWidth="1"/>
    <col min="13064" max="13064" width="8.28515625" style="716" customWidth="1"/>
    <col min="13065" max="13065" width="19.5703125" style="716" customWidth="1"/>
    <col min="13066" max="13066" width="2.7109375" style="716" customWidth="1"/>
    <col min="13067" max="13067" width="5.140625" style="716" customWidth="1"/>
    <col min="13068" max="13068" width="14" style="716" customWidth="1"/>
    <col min="13069" max="13069" width="3.5703125" style="716" customWidth="1"/>
    <col min="13070" max="13070" width="6.5703125" style="716" customWidth="1"/>
    <col min="13071" max="13071" width="36.5703125" style="716" customWidth="1"/>
    <col min="13072" max="13072" width="57.85546875" style="716" customWidth="1"/>
    <col min="13073" max="13073" width="4.140625" style="716" customWidth="1"/>
    <col min="13074" max="13074" width="4.42578125" style="716" customWidth="1"/>
    <col min="13075" max="13075" width="4.28515625" style="716" customWidth="1"/>
    <col min="13076" max="13076" width="4" style="716" customWidth="1"/>
    <col min="13077" max="13077" width="3.7109375" style="716" customWidth="1"/>
    <col min="13078" max="13078" width="4.28515625" style="716" customWidth="1"/>
    <col min="13079" max="13079" width="3.42578125" style="716" customWidth="1"/>
    <col min="13080" max="13080" width="4.7109375" style="716" customWidth="1"/>
    <col min="13081" max="13082" width="5.42578125" style="716" customWidth="1"/>
    <col min="13083" max="13083" width="10.28515625" style="716" customWidth="1"/>
    <col min="13084" max="13084" width="4.42578125" style="716" customWidth="1"/>
    <col min="13085" max="13085" width="4.28515625" style="716" customWidth="1"/>
    <col min="13086" max="13086" width="4" style="716" customWidth="1"/>
    <col min="13087" max="13087" width="4.42578125" style="716" customWidth="1"/>
    <col min="13088" max="13088" width="3.85546875" style="716" customWidth="1"/>
    <col min="13089" max="13089" width="4.28515625" style="716" customWidth="1"/>
    <col min="13090" max="13312" width="11.42578125" style="716"/>
    <col min="13313" max="13313" width="10.7109375" style="716" customWidth="1"/>
    <col min="13314" max="13314" width="16" style="716" customWidth="1"/>
    <col min="13315" max="13315" width="3.7109375" style="716" customWidth="1"/>
    <col min="13316" max="13316" width="4.140625" style="716" customWidth="1"/>
    <col min="13317" max="13317" width="4" style="716" customWidth="1"/>
    <col min="13318" max="13318" width="56.85546875" style="716" customWidth="1"/>
    <col min="13319" max="13319" width="6" style="716" customWidth="1"/>
    <col min="13320" max="13320" width="8.28515625" style="716" customWidth="1"/>
    <col min="13321" max="13321" width="19.5703125" style="716" customWidth="1"/>
    <col min="13322" max="13322" width="2.7109375" style="716" customWidth="1"/>
    <col min="13323" max="13323" width="5.140625" style="716" customWidth="1"/>
    <col min="13324" max="13324" width="14" style="716" customWidth="1"/>
    <col min="13325" max="13325" width="3.5703125" style="716" customWidth="1"/>
    <col min="13326" max="13326" width="6.5703125" style="716" customWidth="1"/>
    <col min="13327" max="13327" width="36.5703125" style="716" customWidth="1"/>
    <col min="13328" max="13328" width="57.85546875" style="716" customWidth="1"/>
    <col min="13329" max="13329" width="4.140625" style="716" customWidth="1"/>
    <col min="13330" max="13330" width="4.42578125" style="716" customWidth="1"/>
    <col min="13331" max="13331" width="4.28515625" style="716" customWidth="1"/>
    <col min="13332" max="13332" width="4" style="716" customWidth="1"/>
    <col min="13333" max="13333" width="3.7109375" style="716" customWidth="1"/>
    <col min="13334" max="13334" width="4.28515625" style="716" customWidth="1"/>
    <col min="13335" max="13335" width="3.42578125" style="716" customWidth="1"/>
    <col min="13336" max="13336" width="4.7109375" style="716" customWidth="1"/>
    <col min="13337" max="13338" width="5.42578125" style="716" customWidth="1"/>
    <col min="13339" max="13339" width="10.28515625" style="716" customWidth="1"/>
    <col min="13340" max="13340" width="4.42578125" style="716" customWidth="1"/>
    <col min="13341" max="13341" width="4.28515625" style="716" customWidth="1"/>
    <col min="13342" max="13342" width="4" style="716" customWidth="1"/>
    <col min="13343" max="13343" width="4.42578125" style="716" customWidth="1"/>
    <col min="13344" max="13344" width="3.85546875" style="716" customWidth="1"/>
    <col min="13345" max="13345" width="4.28515625" style="716" customWidth="1"/>
    <col min="13346" max="13568" width="11.42578125" style="716"/>
    <col min="13569" max="13569" width="10.7109375" style="716" customWidth="1"/>
    <col min="13570" max="13570" width="16" style="716" customWidth="1"/>
    <col min="13571" max="13571" width="3.7109375" style="716" customWidth="1"/>
    <col min="13572" max="13572" width="4.140625" style="716" customWidth="1"/>
    <col min="13573" max="13573" width="4" style="716" customWidth="1"/>
    <col min="13574" max="13574" width="56.85546875" style="716" customWidth="1"/>
    <col min="13575" max="13575" width="6" style="716" customWidth="1"/>
    <col min="13576" max="13576" width="8.28515625" style="716" customWidth="1"/>
    <col min="13577" max="13577" width="19.5703125" style="716" customWidth="1"/>
    <col min="13578" max="13578" width="2.7109375" style="716" customWidth="1"/>
    <col min="13579" max="13579" width="5.140625" style="716" customWidth="1"/>
    <col min="13580" max="13580" width="14" style="716" customWidth="1"/>
    <col min="13581" max="13581" width="3.5703125" style="716" customWidth="1"/>
    <col min="13582" max="13582" width="6.5703125" style="716" customWidth="1"/>
    <col min="13583" max="13583" width="36.5703125" style="716" customWidth="1"/>
    <col min="13584" max="13584" width="57.85546875" style="716" customWidth="1"/>
    <col min="13585" max="13585" width="4.140625" style="716" customWidth="1"/>
    <col min="13586" max="13586" width="4.42578125" style="716" customWidth="1"/>
    <col min="13587" max="13587" width="4.28515625" style="716" customWidth="1"/>
    <col min="13588" max="13588" width="4" style="716" customWidth="1"/>
    <col min="13589" max="13589" width="3.7109375" style="716" customWidth="1"/>
    <col min="13590" max="13590" width="4.28515625" style="716" customWidth="1"/>
    <col min="13591" max="13591" width="3.42578125" style="716" customWidth="1"/>
    <col min="13592" max="13592" width="4.7109375" style="716" customWidth="1"/>
    <col min="13593" max="13594" width="5.42578125" style="716" customWidth="1"/>
    <col min="13595" max="13595" width="10.28515625" style="716" customWidth="1"/>
    <col min="13596" max="13596" width="4.42578125" style="716" customWidth="1"/>
    <col min="13597" max="13597" width="4.28515625" style="716" customWidth="1"/>
    <col min="13598" max="13598" width="4" style="716" customWidth="1"/>
    <col min="13599" max="13599" width="4.42578125" style="716" customWidth="1"/>
    <col min="13600" max="13600" width="3.85546875" style="716" customWidth="1"/>
    <col min="13601" max="13601" width="4.28515625" style="716" customWidth="1"/>
    <col min="13602" max="13824" width="11.42578125" style="716"/>
    <col min="13825" max="13825" width="10.7109375" style="716" customWidth="1"/>
    <col min="13826" max="13826" width="16" style="716" customWidth="1"/>
    <col min="13827" max="13827" width="3.7109375" style="716" customWidth="1"/>
    <col min="13828" max="13828" width="4.140625" style="716" customWidth="1"/>
    <col min="13829" max="13829" width="4" style="716" customWidth="1"/>
    <col min="13830" max="13830" width="56.85546875" style="716" customWidth="1"/>
    <col min="13831" max="13831" width="6" style="716" customWidth="1"/>
    <col min="13832" max="13832" width="8.28515625" style="716" customWidth="1"/>
    <col min="13833" max="13833" width="19.5703125" style="716" customWidth="1"/>
    <col min="13834" max="13834" width="2.7109375" style="716" customWidth="1"/>
    <col min="13835" max="13835" width="5.140625" style="716" customWidth="1"/>
    <col min="13836" max="13836" width="14" style="716" customWidth="1"/>
    <col min="13837" max="13837" width="3.5703125" style="716" customWidth="1"/>
    <col min="13838" max="13838" width="6.5703125" style="716" customWidth="1"/>
    <col min="13839" max="13839" width="36.5703125" style="716" customWidth="1"/>
    <col min="13840" max="13840" width="57.85546875" style="716" customWidth="1"/>
    <col min="13841" max="13841" width="4.140625" style="716" customWidth="1"/>
    <col min="13842" max="13842" width="4.42578125" style="716" customWidth="1"/>
    <col min="13843" max="13843" width="4.28515625" style="716" customWidth="1"/>
    <col min="13844" max="13844" width="4" style="716" customWidth="1"/>
    <col min="13845" max="13845" width="3.7109375" style="716" customWidth="1"/>
    <col min="13846" max="13846" width="4.28515625" style="716" customWidth="1"/>
    <col min="13847" max="13847" width="3.42578125" style="716" customWidth="1"/>
    <col min="13848" max="13848" width="4.7109375" style="716" customWidth="1"/>
    <col min="13849" max="13850" width="5.42578125" style="716" customWidth="1"/>
    <col min="13851" max="13851" width="10.28515625" style="716" customWidth="1"/>
    <col min="13852" max="13852" width="4.42578125" style="716" customWidth="1"/>
    <col min="13853" max="13853" width="4.28515625" style="716" customWidth="1"/>
    <col min="13854" max="13854" width="4" style="716" customWidth="1"/>
    <col min="13855" max="13855" width="4.42578125" style="716" customWidth="1"/>
    <col min="13856" max="13856" width="3.85546875" style="716" customWidth="1"/>
    <col min="13857" max="13857" width="4.28515625" style="716" customWidth="1"/>
    <col min="13858" max="14080" width="11.42578125" style="716"/>
    <col min="14081" max="14081" width="10.7109375" style="716" customWidth="1"/>
    <col min="14082" max="14082" width="16" style="716" customWidth="1"/>
    <col min="14083" max="14083" width="3.7109375" style="716" customWidth="1"/>
    <col min="14084" max="14084" width="4.140625" style="716" customWidth="1"/>
    <col min="14085" max="14085" width="4" style="716" customWidth="1"/>
    <col min="14086" max="14086" width="56.85546875" style="716" customWidth="1"/>
    <col min="14087" max="14087" width="6" style="716" customWidth="1"/>
    <col min="14088" max="14088" width="8.28515625" style="716" customWidth="1"/>
    <col min="14089" max="14089" width="19.5703125" style="716" customWidth="1"/>
    <col min="14090" max="14090" width="2.7109375" style="716" customWidth="1"/>
    <col min="14091" max="14091" width="5.140625" style="716" customWidth="1"/>
    <col min="14092" max="14092" width="14" style="716" customWidth="1"/>
    <col min="14093" max="14093" width="3.5703125" style="716" customWidth="1"/>
    <col min="14094" max="14094" width="6.5703125" style="716" customWidth="1"/>
    <col min="14095" max="14095" width="36.5703125" style="716" customWidth="1"/>
    <col min="14096" max="14096" width="57.85546875" style="716" customWidth="1"/>
    <col min="14097" max="14097" width="4.140625" style="716" customWidth="1"/>
    <col min="14098" max="14098" width="4.42578125" style="716" customWidth="1"/>
    <col min="14099" max="14099" width="4.28515625" style="716" customWidth="1"/>
    <col min="14100" max="14100" width="4" style="716" customWidth="1"/>
    <col min="14101" max="14101" width="3.7109375" style="716" customWidth="1"/>
    <col min="14102" max="14102" width="4.28515625" style="716" customWidth="1"/>
    <col min="14103" max="14103" width="3.42578125" style="716" customWidth="1"/>
    <col min="14104" max="14104" width="4.7109375" style="716" customWidth="1"/>
    <col min="14105" max="14106" width="5.42578125" style="716" customWidth="1"/>
    <col min="14107" max="14107" width="10.28515625" style="716" customWidth="1"/>
    <col min="14108" max="14108" width="4.42578125" style="716" customWidth="1"/>
    <col min="14109" max="14109" width="4.28515625" style="716" customWidth="1"/>
    <col min="14110" max="14110" width="4" style="716" customWidth="1"/>
    <col min="14111" max="14111" width="4.42578125" style="716" customWidth="1"/>
    <col min="14112" max="14112" width="3.85546875" style="716" customWidth="1"/>
    <col min="14113" max="14113" width="4.28515625" style="716" customWidth="1"/>
    <col min="14114" max="14336" width="11.42578125" style="716"/>
    <col min="14337" max="14337" width="10.7109375" style="716" customWidth="1"/>
    <col min="14338" max="14338" width="16" style="716" customWidth="1"/>
    <col min="14339" max="14339" width="3.7109375" style="716" customWidth="1"/>
    <col min="14340" max="14340" width="4.140625" style="716" customWidth="1"/>
    <col min="14341" max="14341" width="4" style="716" customWidth="1"/>
    <col min="14342" max="14342" width="56.85546875" style="716" customWidth="1"/>
    <col min="14343" max="14343" width="6" style="716" customWidth="1"/>
    <col min="14344" max="14344" width="8.28515625" style="716" customWidth="1"/>
    <col min="14345" max="14345" width="19.5703125" style="716" customWidth="1"/>
    <col min="14346" max="14346" width="2.7109375" style="716" customWidth="1"/>
    <col min="14347" max="14347" width="5.140625" style="716" customWidth="1"/>
    <col min="14348" max="14348" width="14" style="716" customWidth="1"/>
    <col min="14349" max="14349" width="3.5703125" style="716" customWidth="1"/>
    <col min="14350" max="14350" width="6.5703125" style="716" customWidth="1"/>
    <col min="14351" max="14351" width="36.5703125" style="716" customWidth="1"/>
    <col min="14352" max="14352" width="57.85546875" style="716" customWidth="1"/>
    <col min="14353" max="14353" width="4.140625" style="716" customWidth="1"/>
    <col min="14354" max="14354" width="4.42578125" style="716" customWidth="1"/>
    <col min="14355" max="14355" width="4.28515625" style="716" customWidth="1"/>
    <col min="14356" max="14356" width="4" style="716" customWidth="1"/>
    <col min="14357" max="14357" width="3.7109375" style="716" customWidth="1"/>
    <col min="14358" max="14358" width="4.28515625" style="716" customWidth="1"/>
    <col min="14359" max="14359" width="3.42578125" style="716" customWidth="1"/>
    <col min="14360" max="14360" width="4.7109375" style="716" customWidth="1"/>
    <col min="14361" max="14362" width="5.42578125" style="716" customWidth="1"/>
    <col min="14363" max="14363" width="10.28515625" style="716" customWidth="1"/>
    <col min="14364" max="14364" width="4.42578125" style="716" customWidth="1"/>
    <col min="14365" max="14365" width="4.28515625" style="716" customWidth="1"/>
    <col min="14366" max="14366" width="4" style="716" customWidth="1"/>
    <col min="14367" max="14367" width="4.42578125" style="716" customWidth="1"/>
    <col min="14368" max="14368" width="3.85546875" style="716" customWidth="1"/>
    <col min="14369" max="14369" width="4.28515625" style="716" customWidth="1"/>
    <col min="14370" max="14592" width="11.42578125" style="716"/>
    <col min="14593" max="14593" width="10.7109375" style="716" customWidth="1"/>
    <col min="14594" max="14594" width="16" style="716" customWidth="1"/>
    <col min="14595" max="14595" width="3.7109375" style="716" customWidth="1"/>
    <col min="14596" max="14596" width="4.140625" style="716" customWidth="1"/>
    <col min="14597" max="14597" width="4" style="716" customWidth="1"/>
    <col min="14598" max="14598" width="56.85546875" style="716" customWidth="1"/>
    <col min="14599" max="14599" width="6" style="716" customWidth="1"/>
    <col min="14600" max="14600" width="8.28515625" style="716" customWidth="1"/>
    <col min="14601" max="14601" width="19.5703125" style="716" customWidth="1"/>
    <col min="14602" max="14602" width="2.7109375" style="716" customWidth="1"/>
    <col min="14603" max="14603" width="5.140625" style="716" customWidth="1"/>
    <col min="14604" max="14604" width="14" style="716" customWidth="1"/>
    <col min="14605" max="14605" width="3.5703125" style="716" customWidth="1"/>
    <col min="14606" max="14606" width="6.5703125" style="716" customWidth="1"/>
    <col min="14607" max="14607" width="36.5703125" style="716" customWidth="1"/>
    <col min="14608" max="14608" width="57.85546875" style="716" customWidth="1"/>
    <col min="14609" max="14609" width="4.140625" style="716" customWidth="1"/>
    <col min="14610" max="14610" width="4.42578125" style="716" customWidth="1"/>
    <col min="14611" max="14611" width="4.28515625" style="716" customWidth="1"/>
    <col min="14612" max="14612" width="4" style="716" customWidth="1"/>
    <col min="14613" max="14613" width="3.7109375" style="716" customWidth="1"/>
    <col min="14614" max="14614" width="4.28515625" style="716" customWidth="1"/>
    <col min="14615" max="14615" width="3.42578125" style="716" customWidth="1"/>
    <col min="14616" max="14616" width="4.7109375" style="716" customWidth="1"/>
    <col min="14617" max="14618" width="5.42578125" style="716" customWidth="1"/>
    <col min="14619" max="14619" width="10.28515625" style="716" customWidth="1"/>
    <col min="14620" max="14620" width="4.42578125" style="716" customWidth="1"/>
    <col min="14621" max="14621" width="4.28515625" style="716" customWidth="1"/>
    <col min="14622" max="14622" width="4" style="716" customWidth="1"/>
    <col min="14623" max="14623" width="4.42578125" style="716" customWidth="1"/>
    <col min="14624" max="14624" width="3.85546875" style="716" customWidth="1"/>
    <col min="14625" max="14625" width="4.28515625" style="716" customWidth="1"/>
    <col min="14626" max="14848" width="11.42578125" style="716"/>
    <col min="14849" max="14849" width="10.7109375" style="716" customWidth="1"/>
    <col min="14850" max="14850" width="16" style="716" customWidth="1"/>
    <col min="14851" max="14851" width="3.7109375" style="716" customWidth="1"/>
    <col min="14852" max="14852" width="4.140625" style="716" customWidth="1"/>
    <col min="14853" max="14853" width="4" style="716" customWidth="1"/>
    <col min="14854" max="14854" width="56.85546875" style="716" customWidth="1"/>
    <col min="14855" max="14855" width="6" style="716" customWidth="1"/>
    <col min="14856" max="14856" width="8.28515625" style="716" customWidth="1"/>
    <col min="14857" max="14857" width="19.5703125" style="716" customWidth="1"/>
    <col min="14858" max="14858" width="2.7109375" style="716" customWidth="1"/>
    <col min="14859" max="14859" width="5.140625" style="716" customWidth="1"/>
    <col min="14860" max="14860" width="14" style="716" customWidth="1"/>
    <col min="14861" max="14861" width="3.5703125" style="716" customWidth="1"/>
    <col min="14862" max="14862" width="6.5703125" style="716" customWidth="1"/>
    <col min="14863" max="14863" width="36.5703125" style="716" customWidth="1"/>
    <col min="14864" max="14864" width="57.85546875" style="716" customWidth="1"/>
    <col min="14865" max="14865" width="4.140625" style="716" customWidth="1"/>
    <col min="14866" max="14866" width="4.42578125" style="716" customWidth="1"/>
    <col min="14867" max="14867" width="4.28515625" style="716" customWidth="1"/>
    <col min="14868" max="14868" width="4" style="716" customWidth="1"/>
    <col min="14869" max="14869" width="3.7109375" style="716" customWidth="1"/>
    <col min="14870" max="14870" width="4.28515625" style="716" customWidth="1"/>
    <col min="14871" max="14871" width="3.42578125" style="716" customWidth="1"/>
    <col min="14872" max="14872" width="4.7109375" style="716" customWidth="1"/>
    <col min="14873" max="14874" width="5.42578125" style="716" customWidth="1"/>
    <col min="14875" max="14875" width="10.28515625" style="716" customWidth="1"/>
    <col min="14876" max="14876" width="4.42578125" style="716" customWidth="1"/>
    <col min="14877" max="14877" width="4.28515625" style="716" customWidth="1"/>
    <col min="14878" max="14878" width="4" style="716" customWidth="1"/>
    <col min="14879" max="14879" width="4.42578125" style="716" customWidth="1"/>
    <col min="14880" max="14880" width="3.85546875" style="716" customWidth="1"/>
    <col min="14881" max="14881" width="4.28515625" style="716" customWidth="1"/>
    <col min="14882" max="15104" width="11.42578125" style="716"/>
    <col min="15105" max="15105" width="10.7109375" style="716" customWidth="1"/>
    <col min="15106" max="15106" width="16" style="716" customWidth="1"/>
    <col min="15107" max="15107" width="3.7109375" style="716" customWidth="1"/>
    <col min="15108" max="15108" width="4.140625" style="716" customWidth="1"/>
    <col min="15109" max="15109" width="4" style="716" customWidth="1"/>
    <col min="15110" max="15110" width="56.85546875" style="716" customWidth="1"/>
    <col min="15111" max="15111" width="6" style="716" customWidth="1"/>
    <col min="15112" max="15112" width="8.28515625" style="716" customWidth="1"/>
    <col min="15113" max="15113" width="19.5703125" style="716" customWidth="1"/>
    <col min="15114" max="15114" width="2.7109375" style="716" customWidth="1"/>
    <col min="15115" max="15115" width="5.140625" style="716" customWidth="1"/>
    <col min="15116" max="15116" width="14" style="716" customWidth="1"/>
    <col min="15117" max="15117" width="3.5703125" style="716" customWidth="1"/>
    <col min="15118" max="15118" width="6.5703125" style="716" customWidth="1"/>
    <col min="15119" max="15119" width="36.5703125" style="716" customWidth="1"/>
    <col min="15120" max="15120" width="57.85546875" style="716" customWidth="1"/>
    <col min="15121" max="15121" width="4.140625" style="716" customWidth="1"/>
    <col min="15122" max="15122" width="4.42578125" style="716" customWidth="1"/>
    <col min="15123" max="15123" width="4.28515625" style="716" customWidth="1"/>
    <col min="15124" max="15124" width="4" style="716" customWidth="1"/>
    <col min="15125" max="15125" width="3.7109375" style="716" customWidth="1"/>
    <col min="15126" max="15126" width="4.28515625" style="716" customWidth="1"/>
    <col min="15127" max="15127" width="3.42578125" style="716" customWidth="1"/>
    <col min="15128" max="15128" width="4.7109375" style="716" customWidth="1"/>
    <col min="15129" max="15130" width="5.42578125" style="716" customWidth="1"/>
    <col min="15131" max="15131" width="10.28515625" style="716" customWidth="1"/>
    <col min="15132" max="15132" width="4.42578125" style="716" customWidth="1"/>
    <col min="15133" max="15133" width="4.28515625" style="716" customWidth="1"/>
    <col min="15134" max="15134" width="4" style="716" customWidth="1"/>
    <col min="15135" max="15135" width="4.42578125" style="716" customWidth="1"/>
    <col min="15136" max="15136" width="3.85546875" style="716" customWidth="1"/>
    <col min="15137" max="15137" width="4.28515625" style="716" customWidth="1"/>
    <col min="15138" max="15360" width="11.42578125" style="716"/>
    <col min="15361" max="15361" width="10.7109375" style="716" customWidth="1"/>
    <col min="15362" max="15362" width="16" style="716" customWidth="1"/>
    <col min="15363" max="15363" width="3.7109375" style="716" customWidth="1"/>
    <col min="15364" max="15364" width="4.140625" style="716" customWidth="1"/>
    <col min="15365" max="15365" width="4" style="716" customWidth="1"/>
    <col min="15366" max="15366" width="56.85546875" style="716" customWidth="1"/>
    <col min="15367" max="15367" width="6" style="716" customWidth="1"/>
    <col min="15368" max="15368" width="8.28515625" style="716" customWidth="1"/>
    <col min="15369" max="15369" width="19.5703125" style="716" customWidth="1"/>
    <col min="15370" max="15370" width="2.7109375" style="716" customWidth="1"/>
    <col min="15371" max="15371" width="5.140625" style="716" customWidth="1"/>
    <col min="15372" max="15372" width="14" style="716" customWidth="1"/>
    <col min="15373" max="15373" width="3.5703125" style="716" customWidth="1"/>
    <col min="15374" max="15374" width="6.5703125" style="716" customWidth="1"/>
    <col min="15375" max="15375" width="36.5703125" style="716" customWidth="1"/>
    <col min="15376" max="15376" width="57.85546875" style="716" customWidth="1"/>
    <col min="15377" max="15377" width="4.140625" style="716" customWidth="1"/>
    <col min="15378" max="15378" width="4.42578125" style="716" customWidth="1"/>
    <col min="15379" max="15379" width="4.28515625" style="716" customWidth="1"/>
    <col min="15380" max="15380" width="4" style="716" customWidth="1"/>
    <col min="15381" max="15381" width="3.7109375" style="716" customWidth="1"/>
    <col min="15382" max="15382" width="4.28515625" style="716" customWidth="1"/>
    <col min="15383" max="15383" width="3.42578125" style="716" customWidth="1"/>
    <col min="15384" max="15384" width="4.7109375" style="716" customWidth="1"/>
    <col min="15385" max="15386" width="5.42578125" style="716" customWidth="1"/>
    <col min="15387" max="15387" width="10.28515625" style="716" customWidth="1"/>
    <col min="15388" max="15388" width="4.42578125" style="716" customWidth="1"/>
    <col min="15389" max="15389" width="4.28515625" style="716" customWidth="1"/>
    <col min="15390" max="15390" width="4" style="716" customWidth="1"/>
    <col min="15391" max="15391" width="4.42578125" style="716" customWidth="1"/>
    <col min="15392" max="15392" width="3.85546875" style="716" customWidth="1"/>
    <col min="15393" max="15393" width="4.28515625" style="716" customWidth="1"/>
    <col min="15394" max="15616" width="11.42578125" style="716"/>
    <col min="15617" max="15617" width="10.7109375" style="716" customWidth="1"/>
    <col min="15618" max="15618" width="16" style="716" customWidth="1"/>
    <col min="15619" max="15619" width="3.7109375" style="716" customWidth="1"/>
    <col min="15620" max="15620" width="4.140625" style="716" customWidth="1"/>
    <col min="15621" max="15621" width="4" style="716" customWidth="1"/>
    <col min="15622" max="15622" width="56.85546875" style="716" customWidth="1"/>
    <col min="15623" max="15623" width="6" style="716" customWidth="1"/>
    <col min="15624" max="15624" width="8.28515625" style="716" customWidth="1"/>
    <col min="15625" max="15625" width="19.5703125" style="716" customWidth="1"/>
    <col min="15626" max="15626" width="2.7109375" style="716" customWidth="1"/>
    <col min="15627" max="15627" width="5.140625" style="716" customWidth="1"/>
    <col min="15628" max="15628" width="14" style="716" customWidth="1"/>
    <col min="15629" max="15629" width="3.5703125" style="716" customWidth="1"/>
    <col min="15630" max="15630" width="6.5703125" style="716" customWidth="1"/>
    <col min="15631" max="15631" width="36.5703125" style="716" customWidth="1"/>
    <col min="15632" max="15632" width="57.85546875" style="716" customWidth="1"/>
    <col min="15633" max="15633" width="4.140625" style="716" customWidth="1"/>
    <col min="15634" max="15634" width="4.42578125" style="716" customWidth="1"/>
    <col min="15635" max="15635" width="4.28515625" style="716" customWidth="1"/>
    <col min="15636" max="15636" width="4" style="716" customWidth="1"/>
    <col min="15637" max="15637" width="3.7109375" style="716" customWidth="1"/>
    <col min="15638" max="15638" width="4.28515625" style="716" customWidth="1"/>
    <col min="15639" max="15639" width="3.42578125" style="716" customWidth="1"/>
    <col min="15640" max="15640" width="4.7109375" style="716" customWidth="1"/>
    <col min="15641" max="15642" width="5.42578125" style="716" customWidth="1"/>
    <col min="15643" max="15643" width="10.28515625" style="716" customWidth="1"/>
    <col min="15644" max="15644" width="4.42578125" style="716" customWidth="1"/>
    <col min="15645" max="15645" width="4.28515625" style="716" customWidth="1"/>
    <col min="15646" max="15646" width="4" style="716" customWidth="1"/>
    <col min="15647" max="15647" width="4.42578125" style="716" customWidth="1"/>
    <col min="15648" max="15648" width="3.85546875" style="716" customWidth="1"/>
    <col min="15649" max="15649" width="4.28515625" style="716" customWidth="1"/>
    <col min="15650" max="15872" width="11.42578125" style="716"/>
    <col min="15873" max="15873" width="10.7109375" style="716" customWidth="1"/>
    <col min="15874" max="15874" width="16" style="716" customWidth="1"/>
    <col min="15875" max="15875" width="3.7109375" style="716" customWidth="1"/>
    <col min="15876" max="15876" width="4.140625" style="716" customWidth="1"/>
    <col min="15877" max="15877" width="4" style="716" customWidth="1"/>
    <col min="15878" max="15878" width="56.85546875" style="716" customWidth="1"/>
    <col min="15879" max="15879" width="6" style="716" customWidth="1"/>
    <col min="15880" max="15880" width="8.28515625" style="716" customWidth="1"/>
    <col min="15881" max="15881" width="19.5703125" style="716" customWidth="1"/>
    <col min="15882" max="15882" width="2.7109375" style="716" customWidth="1"/>
    <col min="15883" max="15883" width="5.140625" style="716" customWidth="1"/>
    <col min="15884" max="15884" width="14" style="716" customWidth="1"/>
    <col min="15885" max="15885" width="3.5703125" style="716" customWidth="1"/>
    <col min="15886" max="15886" width="6.5703125" style="716" customWidth="1"/>
    <col min="15887" max="15887" width="36.5703125" style="716" customWidth="1"/>
    <col min="15888" max="15888" width="57.85546875" style="716" customWidth="1"/>
    <col min="15889" max="15889" width="4.140625" style="716" customWidth="1"/>
    <col min="15890" max="15890" width="4.42578125" style="716" customWidth="1"/>
    <col min="15891" max="15891" width="4.28515625" style="716" customWidth="1"/>
    <col min="15892" max="15892" width="4" style="716" customWidth="1"/>
    <col min="15893" max="15893" width="3.7109375" style="716" customWidth="1"/>
    <col min="15894" max="15894" width="4.28515625" style="716" customWidth="1"/>
    <col min="15895" max="15895" width="3.42578125" style="716" customWidth="1"/>
    <col min="15896" max="15896" width="4.7109375" style="716" customWidth="1"/>
    <col min="15897" max="15898" width="5.42578125" style="716" customWidth="1"/>
    <col min="15899" max="15899" width="10.28515625" style="716" customWidth="1"/>
    <col min="15900" max="15900" width="4.42578125" style="716" customWidth="1"/>
    <col min="15901" max="15901" width="4.28515625" style="716" customWidth="1"/>
    <col min="15902" max="15902" width="4" style="716" customWidth="1"/>
    <col min="15903" max="15903" width="4.42578125" style="716" customWidth="1"/>
    <col min="15904" max="15904" width="3.85546875" style="716" customWidth="1"/>
    <col min="15905" max="15905" width="4.28515625" style="716" customWidth="1"/>
    <col min="15906" max="16128" width="11.42578125" style="716"/>
    <col min="16129" max="16129" width="10.7109375" style="716" customWidth="1"/>
    <col min="16130" max="16130" width="16" style="716" customWidth="1"/>
    <col min="16131" max="16131" width="3.7109375" style="716" customWidth="1"/>
    <col min="16132" max="16132" width="4.140625" style="716" customWidth="1"/>
    <col min="16133" max="16133" width="4" style="716" customWidth="1"/>
    <col min="16134" max="16134" width="56.85546875" style="716" customWidth="1"/>
    <col min="16135" max="16135" width="6" style="716" customWidth="1"/>
    <col min="16136" max="16136" width="8.28515625" style="716" customWidth="1"/>
    <col min="16137" max="16137" width="19.5703125" style="716" customWidth="1"/>
    <col min="16138" max="16138" width="2.7109375" style="716" customWidth="1"/>
    <col min="16139" max="16139" width="5.140625" style="716" customWidth="1"/>
    <col min="16140" max="16140" width="14" style="716" customWidth="1"/>
    <col min="16141" max="16141" width="3.5703125" style="716" customWidth="1"/>
    <col min="16142" max="16142" width="6.5703125" style="716" customWidth="1"/>
    <col min="16143" max="16143" width="36.5703125" style="716" customWidth="1"/>
    <col min="16144" max="16144" width="57.85546875" style="716" customWidth="1"/>
    <col min="16145" max="16145" width="4.140625" style="716" customWidth="1"/>
    <col min="16146" max="16146" width="4.42578125" style="716" customWidth="1"/>
    <col min="16147" max="16147" width="4.28515625" style="716" customWidth="1"/>
    <col min="16148" max="16148" width="4" style="716" customWidth="1"/>
    <col min="16149" max="16149" width="3.7109375" style="716" customWidth="1"/>
    <col min="16150" max="16150" width="4.28515625" style="716" customWidth="1"/>
    <col min="16151" max="16151" width="3.42578125" style="716" customWidth="1"/>
    <col min="16152" max="16152" width="4.7109375" style="716" customWidth="1"/>
    <col min="16153" max="16154" width="5.42578125" style="716" customWidth="1"/>
    <col min="16155" max="16155" width="10.28515625" style="716" customWidth="1"/>
    <col min="16156" max="16156" width="4.42578125" style="716" customWidth="1"/>
    <col min="16157" max="16157" width="4.28515625" style="716" customWidth="1"/>
    <col min="16158" max="16158" width="4" style="716" customWidth="1"/>
    <col min="16159" max="16159" width="4.42578125" style="716" customWidth="1"/>
    <col min="16160" max="16160" width="3.85546875" style="716" customWidth="1"/>
    <col min="16161" max="16161" width="4.28515625" style="716" customWidth="1"/>
    <col min="16162" max="16384" width="11.42578125" style="716"/>
  </cols>
  <sheetData>
    <row r="1" spans="1:33">
      <c r="A1" s="709"/>
      <c r="B1" s="710"/>
      <c r="C1" s="711"/>
      <c r="D1" s="709"/>
      <c r="E1" s="709"/>
      <c r="F1" s="712" t="s">
        <v>456</v>
      </c>
      <c r="G1" s="709"/>
      <c r="H1" s="709"/>
      <c r="I1" s="709"/>
      <c r="J1" s="709"/>
      <c r="K1" s="709"/>
      <c r="L1" s="713" t="s">
        <v>1364</v>
      </c>
      <c r="M1" s="210"/>
      <c r="N1" s="210"/>
      <c r="O1" s="210"/>
      <c r="P1" s="714"/>
      <c r="Q1" s="1521" t="s">
        <v>173</v>
      </c>
      <c r="R1" s="1521"/>
      <c r="S1" s="1521"/>
      <c r="T1" s="1521"/>
      <c r="U1" s="1521"/>
      <c r="V1" s="1521"/>
      <c r="X1" s="715"/>
      <c r="Y1" s="715"/>
      <c r="Z1" s="715"/>
      <c r="AA1" s="715"/>
    </row>
    <row r="2" spans="1:33" ht="48">
      <c r="A2" s="709"/>
      <c r="B2" s="717"/>
      <c r="C2" s="711" t="s">
        <v>457</v>
      </c>
      <c r="D2" s="717">
        <v>3503</v>
      </c>
      <c r="E2" s="717">
        <v>3504</v>
      </c>
      <c r="F2" s="717">
        <v>3702</v>
      </c>
      <c r="G2" s="717">
        <v>3703</v>
      </c>
      <c r="H2" s="717">
        <v>3506</v>
      </c>
      <c r="I2" s="717">
        <v>3507</v>
      </c>
      <c r="J2" s="717">
        <v>3508</v>
      </c>
      <c r="K2" s="717">
        <v>3706</v>
      </c>
      <c r="L2" s="717">
        <v>3707</v>
      </c>
      <c r="M2" s="507">
        <v>3708</v>
      </c>
      <c r="N2" s="507">
        <v>3709</v>
      </c>
      <c r="O2" s="508">
        <v>3792</v>
      </c>
      <c r="P2" s="718" t="s">
        <v>186</v>
      </c>
      <c r="Q2" s="719" t="s">
        <v>174</v>
      </c>
      <c r="R2" s="719" t="s">
        <v>175</v>
      </c>
      <c r="S2" s="719" t="s">
        <v>176</v>
      </c>
      <c r="T2" s="719" t="s">
        <v>177</v>
      </c>
      <c r="U2" s="719" t="s">
        <v>178</v>
      </c>
      <c r="V2" s="719" t="s">
        <v>179</v>
      </c>
      <c r="W2" s="720" t="s">
        <v>180</v>
      </c>
      <c r="X2" s="720" t="s">
        <v>181</v>
      </c>
      <c r="Y2" s="719" t="s">
        <v>182</v>
      </c>
      <c r="Z2" s="719" t="s">
        <v>332</v>
      </c>
      <c r="AA2" s="721" t="s">
        <v>185</v>
      </c>
      <c r="AB2" s="718" t="s">
        <v>174</v>
      </c>
      <c r="AC2" s="718" t="s">
        <v>175</v>
      </c>
      <c r="AD2" s="718" t="s">
        <v>176</v>
      </c>
      <c r="AE2" s="718" t="s">
        <v>177</v>
      </c>
      <c r="AF2" s="718" t="s">
        <v>178</v>
      </c>
      <c r="AG2" s="718" t="s">
        <v>179</v>
      </c>
    </row>
    <row r="3" spans="1:33" ht="94.5">
      <c r="A3" s="709" t="s">
        <v>344</v>
      </c>
      <c r="B3" s="722"/>
      <c r="C3" s="711">
        <v>401</v>
      </c>
      <c r="D3" s="723" t="s">
        <v>458</v>
      </c>
      <c r="E3" s="723" t="s">
        <v>459</v>
      </c>
      <c r="F3" s="721" t="s">
        <v>460</v>
      </c>
      <c r="G3" s="724" t="s">
        <v>461</v>
      </c>
      <c r="H3" s="724" t="s">
        <v>462</v>
      </c>
      <c r="I3" s="724" t="s">
        <v>463</v>
      </c>
      <c r="J3" s="724" t="s">
        <v>464</v>
      </c>
      <c r="K3" s="724" t="s">
        <v>337</v>
      </c>
      <c r="L3" s="725" t="s">
        <v>1435</v>
      </c>
      <c r="M3" s="512" t="s">
        <v>187</v>
      </c>
      <c r="N3" s="512" t="s">
        <v>188</v>
      </c>
      <c r="O3" s="513" t="s">
        <v>492</v>
      </c>
      <c r="P3" s="714"/>
      <c r="Q3" s="726"/>
      <c r="R3" s="719"/>
      <c r="S3" s="719"/>
      <c r="T3" s="719"/>
      <c r="U3" s="719"/>
      <c r="V3" s="719"/>
      <c r="W3" s="727"/>
      <c r="X3" s="727"/>
      <c r="Y3" s="719" t="s">
        <v>190</v>
      </c>
      <c r="Z3" s="719" t="s">
        <v>190</v>
      </c>
      <c r="AA3" s="728"/>
    </row>
    <row r="4" spans="1:33" ht="12.75" customHeight="1">
      <c r="A4" s="709"/>
      <c r="B4" s="722"/>
      <c r="C4" s="711">
        <v>662</v>
      </c>
      <c r="D4" s="727"/>
      <c r="E4" s="727"/>
      <c r="F4" s="721" t="s">
        <v>461</v>
      </c>
      <c r="G4" s="721"/>
      <c r="H4" s="721"/>
      <c r="I4" s="721"/>
      <c r="J4" s="721"/>
      <c r="K4" s="721"/>
      <c r="L4" s="725" t="s">
        <v>465</v>
      </c>
      <c r="M4" s="520"/>
      <c r="N4" s="520"/>
      <c r="O4" s="521"/>
      <c r="P4" s="729"/>
      <c r="Q4" s="730" t="s">
        <v>192</v>
      </c>
      <c r="X4" s="715"/>
      <c r="Y4" s="731"/>
      <c r="Z4" s="731"/>
      <c r="AA4" s="732"/>
    </row>
    <row r="5" spans="1:33">
      <c r="A5" s="709"/>
      <c r="B5" s="722"/>
      <c r="C5" s="711">
        <v>493</v>
      </c>
      <c r="D5" s="727"/>
      <c r="E5" s="727"/>
      <c r="F5" s="721" t="s">
        <v>464</v>
      </c>
      <c r="G5" s="721"/>
      <c r="H5" s="721"/>
      <c r="I5" s="721"/>
      <c r="J5" s="721"/>
      <c r="K5" s="721"/>
      <c r="L5" s="725">
        <v>0</v>
      </c>
      <c r="M5" s="520"/>
      <c r="N5" s="520"/>
      <c r="O5" s="521"/>
      <c r="P5" s="714"/>
      <c r="X5" s="715"/>
      <c r="Y5" s="715"/>
      <c r="Z5" s="715"/>
      <c r="AA5" s="715"/>
    </row>
    <row r="6" spans="1:33" ht="12.75" customHeight="1">
      <c r="A6" s="709"/>
      <c r="B6" s="722"/>
      <c r="C6" s="711">
        <v>403</v>
      </c>
      <c r="D6" s="727"/>
      <c r="E6" s="727"/>
      <c r="F6" s="721" t="s">
        <v>337</v>
      </c>
      <c r="G6" s="721"/>
      <c r="H6" s="721"/>
      <c r="I6" s="721"/>
      <c r="J6" s="721"/>
      <c r="K6" s="721"/>
      <c r="L6" s="725" t="s">
        <v>339</v>
      </c>
      <c r="M6" s="520"/>
      <c r="N6" s="520"/>
      <c r="O6" s="521"/>
      <c r="P6" s="714"/>
      <c r="Q6" s="733"/>
      <c r="R6" s="733"/>
      <c r="S6" s="733"/>
      <c r="T6" s="733"/>
      <c r="U6" s="733"/>
      <c r="V6" s="733"/>
      <c r="X6" s="715"/>
      <c r="Y6" s="734"/>
      <c r="Z6" s="734"/>
      <c r="AA6" s="732"/>
    </row>
    <row r="7" spans="1:33">
      <c r="A7" s="735" t="s">
        <v>1364</v>
      </c>
      <c r="B7" s="708" t="s">
        <v>467</v>
      </c>
      <c r="C7" s="736"/>
      <c r="D7" s="737" t="s">
        <v>352</v>
      </c>
      <c r="E7" s="738">
        <v>0</v>
      </c>
      <c r="F7" s="529" t="s">
        <v>1435</v>
      </c>
      <c r="G7" s="530" t="s">
        <v>465</v>
      </c>
      <c r="H7" s="531" t="s">
        <v>352</v>
      </c>
      <c r="I7" s="531" t="s">
        <v>352</v>
      </c>
      <c r="J7" s="532">
        <v>0</v>
      </c>
      <c r="K7" s="530" t="s">
        <v>339</v>
      </c>
      <c r="L7" s="739">
        <v>1</v>
      </c>
      <c r="M7" s="533"/>
      <c r="N7" s="534"/>
      <c r="O7" s="535"/>
      <c r="P7" s="740"/>
      <c r="Q7" s="741"/>
      <c r="R7" s="741"/>
      <c r="S7" s="741"/>
      <c r="T7" s="741"/>
      <c r="U7" s="741"/>
      <c r="V7" s="741"/>
      <c r="W7" s="741"/>
      <c r="X7" s="742"/>
      <c r="Y7" s="743"/>
      <c r="Z7" s="743"/>
      <c r="AA7" s="744"/>
      <c r="AB7" s="745"/>
      <c r="AC7" s="745"/>
      <c r="AD7" s="745"/>
      <c r="AE7" s="745"/>
      <c r="AF7" s="745"/>
      <c r="AG7" s="745"/>
    </row>
    <row r="8" spans="1:33">
      <c r="A8" s="735" t="s">
        <v>1382</v>
      </c>
      <c r="B8" s="708" t="s">
        <v>468</v>
      </c>
      <c r="C8" s="736" t="s">
        <v>469</v>
      </c>
      <c r="D8" s="747">
        <v>5</v>
      </c>
      <c r="E8" s="748" t="s">
        <v>352</v>
      </c>
      <c r="F8" s="468" t="s">
        <v>1415</v>
      </c>
      <c r="G8" s="545" t="s">
        <v>465</v>
      </c>
      <c r="H8" s="546" t="s">
        <v>352</v>
      </c>
      <c r="I8" s="546" t="s">
        <v>352</v>
      </c>
      <c r="J8" s="547">
        <v>0</v>
      </c>
      <c r="K8" s="545" t="s">
        <v>339</v>
      </c>
      <c r="L8" s="749">
        <v>0.72</v>
      </c>
      <c r="M8" s="548">
        <v>1</v>
      </c>
      <c r="N8" s="549">
        <v>1.2365959919080913</v>
      </c>
      <c r="O8" s="469" t="s">
        <v>1422</v>
      </c>
      <c r="P8" s="750" t="s">
        <v>1383</v>
      </c>
      <c r="Q8" s="751">
        <v>1</v>
      </c>
      <c r="R8" s="751">
        <v>4</v>
      </c>
      <c r="S8" s="751">
        <v>1</v>
      </c>
      <c r="T8" s="751">
        <v>3</v>
      </c>
      <c r="U8" s="751">
        <v>1</v>
      </c>
      <c r="V8" s="751">
        <v>5</v>
      </c>
      <c r="W8" s="741">
        <v>3</v>
      </c>
      <c r="X8" s="742">
        <v>1.05</v>
      </c>
      <c r="Y8" s="743">
        <v>1.2295911287822268</v>
      </c>
      <c r="Z8" s="743">
        <v>1.2365959919080913</v>
      </c>
      <c r="AA8" s="744" t="s">
        <v>1423</v>
      </c>
      <c r="AB8" s="745">
        <v>1</v>
      </c>
      <c r="AC8" s="745">
        <v>1.1000000000000001</v>
      </c>
      <c r="AD8" s="745">
        <v>1</v>
      </c>
      <c r="AE8" s="745">
        <v>1.02</v>
      </c>
      <c r="AF8" s="745">
        <v>1</v>
      </c>
      <c r="AG8" s="745">
        <v>1.2</v>
      </c>
    </row>
    <row r="9" spans="1:33">
      <c r="A9" s="764">
        <v>33000</v>
      </c>
      <c r="B9" s="708" t="s">
        <v>469</v>
      </c>
      <c r="C9" s="736"/>
      <c r="D9" s="747">
        <v>5</v>
      </c>
      <c r="E9" s="748" t="s">
        <v>352</v>
      </c>
      <c r="F9" s="468" t="s">
        <v>1436</v>
      </c>
      <c r="G9" s="545" t="s">
        <v>465</v>
      </c>
      <c r="H9" s="546" t="s">
        <v>352</v>
      </c>
      <c r="I9" s="546" t="s">
        <v>352</v>
      </c>
      <c r="J9" s="547">
        <v>0</v>
      </c>
      <c r="K9" s="545" t="s">
        <v>339</v>
      </c>
      <c r="L9" s="749">
        <v>0.5</v>
      </c>
      <c r="M9" s="548">
        <v>1</v>
      </c>
      <c r="N9" s="549">
        <v>1.2365959919080913</v>
      </c>
      <c r="O9" s="469" t="s">
        <v>1422</v>
      </c>
      <c r="P9" s="750" t="s">
        <v>1383</v>
      </c>
      <c r="Q9" s="751">
        <v>1</v>
      </c>
      <c r="R9" s="751">
        <v>4</v>
      </c>
      <c r="S9" s="751">
        <v>1</v>
      </c>
      <c r="T9" s="751">
        <v>3</v>
      </c>
      <c r="U9" s="751">
        <v>1</v>
      </c>
      <c r="V9" s="751">
        <v>5</v>
      </c>
      <c r="W9" s="741">
        <v>3</v>
      </c>
      <c r="X9" s="742">
        <v>1.05</v>
      </c>
      <c r="Y9" s="743">
        <v>1.2295911287822268</v>
      </c>
      <c r="Z9" s="743">
        <v>1.2365959919080913</v>
      </c>
      <c r="AA9" s="744" t="s">
        <v>1423</v>
      </c>
      <c r="AB9" s="745">
        <v>1</v>
      </c>
      <c r="AC9" s="745">
        <v>1.1000000000000001</v>
      </c>
      <c r="AD9" s="745">
        <v>1</v>
      </c>
      <c r="AE9" s="745">
        <v>1.02</v>
      </c>
      <c r="AF9" s="745">
        <v>1</v>
      </c>
      <c r="AG9" s="745">
        <v>1.2</v>
      </c>
    </row>
    <row r="10" spans="1:33">
      <c r="A10" s="735">
        <v>917</v>
      </c>
      <c r="B10" s="708" t="s">
        <v>469</v>
      </c>
      <c r="C10" s="736"/>
      <c r="D10" s="747">
        <v>5</v>
      </c>
      <c r="E10" s="748" t="s">
        <v>352</v>
      </c>
      <c r="F10" s="468" t="s">
        <v>1237</v>
      </c>
      <c r="G10" s="545" t="s">
        <v>465</v>
      </c>
      <c r="H10" s="546" t="s">
        <v>352</v>
      </c>
      <c r="I10" s="546" t="s">
        <v>352</v>
      </c>
      <c r="J10" s="547">
        <v>0</v>
      </c>
      <c r="K10" s="545" t="s">
        <v>339</v>
      </c>
      <c r="L10" s="749">
        <v>9</v>
      </c>
      <c r="M10" s="548">
        <v>1</v>
      </c>
      <c r="N10" s="549">
        <v>1.2365959919080913</v>
      </c>
      <c r="O10" s="469" t="s">
        <v>1422</v>
      </c>
      <c r="P10" s="750" t="s">
        <v>1383</v>
      </c>
      <c r="Q10" s="751">
        <v>1</v>
      </c>
      <c r="R10" s="751">
        <v>4</v>
      </c>
      <c r="S10" s="751">
        <v>1</v>
      </c>
      <c r="T10" s="751">
        <v>3</v>
      </c>
      <c r="U10" s="751">
        <v>1</v>
      </c>
      <c r="V10" s="751">
        <v>5</v>
      </c>
      <c r="W10" s="741">
        <v>3</v>
      </c>
      <c r="X10" s="742">
        <v>1.05</v>
      </c>
      <c r="Y10" s="743">
        <v>1.2295911287822268</v>
      </c>
      <c r="Z10" s="743">
        <v>1.2365959919080913</v>
      </c>
      <c r="AA10" s="744" t="s">
        <v>1423</v>
      </c>
      <c r="AB10" s="745">
        <v>1</v>
      </c>
      <c r="AC10" s="745">
        <v>1.1000000000000001</v>
      </c>
      <c r="AD10" s="745">
        <v>1</v>
      </c>
      <c r="AE10" s="745">
        <v>1.02</v>
      </c>
      <c r="AF10" s="745">
        <v>1</v>
      </c>
      <c r="AG10" s="745">
        <v>1.2</v>
      </c>
    </row>
    <row r="11" spans="1:33">
      <c r="A11" s="735">
        <v>1216</v>
      </c>
      <c r="B11" s="708" t="s">
        <v>469</v>
      </c>
      <c r="C11" s="736"/>
      <c r="D11" s="747">
        <v>5</v>
      </c>
      <c r="E11" s="748" t="s">
        <v>352</v>
      </c>
      <c r="F11" s="468" t="s">
        <v>1437</v>
      </c>
      <c r="G11" s="545" t="s">
        <v>465</v>
      </c>
      <c r="H11" s="546" t="s">
        <v>352</v>
      </c>
      <c r="I11" s="546" t="s">
        <v>352</v>
      </c>
      <c r="J11" s="547">
        <v>0</v>
      </c>
      <c r="K11" s="545" t="s">
        <v>339</v>
      </c>
      <c r="L11" s="749">
        <v>0.2</v>
      </c>
      <c r="M11" s="548">
        <v>1</v>
      </c>
      <c r="N11" s="549">
        <v>1.1591616324696739</v>
      </c>
      <c r="O11" s="469" t="s">
        <v>1438</v>
      </c>
      <c r="P11" s="750" t="s">
        <v>1383</v>
      </c>
      <c r="Q11" s="751">
        <v>3</v>
      </c>
      <c r="R11" s="751">
        <v>4</v>
      </c>
      <c r="S11" s="751">
        <v>2</v>
      </c>
      <c r="T11" s="751">
        <v>3</v>
      </c>
      <c r="U11" s="751">
        <v>1</v>
      </c>
      <c r="V11" s="751">
        <v>1</v>
      </c>
      <c r="W11" s="741">
        <v>3</v>
      </c>
      <c r="X11" s="742">
        <v>1.05</v>
      </c>
      <c r="Y11" s="743">
        <v>1.149590305146696</v>
      </c>
      <c r="Z11" s="743">
        <v>1.1591616324696739</v>
      </c>
      <c r="AA11" s="744" t="s">
        <v>1439</v>
      </c>
      <c r="AB11" s="745">
        <v>1.1000000000000001</v>
      </c>
      <c r="AC11" s="745">
        <v>1.1000000000000001</v>
      </c>
      <c r="AD11" s="745">
        <v>1.03</v>
      </c>
      <c r="AE11" s="745">
        <v>1.02</v>
      </c>
      <c r="AF11" s="745">
        <v>1</v>
      </c>
      <c r="AG11" s="745">
        <v>1</v>
      </c>
    </row>
    <row r="12" spans="1:33" s="755" customFormat="1" ht="24">
      <c r="A12" s="735">
        <v>2560</v>
      </c>
      <c r="B12" s="708" t="s">
        <v>469</v>
      </c>
      <c r="C12" s="736" t="s">
        <v>469</v>
      </c>
      <c r="D12" s="752">
        <v>5</v>
      </c>
      <c r="E12" s="753" t="s">
        <v>352</v>
      </c>
      <c r="F12" s="468" t="s">
        <v>1426</v>
      </c>
      <c r="G12" s="545" t="s">
        <v>465</v>
      </c>
      <c r="H12" s="546" t="s">
        <v>352</v>
      </c>
      <c r="I12" s="546" t="s">
        <v>352</v>
      </c>
      <c r="J12" s="547">
        <v>0</v>
      </c>
      <c r="K12" s="545" t="s">
        <v>604</v>
      </c>
      <c r="L12" s="749">
        <v>2</v>
      </c>
      <c r="M12" s="548">
        <v>1</v>
      </c>
      <c r="N12" s="549">
        <v>1.3000688016831126</v>
      </c>
      <c r="O12" s="754" t="s">
        <v>1427</v>
      </c>
      <c r="P12" s="750" t="s">
        <v>1384</v>
      </c>
      <c r="Q12" s="751">
        <v>4</v>
      </c>
      <c r="R12" s="751">
        <v>5</v>
      </c>
      <c r="S12" s="751" t="s">
        <v>194</v>
      </c>
      <c r="T12" s="751" t="s">
        <v>194</v>
      </c>
      <c r="U12" s="751" t="s">
        <v>194</v>
      </c>
      <c r="V12" s="751" t="s">
        <v>194</v>
      </c>
      <c r="W12" s="741">
        <v>1</v>
      </c>
      <c r="X12" s="742">
        <v>1.05</v>
      </c>
      <c r="Y12" s="743">
        <v>1.2941338353151037</v>
      </c>
      <c r="Z12" s="743">
        <v>1.3000688016831126</v>
      </c>
      <c r="AA12" s="744" t="s">
        <v>52</v>
      </c>
      <c r="AB12" s="745">
        <v>1.2</v>
      </c>
      <c r="AC12" s="745">
        <v>1.2</v>
      </c>
      <c r="AD12" s="745">
        <v>1</v>
      </c>
      <c r="AE12" s="745">
        <v>1</v>
      </c>
      <c r="AF12" s="745">
        <v>1</v>
      </c>
      <c r="AG12" s="745">
        <v>1</v>
      </c>
    </row>
    <row r="13" spans="1:33" s="755" customFormat="1" ht="24">
      <c r="A13" s="48" t="s">
        <v>1014</v>
      </c>
      <c r="B13" s="168" t="s">
        <v>468</v>
      </c>
      <c r="C13" s="143" t="s">
        <v>469</v>
      </c>
      <c r="D13" s="154" t="s">
        <v>470</v>
      </c>
      <c r="E13" s="155" t="s">
        <v>352</v>
      </c>
      <c r="F13" s="135" t="s">
        <v>1829</v>
      </c>
      <c r="G13" s="115" t="s">
        <v>1830</v>
      </c>
      <c r="H13" s="170" t="s">
        <v>352</v>
      </c>
      <c r="I13" s="113" t="s">
        <v>352</v>
      </c>
      <c r="J13" s="114">
        <v>0</v>
      </c>
      <c r="K13" s="115" t="s">
        <v>605</v>
      </c>
      <c r="L13" s="749">
        <v>0.33</v>
      </c>
      <c r="M13" s="548">
        <v>1</v>
      </c>
      <c r="N13" s="549">
        <v>1.3000688016831126</v>
      </c>
      <c r="O13" s="754" t="s">
        <v>1427</v>
      </c>
      <c r="P13" s="750" t="s">
        <v>1384</v>
      </c>
      <c r="Q13" s="751">
        <v>4</v>
      </c>
      <c r="R13" s="751">
        <v>5</v>
      </c>
      <c r="S13" s="751" t="s">
        <v>194</v>
      </c>
      <c r="T13" s="751" t="s">
        <v>194</v>
      </c>
      <c r="U13" s="751" t="s">
        <v>194</v>
      </c>
      <c r="V13" s="751" t="s">
        <v>194</v>
      </c>
      <c r="W13" s="741">
        <v>2</v>
      </c>
      <c r="X13" s="742">
        <v>1.05</v>
      </c>
      <c r="Y13" s="743">
        <v>1.2941338353151037</v>
      </c>
      <c r="Z13" s="743">
        <v>1.3000688016831126</v>
      </c>
      <c r="AA13" s="744" t="s">
        <v>52</v>
      </c>
      <c r="AB13" s="745">
        <v>1.2</v>
      </c>
      <c r="AC13" s="745">
        <v>1.2</v>
      </c>
      <c r="AD13" s="745">
        <v>1</v>
      </c>
      <c r="AE13" s="745">
        <v>1</v>
      </c>
      <c r="AF13" s="745">
        <v>1</v>
      </c>
      <c r="AG13" s="745">
        <v>1</v>
      </c>
    </row>
    <row r="14" spans="1:33" s="755" customFormat="1">
      <c r="A14" s="1029" t="s">
        <v>1856</v>
      </c>
      <c r="B14" s="708" t="s">
        <v>469</v>
      </c>
      <c r="C14" s="736" t="s">
        <v>469</v>
      </c>
      <c r="D14" s="752">
        <v>5</v>
      </c>
      <c r="E14" s="753" t="s">
        <v>352</v>
      </c>
      <c r="F14" s="1026" t="s">
        <v>1858</v>
      </c>
      <c r="G14" s="545" t="s">
        <v>465</v>
      </c>
      <c r="H14" s="546" t="s">
        <v>352</v>
      </c>
      <c r="I14" s="546" t="s">
        <v>352</v>
      </c>
      <c r="J14" s="547">
        <v>0</v>
      </c>
      <c r="K14" s="545" t="s">
        <v>341</v>
      </c>
      <c r="L14" s="749">
        <v>0.18866666666666668</v>
      </c>
      <c r="M14" s="548">
        <v>1</v>
      </c>
      <c r="N14" s="549">
        <v>2.0949941301068096</v>
      </c>
      <c r="O14" s="754" t="s">
        <v>1428</v>
      </c>
      <c r="P14" s="750" t="s">
        <v>1367</v>
      </c>
      <c r="Q14" s="751">
        <v>4</v>
      </c>
      <c r="R14" s="751">
        <v>5</v>
      </c>
      <c r="S14" s="751" t="s">
        <v>194</v>
      </c>
      <c r="T14" s="751" t="s">
        <v>194</v>
      </c>
      <c r="U14" s="751" t="s">
        <v>194</v>
      </c>
      <c r="V14" s="751" t="s">
        <v>194</v>
      </c>
      <c r="W14" s="741">
        <v>5</v>
      </c>
      <c r="X14" s="742">
        <v>2</v>
      </c>
      <c r="Y14" s="743">
        <v>1.2941338353151037</v>
      </c>
      <c r="Z14" s="743">
        <v>2.0949941301068096</v>
      </c>
      <c r="AA14" s="744" t="s">
        <v>52</v>
      </c>
      <c r="AB14" s="745">
        <v>1.2</v>
      </c>
      <c r="AC14" s="745">
        <v>1.2</v>
      </c>
      <c r="AD14" s="745">
        <v>1</v>
      </c>
      <c r="AE14" s="745">
        <v>1</v>
      </c>
      <c r="AF14" s="745">
        <v>1</v>
      </c>
      <c r="AG14" s="745">
        <v>1</v>
      </c>
    </row>
    <row r="15" spans="1:33" s="755" customFormat="1">
      <c r="A15" s="735">
        <v>1841</v>
      </c>
      <c r="B15" s="708" t="s">
        <v>469</v>
      </c>
      <c r="C15" s="736" t="s">
        <v>469</v>
      </c>
      <c r="D15" s="752">
        <v>5</v>
      </c>
      <c r="E15" s="753" t="s">
        <v>352</v>
      </c>
      <c r="F15" s="468" t="s">
        <v>53</v>
      </c>
      <c r="G15" s="545" t="s">
        <v>465</v>
      </c>
      <c r="H15" s="546" t="s">
        <v>352</v>
      </c>
      <c r="I15" s="546" t="s">
        <v>352</v>
      </c>
      <c r="J15" s="547">
        <v>0</v>
      </c>
      <c r="K15" s="545" t="s">
        <v>341</v>
      </c>
      <c r="L15" s="749">
        <v>1.1320000000000001</v>
      </c>
      <c r="M15" s="548">
        <v>1</v>
      </c>
      <c r="N15" s="549">
        <v>2.0949941301068096</v>
      </c>
      <c r="O15" s="754" t="s">
        <v>1428</v>
      </c>
      <c r="P15" s="750" t="s">
        <v>1367</v>
      </c>
      <c r="Q15" s="751">
        <v>4</v>
      </c>
      <c r="R15" s="751">
        <v>5</v>
      </c>
      <c r="S15" s="751" t="s">
        <v>194</v>
      </c>
      <c r="T15" s="751" t="s">
        <v>194</v>
      </c>
      <c r="U15" s="751" t="s">
        <v>194</v>
      </c>
      <c r="V15" s="751" t="s">
        <v>194</v>
      </c>
      <c r="W15" s="741">
        <v>5</v>
      </c>
      <c r="X15" s="742">
        <v>2</v>
      </c>
      <c r="Y15" s="743">
        <v>1.2941338353151037</v>
      </c>
      <c r="Z15" s="743">
        <v>2.0949941301068096</v>
      </c>
      <c r="AA15" s="744" t="s">
        <v>52</v>
      </c>
      <c r="AB15" s="745">
        <v>1.2</v>
      </c>
      <c r="AC15" s="745">
        <v>1.2</v>
      </c>
      <c r="AD15" s="745">
        <v>1</v>
      </c>
      <c r="AE15" s="745">
        <v>1</v>
      </c>
      <c r="AF15" s="745">
        <v>1</v>
      </c>
      <c r="AG15" s="745">
        <v>1</v>
      </c>
    </row>
    <row r="16" spans="1:33" s="755" customFormat="1" ht="24">
      <c r="A16" s="735">
        <v>1390</v>
      </c>
      <c r="B16" s="708" t="s">
        <v>469</v>
      </c>
      <c r="C16" s="736" t="s">
        <v>469</v>
      </c>
      <c r="D16" s="752">
        <v>5</v>
      </c>
      <c r="E16" s="753" t="s">
        <v>352</v>
      </c>
      <c r="F16" s="468" t="s">
        <v>1440</v>
      </c>
      <c r="G16" s="545" t="s">
        <v>336</v>
      </c>
      <c r="H16" s="546" t="s">
        <v>352</v>
      </c>
      <c r="I16" s="546" t="s">
        <v>352</v>
      </c>
      <c r="J16" s="547">
        <v>0</v>
      </c>
      <c r="K16" s="545" t="s">
        <v>364</v>
      </c>
      <c r="L16" s="749">
        <v>8.9999999999999993E-3</v>
      </c>
      <c r="M16" s="548">
        <v>1</v>
      </c>
      <c r="N16" s="549">
        <v>1.3000688016831126</v>
      </c>
      <c r="O16" s="754" t="s">
        <v>1441</v>
      </c>
      <c r="P16" s="750" t="s">
        <v>1385</v>
      </c>
      <c r="Q16" s="751">
        <v>4</v>
      </c>
      <c r="R16" s="751">
        <v>5</v>
      </c>
      <c r="S16" s="751" t="s">
        <v>194</v>
      </c>
      <c r="T16" s="751" t="s">
        <v>194</v>
      </c>
      <c r="U16" s="751" t="s">
        <v>194</v>
      </c>
      <c r="V16" s="751" t="s">
        <v>194</v>
      </c>
      <c r="W16" s="741">
        <v>6</v>
      </c>
      <c r="X16" s="742">
        <v>1.05</v>
      </c>
      <c r="Y16" s="743">
        <v>1.2941338353151037</v>
      </c>
      <c r="Z16" s="743">
        <v>1.3000688016831126</v>
      </c>
      <c r="AA16" s="744" t="s">
        <v>52</v>
      </c>
      <c r="AB16" s="745">
        <v>1.2</v>
      </c>
      <c r="AC16" s="745">
        <v>1.2</v>
      </c>
      <c r="AD16" s="745">
        <v>1</v>
      </c>
      <c r="AE16" s="745">
        <v>1</v>
      </c>
      <c r="AF16" s="745">
        <v>1</v>
      </c>
      <c r="AG16" s="745">
        <v>1</v>
      </c>
    </row>
    <row r="17" spans="1:33" s="755" customFormat="1" ht="24">
      <c r="A17" s="735">
        <v>3213</v>
      </c>
      <c r="B17" s="708" t="s">
        <v>469</v>
      </c>
      <c r="C17" s="736" t="s">
        <v>469</v>
      </c>
      <c r="D17" s="752">
        <v>5</v>
      </c>
      <c r="E17" s="753" t="s">
        <v>352</v>
      </c>
      <c r="F17" s="468" t="s">
        <v>1429</v>
      </c>
      <c r="G17" s="545" t="s">
        <v>465</v>
      </c>
      <c r="H17" s="546" t="s">
        <v>352</v>
      </c>
      <c r="I17" s="546" t="s">
        <v>352</v>
      </c>
      <c r="J17" s="547">
        <v>1</v>
      </c>
      <c r="K17" s="545" t="s">
        <v>466</v>
      </c>
      <c r="L17" s="749">
        <v>4.0000000000000001E-10</v>
      </c>
      <c r="M17" s="548">
        <v>1</v>
      </c>
      <c r="N17" s="549">
        <v>3.0909055800049732</v>
      </c>
      <c r="O17" s="754" t="s">
        <v>1427</v>
      </c>
      <c r="P17" s="750" t="s">
        <v>1384</v>
      </c>
      <c r="Q17" s="751">
        <v>4</v>
      </c>
      <c r="R17" s="751">
        <v>5</v>
      </c>
      <c r="S17" s="751" t="s">
        <v>194</v>
      </c>
      <c r="T17" s="751" t="s">
        <v>194</v>
      </c>
      <c r="U17" s="751" t="s">
        <v>194</v>
      </c>
      <c r="V17" s="751" t="s">
        <v>194</v>
      </c>
      <c r="W17" s="741">
        <v>9</v>
      </c>
      <c r="X17" s="742">
        <v>3</v>
      </c>
      <c r="Y17" s="743">
        <v>1.2941338353151037</v>
      </c>
      <c r="Z17" s="743">
        <v>3.0909055800049732</v>
      </c>
      <c r="AA17" s="744" t="s">
        <v>52</v>
      </c>
      <c r="AB17" s="745">
        <v>1.2</v>
      </c>
      <c r="AC17" s="745">
        <v>1.2</v>
      </c>
      <c r="AD17" s="745">
        <v>1</v>
      </c>
      <c r="AE17" s="745">
        <v>1</v>
      </c>
      <c r="AF17" s="745">
        <v>1</v>
      </c>
      <c r="AG17" s="745">
        <v>1</v>
      </c>
    </row>
    <row r="18" spans="1:33" s="755" customFormat="1" ht="24">
      <c r="A18" s="735">
        <v>490</v>
      </c>
      <c r="B18" s="708" t="s">
        <v>196</v>
      </c>
      <c r="C18" s="736" t="s">
        <v>469</v>
      </c>
      <c r="D18" s="765" t="s">
        <v>352</v>
      </c>
      <c r="E18" s="753">
        <v>4</v>
      </c>
      <c r="F18" s="468" t="s">
        <v>245</v>
      </c>
      <c r="G18" s="545" t="s">
        <v>352</v>
      </c>
      <c r="H18" s="546" t="s">
        <v>246</v>
      </c>
      <c r="I18" s="546" t="s">
        <v>618</v>
      </c>
      <c r="J18" s="547" t="s">
        <v>352</v>
      </c>
      <c r="K18" s="545" t="s">
        <v>604</v>
      </c>
      <c r="L18" s="749">
        <v>1.1880000000000002</v>
      </c>
      <c r="M18" s="548">
        <v>1</v>
      </c>
      <c r="N18" s="549">
        <v>1.3000688016831126</v>
      </c>
      <c r="O18" s="754" t="s">
        <v>1431</v>
      </c>
      <c r="P18" s="750" t="s">
        <v>1386</v>
      </c>
      <c r="Q18" s="751">
        <v>4</v>
      </c>
      <c r="R18" s="751">
        <v>5</v>
      </c>
      <c r="S18" s="751" t="s">
        <v>194</v>
      </c>
      <c r="T18" s="751" t="s">
        <v>194</v>
      </c>
      <c r="U18" s="751" t="s">
        <v>194</v>
      </c>
      <c r="V18" s="751" t="s">
        <v>194</v>
      </c>
      <c r="W18" s="741">
        <v>13</v>
      </c>
      <c r="X18" s="742">
        <v>1.05</v>
      </c>
      <c r="Y18" s="743">
        <v>1.2941338353151037</v>
      </c>
      <c r="Z18" s="743">
        <v>1.3000688016831126</v>
      </c>
      <c r="AA18" s="744" t="s">
        <v>52</v>
      </c>
      <c r="AB18" s="745">
        <v>1.2</v>
      </c>
      <c r="AC18" s="745">
        <v>1.2</v>
      </c>
      <c r="AD18" s="745">
        <v>1</v>
      </c>
      <c r="AE18" s="745">
        <v>1</v>
      </c>
      <c r="AF18" s="745">
        <v>1</v>
      </c>
      <c r="AG18" s="745">
        <v>1</v>
      </c>
    </row>
    <row r="19" spans="1:33" s="755" customFormat="1" ht="24">
      <c r="A19" s="766">
        <v>196</v>
      </c>
      <c r="B19" s="708" t="s">
        <v>469</v>
      </c>
      <c r="C19" s="736" t="s">
        <v>469</v>
      </c>
      <c r="D19" s="765" t="s">
        <v>352</v>
      </c>
      <c r="E19" s="753">
        <v>4</v>
      </c>
      <c r="F19" s="468" t="s">
        <v>924</v>
      </c>
      <c r="G19" s="545" t="s">
        <v>352</v>
      </c>
      <c r="H19" s="546" t="s">
        <v>246</v>
      </c>
      <c r="I19" s="546" t="s">
        <v>618</v>
      </c>
      <c r="J19" s="547" t="s">
        <v>352</v>
      </c>
      <c r="K19" s="545" t="s">
        <v>339</v>
      </c>
      <c r="L19" s="749">
        <v>3.0287559442636839E-3</v>
      </c>
      <c r="M19" s="548">
        <v>1</v>
      </c>
      <c r="N19" s="549">
        <v>1.3000688016831126</v>
      </c>
      <c r="O19" s="754" t="s">
        <v>1432</v>
      </c>
      <c r="P19" s="750" t="s">
        <v>1387</v>
      </c>
      <c r="Q19" s="751">
        <v>4</v>
      </c>
      <c r="R19" s="751">
        <v>5</v>
      </c>
      <c r="S19" s="751" t="s">
        <v>194</v>
      </c>
      <c r="T19" s="751" t="s">
        <v>194</v>
      </c>
      <c r="U19" s="751" t="s">
        <v>194</v>
      </c>
      <c r="V19" s="751" t="s">
        <v>194</v>
      </c>
      <c r="W19" s="741">
        <v>14</v>
      </c>
      <c r="X19" s="742">
        <v>1.05</v>
      </c>
      <c r="Y19" s="743">
        <v>1.2941338353151037</v>
      </c>
      <c r="Z19" s="743">
        <v>1.3000688016831126</v>
      </c>
      <c r="AA19" s="744" t="s">
        <v>52</v>
      </c>
      <c r="AB19" s="745">
        <v>1.2</v>
      </c>
      <c r="AC19" s="745">
        <v>1.2</v>
      </c>
      <c r="AD19" s="745">
        <v>1</v>
      </c>
      <c r="AE19" s="745">
        <v>1</v>
      </c>
      <c r="AF19" s="745">
        <v>1</v>
      </c>
      <c r="AG19" s="745">
        <v>1</v>
      </c>
    </row>
    <row r="20" spans="1:33" s="755" customFormat="1" ht="24">
      <c r="A20" s="767">
        <v>1450</v>
      </c>
      <c r="B20" s="708" t="s">
        <v>674</v>
      </c>
      <c r="C20" s="736" t="s">
        <v>469</v>
      </c>
      <c r="D20" s="765">
        <v>4</v>
      </c>
      <c r="E20" s="753" t="s">
        <v>352</v>
      </c>
      <c r="F20" s="468" t="s">
        <v>1430</v>
      </c>
      <c r="G20" s="545" t="s">
        <v>352</v>
      </c>
      <c r="H20" s="546" t="s">
        <v>197</v>
      </c>
      <c r="I20" s="546" t="s">
        <v>1263</v>
      </c>
      <c r="J20" s="547" t="s">
        <v>352</v>
      </c>
      <c r="K20" s="545" t="s">
        <v>364</v>
      </c>
      <c r="L20" s="749">
        <v>2.4E-2</v>
      </c>
      <c r="M20" s="548">
        <v>1</v>
      </c>
      <c r="N20" s="549">
        <v>1.3000688016831126</v>
      </c>
      <c r="O20" s="754" t="s">
        <v>1427</v>
      </c>
      <c r="P20" s="750" t="s">
        <v>1384</v>
      </c>
      <c r="Q20" s="751">
        <v>4</v>
      </c>
      <c r="R20" s="751">
        <v>5</v>
      </c>
      <c r="S20" s="751" t="s">
        <v>194</v>
      </c>
      <c r="T20" s="751" t="s">
        <v>194</v>
      </c>
      <c r="U20" s="751" t="s">
        <v>194</v>
      </c>
      <c r="V20" s="751" t="s">
        <v>194</v>
      </c>
      <c r="W20" s="741">
        <v>12</v>
      </c>
      <c r="X20" s="742">
        <v>1.05</v>
      </c>
      <c r="Y20" s="743">
        <v>1.2941338353151037</v>
      </c>
      <c r="Z20" s="743">
        <v>1.3000688016831126</v>
      </c>
      <c r="AA20" s="744" t="s">
        <v>52</v>
      </c>
      <c r="AB20" s="745">
        <v>1.2</v>
      </c>
      <c r="AC20" s="745">
        <v>1.2</v>
      </c>
      <c r="AD20" s="745">
        <v>1</v>
      </c>
      <c r="AE20" s="745">
        <v>1</v>
      </c>
      <c r="AF20" s="745">
        <v>1</v>
      </c>
      <c r="AG20" s="745">
        <v>1</v>
      </c>
    </row>
    <row r="21" spans="1:33" s="755" customFormat="1" ht="24">
      <c r="A21" s="767">
        <v>2128</v>
      </c>
      <c r="B21" s="708" t="s">
        <v>1433</v>
      </c>
      <c r="C21" s="736" t="s">
        <v>469</v>
      </c>
      <c r="D21" s="765">
        <v>4</v>
      </c>
      <c r="E21" s="753" t="s">
        <v>352</v>
      </c>
      <c r="F21" s="468" t="s">
        <v>616</v>
      </c>
      <c r="G21" s="545" t="s">
        <v>352</v>
      </c>
      <c r="H21" s="546" t="s">
        <v>134</v>
      </c>
      <c r="I21" s="546" t="s">
        <v>135</v>
      </c>
      <c r="J21" s="547" t="s">
        <v>352</v>
      </c>
      <c r="K21" s="545" t="s">
        <v>339</v>
      </c>
      <c r="L21" s="749">
        <v>2.8014658152520629E-3</v>
      </c>
      <c r="M21" s="548">
        <v>1</v>
      </c>
      <c r="N21" s="549">
        <v>1.6168893782141394</v>
      </c>
      <c r="O21" s="754" t="s">
        <v>1434</v>
      </c>
      <c r="P21" s="750" t="s">
        <v>1388</v>
      </c>
      <c r="Q21" s="751">
        <v>4</v>
      </c>
      <c r="R21" s="751">
        <v>5</v>
      </c>
      <c r="S21" s="751" t="s">
        <v>194</v>
      </c>
      <c r="T21" s="751" t="s">
        <v>194</v>
      </c>
      <c r="U21" s="751" t="s">
        <v>194</v>
      </c>
      <c r="V21" s="751" t="s">
        <v>194</v>
      </c>
      <c r="W21" s="741">
        <v>32</v>
      </c>
      <c r="X21" s="742">
        <v>1.5</v>
      </c>
      <c r="Y21" s="743">
        <v>1.2941338353151037</v>
      </c>
      <c r="Z21" s="743">
        <v>1.6168893782141394</v>
      </c>
      <c r="AA21" s="744" t="s">
        <v>52</v>
      </c>
      <c r="AB21" s="745">
        <v>1.2</v>
      </c>
      <c r="AC21" s="745">
        <v>1.2</v>
      </c>
      <c r="AD21" s="745">
        <v>1</v>
      </c>
      <c r="AE21" s="745">
        <v>1</v>
      </c>
      <c r="AF21" s="745">
        <v>1</v>
      </c>
      <c r="AG21" s="745">
        <v>1</v>
      </c>
    </row>
    <row r="22" spans="1:33" s="755" customFormat="1" ht="24">
      <c r="A22" s="767">
        <v>2083</v>
      </c>
      <c r="B22" s="708" t="s">
        <v>469</v>
      </c>
      <c r="C22" s="736" t="s">
        <v>469</v>
      </c>
      <c r="D22" s="765">
        <v>4</v>
      </c>
      <c r="E22" s="753" t="s">
        <v>352</v>
      </c>
      <c r="F22" s="468" t="s">
        <v>136</v>
      </c>
      <c r="G22" s="545" t="s">
        <v>352</v>
      </c>
      <c r="H22" s="546" t="s">
        <v>134</v>
      </c>
      <c r="I22" s="546" t="s">
        <v>135</v>
      </c>
      <c r="J22" s="547" t="s">
        <v>352</v>
      </c>
      <c r="K22" s="545" t="s">
        <v>339</v>
      </c>
      <c r="L22" s="749">
        <v>8.1831338520498443E-3</v>
      </c>
      <c r="M22" s="548">
        <v>1</v>
      </c>
      <c r="N22" s="549">
        <v>1.6168893782141394</v>
      </c>
      <c r="O22" s="754" t="s">
        <v>1434</v>
      </c>
      <c r="P22" s="750" t="s">
        <v>1388</v>
      </c>
      <c r="Q22" s="751">
        <v>4</v>
      </c>
      <c r="R22" s="751">
        <v>5</v>
      </c>
      <c r="S22" s="751" t="s">
        <v>194</v>
      </c>
      <c r="T22" s="751" t="s">
        <v>194</v>
      </c>
      <c r="U22" s="751" t="s">
        <v>194</v>
      </c>
      <c r="V22" s="751" t="s">
        <v>194</v>
      </c>
      <c r="W22" s="741">
        <v>32</v>
      </c>
      <c r="X22" s="742">
        <v>1.5</v>
      </c>
      <c r="Y22" s="743">
        <v>1.2941338353151037</v>
      </c>
      <c r="Z22" s="743">
        <v>1.6168893782141394</v>
      </c>
      <c r="AA22" s="744" t="s">
        <v>52</v>
      </c>
      <c r="AB22" s="745">
        <v>1.2</v>
      </c>
      <c r="AC22" s="745">
        <v>1.2</v>
      </c>
      <c r="AD22" s="745">
        <v>1</v>
      </c>
      <c r="AE22" s="745">
        <v>1</v>
      </c>
      <c r="AF22" s="745">
        <v>1</v>
      </c>
      <c r="AG22" s="745">
        <v>1</v>
      </c>
    </row>
    <row r="23" spans="1:33" s="755" customFormat="1" ht="24">
      <c r="A23" s="767">
        <v>1876</v>
      </c>
      <c r="B23" s="708" t="s">
        <v>469</v>
      </c>
      <c r="C23" s="736" t="s">
        <v>469</v>
      </c>
      <c r="D23" s="765">
        <v>4</v>
      </c>
      <c r="E23" s="753" t="s">
        <v>352</v>
      </c>
      <c r="F23" s="468" t="s">
        <v>615</v>
      </c>
      <c r="G23" s="545" t="s">
        <v>352</v>
      </c>
      <c r="H23" s="546" t="s">
        <v>134</v>
      </c>
      <c r="I23" s="546" t="s">
        <v>135</v>
      </c>
      <c r="J23" s="547" t="s">
        <v>352</v>
      </c>
      <c r="K23" s="545" t="s">
        <v>339</v>
      </c>
      <c r="L23" s="749">
        <v>8.1831338520498443E-3</v>
      </c>
      <c r="M23" s="548">
        <v>1</v>
      </c>
      <c r="N23" s="549">
        <v>1.6168893782141394</v>
      </c>
      <c r="O23" s="754" t="s">
        <v>1434</v>
      </c>
      <c r="P23" s="750" t="s">
        <v>1388</v>
      </c>
      <c r="Q23" s="751">
        <v>4</v>
      </c>
      <c r="R23" s="751">
        <v>5</v>
      </c>
      <c r="S23" s="751" t="s">
        <v>194</v>
      </c>
      <c r="T23" s="751" t="s">
        <v>194</v>
      </c>
      <c r="U23" s="751" t="s">
        <v>194</v>
      </c>
      <c r="V23" s="751" t="s">
        <v>194</v>
      </c>
      <c r="W23" s="741">
        <v>32</v>
      </c>
      <c r="X23" s="742">
        <v>1.5</v>
      </c>
      <c r="Y23" s="743">
        <v>1.2941338353151037</v>
      </c>
      <c r="Z23" s="743">
        <v>1.6168893782141394</v>
      </c>
      <c r="AA23" s="744" t="s">
        <v>52</v>
      </c>
      <c r="AB23" s="745">
        <v>1.2</v>
      </c>
      <c r="AC23" s="745">
        <v>1.2</v>
      </c>
      <c r="AD23" s="745">
        <v>1</v>
      </c>
      <c r="AE23" s="745">
        <v>1</v>
      </c>
      <c r="AF23" s="745">
        <v>1</v>
      </c>
      <c r="AG23" s="745">
        <v>1</v>
      </c>
    </row>
    <row r="24" spans="1:33" s="755" customFormat="1" ht="24">
      <c r="A24" s="767">
        <v>3064</v>
      </c>
      <c r="B24" s="708" t="s">
        <v>469</v>
      </c>
      <c r="C24" s="736" t="s">
        <v>469</v>
      </c>
      <c r="D24" s="765">
        <v>4</v>
      </c>
      <c r="E24" s="753" t="s">
        <v>352</v>
      </c>
      <c r="F24" s="468" t="s">
        <v>137</v>
      </c>
      <c r="G24" s="545" t="s">
        <v>352</v>
      </c>
      <c r="H24" s="546" t="s">
        <v>134</v>
      </c>
      <c r="I24" s="546" t="s">
        <v>135</v>
      </c>
      <c r="J24" s="547" t="s">
        <v>352</v>
      </c>
      <c r="K24" s="545" t="s">
        <v>339</v>
      </c>
      <c r="L24" s="749">
        <v>2.8014658152520629E-3</v>
      </c>
      <c r="M24" s="548">
        <v>1</v>
      </c>
      <c r="N24" s="549">
        <v>1.6168893782141394</v>
      </c>
      <c r="O24" s="754" t="s">
        <v>1434</v>
      </c>
      <c r="P24" s="750" t="s">
        <v>1388</v>
      </c>
      <c r="Q24" s="751">
        <v>4</v>
      </c>
      <c r="R24" s="751">
        <v>5</v>
      </c>
      <c r="S24" s="751" t="s">
        <v>194</v>
      </c>
      <c r="T24" s="751" t="s">
        <v>194</v>
      </c>
      <c r="U24" s="751" t="s">
        <v>194</v>
      </c>
      <c r="V24" s="751" t="s">
        <v>194</v>
      </c>
      <c r="W24" s="741">
        <v>32</v>
      </c>
      <c r="X24" s="742">
        <v>1.5</v>
      </c>
      <c r="Y24" s="743">
        <v>1.2941338353151037</v>
      </c>
      <c r="Z24" s="743">
        <v>1.6168893782141394</v>
      </c>
      <c r="AA24" s="744" t="s">
        <v>52</v>
      </c>
      <c r="AB24" s="745">
        <v>1.2</v>
      </c>
      <c r="AC24" s="745">
        <v>1.2</v>
      </c>
      <c r="AD24" s="745">
        <v>1</v>
      </c>
      <c r="AE24" s="745">
        <v>1</v>
      </c>
      <c r="AF24" s="745">
        <v>1</v>
      </c>
      <c r="AG24" s="745">
        <v>1</v>
      </c>
    </row>
    <row r="25" spans="1:33" s="755" customFormat="1" ht="24">
      <c r="A25" s="767">
        <v>2281</v>
      </c>
      <c r="B25" s="708" t="s">
        <v>469</v>
      </c>
      <c r="C25" s="736" t="s">
        <v>469</v>
      </c>
      <c r="D25" s="765">
        <v>4</v>
      </c>
      <c r="E25" s="753" t="s">
        <v>352</v>
      </c>
      <c r="F25" s="468" t="s">
        <v>5</v>
      </c>
      <c r="G25" s="545" t="s">
        <v>352</v>
      </c>
      <c r="H25" s="546" t="s">
        <v>134</v>
      </c>
      <c r="I25" s="546" t="s">
        <v>135</v>
      </c>
      <c r="J25" s="547" t="s">
        <v>352</v>
      </c>
      <c r="K25" s="545" t="s">
        <v>339</v>
      </c>
      <c r="L25" s="749">
        <v>4.3920000000000042E-2</v>
      </c>
      <c r="M25" s="548">
        <v>1</v>
      </c>
      <c r="N25" s="549">
        <v>1.6168893782141394</v>
      </c>
      <c r="O25" s="754" t="s">
        <v>1434</v>
      </c>
      <c r="P25" s="750" t="s">
        <v>1388</v>
      </c>
      <c r="Q25" s="751">
        <v>4</v>
      </c>
      <c r="R25" s="751">
        <v>5</v>
      </c>
      <c r="S25" s="751" t="s">
        <v>194</v>
      </c>
      <c r="T25" s="751" t="s">
        <v>194</v>
      </c>
      <c r="U25" s="751" t="s">
        <v>194</v>
      </c>
      <c r="V25" s="751" t="s">
        <v>194</v>
      </c>
      <c r="W25" s="741">
        <v>32</v>
      </c>
      <c r="X25" s="742">
        <v>1.5</v>
      </c>
      <c r="Y25" s="743">
        <v>1.2941338353151037</v>
      </c>
      <c r="Z25" s="743">
        <v>1.6168893782141394</v>
      </c>
      <c r="AA25" s="744" t="s">
        <v>52</v>
      </c>
      <c r="AB25" s="745">
        <v>1.2</v>
      </c>
      <c r="AC25" s="745">
        <v>1.2</v>
      </c>
      <c r="AD25" s="745">
        <v>1</v>
      </c>
      <c r="AE25" s="745">
        <v>1</v>
      </c>
      <c r="AF25" s="745">
        <v>1</v>
      </c>
      <c r="AG25" s="745">
        <v>1</v>
      </c>
    </row>
    <row r="26" spans="1:33" s="755" customFormat="1" ht="27.75" customHeight="1">
      <c r="A26" s="767">
        <v>1993</v>
      </c>
      <c r="B26" s="708" t="s">
        <v>469</v>
      </c>
      <c r="C26" s="736" t="s">
        <v>469</v>
      </c>
      <c r="D26" s="765">
        <v>4</v>
      </c>
      <c r="E26" s="753" t="s">
        <v>352</v>
      </c>
      <c r="F26" s="468" t="s">
        <v>3</v>
      </c>
      <c r="G26" s="545" t="s">
        <v>352</v>
      </c>
      <c r="H26" s="546" t="s">
        <v>134</v>
      </c>
      <c r="I26" s="546" t="s">
        <v>135</v>
      </c>
      <c r="J26" s="547" t="s">
        <v>352</v>
      </c>
      <c r="K26" s="545" t="s">
        <v>339</v>
      </c>
      <c r="L26" s="749">
        <v>7.7788325113816673E-3</v>
      </c>
      <c r="M26" s="548">
        <v>1</v>
      </c>
      <c r="N26" s="549">
        <v>3.0909055800049732</v>
      </c>
      <c r="O26" s="754" t="s">
        <v>1442</v>
      </c>
      <c r="P26" s="750" t="s">
        <v>1389</v>
      </c>
      <c r="Q26" s="751">
        <v>4</v>
      </c>
      <c r="R26" s="751">
        <v>5</v>
      </c>
      <c r="S26" s="751" t="s">
        <v>194</v>
      </c>
      <c r="T26" s="751" t="s">
        <v>194</v>
      </c>
      <c r="U26" s="751" t="s">
        <v>194</v>
      </c>
      <c r="V26" s="751" t="s">
        <v>194</v>
      </c>
      <c r="W26" s="741">
        <v>34</v>
      </c>
      <c r="X26" s="742">
        <v>3</v>
      </c>
      <c r="Y26" s="743">
        <v>1.2941338353151037</v>
      </c>
      <c r="Z26" s="743">
        <v>3.0909055800049732</v>
      </c>
      <c r="AA26" s="744" t="s">
        <v>52</v>
      </c>
      <c r="AB26" s="745">
        <v>1.2</v>
      </c>
      <c r="AC26" s="745">
        <v>1.2</v>
      </c>
      <c r="AD26" s="745">
        <v>1</v>
      </c>
      <c r="AE26" s="745">
        <v>1</v>
      </c>
      <c r="AF26" s="745">
        <v>1</v>
      </c>
      <c r="AG26" s="745">
        <v>1</v>
      </c>
    </row>
    <row r="27" spans="1:33">
      <c r="L27" s="758"/>
    </row>
    <row r="28" spans="1:33">
      <c r="A28" s="759"/>
      <c r="F28" s="768" t="s">
        <v>1390</v>
      </c>
      <c r="G28" s="769">
        <v>0.96</v>
      </c>
      <c r="H28" s="768"/>
      <c r="I28" s="768"/>
      <c r="J28" s="768"/>
      <c r="K28" s="768"/>
    </row>
    <row r="29" spans="1:33">
      <c r="F29" s="768"/>
      <c r="G29" s="768"/>
      <c r="H29" s="768"/>
      <c r="I29" s="768"/>
      <c r="J29" s="768"/>
      <c r="K29" s="768"/>
    </row>
    <row r="30" spans="1:33">
      <c r="F30" s="770" t="s">
        <v>1391</v>
      </c>
      <c r="G30" s="768"/>
      <c r="H30" s="768"/>
      <c r="I30" s="768"/>
      <c r="J30" s="768"/>
      <c r="K30" s="768"/>
    </row>
    <row r="31" spans="1:33">
      <c r="F31" s="768" t="s">
        <v>1392</v>
      </c>
      <c r="G31" s="768">
        <v>35.451999999999998</v>
      </c>
      <c r="H31" s="768"/>
      <c r="I31" s="768"/>
      <c r="J31" s="768"/>
      <c r="K31" s="768" t="s">
        <v>1393</v>
      </c>
    </row>
    <row r="32" spans="1:33">
      <c r="F32" s="768" t="s">
        <v>1394</v>
      </c>
      <c r="G32" s="768">
        <v>1.00797</v>
      </c>
      <c r="H32" s="768"/>
      <c r="I32" s="768"/>
      <c r="J32" s="768"/>
      <c r="K32" s="768" t="s">
        <v>1393</v>
      </c>
    </row>
    <row r="33" spans="6:11">
      <c r="F33" s="768" t="s">
        <v>1395</v>
      </c>
      <c r="G33" s="771">
        <v>0.97235406392270751</v>
      </c>
      <c r="H33" s="768"/>
      <c r="I33" s="768"/>
      <c r="J33" s="768"/>
      <c r="K33" s="768"/>
    </row>
  </sheetData>
  <mergeCells count="1">
    <mergeCell ref="Q1:V1"/>
  </mergeCells>
  <conditionalFormatting sqref="L1">
    <cfRule type="cellIs" dxfId="1742" priority="1" stopIfTrue="1" operator="equal">
      <formula>$F8</formula>
    </cfRule>
  </conditionalFormatting>
  <conditionalFormatting sqref="Q7:V26">
    <cfRule type="cellIs" dxfId="1741" priority="2" stopIfTrue="1" operator="notBetween">
      <formula>1</formula>
      <formula>5</formula>
    </cfRule>
  </conditionalFormatting>
  <conditionalFormatting sqref="AB7:AG26">
    <cfRule type="cellIs" dxfId="1740" priority="3" stopIfTrue="1" operator="equal">
      <formula>0</formula>
    </cfRule>
  </conditionalFormatting>
  <conditionalFormatting sqref="B8:B12 B14:B26">
    <cfRule type="cellIs" dxfId="1739" priority="4" stopIfTrue="1" operator="notEqual">
      <formula>""</formula>
    </cfRule>
  </conditionalFormatting>
  <dataValidations count="28">
    <dataValidation allowBlank="1" showInputMessage="1" showErrorMessage="1" prompt="always 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xr:uid="{00000000-0002-0000-0600-000000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JE2:JE3 TA2:TA3 ACW2:ACW3 AMS2:AMS3 AWO2:AWO3 BGK2:BGK3 BQG2:BQG3 CAC2:CAC3 CJY2:CJY3 CTU2:CTU3 DDQ2:DDQ3 DNM2:DNM3 DXI2:DXI3 EHE2:EHE3 ERA2:ERA3 FAW2:FAW3 FKS2:FKS3 FUO2:FUO3 GEK2:GEK3 GOG2:GOG3 GYC2:GYC3 HHY2:HHY3 HRU2:HRU3 IBQ2:IBQ3 ILM2:ILM3 IVI2:IVI3 JFE2:JFE3 JPA2:JPA3 JYW2:JYW3 KIS2:KIS3 KSO2:KSO3 LCK2:LCK3 LMG2:LMG3 LWC2:LWC3 MFY2:MFY3 MPU2:MPU3 MZQ2:MZQ3 NJM2:NJM3 NTI2:NTI3 ODE2:ODE3 ONA2:ONA3 OWW2:OWW3 PGS2:PGS3 PQO2:PQO3 QAK2:QAK3 QKG2:QKG3 QUC2:QUC3 RDY2:RDY3 RNU2:RNU3 RXQ2:RXQ3 SHM2:SHM3 SRI2:SRI3 TBE2:TBE3 TLA2:TLA3 TUW2:TUW3 UES2:UES3 UOO2:UOO3 UYK2:UYK3 VIG2:VIG3 VSC2:VSC3 WBY2:WBY3 WLU2:WLU3 WVQ2:WVQ3 I65538:I65539 JE65538:JE65539 TA65538:TA65539 ACW65538:ACW65539 AMS65538:AMS65539 AWO65538:AWO65539 BGK65538:BGK65539 BQG65538:BQG65539 CAC65538:CAC65539 CJY65538:CJY65539 CTU65538:CTU65539 DDQ65538:DDQ65539 DNM65538:DNM65539 DXI65538:DXI65539 EHE65538:EHE65539 ERA65538:ERA65539 FAW65538:FAW65539 FKS65538:FKS65539 FUO65538:FUO65539 GEK65538:GEK65539 GOG65538:GOG65539 GYC65538:GYC65539 HHY65538:HHY65539 HRU65538:HRU65539 IBQ65538:IBQ65539 ILM65538:ILM65539 IVI65538:IVI65539 JFE65538:JFE65539 JPA65538:JPA65539 JYW65538:JYW65539 KIS65538:KIS65539 KSO65538:KSO65539 LCK65538:LCK65539 LMG65538:LMG65539 LWC65538:LWC65539 MFY65538:MFY65539 MPU65538:MPU65539 MZQ65538:MZQ65539 NJM65538:NJM65539 NTI65538:NTI65539 ODE65538:ODE65539 ONA65538:ONA65539 OWW65538:OWW65539 PGS65538:PGS65539 PQO65538:PQO65539 QAK65538:QAK65539 QKG65538:QKG65539 QUC65538:QUC65539 RDY65538:RDY65539 RNU65538:RNU65539 RXQ65538:RXQ65539 SHM65538:SHM65539 SRI65538:SRI65539 TBE65538:TBE65539 TLA65538:TLA65539 TUW65538:TUW65539 UES65538:UES65539 UOO65538:UOO65539 UYK65538:UYK65539 VIG65538:VIG65539 VSC65538:VSC65539 WBY65538:WBY65539 WLU65538:WLU65539 WVQ65538:WVQ65539 I131074:I131075 JE131074:JE131075 TA131074:TA131075 ACW131074:ACW131075 AMS131074:AMS131075 AWO131074:AWO131075 BGK131074:BGK131075 BQG131074:BQG131075 CAC131074:CAC131075 CJY131074:CJY131075 CTU131074:CTU131075 DDQ131074:DDQ131075 DNM131074:DNM131075 DXI131074:DXI131075 EHE131074:EHE131075 ERA131074:ERA131075 FAW131074:FAW131075 FKS131074:FKS131075 FUO131074:FUO131075 GEK131074:GEK131075 GOG131074:GOG131075 GYC131074:GYC131075 HHY131074:HHY131075 HRU131074:HRU131075 IBQ131074:IBQ131075 ILM131074:ILM131075 IVI131074:IVI131075 JFE131074:JFE131075 JPA131074:JPA131075 JYW131074:JYW131075 KIS131074:KIS131075 KSO131074:KSO131075 LCK131074:LCK131075 LMG131074:LMG131075 LWC131074:LWC131075 MFY131074:MFY131075 MPU131074:MPU131075 MZQ131074:MZQ131075 NJM131074:NJM131075 NTI131074:NTI131075 ODE131074:ODE131075 ONA131074:ONA131075 OWW131074:OWW131075 PGS131074:PGS131075 PQO131074:PQO131075 QAK131074:QAK131075 QKG131074:QKG131075 QUC131074:QUC131075 RDY131074:RDY131075 RNU131074:RNU131075 RXQ131074:RXQ131075 SHM131074:SHM131075 SRI131074:SRI131075 TBE131074:TBE131075 TLA131074:TLA131075 TUW131074:TUW131075 UES131074:UES131075 UOO131074:UOO131075 UYK131074:UYK131075 VIG131074:VIG131075 VSC131074:VSC131075 WBY131074:WBY131075 WLU131074:WLU131075 WVQ131074:WVQ131075 I196610:I196611 JE196610:JE196611 TA196610:TA196611 ACW196610:ACW196611 AMS196610:AMS196611 AWO196610:AWO196611 BGK196610:BGK196611 BQG196610:BQG196611 CAC196610:CAC196611 CJY196610:CJY196611 CTU196610:CTU196611 DDQ196610:DDQ196611 DNM196610:DNM196611 DXI196610:DXI196611 EHE196610:EHE196611 ERA196610:ERA196611 FAW196610:FAW196611 FKS196610:FKS196611 FUO196610:FUO196611 GEK196610:GEK196611 GOG196610:GOG196611 GYC196610:GYC196611 HHY196610:HHY196611 HRU196610:HRU196611 IBQ196610:IBQ196611 ILM196610:ILM196611 IVI196610:IVI196611 JFE196610:JFE196611 JPA196610:JPA196611 JYW196610:JYW196611 KIS196610:KIS196611 KSO196610:KSO196611 LCK196610:LCK196611 LMG196610:LMG196611 LWC196610:LWC196611 MFY196610:MFY196611 MPU196610:MPU196611 MZQ196610:MZQ196611 NJM196610:NJM196611 NTI196610:NTI196611 ODE196610:ODE196611 ONA196610:ONA196611 OWW196610:OWW196611 PGS196610:PGS196611 PQO196610:PQO196611 QAK196610:QAK196611 QKG196610:QKG196611 QUC196610:QUC196611 RDY196610:RDY196611 RNU196610:RNU196611 RXQ196610:RXQ196611 SHM196610:SHM196611 SRI196610:SRI196611 TBE196610:TBE196611 TLA196610:TLA196611 TUW196610:TUW196611 UES196610:UES196611 UOO196610:UOO196611 UYK196610:UYK196611 VIG196610:VIG196611 VSC196610:VSC196611 WBY196610:WBY196611 WLU196610:WLU196611 WVQ196610:WVQ196611 I262146:I262147 JE262146:JE262147 TA262146:TA262147 ACW262146:ACW262147 AMS262146:AMS262147 AWO262146:AWO262147 BGK262146:BGK262147 BQG262146:BQG262147 CAC262146:CAC262147 CJY262146:CJY262147 CTU262146:CTU262147 DDQ262146:DDQ262147 DNM262146:DNM262147 DXI262146:DXI262147 EHE262146:EHE262147 ERA262146:ERA262147 FAW262146:FAW262147 FKS262146:FKS262147 FUO262146:FUO262147 GEK262146:GEK262147 GOG262146:GOG262147 GYC262146:GYC262147 HHY262146:HHY262147 HRU262146:HRU262147 IBQ262146:IBQ262147 ILM262146:ILM262147 IVI262146:IVI262147 JFE262146:JFE262147 JPA262146:JPA262147 JYW262146:JYW262147 KIS262146:KIS262147 KSO262146:KSO262147 LCK262146:LCK262147 LMG262146:LMG262147 LWC262146:LWC262147 MFY262146:MFY262147 MPU262146:MPU262147 MZQ262146:MZQ262147 NJM262146:NJM262147 NTI262146:NTI262147 ODE262146:ODE262147 ONA262146:ONA262147 OWW262146:OWW262147 PGS262146:PGS262147 PQO262146:PQO262147 QAK262146:QAK262147 QKG262146:QKG262147 QUC262146:QUC262147 RDY262146:RDY262147 RNU262146:RNU262147 RXQ262146:RXQ262147 SHM262146:SHM262147 SRI262146:SRI262147 TBE262146:TBE262147 TLA262146:TLA262147 TUW262146:TUW262147 UES262146:UES262147 UOO262146:UOO262147 UYK262146:UYK262147 VIG262146:VIG262147 VSC262146:VSC262147 WBY262146:WBY262147 WLU262146:WLU262147 WVQ262146:WVQ262147 I327682:I327683 JE327682:JE327683 TA327682:TA327683 ACW327682:ACW327683 AMS327682:AMS327683 AWO327682:AWO327683 BGK327682:BGK327683 BQG327682:BQG327683 CAC327682:CAC327683 CJY327682:CJY327683 CTU327682:CTU327683 DDQ327682:DDQ327683 DNM327682:DNM327683 DXI327682:DXI327683 EHE327682:EHE327683 ERA327682:ERA327683 FAW327682:FAW327683 FKS327682:FKS327683 FUO327682:FUO327683 GEK327682:GEK327683 GOG327682:GOG327683 GYC327682:GYC327683 HHY327682:HHY327683 HRU327682:HRU327683 IBQ327682:IBQ327683 ILM327682:ILM327683 IVI327682:IVI327683 JFE327682:JFE327683 JPA327682:JPA327683 JYW327682:JYW327683 KIS327682:KIS327683 KSO327682:KSO327683 LCK327682:LCK327683 LMG327682:LMG327683 LWC327682:LWC327683 MFY327682:MFY327683 MPU327682:MPU327683 MZQ327682:MZQ327683 NJM327682:NJM327683 NTI327682:NTI327683 ODE327682:ODE327683 ONA327682:ONA327683 OWW327682:OWW327683 PGS327682:PGS327683 PQO327682:PQO327683 QAK327682:QAK327683 QKG327682:QKG327683 QUC327682:QUC327683 RDY327682:RDY327683 RNU327682:RNU327683 RXQ327682:RXQ327683 SHM327682:SHM327683 SRI327682:SRI327683 TBE327682:TBE327683 TLA327682:TLA327683 TUW327682:TUW327683 UES327682:UES327683 UOO327682:UOO327683 UYK327682:UYK327683 VIG327682:VIG327683 VSC327682:VSC327683 WBY327682:WBY327683 WLU327682:WLU327683 WVQ327682:WVQ327683 I393218:I393219 JE393218:JE393219 TA393218:TA393219 ACW393218:ACW393219 AMS393218:AMS393219 AWO393218:AWO393219 BGK393218:BGK393219 BQG393218:BQG393219 CAC393218:CAC393219 CJY393218:CJY393219 CTU393218:CTU393219 DDQ393218:DDQ393219 DNM393218:DNM393219 DXI393218:DXI393219 EHE393218:EHE393219 ERA393218:ERA393219 FAW393218:FAW393219 FKS393218:FKS393219 FUO393218:FUO393219 GEK393218:GEK393219 GOG393218:GOG393219 GYC393218:GYC393219 HHY393218:HHY393219 HRU393218:HRU393219 IBQ393218:IBQ393219 ILM393218:ILM393219 IVI393218:IVI393219 JFE393218:JFE393219 JPA393218:JPA393219 JYW393218:JYW393219 KIS393218:KIS393219 KSO393218:KSO393219 LCK393218:LCK393219 LMG393218:LMG393219 LWC393218:LWC393219 MFY393218:MFY393219 MPU393218:MPU393219 MZQ393218:MZQ393219 NJM393218:NJM393219 NTI393218:NTI393219 ODE393218:ODE393219 ONA393218:ONA393219 OWW393218:OWW393219 PGS393218:PGS393219 PQO393218:PQO393219 QAK393218:QAK393219 QKG393218:QKG393219 QUC393218:QUC393219 RDY393218:RDY393219 RNU393218:RNU393219 RXQ393218:RXQ393219 SHM393218:SHM393219 SRI393218:SRI393219 TBE393218:TBE393219 TLA393218:TLA393219 TUW393218:TUW393219 UES393218:UES393219 UOO393218:UOO393219 UYK393218:UYK393219 VIG393218:VIG393219 VSC393218:VSC393219 WBY393218:WBY393219 WLU393218:WLU393219 WVQ393218:WVQ393219 I458754:I458755 JE458754:JE458755 TA458754:TA458755 ACW458754:ACW458755 AMS458754:AMS458755 AWO458754:AWO458755 BGK458754:BGK458755 BQG458754:BQG458755 CAC458754:CAC458755 CJY458754:CJY458755 CTU458754:CTU458755 DDQ458754:DDQ458755 DNM458754:DNM458755 DXI458754:DXI458755 EHE458754:EHE458755 ERA458754:ERA458755 FAW458754:FAW458755 FKS458754:FKS458755 FUO458754:FUO458755 GEK458754:GEK458755 GOG458754:GOG458755 GYC458754:GYC458755 HHY458754:HHY458755 HRU458754:HRU458755 IBQ458754:IBQ458755 ILM458754:ILM458755 IVI458754:IVI458755 JFE458754:JFE458755 JPA458754:JPA458755 JYW458754:JYW458755 KIS458754:KIS458755 KSO458754:KSO458755 LCK458754:LCK458755 LMG458754:LMG458755 LWC458754:LWC458755 MFY458754:MFY458755 MPU458754:MPU458755 MZQ458754:MZQ458755 NJM458754:NJM458755 NTI458754:NTI458755 ODE458754:ODE458755 ONA458754:ONA458755 OWW458754:OWW458755 PGS458754:PGS458755 PQO458754:PQO458755 QAK458754:QAK458755 QKG458754:QKG458755 QUC458754:QUC458755 RDY458754:RDY458755 RNU458754:RNU458755 RXQ458754:RXQ458755 SHM458754:SHM458755 SRI458754:SRI458755 TBE458754:TBE458755 TLA458754:TLA458755 TUW458754:TUW458755 UES458754:UES458755 UOO458754:UOO458755 UYK458754:UYK458755 VIG458754:VIG458755 VSC458754:VSC458755 WBY458754:WBY458755 WLU458754:WLU458755 WVQ458754:WVQ458755 I524290:I524291 JE524290:JE524291 TA524290:TA524291 ACW524290:ACW524291 AMS524290:AMS524291 AWO524290:AWO524291 BGK524290:BGK524291 BQG524290:BQG524291 CAC524290:CAC524291 CJY524290:CJY524291 CTU524290:CTU524291 DDQ524290:DDQ524291 DNM524290:DNM524291 DXI524290:DXI524291 EHE524290:EHE524291 ERA524290:ERA524291 FAW524290:FAW524291 FKS524290:FKS524291 FUO524290:FUO524291 GEK524290:GEK524291 GOG524290:GOG524291 GYC524290:GYC524291 HHY524290:HHY524291 HRU524290:HRU524291 IBQ524290:IBQ524291 ILM524290:ILM524291 IVI524290:IVI524291 JFE524290:JFE524291 JPA524290:JPA524291 JYW524290:JYW524291 KIS524290:KIS524291 KSO524290:KSO524291 LCK524290:LCK524291 LMG524290:LMG524291 LWC524290:LWC524291 MFY524290:MFY524291 MPU524290:MPU524291 MZQ524290:MZQ524291 NJM524290:NJM524291 NTI524290:NTI524291 ODE524290:ODE524291 ONA524290:ONA524291 OWW524290:OWW524291 PGS524290:PGS524291 PQO524290:PQO524291 QAK524290:QAK524291 QKG524290:QKG524291 QUC524290:QUC524291 RDY524290:RDY524291 RNU524290:RNU524291 RXQ524290:RXQ524291 SHM524290:SHM524291 SRI524290:SRI524291 TBE524290:TBE524291 TLA524290:TLA524291 TUW524290:TUW524291 UES524290:UES524291 UOO524290:UOO524291 UYK524290:UYK524291 VIG524290:VIG524291 VSC524290:VSC524291 WBY524290:WBY524291 WLU524290:WLU524291 WVQ524290:WVQ524291 I589826:I589827 JE589826:JE589827 TA589826:TA589827 ACW589826:ACW589827 AMS589826:AMS589827 AWO589826:AWO589827 BGK589826:BGK589827 BQG589826:BQG589827 CAC589826:CAC589827 CJY589826:CJY589827 CTU589826:CTU589827 DDQ589826:DDQ589827 DNM589826:DNM589827 DXI589826:DXI589827 EHE589826:EHE589827 ERA589826:ERA589827 FAW589826:FAW589827 FKS589826:FKS589827 FUO589826:FUO589827 GEK589826:GEK589827 GOG589826:GOG589827 GYC589826:GYC589827 HHY589826:HHY589827 HRU589826:HRU589827 IBQ589826:IBQ589827 ILM589826:ILM589827 IVI589826:IVI589827 JFE589826:JFE589827 JPA589826:JPA589827 JYW589826:JYW589827 KIS589826:KIS589827 KSO589826:KSO589827 LCK589826:LCK589827 LMG589826:LMG589827 LWC589826:LWC589827 MFY589826:MFY589827 MPU589826:MPU589827 MZQ589826:MZQ589827 NJM589826:NJM589827 NTI589826:NTI589827 ODE589826:ODE589827 ONA589826:ONA589827 OWW589826:OWW589827 PGS589826:PGS589827 PQO589826:PQO589827 QAK589826:QAK589827 QKG589826:QKG589827 QUC589826:QUC589827 RDY589826:RDY589827 RNU589826:RNU589827 RXQ589826:RXQ589827 SHM589826:SHM589827 SRI589826:SRI589827 TBE589826:TBE589827 TLA589826:TLA589827 TUW589826:TUW589827 UES589826:UES589827 UOO589826:UOO589827 UYK589826:UYK589827 VIG589826:VIG589827 VSC589826:VSC589827 WBY589826:WBY589827 WLU589826:WLU589827 WVQ589826:WVQ589827 I655362:I655363 JE655362:JE655363 TA655362:TA655363 ACW655362:ACW655363 AMS655362:AMS655363 AWO655362:AWO655363 BGK655362:BGK655363 BQG655362:BQG655363 CAC655362:CAC655363 CJY655362:CJY655363 CTU655362:CTU655363 DDQ655362:DDQ655363 DNM655362:DNM655363 DXI655362:DXI655363 EHE655362:EHE655363 ERA655362:ERA655363 FAW655362:FAW655363 FKS655362:FKS655363 FUO655362:FUO655363 GEK655362:GEK655363 GOG655362:GOG655363 GYC655362:GYC655363 HHY655362:HHY655363 HRU655362:HRU655363 IBQ655362:IBQ655363 ILM655362:ILM655363 IVI655362:IVI655363 JFE655362:JFE655363 JPA655362:JPA655363 JYW655362:JYW655363 KIS655362:KIS655363 KSO655362:KSO655363 LCK655362:LCK655363 LMG655362:LMG655363 LWC655362:LWC655363 MFY655362:MFY655363 MPU655362:MPU655363 MZQ655362:MZQ655363 NJM655362:NJM655363 NTI655362:NTI655363 ODE655362:ODE655363 ONA655362:ONA655363 OWW655362:OWW655363 PGS655362:PGS655363 PQO655362:PQO655363 QAK655362:QAK655363 QKG655362:QKG655363 QUC655362:QUC655363 RDY655362:RDY655363 RNU655362:RNU655363 RXQ655362:RXQ655363 SHM655362:SHM655363 SRI655362:SRI655363 TBE655362:TBE655363 TLA655362:TLA655363 TUW655362:TUW655363 UES655362:UES655363 UOO655362:UOO655363 UYK655362:UYK655363 VIG655362:VIG655363 VSC655362:VSC655363 WBY655362:WBY655363 WLU655362:WLU655363 WVQ655362:WVQ655363 I720898:I720899 JE720898:JE720899 TA720898:TA720899 ACW720898:ACW720899 AMS720898:AMS720899 AWO720898:AWO720899 BGK720898:BGK720899 BQG720898:BQG720899 CAC720898:CAC720899 CJY720898:CJY720899 CTU720898:CTU720899 DDQ720898:DDQ720899 DNM720898:DNM720899 DXI720898:DXI720899 EHE720898:EHE720899 ERA720898:ERA720899 FAW720898:FAW720899 FKS720898:FKS720899 FUO720898:FUO720899 GEK720898:GEK720899 GOG720898:GOG720899 GYC720898:GYC720899 HHY720898:HHY720899 HRU720898:HRU720899 IBQ720898:IBQ720899 ILM720898:ILM720899 IVI720898:IVI720899 JFE720898:JFE720899 JPA720898:JPA720899 JYW720898:JYW720899 KIS720898:KIS720899 KSO720898:KSO720899 LCK720898:LCK720899 LMG720898:LMG720899 LWC720898:LWC720899 MFY720898:MFY720899 MPU720898:MPU720899 MZQ720898:MZQ720899 NJM720898:NJM720899 NTI720898:NTI720899 ODE720898:ODE720899 ONA720898:ONA720899 OWW720898:OWW720899 PGS720898:PGS720899 PQO720898:PQO720899 QAK720898:QAK720899 QKG720898:QKG720899 QUC720898:QUC720899 RDY720898:RDY720899 RNU720898:RNU720899 RXQ720898:RXQ720899 SHM720898:SHM720899 SRI720898:SRI720899 TBE720898:TBE720899 TLA720898:TLA720899 TUW720898:TUW720899 UES720898:UES720899 UOO720898:UOO720899 UYK720898:UYK720899 VIG720898:VIG720899 VSC720898:VSC720899 WBY720898:WBY720899 WLU720898:WLU720899 WVQ720898:WVQ720899 I786434:I786435 JE786434:JE786435 TA786434:TA786435 ACW786434:ACW786435 AMS786434:AMS786435 AWO786434:AWO786435 BGK786434:BGK786435 BQG786434:BQG786435 CAC786434:CAC786435 CJY786434:CJY786435 CTU786434:CTU786435 DDQ786434:DDQ786435 DNM786434:DNM786435 DXI786434:DXI786435 EHE786434:EHE786435 ERA786434:ERA786435 FAW786434:FAW786435 FKS786434:FKS786435 FUO786434:FUO786435 GEK786434:GEK786435 GOG786434:GOG786435 GYC786434:GYC786435 HHY786434:HHY786435 HRU786434:HRU786435 IBQ786434:IBQ786435 ILM786434:ILM786435 IVI786434:IVI786435 JFE786434:JFE786435 JPA786434:JPA786435 JYW786434:JYW786435 KIS786434:KIS786435 KSO786434:KSO786435 LCK786434:LCK786435 LMG786434:LMG786435 LWC786434:LWC786435 MFY786434:MFY786435 MPU786434:MPU786435 MZQ786434:MZQ786435 NJM786434:NJM786435 NTI786434:NTI786435 ODE786434:ODE786435 ONA786434:ONA786435 OWW786434:OWW786435 PGS786434:PGS786435 PQO786434:PQO786435 QAK786434:QAK786435 QKG786434:QKG786435 QUC786434:QUC786435 RDY786434:RDY786435 RNU786434:RNU786435 RXQ786434:RXQ786435 SHM786434:SHM786435 SRI786434:SRI786435 TBE786434:TBE786435 TLA786434:TLA786435 TUW786434:TUW786435 UES786434:UES786435 UOO786434:UOO786435 UYK786434:UYK786435 VIG786434:VIG786435 VSC786434:VSC786435 WBY786434:WBY786435 WLU786434:WLU786435 WVQ786434:WVQ786435 I851970:I851971 JE851970:JE851971 TA851970:TA851971 ACW851970:ACW851971 AMS851970:AMS851971 AWO851970:AWO851971 BGK851970:BGK851971 BQG851970:BQG851971 CAC851970:CAC851971 CJY851970:CJY851971 CTU851970:CTU851971 DDQ851970:DDQ851971 DNM851970:DNM851971 DXI851970:DXI851971 EHE851970:EHE851971 ERA851970:ERA851971 FAW851970:FAW851971 FKS851970:FKS851971 FUO851970:FUO851971 GEK851970:GEK851971 GOG851970:GOG851971 GYC851970:GYC851971 HHY851970:HHY851971 HRU851970:HRU851971 IBQ851970:IBQ851971 ILM851970:ILM851971 IVI851970:IVI851971 JFE851970:JFE851971 JPA851970:JPA851971 JYW851970:JYW851971 KIS851970:KIS851971 KSO851970:KSO851971 LCK851970:LCK851971 LMG851970:LMG851971 LWC851970:LWC851971 MFY851970:MFY851971 MPU851970:MPU851971 MZQ851970:MZQ851971 NJM851970:NJM851971 NTI851970:NTI851971 ODE851970:ODE851971 ONA851970:ONA851971 OWW851970:OWW851971 PGS851970:PGS851971 PQO851970:PQO851971 QAK851970:QAK851971 QKG851970:QKG851971 QUC851970:QUC851971 RDY851970:RDY851971 RNU851970:RNU851971 RXQ851970:RXQ851971 SHM851970:SHM851971 SRI851970:SRI851971 TBE851970:TBE851971 TLA851970:TLA851971 TUW851970:TUW851971 UES851970:UES851971 UOO851970:UOO851971 UYK851970:UYK851971 VIG851970:VIG851971 VSC851970:VSC851971 WBY851970:WBY851971 WLU851970:WLU851971 WVQ851970:WVQ851971 I917506:I917507 JE917506:JE917507 TA917506:TA917507 ACW917506:ACW917507 AMS917506:AMS917507 AWO917506:AWO917507 BGK917506:BGK917507 BQG917506:BQG917507 CAC917506:CAC917507 CJY917506:CJY917507 CTU917506:CTU917507 DDQ917506:DDQ917507 DNM917506:DNM917507 DXI917506:DXI917507 EHE917506:EHE917507 ERA917506:ERA917507 FAW917506:FAW917507 FKS917506:FKS917507 FUO917506:FUO917507 GEK917506:GEK917507 GOG917506:GOG917507 GYC917506:GYC917507 HHY917506:HHY917507 HRU917506:HRU917507 IBQ917506:IBQ917507 ILM917506:ILM917507 IVI917506:IVI917507 JFE917506:JFE917507 JPA917506:JPA917507 JYW917506:JYW917507 KIS917506:KIS917507 KSO917506:KSO917507 LCK917506:LCK917507 LMG917506:LMG917507 LWC917506:LWC917507 MFY917506:MFY917507 MPU917506:MPU917507 MZQ917506:MZQ917507 NJM917506:NJM917507 NTI917506:NTI917507 ODE917506:ODE917507 ONA917506:ONA917507 OWW917506:OWW917507 PGS917506:PGS917507 PQO917506:PQO917507 QAK917506:QAK917507 QKG917506:QKG917507 QUC917506:QUC917507 RDY917506:RDY917507 RNU917506:RNU917507 RXQ917506:RXQ917507 SHM917506:SHM917507 SRI917506:SRI917507 TBE917506:TBE917507 TLA917506:TLA917507 TUW917506:TUW917507 UES917506:UES917507 UOO917506:UOO917507 UYK917506:UYK917507 VIG917506:VIG917507 VSC917506:VSC917507 WBY917506:WBY917507 WLU917506:WLU917507 WVQ917506:WVQ917507 I983042:I983043 JE983042:JE983043 TA983042:TA983043 ACW983042:ACW983043 AMS983042:AMS983043 AWO983042:AWO983043 BGK983042:BGK983043 BQG983042:BQG983043 CAC983042:CAC983043 CJY983042:CJY983043 CTU983042:CTU983043 DDQ983042:DDQ983043 DNM983042:DNM983043 DXI983042:DXI983043 EHE983042:EHE983043 ERA983042:ERA983043 FAW983042:FAW983043 FKS983042:FKS983043 FUO983042:FUO983043 GEK983042:GEK983043 GOG983042:GOG983043 GYC983042:GYC983043 HHY983042:HHY983043 HRU983042:HRU983043 IBQ983042:IBQ983043 ILM983042:ILM983043 IVI983042:IVI983043 JFE983042:JFE983043 JPA983042:JPA983043 JYW983042:JYW983043 KIS983042:KIS983043 KSO983042:KSO983043 LCK983042:LCK983043 LMG983042:LMG983043 LWC983042:LWC983043 MFY983042:MFY983043 MPU983042:MPU983043 MZQ983042:MZQ983043 NJM983042:NJM983043 NTI983042:NTI983043 ODE983042:ODE983043 ONA983042:ONA983043 OWW983042:OWW983043 PGS983042:PGS983043 PQO983042:PQO983043 QAK983042:QAK983043 QKG983042:QKG983043 QUC983042:QUC983043 RDY983042:RDY983043 RNU983042:RNU983043 RXQ983042:RXQ983043 SHM983042:SHM983043 SRI983042:SRI983043 TBE983042:TBE983043 TLA983042:TLA983043 TUW983042:TUW983043 UES983042:UES983043 UOO983042:UOO983043 UYK983042:UYK983043 VIG983042:VIG983043 VSC983042:VSC983043 WBY983042:WBY983043 WLU983042:WLU983043 WVQ983042:WVQ983043" xr:uid="{00000000-0002-0000-0600-000001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xr:uid="{00000000-0002-0000-0600-000002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JA2:JA3 SW2:SW3 ACS2:ACS3 AMO2:AMO3 AWK2:AWK3 BGG2:BGG3 BQC2:BQC3 BZY2:BZY3 CJU2:CJU3 CTQ2:CTQ3 DDM2:DDM3 DNI2:DNI3 DXE2:DXE3 EHA2:EHA3 EQW2:EQW3 FAS2:FAS3 FKO2:FKO3 FUK2:FUK3 GEG2:GEG3 GOC2:GOC3 GXY2:GXY3 HHU2:HHU3 HRQ2:HRQ3 IBM2:IBM3 ILI2:ILI3 IVE2:IVE3 JFA2:JFA3 JOW2:JOW3 JYS2:JYS3 KIO2:KIO3 KSK2:KSK3 LCG2:LCG3 LMC2:LMC3 LVY2:LVY3 MFU2:MFU3 MPQ2:MPQ3 MZM2:MZM3 NJI2:NJI3 NTE2:NTE3 ODA2:ODA3 OMW2:OMW3 OWS2:OWS3 PGO2:PGO3 PQK2:PQK3 QAG2:QAG3 QKC2:QKC3 QTY2:QTY3 RDU2:RDU3 RNQ2:RNQ3 RXM2:RXM3 SHI2:SHI3 SRE2:SRE3 TBA2:TBA3 TKW2:TKW3 TUS2:TUS3 UEO2:UEO3 UOK2:UOK3 UYG2:UYG3 VIC2:VIC3 VRY2:VRY3 WBU2:WBU3 WLQ2:WLQ3 WVM2:WVM3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00000000-0002-0000-0600-000003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JC2:JC3 SY2:SY3 ACU2:ACU3 AMQ2:AMQ3 AWM2:AWM3 BGI2:BGI3 BQE2:BQE3 CAA2:CAA3 CJW2:CJW3 CTS2:CTS3 DDO2:DDO3 DNK2:DNK3 DXG2:DXG3 EHC2:EHC3 EQY2:EQY3 FAU2:FAU3 FKQ2:FKQ3 FUM2:FUM3 GEI2:GEI3 GOE2:GOE3 GYA2:GYA3 HHW2:HHW3 HRS2:HRS3 IBO2:IBO3 ILK2:ILK3 IVG2:IVG3 JFC2:JFC3 JOY2:JOY3 JYU2:JYU3 KIQ2:KIQ3 KSM2:KSM3 LCI2:LCI3 LME2:LME3 LWA2:LWA3 MFW2:MFW3 MPS2:MPS3 MZO2:MZO3 NJK2:NJK3 NTG2:NTG3 ODC2:ODC3 OMY2:OMY3 OWU2:OWU3 PGQ2:PGQ3 PQM2:PQM3 QAI2:QAI3 QKE2:QKE3 QUA2:QUA3 RDW2:RDW3 RNS2:RNS3 RXO2:RXO3 SHK2:SHK3 SRG2:SRG3 TBC2:TBC3 TKY2:TKY3 TUU2:TUU3 UEQ2:UEQ3 UOM2:UOM3 UYI2:UYI3 VIE2:VIE3 VSA2:VSA3 WBW2:WBW3 WLS2:WLS3 WVO2:WVO3 G65538:G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G131074:G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G196610:G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G262146:G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G327682:G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G393218:G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G458754:G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G524290:G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G589826:G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G655362:G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G720898:G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G786434:G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G851970:G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G917506:G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G983042:G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WVO983042:WVO983043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0600-000004000000}"/>
    <dataValidation allowBlank="1" showInputMessage="1" showErrorMessage="1" promptTitle="Name" prompt="Name of the exchange (elementary flow or intermediate product flow) in English language. "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538:F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F131074:F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F196610:F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F262146:F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F327682:F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F393218:F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F458754:F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F524290:F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F589826:F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F655362:F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F720898:F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F786434:F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F851970:F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F917506:F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F983042:F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00000000-0002-0000-0600-000005000000}"/>
    <dataValidation allowBlank="1" showInputMessage="1" showErrorMessage="1" promptTitle="Infrastructure" prompt="Describes whether the intermediate product flow from or to the unit process is an infrastructure process or not._x000a__x000a_Not applicable to elementary flows."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2:J3 JF2:JF3 TB2:TB3 ACX2:ACX3 AMT2:AMT3 AWP2:AWP3 BGL2:BGL3 BQH2:BQH3 CAD2:CAD3 CJZ2:CJZ3 CTV2:CTV3 DDR2:DDR3 DNN2:DNN3 DXJ2:DXJ3 EHF2:EHF3 ERB2:ERB3 FAX2:FAX3 FKT2:FKT3 FUP2:FUP3 GEL2:GEL3 GOH2:GOH3 GYD2:GYD3 HHZ2:HHZ3 HRV2:HRV3 IBR2:IBR3 ILN2:ILN3 IVJ2:IVJ3 JFF2:JFF3 JPB2:JPB3 JYX2:JYX3 KIT2:KIT3 KSP2:KSP3 LCL2:LCL3 LMH2:LMH3 LWD2:LWD3 MFZ2:MFZ3 MPV2:MPV3 MZR2:MZR3 NJN2:NJN3 NTJ2:NTJ3 ODF2:ODF3 ONB2:ONB3 OWX2:OWX3 PGT2:PGT3 PQP2:PQP3 QAL2:QAL3 QKH2:QKH3 QUD2:QUD3 RDZ2:RDZ3 RNV2:RNV3 RXR2:RXR3 SHN2:SHN3 SRJ2:SRJ3 TBF2:TBF3 TLB2:TLB3 TUX2:TUX3 UET2:UET3 UOP2:UOP3 UYL2:UYL3 VIH2:VIH3 VSD2:VSD3 WBZ2:WBZ3 WLV2:WLV3 WVR2:WVR3 J65538:J65539 JF65538:JF65539 TB65538:TB65539 ACX65538:ACX65539 AMT65538:AMT65539 AWP65538:AWP65539 BGL65538:BGL65539 BQH65538:BQH65539 CAD65538:CAD65539 CJZ65538:CJZ65539 CTV65538:CTV65539 DDR65538:DDR65539 DNN65538:DNN65539 DXJ65538:DXJ65539 EHF65538:EHF65539 ERB65538:ERB65539 FAX65538:FAX65539 FKT65538:FKT65539 FUP65538:FUP65539 GEL65538:GEL65539 GOH65538:GOH65539 GYD65538:GYD65539 HHZ65538:HHZ65539 HRV65538:HRV65539 IBR65538:IBR65539 ILN65538:ILN65539 IVJ65538:IVJ65539 JFF65538:JFF65539 JPB65538:JPB65539 JYX65538:JYX65539 KIT65538:KIT65539 KSP65538:KSP65539 LCL65538:LCL65539 LMH65538:LMH65539 LWD65538:LWD65539 MFZ65538:MFZ65539 MPV65538:MPV65539 MZR65538:MZR65539 NJN65538:NJN65539 NTJ65538:NTJ65539 ODF65538:ODF65539 ONB65538:ONB65539 OWX65538:OWX65539 PGT65538:PGT65539 PQP65538:PQP65539 QAL65538:QAL65539 QKH65538:QKH65539 QUD65538:QUD65539 RDZ65538:RDZ65539 RNV65538:RNV65539 RXR65538:RXR65539 SHN65538:SHN65539 SRJ65538:SRJ65539 TBF65538:TBF65539 TLB65538:TLB65539 TUX65538:TUX65539 UET65538:UET65539 UOP65538:UOP65539 UYL65538:UYL65539 VIH65538:VIH65539 VSD65538:VSD65539 WBZ65538:WBZ65539 WLV65538:WLV65539 WVR65538:WVR65539 J131074:J131075 JF131074:JF131075 TB131074:TB131075 ACX131074:ACX131075 AMT131074:AMT131075 AWP131074:AWP131075 BGL131074:BGL131075 BQH131074:BQH131075 CAD131074:CAD131075 CJZ131074:CJZ131075 CTV131074:CTV131075 DDR131074:DDR131075 DNN131074:DNN131075 DXJ131074:DXJ131075 EHF131074:EHF131075 ERB131074:ERB131075 FAX131074:FAX131075 FKT131074:FKT131075 FUP131074:FUP131075 GEL131074:GEL131075 GOH131074:GOH131075 GYD131074:GYD131075 HHZ131074:HHZ131075 HRV131074:HRV131075 IBR131074:IBR131075 ILN131074:ILN131075 IVJ131074:IVJ131075 JFF131074:JFF131075 JPB131074:JPB131075 JYX131074:JYX131075 KIT131074:KIT131075 KSP131074:KSP131075 LCL131074:LCL131075 LMH131074:LMH131075 LWD131074:LWD131075 MFZ131074:MFZ131075 MPV131074:MPV131075 MZR131074:MZR131075 NJN131074:NJN131075 NTJ131074:NTJ131075 ODF131074:ODF131075 ONB131074:ONB131075 OWX131074:OWX131075 PGT131074:PGT131075 PQP131074:PQP131075 QAL131074:QAL131075 QKH131074:QKH131075 QUD131074:QUD131075 RDZ131074:RDZ131075 RNV131074:RNV131075 RXR131074:RXR131075 SHN131074:SHN131075 SRJ131074:SRJ131075 TBF131074:TBF131075 TLB131074:TLB131075 TUX131074:TUX131075 UET131074:UET131075 UOP131074:UOP131075 UYL131074:UYL131075 VIH131074:VIH131075 VSD131074:VSD131075 WBZ131074:WBZ131075 WLV131074:WLV131075 WVR131074:WVR131075 J196610:J196611 JF196610:JF196611 TB196610:TB196611 ACX196610:ACX196611 AMT196610:AMT196611 AWP196610:AWP196611 BGL196610:BGL196611 BQH196610:BQH196611 CAD196610:CAD196611 CJZ196610:CJZ196611 CTV196610:CTV196611 DDR196610:DDR196611 DNN196610:DNN196611 DXJ196610:DXJ196611 EHF196610:EHF196611 ERB196610:ERB196611 FAX196610:FAX196611 FKT196610:FKT196611 FUP196610:FUP196611 GEL196610:GEL196611 GOH196610:GOH196611 GYD196610:GYD196611 HHZ196610:HHZ196611 HRV196610:HRV196611 IBR196610:IBR196611 ILN196610:ILN196611 IVJ196610:IVJ196611 JFF196610:JFF196611 JPB196610:JPB196611 JYX196610:JYX196611 KIT196610:KIT196611 KSP196610:KSP196611 LCL196610:LCL196611 LMH196610:LMH196611 LWD196610:LWD196611 MFZ196610:MFZ196611 MPV196610:MPV196611 MZR196610:MZR196611 NJN196610:NJN196611 NTJ196610:NTJ196611 ODF196610:ODF196611 ONB196610:ONB196611 OWX196610:OWX196611 PGT196610:PGT196611 PQP196610:PQP196611 QAL196610:QAL196611 QKH196610:QKH196611 QUD196610:QUD196611 RDZ196610:RDZ196611 RNV196610:RNV196611 RXR196610:RXR196611 SHN196610:SHN196611 SRJ196610:SRJ196611 TBF196610:TBF196611 TLB196610:TLB196611 TUX196610:TUX196611 UET196610:UET196611 UOP196610:UOP196611 UYL196610:UYL196611 VIH196610:VIH196611 VSD196610:VSD196611 WBZ196610:WBZ196611 WLV196610:WLV196611 WVR196610:WVR196611 J262146:J262147 JF262146:JF262147 TB262146:TB262147 ACX262146:ACX262147 AMT262146:AMT262147 AWP262146:AWP262147 BGL262146:BGL262147 BQH262146:BQH262147 CAD262146:CAD262147 CJZ262146:CJZ262147 CTV262146:CTV262147 DDR262146:DDR262147 DNN262146:DNN262147 DXJ262146:DXJ262147 EHF262146:EHF262147 ERB262146:ERB262147 FAX262146:FAX262147 FKT262146:FKT262147 FUP262146:FUP262147 GEL262146:GEL262147 GOH262146:GOH262147 GYD262146:GYD262147 HHZ262146:HHZ262147 HRV262146:HRV262147 IBR262146:IBR262147 ILN262146:ILN262147 IVJ262146:IVJ262147 JFF262146:JFF262147 JPB262146:JPB262147 JYX262146:JYX262147 KIT262146:KIT262147 KSP262146:KSP262147 LCL262146:LCL262147 LMH262146:LMH262147 LWD262146:LWD262147 MFZ262146:MFZ262147 MPV262146:MPV262147 MZR262146:MZR262147 NJN262146:NJN262147 NTJ262146:NTJ262147 ODF262146:ODF262147 ONB262146:ONB262147 OWX262146:OWX262147 PGT262146:PGT262147 PQP262146:PQP262147 QAL262146:QAL262147 QKH262146:QKH262147 QUD262146:QUD262147 RDZ262146:RDZ262147 RNV262146:RNV262147 RXR262146:RXR262147 SHN262146:SHN262147 SRJ262146:SRJ262147 TBF262146:TBF262147 TLB262146:TLB262147 TUX262146:TUX262147 UET262146:UET262147 UOP262146:UOP262147 UYL262146:UYL262147 VIH262146:VIH262147 VSD262146:VSD262147 WBZ262146:WBZ262147 WLV262146:WLV262147 WVR262146:WVR262147 J327682:J327683 JF327682:JF327683 TB327682:TB327683 ACX327682:ACX327683 AMT327682:AMT327683 AWP327682:AWP327683 BGL327682:BGL327683 BQH327682:BQH327683 CAD327682:CAD327683 CJZ327682:CJZ327683 CTV327682:CTV327683 DDR327682:DDR327683 DNN327682:DNN327683 DXJ327682:DXJ327683 EHF327682:EHF327683 ERB327682:ERB327683 FAX327682:FAX327683 FKT327682:FKT327683 FUP327682:FUP327683 GEL327682:GEL327683 GOH327682:GOH327683 GYD327682:GYD327683 HHZ327682:HHZ327683 HRV327682:HRV327683 IBR327682:IBR327683 ILN327682:ILN327683 IVJ327682:IVJ327683 JFF327682:JFF327683 JPB327682:JPB327683 JYX327682:JYX327683 KIT327682:KIT327683 KSP327682:KSP327683 LCL327682:LCL327683 LMH327682:LMH327683 LWD327682:LWD327683 MFZ327682:MFZ327683 MPV327682:MPV327683 MZR327682:MZR327683 NJN327682:NJN327683 NTJ327682:NTJ327683 ODF327682:ODF327683 ONB327682:ONB327683 OWX327682:OWX327683 PGT327682:PGT327683 PQP327682:PQP327683 QAL327682:QAL327683 QKH327682:QKH327683 QUD327682:QUD327683 RDZ327682:RDZ327683 RNV327682:RNV327683 RXR327682:RXR327683 SHN327682:SHN327683 SRJ327682:SRJ327683 TBF327682:TBF327683 TLB327682:TLB327683 TUX327682:TUX327683 UET327682:UET327683 UOP327682:UOP327683 UYL327682:UYL327683 VIH327682:VIH327683 VSD327682:VSD327683 WBZ327682:WBZ327683 WLV327682:WLV327683 WVR327682:WVR327683 J393218:J393219 JF393218:JF393219 TB393218:TB393219 ACX393218:ACX393219 AMT393218:AMT393219 AWP393218:AWP393219 BGL393218:BGL393219 BQH393218:BQH393219 CAD393218:CAD393219 CJZ393218:CJZ393219 CTV393218:CTV393219 DDR393218:DDR393219 DNN393218:DNN393219 DXJ393218:DXJ393219 EHF393218:EHF393219 ERB393218:ERB393219 FAX393218:FAX393219 FKT393218:FKT393219 FUP393218:FUP393219 GEL393218:GEL393219 GOH393218:GOH393219 GYD393218:GYD393219 HHZ393218:HHZ393219 HRV393218:HRV393219 IBR393218:IBR393219 ILN393218:ILN393219 IVJ393218:IVJ393219 JFF393218:JFF393219 JPB393218:JPB393219 JYX393218:JYX393219 KIT393218:KIT393219 KSP393218:KSP393219 LCL393218:LCL393219 LMH393218:LMH393219 LWD393218:LWD393219 MFZ393218:MFZ393219 MPV393218:MPV393219 MZR393218:MZR393219 NJN393218:NJN393219 NTJ393218:NTJ393219 ODF393218:ODF393219 ONB393218:ONB393219 OWX393218:OWX393219 PGT393218:PGT393219 PQP393218:PQP393219 QAL393218:QAL393219 QKH393218:QKH393219 QUD393218:QUD393219 RDZ393218:RDZ393219 RNV393218:RNV393219 RXR393218:RXR393219 SHN393218:SHN393219 SRJ393218:SRJ393219 TBF393218:TBF393219 TLB393218:TLB393219 TUX393218:TUX393219 UET393218:UET393219 UOP393218:UOP393219 UYL393218:UYL393219 VIH393218:VIH393219 VSD393218:VSD393219 WBZ393218:WBZ393219 WLV393218:WLV393219 WVR393218:WVR393219 J458754:J458755 JF458754:JF458755 TB458754:TB458755 ACX458754:ACX458755 AMT458754:AMT458755 AWP458754:AWP458755 BGL458754:BGL458755 BQH458754:BQH458755 CAD458754:CAD458755 CJZ458754:CJZ458755 CTV458754:CTV458755 DDR458754:DDR458755 DNN458754:DNN458755 DXJ458754:DXJ458755 EHF458754:EHF458755 ERB458754:ERB458755 FAX458754:FAX458755 FKT458754:FKT458755 FUP458754:FUP458755 GEL458754:GEL458755 GOH458754:GOH458755 GYD458754:GYD458755 HHZ458754:HHZ458755 HRV458754:HRV458755 IBR458754:IBR458755 ILN458754:ILN458755 IVJ458754:IVJ458755 JFF458754:JFF458755 JPB458754:JPB458755 JYX458754:JYX458755 KIT458754:KIT458755 KSP458754:KSP458755 LCL458754:LCL458755 LMH458754:LMH458755 LWD458754:LWD458755 MFZ458754:MFZ458755 MPV458754:MPV458755 MZR458754:MZR458755 NJN458754:NJN458755 NTJ458754:NTJ458755 ODF458754:ODF458755 ONB458754:ONB458755 OWX458754:OWX458755 PGT458754:PGT458755 PQP458754:PQP458755 QAL458754:QAL458755 QKH458754:QKH458755 QUD458754:QUD458755 RDZ458754:RDZ458755 RNV458754:RNV458755 RXR458754:RXR458755 SHN458754:SHN458755 SRJ458754:SRJ458755 TBF458754:TBF458755 TLB458754:TLB458755 TUX458754:TUX458755 UET458754:UET458755 UOP458754:UOP458755 UYL458754:UYL458755 VIH458754:VIH458755 VSD458754:VSD458755 WBZ458754:WBZ458755 WLV458754:WLV458755 WVR458754:WVR458755 J524290:J524291 JF524290:JF524291 TB524290:TB524291 ACX524290:ACX524291 AMT524290:AMT524291 AWP524290:AWP524291 BGL524290:BGL524291 BQH524290:BQH524291 CAD524290:CAD524291 CJZ524290:CJZ524291 CTV524290:CTV524291 DDR524290:DDR524291 DNN524290:DNN524291 DXJ524290:DXJ524291 EHF524290:EHF524291 ERB524290:ERB524291 FAX524290:FAX524291 FKT524290:FKT524291 FUP524290:FUP524291 GEL524290:GEL524291 GOH524290:GOH524291 GYD524290:GYD524291 HHZ524290:HHZ524291 HRV524290:HRV524291 IBR524290:IBR524291 ILN524290:ILN524291 IVJ524290:IVJ524291 JFF524290:JFF524291 JPB524290:JPB524291 JYX524290:JYX524291 KIT524290:KIT524291 KSP524290:KSP524291 LCL524290:LCL524291 LMH524290:LMH524291 LWD524290:LWD524291 MFZ524290:MFZ524291 MPV524290:MPV524291 MZR524290:MZR524291 NJN524290:NJN524291 NTJ524290:NTJ524291 ODF524290:ODF524291 ONB524290:ONB524291 OWX524290:OWX524291 PGT524290:PGT524291 PQP524290:PQP524291 QAL524290:QAL524291 QKH524290:QKH524291 QUD524290:QUD524291 RDZ524290:RDZ524291 RNV524290:RNV524291 RXR524290:RXR524291 SHN524290:SHN524291 SRJ524290:SRJ524291 TBF524290:TBF524291 TLB524290:TLB524291 TUX524290:TUX524291 UET524290:UET524291 UOP524290:UOP524291 UYL524290:UYL524291 VIH524290:VIH524291 VSD524290:VSD524291 WBZ524290:WBZ524291 WLV524290:WLV524291 WVR524290:WVR524291 J589826:J589827 JF589826:JF589827 TB589826:TB589827 ACX589826:ACX589827 AMT589826:AMT589827 AWP589826:AWP589827 BGL589826:BGL589827 BQH589826:BQH589827 CAD589826:CAD589827 CJZ589826:CJZ589827 CTV589826:CTV589827 DDR589826:DDR589827 DNN589826:DNN589827 DXJ589826:DXJ589827 EHF589826:EHF589827 ERB589826:ERB589827 FAX589826:FAX589827 FKT589826:FKT589827 FUP589826:FUP589827 GEL589826:GEL589827 GOH589826:GOH589827 GYD589826:GYD589827 HHZ589826:HHZ589827 HRV589826:HRV589827 IBR589826:IBR589827 ILN589826:ILN589827 IVJ589826:IVJ589827 JFF589826:JFF589827 JPB589826:JPB589827 JYX589826:JYX589827 KIT589826:KIT589827 KSP589826:KSP589827 LCL589826:LCL589827 LMH589826:LMH589827 LWD589826:LWD589827 MFZ589826:MFZ589827 MPV589826:MPV589827 MZR589826:MZR589827 NJN589826:NJN589827 NTJ589826:NTJ589827 ODF589826:ODF589827 ONB589826:ONB589827 OWX589826:OWX589827 PGT589826:PGT589827 PQP589826:PQP589827 QAL589826:QAL589827 QKH589826:QKH589827 QUD589826:QUD589827 RDZ589826:RDZ589827 RNV589826:RNV589827 RXR589826:RXR589827 SHN589826:SHN589827 SRJ589826:SRJ589827 TBF589826:TBF589827 TLB589826:TLB589827 TUX589826:TUX589827 UET589826:UET589827 UOP589826:UOP589827 UYL589826:UYL589827 VIH589826:VIH589827 VSD589826:VSD589827 WBZ589826:WBZ589827 WLV589826:WLV589827 WVR589826:WVR589827 J655362:J655363 JF655362:JF655363 TB655362:TB655363 ACX655362:ACX655363 AMT655362:AMT655363 AWP655362:AWP655363 BGL655362:BGL655363 BQH655362:BQH655363 CAD655362:CAD655363 CJZ655362:CJZ655363 CTV655362:CTV655363 DDR655362:DDR655363 DNN655362:DNN655363 DXJ655362:DXJ655363 EHF655362:EHF655363 ERB655362:ERB655363 FAX655362:FAX655363 FKT655362:FKT655363 FUP655362:FUP655363 GEL655362:GEL655363 GOH655362:GOH655363 GYD655362:GYD655363 HHZ655362:HHZ655363 HRV655362:HRV655363 IBR655362:IBR655363 ILN655362:ILN655363 IVJ655362:IVJ655363 JFF655362:JFF655363 JPB655362:JPB655363 JYX655362:JYX655363 KIT655362:KIT655363 KSP655362:KSP655363 LCL655362:LCL655363 LMH655362:LMH655363 LWD655362:LWD655363 MFZ655362:MFZ655363 MPV655362:MPV655363 MZR655362:MZR655363 NJN655362:NJN655363 NTJ655362:NTJ655363 ODF655362:ODF655363 ONB655362:ONB655363 OWX655362:OWX655363 PGT655362:PGT655363 PQP655362:PQP655363 QAL655362:QAL655363 QKH655362:QKH655363 QUD655362:QUD655363 RDZ655362:RDZ655363 RNV655362:RNV655363 RXR655362:RXR655363 SHN655362:SHN655363 SRJ655362:SRJ655363 TBF655362:TBF655363 TLB655362:TLB655363 TUX655362:TUX655363 UET655362:UET655363 UOP655362:UOP655363 UYL655362:UYL655363 VIH655362:VIH655363 VSD655362:VSD655363 WBZ655362:WBZ655363 WLV655362:WLV655363 WVR655362:WVR655363 J720898:J720899 JF720898:JF720899 TB720898:TB720899 ACX720898:ACX720899 AMT720898:AMT720899 AWP720898:AWP720899 BGL720898:BGL720899 BQH720898:BQH720899 CAD720898:CAD720899 CJZ720898:CJZ720899 CTV720898:CTV720899 DDR720898:DDR720899 DNN720898:DNN720899 DXJ720898:DXJ720899 EHF720898:EHF720899 ERB720898:ERB720899 FAX720898:FAX720899 FKT720898:FKT720899 FUP720898:FUP720899 GEL720898:GEL720899 GOH720898:GOH720899 GYD720898:GYD720899 HHZ720898:HHZ720899 HRV720898:HRV720899 IBR720898:IBR720899 ILN720898:ILN720899 IVJ720898:IVJ720899 JFF720898:JFF720899 JPB720898:JPB720899 JYX720898:JYX720899 KIT720898:KIT720899 KSP720898:KSP720899 LCL720898:LCL720899 LMH720898:LMH720899 LWD720898:LWD720899 MFZ720898:MFZ720899 MPV720898:MPV720899 MZR720898:MZR720899 NJN720898:NJN720899 NTJ720898:NTJ720899 ODF720898:ODF720899 ONB720898:ONB720899 OWX720898:OWX720899 PGT720898:PGT720899 PQP720898:PQP720899 QAL720898:QAL720899 QKH720898:QKH720899 QUD720898:QUD720899 RDZ720898:RDZ720899 RNV720898:RNV720899 RXR720898:RXR720899 SHN720898:SHN720899 SRJ720898:SRJ720899 TBF720898:TBF720899 TLB720898:TLB720899 TUX720898:TUX720899 UET720898:UET720899 UOP720898:UOP720899 UYL720898:UYL720899 VIH720898:VIH720899 VSD720898:VSD720899 WBZ720898:WBZ720899 WLV720898:WLV720899 WVR720898:WVR720899 J786434:J786435 JF786434:JF786435 TB786434:TB786435 ACX786434:ACX786435 AMT786434:AMT786435 AWP786434:AWP786435 BGL786434:BGL786435 BQH786434:BQH786435 CAD786434:CAD786435 CJZ786434:CJZ786435 CTV786434:CTV786435 DDR786434:DDR786435 DNN786434:DNN786435 DXJ786434:DXJ786435 EHF786434:EHF786435 ERB786434:ERB786435 FAX786434:FAX786435 FKT786434:FKT786435 FUP786434:FUP786435 GEL786434:GEL786435 GOH786434:GOH786435 GYD786434:GYD786435 HHZ786434:HHZ786435 HRV786434:HRV786435 IBR786434:IBR786435 ILN786434:ILN786435 IVJ786434:IVJ786435 JFF786434:JFF786435 JPB786434:JPB786435 JYX786434:JYX786435 KIT786434:KIT786435 KSP786434:KSP786435 LCL786434:LCL786435 LMH786434:LMH786435 LWD786434:LWD786435 MFZ786434:MFZ786435 MPV786434:MPV786435 MZR786434:MZR786435 NJN786434:NJN786435 NTJ786434:NTJ786435 ODF786434:ODF786435 ONB786434:ONB786435 OWX786434:OWX786435 PGT786434:PGT786435 PQP786434:PQP786435 QAL786434:QAL786435 QKH786434:QKH786435 QUD786434:QUD786435 RDZ786434:RDZ786435 RNV786434:RNV786435 RXR786434:RXR786435 SHN786434:SHN786435 SRJ786434:SRJ786435 TBF786434:TBF786435 TLB786434:TLB786435 TUX786434:TUX786435 UET786434:UET786435 UOP786434:UOP786435 UYL786434:UYL786435 VIH786434:VIH786435 VSD786434:VSD786435 WBZ786434:WBZ786435 WLV786434:WLV786435 WVR786434:WVR786435 J851970:J851971 JF851970:JF851971 TB851970:TB851971 ACX851970:ACX851971 AMT851970:AMT851971 AWP851970:AWP851971 BGL851970:BGL851971 BQH851970:BQH851971 CAD851970:CAD851971 CJZ851970:CJZ851971 CTV851970:CTV851971 DDR851970:DDR851971 DNN851970:DNN851971 DXJ851970:DXJ851971 EHF851970:EHF851971 ERB851970:ERB851971 FAX851970:FAX851971 FKT851970:FKT851971 FUP851970:FUP851971 GEL851970:GEL851971 GOH851970:GOH851971 GYD851970:GYD851971 HHZ851970:HHZ851971 HRV851970:HRV851971 IBR851970:IBR851971 ILN851970:ILN851971 IVJ851970:IVJ851971 JFF851970:JFF851971 JPB851970:JPB851971 JYX851970:JYX851971 KIT851970:KIT851971 KSP851970:KSP851971 LCL851970:LCL851971 LMH851970:LMH851971 LWD851970:LWD851971 MFZ851970:MFZ851971 MPV851970:MPV851971 MZR851970:MZR851971 NJN851970:NJN851971 NTJ851970:NTJ851971 ODF851970:ODF851971 ONB851970:ONB851971 OWX851970:OWX851971 PGT851970:PGT851971 PQP851970:PQP851971 QAL851970:QAL851971 QKH851970:QKH851971 QUD851970:QUD851971 RDZ851970:RDZ851971 RNV851970:RNV851971 RXR851970:RXR851971 SHN851970:SHN851971 SRJ851970:SRJ851971 TBF851970:TBF851971 TLB851970:TLB851971 TUX851970:TUX851971 UET851970:UET851971 UOP851970:UOP851971 UYL851970:UYL851971 VIH851970:VIH851971 VSD851970:VSD851971 WBZ851970:WBZ851971 WLV851970:WLV851971 WVR851970:WVR851971 J917506:J917507 JF917506:JF917507 TB917506:TB917507 ACX917506:ACX917507 AMT917506:AMT917507 AWP917506:AWP917507 BGL917506:BGL917507 BQH917506:BQH917507 CAD917506:CAD917507 CJZ917506:CJZ917507 CTV917506:CTV917507 DDR917506:DDR917507 DNN917506:DNN917507 DXJ917506:DXJ917507 EHF917506:EHF917507 ERB917506:ERB917507 FAX917506:FAX917507 FKT917506:FKT917507 FUP917506:FUP917507 GEL917506:GEL917507 GOH917506:GOH917507 GYD917506:GYD917507 HHZ917506:HHZ917507 HRV917506:HRV917507 IBR917506:IBR917507 ILN917506:ILN917507 IVJ917506:IVJ917507 JFF917506:JFF917507 JPB917506:JPB917507 JYX917506:JYX917507 KIT917506:KIT917507 KSP917506:KSP917507 LCL917506:LCL917507 LMH917506:LMH917507 LWD917506:LWD917507 MFZ917506:MFZ917507 MPV917506:MPV917507 MZR917506:MZR917507 NJN917506:NJN917507 NTJ917506:NTJ917507 ODF917506:ODF917507 ONB917506:ONB917507 OWX917506:OWX917507 PGT917506:PGT917507 PQP917506:PQP917507 QAL917506:QAL917507 QKH917506:QKH917507 QUD917506:QUD917507 RDZ917506:RDZ917507 RNV917506:RNV917507 RXR917506:RXR917507 SHN917506:SHN917507 SRJ917506:SRJ917507 TBF917506:TBF917507 TLB917506:TLB917507 TUX917506:TUX917507 UET917506:UET917507 UOP917506:UOP917507 UYL917506:UYL917507 VIH917506:VIH917507 VSD917506:VSD917507 WBZ917506:WBZ917507 WLV917506:WLV917507 WVR917506:WVR917507 J983042:J983043 JF983042:JF983043 TB983042:TB983043 ACX983042:ACX983043 AMT983042:AMT983043 AWP983042:AWP983043 BGL983042:BGL983043 BQH983042:BQH983043 CAD983042:CAD983043 CJZ983042:CJZ983043 CTV983042:CTV983043 DDR983042:DDR983043 DNN983042:DNN983043 DXJ983042:DXJ983043 EHF983042:EHF983043 ERB983042:ERB983043 FAX983042:FAX983043 FKT983042:FKT983043 FUP983042:FUP983043 GEL983042:GEL983043 GOH983042:GOH983043 GYD983042:GYD983043 HHZ983042:HHZ983043 HRV983042:HRV983043 IBR983042:IBR983043 ILN983042:ILN983043 IVJ983042:IVJ983043 JFF983042:JFF983043 JPB983042:JPB983043 JYX983042:JYX983043 KIT983042:KIT983043 KSP983042:KSP983043 LCL983042:LCL983043 LMH983042:LMH983043 LWD983042:LWD983043 MFZ983042:MFZ983043 MPV983042:MPV983043 MZR983042:MZR983043 NJN983042:NJN983043 NTJ983042:NTJ983043 ODF983042:ODF983043 ONB983042:ONB983043 OWX983042:OWX983043 PGT983042:PGT983043 PQP983042:PQP983043 QAL983042:QAL983043 QKH983042:QKH983043 QUD983042:QUD983043 RDZ983042:RDZ983043 RNV983042:RNV983043 RXR983042:RXR983043 SHN983042:SHN983043 SRJ983042:SRJ983043 TBF983042:TBF983043 TLB983042:TLB983043 TUX983042:TUX983043 UET983042:UET983043 UOP983042:UOP983043 UYL983042:UYL983043 VIH983042:VIH983043 VSD983042:VSD983043 WBZ983042:WBZ983043 WLV983042:WLV983043 WVR983042:WVR983043" xr:uid="{00000000-0002-0000-0600-000006000000}"/>
    <dataValidation allowBlank="1" showInputMessage="1" showErrorMessage="1" promptTitle="Unit" prompt="Unit of the exchange (elementary flow or intermediate product flow)."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K2:K3 JG2:JG3 TC2:TC3 ACY2:ACY3 AMU2:AMU3 AWQ2:AWQ3 BGM2:BGM3 BQI2:BQI3 CAE2:CAE3 CKA2:CKA3 CTW2:CTW3 DDS2:DDS3 DNO2:DNO3 DXK2:DXK3 EHG2:EHG3 ERC2:ERC3 FAY2:FAY3 FKU2:FKU3 FUQ2:FUQ3 GEM2:GEM3 GOI2:GOI3 GYE2:GYE3 HIA2:HIA3 HRW2:HRW3 IBS2:IBS3 ILO2:ILO3 IVK2:IVK3 JFG2:JFG3 JPC2:JPC3 JYY2:JYY3 KIU2:KIU3 KSQ2:KSQ3 LCM2:LCM3 LMI2:LMI3 LWE2:LWE3 MGA2:MGA3 MPW2:MPW3 MZS2:MZS3 NJO2:NJO3 NTK2:NTK3 ODG2:ODG3 ONC2:ONC3 OWY2:OWY3 PGU2:PGU3 PQQ2:PQQ3 QAM2:QAM3 QKI2:QKI3 QUE2:QUE3 REA2:REA3 RNW2:RNW3 RXS2:RXS3 SHO2:SHO3 SRK2:SRK3 TBG2:TBG3 TLC2:TLC3 TUY2:TUY3 UEU2:UEU3 UOQ2:UOQ3 UYM2:UYM3 VII2:VII3 VSE2:VSE3 WCA2:WCA3 WLW2:WLW3 WVS2:WVS3 K65538:K65539 JG65538:JG65539 TC65538:TC65539 ACY65538:ACY65539 AMU65538:AMU65539 AWQ65538:AWQ65539 BGM65538:BGM65539 BQI65538:BQI65539 CAE65538:CAE65539 CKA65538:CKA65539 CTW65538:CTW65539 DDS65538:DDS65539 DNO65538:DNO65539 DXK65538:DXK65539 EHG65538:EHG65539 ERC65538:ERC65539 FAY65538:FAY65539 FKU65538:FKU65539 FUQ65538:FUQ65539 GEM65538:GEM65539 GOI65538:GOI65539 GYE65538:GYE65539 HIA65538:HIA65539 HRW65538:HRW65539 IBS65538:IBS65539 ILO65538:ILO65539 IVK65538:IVK65539 JFG65538:JFG65539 JPC65538:JPC65539 JYY65538:JYY65539 KIU65538:KIU65539 KSQ65538:KSQ65539 LCM65538:LCM65539 LMI65538:LMI65539 LWE65538:LWE65539 MGA65538:MGA65539 MPW65538:MPW65539 MZS65538:MZS65539 NJO65538:NJO65539 NTK65538:NTK65539 ODG65538:ODG65539 ONC65538:ONC65539 OWY65538:OWY65539 PGU65538:PGU65539 PQQ65538:PQQ65539 QAM65538:QAM65539 QKI65538:QKI65539 QUE65538:QUE65539 REA65538:REA65539 RNW65538:RNW65539 RXS65538:RXS65539 SHO65538:SHO65539 SRK65538:SRK65539 TBG65538:TBG65539 TLC65538:TLC65539 TUY65538:TUY65539 UEU65538:UEU65539 UOQ65538:UOQ65539 UYM65538:UYM65539 VII65538:VII65539 VSE65538:VSE65539 WCA65538:WCA65539 WLW65538:WLW65539 WVS65538:WVS65539 K131074:K131075 JG131074:JG131075 TC131074:TC131075 ACY131074:ACY131075 AMU131074:AMU131075 AWQ131074:AWQ131075 BGM131074:BGM131075 BQI131074:BQI131075 CAE131074:CAE131075 CKA131074:CKA131075 CTW131074:CTW131075 DDS131074:DDS131075 DNO131074:DNO131075 DXK131074:DXK131075 EHG131074:EHG131075 ERC131074:ERC131075 FAY131074:FAY131075 FKU131074:FKU131075 FUQ131074:FUQ131075 GEM131074:GEM131075 GOI131074:GOI131075 GYE131074:GYE131075 HIA131074:HIA131075 HRW131074:HRW131075 IBS131074:IBS131075 ILO131074:ILO131075 IVK131074:IVK131075 JFG131074:JFG131075 JPC131074:JPC131075 JYY131074:JYY131075 KIU131074:KIU131075 KSQ131074:KSQ131075 LCM131074:LCM131075 LMI131074:LMI131075 LWE131074:LWE131075 MGA131074:MGA131075 MPW131074:MPW131075 MZS131074:MZS131075 NJO131074:NJO131075 NTK131074:NTK131075 ODG131074:ODG131075 ONC131074:ONC131075 OWY131074:OWY131075 PGU131074:PGU131075 PQQ131074:PQQ131075 QAM131074:QAM131075 QKI131074:QKI131075 QUE131074:QUE131075 REA131074:REA131075 RNW131074:RNW131075 RXS131074:RXS131075 SHO131074:SHO131075 SRK131074:SRK131075 TBG131074:TBG131075 TLC131074:TLC131075 TUY131074:TUY131075 UEU131074:UEU131075 UOQ131074:UOQ131075 UYM131074:UYM131075 VII131074:VII131075 VSE131074:VSE131075 WCA131074:WCA131075 WLW131074:WLW131075 WVS131074:WVS131075 K196610:K196611 JG196610:JG196611 TC196610:TC196611 ACY196610:ACY196611 AMU196610:AMU196611 AWQ196610:AWQ196611 BGM196610:BGM196611 BQI196610:BQI196611 CAE196610:CAE196611 CKA196610:CKA196611 CTW196610:CTW196611 DDS196610:DDS196611 DNO196610:DNO196611 DXK196610:DXK196611 EHG196610:EHG196611 ERC196610:ERC196611 FAY196610:FAY196611 FKU196610:FKU196611 FUQ196610:FUQ196611 GEM196610:GEM196611 GOI196610:GOI196611 GYE196610:GYE196611 HIA196610:HIA196611 HRW196610:HRW196611 IBS196610:IBS196611 ILO196610:ILO196611 IVK196610:IVK196611 JFG196610:JFG196611 JPC196610:JPC196611 JYY196610:JYY196611 KIU196610:KIU196611 KSQ196610:KSQ196611 LCM196610:LCM196611 LMI196610:LMI196611 LWE196610:LWE196611 MGA196610:MGA196611 MPW196610:MPW196611 MZS196610:MZS196611 NJO196610:NJO196611 NTK196610:NTK196611 ODG196610:ODG196611 ONC196610:ONC196611 OWY196610:OWY196611 PGU196610:PGU196611 PQQ196610:PQQ196611 QAM196610:QAM196611 QKI196610:QKI196611 QUE196610:QUE196611 REA196610:REA196611 RNW196610:RNW196611 RXS196610:RXS196611 SHO196610:SHO196611 SRK196610:SRK196611 TBG196610:TBG196611 TLC196610:TLC196611 TUY196610:TUY196611 UEU196610:UEU196611 UOQ196610:UOQ196611 UYM196610:UYM196611 VII196610:VII196611 VSE196610:VSE196611 WCA196610:WCA196611 WLW196610:WLW196611 WVS196610:WVS196611 K262146:K262147 JG262146:JG262147 TC262146:TC262147 ACY262146:ACY262147 AMU262146:AMU262147 AWQ262146:AWQ262147 BGM262146:BGM262147 BQI262146:BQI262147 CAE262146:CAE262147 CKA262146:CKA262147 CTW262146:CTW262147 DDS262146:DDS262147 DNO262146:DNO262147 DXK262146:DXK262147 EHG262146:EHG262147 ERC262146:ERC262147 FAY262146:FAY262147 FKU262146:FKU262147 FUQ262146:FUQ262147 GEM262146:GEM262147 GOI262146:GOI262147 GYE262146:GYE262147 HIA262146:HIA262147 HRW262146:HRW262147 IBS262146:IBS262147 ILO262146:ILO262147 IVK262146:IVK262147 JFG262146:JFG262147 JPC262146:JPC262147 JYY262146:JYY262147 KIU262146:KIU262147 KSQ262146:KSQ262147 LCM262146:LCM262147 LMI262146:LMI262147 LWE262146:LWE262147 MGA262146:MGA262147 MPW262146:MPW262147 MZS262146:MZS262147 NJO262146:NJO262147 NTK262146:NTK262147 ODG262146:ODG262147 ONC262146:ONC262147 OWY262146:OWY262147 PGU262146:PGU262147 PQQ262146:PQQ262147 QAM262146:QAM262147 QKI262146:QKI262147 QUE262146:QUE262147 REA262146:REA262147 RNW262146:RNW262147 RXS262146:RXS262147 SHO262146:SHO262147 SRK262146:SRK262147 TBG262146:TBG262147 TLC262146:TLC262147 TUY262146:TUY262147 UEU262146:UEU262147 UOQ262146:UOQ262147 UYM262146:UYM262147 VII262146:VII262147 VSE262146:VSE262147 WCA262146:WCA262147 WLW262146:WLW262147 WVS262146:WVS262147 K327682:K327683 JG327682:JG327683 TC327682:TC327683 ACY327682:ACY327683 AMU327682:AMU327683 AWQ327682:AWQ327683 BGM327682:BGM327683 BQI327682:BQI327683 CAE327682:CAE327683 CKA327682:CKA327683 CTW327682:CTW327683 DDS327682:DDS327683 DNO327682:DNO327683 DXK327682:DXK327683 EHG327682:EHG327683 ERC327682:ERC327683 FAY327682:FAY327683 FKU327682:FKU327683 FUQ327682:FUQ327683 GEM327682:GEM327683 GOI327682:GOI327683 GYE327682:GYE327683 HIA327682:HIA327683 HRW327682:HRW327683 IBS327682:IBS327683 ILO327682:ILO327683 IVK327682:IVK327683 JFG327682:JFG327683 JPC327682:JPC327683 JYY327682:JYY327683 KIU327682:KIU327683 KSQ327682:KSQ327683 LCM327682:LCM327683 LMI327682:LMI327683 LWE327682:LWE327683 MGA327682:MGA327683 MPW327682:MPW327683 MZS327682:MZS327683 NJO327682:NJO327683 NTK327682:NTK327683 ODG327682:ODG327683 ONC327682:ONC327683 OWY327682:OWY327683 PGU327682:PGU327683 PQQ327682:PQQ327683 QAM327682:QAM327683 QKI327682:QKI327683 QUE327682:QUE327683 REA327682:REA327683 RNW327682:RNW327683 RXS327682:RXS327683 SHO327682:SHO327683 SRK327682:SRK327683 TBG327682:TBG327683 TLC327682:TLC327683 TUY327682:TUY327683 UEU327682:UEU327683 UOQ327682:UOQ327683 UYM327682:UYM327683 VII327682:VII327683 VSE327682:VSE327683 WCA327682:WCA327683 WLW327682:WLW327683 WVS327682:WVS327683 K393218:K393219 JG393218:JG393219 TC393218:TC393219 ACY393218:ACY393219 AMU393218:AMU393219 AWQ393218:AWQ393219 BGM393218:BGM393219 BQI393218:BQI393219 CAE393218:CAE393219 CKA393218:CKA393219 CTW393218:CTW393219 DDS393218:DDS393219 DNO393218:DNO393219 DXK393218:DXK393219 EHG393218:EHG393219 ERC393218:ERC393219 FAY393218:FAY393219 FKU393218:FKU393219 FUQ393218:FUQ393219 GEM393218:GEM393219 GOI393218:GOI393219 GYE393218:GYE393219 HIA393218:HIA393219 HRW393218:HRW393219 IBS393218:IBS393219 ILO393218:ILO393219 IVK393218:IVK393219 JFG393218:JFG393219 JPC393218:JPC393219 JYY393218:JYY393219 KIU393218:KIU393219 KSQ393218:KSQ393219 LCM393218:LCM393219 LMI393218:LMI393219 LWE393218:LWE393219 MGA393218:MGA393219 MPW393218:MPW393219 MZS393218:MZS393219 NJO393218:NJO393219 NTK393218:NTK393219 ODG393218:ODG393219 ONC393218:ONC393219 OWY393218:OWY393219 PGU393218:PGU393219 PQQ393218:PQQ393219 QAM393218:QAM393219 QKI393218:QKI393219 QUE393218:QUE393219 REA393218:REA393219 RNW393218:RNW393219 RXS393218:RXS393219 SHO393218:SHO393219 SRK393218:SRK393219 TBG393218:TBG393219 TLC393218:TLC393219 TUY393218:TUY393219 UEU393218:UEU393219 UOQ393218:UOQ393219 UYM393218:UYM393219 VII393218:VII393219 VSE393218:VSE393219 WCA393218:WCA393219 WLW393218:WLW393219 WVS393218:WVS393219 K458754:K458755 JG458754:JG458755 TC458754:TC458755 ACY458754:ACY458755 AMU458754:AMU458755 AWQ458754:AWQ458755 BGM458754:BGM458755 BQI458754:BQI458755 CAE458754:CAE458755 CKA458754:CKA458755 CTW458754:CTW458755 DDS458754:DDS458755 DNO458754:DNO458755 DXK458754:DXK458755 EHG458754:EHG458755 ERC458754:ERC458755 FAY458754:FAY458755 FKU458754:FKU458755 FUQ458754:FUQ458755 GEM458754:GEM458755 GOI458754:GOI458755 GYE458754:GYE458755 HIA458754:HIA458755 HRW458754:HRW458755 IBS458754:IBS458755 ILO458754:ILO458755 IVK458754:IVK458755 JFG458754:JFG458755 JPC458754:JPC458755 JYY458754:JYY458755 KIU458754:KIU458755 KSQ458754:KSQ458755 LCM458754:LCM458755 LMI458754:LMI458755 LWE458754:LWE458755 MGA458754:MGA458755 MPW458754:MPW458755 MZS458754:MZS458755 NJO458754:NJO458755 NTK458754:NTK458755 ODG458754:ODG458755 ONC458754:ONC458755 OWY458754:OWY458755 PGU458754:PGU458755 PQQ458754:PQQ458755 QAM458754:QAM458755 QKI458754:QKI458755 QUE458754:QUE458755 REA458754:REA458755 RNW458754:RNW458755 RXS458754:RXS458755 SHO458754:SHO458755 SRK458754:SRK458755 TBG458754:TBG458755 TLC458754:TLC458755 TUY458754:TUY458755 UEU458754:UEU458755 UOQ458754:UOQ458755 UYM458754:UYM458755 VII458754:VII458755 VSE458754:VSE458755 WCA458754:WCA458755 WLW458754:WLW458755 WVS458754:WVS458755 K524290:K524291 JG524290:JG524291 TC524290:TC524291 ACY524290:ACY524291 AMU524290:AMU524291 AWQ524290:AWQ524291 BGM524290:BGM524291 BQI524290:BQI524291 CAE524290:CAE524291 CKA524290:CKA524291 CTW524290:CTW524291 DDS524290:DDS524291 DNO524290:DNO524291 DXK524290:DXK524291 EHG524290:EHG524291 ERC524290:ERC524291 FAY524290:FAY524291 FKU524290:FKU524291 FUQ524290:FUQ524291 GEM524290:GEM524291 GOI524290:GOI524291 GYE524290:GYE524291 HIA524290:HIA524291 HRW524290:HRW524291 IBS524290:IBS524291 ILO524290:ILO524291 IVK524290:IVK524291 JFG524290:JFG524291 JPC524290:JPC524291 JYY524290:JYY524291 KIU524290:KIU524291 KSQ524290:KSQ524291 LCM524290:LCM524291 LMI524290:LMI524291 LWE524290:LWE524291 MGA524290:MGA524291 MPW524290:MPW524291 MZS524290:MZS524291 NJO524290:NJO524291 NTK524290:NTK524291 ODG524290:ODG524291 ONC524290:ONC524291 OWY524290:OWY524291 PGU524290:PGU524291 PQQ524290:PQQ524291 QAM524290:QAM524291 QKI524290:QKI524291 QUE524290:QUE524291 REA524290:REA524291 RNW524290:RNW524291 RXS524290:RXS524291 SHO524290:SHO524291 SRK524290:SRK524291 TBG524290:TBG524291 TLC524290:TLC524291 TUY524290:TUY524291 UEU524290:UEU524291 UOQ524290:UOQ524291 UYM524290:UYM524291 VII524290:VII524291 VSE524290:VSE524291 WCA524290:WCA524291 WLW524290:WLW524291 WVS524290:WVS524291 K589826:K589827 JG589826:JG589827 TC589826:TC589827 ACY589826:ACY589827 AMU589826:AMU589827 AWQ589826:AWQ589827 BGM589826:BGM589827 BQI589826:BQI589827 CAE589826:CAE589827 CKA589826:CKA589827 CTW589826:CTW589827 DDS589826:DDS589827 DNO589826:DNO589827 DXK589826:DXK589827 EHG589826:EHG589827 ERC589826:ERC589827 FAY589826:FAY589827 FKU589826:FKU589827 FUQ589826:FUQ589827 GEM589826:GEM589827 GOI589826:GOI589827 GYE589826:GYE589827 HIA589826:HIA589827 HRW589826:HRW589827 IBS589826:IBS589827 ILO589826:ILO589827 IVK589826:IVK589827 JFG589826:JFG589827 JPC589826:JPC589827 JYY589826:JYY589827 KIU589826:KIU589827 KSQ589826:KSQ589827 LCM589826:LCM589827 LMI589826:LMI589827 LWE589826:LWE589827 MGA589826:MGA589827 MPW589826:MPW589827 MZS589826:MZS589827 NJO589826:NJO589827 NTK589826:NTK589827 ODG589826:ODG589827 ONC589826:ONC589827 OWY589826:OWY589827 PGU589826:PGU589827 PQQ589826:PQQ589827 QAM589826:QAM589827 QKI589826:QKI589827 QUE589826:QUE589827 REA589826:REA589827 RNW589826:RNW589827 RXS589826:RXS589827 SHO589826:SHO589827 SRK589826:SRK589827 TBG589826:TBG589827 TLC589826:TLC589827 TUY589826:TUY589827 UEU589826:UEU589827 UOQ589826:UOQ589827 UYM589826:UYM589827 VII589826:VII589827 VSE589826:VSE589827 WCA589826:WCA589827 WLW589826:WLW589827 WVS589826:WVS589827 K655362:K655363 JG655362:JG655363 TC655362:TC655363 ACY655362:ACY655363 AMU655362:AMU655363 AWQ655362:AWQ655363 BGM655362:BGM655363 BQI655362:BQI655363 CAE655362:CAE655363 CKA655362:CKA655363 CTW655362:CTW655363 DDS655362:DDS655363 DNO655362:DNO655363 DXK655362:DXK655363 EHG655362:EHG655363 ERC655362:ERC655363 FAY655362:FAY655363 FKU655362:FKU655363 FUQ655362:FUQ655363 GEM655362:GEM655363 GOI655362:GOI655363 GYE655362:GYE655363 HIA655362:HIA655363 HRW655362:HRW655363 IBS655362:IBS655363 ILO655362:ILO655363 IVK655362:IVK655363 JFG655362:JFG655363 JPC655362:JPC655363 JYY655362:JYY655363 KIU655362:KIU655363 KSQ655362:KSQ655363 LCM655362:LCM655363 LMI655362:LMI655363 LWE655362:LWE655363 MGA655362:MGA655363 MPW655362:MPW655363 MZS655362:MZS655363 NJO655362:NJO655363 NTK655362:NTK655363 ODG655362:ODG655363 ONC655362:ONC655363 OWY655362:OWY655363 PGU655362:PGU655363 PQQ655362:PQQ655363 QAM655362:QAM655363 QKI655362:QKI655363 QUE655362:QUE655363 REA655362:REA655363 RNW655362:RNW655363 RXS655362:RXS655363 SHO655362:SHO655363 SRK655362:SRK655363 TBG655362:TBG655363 TLC655362:TLC655363 TUY655362:TUY655363 UEU655362:UEU655363 UOQ655362:UOQ655363 UYM655362:UYM655363 VII655362:VII655363 VSE655362:VSE655363 WCA655362:WCA655363 WLW655362:WLW655363 WVS655362:WVS655363 K720898:K720899 JG720898:JG720899 TC720898:TC720899 ACY720898:ACY720899 AMU720898:AMU720899 AWQ720898:AWQ720899 BGM720898:BGM720899 BQI720898:BQI720899 CAE720898:CAE720899 CKA720898:CKA720899 CTW720898:CTW720899 DDS720898:DDS720899 DNO720898:DNO720899 DXK720898:DXK720899 EHG720898:EHG720899 ERC720898:ERC720899 FAY720898:FAY720899 FKU720898:FKU720899 FUQ720898:FUQ720899 GEM720898:GEM720899 GOI720898:GOI720899 GYE720898:GYE720899 HIA720898:HIA720899 HRW720898:HRW720899 IBS720898:IBS720899 ILO720898:ILO720899 IVK720898:IVK720899 JFG720898:JFG720899 JPC720898:JPC720899 JYY720898:JYY720899 KIU720898:KIU720899 KSQ720898:KSQ720899 LCM720898:LCM720899 LMI720898:LMI720899 LWE720898:LWE720899 MGA720898:MGA720899 MPW720898:MPW720899 MZS720898:MZS720899 NJO720898:NJO720899 NTK720898:NTK720899 ODG720898:ODG720899 ONC720898:ONC720899 OWY720898:OWY720899 PGU720898:PGU720899 PQQ720898:PQQ720899 QAM720898:QAM720899 QKI720898:QKI720899 QUE720898:QUE720899 REA720898:REA720899 RNW720898:RNW720899 RXS720898:RXS720899 SHO720898:SHO720899 SRK720898:SRK720899 TBG720898:TBG720899 TLC720898:TLC720899 TUY720898:TUY720899 UEU720898:UEU720899 UOQ720898:UOQ720899 UYM720898:UYM720899 VII720898:VII720899 VSE720898:VSE720899 WCA720898:WCA720899 WLW720898:WLW720899 WVS720898:WVS720899 K786434:K786435 JG786434:JG786435 TC786434:TC786435 ACY786434:ACY786435 AMU786434:AMU786435 AWQ786434:AWQ786435 BGM786434:BGM786435 BQI786434:BQI786435 CAE786434:CAE786435 CKA786434:CKA786435 CTW786434:CTW786435 DDS786434:DDS786435 DNO786434:DNO786435 DXK786434:DXK786435 EHG786434:EHG786435 ERC786434:ERC786435 FAY786434:FAY786435 FKU786434:FKU786435 FUQ786434:FUQ786435 GEM786434:GEM786435 GOI786434:GOI786435 GYE786434:GYE786435 HIA786434:HIA786435 HRW786434:HRW786435 IBS786434:IBS786435 ILO786434:ILO786435 IVK786434:IVK786435 JFG786434:JFG786435 JPC786434:JPC786435 JYY786434:JYY786435 KIU786434:KIU786435 KSQ786434:KSQ786435 LCM786434:LCM786435 LMI786434:LMI786435 LWE786434:LWE786435 MGA786434:MGA786435 MPW786434:MPW786435 MZS786434:MZS786435 NJO786434:NJO786435 NTK786434:NTK786435 ODG786434:ODG786435 ONC786434:ONC786435 OWY786434:OWY786435 PGU786434:PGU786435 PQQ786434:PQQ786435 QAM786434:QAM786435 QKI786434:QKI786435 QUE786434:QUE786435 REA786434:REA786435 RNW786434:RNW786435 RXS786434:RXS786435 SHO786434:SHO786435 SRK786434:SRK786435 TBG786434:TBG786435 TLC786434:TLC786435 TUY786434:TUY786435 UEU786434:UEU786435 UOQ786434:UOQ786435 UYM786434:UYM786435 VII786434:VII786435 VSE786434:VSE786435 WCA786434:WCA786435 WLW786434:WLW786435 WVS786434:WVS786435 K851970:K851971 JG851970:JG851971 TC851970:TC851971 ACY851970:ACY851971 AMU851970:AMU851971 AWQ851970:AWQ851971 BGM851970:BGM851971 BQI851970:BQI851971 CAE851970:CAE851971 CKA851970:CKA851971 CTW851970:CTW851971 DDS851970:DDS851971 DNO851970:DNO851971 DXK851970:DXK851971 EHG851970:EHG851971 ERC851970:ERC851971 FAY851970:FAY851971 FKU851970:FKU851971 FUQ851970:FUQ851971 GEM851970:GEM851971 GOI851970:GOI851971 GYE851970:GYE851971 HIA851970:HIA851971 HRW851970:HRW851971 IBS851970:IBS851971 ILO851970:ILO851971 IVK851970:IVK851971 JFG851970:JFG851971 JPC851970:JPC851971 JYY851970:JYY851971 KIU851970:KIU851971 KSQ851970:KSQ851971 LCM851970:LCM851971 LMI851970:LMI851971 LWE851970:LWE851971 MGA851970:MGA851971 MPW851970:MPW851971 MZS851970:MZS851971 NJO851970:NJO851971 NTK851970:NTK851971 ODG851970:ODG851971 ONC851970:ONC851971 OWY851970:OWY851971 PGU851970:PGU851971 PQQ851970:PQQ851971 QAM851970:QAM851971 QKI851970:QKI851971 QUE851970:QUE851971 REA851970:REA851971 RNW851970:RNW851971 RXS851970:RXS851971 SHO851970:SHO851971 SRK851970:SRK851971 TBG851970:TBG851971 TLC851970:TLC851971 TUY851970:TUY851971 UEU851970:UEU851971 UOQ851970:UOQ851971 UYM851970:UYM851971 VII851970:VII851971 VSE851970:VSE851971 WCA851970:WCA851971 WLW851970:WLW851971 WVS851970:WVS851971 K917506:K917507 JG917506:JG917507 TC917506:TC917507 ACY917506:ACY917507 AMU917506:AMU917507 AWQ917506:AWQ917507 BGM917506:BGM917507 BQI917506:BQI917507 CAE917506:CAE917507 CKA917506:CKA917507 CTW917506:CTW917507 DDS917506:DDS917507 DNO917506:DNO917507 DXK917506:DXK917507 EHG917506:EHG917507 ERC917506:ERC917507 FAY917506:FAY917507 FKU917506:FKU917507 FUQ917506:FUQ917507 GEM917506:GEM917507 GOI917506:GOI917507 GYE917506:GYE917507 HIA917506:HIA917507 HRW917506:HRW917507 IBS917506:IBS917507 ILO917506:ILO917507 IVK917506:IVK917507 JFG917506:JFG917507 JPC917506:JPC917507 JYY917506:JYY917507 KIU917506:KIU917507 KSQ917506:KSQ917507 LCM917506:LCM917507 LMI917506:LMI917507 LWE917506:LWE917507 MGA917506:MGA917507 MPW917506:MPW917507 MZS917506:MZS917507 NJO917506:NJO917507 NTK917506:NTK917507 ODG917506:ODG917507 ONC917506:ONC917507 OWY917506:OWY917507 PGU917506:PGU917507 PQQ917506:PQQ917507 QAM917506:QAM917507 QKI917506:QKI917507 QUE917506:QUE917507 REA917506:REA917507 RNW917506:RNW917507 RXS917506:RXS917507 SHO917506:SHO917507 SRK917506:SRK917507 TBG917506:TBG917507 TLC917506:TLC917507 TUY917506:TUY917507 UEU917506:UEU917507 UOQ917506:UOQ917507 UYM917506:UYM917507 VII917506:VII917507 VSE917506:VSE917507 WCA917506:WCA917507 WLW917506:WLW917507 WVS917506:WVS917507 K983042:K983043 JG983042:JG983043 TC983042:TC983043 ACY983042:ACY983043 AMU983042:AMU983043 AWQ983042:AWQ983043 BGM983042:BGM983043 BQI983042:BQI983043 CAE983042:CAE983043 CKA983042:CKA983043 CTW983042:CTW983043 DDS983042:DDS983043 DNO983042:DNO983043 DXK983042:DXK983043 EHG983042:EHG983043 ERC983042:ERC983043 FAY983042:FAY983043 FKU983042:FKU983043 FUQ983042:FUQ983043 GEM983042:GEM983043 GOI983042:GOI983043 GYE983042:GYE983043 HIA983042:HIA983043 HRW983042:HRW983043 IBS983042:IBS983043 ILO983042:ILO983043 IVK983042:IVK983043 JFG983042:JFG983043 JPC983042:JPC983043 JYY983042:JYY983043 KIU983042:KIU983043 KSQ983042:KSQ983043 LCM983042:LCM983043 LMI983042:LMI983043 LWE983042:LWE983043 MGA983042:MGA983043 MPW983042:MPW983043 MZS983042:MZS983043 NJO983042:NJO983043 NTK983042:NTK983043 ODG983042:ODG983043 ONC983042:ONC983043 OWY983042:OWY983043 PGU983042:PGU983043 PQQ983042:PQQ983043 QAM983042:QAM983043 QKI983042:QKI983043 QUE983042:QUE983043 REA983042:REA983043 RNW983042:RNW983043 RXS983042:RXS983043 SHO983042:SHO983043 SRK983042:SRK983043 TBG983042:TBG983043 TLC983042:TLC983043 TUY983042:TUY983043 UEU983042:UEU983043 UOQ983042:UOQ983043 UYM983042:UYM983043 VII983042:VII983043 VSE983042:VSE983043 WCA983042:WCA983043 WLW983042:WLW983043 WVS983042:WVS983043" xr:uid="{00000000-0002-0000-0600-000007000000}"/>
    <dataValidation allowBlank="1" showInputMessage="1" showErrorMessage="1" prompt="This cell is automatically updated from the names List according to the index number in L1. It needs to be identical to the output product." sqref="L3:L6 JH3:JH6 TD3:TD6 ACZ3:ACZ6 AMV3:AMV6 AWR3:AWR6 BGN3:BGN6 BQJ3:BQJ6 CAF3:CAF6 CKB3:CKB6 CTX3:CTX6 DDT3:DDT6 DNP3:DNP6 DXL3:DXL6 EHH3:EHH6 ERD3:ERD6 FAZ3:FAZ6 FKV3:FKV6 FUR3:FUR6 GEN3:GEN6 GOJ3:GOJ6 GYF3:GYF6 HIB3:HIB6 HRX3:HRX6 IBT3:IBT6 ILP3:ILP6 IVL3:IVL6 JFH3:JFH6 JPD3:JPD6 JYZ3:JYZ6 KIV3:KIV6 KSR3:KSR6 LCN3:LCN6 LMJ3:LMJ6 LWF3:LWF6 MGB3:MGB6 MPX3:MPX6 MZT3:MZT6 NJP3:NJP6 NTL3:NTL6 ODH3:ODH6 OND3:OND6 OWZ3:OWZ6 PGV3:PGV6 PQR3:PQR6 QAN3:QAN6 QKJ3:QKJ6 QUF3:QUF6 REB3:REB6 RNX3:RNX6 RXT3:RXT6 SHP3:SHP6 SRL3:SRL6 TBH3:TBH6 TLD3:TLD6 TUZ3:TUZ6 UEV3:UEV6 UOR3:UOR6 UYN3:UYN6 VIJ3:VIJ6 VSF3:VSF6 WCB3:WCB6 WLX3:WLX6 WVT3:WVT6 L65539:L65542 JH65539:JH65542 TD65539:TD65542 ACZ65539:ACZ65542 AMV65539:AMV65542 AWR65539:AWR65542 BGN65539:BGN65542 BQJ65539:BQJ65542 CAF65539:CAF65542 CKB65539:CKB65542 CTX65539:CTX65542 DDT65539:DDT65542 DNP65539:DNP65542 DXL65539:DXL65542 EHH65539:EHH65542 ERD65539:ERD65542 FAZ65539:FAZ65542 FKV65539:FKV65542 FUR65539:FUR65542 GEN65539:GEN65542 GOJ65539:GOJ65542 GYF65539:GYF65542 HIB65539:HIB65542 HRX65539:HRX65542 IBT65539:IBT65542 ILP65539:ILP65542 IVL65539:IVL65542 JFH65539:JFH65542 JPD65539:JPD65542 JYZ65539:JYZ65542 KIV65539:KIV65542 KSR65539:KSR65542 LCN65539:LCN65542 LMJ65539:LMJ65542 LWF65539:LWF65542 MGB65539:MGB65542 MPX65539:MPX65542 MZT65539:MZT65542 NJP65539:NJP65542 NTL65539:NTL65542 ODH65539:ODH65542 OND65539:OND65542 OWZ65539:OWZ65542 PGV65539:PGV65542 PQR65539:PQR65542 QAN65539:QAN65542 QKJ65539:QKJ65542 QUF65539:QUF65542 REB65539:REB65542 RNX65539:RNX65542 RXT65539:RXT65542 SHP65539:SHP65542 SRL65539:SRL65542 TBH65539:TBH65542 TLD65539:TLD65542 TUZ65539:TUZ65542 UEV65539:UEV65542 UOR65539:UOR65542 UYN65539:UYN65542 VIJ65539:VIJ65542 VSF65539:VSF65542 WCB65539:WCB65542 WLX65539:WLX65542 WVT65539:WVT65542 L131075:L131078 JH131075:JH131078 TD131075:TD131078 ACZ131075:ACZ131078 AMV131075:AMV131078 AWR131075:AWR131078 BGN131075:BGN131078 BQJ131075:BQJ131078 CAF131075:CAF131078 CKB131075:CKB131078 CTX131075:CTX131078 DDT131075:DDT131078 DNP131075:DNP131078 DXL131075:DXL131078 EHH131075:EHH131078 ERD131075:ERD131078 FAZ131075:FAZ131078 FKV131075:FKV131078 FUR131075:FUR131078 GEN131075:GEN131078 GOJ131075:GOJ131078 GYF131075:GYF131078 HIB131075:HIB131078 HRX131075:HRX131078 IBT131075:IBT131078 ILP131075:ILP131078 IVL131075:IVL131078 JFH131075:JFH131078 JPD131075:JPD131078 JYZ131075:JYZ131078 KIV131075:KIV131078 KSR131075:KSR131078 LCN131075:LCN131078 LMJ131075:LMJ131078 LWF131075:LWF131078 MGB131075:MGB131078 MPX131075:MPX131078 MZT131075:MZT131078 NJP131075:NJP131078 NTL131075:NTL131078 ODH131075:ODH131078 OND131075:OND131078 OWZ131075:OWZ131078 PGV131075:PGV131078 PQR131075:PQR131078 QAN131075:QAN131078 QKJ131075:QKJ131078 QUF131075:QUF131078 REB131075:REB131078 RNX131075:RNX131078 RXT131075:RXT131078 SHP131075:SHP131078 SRL131075:SRL131078 TBH131075:TBH131078 TLD131075:TLD131078 TUZ131075:TUZ131078 UEV131075:UEV131078 UOR131075:UOR131078 UYN131075:UYN131078 VIJ131075:VIJ131078 VSF131075:VSF131078 WCB131075:WCB131078 WLX131075:WLX131078 WVT131075:WVT131078 L196611:L196614 JH196611:JH196614 TD196611:TD196614 ACZ196611:ACZ196614 AMV196611:AMV196614 AWR196611:AWR196614 BGN196611:BGN196614 BQJ196611:BQJ196614 CAF196611:CAF196614 CKB196611:CKB196614 CTX196611:CTX196614 DDT196611:DDT196614 DNP196611:DNP196614 DXL196611:DXL196614 EHH196611:EHH196614 ERD196611:ERD196614 FAZ196611:FAZ196614 FKV196611:FKV196614 FUR196611:FUR196614 GEN196611:GEN196614 GOJ196611:GOJ196614 GYF196611:GYF196614 HIB196611:HIB196614 HRX196611:HRX196614 IBT196611:IBT196614 ILP196611:ILP196614 IVL196611:IVL196614 JFH196611:JFH196614 JPD196611:JPD196614 JYZ196611:JYZ196614 KIV196611:KIV196614 KSR196611:KSR196614 LCN196611:LCN196614 LMJ196611:LMJ196614 LWF196611:LWF196614 MGB196611:MGB196614 MPX196611:MPX196614 MZT196611:MZT196614 NJP196611:NJP196614 NTL196611:NTL196614 ODH196611:ODH196614 OND196611:OND196614 OWZ196611:OWZ196614 PGV196611:PGV196614 PQR196611:PQR196614 QAN196611:QAN196614 QKJ196611:QKJ196614 QUF196611:QUF196614 REB196611:REB196614 RNX196611:RNX196614 RXT196611:RXT196614 SHP196611:SHP196614 SRL196611:SRL196614 TBH196611:TBH196614 TLD196611:TLD196614 TUZ196611:TUZ196614 UEV196611:UEV196614 UOR196611:UOR196614 UYN196611:UYN196614 VIJ196611:VIJ196614 VSF196611:VSF196614 WCB196611:WCB196614 WLX196611:WLX196614 WVT196611:WVT196614 L262147:L262150 JH262147:JH262150 TD262147:TD262150 ACZ262147:ACZ262150 AMV262147:AMV262150 AWR262147:AWR262150 BGN262147:BGN262150 BQJ262147:BQJ262150 CAF262147:CAF262150 CKB262147:CKB262150 CTX262147:CTX262150 DDT262147:DDT262150 DNP262147:DNP262150 DXL262147:DXL262150 EHH262147:EHH262150 ERD262147:ERD262150 FAZ262147:FAZ262150 FKV262147:FKV262150 FUR262147:FUR262150 GEN262147:GEN262150 GOJ262147:GOJ262150 GYF262147:GYF262150 HIB262147:HIB262150 HRX262147:HRX262150 IBT262147:IBT262150 ILP262147:ILP262150 IVL262147:IVL262150 JFH262147:JFH262150 JPD262147:JPD262150 JYZ262147:JYZ262150 KIV262147:KIV262150 KSR262147:KSR262150 LCN262147:LCN262150 LMJ262147:LMJ262150 LWF262147:LWF262150 MGB262147:MGB262150 MPX262147:MPX262150 MZT262147:MZT262150 NJP262147:NJP262150 NTL262147:NTL262150 ODH262147:ODH262150 OND262147:OND262150 OWZ262147:OWZ262150 PGV262147:PGV262150 PQR262147:PQR262150 QAN262147:QAN262150 QKJ262147:QKJ262150 QUF262147:QUF262150 REB262147:REB262150 RNX262147:RNX262150 RXT262147:RXT262150 SHP262147:SHP262150 SRL262147:SRL262150 TBH262147:TBH262150 TLD262147:TLD262150 TUZ262147:TUZ262150 UEV262147:UEV262150 UOR262147:UOR262150 UYN262147:UYN262150 VIJ262147:VIJ262150 VSF262147:VSF262150 WCB262147:WCB262150 WLX262147:WLX262150 WVT262147:WVT262150 L327683:L327686 JH327683:JH327686 TD327683:TD327686 ACZ327683:ACZ327686 AMV327683:AMV327686 AWR327683:AWR327686 BGN327683:BGN327686 BQJ327683:BQJ327686 CAF327683:CAF327686 CKB327683:CKB327686 CTX327683:CTX327686 DDT327683:DDT327686 DNP327683:DNP327686 DXL327683:DXL327686 EHH327683:EHH327686 ERD327683:ERD327686 FAZ327683:FAZ327686 FKV327683:FKV327686 FUR327683:FUR327686 GEN327683:GEN327686 GOJ327683:GOJ327686 GYF327683:GYF327686 HIB327683:HIB327686 HRX327683:HRX327686 IBT327683:IBT327686 ILP327683:ILP327686 IVL327683:IVL327686 JFH327683:JFH327686 JPD327683:JPD327686 JYZ327683:JYZ327686 KIV327683:KIV327686 KSR327683:KSR327686 LCN327683:LCN327686 LMJ327683:LMJ327686 LWF327683:LWF327686 MGB327683:MGB327686 MPX327683:MPX327686 MZT327683:MZT327686 NJP327683:NJP327686 NTL327683:NTL327686 ODH327683:ODH327686 OND327683:OND327686 OWZ327683:OWZ327686 PGV327683:PGV327686 PQR327683:PQR327686 QAN327683:QAN327686 QKJ327683:QKJ327686 QUF327683:QUF327686 REB327683:REB327686 RNX327683:RNX327686 RXT327683:RXT327686 SHP327683:SHP327686 SRL327683:SRL327686 TBH327683:TBH327686 TLD327683:TLD327686 TUZ327683:TUZ327686 UEV327683:UEV327686 UOR327683:UOR327686 UYN327683:UYN327686 VIJ327683:VIJ327686 VSF327683:VSF327686 WCB327683:WCB327686 WLX327683:WLX327686 WVT327683:WVT327686 L393219:L393222 JH393219:JH393222 TD393219:TD393222 ACZ393219:ACZ393222 AMV393219:AMV393222 AWR393219:AWR393222 BGN393219:BGN393222 BQJ393219:BQJ393222 CAF393219:CAF393222 CKB393219:CKB393222 CTX393219:CTX393222 DDT393219:DDT393222 DNP393219:DNP393222 DXL393219:DXL393222 EHH393219:EHH393222 ERD393219:ERD393222 FAZ393219:FAZ393222 FKV393219:FKV393222 FUR393219:FUR393222 GEN393219:GEN393222 GOJ393219:GOJ393222 GYF393219:GYF393222 HIB393219:HIB393222 HRX393219:HRX393222 IBT393219:IBT393222 ILP393219:ILP393222 IVL393219:IVL393222 JFH393219:JFH393222 JPD393219:JPD393222 JYZ393219:JYZ393222 KIV393219:KIV393222 KSR393219:KSR393222 LCN393219:LCN393222 LMJ393219:LMJ393222 LWF393219:LWF393222 MGB393219:MGB393222 MPX393219:MPX393222 MZT393219:MZT393222 NJP393219:NJP393222 NTL393219:NTL393222 ODH393219:ODH393222 OND393219:OND393222 OWZ393219:OWZ393222 PGV393219:PGV393222 PQR393219:PQR393222 QAN393219:QAN393222 QKJ393219:QKJ393222 QUF393219:QUF393222 REB393219:REB393222 RNX393219:RNX393222 RXT393219:RXT393222 SHP393219:SHP393222 SRL393219:SRL393222 TBH393219:TBH393222 TLD393219:TLD393222 TUZ393219:TUZ393222 UEV393219:UEV393222 UOR393219:UOR393222 UYN393219:UYN393222 VIJ393219:VIJ393222 VSF393219:VSF393222 WCB393219:WCB393222 WLX393219:WLX393222 WVT393219:WVT393222 L458755:L458758 JH458755:JH458758 TD458755:TD458758 ACZ458755:ACZ458758 AMV458755:AMV458758 AWR458755:AWR458758 BGN458755:BGN458758 BQJ458755:BQJ458758 CAF458755:CAF458758 CKB458755:CKB458758 CTX458755:CTX458758 DDT458755:DDT458758 DNP458755:DNP458758 DXL458755:DXL458758 EHH458755:EHH458758 ERD458755:ERD458758 FAZ458755:FAZ458758 FKV458755:FKV458758 FUR458755:FUR458758 GEN458755:GEN458758 GOJ458755:GOJ458758 GYF458755:GYF458758 HIB458755:HIB458758 HRX458755:HRX458758 IBT458755:IBT458758 ILP458755:ILP458758 IVL458755:IVL458758 JFH458755:JFH458758 JPD458755:JPD458758 JYZ458755:JYZ458758 KIV458755:KIV458758 KSR458755:KSR458758 LCN458755:LCN458758 LMJ458755:LMJ458758 LWF458755:LWF458758 MGB458755:MGB458758 MPX458755:MPX458758 MZT458755:MZT458758 NJP458755:NJP458758 NTL458755:NTL458758 ODH458755:ODH458758 OND458755:OND458758 OWZ458755:OWZ458758 PGV458755:PGV458758 PQR458755:PQR458758 QAN458755:QAN458758 QKJ458755:QKJ458758 QUF458755:QUF458758 REB458755:REB458758 RNX458755:RNX458758 RXT458755:RXT458758 SHP458755:SHP458758 SRL458755:SRL458758 TBH458755:TBH458758 TLD458755:TLD458758 TUZ458755:TUZ458758 UEV458755:UEV458758 UOR458755:UOR458758 UYN458755:UYN458758 VIJ458755:VIJ458758 VSF458755:VSF458758 WCB458755:WCB458758 WLX458755:WLX458758 WVT458755:WVT458758 L524291:L524294 JH524291:JH524294 TD524291:TD524294 ACZ524291:ACZ524294 AMV524291:AMV524294 AWR524291:AWR524294 BGN524291:BGN524294 BQJ524291:BQJ524294 CAF524291:CAF524294 CKB524291:CKB524294 CTX524291:CTX524294 DDT524291:DDT524294 DNP524291:DNP524294 DXL524291:DXL524294 EHH524291:EHH524294 ERD524291:ERD524294 FAZ524291:FAZ524294 FKV524291:FKV524294 FUR524291:FUR524294 GEN524291:GEN524294 GOJ524291:GOJ524294 GYF524291:GYF524294 HIB524291:HIB524294 HRX524291:HRX524294 IBT524291:IBT524294 ILP524291:ILP524294 IVL524291:IVL524294 JFH524291:JFH524294 JPD524291:JPD524294 JYZ524291:JYZ524294 KIV524291:KIV524294 KSR524291:KSR524294 LCN524291:LCN524294 LMJ524291:LMJ524294 LWF524291:LWF524294 MGB524291:MGB524294 MPX524291:MPX524294 MZT524291:MZT524294 NJP524291:NJP524294 NTL524291:NTL524294 ODH524291:ODH524294 OND524291:OND524294 OWZ524291:OWZ524294 PGV524291:PGV524294 PQR524291:PQR524294 QAN524291:QAN524294 QKJ524291:QKJ524294 QUF524291:QUF524294 REB524291:REB524294 RNX524291:RNX524294 RXT524291:RXT524294 SHP524291:SHP524294 SRL524291:SRL524294 TBH524291:TBH524294 TLD524291:TLD524294 TUZ524291:TUZ524294 UEV524291:UEV524294 UOR524291:UOR524294 UYN524291:UYN524294 VIJ524291:VIJ524294 VSF524291:VSF524294 WCB524291:WCB524294 WLX524291:WLX524294 WVT524291:WVT524294 L589827:L589830 JH589827:JH589830 TD589827:TD589830 ACZ589827:ACZ589830 AMV589827:AMV589830 AWR589827:AWR589830 BGN589827:BGN589830 BQJ589827:BQJ589830 CAF589827:CAF589830 CKB589827:CKB589830 CTX589827:CTX589830 DDT589827:DDT589830 DNP589827:DNP589830 DXL589827:DXL589830 EHH589827:EHH589830 ERD589827:ERD589830 FAZ589827:FAZ589830 FKV589827:FKV589830 FUR589827:FUR589830 GEN589827:GEN589830 GOJ589827:GOJ589830 GYF589827:GYF589830 HIB589827:HIB589830 HRX589827:HRX589830 IBT589827:IBT589830 ILP589827:ILP589830 IVL589827:IVL589830 JFH589827:JFH589830 JPD589827:JPD589830 JYZ589827:JYZ589830 KIV589827:KIV589830 KSR589827:KSR589830 LCN589827:LCN589830 LMJ589827:LMJ589830 LWF589827:LWF589830 MGB589827:MGB589830 MPX589827:MPX589830 MZT589827:MZT589830 NJP589827:NJP589830 NTL589827:NTL589830 ODH589827:ODH589830 OND589827:OND589830 OWZ589827:OWZ589830 PGV589827:PGV589830 PQR589827:PQR589830 QAN589827:QAN589830 QKJ589827:QKJ589830 QUF589827:QUF589830 REB589827:REB589830 RNX589827:RNX589830 RXT589827:RXT589830 SHP589827:SHP589830 SRL589827:SRL589830 TBH589827:TBH589830 TLD589827:TLD589830 TUZ589827:TUZ589830 UEV589827:UEV589830 UOR589827:UOR589830 UYN589827:UYN589830 VIJ589827:VIJ589830 VSF589827:VSF589830 WCB589827:WCB589830 WLX589827:WLX589830 WVT589827:WVT589830 L655363:L655366 JH655363:JH655366 TD655363:TD655366 ACZ655363:ACZ655366 AMV655363:AMV655366 AWR655363:AWR655366 BGN655363:BGN655366 BQJ655363:BQJ655366 CAF655363:CAF655366 CKB655363:CKB655366 CTX655363:CTX655366 DDT655363:DDT655366 DNP655363:DNP655366 DXL655363:DXL655366 EHH655363:EHH655366 ERD655363:ERD655366 FAZ655363:FAZ655366 FKV655363:FKV655366 FUR655363:FUR655366 GEN655363:GEN655366 GOJ655363:GOJ655366 GYF655363:GYF655366 HIB655363:HIB655366 HRX655363:HRX655366 IBT655363:IBT655366 ILP655363:ILP655366 IVL655363:IVL655366 JFH655363:JFH655366 JPD655363:JPD655366 JYZ655363:JYZ655366 KIV655363:KIV655366 KSR655363:KSR655366 LCN655363:LCN655366 LMJ655363:LMJ655366 LWF655363:LWF655366 MGB655363:MGB655366 MPX655363:MPX655366 MZT655363:MZT655366 NJP655363:NJP655366 NTL655363:NTL655366 ODH655363:ODH655366 OND655363:OND655366 OWZ655363:OWZ655366 PGV655363:PGV655366 PQR655363:PQR655366 QAN655363:QAN655366 QKJ655363:QKJ655366 QUF655363:QUF655366 REB655363:REB655366 RNX655363:RNX655366 RXT655363:RXT655366 SHP655363:SHP655366 SRL655363:SRL655366 TBH655363:TBH655366 TLD655363:TLD655366 TUZ655363:TUZ655366 UEV655363:UEV655366 UOR655363:UOR655366 UYN655363:UYN655366 VIJ655363:VIJ655366 VSF655363:VSF655366 WCB655363:WCB655366 WLX655363:WLX655366 WVT655363:WVT655366 L720899:L720902 JH720899:JH720902 TD720899:TD720902 ACZ720899:ACZ720902 AMV720899:AMV720902 AWR720899:AWR720902 BGN720899:BGN720902 BQJ720899:BQJ720902 CAF720899:CAF720902 CKB720899:CKB720902 CTX720899:CTX720902 DDT720899:DDT720902 DNP720899:DNP720902 DXL720899:DXL720902 EHH720899:EHH720902 ERD720899:ERD720902 FAZ720899:FAZ720902 FKV720899:FKV720902 FUR720899:FUR720902 GEN720899:GEN720902 GOJ720899:GOJ720902 GYF720899:GYF720902 HIB720899:HIB720902 HRX720899:HRX720902 IBT720899:IBT720902 ILP720899:ILP720902 IVL720899:IVL720902 JFH720899:JFH720902 JPD720899:JPD720902 JYZ720899:JYZ720902 KIV720899:KIV720902 KSR720899:KSR720902 LCN720899:LCN720902 LMJ720899:LMJ720902 LWF720899:LWF720902 MGB720899:MGB720902 MPX720899:MPX720902 MZT720899:MZT720902 NJP720899:NJP720902 NTL720899:NTL720902 ODH720899:ODH720902 OND720899:OND720902 OWZ720899:OWZ720902 PGV720899:PGV720902 PQR720899:PQR720902 QAN720899:QAN720902 QKJ720899:QKJ720902 QUF720899:QUF720902 REB720899:REB720902 RNX720899:RNX720902 RXT720899:RXT720902 SHP720899:SHP720902 SRL720899:SRL720902 TBH720899:TBH720902 TLD720899:TLD720902 TUZ720899:TUZ720902 UEV720899:UEV720902 UOR720899:UOR720902 UYN720899:UYN720902 VIJ720899:VIJ720902 VSF720899:VSF720902 WCB720899:WCB720902 WLX720899:WLX720902 WVT720899:WVT720902 L786435:L786438 JH786435:JH786438 TD786435:TD786438 ACZ786435:ACZ786438 AMV786435:AMV786438 AWR786435:AWR786438 BGN786435:BGN786438 BQJ786435:BQJ786438 CAF786435:CAF786438 CKB786435:CKB786438 CTX786435:CTX786438 DDT786435:DDT786438 DNP786435:DNP786438 DXL786435:DXL786438 EHH786435:EHH786438 ERD786435:ERD786438 FAZ786435:FAZ786438 FKV786435:FKV786438 FUR786435:FUR786438 GEN786435:GEN786438 GOJ786435:GOJ786438 GYF786435:GYF786438 HIB786435:HIB786438 HRX786435:HRX786438 IBT786435:IBT786438 ILP786435:ILP786438 IVL786435:IVL786438 JFH786435:JFH786438 JPD786435:JPD786438 JYZ786435:JYZ786438 KIV786435:KIV786438 KSR786435:KSR786438 LCN786435:LCN786438 LMJ786435:LMJ786438 LWF786435:LWF786438 MGB786435:MGB786438 MPX786435:MPX786438 MZT786435:MZT786438 NJP786435:NJP786438 NTL786435:NTL786438 ODH786435:ODH786438 OND786435:OND786438 OWZ786435:OWZ786438 PGV786435:PGV786438 PQR786435:PQR786438 QAN786435:QAN786438 QKJ786435:QKJ786438 QUF786435:QUF786438 REB786435:REB786438 RNX786435:RNX786438 RXT786435:RXT786438 SHP786435:SHP786438 SRL786435:SRL786438 TBH786435:TBH786438 TLD786435:TLD786438 TUZ786435:TUZ786438 UEV786435:UEV786438 UOR786435:UOR786438 UYN786435:UYN786438 VIJ786435:VIJ786438 VSF786435:VSF786438 WCB786435:WCB786438 WLX786435:WLX786438 WVT786435:WVT786438 L851971:L851974 JH851971:JH851974 TD851971:TD851974 ACZ851971:ACZ851974 AMV851971:AMV851974 AWR851971:AWR851974 BGN851971:BGN851974 BQJ851971:BQJ851974 CAF851971:CAF851974 CKB851971:CKB851974 CTX851971:CTX851974 DDT851971:DDT851974 DNP851971:DNP851974 DXL851971:DXL851974 EHH851971:EHH851974 ERD851971:ERD851974 FAZ851971:FAZ851974 FKV851971:FKV851974 FUR851971:FUR851974 GEN851971:GEN851974 GOJ851971:GOJ851974 GYF851971:GYF851974 HIB851971:HIB851974 HRX851971:HRX851974 IBT851971:IBT851974 ILP851971:ILP851974 IVL851971:IVL851974 JFH851971:JFH851974 JPD851971:JPD851974 JYZ851971:JYZ851974 KIV851971:KIV851974 KSR851971:KSR851974 LCN851971:LCN851974 LMJ851971:LMJ851974 LWF851971:LWF851974 MGB851971:MGB851974 MPX851971:MPX851974 MZT851971:MZT851974 NJP851971:NJP851974 NTL851971:NTL851974 ODH851971:ODH851974 OND851971:OND851974 OWZ851971:OWZ851974 PGV851971:PGV851974 PQR851971:PQR851974 QAN851971:QAN851974 QKJ851971:QKJ851974 QUF851971:QUF851974 REB851971:REB851974 RNX851971:RNX851974 RXT851971:RXT851974 SHP851971:SHP851974 SRL851971:SRL851974 TBH851971:TBH851974 TLD851971:TLD851974 TUZ851971:TUZ851974 UEV851971:UEV851974 UOR851971:UOR851974 UYN851971:UYN851974 VIJ851971:VIJ851974 VSF851971:VSF851974 WCB851971:WCB851974 WLX851971:WLX851974 WVT851971:WVT851974 L917507:L917510 JH917507:JH917510 TD917507:TD917510 ACZ917507:ACZ917510 AMV917507:AMV917510 AWR917507:AWR917510 BGN917507:BGN917510 BQJ917507:BQJ917510 CAF917507:CAF917510 CKB917507:CKB917510 CTX917507:CTX917510 DDT917507:DDT917510 DNP917507:DNP917510 DXL917507:DXL917510 EHH917507:EHH917510 ERD917507:ERD917510 FAZ917507:FAZ917510 FKV917507:FKV917510 FUR917507:FUR917510 GEN917507:GEN917510 GOJ917507:GOJ917510 GYF917507:GYF917510 HIB917507:HIB917510 HRX917507:HRX917510 IBT917507:IBT917510 ILP917507:ILP917510 IVL917507:IVL917510 JFH917507:JFH917510 JPD917507:JPD917510 JYZ917507:JYZ917510 KIV917507:KIV917510 KSR917507:KSR917510 LCN917507:LCN917510 LMJ917507:LMJ917510 LWF917507:LWF917510 MGB917507:MGB917510 MPX917507:MPX917510 MZT917507:MZT917510 NJP917507:NJP917510 NTL917507:NTL917510 ODH917507:ODH917510 OND917507:OND917510 OWZ917507:OWZ917510 PGV917507:PGV917510 PQR917507:PQR917510 QAN917507:QAN917510 QKJ917507:QKJ917510 QUF917507:QUF917510 REB917507:REB917510 RNX917507:RNX917510 RXT917507:RXT917510 SHP917507:SHP917510 SRL917507:SRL917510 TBH917507:TBH917510 TLD917507:TLD917510 TUZ917507:TUZ917510 UEV917507:UEV917510 UOR917507:UOR917510 UYN917507:UYN917510 VIJ917507:VIJ917510 VSF917507:VSF917510 WCB917507:WCB917510 WLX917507:WLX917510 WVT917507:WVT917510 L983043:L983046 JH983043:JH983046 TD983043:TD983046 ACZ983043:ACZ983046 AMV983043:AMV983046 AWR983043:AWR983046 BGN983043:BGN983046 BQJ983043:BQJ983046 CAF983043:CAF983046 CKB983043:CKB983046 CTX983043:CTX983046 DDT983043:DDT983046 DNP983043:DNP983046 DXL983043:DXL983046 EHH983043:EHH983046 ERD983043:ERD983046 FAZ983043:FAZ983046 FKV983043:FKV983046 FUR983043:FUR983046 GEN983043:GEN983046 GOJ983043:GOJ983046 GYF983043:GYF983046 HIB983043:HIB983046 HRX983043:HRX983046 IBT983043:IBT983046 ILP983043:ILP983046 IVL983043:IVL983046 JFH983043:JFH983046 JPD983043:JPD983046 JYZ983043:JYZ983046 KIV983043:KIV983046 KSR983043:KSR983046 LCN983043:LCN983046 LMJ983043:LMJ983046 LWF983043:LWF983046 MGB983043:MGB983046 MPX983043:MPX983046 MZT983043:MZT983046 NJP983043:NJP983046 NTL983043:NTL983046 ODH983043:ODH983046 OND983043:OND983046 OWZ983043:OWZ983046 PGV983043:PGV983046 PQR983043:PQR983046 QAN983043:QAN983046 QKJ983043:QKJ983046 QUF983043:QUF983046 REB983043:REB983046 RNX983043:RNX983046 RXT983043:RXT983046 SHP983043:SHP983046 SRL983043:SRL983046 TBH983043:TBH983046 TLD983043:TLD983046 TUZ983043:TUZ983046 UEV983043:UEV983046 UOR983043:UOR983046 UYN983043:UYN983046 VIJ983043:VIJ983046 VSF983043:VSF983046 WCB983043:WCB983046 WLX983043:WLX983046 WVT983043:WVT983046" xr:uid="{00000000-0002-0000-0600-000008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600-000009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xr:uid="{00000000-0002-0000-0600-00000A000000}"/>
    <dataValidation allowBlank="1" showInputMessage="1" showErrorMessage="1" prompt="Do not change." sqref="W2:AG3 JS2:KC3 TO2:TY3 ADK2:ADU3 ANG2:ANQ3 AXC2:AXM3 BGY2:BHI3 BQU2:BRE3 CAQ2:CBA3 CKM2:CKW3 CUI2:CUS3 DEE2:DEO3 DOA2:DOK3 DXW2:DYG3 EHS2:EIC3 ERO2:ERY3 FBK2:FBU3 FLG2:FLQ3 FVC2:FVM3 GEY2:GFI3 GOU2:GPE3 GYQ2:GZA3 HIM2:HIW3 HSI2:HSS3 ICE2:ICO3 IMA2:IMK3 IVW2:IWG3 JFS2:JGC3 JPO2:JPY3 JZK2:JZU3 KJG2:KJQ3 KTC2:KTM3 LCY2:LDI3 LMU2:LNE3 LWQ2:LXA3 MGM2:MGW3 MQI2:MQS3 NAE2:NAO3 NKA2:NKK3 NTW2:NUG3 ODS2:OEC3 ONO2:ONY3 OXK2:OXU3 PHG2:PHQ3 PRC2:PRM3 QAY2:QBI3 QKU2:QLE3 QUQ2:QVA3 REM2:REW3 ROI2:ROS3 RYE2:RYO3 SIA2:SIK3 SRW2:SSG3 TBS2:TCC3 TLO2:TLY3 TVK2:TVU3 UFG2:UFQ3 UPC2:UPM3 UYY2:UZI3 VIU2:VJE3 VSQ2:VTA3 WCM2:WCW3 WMI2:WMS3 WWE2:WWO3 W65538:AG65539 JS65538:KC65539 TO65538:TY65539 ADK65538:ADU65539 ANG65538:ANQ65539 AXC65538:AXM65539 BGY65538:BHI65539 BQU65538:BRE65539 CAQ65538:CBA65539 CKM65538:CKW65539 CUI65538:CUS65539 DEE65538:DEO65539 DOA65538:DOK65539 DXW65538:DYG65539 EHS65538:EIC65539 ERO65538:ERY65539 FBK65538:FBU65539 FLG65538:FLQ65539 FVC65538:FVM65539 GEY65538:GFI65539 GOU65538:GPE65539 GYQ65538:GZA65539 HIM65538:HIW65539 HSI65538:HSS65539 ICE65538:ICO65539 IMA65538:IMK65539 IVW65538:IWG65539 JFS65538:JGC65539 JPO65538:JPY65539 JZK65538:JZU65539 KJG65538:KJQ65539 KTC65538:KTM65539 LCY65538:LDI65539 LMU65538:LNE65539 LWQ65538:LXA65539 MGM65538:MGW65539 MQI65538:MQS65539 NAE65538:NAO65539 NKA65538:NKK65539 NTW65538:NUG65539 ODS65538:OEC65539 ONO65538:ONY65539 OXK65538:OXU65539 PHG65538:PHQ65539 PRC65538:PRM65539 QAY65538:QBI65539 QKU65538:QLE65539 QUQ65538:QVA65539 REM65538:REW65539 ROI65538:ROS65539 RYE65538:RYO65539 SIA65538:SIK65539 SRW65538:SSG65539 TBS65538:TCC65539 TLO65538:TLY65539 TVK65538:TVU65539 UFG65538:UFQ65539 UPC65538:UPM65539 UYY65538:UZI65539 VIU65538:VJE65539 VSQ65538:VTA65539 WCM65538:WCW65539 WMI65538:WMS65539 WWE65538:WWO65539 W131074:AG131075 JS131074:KC131075 TO131074:TY131075 ADK131074:ADU131075 ANG131074:ANQ131075 AXC131074:AXM131075 BGY131074:BHI131075 BQU131074:BRE131075 CAQ131074:CBA131075 CKM131074:CKW131075 CUI131074:CUS131075 DEE131074:DEO131075 DOA131074:DOK131075 DXW131074:DYG131075 EHS131074:EIC131075 ERO131074:ERY131075 FBK131074:FBU131075 FLG131074:FLQ131075 FVC131074:FVM131075 GEY131074:GFI131075 GOU131074:GPE131075 GYQ131074:GZA131075 HIM131074:HIW131075 HSI131074:HSS131075 ICE131074:ICO131075 IMA131074:IMK131075 IVW131074:IWG131075 JFS131074:JGC131075 JPO131074:JPY131075 JZK131074:JZU131075 KJG131074:KJQ131075 KTC131074:KTM131075 LCY131074:LDI131075 LMU131074:LNE131075 LWQ131074:LXA131075 MGM131074:MGW131075 MQI131074:MQS131075 NAE131074:NAO131075 NKA131074:NKK131075 NTW131074:NUG131075 ODS131074:OEC131075 ONO131074:ONY131075 OXK131074:OXU131075 PHG131074:PHQ131075 PRC131074:PRM131075 QAY131074:QBI131075 QKU131074:QLE131075 QUQ131074:QVA131075 REM131074:REW131075 ROI131074:ROS131075 RYE131074:RYO131075 SIA131074:SIK131075 SRW131074:SSG131075 TBS131074:TCC131075 TLO131074:TLY131075 TVK131074:TVU131075 UFG131074:UFQ131075 UPC131074:UPM131075 UYY131074:UZI131075 VIU131074:VJE131075 VSQ131074:VTA131075 WCM131074:WCW131075 WMI131074:WMS131075 WWE131074:WWO131075 W196610:AG196611 JS196610:KC196611 TO196610:TY196611 ADK196610:ADU196611 ANG196610:ANQ196611 AXC196610:AXM196611 BGY196610:BHI196611 BQU196610:BRE196611 CAQ196610:CBA196611 CKM196610:CKW196611 CUI196610:CUS196611 DEE196610:DEO196611 DOA196610:DOK196611 DXW196610:DYG196611 EHS196610:EIC196611 ERO196610:ERY196611 FBK196610:FBU196611 FLG196610:FLQ196611 FVC196610:FVM196611 GEY196610:GFI196611 GOU196610:GPE196611 GYQ196610:GZA196611 HIM196610:HIW196611 HSI196610:HSS196611 ICE196610:ICO196611 IMA196610:IMK196611 IVW196610:IWG196611 JFS196610:JGC196611 JPO196610:JPY196611 JZK196610:JZU196611 KJG196610:KJQ196611 KTC196610:KTM196611 LCY196610:LDI196611 LMU196610:LNE196611 LWQ196610:LXA196611 MGM196610:MGW196611 MQI196610:MQS196611 NAE196610:NAO196611 NKA196610:NKK196611 NTW196610:NUG196611 ODS196610:OEC196611 ONO196610:ONY196611 OXK196610:OXU196611 PHG196610:PHQ196611 PRC196610:PRM196611 QAY196610:QBI196611 QKU196610:QLE196611 QUQ196610:QVA196611 REM196610:REW196611 ROI196610:ROS196611 RYE196610:RYO196611 SIA196610:SIK196611 SRW196610:SSG196611 TBS196610:TCC196611 TLO196610:TLY196611 TVK196610:TVU196611 UFG196610:UFQ196611 UPC196610:UPM196611 UYY196610:UZI196611 VIU196610:VJE196611 VSQ196610:VTA196611 WCM196610:WCW196611 WMI196610:WMS196611 WWE196610:WWO196611 W262146:AG262147 JS262146:KC262147 TO262146:TY262147 ADK262146:ADU262147 ANG262146:ANQ262147 AXC262146:AXM262147 BGY262146:BHI262147 BQU262146:BRE262147 CAQ262146:CBA262147 CKM262146:CKW262147 CUI262146:CUS262147 DEE262146:DEO262147 DOA262146:DOK262147 DXW262146:DYG262147 EHS262146:EIC262147 ERO262146:ERY262147 FBK262146:FBU262147 FLG262146:FLQ262147 FVC262146:FVM262147 GEY262146:GFI262147 GOU262146:GPE262147 GYQ262146:GZA262147 HIM262146:HIW262147 HSI262146:HSS262147 ICE262146:ICO262147 IMA262146:IMK262147 IVW262146:IWG262147 JFS262146:JGC262147 JPO262146:JPY262147 JZK262146:JZU262147 KJG262146:KJQ262147 KTC262146:KTM262147 LCY262146:LDI262147 LMU262146:LNE262147 LWQ262146:LXA262147 MGM262146:MGW262147 MQI262146:MQS262147 NAE262146:NAO262147 NKA262146:NKK262147 NTW262146:NUG262147 ODS262146:OEC262147 ONO262146:ONY262147 OXK262146:OXU262147 PHG262146:PHQ262147 PRC262146:PRM262147 QAY262146:QBI262147 QKU262146:QLE262147 QUQ262146:QVA262147 REM262146:REW262147 ROI262146:ROS262147 RYE262146:RYO262147 SIA262146:SIK262147 SRW262146:SSG262147 TBS262146:TCC262147 TLO262146:TLY262147 TVK262146:TVU262147 UFG262146:UFQ262147 UPC262146:UPM262147 UYY262146:UZI262147 VIU262146:VJE262147 VSQ262146:VTA262147 WCM262146:WCW262147 WMI262146:WMS262147 WWE262146:WWO262147 W327682:AG327683 JS327682:KC327683 TO327682:TY327683 ADK327682:ADU327683 ANG327682:ANQ327683 AXC327682:AXM327683 BGY327682:BHI327683 BQU327682:BRE327683 CAQ327682:CBA327683 CKM327682:CKW327683 CUI327682:CUS327683 DEE327682:DEO327683 DOA327682:DOK327683 DXW327682:DYG327683 EHS327682:EIC327683 ERO327682:ERY327683 FBK327682:FBU327683 FLG327682:FLQ327683 FVC327682:FVM327683 GEY327682:GFI327683 GOU327682:GPE327683 GYQ327682:GZA327683 HIM327682:HIW327683 HSI327682:HSS327683 ICE327682:ICO327683 IMA327682:IMK327683 IVW327682:IWG327683 JFS327682:JGC327683 JPO327682:JPY327683 JZK327682:JZU327683 KJG327682:KJQ327683 KTC327682:KTM327683 LCY327682:LDI327683 LMU327682:LNE327683 LWQ327682:LXA327683 MGM327682:MGW327683 MQI327682:MQS327683 NAE327682:NAO327683 NKA327682:NKK327683 NTW327682:NUG327683 ODS327682:OEC327683 ONO327682:ONY327683 OXK327682:OXU327683 PHG327682:PHQ327683 PRC327682:PRM327683 QAY327682:QBI327683 QKU327682:QLE327683 QUQ327682:QVA327683 REM327682:REW327683 ROI327682:ROS327683 RYE327682:RYO327683 SIA327682:SIK327683 SRW327682:SSG327683 TBS327682:TCC327683 TLO327682:TLY327683 TVK327682:TVU327683 UFG327682:UFQ327683 UPC327682:UPM327683 UYY327682:UZI327683 VIU327682:VJE327683 VSQ327682:VTA327683 WCM327682:WCW327683 WMI327682:WMS327683 WWE327682:WWO327683 W393218:AG393219 JS393218:KC393219 TO393218:TY393219 ADK393218:ADU393219 ANG393218:ANQ393219 AXC393218:AXM393219 BGY393218:BHI393219 BQU393218:BRE393219 CAQ393218:CBA393219 CKM393218:CKW393219 CUI393218:CUS393219 DEE393218:DEO393219 DOA393218:DOK393219 DXW393218:DYG393219 EHS393218:EIC393219 ERO393218:ERY393219 FBK393218:FBU393219 FLG393218:FLQ393219 FVC393218:FVM393219 GEY393218:GFI393219 GOU393218:GPE393219 GYQ393218:GZA393219 HIM393218:HIW393219 HSI393218:HSS393219 ICE393218:ICO393219 IMA393218:IMK393219 IVW393218:IWG393219 JFS393218:JGC393219 JPO393218:JPY393219 JZK393218:JZU393219 KJG393218:KJQ393219 KTC393218:KTM393219 LCY393218:LDI393219 LMU393218:LNE393219 LWQ393218:LXA393219 MGM393218:MGW393219 MQI393218:MQS393219 NAE393218:NAO393219 NKA393218:NKK393219 NTW393218:NUG393219 ODS393218:OEC393219 ONO393218:ONY393219 OXK393218:OXU393219 PHG393218:PHQ393219 PRC393218:PRM393219 QAY393218:QBI393219 QKU393218:QLE393219 QUQ393218:QVA393219 REM393218:REW393219 ROI393218:ROS393219 RYE393218:RYO393219 SIA393218:SIK393219 SRW393218:SSG393219 TBS393218:TCC393219 TLO393218:TLY393219 TVK393218:TVU393219 UFG393218:UFQ393219 UPC393218:UPM393219 UYY393218:UZI393219 VIU393218:VJE393219 VSQ393218:VTA393219 WCM393218:WCW393219 WMI393218:WMS393219 WWE393218:WWO393219 W458754:AG458755 JS458754:KC458755 TO458754:TY458755 ADK458754:ADU458755 ANG458754:ANQ458755 AXC458754:AXM458755 BGY458754:BHI458755 BQU458754:BRE458755 CAQ458754:CBA458755 CKM458754:CKW458755 CUI458754:CUS458755 DEE458754:DEO458755 DOA458754:DOK458755 DXW458754:DYG458755 EHS458754:EIC458755 ERO458754:ERY458755 FBK458754:FBU458755 FLG458754:FLQ458755 FVC458754:FVM458755 GEY458754:GFI458755 GOU458754:GPE458755 GYQ458754:GZA458755 HIM458754:HIW458755 HSI458754:HSS458755 ICE458754:ICO458755 IMA458754:IMK458755 IVW458754:IWG458755 JFS458754:JGC458755 JPO458754:JPY458755 JZK458754:JZU458755 KJG458754:KJQ458755 KTC458754:KTM458755 LCY458754:LDI458755 LMU458754:LNE458755 LWQ458754:LXA458755 MGM458754:MGW458755 MQI458754:MQS458755 NAE458754:NAO458755 NKA458754:NKK458755 NTW458754:NUG458755 ODS458754:OEC458755 ONO458754:ONY458755 OXK458754:OXU458755 PHG458754:PHQ458755 PRC458754:PRM458755 QAY458754:QBI458755 QKU458754:QLE458755 QUQ458754:QVA458755 REM458754:REW458755 ROI458754:ROS458755 RYE458754:RYO458755 SIA458754:SIK458755 SRW458754:SSG458755 TBS458754:TCC458755 TLO458754:TLY458755 TVK458754:TVU458755 UFG458754:UFQ458755 UPC458754:UPM458755 UYY458754:UZI458755 VIU458754:VJE458755 VSQ458754:VTA458755 WCM458754:WCW458755 WMI458754:WMS458755 WWE458754:WWO458755 W524290:AG524291 JS524290:KC524291 TO524290:TY524291 ADK524290:ADU524291 ANG524290:ANQ524291 AXC524290:AXM524291 BGY524290:BHI524291 BQU524290:BRE524291 CAQ524290:CBA524291 CKM524290:CKW524291 CUI524290:CUS524291 DEE524290:DEO524291 DOA524290:DOK524291 DXW524290:DYG524291 EHS524290:EIC524291 ERO524290:ERY524291 FBK524290:FBU524291 FLG524290:FLQ524291 FVC524290:FVM524291 GEY524290:GFI524291 GOU524290:GPE524291 GYQ524290:GZA524291 HIM524290:HIW524291 HSI524290:HSS524291 ICE524290:ICO524291 IMA524290:IMK524291 IVW524290:IWG524291 JFS524290:JGC524291 JPO524290:JPY524291 JZK524290:JZU524291 KJG524290:KJQ524291 KTC524290:KTM524291 LCY524290:LDI524291 LMU524290:LNE524291 LWQ524290:LXA524291 MGM524290:MGW524291 MQI524290:MQS524291 NAE524290:NAO524291 NKA524290:NKK524291 NTW524290:NUG524291 ODS524290:OEC524291 ONO524290:ONY524291 OXK524290:OXU524291 PHG524290:PHQ524291 PRC524290:PRM524291 QAY524290:QBI524291 QKU524290:QLE524291 QUQ524290:QVA524291 REM524290:REW524291 ROI524290:ROS524291 RYE524290:RYO524291 SIA524290:SIK524291 SRW524290:SSG524291 TBS524290:TCC524291 TLO524290:TLY524291 TVK524290:TVU524291 UFG524290:UFQ524291 UPC524290:UPM524291 UYY524290:UZI524291 VIU524290:VJE524291 VSQ524290:VTA524291 WCM524290:WCW524291 WMI524290:WMS524291 WWE524290:WWO524291 W589826:AG589827 JS589826:KC589827 TO589826:TY589827 ADK589826:ADU589827 ANG589826:ANQ589827 AXC589826:AXM589827 BGY589826:BHI589827 BQU589826:BRE589827 CAQ589826:CBA589827 CKM589826:CKW589827 CUI589826:CUS589827 DEE589826:DEO589827 DOA589826:DOK589827 DXW589826:DYG589827 EHS589826:EIC589827 ERO589826:ERY589827 FBK589826:FBU589827 FLG589826:FLQ589827 FVC589826:FVM589827 GEY589826:GFI589827 GOU589826:GPE589827 GYQ589826:GZA589827 HIM589826:HIW589827 HSI589826:HSS589827 ICE589826:ICO589827 IMA589826:IMK589827 IVW589826:IWG589827 JFS589826:JGC589827 JPO589826:JPY589827 JZK589826:JZU589827 KJG589826:KJQ589827 KTC589826:KTM589827 LCY589826:LDI589827 LMU589826:LNE589827 LWQ589826:LXA589827 MGM589826:MGW589827 MQI589826:MQS589827 NAE589826:NAO589827 NKA589826:NKK589827 NTW589826:NUG589827 ODS589826:OEC589827 ONO589826:ONY589827 OXK589826:OXU589827 PHG589826:PHQ589827 PRC589826:PRM589827 QAY589826:QBI589827 QKU589826:QLE589827 QUQ589826:QVA589827 REM589826:REW589827 ROI589826:ROS589827 RYE589826:RYO589827 SIA589826:SIK589827 SRW589826:SSG589827 TBS589826:TCC589827 TLO589826:TLY589827 TVK589826:TVU589827 UFG589826:UFQ589827 UPC589826:UPM589827 UYY589826:UZI589827 VIU589826:VJE589827 VSQ589826:VTA589827 WCM589826:WCW589827 WMI589826:WMS589827 WWE589826:WWO589827 W655362:AG655363 JS655362:KC655363 TO655362:TY655363 ADK655362:ADU655363 ANG655362:ANQ655363 AXC655362:AXM655363 BGY655362:BHI655363 BQU655362:BRE655363 CAQ655362:CBA655363 CKM655362:CKW655363 CUI655362:CUS655363 DEE655362:DEO655363 DOA655362:DOK655363 DXW655362:DYG655363 EHS655362:EIC655363 ERO655362:ERY655363 FBK655362:FBU655363 FLG655362:FLQ655363 FVC655362:FVM655363 GEY655362:GFI655363 GOU655362:GPE655363 GYQ655362:GZA655363 HIM655362:HIW655363 HSI655362:HSS655363 ICE655362:ICO655363 IMA655362:IMK655363 IVW655362:IWG655363 JFS655362:JGC655363 JPO655362:JPY655363 JZK655362:JZU655363 KJG655362:KJQ655363 KTC655362:KTM655363 LCY655362:LDI655363 LMU655362:LNE655363 LWQ655362:LXA655363 MGM655362:MGW655363 MQI655362:MQS655363 NAE655362:NAO655363 NKA655362:NKK655363 NTW655362:NUG655363 ODS655362:OEC655363 ONO655362:ONY655363 OXK655362:OXU655363 PHG655362:PHQ655363 PRC655362:PRM655363 QAY655362:QBI655363 QKU655362:QLE655363 QUQ655362:QVA655363 REM655362:REW655363 ROI655362:ROS655363 RYE655362:RYO655363 SIA655362:SIK655363 SRW655362:SSG655363 TBS655362:TCC655363 TLO655362:TLY655363 TVK655362:TVU655363 UFG655362:UFQ655363 UPC655362:UPM655363 UYY655362:UZI655363 VIU655362:VJE655363 VSQ655362:VTA655363 WCM655362:WCW655363 WMI655362:WMS655363 WWE655362:WWO655363 W720898:AG720899 JS720898:KC720899 TO720898:TY720899 ADK720898:ADU720899 ANG720898:ANQ720899 AXC720898:AXM720899 BGY720898:BHI720899 BQU720898:BRE720899 CAQ720898:CBA720899 CKM720898:CKW720899 CUI720898:CUS720899 DEE720898:DEO720899 DOA720898:DOK720899 DXW720898:DYG720899 EHS720898:EIC720899 ERO720898:ERY720899 FBK720898:FBU720899 FLG720898:FLQ720899 FVC720898:FVM720899 GEY720898:GFI720899 GOU720898:GPE720899 GYQ720898:GZA720899 HIM720898:HIW720899 HSI720898:HSS720899 ICE720898:ICO720899 IMA720898:IMK720899 IVW720898:IWG720899 JFS720898:JGC720899 JPO720898:JPY720899 JZK720898:JZU720899 KJG720898:KJQ720899 KTC720898:KTM720899 LCY720898:LDI720899 LMU720898:LNE720899 LWQ720898:LXA720899 MGM720898:MGW720899 MQI720898:MQS720899 NAE720898:NAO720899 NKA720898:NKK720899 NTW720898:NUG720899 ODS720898:OEC720899 ONO720898:ONY720899 OXK720898:OXU720899 PHG720898:PHQ720899 PRC720898:PRM720899 QAY720898:QBI720899 QKU720898:QLE720899 QUQ720898:QVA720899 REM720898:REW720899 ROI720898:ROS720899 RYE720898:RYO720899 SIA720898:SIK720899 SRW720898:SSG720899 TBS720898:TCC720899 TLO720898:TLY720899 TVK720898:TVU720899 UFG720898:UFQ720899 UPC720898:UPM720899 UYY720898:UZI720899 VIU720898:VJE720899 VSQ720898:VTA720899 WCM720898:WCW720899 WMI720898:WMS720899 WWE720898:WWO720899 W786434:AG786435 JS786434:KC786435 TO786434:TY786435 ADK786434:ADU786435 ANG786434:ANQ786435 AXC786434:AXM786435 BGY786434:BHI786435 BQU786434:BRE786435 CAQ786434:CBA786435 CKM786434:CKW786435 CUI786434:CUS786435 DEE786434:DEO786435 DOA786434:DOK786435 DXW786434:DYG786435 EHS786434:EIC786435 ERO786434:ERY786435 FBK786434:FBU786435 FLG786434:FLQ786435 FVC786434:FVM786435 GEY786434:GFI786435 GOU786434:GPE786435 GYQ786434:GZA786435 HIM786434:HIW786435 HSI786434:HSS786435 ICE786434:ICO786435 IMA786434:IMK786435 IVW786434:IWG786435 JFS786434:JGC786435 JPO786434:JPY786435 JZK786434:JZU786435 KJG786434:KJQ786435 KTC786434:KTM786435 LCY786434:LDI786435 LMU786434:LNE786435 LWQ786434:LXA786435 MGM786434:MGW786435 MQI786434:MQS786435 NAE786434:NAO786435 NKA786434:NKK786435 NTW786434:NUG786435 ODS786434:OEC786435 ONO786434:ONY786435 OXK786434:OXU786435 PHG786434:PHQ786435 PRC786434:PRM786435 QAY786434:QBI786435 QKU786434:QLE786435 QUQ786434:QVA786435 REM786434:REW786435 ROI786434:ROS786435 RYE786434:RYO786435 SIA786434:SIK786435 SRW786434:SSG786435 TBS786434:TCC786435 TLO786434:TLY786435 TVK786434:TVU786435 UFG786434:UFQ786435 UPC786434:UPM786435 UYY786434:UZI786435 VIU786434:VJE786435 VSQ786434:VTA786435 WCM786434:WCW786435 WMI786434:WMS786435 WWE786434:WWO786435 W851970:AG851971 JS851970:KC851971 TO851970:TY851971 ADK851970:ADU851971 ANG851970:ANQ851971 AXC851970:AXM851971 BGY851970:BHI851971 BQU851970:BRE851971 CAQ851970:CBA851971 CKM851970:CKW851971 CUI851970:CUS851971 DEE851970:DEO851971 DOA851970:DOK851971 DXW851970:DYG851971 EHS851970:EIC851971 ERO851970:ERY851971 FBK851970:FBU851971 FLG851970:FLQ851971 FVC851970:FVM851971 GEY851970:GFI851971 GOU851970:GPE851971 GYQ851970:GZA851971 HIM851970:HIW851971 HSI851970:HSS851971 ICE851970:ICO851971 IMA851970:IMK851971 IVW851970:IWG851971 JFS851970:JGC851971 JPO851970:JPY851971 JZK851970:JZU851971 KJG851970:KJQ851971 KTC851970:KTM851971 LCY851970:LDI851971 LMU851970:LNE851971 LWQ851970:LXA851971 MGM851970:MGW851971 MQI851970:MQS851971 NAE851970:NAO851971 NKA851970:NKK851971 NTW851970:NUG851971 ODS851970:OEC851971 ONO851970:ONY851971 OXK851970:OXU851971 PHG851970:PHQ851971 PRC851970:PRM851971 QAY851970:QBI851971 QKU851970:QLE851971 QUQ851970:QVA851971 REM851970:REW851971 ROI851970:ROS851971 RYE851970:RYO851971 SIA851970:SIK851971 SRW851970:SSG851971 TBS851970:TCC851971 TLO851970:TLY851971 TVK851970:TVU851971 UFG851970:UFQ851971 UPC851970:UPM851971 UYY851970:UZI851971 VIU851970:VJE851971 VSQ851970:VTA851971 WCM851970:WCW851971 WMI851970:WMS851971 WWE851970:WWO851971 W917506:AG917507 JS917506:KC917507 TO917506:TY917507 ADK917506:ADU917507 ANG917506:ANQ917507 AXC917506:AXM917507 BGY917506:BHI917507 BQU917506:BRE917507 CAQ917506:CBA917507 CKM917506:CKW917507 CUI917506:CUS917507 DEE917506:DEO917507 DOA917506:DOK917507 DXW917506:DYG917507 EHS917506:EIC917507 ERO917506:ERY917507 FBK917506:FBU917507 FLG917506:FLQ917507 FVC917506:FVM917507 GEY917506:GFI917507 GOU917506:GPE917507 GYQ917506:GZA917507 HIM917506:HIW917507 HSI917506:HSS917507 ICE917506:ICO917507 IMA917506:IMK917507 IVW917506:IWG917507 JFS917506:JGC917507 JPO917506:JPY917507 JZK917506:JZU917507 KJG917506:KJQ917507 KTC917506:KTM917507 LCY917506:LDI917507 LMU917506:LNE917507 LWQ917506:LXA917507 MGM917506:MGW917507 MQI917506:MQS917507 NAE917506:NAO917507 NKA917506:NKK917507 NTW917506:NUG917507 ODS917506:OEC917507 ONO917506:ONY917507 OXK917506:OXU917507 PHG917506:PHQ917507 PRC917506:PRM917507 QAY917506:QBI917507 QKU917506:QLE917507 QUQ917506:QVA917507 REM917506:REW917507 ROI917506:ROS917507 RYE917506:RYO917507 SIA917506:SIK917507 SRW917506:SSG917507 TBS917506:TCC917507 TLO917506:TLY917507 TVK917506:TVU917507 UFG917506:UFQ917507 UPC917506:UPM917507 UYY917506:UZI917507 VIU917506:VJE917507 VSQ917506:VTA917507 WCM917506:WCW917507 WMI917506:WMS917507 WWE917506:WWO917507 W983042:AG983043 JS983042:KC983043 TO983042:TY983043 ADK983042:ADU983043 ANG983042:ANQ983043 AXC983042:AXM983043 BGY983042:BHI983043 BQU983042:BRE983043 CAQ983042:CBA983043 CKM983042:CKW983043 CUI983042:CUS983043 DEE983042:DEO983043 DOA983042:DOK983043 DXW983042:DYG983043 EHS983042:EIC983043 ERO983042:ERY983043 FBK983042:FBU983043 FLG983042:FLQ983043 FVC983042:FVM983043 GEY983042:GFI983043 GOU983042:GPE983043 GYQ983042:GZA983043 HIM983042:HIW983043 HSI983042:HSS983043 ICE983042:ICO983043 IMA983042:IMK983043 IVW983042:IWG983043 JFS983042:JGC983043 JPO983042:JPY983043 JZK983042:JZU983043 KJG983042:KJQ983043 KTC983042:KTM983043 LCY983042:LDI983043 LMU983042:LNE983043 LWQ983042:LXA983043 MGM983042:MGW983043 MQI983042:MQS983043 NAE983042:NAO983043 NKA983042:NKK983043 NTW983042:NUG983043 ODS983042:OEC983043 ONO983042:ONY983043 OXK983042:OXU983043 PHG983042:PHQ983043 PRC983042:PRM983043 QAY983042:QBI983043 QKU983042:QLE983043 QUQ983042:QVA983043 REM983042:REW983043 ROI983042:ROS983043 RYE983042:RYO983043 SIA983042:SIK983043 SRW983042:SSG983043 TBS983042:TCC983043 TLO983042:TLY983043 TVK983042:TVU983043 UFG983042:UFQ983043 UPC983042:UPM983043 UYY983042:UZI983043 VIU983042:VJE983043 VSQ983042:VTA983043 WCM983042:WCW983043 WMI983042:WMS983043 WWE983042:WWO983043 Y7:AG7 JU7:KC7 TQ7:TY7 ADM7:ADU7 ANI7:ANQ7 AXE7:AXM7 BHA7:BHI7 BQW7:BRE7 CAS7:CBA7 CKO7:CKW7 CUK7:CUS7 DEG7:DEO7 DOC7:DOK7 DXY7:DYG7 EHU7:EIC7 ERQ7:ERY7 FBM7:FBU7 FLI7:FLQ7 FVE7:FVM7 GFA7:GFI7 GOW7:GPE7 GYS7:GZA7 HIO7:HIW7 HSK7:HSS7 ICG7:ICO7 IMC7:IMK7 IVY7:IWG7 JFU7:JGC7 JPQ7:JPY7 JZM7:JZU7 KJI7:KJQ7 KTE7:KTM7 LDA7:LDI7 LMW7:LNE7 LWS7:LXA7 MGO7:MGW7 MQK7:MQS7 NAG7:NAO7 NKC7:NKK7 NTY7:NUG7 ODU7:OEC7 ONQ7:ONY7 OXM7:OXU7 PHI7:PHQ7 PRE7:PRM7 QBA7:QBI7 QKW7:QLE7 QUS7:QVA7 REO7:REW7 ROK7:ROS7 RYG7:RYO7 SIC7:SIK7 SRY7:SSG7 TBU7:TCC7 TLQ7:TLY7 TVM7:TVU7 UFI7:UFQ7 UPE7:UPM7 UZA7:UZI7 VIW7:VJE7 VSS7:VTA7 WCO7:WCW7 WMK7:WMS7 WWG7:WWO7 Y65543:AG65543 JU65543:KC65543 TQ65543:TY65543 ADM65543:ADU65543 ANI65543:ANQ65543 AXE65543:AXM65543 BHA65543:BHI65543 BQW65543:BRE65543 CAS65543:CBA65543 CKO65543:CKW65543 CUK65543:CUS65543 DEG65543:DEO65543 DOC65543:DOK65543 DXY65543:DYG65543 EHU65543:EIC65543 ERQ65543:ERY65543 FBM65543:FBU65543 FLI65543:FLQ65543 FVE65543:FVM65543 GFA65543:GFI65543 GOW65543:GPE65543 GYS65543:GZA65543 HIO65543:HIW65543 HSK65543:HSS65543 ICG65543:ICO65543 IMC65543:IMK65543 IVY65543:IWG65543 JFU65543:JGC65543 JPQ65543:JPY65543 JZM65543:JZU65543 KJI65543:KJQ65543 KTE65543:KTM65543 LDA65543:LDI65543 LMW65543:LNE65543 LWS65543:LXA65543 MGO65543:MGW65543 MQK65543:MQS65543 NAG65543:NAO65543 NKC65543:NKK65543 NTY65543:NUG65543 ODU65543:OEC65543 ONQ65543:ONY65543 OXM65543:OXU65543 PHI65543:PHQ65543 PRE65543:PRM65543 QBA65543:QBI65543 QKW65543:QLE65543 QUS65543:QVA65543 REO65543:REW65543 ROK65543:ROS65543 RYG65543:RYO65543 SIC65543:SIK65543 SRY65543:SSG65543 TBU65543:TCC65543 TLQ65543:TLY65543 TVM65543:TVU65543 UFI65543:UFQ65543 UPE65543:UPM65543 UZA65543:UZI65543 VIW65543:VJE65543 VSS65543:VTA65543 WCO65543:WCW65543 WMK65543:WMS65543 WWG65543:WWO65543 Y131079:AG131079 JU131079:KC131079 TQ131079:TY131079 ADM131079:ADU131079 ANI131079:ANQ131079 AXE131079:AXM131079 BHA131079:BHI131079 BQW131079:BRE131079 CAS131079:CBA131079 CKO131079:CKW131079 CUK131079:CUS131079 DEG131079:DEO131079 DOC131079:DOK131079 DXY131079:DYG131079 EHU131079:EIC131079 ERQ131079:ERY131079 FBM131079:FBU131079 FLI131079:FLQ131079 FVE131079:FVM131079 GFA131079:GFI131079 GOW131079:GPE131079 GYS131079:GZA131079 HIO131079:HIW131079 HSK131079:HSS131079 ICG131079:ICO131079 IMC131079:IMK131079 IVY131079:IWG131079 JFU131079:JGC131079 JPQ131079:JPY131079 JZM131079:JZU131079 KJI131079:KJQ131079 KTE131079:KTM131079 LDA131079:LDI131079 LMW131079:LNE131079 LWS131079:LXA131079 MGO131079:MGW131079 MQK131079:MQS131079 NAG131079:NAO131079 NKC131079:NKK131079 NTY131079:NUG131079 ODU131079:OEC131079 ONQ131079:ONY131079 OXM131079:OXU131079 PHI131079:PHQ131079 PRE131079:PRM131079 QBA131079:QBI131079 QKW131079:QLE131079 QUS131079:QVA131079 REO131079:REW131079 ROK131079:ROS131079 RYG131079:RYO131079 SIC131079:SIK131079 SRY131079:SSG131079 TBU131079:TCC131079 TLQ131079:TLY131079 TVM131079:TVU131079 UFI131079:UFQ131079 UPE131079:UPM131079 UZA131079:UZI131079 VIW131079:VJE131079 VSS131079:VTA131079 WCO131079:WCW131079 WMK131079:WMS131079 WWG131079:WWO131079 Y196615:AG196615 JU196615:KC196615 TQ196615:TY196615 ADM196615:ADU196615 ANI196615:ANQ196615 AXE196615:AXM196615 BHA196615:BHI196615 BQW196615:BRE196615 CAS196615:CBA196615 CKO196615:CKW196615 CUK196615:CUS196615 DEG196615:DEO196615 DOC196615:DOK196615 DXY196615:DYG196615 EHU196615:EIC196615 ERQ196615:ERY196615 FBM196615:FBU196615 FLI196615:FLQ196615 FVE196615:FVM196615 GFA196615:GFI196615 GOW196615:GPE196615 GYS196615:GZA196615 HIO196615:HIW196615 HSK196615:HSS196615 ICG196615:ICO196615 IMC196615:IMK196615 IVY196615:IWG196615 JFU196615:JGC196615 JPQ196615:JPY196615 JZM196615:JZU196615 KJI196615:KJQ196615 KTE196615:KTM196615 LDA196615:LDI196615 LMW196615:LNE196615 LWS196615:LXA196615 MGO196615:MGW196615 MQK196615:MQS196615 NAG196615:NAO196615 NKC196615:NKK196615 NTY196615:NUG196615 ODU196615:OEC196615 ONQ196615:ONY196615 OXM196615:OXU196615 PHI196615:PHQ196615 PRE196615:PRM196615 QBA196615:QBI196615 QKW196615:QLE196615 QUS196615:QVA196615 REO196615:REW196615 ROK196615:ROS196615 RYG196615:RYO196615 SIC196615:SIK196615 SRY196615:SSG196615 TBU196615:TCC196615 TLQ196615:TLY196615 TVM196615:TVU196615 UFI196615:UFQ196615 UPE196615:UPM196615 UZA196615:UZI196615 VIW196615:VJE196615 VSS196615:VTA196615 WCO196615:WCW196615 WMK196615:WMS196615 WWG196615:WWO196615 Y262151:AG262151 JU262151:KC262151 TQ262151:TY262151 ADM262151:ADU262151 ANI262151:ANQ262151 AXE262151:AXM262151 BHA262151:BHI262151 BQW262151:BRE262151 CAS262151:CBA262151 CKO262151:CKW262151 CUK262151:CUS262151 DEG262151:DEO262151 DOC262151:DOK262151 DXY262151:DYG262151 EHU262151:EIC262151 ERQ262151:ERY262151 FBM262151:FBU262151 FLI262151:FLQ262151 FVE262151:FVM262151 GFA262151:GFI262151 GOW262151:GPE262151 GYS262151:GZA262151 HIO262151:HIW262151 HSK262151:HSS262151 ICG262151:ICO262151 IMC262151:IMK262151 IVY262151:IWG262151 JFU262151:JGC262151 JPQ262151:JPY262151 JZM262151:JZU262151 KJI262151:KJQ262151 KTE262151:KTM262151 LDA262151:LDI262151 LMW262151:LNE262151 LWS262151:LXA262151 MGO262151:MGW262151 MQK262151:MQS262151 NAG262151:NAO262151 NKC262151:NKK262151 NTY262151:NUG262151 ODU262151:OEC262151 ONQ262151:ONY262151 OXM262151:OXU262151 PHI262151:PHQ262151 PRE262151:PRM262151 QBA262151:QBI262151 QKW262151:QLE262151 QUS262151:QVA262151 REO262151:REW262151 ROK262151:ROS262151 RYG262151:RYO262151 SIC262151:SIK262151 SRY262151:SSG262151 TBU262151:TCC262151 TLQ262151:TLY262151 TVM262151:TVU262151 UFI262151:UFQ262151 UPE262151:UPM262151 UZA262151:UZI262151 VIW262151:VJE262151 VSS262151:VTA262151 WCO262151:WCW262151 WMK262151:WMS262151 WWG262151:WWO262151 Y327687:AG327687 JU327687:KC327687 TQ327687:TY327687 ADM327687:ADU327687 ANI327687:ANQ327687 AXE327687:AXM327687 BHA327687:BHI327687 BQW327687:BRE327687 CAS327687:CBA327687 CKO327687:CKW327687 CUK327687:CUS327687 DEG327687:DEO327687 DOC327687:DOK327687 DXY327687:DYG327687 EHU327687:EIC327687 ERQ327687:ERY327687 FBM327687:FBU327687 FLI327687:FLQ327687 FVE327687:FVM327687 GFA327687:GFI327687 GOW327687:GPE327687 GYS327687:GZA327687 HIO327687:HIW327687 HSK327687:HSS327687 ICG327687:ICO327687 IMC327687:IMK327687 IVY327687:IWG327687 JFU327687:JGC327687 JPQ327687:JPY327687 JZM327687:JZU327687 KJI327687:KJQ327687 KTE327687:KTM327687 LDA327687:LDI327687 LMW327687:LNE327687 LWS327687:LXA327687 MGO327687:MGW327687 MQK327687:MQS327687 NAG327687:NAO327687 NKC327687:NKK327687 NTY327687:NUG327687 ODU327687:OEC327687 ONQ327687:ONY327687 OXM327687:OXU327687 PHI327687:PHQ327687 PRE327687:PRM327687 QBA327687:QBI327687 QKW327687:QLE327687 QUS327687:QVA327687 REO327687:REW327687 ROK327687:ROS327687 RYG327687:RYO327687 SIC327687:SIK327687 SRY327687:SSG327687 TBU327687:TCC327687 TLQ327687:TLY327687 TVM327687:TVU327687 UFI327687:UFQ327687 UPE327687:UPM327687 UZA327687:UZI327687 VIW327687:VJE327687 VSS327687:VTA327687 WCO327687:WCW327687 WMK327687:WMS327687 WWG327687:WWO327687 Y393223:AG393223 JU393223:KC393223 TQ393223:TY393223 ADM393223:ADU393223 ANI393223:ANQ393223 AXE393223:AXM393223 BHA393223:BHI393223 BQW393223:BRE393223 CAS393223:CBA393223 CKO393223:CKW393223 CUK393223:CUS393223 DEG393223:DEO393223 DOC393223:DOK393223 DXY393223:DYG393223 EHU393223:EIC393223 ERQ393223:ERY393223 FBM393223:FBU393223 FLI393223:FLQ393223 FVE393223:FVM393223 GFA393223:GFI393223 GOW393223:GPE393223 GYS393223:GZA393223 HIO393223:HIW393223 HSK393223:HSS393223 ICG393223:ICO393223 IMC393223:IMK393223 IVY393223:IWG393223 JFU393223:JGC393223 JPQ393223:JPY393223 JZM393223:JZU393223 KJI393223:KJQ393223 KTE393223:KTM393223 LDA393223:LDI393223 LMW393223:LNE393223 LWS393223:LXA393223 MGO393223:MGW393223 MQK393223:MQS393223 NAG393223:NAO393223 NKC393223:NKK393223 NTY393223:NUG393223 ODU393223:OEC393223 ONQ393223:ONY393223 OXM393223:OXU393223 PHI393223:PHQ393223 PRE393223:PRM393223 QBA393223:QBI393223 QKW393223:QLE393223 QUS393223:QVA393223 REO393223:REW393223 ROK393223:ROS393223 RYG393223:RYO393223 SIC393223:SIK393223 SRY393223:SSG393223 TBU393223:TCC393223 TLQ393223:TLY393223 TVM393223:TVU393223 UFI393223:UFQ393223 UPE393223:UPM393223 UZA393223:UZI393223 VIW393223:VJE393223 VSS393223:VTA393223 WCO393223:WCW393223 WMK393223:WMS393223 WWG393223:WWO393223 Y458759:AG458759 JU458759:KC458759 TQ458759:TY458759 ADM458759:ADU458759 ANI458759:ANQ458759 AXE458759:AXM458759 BHA458759:BHI458759 BQW458759:BRE458759 CAS458759:CBA458759 CKO458759:CKW458759 CUK458759:CUS458759 DEG458759:DEO458759 DOC458759:DOK458759 DXY458759:DYG458759 EHU458759:EIC458759 ERQ458759:ERY458759 FBM458759:FBU458759 FLI458759:FLQ458759 FVE458759:FVM458759 GFA458759:GFI458759 GOW458759:GPE458759 GYS458759:GZA458759 HIO458759:HIW458759 HSK458759:HSS458759 ICG458759:ICO458759 IMC458759:IMK458759 IVY458759:IWG458759 JFU458759:JGC458759 JPQ458759:JPY458759 JZM458759:JZU458759 KJI458759:KJQ458759 KTE458759:KTM458759 LDA458759:LDI458759 LMW458759:LNE458759 LWS458759:LXA458759 MGO458759:MGW458759 MQK458759:MQS458759 NAG458759:NAO458759 NKC458759:NKK458759 NTY458759:NUG458759 ODU458759:OEC458759 ONQ458759:ONY458759 OXM458759:OXU458759 PHI458759:PHQ458759 PRE458759:PRM458759 QBA458759:QBI458759 QKW458759:QLE458759 QUS458759:QVA458759 REO458759:REW458759 ROK458759:ROS458759 RYG458759:RYO458759 SIC458759:SIK458759 SRY458759:SSG458759 TBU458759:TCC458759 TLQ458759:TLY458759 TVM458759:TVU458759 UFI458759:UFQ458759 UPE458759:UPM458759 UZA458759:UZI458759 VIW458759:VJE458759 VSS458759:VTA458759 WCO458759:WCW458759 WMK458759:WMS458759 WWG458759:WWO458759 Y524295:AG524295 JU524295:KC524295 TQ524295:TY524295 ADM524295:ADU524295 ANI524295:ANQ524295 AXE524295:AXM524295 BHA524295:BHI524295 BQW524295:BRE524295 CAS524295:CBA524295 CKO524295:CKW524295 CUK524295:CUS524295 DEG524295:DEO524295 DOC524295:DOK524295 DXY524295:DYG524295 EHU524295:EIC524295 ERQ524295:ERY524295 FBM524295:FBU524295 FLI524295:FLQ524295 FVE524295:FVM524295 GFA524295:GFI524295 GOW524295:GPE524295 GYS524295:GZA524295 HIO524295:HIW524295 HSK524295:HSS524295 ICG524295:ICO524295 IMC524295:IMK524295 IVY524295:IWG524295 JFU524295:JGC524295 JPQ524295:JPY524295 JZM524295:JZU524295 KJI524295:KJQ524295 KTE524295:KTM524295 LDA524295:LDI524295 LMW524295:LNE524295 LWS524295:LXA524295 MGO524295:MGW524295 MQK524295:MQS524295 NAG524295:NAO524295 NKC524295:NKK524295 NTY524295:NUG524295 ODU524295:OEC524295 ONQ524295:ONY524295 OXM524295:OXU524295 PHI524295:PHQ524295 PRE524295:PRM524295 QBA524295:QBI524295 QKW524295:QLE524295 QUS524295:QVA524295 REO524295:REW524295 ROK524295:ROS524295 RYG524295:RYO524295 SIC524295:SIK524295 SRY524295:SSG524295 TBU524295:TCC524295 TLQ524295:TLY524295 TVM524295:TVU524295 UFI524295:UFQ524295 UPE524295:UPM524295 UZA524295:UZI524295 VIW524295:VJE524295 VSS524295:VTA524295 WCO524295:WCW524295 WMK524295:WMS524295 WWG524295:WWO524295 Y589831:AG589831 JU589831:KC589831 TQ589831:TY589831 ADM589831:ADU589831 ANI589831:ANQ589831 AXE589831:AXM589831 BHA589831:BHI589831 BQW589831:BRE589831 CAS589831:CBA589831 CKO589831:CKW589831 CUK589831:CUS589831 DEG589831:DEO589831 DOC589831:DOK589831 DXY589831:DYG589831 EHU589831:EIC589831 ERQ589831:ERY589831 FBM589831:FBU589831 FLI589831:FLQ589831 FVE589831:FVM589831 GFA589831:GFI589831 GOW589831:GPE589831 GYS589831:GZA589831 HIO589831:HIW589831 HSK589831:HSS589831 ICG589831:ICO589831 IMC589831:IMK589831 IVY589831:IWG589831 JFU589831:JGC589831 JPQ589831:JPY589831 JZM589831:JZU589831 KJI589831:KJQ589831 KTE589831:KTM589831 LDA589831:LDI589831 LMW589831:LNE589831 LWS589831:LXA589831 MGO589831:MGW589831 MQK589831:MQS589831 NAG589831:NAO589831 NKC589831:NKK589831 NTY589831:NUG589831 ODU589831:OEC589831 ONQ589831:ONY589831 OXM589831:OXU589831 PHI589831:PHQ589831 PRE589831:PRM589831 QBA589831:QBI589831 QKW589831:QLE589831 QUS589831:QVA589831 REO589831:REW589831 ROK589831:ROS589831 RYG589831:RYO589831 SIC589831:SIK589831 SRY589831:SSG589831 TBU589831:TCC589831 TLQ589831:TLY589831 TVM589831:TVU589831 UFI589831:UFQ589831 UPE589831:UPM589831 UZA589831:UZI589831 VIW589831:VJE589831 VSS589831:VTA589831 WCO589831:WCW589831 WMK589831:WMS589831 WWG589831:WWO589831 Y655367:AG655367 JU655367:KC655367 TQ655367:TY655367 ADM655367:ADU655367 ANI655367:ANQ655367 AXE655367:AXM655367 BHA655367:BHI655367 BQW655367:BRE655367 CAS655367:CBA655367 CKO655367:CKW655367 CUK655367:CUS655367 DEG655367:DEO655367 DOC655367:DOK655367 DXY655367:DYG655367 EHU655367:EIC655367 ERQ655367:ERY655367 FBM655367:FBU655367 FLI655367:FLQ655367 FVE655367:FVM655367 GFA655367:GFI655367 GOW655367:GPE655367 GYS655367:GZA655367 HIO655367:HIW655367 HSK655367:HSS655367 ICG655367:ICO655367 IMC655367:IMK655367 IVY655367:IWG655367 JFU655367:JGC655367 JPQ655367:JPY655367 JZM655367:JZU655367 KJI655367:KJQ655367 KTE655367:KTM655367 LDA655367:LDI655367 LMW655367:LNE655367 LWS655367:LXA655367 MGO655367:MGW655367 MQK655367:MQS655367 NAG655367:NAO655367 NKC655367:NKK655367 NTY655367:NUG655367 ODU655367:OEC655367 ONQ655367:ONY655367 OXM655367:OXU655367 PHI655367:PHQ655367 PRE655367:PRM655367 QBA655367:QBI655367 QKW655367:QLE655367 QUS655367:QVA655367 REO655367:REW655367 ROK655367:ROS655367 RYG655367:RYO655367 SIC655367:SIK655367 SRY655367:SSG655367 TBU655367:TCC655367 TLQ655367:TLY655367 TVM655367:TVU655367 UFI655367:UFQ655367 UPE655367:UPM655367 UZA655367:UZI655367 VIW655367:VJE655367 VSS655367:VTA655367 WCO655367:WCW655367 WMK655367:WMS655367 WWG655367:WWO655367 Y720903:AG720903 JU720903:KC720903 TQ720903:TY720903 ADM720903:ADU720903 ANI720903:ANQ720903 AXE720903:AXM720903 BHA720903:BHI720903 BQW720903:BRE720903 CAS720903:CBA720903 CKO720903:CKW720903 CUK720903:CUS720903 DEG720903:DEO720903 DOC720903:DOK720903 DXY720903:DYG720903 EHU720903:EIC720903 ERQ720903:ERY720903 FBM720903:FBU720903 FLI720903:FLQ720903 FVE720903:FVM720903 GFA720903:GFI720903 GOW720903:GPE720903 GYS720903:GZA720903 HIO720903:HIW720903 HSK720903:HSS720903 ICG720903:ICO720903 IMC720903:IMK720903 IVY720903:IWG720903 JFU720903:JGC720903 JPQ720903:JPY720903 JZM720903:JZU720903 KJI720903:KJQ720903 KTE720903:KTM720903 LDA720903:LDI720903 LMW720903:LNE720903 LWS720903:LXA720903 MGO720903:MGW720903 MQK720903:MQS720903 NAG720903:NAO720903 NKC720903:NKK720903 NTY720903:NUG720903 ODU720903:OEC720903 ONQ720903:ONY720903 OXM720903:OXU720903 PHI720903:PHQ720903 PRE720903:PRM720903 QBA720903:QBI720903 QKW720903:QLE720903 QUS720903:QVA720903 REO720903:REW720903 ROK720903:ROS720903 RYG720903:RYO720903 SIC720903:SIK720903 SRY720903:SSG720903 TBU720903:TCC720903 TLQ720903:TLY720903 TVM720903:TVU720903 UFI720903:UFQ720903 UPE720903:UPM720903 UZA720903:UZI720903 VIW720903:VJE720903 VSS720903:VTA720903 WCO720903:WCW720903 WMK720903:WMS720903 WWG720903:WWO720903 Y786439:AG786439 JU786439:KC786439 TQ786439:TY786439 ADM786439:ADU786439 ANI786439:ANQ786439 AXE786439:AXM786439 BHA786439:BHI786439 BQW786439:BRE786439 CAS786439:CBA786439 CKO786439:CKW786439 CUK786439:CUS786439 DEG786439:DEO786439 DOC786439:DOK786439 DXY786439:DYG786439 EHU786439:EIC786439 ERQ786439:ERY786439 FBM786439:FBU786439 FLI786439:FLQ786439 FVE786439:FVM786439 GFA786439:GFI786439 GOW786439:GPE786439 GYS786439:GZA786439 HIO786439:HIW786439 HSK786439:HSS786439 ICG786439:ICO786439 IMC786439:IMK786439 IVY786439:IWG786439 JFU786439:JGC786439 JPQ786439:JPY786439 JZM786439:JZU786439 KJI786439:KJQ786439 KTE786439:KTM786439 LDA786439:LDI786439 LMW786439:LNE786439 LWS786439:LXA786439 MGO786439:MGW786439 MQK786439:MQS786439 NAG786439:NAO786439 NKC786439:NKK786439 NTY786439:NUG786439 ODU786439:OEC786439 ONQ786439:ONY786439 OXM786439:OXU786439 PHI786439:PHQ786439 PRE786439:PRM786439 QBA786439:QBI786439 QKW786439:QLE786439 QUS786439:QVA786439 REO786439:REW786439 ROK786439:ROS786439 RYG786439:RYO786439 SIC786439:SIK786439 SRY786439:SSG786439 TBU786439:TCC786439 TLQ786439:TLY786439 TVM786439:TVU786439 UFI786439:UFQ786439 UPE786439:UPM786439 UZA786439:UZI786439 VIW786439:VJE786439 VSS786439:VTA786439 WCO786439:WCW786439 WMK786439:WMS786439 WWG786439:WWO786439 Y851975:AG851975 JU851975:KC851975 TQ851975:TY851975 ADM851975:ADU851975 ANI851975:ANQ851975 AXE851975:AXM851975 BHA851975:BHI851975 BQW851975:BRE851975 CAS851975:CBA851975 CKO851975:CKW851975 CUK851975:CUS851975 DEG851975:DEO851975 DOC851975:DOK851975 DXY851975:DYG851975 EHU851975:EIC851975 ERQ851975:ERY851975 FBM851975:FBU851975 FLI851975:FLQ851975 FVE851975:FVM851975 GFA851975:GFI851975 GOW851975:GPE851975 GYS851975:GZA851975 HIO851975:HIW851975 HSK851975:HSS851975 ICG851975:ICO851975 IMC851975:IMK851975 IVY851975:IWG851975 JFU851975:JGC851975 JPQ851975:JPY851975 JZM851975:JZU851975 KJI851975:KJQ851975 KTE851975:KTM851975 LDA851975:LDI851975 LMW851975:LNE851975 LWS851975:LXA851975 MGO851975:MGW851975 MQK851975:MQS851975 NAG851975:NAO851975 NKC851975:NKK851975 NTY851975:NUG851975 ODU851975:OEC851975 ONQ851975:ONY851975 OXM851975:OXU851975 PHI851975:PHQ851975 PRE851975:PRM851975 QBA851975:QBI851975 QKW851975:QLE851975 QUS851975:QVA851975 REO851975:REW851975 ROK851975:ROS851975 RYG851975:RYO851975 SIC851975:SIK851975 SRY851975:SSG851975 TBU851975:TCC851975 TLQ851975:TLY851975 TVM851975:TVU851975 UFI851975:UFQ851975 UPE851975:UPM851975 UZA851975:UZI851975 VIW851975:VJE851975 VSS851975:VTA851975 WCO851975:WCW851975 WMK851975:WMS851975 WWG851975:WWO851975 Y917511:AG917511 JU917511:KC917511 TQ917511:TY917511 ADM917511:ADU917511 ANI917511:ANQ917511 AXE917511:AXM917511 BHA917511:BHI917511 BQW917511:BRE917511 CAS917511:CBA917511 CKO917511:CKW917511 CUK917511:CUS917511 DEG917511:DEO917511 DOC917511:DOK917511 DXY917511:DYG917511 EHU917511:EIC917511 ERQ917511:ERY917511 FBM917511:FBU917511 FLI917511:FLQ917511 FVE917511:FVM917511 GFA917511:GFI917511 GOW917511:GPE917511 GYS917511:GZA917511 HIO917511:HIW917511 HSK917511:HSS917511 ICG917511:ICO917511 IMC917511:IMK917511 IVY917511:IWG917511 JFU917511:JGC917511 JPQ917511:JPY917511 JZM917511:JZU917511 KJI917511:KJQ917511 KTE917511:KTM917511 LDA917511:LDI917511 LMW917511:LNE917511 LWS917511:LXA917511 MGO917511:MGW917511 MQK917511:MQS917511 NAG917511:NAO917511 NKC917511:NKK917511 NTY917511:NUG917511 ODU917511:OEC917511 ONQ917511:ONY917511 OXM917511:OXU917511 PHI917511:PHQ917511 PRE917511:PRM917511 QBA917511:QBI917511 QKW917511:QLE917511 QUS917511:QVA917511 REO917511:REW917511 ROK917511:ROS917511 RYG917511:RYO917511 SIC917511:SIK917511 SRY917511:SSG917511 TBU917511:TCC917511 TLQ917511:TLY917511 TVM917511:TVU917511 UFI917511:UFQ917511 UPE917511:UPM917511 UZA917511:UZI917511 VIW917511:VJE917511 VSS917511:VTA917511 WCO917511:WCW917511 WMK917511:WMS917511 WWG917511:WWO917511 Y983047:AG983047 JU983047:KC983047 TQ983047:TY983047 ADM983047:ADU983047 ANI983047:ANQ983047 AXE983047:AXM983047 BHA983047:BHI983047 BQW983047:BRE983047 CAS983047:CBA983047 CKO983047:CKW983047 CUK983047:CUS983047 DEG983047:DEO983047 DOC983047:DOK983047 DXY983047:DYG983047 EHU983047:EIC983047 ERQ983047:ERY983047 FBM983047:FBU983047 FLI983047:FLQ983047 FVE983047:FVM983047 GFA983047:GFI983047 GOW983047:GPE983047 GYS983047:GZA983047 HIO983047:HIW983047 HSK983047:HSS983047 ICG983047:ICO983047 IMC983047:IMK983047 IVY983047:IWG983047 JFU983047:JGC983047 JPQ983047:JPY983047 JZM983047:JZU983047 KJI983047:KJQ983047 KTE983047:KTM983047 LDA983047:LDI983047 LMW983047:LNE983047 LWS983047:LXA983047 MGO983047:MGW983047 MQK983047:MQS983047 NAG983047:NAO983047 NKC983047:NKK983047 NTY983047:NUG983047 ODU983047:OEC983047 ONQ983047:ONY983047 OXM983047:OXU983047 PHI983047:PHQ983047 PRE983047:PRM983047 QBA983047:QBI983047 QKW983047:QLE983047 QUS983047:QVA983047 REO983047:REW983047 ROK983047:ROS983047 RYG983047:RYO983047 SIC983047:SIK983047 SRY983047:SSG983047 TBU983047:TCC983047 TLQ983047:TLY983047 TVM983047:TVU983047 UFI983047:UFQ983047 UPE983047:UPM983047 UZA983047:UZI983047 VIW983047:VJE983047 VSS983047:VTA983047 WCO983047:WCW983047 WMK983047:WMS983047 WWG983047:WWO983047" xr:uid="{00000000-0002-0000-0600-00000B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26 JK1:JK26 TG1:TG26 ADC1:ADC26 AMY1:AMY26 AWU1:AWU26 BGQ1:BGQ26 BQM1:BQM26 CAI1:CAI26 CKE1:CKE26 CUA1:CUA26 DDW1:DDW26 DNS1:DNS26 DXO1:DXO26 EHK1:EHK26 ERG1:ERG26 FBC1:FBC26 FKY1:FKY26 FUU1:FUU26 GEQ1:GEQ26 GOM1:GOM26 GYI1:GYI26 HIE1:HIE26 HSA1:HSA26 IBW1:IBW26 ILS1:ILS26 IVO1:IVO26 JFK1:JFK26 JPG1:JPG26 JZC1:JZC26 KIY1:KIY26 KSU1:KSU26 LCQ1:LCQ26 LMM1:LMM26 LWI1:LWI26 MGE1:MGE26 MQA1:MQA26 MZW1:MZW26 NJS1:NJS26 NTO1:NTO26 ODK1:ODK26 ONG1:ONG26 OXC1:OXC26 PGY1:PGY26 PQU1:PQU26 QAQ1:QAQ26 QKM1:QKM26 QUI1:QUI26 REE1:REE26 ROA1:ROA26 RXW1:RXW26 SHS1:SHS26 SRO1:SRO26 TBK1:TBK26 TLG1:TLG26 TVC1:TVC26 UEY1:UEY26 UOU1:UOU26 UYQ1:UYQ26 VIM1:VIM26 VSI1:VSI26 WCE1:WCE26 WMA1:WMA26 WVW1:WVW26 O65537:O65562 JK65537:JK65562 TG65537:TG65562 ADC65537:ADC65562 AMY65537:AMY65562 AWU65537:AWU65562 BGQ65537:BGQ65562 BQM65537:BQM65562 CAI65537:CAI65562 CKE65537:CKE65562 CUA65537:CUA65562 DDW65537:DDW65562 DNS65537:DNS65562 DXO65537:DXO65562 EHK65537:EHK65562 ERG65537:ERG65562 FBC65537:FBC65562 FKY65537:FKY65562 FUU65537:FUU65562 GEQ65537:GEQ65562 GOM65537:GOM65562 GYI65537:GYI65562 HIE65537:HIE65562 HSA65537:HSA65562 IBW65537:IBW65562 ILS65537:ILS65562 IVO65537:IVO65562 JFK65537:JFK65562 JPG65537:JPG65562 JZC65537:JZC65562 KIY65537:KIY65562 KSU65537:KSU65562 LCQ65537:LCQ65562 LMM65537:LMM65562 LWI65537:LWI65562 MGE65537:MGE65562 MQA65537:MQA65562 MZW65537:MZW65562 NJS65537:NJS65562 NTO65537:NTO65562 ODK65537:ODK65562 ONG65537:ONG65562 OXC65537:OXC65562 PGY65537:PGY65562 PQU65537:PQU65562 QAQ65537:QAQ65562 QKM65537:QKM65562 QUI65537:QUI65562 REE65537:REE65562 ROA65537:ROA65562 RXW65537:RXW65562 SHS65537:SHS65562 SRO65537:SRO65562 TBK65537:TBK65562 TLG65537:TLG65562 TVC65537:TVC65562 UEY65537:UEY65562 UOU65537:UOU65562 UYQ65537:UYQ65562 VIM65537:VIM65562 VSI65537:VSI65562 WCE65537:WCE65562 WMA65537:WMA65562 WVW65537:WVW65562 O131073:O131098 JK131073:JK131098 TG131073:TG131098 ADC131073:ADC131098 AMY131073:AMY131098 AWU131073:AWU131098 BGQ131073:BGQ131098 BQM131073:BQM131098 CAI131073:CAI131098 CKE131073:CKE131098 CUA131073:CUA131098 DDW131073:DDW131098 DNS131073:DNS131098 DXO131073:DXO131098 EHK131073:EHK131098 ERG131073:ERG131098 FBC131073:FBC131098 FKY131073:FKY131098 FUU131073:FUU131098 GEQ131073:GEQ131098 GOM131073:GOM131098 GYI131073:GYI131098 HIE131073:HIE131098 HSA131073:HSA131098 IBW131073:IBW131098 ILS131073:ILS131098 IVO131073:IVO131098 JFK131073:JFK131098 JPG131073:JPG131098 JZC131073:JZC131098 KIY131073:KIY131098 KSU131073:KSU131098 LCQ131073:LCQ131098 LMM131073:LMM131098 LWI131073:LWI131098 MGE131073:MGE131098 MQA131073:MQA131098 MZW131073:MZW131098 NJS131073:NJS131098 NTO131073:NTO131098 ODK131073:ODK131098 ONG131073:ONG131098 OXC131073:OXC131098 PGY131073:PGY131098 PQU131073:PQU131098 QAQ131073:QAQ131098 QKM131073:QKM131098 QUI131073:QUI131098 REE131073:REE131098 ROA131073:ROA131098 RXW131073:RXW131098 SHS131073:SHS131098 SRO131073:SRO131098 TBK131073:TBK131098 TLG131073:TLG131098 TVC131073:TVC131098 UEY131073:UEY131098 UOU131073:UOU131098 UYQ131073:UYQ131098 VIM131073:VIM131098 VSI131073:VSI131098 WCE131073:WCE131098 WMA131073:WMA131098 WVW131073:WVW131098 O196609:O196634 JK196609:JK196634 TG196609:TG196634 ADC196609:ADC196634 AMY196609:AMY196634 AWU196609:AWU196634 BGQ196609:BGQ196634 BQM196609:BQM196634 CAI196609:CAI196634 CKE196609:CKE196634 CUA196609:CUA196634 DDW196609:DDW196634 DNS196609:DNS196634 DXO196609:DXO196634 EHK196609:EHK196634 ERG196609:ERG196634 FBC196609:FBC196634 FKY196609:FKY196634 FUU196609:FUU196634 GEQ196609:GEQ196634 GOM196609:GOM196634 GYI196609:GYI196634 HIE196609:HIE196634 HSA196609:HSA196634 IBW196609:IBW196634 ILS196609:ILS196634 IVO196609:IVO196634 JFK196609:JFK196634 JPG196609:JPG196634 JZC196609:JZC196634 KIY196609:KIY196634 KSU196609:KSU196634 LCQ196609:LCQ196634 LMM196609:LMM196634 LWI196609:LWI196634 MGE196609:MGE196634 MQA196609:MQA196634 MZW196609:MZW196634 NJS196609:NJS196634 NTO196609:NTO196634 ODK196609:ODK196634 ONG196609:ONG196634 OXC196609:OXC196634 PGY196609:PGY196634 PQU196609:PQU196634 QAQ196609:QAQ196634 QKM196609:QKM196634 QUI196609:QUI196634 REE196609:REE196634 ROA196609:ROA196634 RXW196609:RXW196634 SHS196609:SHS196634 SRO196609:SRO196634 TBK196609:TBK196634 TLG196609:TLG196634 TVC196609:TVC196634 UEY196609:UEY196634 UOU196609:UOU196634 UYQ196609:UYQ196634 VIM196609:VIM196634 VSI196609:VSI196634 WCE196609:WCE196634 WMA196609:WMA196634 WVW196609:WVW196634 O262145:O262170 JK262145:JK262170 TG262145:TG262170 ADC262145:ADC262170 AMY262145:AMY262170 AWU262145:AWU262170 BGQ262145:BGQ262170 BQM262145:BQM262170 CAI262145:CAI262170 CKE262145:CKE262170 CUA262145:CUA262170 DDW262145:DDW262170 DNS262145:DNS262170 DXO262145:DXO262170 EHK262145:EHK262170 ERG262145:ERG262170 FBC262145:FBC262170 FKY262145:FKY262170 FUU262145:FUU262170 GEQ262145:GEQ262170 GOM262145:GOM262170 GYI262145:GYI262170 HIE262145:HIE262170 HSA262145:HSA262170 IBW262145:IBW262170 ILS262145:ILS262170 IVO262145:IVO262170 JFK262145:JFK262170 JPG262145:JPG262170 JZC262145:JZC262170 KIY262145:KIY262170 KSU262145:KSU262170 LCQ262145:LCQ262170 LMM262145:LMM262170 LWI262145:LWI262170 MGE262145:MGE262170 MQA262145:MQA262170 MZW262145:MZW262170 NJS262145:NJS262170 NTO262145:NTO262170 ODK262145:ODK262170 ONG262145:ONG262170 OXC262145:OXC262170 PGY262145:PGY262170 PQU262145:PQU262170 QAQ262145:QAQ262170 QKM262145:QKM262170 QUI262145:QUI262170 REE262145:REE262170 ROA262145:ROA262170 RXW262145:RXW262170 SHS262145:SHS262170 SRO262145:SRO262170 TBK262145:TBK262170 TLG262145:TLG262170 TVC262145:TVC262170 UEY262145:UEY262170 UOU262145:UOU262170 UYQ262145:UYQ262170 VIM262145:VIM262170 VSI262145:VSI262170 WCE262145:WCE262170 WMA262145:WMA262170 WVW262145:WVW262170 O327681:O327706 JK327681:JK327706 TG327681:TG327706 ADC327681:ADC327706 AMY327681:AMY327706 AWU327681:AWU327706 BGQ327681:BGQ327706 BQM327681:BQM327706 CAI327681:CAI327706 CKE327681:CKE327706 CUA327681:CUA327706 DDW327681:DDW327706 DNS327681:DNS327706 DXO327681:DXO327706 EHK327681:EHK327706 ERG327681:ERG327706 FBC327681:FBC327706 FKY327681:FKY327706 FUU327681:FUU327706 GEQ327681:GEQ327706 GOM327681:GOM327706 GYI327681:GYI327706 HIE327681:HIE327706 HSA327681:HSA327706 IBW327681:IBW327706 ILS327681:ILS327706 IVO327681:IVO327706 JFK327681:JFK327706 JPG327681:JPG327706 JZC327681:JZC327706 KIY327681:KIY327706 KSU327681:KSU327706 LCQ327681:LCQ327706 LMM327681:LMM327706 LWI327681:LWI327706 MGE327681:MGE327706 MQA327681:MQA327706 MZW327681:MZW327706 NJS327681:NJS327706 NTO327681:NTO327706 ODK327681:ODK327706 ONG327681:ONG327706 OXC327681:OXC327706 PGY327681:PGY327706 PQU327681:PQU327706 QAQ327681:QAQ327706 QKM327681:QKM327706 QUI327681:QUI327706 REE327681:REE327706 ROA327681:ROA327706 RXW327681:RXW327706 SHS327681:SHS327706 SRO327681:SRO327706 TBK327681:TBK327706 TLG327681:TLG327706 TVC327681:TVC327706 UEY327681:UEY327706 UOU327681:UOU327706 UYQ327681:UYQ327706 VIM327681:VIM327706 VSI327681:VSI327706 WCE327681:WCE327706 WMA327681:WMA327706 WVW327681:WVW327706 O393217:O393242 JK393217:JK393242 TG393217:TG393242 ADC393217:ADC393242 AMY393217:AMY393242 AWU393217:AWU393242 BGQ393217:BGQ393242 BQM393217:BQM393242 CAI393217:CAI393242 CKE393217:CKE393242 CUA393217:CUA393242 DDW393217:DDW393242 DNS393217:DNS393242 DXO393217:DXO393242 EHK393217:EHK393242 ERG393217:ERG393242 FBC393217:FBC393242 FKY393217:FKY393242 FUU393217:FUU393242 GEQ393217:GEQ393242 GOM393217:GOM393242 GYI393217:GYI393242 HIE393217:HIE393242 HSA393217:HSA393242 IBW393217:IBW393242 ILS393217:ILS393242 IVO393217:IVO393242 JFK393217:JFK393242 JPG393217:JPG393242 JZC393217:JZC393242 KIY393217:KIY393242 KSU393217:KSU393242 LCQ393217:LCQ393242 LMM393217:LMM393242 LWI393217:LWI393242 MGE393217:MGE393242 MQA393217:MQA393242 MZW393217:MZW393242 NJS393217:NJS393242 NTO393217:NTO393242 ODK393217:ODK393242 ONG393217:ONG393242 OXC393217:OXC393242 PGY393217:PGY393242 PQU393217:PQU393242 QAQ393217:QAQ393242 QKM393217:QKM393242 QUI393217:QUI393242 REE393217:REE393242 ROA393217:ROA393242 RXW393217:RXW393242 SHS393217:SHS393242 SRO393217:SRO393242 TBK393217:TBK393242 TLG393217:TLG393242 TVC393217:TVC393242 UEY393217:UEY393242 UOU393217:UOU393242 UYQ393217:UYQ393242 VIM393217:VIM393242 VSI393217:VSI393242 WCE393217:WCE393242 WMA393217:WMA393242 WVW393217:WVW393242 O458753:O458778 JK458753:JK458778 TG458753:TG458778 ADC458753:ADC458778 AMY458753:AMY458778 AWU458753:AWU458778 BGQ458753:BGQ458778 BQM458753:BQM458778 CAI458753:CAI458778 CKE458753:CKE458778 CUA458753:CUA458778 DDW458753:DDW458778 DNS458753:DNS458778 DXO458753:DXO458778 EHK458753:EHK458778 ERG458753:ERG458778 FBC458753:FBC458778 FKY458753:FKY458778 FUU458753:FUU458778 GEQ458753:GEQ458778 GOM458753:GOM458778 GYI458753:GYI458778 HIE458753:HIE458778 HSA458753:HSA458778 IBW458753:IBW458778 ILS458753:ILS458778 IVO458753:IVO458778 JFK458753:JFK458778 JPG458753:JPG458778 JZC458753:JZC458778 KIY458753:KIY458778 KSU458753:KSU458778 LCQ458753:LCQ458778 LMM458753:LMM458778 LWI458753:LWI458778 MGE458753:MGE458778 MQA458753:MQA458778 MZW458753:MZW458778 NJS458753:NJS458778 NTO458753:NTO458778 ODK458753:ODK458778 ONG458753:ONG458778 OXC458753:OXC458778 PGY458753:PGY458778 PQU458753:PQU458778 QAQ458753:QAQ458778 QKM458753:QKM458778 QUI458753:QUI458778 REE458753:REE458778 ROA458753:ROA458778 RXW458753:RXW458778 SHS458753:SHS458778 SRO458753:SRO458778 TBK458753:TBK458778 TLG458753:TLG458778 TVC458753:TVC458778 UEY458753:UEY458778 UOU458753:UOU458778 UYQ458753:UYQ458778 VIM458753:VIM458778 VSI458753:VSI458778 WCE458753:WCE458778 WMA458753:WMA458778 WVW458753:WVW458778 O524289:O524314 JK524289:JK524314 TG524289:TG524314 ADC524289:ADC524314 AMY524289:AMY524314 AWU524289:AWU524314 BGQ524289:BGQ524314 BQM524289:BQM524314 CAI524289:CAI524314 CKE524289:CKE524314 CUA524289:CUA524314 DDW524289:DDW524314 DNS524289:DNS524314 DXO524289:DXO524314 EHK524289:EHK524314 ERG524289:ERG524314 FBC524289:FBC524314 FKY524289:FKY524314 FUU524289:FUU524314 GEQ524289:GEQ524314 GOM524289:GOM524314 GYI524289:GYI524314 HIE524289:HIE524314 HSA524289:HSA524314 IBW524289:IBW524314 ILS524289:ILS524314 IVO524289:IVO524314 JFK524289:JFK524314 JPG524289:JPG524314 JZC524289:JZC524314 KIY524289:KIY524314 KSU524289:KSU524314 LCQ524289:LCQ524314 LMM524289:LMM524314 LWI524289:LWI524314 MGE524289:MGE524314 MQA524289:MQA524314 MZW524289:MZW524314 NJS524289:NJS524314 NTO524289:NTO524314 ODK524289:ODK524314 ONG524289:ONG524314 OXC524289:OXC524314 PGY524289:PGY524314 PQU524289:PQU524314 QAQ524289:QAQ524314 QKM524289:QKM524314 QUI524289:QUI524314 REE524289:REE524314 ROA524289:ROA524314 RXW524289:RXW524314 SHS524289:SHS524314 SRO524289:SRO524314 TBK524289:TBK524314 TLG524289:TLG524314 TVC524289:TVC524314 UEY524289:UEY524314 UOU524289:UOU524314 UYQ524289:UYQ524314 VIM524289:VIM524314 VSI524289:VSI524314 WCE524289:WCE524314 WMA524289:WMA524314 WVW524289:WVW524314 O589825:O589850 JK589825:JK589850 TG589825:TG589850 ADC589825:ADC589850 AMY589825:AMY589850 AWU589825:AWU589850 BGQ589825:BGQ589850 BQM589825:BQM589850 CAI589825:CAI589850 CKE589825:CKE589850 CUA589825:CUA589850 DDW589825:DDW589850 DNS589825:DNS589850 DXO589825:DXO589850 EHK589825:EHK589850 ERG589825:ERG589850 FBC589825:FBC589850 FKY589825:FKY589850 FUU589825:FUU589850 GEQ589825:GEQ589850 GOM589825:GOM589850 GYI589825:GYI589850 HIE589825:HIE589850 HSA589825:HSA589850 IBW589825:IBW589850 ILS589825:ILS589850 IVO589825:IVO589850 JFK589825:JFK589850 JPG589825:JPG589850 JZC589825:JZC589850 KIY589825:KIY589850 KSU589825:KSU589850 LCQ589825:LCQ589850 LMM589825:LMM589850 LWI589825:LWI589850 MGE589825:MGE589850 MQA589825:MQA589850 MZW589825:MZW589850 NJS589825:NJS589850 NTO589825:NTO589850 ODK589825:ODK589850 ONG589825:ONG589850 OXC589825:OXC589850 PGY589825:PGY589850 PQU589825:PQU589850 QAQ589825:QAQ589850 QKM589825:QKM589850 QUI589825:QUI589850 REE589825:REE589850 ROA589825:ROA589850 RXW589825:RXW589850 SHS589825:SHS589850 SRO589825:SRO589850 TBK589825:TBK589850 TLG589825:TLG589850 TVC589825:TVC589850 UEY589825:UEY589850 UOU589825:UOU589850 UYQ589825:UYQ589850 VIM589825:VIM589850 VSI589825:VSI589850 WCE589825:WCE589850 WMA589825:WMA589850 WVW589825:WVW589850 O655361:O655386 JK655361:JK655386 TG655361:TG655386 ADC655361:ADC655386 AMY655361:AMY655386 AWU655361:AWU655386 BGQ655361:BGQ655386 BQM655361:BQM655386 CAI655361:CAI655386 CKE655361:CKE655386 CUA655361:CUA655386 DDW655361:DDW655386 DNS655361:DNS655386 DXO655361:DXO655386 EHK655361:EHK655386 ERG655361:ERG655386 FBC655361:FBC655386 FKY655361:FKY655386 FUU655361:FUU655386 GEQ655361:GEQ655386 GOM655361:GOM655386 GYI655361:GYI655386 HIE655361:HIE655386 HSA655361:HSA655386 IBW655361:IBW655386 ILS655361:ILS655386 IVO655361:IVO655386 JFK655361:JFK655386 JPG655361:JPG655386 JZC655361:JZC655386 KIY655361:KIY655386 KSU655361:KSU655386 LCQ655361:LCQ655386 LMM655361:LMM655386 LWI655361:LWI655386 MGE655361:MGE655386 MQA655361:MQA655386 MZW655361:MZW655386 NJS655361:NJS655386 NTO655361:NTO655386 ODK655361:ODK655386 ONG655361:ONG655386 OXC655361:OXC655386 PGY655361:PGY655386 PQU655361:PQU655386 QAQ655361:QAQ655386 QKM655361:QKM655386 QUI655361:QUI655386 REE655361:REE655386 ROA655361:ROA655386 RXW655361:RXW655386 SHS655361:SHS655386 SRO655361:SRO655386 TBK655361:TBK655386 TLG655361:TLG655386 TVC655361:TVC655386 UEY655361:UEY655386 UOU655361:UOU655386 UYQ655361:UYQ655386 VIM655361:VIM655386 VSI655361:VSI655386 WCE655361:WCE655386 WMA655361:WMA655386 WVW655361:WVW655386 O720897:O720922 JK720897:JK720922 TG720897:TG720922 ADC720897:ADC720922 AMY720897:AMY720922 AWU720897:AWU720922 BGQ720897:BGQ720922 BQM720897:BQM720922 CAI720897:CAI720922 CKE720897:CKE720922 CUA720897:CUA720922 DDW720897:DDW720922 DNS720897:DNS720922 DXO720897:DXO720922 EHK720897:EHK720922 ERG720897:ERG720922 FBC720897:FBC720922 FKY720897:FKY720922 FUU720897:FUU720922 GEQ720897:GEQ720922 GOM720897:GOM720922 GYI720897:GYI720922 HIE720897:HIE720922 HSA720897:HSA720922 IBW720897:IBW720922 ILS720897:ILS720922 IVO720897:IVO720922 JFK720897:JFK720922 JPG720897:JPG720922 JZC720897:JZC720922 KIY720897:KIY720922 KSU720897:KSU720922 LCQ720897:LCQ720922 LMM720897:LMM720922 LWI720897:LWI720922 MGE720897:MGE720922 MQA720897:MQA720922 MZW720897:MZW720922 NJS720897:NJS720922 NTO720897:NTO720922 ODK720897:ODK720922 ONG720897:ONG720922 OXC720897:OXC720922 PGY720897:PGY720922 PQU720897:PQU720922 QAQ720897:QAQ720922 QKM720897:QKM720922 QUI720897:QUI720922 REE720897:REE720922 ROA720897:ROA720922 RXW720897:RXW720922 SHS720897:SHS720922 SRO720897:SRO720922 TBK720897:TBK720922 TLG720897:TLG720922 TVC720897:TVC720922 UEY720897:UEY720922 UOU720897:UOU720922 UYQ720897:UYQ720922 VIM720897:VIM720922 VSI720897:VSI720922 WCE720897:WCE720922 WMA720897:WMA720922 WVW720897:WVW720922 O786433:O786458 JK786433:JK786458 TG786433:TG786458 ADC786433:ADC786458 AMY786433:AMY786458 AWU786433:AWU786458 BGQ786433:BGQ786458 BQM786433:BQM786458 CAI786433:CAI786458 CKE786433:CKE786458 CUA786433:CUA786458 DDW786433:DDW786458 DNS786433:DNS786458 DXO786433:DXO786458 EHK786433:EHK786458 ERG786433:ERG786458 FBC786433:FBC786458 FKY786433:FKY786458 FUU786433:FUU786458 GEQ786433:GEQ786458 GOM786433:GOM786458 GYI786433:GYI786458 HIE786433:HIE786458 HSA786433:HSA786458 IBW786433:IBW786458 ILS786433:ILS786458 IVO786433:IVO786458 JFK786433:JFK786458 JPG786433:JPG786458 JZC786433:JZC786458 KIY786433:KIY786458 KSU786433:KSU786458 LCQ786433:LCQ786458 LMM786433:LMM786458 LWI786433:LWI786458 MGE786433:MGE786458 MQA786433:MQA786458 MZW786433:MZW786458 NJS786433:NJS786458 NTO786433:NTO786458 ODK786433:ODK786458 ONG786433:ONG786458 OXC786433:OXC786458 PGY786433:PGY786458 PQU786433:PQU786458 QAQ786433:QAQ786458 QKM786433:QKM786458 QUI786433:QUI786458 REE786433:REE786458 ROA786433:ROA786458 RXW786433:RXW786458 SHS786433:SHS786458 SRO786433:SRO786458 TBK786433:TBK786458 TLG786433:TLG786458 TVC786433:TVC786458 UEY786433:UEY786458 UOU786433:UOU786458 UYQ786433:UYQ786458 VIM786433:VIM786458 VSI786433:VSI786458 WCE786433:WCE786458 WMA786433:WMA786458 WVW786433:WVW786458 O851969:O851994 JK851969:JK851994 TG851969:TG851994 ADC851969:ADC851994 AMY851969:AMY851994 AWU851969:AWU851994 BGQ851969:BGQ851994 BQM851969:BQM851994 CAI851969:CAI851994 CKE851969:CKE851994 CUA851969:CUA851994 DDW851969:DDW851994 DNS851969:DNS851994 DXO851969:DXO851994 EHK851969:EHK851994 ERG851969:ERG851994 FBC851969:FBC851994 FKY851969:FKY851994 FUU851969:FUU851994 GEQ851969:GEQ851994 GOM851969:GOM851994 GYI851969:GYI851994 HIE851969:HIE851994 HSA851969:HSA851994 IBW851969:IBW851994 ILS851969:ILS851994 IVO851969:IVO851994 JFK851969:JFK851994 JPG851969:JPG851994 JZC851969:JZC851994 KIY851969:KIY851994 KSU851969:KSU851994 LCQ851969:LCQ851994 LMM851969:LMM851994 LWI851969:LWI851994 MGE851969:MGE851994 MQA851969:MQA851994 MZW851969:MZW851994 NJS851969:NJS851994 NTO851969:NTO851994 ODK851969:ODK851994 ONG851969:ONG851994 OXC851969:OXC851994 PGY851969:PGY851994 PQU851969:PQU851994 QAQ851969:QAQ851994 QKM851969:QKM851994 QUI851969:QUI851994 REE851969:REE851994 ROA851969:ROA851994 RXW851969:RXW851994 SHS851969:SHS851994 SRO851969:SRO851994 TBK851969:TBK851994 TLG851969:TLG851994 TVC851969:TVC851994 UEY851969:UEY851994 UOU851969:UOU851994 UYQ851969:UYQ851994 VIM851969:VIM851994 VSI851969:VSI851994 WCE851969:WCE851994 WMA851969:WMA851994 WVW851969:WVW851994 O917505:O917530 JK917505:JK917530 TG917505:TG917530 ADC917505:ADC917530 AMY917505:AMY917530 AWU917505:AWU917530 BGQ917505:BGQ917530 BQM917505:BQM917530 CAI917505:CAI917530 CKE917505:CKE917530 CUA917505:CUA917530 DDW917505:DDW917530 DNS917505:DNS917530 DXO917505:DXO917530 EHK917505:EHK917530 ERG917505:ERG917530 FBC917505:FBC917530 FKY917505:FKY917530 FUU917505:FUU917530 GEQ917505:GEQ917530 GOM917505:GOM917530 GYI917505:GYI917530 HIE917505:HIE917530 HSA917505:HSA917530 IBW917505:IBW917530 ILS917505:ILS917530 IVO917505:IVO917530 JFK917505:JFK917530 JPG917505:JPG917530 JZC917505:JZC917530 KIY917505:KIY917530 KSU917505:KSU917530 LCQ917505:LCQ917530 LMM917505:LMM917530 LWI917505:LWI917530 MGE917505:MGE917530 MQA917505:MQA917530 MZW917505:MZW917530 NJS917505:NJS917530 NTO917505:NTO917530 ODK917505:ODK917530 ONG917505:ONG917530 OXC917505:OXC917530 PGY917505:PGY917530 PQU917505:PQU917530 QAQ917505:QAQ917530 QKM917505:QKM917530 QUI917505:QUI917530 REE917505:REE917530 ROA917505:ROA917530 RXW917505:RXW917530 SHS917505:SHS917530 SRO917505:SRO917530 TBK917505:TBK917530 TLG917505:TLG917530 TVC917505:TVC917530 UEY917505:UEY917530 UOU917505:UOU917530 UYQ917505:UYQ917530 VIM917505:VIM917530 VSI917505:VSI917530 WCE917505:WCE917530 WMA917505:WMA917530 WVW917505:WVW917530 O983041:O983066 JK983041:JK983066 TG983041:TG983066 ADC983041:ADC983066 AMY983041:AMY983066 AWU983041:AWU983066 BGQ983041:BGQ983066 BQM983041:BQM983066 CAI983041:CAI983066 CKE983041:CKE983066 CUA983041:CUA983066 DDW983041:DDW983066 DNS983041:DNS983066 DXO983041:DXO983066 EHK983041:EHK983066 ERG983041:ERG983066 FBC983041:FBC983066 FKY983041:FKY983066 FUU983041:FUU983066 GEQ983041:GEQ983066 GOM983041:GOM983066 GYI983041:GYI983066 HIE983041:HIE983066 HSA983041:HSA983066 IBW983041:IBW983066 ILS983041:ILS983066 IVO983041:IVO983066 JFK983041:JFK983066 JPG983041:JPG983066 JZC983041:JZC983066 KIY983041:KIY983066 KSU983041:KSU983066 LCQ983041:LCQ983066 LMM983041:LMM983066 LWI983041:LWI983066 MGE983041:MGE983066 MQA983041:MQA983066 MZW983041:MZW983066 NJS983041:NJS983066 NTO983041:NTO983066 ODK983041:ODK983066 ONG983041:ONG983066 OXC983041:OXC983066 PGY983041:PGY983066 PQU983041:PQU983066 QAQ983041:QAQ983066 QKM983041:QKM983066 QUI983041:QUI983066 REE983041:REE983066 ROA983041:ROA983066 RXW983041:RXW983066 SHS983041:SHS983066 SRO983041:SRO983066 TBK983041:TBK983066 TLG983041:TLG983066 TVC983041:TVC983066 UEY983041:UEY983066 UOU983041:UOU983066 UYQ983041:UYQ983066 VIM983041:VIM983066 VSI983041:VSI983066 WCE983041:WCE983066 WMA983041:WMA983066 WVW983041:WVW983066" xr:uid="{00000000-0002-0000-0600-00000C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26 JJ2:JJ26 TF2:TF26 ADB2:ADB26 AMX2:AMX26 AWT2:AWT26 BGP2:BGP26 BQL2:BQL26 CAH2:CAH26 CKD2:CKD26 CTZ2:CTZ26 DDV2:DDV26 DNR2:DNR26 DXN2:DXN26 EHJ2:EHJ26 ERF2:ERF26 FBB2:FBB26 FKX2:FKX26 FUT2:FUT26 GEP2:GEP26 GOL2:GOL26 GYH2:GYH26 HID2:HID26 HRZ2:HRZ26 IBV2:IBV26 ILR2:ILR26 IVN2:IVN26 JFJ2:JFJ26 JPF2:JPF26 JZB2:JZB26 KIX2:KIX26 KST2:KST26 LCP2:LCP26 LML2:LML26 LWH2:LWH26 MGD2:MGD26 MPZ2:MPZ26 MZV2:MZV26 NJR2:NJR26 NTN2:NTN26 ODJ2:ODJ26 ONF2:ONF26 OXB2:OXB26 PGX2:PGX26 PQT2:PQT26 QAP2:QAP26 QKL2:QKL26 QUH2:QUH26 RED2:RED26 RNZ2:RNZ26 RXV2:RXV26 SHR2:SHR26 SRN2:SRN26 TBJ2:TBJ26 TLF2:TLF26 TVB2:TVB26 UEX2:UEX26 UOT2:UOT26 UYP2:UYP26 VIL2:VIL26 VSH2:VSH26 WCD2:WCD26 WLZ2:WLZ26 WVV2:WVV26 N65538:N65562 JJ65538:JJ65562 TF65538:TF65562 ADB65538:ADB65562 AMX65538:AMX65562 AWT65538:AWT65562 BGP65538:BGP65562 BQL65538:BQL65562 CAH65538:CAH65562 CKD65538:CKD65562 CTZ65538:CTZ65562 DDV65538:DDV65562 DNR65538:DNR65562 DXN65538:DXN65562 EHJ65538:EHJ65562 ERF65538:ERF65562 FBB65538:FBB65562 FKX65538:FKX65562 FUT65538:FUT65562 GEP65538:GEP65562 GOL65538:GOL65562 GYH65538:GYH65562 HID65538:HID65562 HRZ65538:HRZ65562 IBV65538:IBV65562 ILR65538:ILR65562 IVN65538:IVN65562 JFJ65538:JFJ65562 JPF65538:JPF65562 JZB65538:JZB65562 KIX65538:KIX65562 KST65538:KST65562 LCP65538:LCP65562 LML65538:LML65562 LWH65538:LWH65562 MGD65538:MGD65562 MPZ65538:MPZ65562 MZV65538:MZV65562 NJR65538:NJR65562 NTN65538:NTN65562 ODJ65538:ODJ65562 ONF65538:ONF65562 OXB65538:OXB65562 PGX65538:PGX65562 PQT65538:PQT65562 QAP65538:QAP65562 QKL65538:QKL65562 QUH65538:QUH65562 RED65538:RED65562 RNZ65538:RNZ65562 RXV65538:RXV65562 SHR65538:SHR65562 SRN65538:SRN65562 TBJ65538:TBJ65562 TLF65538:TLF65562 TVB65538:TVB65562 UEX65538:UEX65562 UOT65538:UOT65562 UYP65538:UYP65562 VIL65538:VIL65562 VSH65538:VSH65562 WCD65538:WCD65562 WLZ65538:WLZ65562 WVV65538:WVV65562 N131074:N131098 JJ131074:JJ131098 TF131074:TF131098 ADB131074:ADB131098 AMX131074:AMX131098 AWT131074:AWT131098 BGP131074:BGP131098 BQL131074:BQL131098 CAH131074:CAH131098 CKD131074:CKD131098 CTZ131074:CTZ131098 DDV131074:DDV131098 DNR131074:DNR131098 DXN131074:DXN131098 EHJ131074:EHJ131098 ERF131074:ERF131098 FBB131074:FBB131098 FKX131074:FKX131098 FUT131074:FUT131098 GEP131074:GEP131098 GOL131074:GOL131098 GYH131074:GYH131098 HID131074:HID131098 HRZ131074:HRZ131098 IBV131074:IBV131098 ILR131074:ILR131098 IVN131074:IVN131098 JFJ131074:JFJ131098 JPF131074:JPF131098 JZB131074:JZB131098 KIX131074:KIX131098 KST131074:KST131098 LCP131074:LCP131098 LML131074:LML131098 LWH131074:LWH131098 MGD131074:MGD131098 MPZ131074:MPZ131098 MZV131074:MZV131098 NJR131074:NJR131098 NTN131074:NTN131098 ODJ131074:ODJ131098 ONF131074:ONF131098 OXB131074:OXB131098 PGX131074:PGX131098 PQT131074:PQT131098 QAP131074:QAP131098 QKL131074:QKL131098 QUH131074:QUH131098 RED131074:RED131098 RNZ131074:RNZ131098 RXV131074:RXV131098 SHR131074:SHR131098 SRN131074:SRN131098 TBJ131074:TBJ131098 TLF131074:TLF131098 TVB131074:TVB131098 UEX131074:UEX131098 UOT131074:UOT131098 UYP131074:UYP131098 VIL131074:VIL131098 VSH131074:VSH131098 WCD131074:WCD131098 WLZ131074:WLZ131098 WVV131074:WVV131098 N196610:N196634 JJ196610:JJ196634 TF196610:TF196634 ADB196610:ADB196634 AMX196610:AMX196634 AWT196610:AWT196634 BGP196610:BGP196634 BQL196610:BQL196634 CAH196610:CAH196634 CKD196610:CKD196634 CTZ196610:CTZ196634 DDV196610:DDV196634 DNR196610:DNR196634 DXN196610:DXN196634 EHJ196610:EHJ196634 ERF196610:ERF196634 FBB196610:FBB196634 FKX196610:FKX196634 FUT196610:FUT196634 GEP196610:GEP196634 GOL196610:GOL196634 GYH196610:GYH196634 HID196610:HID196634 HRZ196610:HRZ196634 IBV196610:IBV196634 ILR196610:ILR196634 IVN196610:IVN196634 JFJ196610:JFJ196634 JPF196610:JPF196634 JZB196610:JZB196634 KIX196610:KIX196634 KST196610:KST196634 LCP196610:LCP196634 LML196610:LML196634 LWH196610:LWH196634 MGD196610:MGD196634 MPZ196610:MPZ196634 MZV196610:MZV196634 NJR196610:NJR196634 NTN196610:NTN196634 ODJ196610:ODJ196634 ONF196610:ONF196634 OXB196610:OXB196634 PGX196610:PGX196634 PQT196610:PQT196634 QAP196610:QAP196634 QKL196610:QKL196634 QUH196610:QUH196634 RED196610:RED196634 RNZ196610:RNZ196634 RXV196610:RXV196634 SHR196610:SHR196634 SRN196610:SRN196634 TBJ196610:TBJ196634 TLF196610:TLF196634 TVB196610:TVB196634 UEX196610:UEX196634 UOT196610:UOT196634 UYP196610:UYP196634 VIL196610:VIL196634 VSH196610:VSH196634 WCD196610:WCD196634 WLZ196610:WLZ196634 WVV196610:WVV196634 N262146:N262170 JJ262146:JJ262170 TF262146:TF262170 ADB262146:ADB262170 AMX262146:AMX262170 AWT262146:AWT262170 BGP262146:BGP262170 BQL262146:BQL262170 CAH262146:CAH262170 CKD262146:CKD262170 CTZ262146:CTZ262170 DDV262146:DDV262170 DNR262146:DNR262170 DXN262146:DXN262170 EHJ262146:EHJ262170 ERF262146:ERF262170 FBB262146:FBB262170 FKX262146:FKX262170 FUT262146:FUT262170 GEP262146:GEP262170 GOL262146:GOL262170 GYH262146:GYH262170 HID262146:HID262170 HRZ262146:HRZ262170 IBV262146:IBV262170 ILR262146:ILR262170 IVN262146:IVN262170 JFJ262146:JFJ262170 JPF262146:JPF262170 JZB262146:JZB262170 KIX262146:KIX262170 KST262146:KST262170 LCP262146:LCP262170 LML262146:LML262170 LWH262146:LWH262170 MGD262146:MGD262170 MPZ262146:MPZ262170 MZV262146:MZV262170 NJR262146:NJR262170 NTN262146:NTN262170 ODJ262146:ODJ262170 ONF262146:ONF262170 OXB262146:OXB262170 PGX262146:PGX262170 PQT262146:PQT262170 QAP262146:QAP262170 QKL262146:QKL262170 QUH262146:QUH262170 RED262146:RED262170 RNZ262146:RNZ262170 RXV262146:RXV262170 SHR262146:SHR262170 SRN262146:SRN262170 TBJ262146:TBJ262170 TLF262146:TLF262170 TVB262146:TVB262170 UEX262146:UEX262170 UOT262146:UOT262170 UYP262146:UYP262170 VIL262146:VIL262170 VSH262146:VSH262170 WCD262146:WCD262170 WLZ262146:WLZ262170 WVV262146:WVV262170 N327682:N327706 JJ327682:JJ327706 TF327682:TF327706 ADB327682:ADB327706 AMX327682:AMX327706 AWT327682:AWT327706 BGP327682:BGP327706 BQL327682:BQL327706 CAH327682:CAH327706 CKD327682:CKD327706 CTZ327682:CTZ327706 DDV327682:DDV327706 DNR327682:DNR327706 DXN327682:DXN327706 EHJ327682:EHJ327706 ERF327682:ERF327706 FBB327682:FBB327706 FKX327682:FKX327706 FUT327682:FUT327706 GEP327682:GEP327706 GOL327682:GOL327706 GYH327682:GYH327706 HID327682:HID327706 HRZ327682:HRZ327706 IBV327682:IBV327706 ILR327682:ILR327706 IVN327682:IVN327706 JFJ327682:JFJ327706 JPF327682:JPF327706 JZB327682:JZB327706 KIX327682:KIX327706 KST327682:KST327706 LCP327682:LCP327706 LML327682:LML327706 LWH327682:LWH327706 MGD327682:MGD327706 MPZ327682:MPZ327706 MZV327682:MZV327706 NJR327682:NJR327706 NTN327682:NTN327706 ODJ327682:ODJ327706 ONF327682:ONF327706 OXB327682:OXB327706 PGX327682:PGX327706 PQT327682:PQT327706 QAP327682:QAP327706 QKL327682:QKL327706 QUH327682:QUH327706 RED327682:RED327706 RNZ327682:RNZ327706 RXV327682:RXV327706 SHR327682:SHR327706 SRN327682:SRN327706 TBJ327682:TBJ327706 TLF327682:TLF327706 TVB327682:TVB327706 UEX327682:UEX327706 UOT327682:UOT327706 UYP327682:UYP327706 VIL327682:VIL327706 VSH327682:VSH327706 WCD327682:WCD327706 WLZ327682:WLZ327706 WVV327682:WVV327706 N393218:N393242 JJ393218:JJ393242 TF393218:TF393242 ADB393218:ADB393242 AMX393218:AMX393242 AWT393218:AWT393242 BGP393218:BGP393242 BQL393218:BQL393242 CAH393218:CAH393242 CKD393218:CKD393242 CTZ393218:CTZ393242 DDV393218:DDV393242 DNR393218:DNR393242 DXN393218:DXN393242 EHJ393218:EHJ393242 ERF393218:ERF393242 FBB393218:FBB393242 FKX393218:FKX393242 FUT393218:FUT393242 GEP393218:GEP393242 GOL393218:GOL393242 GYH393218:GYH393242 HID393218:HID393242 HRZ393218:HRZ393242 IBV393218:IBV393242 ILR393218:ILR393242 IVN393218:IVN393242 JFJ393218:JFJ393242 JPF393218:JPF393242 JZB393218:JZB393242 KIX393218:KIX393242 KST393218:KST393242 LCP393218:LCP393242 LML393218:LML393242 LWH393218:LWH393242 MGD393218:MGD393242 MPZ393218:MPZ393242 MZV393218:MZV393242 NJR393218:NJR393242 NTN393218:NTN393242 ODJ393218:ODJ393242 ONF393218:ONF393242 OXB393218:OXB393242 PGX393218:PGX393242 PQT393218:PQT393242 QAP393218:QAP393242 QKL393218:QKL393242 QUH393218:QUH393242 RED393218:RED393242 RNZ393218:RNZ393242 RXV393218:RXV393242 SHR393218:SHR393242 SRN393218:SRN393242 TBJ393218:TBJ393242 TLF393218:TLF393242 TVB393218:TVB393242 UEX393218:UEX393242 UOT393218:UOT393242 UYP393218:UYP393242 VIL393218:VIL393242 VSH393218:VSH393242 WCD393218:WCD393242 WLZ393218:WLZ393242 WVV393218:WVV393242 N458754:N458778 JJ458754:JJ458778 TF458754:TF458778 ADB458754:ADB458778 AMX458754:AMX458778 AWT458754:AWT458778 BGP458754:BGP458778 BQL458754:BQL458778 CAH458754:CAH458778 CKD458754:CKD458778 CTZ458754:CTZ458778 DDV458754:DDV458778 DNR458754:DNR458778 DXN458754:DXN458778 EHJ458754:EHJ458778 ERF458754:ERF458778 FBB458754:FBB458778 FKX458754:FKX458778 FUT458754:FUT458778 GEP458754:GEP458778 GOL458754:GOL458778 GYH458754:GYH458778 HID458754:HID458778 HRZ458754:HRZ458778 IBV458754:IBV458778 ILR458754:ILR458778 IVN458754:IVN458778 JFJ458754:JFJ458778 JPF458754:JPF458778 JZB458754:JZB458778 KIX458754:KIX458778 KST458754:KST458778 LCP458754:LCP458778 LML458754:LML458778 LWH458754:LWH458778 MGD458754:MGD458778 MPZ458754:MPZ458778 MZV458754:MZV458778 NJR458754:NJR458778 NTN458754:NTN458778 ODJ458754:ODJ458778 ONF458754:ONF458778 OXB458754:OXB458778 PGX458754:PGX458778 PQT458754:PQT458778 QAP458754:QAP458778 QKL458754:QKL458778 QUH458754:QUH458778 RED458754:RED458778 RNZ458754:RNZ458778 RXV458754:RXV458778 SHR458754:SHR458778 SRN458754:SRN458778 TBJ458754:TBJ458778 TLF458754:TLF458778 TVB458754:TVB458778 UEX458754:UEX458778 UOT458754:UOT458778 UYP458754:UYP458778 VIL458754:VIL458778 VSH458754:VSH458778 WCD458754:WCD458778 WLZ458754:WLZ458778 WVV458754:WVV458778 N524290:N524314 JJ524290:JJ524314 TF524290:TF524314 ADB524290:ADB524314 AMX524290:AMX524314 AWT524290:AWT524314 BGP524290:BGP524314 BQL524290:BQL524314 CAH524290:CAH524314 CKD524290:CKD524314 CTZ524290:CTZ524314 DDV524290:DDV524314 DNR524290:DNR524314 DXN524290:DXN524314 EHJ524290:EHJ524314 ERF524290:ERF524314 FBB524290:FBB524314 FKX524290:FKX524314 FUT524290:FUT524314 GEP524290:GEP524314 GOL524290:GOL524314 GYH524290:GYH524314 HID524290:HID524314 HRZ524290:HRZ524314 IBV524290:IBV524314 ILR524290:ILR524314 IVN524290:IVN524314 JFJ524290:JFJ524314 JPF524290:JPF524314 JZB524290:JZB524314 KIX524290:KIX524314 KST524290:KST524314 LCP524290:LCP524314 LML524290:LML524314 LWH524290:LWH524314 MGD524290:MGD524314 MPZ524290:MPZ524314 MZV524290:MZV524314 NJR524290:NJR524314 NTN524290:NTN524314 ODJ524290:ODJ524314 ONF524290:ONF524314 OXB524290:OXB524314 PGX524290:PGX524314 PQT524290:PQT524314 QAP524290:QAP524314 QKL524290:QKL524314 QUH524290:QUH524314 RED524290:RED524314 RNZ524290:RNZ524314 RXV524290:RXV524314 SHR524290:SHR524314 SRN524290:SRN524314 TBJ524290:TBJ524314 TLF524290:TLF524314 TVB524290:TVB524314 UEX524290:UEX524314 UOT524290:UOT524314 UYP524290:UYP524314 VIL524290:VIL524314 VSH524290:VSH524314 WCD524290:WCD524314 WLZ524290:WLZ524314 WVV524290:WVV524314 N589826:N589850 JJ589826:JJ589850 TF589826:TF589850 ADB589826:ADB589850 AMX589826:AMX589850 AWT589826:AWT589850 BGP589826:BGP589850 BQL589826:BQL589850 CAH589826:CAH589850 CKD589826:CKD589850 CTZ589826:CTZ589850 DDV589826:DDV589850 DNR589826:DNR589850 DXN589826:DXN589850 EHJ589826:EHJ589850 ERF589826:ERF589850 FBB589826:FBB589850 FKX589826:FKX589850 FUT589826:FUT589850 GEP589826:GEP589850 GOL589826:GOL589850 GYH589826:GYH589850 HID589826:HID589850 HRZ589826:HRZ589850 IBV589826:IBV589850 ILR589826:ILR589850 IVN589826:IVN589850 JFJ589826:JFJ589850 JPF589826:JPF589850 JZB589826:JZB589850 KIX589826:KIX589850 KST589826:KST589850 LCP589826:LCP589850 LML589826:LML589850 LWH589826:LWH589850 MGD589826:MGD589850 MPZ589826:MPZ589850 MZV589826:MZV589850 NJR589826:NJR589850 NTN589826:NTN589850 ODJ589826:ODJ589850 ONF589826:ONF589850 OXB589826:OXB589850 PGX589826:PGX589850 PQT589826:PQT589850 QAP589826:QAP589850 QKL589826:QKL589850 QUH589826:QUH589850 RED589826:RED589850 RNZ589826:RNZ589850 RXV589826:RXV589850 SHR589826:SHR589850 SRN589826:SRN589850 TBJ589826:TBJ589850 TLF589826:TLF589850 TVB589826:TVB589850 UEX589826:UEX589850 UOT589826:UOT589850 UYP589826:UYP589850 VIL589826:VIL589850 VSH589826:VSH589850 WCD589826:WCD589850 WLZ589826:WLZ589850 WVV589826:WVV589850 N655362:N655386 JJ655362:JJ655386 TF655362:TF655386 ADB655362:ADB655386 AMX655362:AMX655386 AWT655362:AWT655386 BGP655362:BGP655386 BQL655362:BQL655386 CAH655362:CAH655386 CKD655362:CKD655386 CTZ655362:CTZ655386 DDV655362:DDV655386 DNR655362:DNR655386 DXN655362:DXN655386 EHJ655362:EHJ655386 ERF655362:ERF655386 FBB655362:FBB655386 FKX655362:FKX655386 FUT655362:FUT655386 GEP655362:GEP655386 GOL655362:GOL655386 GYH655362:GYH655386 HID655362:HID655386 HRZ655362:HRZ655386 IBV655362:IBV655386 ILR655362:ILR655386 IVN655362:IVN655386 JFJ655362:JFJ655386 JPF655362:JPF655386 JZB655362:JZB655386 KIX655362:KIX655386 KST655362:KST655386 LCP655362:LCP655386 LML655362:LML655386 LWH655362:LWH655386 MGD655362:MGD655386 MPZ655362:MPZ655386 MZV655362:MZV655386 NJR655362:NJR655386 NTN655362:NTN655386 ODJ655362:ODJ655386 ONF655362:ONF655386 OXB655362:OXB655386 PGX655362:PGX655386 PQT655362:PQT655386 QAP655362:QAP655386 QKL655362:QKL655386 QUH655362:QUH655386 RED655362:RED655386 RNZ655362:RNZ655386 RXV655362:RXV655386 SHR655362:SHR655386 SRN655362:SRN655386 TBJ655362:TBJ655386 TLF655362:TLF655386 TVB655362:TVB655386 UEX655362:UEX655386 UOT655362:UOT655386 UYP655362:UYP655386 VIL655362:VIL655386 VSH655362:VSH655386 WCD655362:WCD655386 WLZ655362:WLZ655386 WVV655362:WVV655386 N720898:N720922 JJ720898:JJ720922 TF720898:TF720922 ADB720898:ADB720922 AMX720898:AMX720922 AWT720898:AWT720922 BGP720898:BGP720922 BQL720898:BQL720922 CAH720898:CAH720922 CKD720898:CKD720922 CTZ720898:CTZ720922 DDV720898:DDV720922 DNR720898:DNR720922 DXN720898:DXN720922 EHJ720898:EHJ720922 ERF720898:ERF720922 FBB720898:FBB720922 FKX720898:FKX720922 FUT720898:FUT720922 GEP720898:GEP720922 GOL720898:GOL720922 GYH720898:GYH720922 HID720898:HID720922 HRZ720898:HRZ720922 IBV720898:IBV720922 ILR720898:ILR720922 IVN720898:IVN720922 JFJ720898:JFJ720922 JPF720898:JPF720922 JZB720898:JZB720922 KIX720898:KIX720922 KST720898:KST720922 LCP720898:LCP720922 LML720898:LML720922 LWH720898:LWH720922 MGD720898:MGD720922 MPZ720898:MPZ720922 MZV720898:MZV720922 NJR720898:NJR720922 NTN720898:NTN720922 ODJ720898:ODJ720922 ONF720898:ONF720922 OXB720898:OXB720922 PGX720898:PGX720922 PQT720898:PQT720922 QAP720898:QAP720922 QKL720898:QKL720922 QUH720898:QUH720922 RED720898:RED720922 RNZ720898:RNZ720922 RXV720898:RXV720922 SHR720898:SHR720922 SRN720898:SRN720922 TBJ720898:TBJ720922 TLF720898:TLF720922 TVB720898:TVB720922 UEX720898:UEX720922 UOT720898:UOT720922 UYP720898:UYP720922 VIL720898:VIL720922 VSH720898:VSH720922 WCD720898:WCD720922 WLZ720898:WLZ720922 WVV720898:WVV720922 N786434:N786458 JJ786434:JJ786458 TF786434:TF786458 ADB786434:ADB786458 AMX786434:AMX786458 AWT786434:AWT786458 BGP786434:BGP786458 BQL786434:BQL786458 CAH786434:CAH786458 CKD786434:CKD786458 CTZ786434:CTZ786458 DDV786434:DDV786458 DNR786434:DNR786458 DXN786434:DXN786458 EHJ786434:EHJ786458 ERF786434:ERF786458 FBB786434:FBB786458 FKX786434:FKX786458 FUT786434:FUT786458 GEP786434:GEP786458 GOL786434:GOL786458 GYH786434:GYH786458 HID786434:HID786458 HRZ786434:HRZ786458 IBV786434:IBV786458 ILR786434:ILR786458 IVN786434:IVN786458 JFJ786434:JFJ786458 JPF786434:JPF786458 JZB786434:JZB786458 KIX786434:KIX786458 KST786434:KST786458 LCP786434:LCP786458 LML786434:LML786458 LWH786434:LWH786458 MGD786434:MGD786458 MPZ786434:MPZ786458 MZV786434:MZV786458 NJR786434:NJR786458 NTN786434:NTN786458 ODJ786434:ODJ786458 ONF786434:ONF786458 OXB786434:OXB786458 PGX786434:PGX786458 PQT786434:PQT786458 QAP786434:QAP786458 QKL786434:QKL786458 QUH786434:QUH786458 RED786434:RED786458 RNZ786434:RNZ786458 RXV786434:RXV786458 SHR786434:SHR786458 SRN786434:SRN786458 TBJ786434:TBJ786458 TLF786434:TLF786458 TVB786434:TVB786458 UEX786434:UEX786458 UOT786434:UOT786458 UYP786434:UYP786458 VIL786434:VIL786458 VSH786434:VSH786458 WCD786434:WCD786458 WLZ786434:WLZ786458 WVV786434:WVV786458 N851970:N851994 JJ851970:JJ851994 TF851970:TF851994 ADB851970:ADB851994 AMX851970:AMX851994 AWT851970:AWT851994 BGP851970:BGP851994 BQL851970:BQL851994 CAH851970:CAH851994 CKD851970:CKD851994 CTZ851970:CTZ851994 DDV851970:DDV851994 DNR851970:DNR851994 DXN851970:DXN851994 EHJ851970:EHJ851994 ERF851970:ERF851994 FBB851970:FBB851994 FKX851970:FKX851994 FUT851970:FUT851994 GEP851970:GEP851994 GOL851970:GOL851994 GYH851970:GYH851994 HID851970:HID851994 HRZ851970:HRZ851994 IBV851970:IBV851994 ILR851970:ILR851994 IVN851970:IVN851994 JFJ851970:JFJ851994 JPF851970:JPF851994 JZB851970:JZB851994 KIX851970:KIX851994 KST851970:KST851994 LCP851970:LCP851994 LML851970:LML851994 LWH851970:LWH851994 MGD851970:MGD851994 MPZ851970:MPZ851994 MZV851970:MZV851994 NJR851970:NJR851994 NTN851970:NTN851994 ODJ851970:ODJ851994 ONF851970:ONF851994 OXB851970:OXB851994 PGX851970:PGX851994 PQT851970:PQT851994 QAP851970:QAP851994 QKL851970:QKL851994 QUH851970:QUH851994 RED851970:RED851994 RNZ851970:RNZ851994 RXV851970:RXV851994 SHR851970:SHR851994 SRN851970:SRN851994 TBJ851970:TBJ851994 TLF851970:TLF851994 TVB851970:TVB851994 UEX851970:UEX851994 UOT851970:UOT851994 UYP851970:UYP851994 VIL851970:VIL851994 VSH851970:VSH851994 WCD851970:WCD851994 WLZ851970:WLZ851994 WVV851970:WVV851994 N917506:N917530 JJ917506:JJ917530 TF917506:TF917530 ADB917506:ADB917530 AMX917506:AMX917530 AWT917506:AWT917530 BGP917506:BGP917530 BQL917506:BQL917530 CAH917506:CAH917530 CKD917506:CKD917530 CTZ917506:CTZ917530 DDV917506:DDV917530 DNR917506:DNR917530 DXN917506:DXN917530 EHJ917506:EHJ917530 ERF917506:ERF917530 FBB917506:FBB917530 FKX917506:FKX917530 FUT917506:FUT917530 GEP917506:GEP917530 GOL917506:GOL917530 GYH917506:GYH917530 HID917506:HID917530 HRZ917506:HRZ917530 IBV917506:IBV917530 ILR917506:ILR917530 IVN917506:IVN917530 JFJ917506:JFJ917530 JPF917506:JPF917530 JZB917506:JZB917530 KIX917506:KIX917530 KST917506:KST917530 LCP917506:LCP917530 LML917506:LML917530 LWH917506:LWH917530 MGD917506:MGD917530 MPZ917506:MPZ917530 MZV917506:MZV917530 NJR917506:NJR917530 NTN917506:NTN917530 ODJ917506:ODJ917530 ONF917506:ONF917530 OXB917506:OXB917530 PGX917506:PGX917530 PQT917506:PQT917530 QAP917506:QAP917530 QKL917506:QKL917530 QUH917506:QUH917530 RED917506:RED917530 RNZ917506:RNZ917530 RXV917506:RXV917530 SHR917506:SHR917530 SRN917506:SRN917530 TBJ917506:TBJ917530 TLF917506:TLF917530 TVB917506:TVB917530 UEX917506:UEX917530 UOT917506:UOT917530 UYP917506:UYP917530 VIL917506:VIL917530 VSH917506:VSH917530 WCD917506:WCD917530 WLZ917506:WLZ917530 WVV917506:WVV917530 N983042:N983066 JJ983042:JJ983066 TF983042:TF983066 ADB983042:ADB983066 AMX983042:AMX983066 AWT983042:AWT983066 BGP983042:BGP983066 BQL983042:BQL983066 CAH983042:CAH983066 CKD983042:CKD983066 CTZ983042:CTZ983066 DDV983042:DDV983066 DNR983042:DNR983066 DXN983042:DXN983066 EHJ983042:EHJ983066 ERF983042:ERF983066 FBB983042:FBB983066 FKX983042:FKX983066 FUT983042:FUT983066 GEP983042:GEP983066 GOL983042:GOL983066 GYH983042:GYH983066 HID983042:HID983066 HRZ983042:HRZ983066 IBV983042:IBV983066 ILR983042:ILR983066 IVN983042:IVN983066 JFJ983042:JFJ983066 JPF983042:JPF983066 JZB983042:JZB983066 KIX983042:KIX983066 KST983042:KST983066 LCP983042:LCP983066 LML983042:LML983066 LWH983042:LWH983066 MGD983042:MGD983066 MPZ983042:MPZ983066 MZV983042:MZV983066 NJR983042:NJR983066 NTN983042:NTN983066 ODJ983042:ODJ983066 ONF983042:ONF983066 OXB983042:OXB983066 PGX983042:PGX983066 PQT983042:PQT983066 QAP983042:QAP983066 QKL983042:QKL983066 QUH983042:QUH983066 RED983042:RED983066 RNZ983042:RNZ983066 RXV983042:RXV983066 SHR983042:SHR983066 SRN983042:SRN983066 TBJ983042:TBJ983066 TLF983042:TLF983066 TVB983042:TVB983066 UEX983042:UEX983066 UOT983042:UOT983066 UYP983042:UYP983066 VIL983042:VIL983066 VSH983042:VSH983066 WCD983042:WCD983066 WLZ983042:WLZ983066 WVV983042:WVV983066" xr:uid="{00000000-0002-0000-0600-00000D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26 JI2:JI26 TE2:TE26 ADA2:ADA26 AMW2:AMW26 AWS2:AWS26 BGO2:BGO26 BQK2:BQK26 CAG2:CAG26 CKC2:CKC26 CTY2:CTY26 DDU2:DDU26 DNQ2:DNQ26 DXM2:DXM26 EHI2:EHI26 ERE2:ERE26 FBA2:FBA26 FKW2:FKW26 FUS2:FUS26 GEO2:GEO26 GOK2:GOK26 GYG2:GYG26 HIC2:HIC26 HRY2:HRY26 IBU2:IBU26 ILQ2:ILQ26 IVM2:IVM26 JFI2:JFI26 JPE2:JPE26 JZA2:JZA26 KIW2:KIW26 KSS2:KSS26 LCO2:LCO26 LMK2:LMK26 LWG2:LWG26 MGC2:MGC26 MPY2:MPY26 MZU2:MZU26 NJQ2:NJQ26 NTM2:NTM26 ODI2:ODI26 ONE2:ONE26 OXA2:OXA26 PGW2:PGW26 PQS2:PQS26 QAO2:QAO26 QKK2:QKK26 QUG2:QUG26 REC2:REC26 RNY2:RNY26 RXU2:RXU26 SHQ2:SHQ26 SRM2:SRM26 TBI2:TBI26 TLE2:TLE26 TVA2:TVA26 UEW2:UEW26 UOS2:UOS26 UYO2:UYO26 VIK2:VIK26 VSG2:VSG26 WCC2:WCC26 WLY2:WLY26 WVU2:WVU26 M65538:M65562 JI65538:JI65562 TE65538:TE65562 ADA65538:ADA65562 AMW65538:AMW65562 AWS65538:AWS65562 BGO65538:BGO65562 BQK65538:BQK65562 CAG65538:CAG65562 CKC65538:CKC65562 CTY65538:CTY65562 DDU65538:DDU65562 DNQ65538:DNQ65562 DXM65538:DXM65562 EHI65538:EHI65562 ERE65538:ERE65562 FBA65538:FBA65562 FKW65538:FKW65562 FUS65538:FUS65562 GEO65538:GEO65562 GOK65538:GOK65562 GYG65538:GYG65562 HIC65538:HIC65562 HRY65538:HRY65562 IBU65538:IBU65562 ILQ65538:ILQ65562 IVM65538:IVM65562 JFI65538:JFI65562 JPE65538:JPE65562 JZA65538:JZA65562 KIW65538:KIW65562 KSS65538:KSS65562 LCO65538:LCO65562 LMK65538:LMK65562 LWG65538:LWG65562 MGC65538:MGC65562 MPY65538:MPY65562 MZU65538:MZU65562 NJQ65538:NJQ65562 NTM65538:NTM65562 ODI65538:ODI65562 ONE65538:ONE65562 OXA65538:OXA65562 PGW65538:PGW65562 PQS65538:PQS65562 QAO65538:QAO65562 QKK65538:QKK65562 QUG65538:QUG65562 REC65538:REC65562 RNY65538:RNY65562 RXU65538:RXU65562 SHQ65538:SHQ65562 SRM65538:SRM65562 TBI65538:TBI65562 TLE65538:TLE65562 TVA65538:TVA65562 UEW65538:UEW65562 UOS65538:UOS65562 UYO65538:UYO65562 VIK65538:VIK65562 VSG65538:VSG65562 WCC65538:WCC65562 WLY65538:WLY65562 WVU65538:WVU65562 M131074:M131098 JI131074:JI131098 TE131074:TE131098 ADA131074:ADA131098 AMW131074:AMW131098 AWS131074:AWS131098 BGO131074:BGO131098 BQK131074:BQK131098 CAG131074:CAG131098 CKC131074:CKC131098 CTY131074:CTY131098 DDU131074:DDU131098 DNQ131074:DNQ131098 DXM131074:DXM131098 EHI131074:EHI131098 ERE131074:ERE131098 FBA131074:FBA131098 FKW131074:FKW131098 FUS131074:FUS131098 GEO131074:GEO131098 GOK131074:GOK131098 GYG131074:GYG131098 HIC131074:HIC131098 HRY131074:HRY131098 IBU131074:IBU131098 ILQ131074:ILQ131098 IVM131074:IVM131098 JFI131074:JFI131098 JPE131074:JPE131098 JZA131074:JZA131098 KIW131074:KIW131098 KSS131074:KSS131098 LCO131074:LCO131098 LMK131074:LMK131098 LWG131074:LWG131098 MGC131074:MGC131098 MPY131074:MPY131098 MZU131074:MZU131098 NJQ131074:NJQ131098 NTM131074:NTM131098 ODI131074:ODI131098 ONE131074:ONE131098 OXA131074:OXA131098 PGW131074:PGW131098 PQS131074:PQS131098 QAO131074:QAO131098 QKK131074:QKK131098 QUG131074:QUG131098 REC131074:REC131098 RNY131074:RNY131098 RXU131074:RXU131098 SHQ131074:SHQ131098 SRM131074:SRM131098 TBI131074:TBI131098 TLE131074:TLE131098 TVA131074:TVA131098 UEW131074:UEW131098 UOS131074:UOS131098 UYO131074:UYO131098 VIK131074:VIK131098 VSG131074:VSG131098 WCC131074:WCC131098 WLY131074:WLY131098 WVU131074:WVU131098 M196610:M196634 JI196610:JI196634 TE196610:TE196634 ADA196610:ADA196634 AMW196610:AMW196634 AWS196610:AWS196634 BGO196610:BGO196634 BQK196610:BQK196634 CAG196610:CAG196634 CKC196610:CKC196634 CTY196610:CTY196634 DDU196610:DDU196634 DNQ196610:DNQ196634 DXM196610:DXM196634 EHI196610:EHI196634 ERE196610:ERE196634 FBA196610:FBA196634 FKW196610:FKW196634 FUS196610:FUS196634 GEO196610:GEO196634 GOK196610:GOK196634 GYG196610:GYG196634 HIC196610:HIC196634 HRY196610:HRY196634 IBU196610:IBU196634 ILQ196610:ILQ196634 IVM196610:IVM196634 JFI196610:JFI196634 JPE196610:JPE196634 JZA196610:JZA196634 KIW196610:KIW196634 KSS196610:KSS196634 LCO196610:LCO196634 LMK196610:LMK196634 LWG196610:LWG196634 MGC196610:MGC196634 MPY196610:MPY196634 MZU196610:MZU196634 NJQ196610:NJQ196634 NTM196610:NTM196634 ODI196610:ODI196634 ONE196610:ONE196634 OXA196610:OXA196634 PGW196610:PGW196634 PQS196610:PQS196634 QAO196610:QAO196634 QKK196610:QKK196634 QUG196610:QUG196634 REC196610:REC196634 RNY196610:RNY196634 RXU196610:RXU196634 SHQ196610:SHQ196634 SRM196610:SRM196634 TBI196610:TBI196634 TLE196610:TLE196634 TVA196610:TVA196634 UEW196610:UEW196634 UOS196610:UOS196634 UYO196610:UYO196634 VIK196610:VIK196634 VSG196610:VSG196634 WCC196610:WCC196634 WLY196610:WLY196634 WVU196610:WVU196634 M262146:M262170 JI262146:JI262170 TE262146:TE262170 ADA262146:ADA262170 AMW262146:AMW262170 AWS262146:AWS262170 BGO262146:BGO262170 BQK262146:BQK262170 CAG262146:CAG262170 CKC262146:CKC262170 CTY262146:CTY262170 DDU262146:DDU262170 DNQ262146:DNQ262170 DXM262146:DXM262170 EHI262146:EHI262170 ERE262146:ERE262170 FBA262146:FBA262170 FKW262146:FKW262170 FUS262146:FUS262170 GEO262146:GEO262170 GOK262146:GOK262170 GYG262146:GYG262170 HIC262146:HIC262170 HRY262146:HRY262170 IBU262146:IBU262170 ILQ262146:ILQ262170 IVM262146:IVM262170 JFI262146:JFI262170 JPE262146:JPE262170 JZA262146:JZA262170 KIW262146:KIW262170 KSS262146:KSS262170 LCO262146:LCO262170 LMK262146:LMK262170 LWG262146:LWG262170 MGC262146:MGC262170 MPY262146:MPY262170 MZU262146:MZU262170 NJQ262146:NJQ262170 NTM262146:NTM262170 ODI262146:ODI262170 ONE262146:ONE262170 OXA262146:OXA262170 PGW262146:PGW262170 PQS262146:PQS262170 QAO262146:QAO262170 QKK262146:QKK262170 QUG262146:QUG262170 REC262146:REC262170 RNY262146:RNY262170 RXU262146:RXU262170 SHQ262146:SHQ262170 SRM262146:SRM262170 TBI262146:TBI262170 TLE262146:TLE262170 TVA262146:TVA262170 UEW262146:UEW262170 UOS262146:UOS262170 UYO262146:UYO262170 VIK262146:VIK262170 VSG262146:VSG262170 WCC262146:WCC262170 WLY262146:WLY262170 WVU262146:WVU262170 M327682:M327706 JI327682:JI327706 TE327682:TE327706 ADA327682:ADA327706 AMW327682:AMW327706 AWS327682:AWS327706 BGO327682:BGO327706 BQK327682:BQK327706 CAG327682:CAG327706 CKC327682:CKC327706 CTY327682:CTY327706 DDU327682:DDU327706 DNQ327682:DNQ327706 DXM327682:DXM327706 EHI327682:EHI327706 ERE327682:ERE327706 FBA327682:FBA327706 FKW327682:FKW327706 FUS327682:FUS327706 GEO327682:GEO327706 GOK327682:GOK327706 GYG327682:GYG327706 HIC327682:HIC327706 HRY327682:HRY327706 IBU327682:IBU327706 ILQ327682:ILQ327706 IVM327682:IVM327706 JFI327682:JFI327706 JPE327682:JPE327706 JZA327682:JZA327706 KIW327682:KIW327706 KSS327682:KSS327706 LCO327682:LCO327706 LMK327682:LMK327706 LWG327682:LWG327706 MGC327682:MGC327706 MPY327682:MPY327706 MZU327682:MZU327706 NJQ327682:NJQ327706 NTM327682:NTM327706 ODI327682:ODI327706 ONE327682:ONE327706 OXA327682:OXA327706 PGW327682:PGW327706 PQS327682:PQS327706 QAO327682:QAO327706 QKK327682:QKK327706 QUG327682:QUG327706 REC327682:REC327706 RNY327682:RNY327706 RXU327682:RXU327706 SHQ327682:SHQ327706 SRM327682:SRM327706 TBI327682:TBI327706 TLE327682:TLE327706 TVA327682:TVA327706 UEW327682:UEW327706 UOS327682:UOS327706 UYO327682:UYO327706 VIK327682:VIK327706 VSG327682:VSG327706 WCC327682:WCC327706 WLY327682:WLY327706 WVU327682:WVU327706 M393218:M393242 JI393218:JI393242 TE393218:TE393242 ADA393218:ADA393242 AMW393218:AMW393242 AWS393218:AWS393242 BGO393218:BGO393242 BQK393218:BQK393242 CAG393218:CAG393242 CKC393218:CKC393242 CTY393218:CTY393242 DDU393218:DDU393242 DNQ393218:DNQ393242 DXM393218:DXM393242 EHI393218:EHI393242 ERE393218:ERE393242 FBA393218:FBA393242 FKW393218:FKW393242 FUS393218:FUS393242 GEO393218:GEO393242 GOK393218:GOK393242 GYG393218:GYG393242 HIC393218:HIC393242 HRY393218:HRY393242 IBU393218:IBU393242 ILQ393218:ILQ393242 IVM393218:IVM393242 JFI393218:JFI393242 JPE393218:JPE393242 JZA393218:JZA393242 KIW393218:KIW393242 KSS393218:KSS393242 LCO393218:LCO393242 LMK393218:LMK393242 LWG393218:LWG393242 MGC393218:MGC393242 MPY393218:MPY393242 MZU393218:MZU393242 NJQ393218:NJQ393242 NTM393218:NTM393242 ODI393218:ODI393242 ONE393218:ONE393242 OXA393218:OXA393242 PGW393218:PGW393242 PQS393218:PQS393242 QAO393218:QAO393242 QKK393218:QKK393242 QUG393218:QUG393242 REC393218:REC393242 RNY393218:RNY393242 RXU393218:RXU393242 SHQ393218:SHQ393242 SRM393218:SRM393242 TBI393218:TBI393242 TLE393218:TLE393242 TVA393218:TVA393242 UEW393218:UEW393242 UOS393218:UOS393242 UYO393218:UYO393242 VIK393218:VIK393242 VSG393218:VSG393242 WCC393218:WCC393242 WLY393218:WLY393242 WVU393218:WVU393242 M458754:M458778 JI458754:JI458778 TE458754:TE458778 ADA458754:ADA458778 AMW458754:AMW458778 AWS458754:AWS458778 BGO458754:BGO458778 BQK458754:BQK458778 CAG458754:CAG458778 CKC458754:CKC458778 CTY458754:CTY458778 DDU458754:DDU458778 DNQ458754:DNQ458778 DXM458754:DXM458778 EHI458754:EHI458778 ERE458754:ERE458778 FBA458754:FBA458778 FKW458754:FKW458778 FUS458754:FUS458778 GEO458754:GEO458778 GOK458754:GOK458778 GYG458754:GYG458778 HIC458754:HIC458778 HRY458754:HRY458778 IBU458754:IBU458778 ILQ458754:ILQ458778 IVM458754:IVM458778 JFI458754:JFI458778 JPE458754:JPE458778 JZA458754:JZA458778 KIW458754:KIW458778 KSS458754:KSS458778 LCO458754:LCO458778 LMK458754:LMK458778 LWG458754:LWG458778 MGC458754:MGC458778 MPY458754:MPY458778 MZU458754:MZU458778 NJQ458754:NJQ458778 NTM458754:NTM458778 ODI458754:ODI458778 ONE458754:ONE458778 OXA458754:OXA458778 PGW458754:PGW458778 PQS458754:PQS458778 QAO458754:QAO458778 QKK458754:QKK458778 QUG458754:QUG458778 REC458754:REC458778 RNY458754:RNY458778 RXU458754:RXU458778 SHQ458754:SHQ458778 SRM458754:SRM458778 TBI458754:TBI458778 TLE458754:TLE458778 TVA458754:TVA458778 UEW458754:UEW458778 UOS458754:UOS458778 UYO458754:UYO458778 VIK458754:VIK458778 VSG458754:VSG458778 WCC458754:WCC458778 WLY458754:WLY458778 WVU458754:WVU458778 M524290:M524314 JI524290:JI524314 TE524290:TE524314 ADA524290:ADA524314 AMW524290:AMW524314 AWS524290:AWS524314 BGO524290:BGO524314 BQK524290:BQK524314 CAG524290:CAG524314 CKC524290:CKC524314 CTY524290:CTY524314 DDU524290:DDU524314 DNQ524290:DNQ524314 DXM524290:DXM524314 EHI524290:EHI524314 ERE524290:ERE524314 FBA524290:FBA524314 FKW524290:FKW524314 FUS524290:FUS524314 GEO524290:GEO524314 GOK524290:GOK524314 GYG524290:GYG524314 HIC524290:HIC524314 HRY524290:HRY524314 IBU524290:IBU524314 ILQ524290:ILQ524314 IVM524290:IVM524314 JFI524290:JFI524314 JPE524290:JPE524314 JZA524290:JZA524314 KIW524290:KIW524314 KSS524290:KSS524314 LCO524290:LCO524314 LMK524290:LMK524314 LWG524290:LWG524314 MGC524290:MGC524314 MPY524290:MPY524314 MZU524290:MZU524314 NJQ524290:NJQ524314 NTM524290:NTM524314 ODI524290:ODI524314 ONE524290:ONE524314 OXA524290:OXA524314 PGW524290:PGW524314 PQS524290:PQS524314 QAO524290:QAO524314 QKK524290:QKK524314 QUG524290:QUG524314 REC524290:REC524314 RNY524290:RNY524314 RXU524290:RXU524314 SHQ524290:SHQ524314 SRM524290:SRM524314 TBI524290:TBI524314 TLE524290:TLE524314 TVA524290:TVA524314 UEW524290:UEW524314 UOS524290:UOS524314 UYO524290:UYO524314 VIK524290:VIK524314 VSG524290:VSG524314 WCC524290:WCC524314 WLY524290:WLY524314 WVU524290:WVU524314 M589826:M589850 JI589826:JI589850 TE589826:TE589850 ADA589826:ADA589850 AMW589826:AMW589850 AWS589826:AWS589850 BGO589826:BGO589850 BQK589826:BQK589850 CAG589826:CAG589850 CKC589826:CKC589850 CTY589826:CTY589850 DDU589826:DDU589850 DNQ589826:DNQ589850 DXM589826:DXM589850 EHI589826:EHI589850 ERE589826:ERE589850 FBA589826:FBA589850 FKW589826:FKW589850 FUS589826:FUS589850 GEO589826:GEO589850 GOK589826:GOK589850 GYG589826:GYG589850 HIC589826:HIC589850 HRY589826:HRY589850 IBU589826:IBU589850 ILQ589826:ILQ589850 IVM589826:IVM589850 JFI589826:JFI589850 JPE589826:JPE589850 JZA589826:JZA589850 KIW589826:KIW589850 KSS589826:KSS589850 LCO589826:LCO589850 LMK589826:LMK589850 LWG589826:LWG589850 MGC589826:MGC589850 MPY589826:MPY589850 MZU589826:MZU589850 NJQ589826:NJQ589850 NTM589826:NTM589850 ODI589826:ODI589850 ONE589826:ONE589850 OXA589826:OXA589850 PGW589826:PGW589850 PQS589826:PQS589850 QAO589826:QAO589850 QKK589826:QKK589850 QUG589826:QUG589850 REC589826:REC589850 RNY589826:RNY589850 RXU589826:RXU589850 SHQ589826:SHQ589850 SRM589826:SRM589850 TBI589826:TBI589850 TLE589826:TLE589850 TVA589826:TVA589850 UEW589826:UEW589850 UOS589826:UOS589850 UYO589826:UYO589850 VIK589826:VIK589850 VSG589826:VSG589850 WCC589826:WCC589850 WLY589826:WLY589850 WVU589826:WVU589850 M655362:M655386 JI655362:JI655386 TE655362:TE655386 ADA655362:ADA655386 AMW655362:AMW655386 AWS655362:AWS655386 BGO655362:BGO655386 BQK655362:BQK655386 CAG655362:CAG655386 CKC655362:CKC655386 CTY655362:CTY655386 DDU655362:DDU655386 DNQ655362:DNQ655386 DXM655362:DXM655386 EHI655362:EHI655386 ERE655362:ERE655386 FBA655362:FBA655386 FKW655362:FKW655386 FUS655362:FUS655386 GEO655362:GEO655386 GOK655362:GOK655386 GYG655362:GYG655386 HIC655362:HIC655386 HRY655362:HRY655386 IBU655362:IBU655386 ILQ655362:ILQ655386 IVM655362:IVM655386 JFI655362:JFI655386 JPE655362:JPE655386 JZA655362:JZA655386 KIW655362:KIW655386 KSS655362:KSS655386 LCO655362:LCO655386 LMK655362:LMK655386 LWG655362:LWG655386 MGC655362:MGC655386 MPY655362:MPY655386 MZU655362:MZU655386 NJQ655362:NJQ655386 NTM655362:NTM655386 ODI655362:ODI655386 ONE655362:ONE655386 OXA655362:OXA655386 PGW655362:PGW655386 PQS655362:PQS655386 QAO655362:QAO655386 QKK655362:QKK655386 QUG655362:QUG655386 REC655362:REC655386 RNY655362:RNY655386 RXU655362:RXU655386 SHQ655362:SHQ655386 SRM655362:SRM655386 TBI655362:TBI655386 TLE655362:TLE655386 TVA655362:TVA655386 UEW655362:UEW655386 UOS655362:UOS655386 UYO655362:UYO655386 VIK655362:VIK655386 VSG655362:VSG655386 WCC655362:WCC655386 WLY655362:WLY655386 WVU655362:WVU655386 M720898:M720922 JI720898:JI720922 TE720898:TE720922 ADA720898:ADA720922 AMW720898:AMW720922 AWS720898:AWS720922 BGO720898:BGO720922 BQK720898:BQK720922 CAG720898:CAG720922 CKC720898:CKC720922 CTY720898:CTY720922 DDU720898:DDU720922 DNQ720898:DNQ720922 DXM720898:DXM720922 EHI720898:EHI720922 ERE720898:ERE720922 FBA720898:FBA720922 FKW720898:FKW720922 FUS720898:FUS720922 GEO720898:GEO720922 GOK720898:GOK720922 GYG720898:GYG720922 HIC720898:HIC720922 HRY720898:HRY720922 IBU720898:IBU720922 ILQ720898:ILQ720922 IVM720898:IVM720922 JFI720898:JFI720922 JPE720898:JPE720922 JZA720898:JZA720922 KIW720898:KIW720922 KSS720898:KSS720922 LCO720898:LCO720922 LMK720898:LMK720922 LWG720898:LWG720922 MGC720898:MGC720922 MPY720898:MPY720922 MZU720898:MZU720922 NJQ720898:NJQ720922 NTM720898:NTM720922 ODI720898:ODI720922 ONE720898:ONE720922 OXA720898:OXA720922 PGW720898:PGW720922 PQS720898:PQS720922 QAO720898:QAO720922 QKK720898:QKK720922 QUG720898:QUG720922 REC720898:REC720922 RNY720898:RNY720922 RXU720898:RXU720922 SHQ720898:SHQ720922 SRM720898:SRM720922 TBI720898:TBI720922 TLE720898:TLE720922 TVA720898:TVA720922 UEW720898:UEW720922 UOS720898:UOS720922 UYO720898:UYO720922 VIK720898:VIK720922 VSG720898:VSG720922 WCC720898:WCC720922 WLY720898:WLY720922 WVU720898:WVU720922 M786434:M786458 JI786434:JI786458 TE786434:TE786458 ADA786434:ADA786458 AMW786434:AMW786458 AWS786434:AWS786458 BGO786434:BGO786458 BQK786434:BQK786458 CAG786434:CAG786458 CKC786434:CKC786458 CTY786434:CTY786458 DDU786434:DDU786458 DNQ786434:DNQ786458 DXM786434:DXM786458 EHI786434:EHI786458 ERE786434:ERE786458 FBA786434:FBA786458 FKW786434:FKW786458 FUS786434:FUS786458 GEO786434:GEO786458 GOK786434:GOK786458 GYG786434:GYG786458 HIC786434:HIC786458 HRY786434:HRY786458 IBU786434:IBU786458 ILQ786434:ILQ786458 IVM786434:IVM786458 JFI786434:JFI786458 JPE786434:JPE786458 JZA786434:JZA786458 KIW786434:KIW786458 KSS786434:KSS786458 LCO786434:LCO786458 LMK786434:LMK786458 LWG786434:LWG786458 MGC786434:MGC786458 MPY786434:MPY786458 MZU786434:MZU786458 NJQ786434:NJQ786458 NTM786434:NTM786458 ODI786434:ODI786458 ONE786434:ONE786458 OXA786434:OXA786458 PGW786434:PGW786458 PQS786434:PQS786458 QAO786434:QAO786458 QKK786434:QKK786458 QUG786434:QUG786458 REC786434:REC786458 RNY786434:RNY786458 RXU786434:RXU786458 SHQ786434:SHQ786458 SRM786434:SRM786458 TBI786434:TBI786458 TLE786434:TLE786458 TVA786434:TVA786458 UEW786434:UEW786458 UOS786434:UOS786458 UYO786434:UYO786458 VIK786434:VIK786458 VSG786434:VSG786458 WCC786434:WCC786458 WLY786434:WLY786458 WVU786434:WVU786458 M851970:M851994 JI851970:JI851994 TE851970:TE851994 ADA851970:ADA851994 AMW851970:AMW851994 AWS851970:AWS851994 BGO851970:BGO851994 BQK851970:BQK851994 CAG851970:CAG851994 CKC851970:CKC851994 CTY851970:CTY851994 DDU851970:DDU851994 DNQ851970:DNQ851994 DXM851970:DXM851994 EHI851970:EHI851994 ERE851970:ERE851994 FBA851970:FBA851994 FKW851970:FKW851994 FUS851970:FUS851994 GEO851970:GEO851994 GOK851970:GOK851994 GYG851970:GYG851994 HIC851970:HIC851994 HRY851970:HRY851994 IBU851970:IBU851994 ILQ851970:ILQ851994 IVM851970:IVM851994 JFI851970:JFI851994 JPE851970:JPE851994 JZA851970:JZA851994 KIW851970:KIW851994 KSS851970:KSS851994 LCO851970:LCO851994 LMK851970:LMK851994 LWG851970:LWG851994 MGC851970:MGC851994 MPY851970:MPY851994 MZU851970:MZU851994 NJQ851970:NJQ851994 NTM851970:NTM851994 ODI851970:ODI851994 ONE851970:ONE851994 OXA851970:OXA851994 PGW851970:PGW851994 PQS851970:PQS851994 QAO851970:QAO851994 QKK851970:QKK851994 QUG851970:QUG851994 REC851970:REC851994 RNY851970:RNY851994 RXU851970:RXU851994 SHQ851970:SHQ851994 SRM851970:SRM851994 TBI851970:TBI851994 TLE851970:TLE851994 TVA851970:TVA851994 UEW851970:UEW851994 UOS851970:UOS851994 UYO851970:UYO851994 VIK851970:VIK851994 VSG851970:VSG851994 WCC851970:WCC851994 WLY851970:WLY851994 WVU851970:WVU851994 M917506:M917530 JI917506:JI917530 TE917506:TE917530 ADA917506:ADA917530 AMW917506:AMW917530 AWS917506:AWS917530 BGO917506:BGO917530 BQK917506:BQK917530 CAG917506:CAG917530 CKC917506:CKC917530 CTY917506:CTY917530 DDU917506:DDU917530 DNQ917506:DNQ917530 DXM917506:DXM917530 EHI917506:EHI917530 ERE917506:ERE917530 FBA917506:FBA917530 FKW917506:FKW917530 FUS917506:FUS917530 GEO917506:GEO917530 GOK917506:GOK917530 GYG917506:GYG917530 HIC917506:HIC917530 HRY917506:HRY917530 IBU917506:IBU917530 ILQ917506:ILQ917530 IVM917506:IVM917530 JFI917506:JFI917530 JPE917506:JPE917530 JZA917506:JZA917530 KIW917506:KIW917530 KSS917506:KSS917530 LCO917506:LCO917530 LMK917506:LMK917530 LWG917506:LWG917530 MGC917506:MGC917530 MPY917506:MPY917530 MZU917506:MZU917530 NJQ917506:NJQ917530 NTM917506:NTM917530 ODI917506:ODI917530 ONE917506:ONE917530 OXA917506:OXA917530 PGW917506:PGW917530 PQS917506:PQS917530 QAO917506:QAO917530 QKK917506:QKK917530 QUG917506:QUG917530 REC917506:REC917530 RNY917506:RNY917530 RXU917506:RXU917530 SHQ917506:SHQ917530 SRM917506:SRM917530 TBI917506:TBI917530 TLE917506:TLE917530 TVA917506:TVA917530 UEW917506:UEW917530 UOS917506:UOS917530 UYO917506:UYO917530 VIK917506:VIK917530 VSG917506:VSG917530 WCC917506:WCC917530 WLY917506:WLY917530 WVU917506:WVU917530 M983042:M983066 JI983042:JI983066 TE983042:TE983066 ADA983042:ADA983066 AMW983042:AMW983066 AWS983042:AWS983066 BGO983042:BGO983066 BQK983042:BQK983066 CAG983042:CAG983066 CKC983042:CKC983066 CTY983042:CTY983066 DDU983042:DDU983066 DNQ983042:DNQ983066 DXM983042:DXM983066 EHI983042:EHI983066 ERE983042:ERE983066 FBA983042:FBA983066 FKW983042:FKW983066 FUS983042:FUS983066 GEO983042:GEO983066 GOK983042:GOK983066 GYG983042:GYG983066 HIC983042:HIC983066 HRY983042:HRY983066 IBU983042:IBU983066 ILQ983042:ILQ983066 IVM983042:IVM983066 JFI983042:JFI983066 JPE983042:JPE983066 JZA983042:JZA983066 KIW983042:KIW983066 KSS983042:KSS983066 LCO983042:LCO983066 LMK983042:LMK983066 LWG983042:LWG983066 MGC983042:MGC983066 MPY983042:MPY983066 MZU983042:MZU983066 NJQ983042:NJQ983066 NTM983042:NTM983066 ODI983042:ODI983066 ONE983042:ONE983066 OXA983042:OXA983066 PGW983042:PGW983066 PQS983042:PQS983066 QAO983042:QAO983066 QKK983042:QKK983066 QUG983042:QUG983066 REC983042:REC983066 RNY983042:RNY983066 RXU983042:RXU983066 SHQ983042:SHQ983066 SRM983042:SRM983066 TBI983042:TBI983066 TLE983042:TLE983066 TVA983042:TVA983066 UEW983042:UEW983066 UOS983042:UOS983066 UYO983042:UYO983066 VIK983042:VIK983066 VSG983042:VSG983066 WCC983042:WCC983066 WLY983042:WLY983066 WVU983042:WVU983066" xr:uid="{00000000-0002-0000-0600-00000E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WVM983047:WVM983066 JA7:JA26 SW7:SW26 ACS7:ACS26 AMO7:AMO26 AWK7:AWK26 BGG7:BGG26 BQC7:BQC26 BZY7:BZY26 CJU7:CJU26 CTQ7:CTQ26 DDM7:DDM26 DNI7:DNI26 DXE7:DXE26 EHA7:EHA26 EQW7:EQW26 FAS7:FAS26 FKO7:FKO26 FUK7:FUK26 GEG7:GEG26 GOC7:GOC26 GXY7:GXY26 HHU7:HHU26 HRQ7:HRQ26 IBM7:IBM26 ILI7:ILI26 IVE7:IVE26 JFA7:JFA26 JOW7:JOW26 JYS7:JYS26 KIO7:KIO26 KSK7:KSK26 LCG7:LCG26 LMC7:LMC26 LVY7:LVY26 MFU7:MFU26 MPQ7:MPQ26 MZM7:MZM26 NJI7:NJI26 NTE7:NTE26 ODA7:ODA26 OMW7:OMW26 OWS7:OWS26 PGO7:PGO26 PQK7:PQK26 QAG7:QAG26 QKC7:QKC26 QTY7:QTY26 RDU7:RDU26 RNQ7:RNQ26 RXM7:RXM26 SHI7:SHI26 SRE7:SRE26 TBA7:TBA26 TKW7:TKW26 TUS7:TUS26 UEO7:UEO26 UOK7:UOK26 UYG7:UYG26 VIC7:VIC26 VRY7:VRY26 WBU7:WBU26 WLQ7:WLQ26 WVM7:WVM26 E65543:E65562 JA65543:JA65562 SW65543:SW65562 ACS65543:ACS65562 AMO65543:AMO65562 AWK65543:AWK65562 BGG65543:BGG65562 BQC65543:BQC65562 BZY65543:BZY65562 CJU65543:CJU65562 CTQ65543:CTQ65562 DDM65543:DDM65562 DNI65543:DNI65562 DXE65543:DXE65562 EHA65543:EHA65562 EQW65543:EQW65562 FAS65543:FAS65562 FKO65543:FKO65562 FUK65543:FUK65562 GEG65543:GEG65562 GOC65543:GOC65562 GXY65543:GXY65562 HHU65543:HHU65562 HRQ65543:HRQ65562 IBM65543:IBM65562 ILI65543:ILI65562 IVE65543:IVE65562 JFA65543:JFA65562 JOW65543:JOW65562 JYS65543:JYS65562 KIO65543:KIO65562 KSK65543:KSK65562 LCG65543:LCG65562 LMC65543:LMC65562 LVY65543:LVY65562 MFU65543:MFU65562 MPQ65543:MPQ65562 MZM65543:MZM65562 NJI65543:NJI65562 NTE65543:NTE65562 ODA65543:ODA65562 OMW65543:OMW65562 OWS65543:OWS65562 PGO65543:PGO65562 PQK65543:PQK65562 QAG65543:QAG65562 QKC65543:QKC65562 QTY65543:QTY65562 RDU65543:RDU65562 RNQ65543:RNQ65562 RXM65543:RXM65562 SHI65543:SHI65562 SRE65543:SRE65562 TBA65543:TBA65562 TKW65543:TKW65562 TUS65543:TUS65562 UEO65543:UEO65562 UOK65543:UOK65562 UYG65543:UYG65562 VIC65543:VIC65562 VRY65543:VRY65562 WBU65543:WBU65562 WLQ65543:WLQ65562 WVM65543:WVM65562 E131079:E131098 JA131079:JA131098 SW131079:SW131098 ACS131079:ACS131098 AMO131079:AMO131098 AWK131079:AWK131098 BGG131079:BGG131098 BQC131079:BQC131098 BZY131079:BZY131098 CJU131079:CJU131098 CTQ131079:CTQ131098 DDM131079:DDM131098 DNI131079:DNI131098 DXE131079:DXE131098 EHA131079:EHA131098 EQW131079:EQW131098 FAS131079:FAS131098 FKO131079:FKO131098 FUK131079:FUK131098 GEG131079:GEG131098 GOC131079:GOC131098 GXY131079:GXY131098 HHU131079:HHU131098 HRQ131079:HRQ131098 IBM131079:IBM131098 ILI131079:ILI131098 IVE131079:IVE131098 JFA131079:JFA131098 JOW131079:JOW131098 JYS131079:JYS131098 KIO131079:KIO131098 KSK131079:KSK131098 LCG131079:LCG131098 LMC131079:LMC131098 LVY131079:LVY131098 MFU131079:MFU131098 MPQ131079:MPQ131098 MZM131079:MZM131098 NJI131079:NJI131098 NTE131079:NTE131098 ODA131079:ODA131098 OMW131079:OMW131098 OWS131079:OWS131098 PGO131079:PGO131098 PQK131079:PQK131098 QAG131079:QAG131098 QKC131079:QKC131098 QTY131079:QTY131098 RDU131079:RDU131098 RNQ131079:RNQ131098 RXM131079:RXM131098 SHI131079:SHI131098 SRE131079:SRE131098 TBA131079:TBA131098 TKW131079:TKW131098 TUS131079:TUS131098 UEO131079:UEO131098 UOK131079:UOK131098 UYG131079:UYG131098 VIC131079:VIC131098 VRY131079:VRY131098 WBU131079:WBU131098 WLQ131079:WLQ131098 WVM131079:WVM131098 E196615:E196634 JA196615:JA196634 SW196615:SW196634 ACS196615:ACS196634 AMO196615:AMO196634 AWK196615:AWK196634 BGG196615:BGG196634 BQC196615:BQC196634 BZY196615:BZY196634 CJU196615:CJU196634 CTQ196615:CTQ196634 DDM196615:DDM196634 DNI196615:DNI196634 DXE196615:DXE196634 EHA196615:EHA196634 EQW196615:EQW196634 FAS196615:FAS196634 FKO196615:FKO196634 FUK196615:FUK196634 GEG196615:GEG196634 GOC196615:GOC196634 GXY196615:GXY196634 HHU196615:HHU196634 HRQ196615:HRQ196634 IBM196615:IBM196634 ILI196615:ILI196634 IVE196615:IVE196634 JFA196615:JFA196634 JOW196615:JOW196634 JYS196615:JYS196634 KIO196615:KIO196634 KSK196615:KSK196634 LCG196615:LCG196634 LMC196615:LMC196634 LVY196615:LVY196634 MFU196615:MFU196634 MPQ196615:MPQ196634 MZM196615:MZM196634 NJI196615:NJI196634 NTE196615:NTE196634 ODA196615:ODA196634 OMW196615:OMW196634 OWS196615:OWS196634 PGO196615:PGO196634 PQK196615:PQK196634 QAG196615:QAG196634 QKC196615:QKC196634 QTY196615:QTY196634 RDU196615:RDU196634 RNQ196615:RNQ196634 RXM196615:RXM196634 SHI196615:SHI196634 SRE196615:SRE196634 TBA196615:TBA196634 TKW196615:TKW196634 TUS196615:TUS196634 UEO196615:UEO196634 UOK196615:UOK196634 UYG196615:UYG196634 VIC196615:VIC196634 VRY196615:VRY196634 WBU196615:WBU196634 WLQ196615:WLQ196634 WVM196615:WVM196634 E262151:E262170 JA262151:JA262170 SW262151:SW262170 ACS262151:ACS262170 AMO262151:AMO262170 AWK262151:AWK262170 BGG262151:BGG262170 BQC262151:BQC262170 BZY262151:BZY262170 CJU262151:CJU262170 CTQ262151:CTQ262170 DDM262151:DDM262170 DNI262151:DNI262170 DXE262151:DXE262170 EHA262151:EHA262170 EQW262151:EQW262170 FAS262151:FAS262170 FKO262151:FKO262170 FUK262151:FUK262170 GEG262151:GEG262170 GOC262151:GOC262170 GXY262151:GXY262170 HHU262151:HHU262170 HRQ262151:HRQ262170 IBM262151:IBM262170 ILI262151:ILI262170 IVE262151:IVE262170 JFA262151:JFA262170 JOW262151:JOW262170 JYS262151:JYS262170 KIO262151:KIO262170 KSK262151:KSK262170 LCG262151:LCG262170 LMC262151:LMC262170 LVY262151:LVY262170 MFU262151:MFU262170 MPQ262151:MPQ262170 MZM262151:MZM262170 NJI262151:NJI262170 NTE262151:NTE262170 ODA262151:ODA262170 OMW262151:OMW262170 OWS262151:OWS262170 PGO262151:PGO262170 PQK262151:PQK262170 QAG262151:QAG262170 QKC262151:QKC262170 QTY262151:QTY262170 RDU262151:RDU262170 RNQ262151:RNQ262170 RXM262151:RXM262170 SHI262151:SHI262170 SRE262151:SRE262170 TBA262151:TBA262170 TKW262151:TKW262170 TUS262151:TUS262170 UEO262151:UEO262170 UOK262151:UOK262170 UYG262151:UYG262170 VIC262151:VIC262170 VRY262151:VRY262170 WBU262151:WBU262170 WLQ262151:WLQ262170 WVM262151:WVM262170 E327687:E327706 JA327687:JA327706 SW327687:SW327706 ACS327687:ACS327706 AMO327687:AMO327706 AWK327687:AWK327706 BGG327687:BGG327706 BQC327687:BQC327706 BZY327687:BZY327706 CJU327687:CJU327706 CTQ327687:CTQ327706 DDM327687:DDM327706 DNI327687:DNI327706 DXE327687:DXE327706 EHA327687:EHA327706 EQW327687:EQW327706 FAS327687:FAS327706 FKO327687:FKO327706 FUK327687:FUK327706 GEG327687:GEG327706 GOC327687:GOC327706 GXY327687:GXY327706 HHU327687:HHU327706 HRQ327687:HRQ327706 IBM327687:IBM327706 ILI327687:ILI327706 IVE327687:IVE327706 JFA327687:JFA327706 JOW327687:JOW327706 JYS327687:JYS327706 KIO327687:KIO327706 KSK327687:KSK327706 LCG327687:LCG327706 LMC327687:LMC327706 LVY327687:LVY327706 MFU327687:MFU327706 MPQ327687:MPQ327706 MZM327687:MZM327706 NJI327687:NJI327706 NTE327687:NTE327706 ODA327687:ODA327706 OMW327687:OMW327706 OWS327687:OWS327706 PGO327687:PGO327706 PQK327687:PQK327706 QAG327687:QAG327706 QKC327687:QKC327706 QTY327687:QTY327706 RDU327687:RDU327706 RNQ327687:RNQ327706 RXM327687:RXM327706 SHI327687:SHI327706 SRE327687:SRE327706 TBA327687:TBA327706 TKW327687:TKW327706 TUS327687:TUS327706 UEO327687:UEO327706 UOK327687:UOK327706 UYG327687:UYG327706 VIC327687:VIC327706 VRY327687:VRY327706 WBU327687:WBU327706 WLQ327687:WLQ327706 WVM327687:WVM327706 E393223:E393242 JA393223:JA393242 SW393223:SW393242 ACS393223:ACS393242 AMO393223:AMO393242 AWK393223:AWK393242 BGG393223:BGG393242 BQC393223:BQC393242 BZY393223:BZY393242 CJU393223:CJU393242 CTQ393223:CTQ393242 DDM393223:DDM393242 DNI393223:DNI393242 DXE393223:DXE393242 EHA393223:EHA393242 EQW393223:EQW393242 FAS393223:FAS393242 FKO393223:FKO393242 FUK393223:FUK393242 GEG393223:GEG393242 GOC393223:GOC393242 GXY393223:GXY393242 HHU393223:HHU393242 HRQ393223:HRQ393242 IBM393223:IBM393242 ILI393223:ILI393242 IVE393223:IVE393242 JFA393223:JFA393242 JOW393223:JOW393242 JYS393223:JYS393242 KIO393223:KIO393242 KSK393223:KSK393242 LCG393223:LCG393242 LMC393223:LMC393242 LVY393223:LVY393242 MFU393223:MFU393242 MPQ393223:MPQ393242 MZM393223:MZM393242 NJI393223:NJI393242 NTE393223:NTE393242 ODA393223:ODA393242 OMW393223:OMW393242 OWS393223:OWS393242 PGO393223:PGO393242 PQK393223:PQK393242 QAG393223:QAG393242 QKC393223:QKC393242 QTY393223:QTY393242 RDU393223:RDU393242 RNQ393223:RNQ393242 RXM393223:RXM393242 SHI393223:SHI393242 SRE393223:SRE393242 TBA393223:TBA393242 TKW393223:TKW393242 TUS393223:TUS393242 UEO393223:UEO393242 UOK393223:UOK393242 UYG393223:UYG393242 VIC393223:VIC393242 VRY393223:VRY393242 WBU393223:WBU393242 WLQ393223:WLQ393242 WVM393223:WVM393242 E458759:E458778 JA458759:JA458778 SW458759:SW458778 ACS458759:ACS458778 AMO458759:AMO458778 AWK458759:AWK458778 BGG458759:BGG458778 BQC458759:BQC458778 BZY458759:BZY458778 CJU458759:CJU458778 CTQ458759:CTQ458778 DDM458759:DDM458778 DNI458759:DNI458778 DXE458759:DXE458778 EHA458759:EHA458778 EQW458759:EQW458778 FAS458759:FAS458778 FKO458759:FKO458778 FUK458759:FUK458778 GEG458759:GEG458778 GOC458759:GOC458778 GXY458759:GXY458778 HHU458759:HHU458778 HRQ458759:HRQ458778 IBM458759:IBM458778 ILI458759:ILI458778 IVE458759:IVE458778 JFA458759:JFA458778 JOW458759:JOW458778 JYS458759:JYS458778 KIO458759:KIO458778 KSK458759:KSK458778 LCG458759:LCG458778 LMC458759:LMC458778 LVY458759:LVY458778 MFU458759:MFU458778 MPQ458759:MPQ458778 MZM458759:MZM458778 NJI458759:NJI458778 NTE458759:NTE458778 ODA458759:ODA458778 OMW458759:OMW458778 OWS458759:OWS458778 PGO458759:PGO458778 PQK458759:PQK458778 QAG458759:QAG458778 QKC458759:QKC458778 QTY458759:QTY458778 RDU458759:RDU458778 RNQ458759:RNQ458778 RXM458759:RXM458778 SHI458759:SHI458778 SRE458759:SRE458778 TBA458759:TBA458778 TKW458759:TKW458778 TUS458759:TUS458778 UEO458759:UEO458778 UOK458759:UOK458778 UYG458759:UYG458778 VIC458759:VIC458778 VRY458759:VRY458778 WBU458759:WBU458778 WLQ458759:WLQ458778 WVM458759:WVM458778 E524295:E524314 JA524295:JA524314 SW524295:SW524314 ACS524295:ACS524314 AMO524295:AMO524314 AWK524295:AWK524314 BGG524295:BGG524314 BQC524295:BQC524314 BZY524295:BZY524314 CJU524295:CJU524314 CTQ524295:CTQ524314 DDM524295:DDM524314 DNI524295:DNI524314 DXE524295:DXE524314 EHA524295:EHA524314 EQW524295:EQW524314 FAS524295:FAS524314 FKO524295:FKO524314 FUK524295:FUK524314 GEG524295:GEG524314 GOC524295:GOC524314 GXY524295:GXY524314 HHU524295:HHU524314 HRQ524295:HRQ524314 IBM524295:IBM524314 ILI524295:ILI524314 IVE524295:IVE524314 JFA524295:JFA524314 JOW524295:JOW524314 JYS524295:JYS524314 KIO524295:KIO524314 KSK524295:KSK524314 LCG524295:LCG524314 LMC524295:LMC524314 LVY524295:LVY524314 MFU524295:MFU524314 MPQ524295:MPQ524314 MZM524295:MZM524314 NJI524295:NJI524314 NTE524295:NTE524314 ODA524295:ODA524314 OMW524295:OMW524314 OWS524295:OWS524314 PGO524295:PGO524314 PQK524295:PQK524314 QAG524295:QAG524314 QKC524295:QKC524314 QTY524295:QTY524314 RDU524295:RDU524314 RNQ524295:RNQ524314 RXM524295:RXM524314 SHI524295:SHI524314 SRE524295:SRE524314 TBA524295:TBA524314 TKW524295:TKW524314 TUS524295:TUS524314 UEO524295:UEO524314 UOK524295:UOK524314 UYG524295:UYG524314 VIC524295:VIC524314 VRY524295:VRY524314 WBU524295:WBU524314 WLQ524295:WLQ524314 WVM524295:WVM524314 E589831:E589850 JA589831:JA589850 SW589831:SW589850 ACS589831:ACS589850 AMO589831:AMO589850 AWK589831:AWK589850 BGG589831:BGG589850 BQC589831:BQC589850 BZY589831:BZY589850 CJU589831:CJU589850 CTQ589831:CTQ589850 DDM589831:DDM589850 DNI589831:DNI589850 DXE589831:DXE589850 EHA589831:EHA589850 EQW589831:EQW589850 FAS589831:FAS589850 FKO589831:FKO589850 FUK589831:FUK589850 GEG589831:GEG589850 GOC589831:GOC589850 GXY589831:GXY589850 HHU589831:HHU589850 HRQ589831:HRQ589850 IBM589831:IBM589850 ILI589831:ILI589850 IVE589831:IVE589850 JFA589831:JFA589850 JOW589831:JOW589850 JYS589831:JYS589850 KIO589831:KIO589850 KSK589831:KSK589850 LCG589831:LCG589850 LMC589831:LMC589850 LVY589831:LVY589850 MFU589831:MFU589850 MPQ589831:MPQ589850 MZM589831:MZM589850 NJI589831:NJI589850 NTE589831:NTE589850 ODA589831:ODA589850 OMW589831:OMW589850 OWS589831:OWS589850 PGO589831:PGO589850 PQK589831:PQK589850 QAG589831:QAG589850 QKC589831:QKC589850 QTY589831:QTY589850 RDU589831:RDU589850 RNQ589831:RNQ589850 RXM589831:RXM589850 SHI589831:SHI589850 SRE589831:SRE589850 TBA589831:TBA589850 TKW589831:TKW589850 TUS589831:TUS589850 UEO589831:UEO589850 UOK589831:UOK589850 UYG589831:UYG589850 VIC589831:VIC589850 VRY589831:VRY589850 WBU589831:WBU589850 WLQ589831:WLQ589850 WVM589831:WVM589850 E655367:E655386 JA655367:JA655386 SW655367:SW655386 ACS655367:ACS655386 AMO655367:AMO655386 AWK655367:AWK655386 BGG655367:BGG655386 BQC655367:BQC655386 BZY655367:BZY655386 CJU655367:CJU655386 CTQ655367:CTQ655386 DDM655367:DDM655386 DNI655367:DNI655386 DXE655367:DXE655386 EHA655367:EHA655386 EQW655367:EQW655386 FAS655367:FAS655386 FKO655367:FKO655386 FUK655367:FUK655386 GEG655367:GEG655386 GOC655367:GOC655386 GXY655367:GXY655386 HHU655367:HHU655386 HRQ655367:HRQ655386 IBM655367:IBM655386 ILI655367:ILI655386 IVE655367:IVE655386 JFA655367:JFA655386 JOW655367:JOW655386 JYS655367:JYS655386 KIO655367:KIO655386 KSK655367:KSK655386 LCG655367:LCG655386 LMC655367:LMC655386 LVY655367:LVY655386 MFU655367:MFU655386 MPQ655367:MPQ655386 MZM655367:MZM655386 NJI655367:NJI655386 NTE655367:NTE655386 ODA655367:ODA655386 OMW655367:OMW655386 OWS655367:OWS655386 PGO655367:PGO655386 PQK655367:PQK655386 QAG655367:QAG655386 QKC655367:QKC655386 QTY655367:QTY655386 RDU655367:RDU655386 RNQ655367:RNQ655386 RXM655367:RXM655386 SHI655367:SHI655386 SRE655367:SRE655386 TBA655367:TBA655386 TKW655367:TKW655386 TUS655367:TUS655386 UEO655367:UEO655386 UOK655367:UOK655386 UYG655367:UYG655386 VIC655367:VIC655386 VRY655367:VRY655386 WBU655367:WBU655386 WLQ655367:WLQ655386 WVM655367:WVM655386 E720903:E720922 JA720903:JA720922 SW720903:SW720922 ACS720903:ACS720922 AMO720903:AMO720922 AWK720903:AWK720922 BGG720903:BGG720922 BQC720903:BQC720922 BZY720903:BZY720922 CJU720903:CJU720922 CTQ720903:CTQ720922 DDM720903:DDM720922 DNI720903:DNI720922 DXE720903:DXE720922 EHA720903:EHA720922 EQW720903:EQW720922 FAS720903:FAS720922 FKO720903:FKO720922 FUK720903:FUK720922 GEG720903:GEG720922 GOC720903:GOC720922 GXY720903:GXY720922 HHU720903:HHU720922 HRQ720903:HRQ720922 IBM720903:IBM720922 ILI720903:ILI720922 IVE720903:IVE720922 JFA720903:JFA720922 JOW720903:JOW720922 JYS720903:JYS720922 KIO720903:KIO720922 KSK720903:KSK720922 LCG720903:LCG720922 LMC720903:LMC720922 LVY720903:LVY720922 MFU720903:MFU720922 MPQ720903:MPQ720922 MZM720903:MZM720922 NJI720903:NJI720922 NTE720903:NTE720922 ODA720903:ODA720922 OMW720903:OMW720922 OWS720903:OWS720922 PGO720903:PGO720922 PQK720903:PQK720922 QAG720903:QAG720922 QKC720903:QKC720922 QTY720903:QTY720922 RDU720903:RDU720922 RNQ720903:RNQ720922 RXM720903:RXM720922 SHI720903:SHI720922 SRE720903:SRE720922 TBA720903:TBA720922 TKW720903:TKW720922 TUS720903:TUS720922 UEO720903:UEO720922 UOK720903:UOK720922 UYG720903:UYG720922 VIC720903:VIC720922 VRY720903:VRY720922 WBU720903:WBU720922 WLQ720903:WLQ720922 WVM720903:WVM720922 E786439:E786458 JA786439:JA786458 SW786439:SW786458 ACS786439:ACS786458 AMO786439:AMO786458 AWK786439:AWK786458 BGG786439:BGG786458 BQC786439:BQC786458 BZY786439:BZY786458 CJU786439:CJU786458 CTQ786439:CTQ786458 DDM786439:DDM786458 DNI786439:DNI786458 DXE786439:DXE786458 EHA786439:EHA786458 EQW786439:EQW786458 FAS786439:FAS786458 FKO786439:FKO786458 FUK786439:FUK786458 GEG786439:GEG786458 GOC786439:GOC786458 GXY786439:GXY786458 HHU786439:HHU786458 HRQ786439:HRQ786458 IBM786439:IBM786458 ILI786439:ILI786458 IVE786439:IVE786458 JFA786439:JFA786458 JOW786439:JOW786458 JYS786439:JYS786458 KIO786439:KIO786458 KSK786439:KSK786458 LCG786439:LCG786458 LMC786439:LMC786458 LVY786439:LVY786458 MFU786439:MFU786458 MPQ786439:MPQ786458 MZM786439:MZM786458 NJI786439:NJI786458 NTE786439:NTE786458 ODA786439:ODA786458 OMW786439:OMW786458 OWS786439:OWS786458 PGO786439:PGO786458 PQK786439:PQK786458 QAG786439:QAG786458 QKC786439:QKC786458 QTY786439:QTY786458 RDU786439:RDU786458 RNQ786439:RNQ786458 RXM786439:RXM786458 SHI786439:SHI786458 SRE786439:SRE786458 TBA786439:TBA786458 TKW786439:TKW786458 TUS786439:TUS786458 UEO786439:UEO786458 UOK786439:UOK786458 UYG786439:UYG786458 VIC786439:VIC786458 VRY786439:VRY786458 WBU786439:WBU786458 WLQ786439:WLQ786458 WVM786439:WVM786458 E851975:E851994 JA851975:JA851994 SW851975:SW851994 ACS851975:ACS851994 AMO851975:AMO851994 AWK851975:AWK851994 BGG851975:BGG851994 BQC851975:BQC851994 BZY851975:BZY851994 CJU851975:CJU851994 CTQ851975:CTQ851994 DDM851975:DDM851994 DNI851975:DNI851994 DXE851975:DXE851994 EHA851975:EHA851994 EQW851975:EQW851994 FAS851975:FAS851994 FKO851975:FKO851994 FUK851975:FUK851994 GEG851975:GEG851994 GOC851975:GOC851994 GXY851975:GXY851994 HHU851975:HHU851994 HRQ851975:HRQ851994 IBM851975:IBM851994 ILI851975:ILI851994 IVE851975:IVE851994 JFA851975:JFA851994 JOW851975:JOW851994 JYS851975:JYS851994 KIO851975:KIO851994 KSK851975:KSK851994 LCG851975:LCG851994 LMC851975:LMC851994 LVY851975:LVY851994 MFU851975:MFU851994 MPQ851975:MPQ851994 MZM851975:MZM851994 NJI851975:NJI851994 NTE851975:NTE851994 ODA851975:ODA851994 OMW851975:OMW851994 OWS851975:OWS851994 PGO851975:PGO851994 PQK851975:PQK851994 QAG851975:QAG851994 QKC851975:QKC851994 QTY851975:QTY851994 RDU851975:RDU851994 RNQ851975:RNQ851994 RXM851975:RXM851994 SHI851975:SHI851994 SRE851975:SRE851994 TBA851975:TBA851994 TKW851975:TKW851994 TUS851975:TUS851994 UEO851975:UEO851994 UOK851975:UOK851994 UYG851975:UYG851994 VIC851975:VIC851994 VRY851975:VRY851994 WBU851975:WBU851994 WLQ851975:WLQ851994 WVM851975:WVM851994 E917511:E917530 JA917511:JA917530 SW917511:SW917530 ACS917511:ACS917530 AMO917511:AMO917530 AWK917511:AWK917530 BGG917511:BGG917530 BQC917511:BQC917530 BZY917511:BZY917530 CJU917511:CJU917530 CTQ917511:CTQ917530 DDM917511:DDM917530 DNI917511:DNI917530 DXE917511:DXE917530 EHA917511:EHA917530 EQW917511:EQW917530 FAS917511:FAS917530 FKO917511:FKO917530 FUK917511:FUK917530 GEG917511:GEG917530 GOC917511:GOC917530 GXY917511:GXY917530 HHU917511:HHU917530 HRQ917511:HRQ917530 IBM917511:IBM917530 ILI917511:ILI917530 IVE917511:IVE917530 JFA917511:JFA917530 JOW917511:JOW917530 JYS917511:JYS917530 KIO917511:KIO917530 KSK917511:KSK917530 LCG917511:LCG917530 LMC917511:LMC917530 LVY917511:LVY917530 MFU917511:MFU917530 MPQ917511:MPQ917530 MZM917511:MZM917530 NJI917511:NJI917530 NTE917511:NTE917530 ODA917511:ODA917530 OMW917511:OMW917530 OWS917511:OWS917530 PGO917511:PGO917530 PQK917511:PQK917530 QAG917511:QAG917530 QKC917511:QKC917530 QTY917511:QTY917530 RDU917511:RDU917530 RNQ917511:RNQ917530 RXM917511:RXM917530 SHI917511:SHI917530 SRE917511:SRE917530 TBA917511:TBA917530 TKW917511:TKW917530 TUS917511:TUS917530 UEO917511:UEO917530 UOK917511:UOK917530 UYG917511:UYG917530 VIC917511:VIC917530 VRY917511:VRY917530 WBU917511:WBU917530 WLQ917511:WLQ917530 WVM917511:WVM917530 E983047:E983066 JA983047:JA983066 SW983047:SW983066 ACS983047:ACS983066 AMO983047:AMO983066 AWK983047:AWK983066 BGG983047:BGG983066 BQC983047:BQC983066 BZY983047:BZY983066 CJU983047:CJU983066 CTQ983047:CTQ983066 DDM983047:DDM983066 DNI983047:DNI983066 DXE983047:DXE983066 EHA983047:EHA983066 EQW983047:EQW983066 FAS983047:FAS983066 FKO983047:FKO983066 FUK983047:FUK983066 GEG983047:GEG983066 GOC983047:GOC983066 GXY983047:GXY983066 HHU983047:HHU983066 HRQ983047:HRQ983066 IBM983047:IBM983066 ILI983047:ILI983066 IVE983047:IVE983066 JFA983047:JFA983066 JOW983047:JOW983066 JYS983047:JYS983066 KIO983047:KIO983066 KSK983047:KSK983066 LCG983047:LCG983066 LMC983047:LMC983066 LVY983047:LVY983066 MFU983047:MFU983066 MPQ983047:MPQ983066 MZM983047:MZM983066 NJI983047:NJI983066 NTE983047:NTE983066 ODA983047:ODA983066 OMW983047:OMW983066 OWS983047:OWS983066 PGO983047:PGO983066 PQK983047:PQK983066 QAG983047:QAG983066 QKC983047:QKC983066 QTY983047:QTY983066 RDU983047:RDU983066 RNQ983047:RNQ983066 RXM983047:RXM983066 SHI983047:SHI983066 SRE983047:SRE983066 TBA983047:TBA983066 TKW983047:TKW983066 TUS983047:TUS983066 UEO983047:UEO983066 UOK983047:UOK983066 UYG983047:UYG983066 VIC983047:VIC983066 VRY983047:VRY983066 WBU983047:WBU983066 WLQ983047:WLQ983066 E7:E12 E14:E26" xr:uid="{00000000-0002-0000-0600-00000F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WVN983047:WVS983066 JB7:JG26 SX7:TC26 ACT7:ACY26 AMP7:AMU26 AWL7:AWQ26 BGH7:BGM26 BQD7:BQI26 BZZ7:CAE26 CJV7:CKA26 CTR7:CTW26 DDN7:DDS26 DNJ7:DNO26 DXF7:DXK26 EHB7:EHG26 EQX7:ERC26 FAT7:FAY26 FKP7:FKU26 FUL7:FUQ26 GEH7:GEM26 GOD7:GOI26 GXZ7:GYE26 HHV7:HIA26 HRR7:HRW26 IBN7:IBS26 ILJ7:ILO26 IVF7:IVK26 JFB7:JFG26 JOX7:JPC26 JYT7:JYY26 KIP7:KIU26 KSL7:KSQ26 LCH7:LCM26 LMD7:LMI26 LVZ7:LWE26 MFV7:MGA26 MPR7:MPW26 MZN7:MZS26 NJJ7:NJO26 NTF7:NTK26 ODB7:ODG26 OMX7:ONC26 OWT7:OWY26 PGP7:PGU26 PQL7:PQQ26 QAH7:QAM26 QKD7:QKI26 QTZ7:QUE26 RDV7:REA26 RNR7:RNW26 RXN7:RXS26 SHJ7:SHO26 SRF7:SRK26 TBB7:TBG26 TKX7:TLC26 TUT7:TUY26 UEP7:UEU26 UOL7:UOQ26 UYH7:UYM26 VID7:VII26 VRZ7:VSE26 WBV7:WCA26 WLR7:WLW26 WVN7:WVS26 F65543:K65562 JB65543:JG65562 SX65543:TC65562 ACT65543:ACY65562 AMP65543:AMU65562 AWL65543:AWQ65562 BGH65543:BGM65562 BQD65543:BQI65562 BZZ65543:CAE65562 CJV65543:CKA65562 CTR65543:CTW65562 DDN65543:DDS65562 DNJ65543:DNO65562 DXF65543:DXK65562 EHB65543:EHG65562 EQX65543:ERC65562 FAT65543:FAY65562 FKP65543:FKU65562 FUL65543:FUQ65562 GEH65543:GEM65562 GOD65543:GOI65562 GXZ65543:GYE65562 HHV65543:HIA65562 HRR65543:HRW65562 IBN65543:IBS65562 ILJ65543:ILO65562 IVF65543:IVK65562 JFB65543:JFG65562 JOX65543:JPC65562 JYT65543:JYY65562 KIP65543:KIU65562 KSL65543:KSQ65562 LCH65543:LCM65562 LMD65543:LMI65562 LVZ65543:LWE65562 MFV65543:MGA65562 MPR65543:MPW65562 MZN65543:MZS65562 NJJ65543:NJO65562 NTF65543:NTK65562 ODB65543:ODG65562 OMX65543:ONC65562 OWT65543:OWY65562 PGP65543:PGU65562 PQL65543:PQQ65562 QAH65543:QAM65562 QKD65543:QKI65562 QTZ65543:QUE65562 RDV65543:REA65562 RNR65543:RNW65562 RXN65543:RXS65562 SHJ65543:SHO65562 SRF65543:SRK65562 TBB65543:TBG65562 TKX65543:TLC65562 TUT65543:TUY65562 UEP65543:UEU65562 UOL65543:UOQ65562 UYH65543:UYM65562 VID65543:VII65562 VRZ65543:VSE65562 WBV65543:WCA65562 WLR65543:WLW65562 WVN65543:WVS65562 F131079:K131098 JB131079:JG131098 SX131079:TC131098 ACT131079:ACY131098 AMP131079:AMU131098 AWL131079:AWQ131098 BGH131079:BGM131098 BQD131079:BQI131098 BZZ131079:CAE131098 CJV131079:CKA131098 CTR131079:CTW131098 DDN131079:DDS131098 DNJ131079:DNO131098 DXF131079:DXK131098 EHB131079:EHG131098 EQX131079:ERC131098 FAT131079:FAY131098 FKP131079:FKU131098 FUL131079:FUQ131098 GEH131079:GEM131098 GOD131079:GOI131098 GXZ131079:GYE131098 HHV131079:HIA131098 HRR131079:HRW131098 IBN131079:IBS131098 ILJ131079:ILO131098 IVF131079:IVK131098 JFB131079:JFG131098 JOX131079:JPC131098 JYT131079:JYY131098 KIP131079:KIU131098 KSL131079:KSQ131098 LCH131079:LCM131098 LMD131079:LMI131098 LVZ131079:LWE131098 MFV131079:MGA131098 MPR131079:MPW131098 MZN131079:MZS131098 NJJ131079:NJO131098 NTF131079:NTK131098 ODB131079:ODG131098 OMX131079:ONC131098 OWT131079:OWY131098 PGP131079:PGU131098 PQL131079:PQQ131098 QAH131079:QAM131098 QKD131079:QKI131098 QTZ131079:QUE131098 RDV131079:REA131098 RNR131079:RNW131098 RXN131079:RXS131098 SHJ131079:SHO131098 SRF131079:SRK131098 TBB131079:TBG131098 TKX131079:TLC131098 TUT131079:TUY131098 UEP131079:UEU131098 UOL131079:UOQ131098 UYH131079:UYM131098 VID131079:VII131098 VRZ131079:VSE131098 WBV131079:WCA131098 WLR131079:WLW131098 WVN131079:WVS131098 F196615:K196634 JB196615:JG196634 SX196615:TC196634 ACT196615:ACY196634 AMP196615:AMU196634 AWL196615:AWQ196634 BGH196615:BGM196634 BQD196615:BQI196634 BZZ196615:CAE196634 CJV196615:CKA196634 CTR196615:CTW196634 DDN196615:DDS196634 DNJ196615:DNO196634 DXF196615:DXK196634 EHB196615:EHG196634 EQX196615:ERC196634 FAT196615:FAY196634 FKP196615:FKU196634 FUL196615:FUQ196634 GEH196615:GEM196634 GOD196615:GOI196634 GXZ196615:GYE196634 HHV196615:HIA196634 HRR196615:HRW196634 IBN196615:IBS196634 ILJ196615:ILO196634 IVF196615:IVK196634 JFB196615:JFG196634 JOX196615:JPC196634 JYT196615:JYY196634 KIP196615:KIU196634 KSL196615:KSQ196634 LCH196615:LCM196634 LMD196615:LMI196634 LVZ196615:LWE196634 MFV196615:MGA196634 MPR196615:MPW196634 MZN196615:MZS196634 NJJ196615:NJO196634 NTF196615:NTK196634 ODB196615:ODG196634 OMX196615:ONC196634 OWT196615:OWY196634 PGP196615:PGU196634 PQL196615:PQQ196634 QAH196615:QAM196634 QKD196615:QKI196634 QTZ196615:QUE196634 RDV196615:REA196634 RNR196615:RNW196634 RXN196615:RXS196634 SHJ196615:SHO196634 SRF196615:SRK196634 TBB196615:TBG196634 TKX196615:TLC196634 TUT196615:TUY196634 UEP196615:UEU196634 UOL196615:UOQ196634 UYH196615:UYM196634 VID196615:VII196634 VRZ196615:VSE196634 WBV196615:WCA196634 WLR196615:WLW196634 WVN196615:WVS196634 F262151:K262170 JB262151:JG262170 SX262151:TC262170 ACT262151:ACY262170 AMP262151:AMU262170 AWL262151:AWQ262170 BGH262151:BGM262170 BQD262151:BQI262170 BZZ262151:CAE262170 CJV262151:CKA262170 CTR262151:CTW262170 DDN262151:DDS262170 DNJ262151:DNO262170 DXF262151:DXK262170 EHB262151:EHG262170 EQX262151:ERC262170 FAT262151:FAY262170 FKP262151:FKU262170 FUL262151:FUQ262170 GEH262151:GEM262170 GOD262151:GOI262170 GXZ262151:GYE262170 HHV262151:HIA262170 HRR262151:HRW262170 IBN262151:IBS262170 ILJ262151:ILO262170 IVF262151:IVK262170 JFB262151:JFG262170 JOX262151:JPC262170 JYT262151:JYY262170 KIP262151:KIU262170 KSL262151:KSQ262170 LCH262151:LCM262170 LMD262151:LMI262170 LVZ262151:LWE262170 MFV262151:MGA262170 MPR262151:MPW262170 MZN262151:MZS262170 NJJ262151:NJO262170 NTF262151:NTK262170 ODB262151:ODG262170 OMX262151:ONC262170 OWT262151:OWY262170 PGP262151:PGU262170 PQL262151:PQQ262170 QAH262151:QAM262170 QKD262151:QKI262170 QTZ262151:QUE262170 RDV262151:REA262170 RNR262151:RNW262170 RXN262151:RXS262170 SHJ262151:SHO262170 SRF262151:SRK262170 TBB262151:TBG262170 TKX262151:TLC262170 TUT262151:TUY262170 UEP262151:UEU262170 UOL262151:UOQ262170 UYH262151:UYM262170 VID262151:VII262170 VRZ262151:VSE262170 WBV262151:WCA262170 WLR262151:WLW262170 WVN262151:WVS262170 F327687:K327706 JB327687:JG327706 SX327687:TC327706 ACT327687:ACY327706 AMP327687:AMU327706 AWL327687:AWQ327706 BGH327687:BGM327706 BQD327687:BQI327706 BZZ327687:CAE327706 CJV327687:CKA327706 CTR327687:CTW327706 DDN327687:DDS327706 DNJ327687:DNO327706 DXF327687:DXK327706 EHB327687:EHG327706 EQX327687:ERC327706 FAT327687:FAY327706 FKP327687:FKU327706 FUL327687:FUQ327706 GEH327687:GEM327706 GOD327687:GOI327706 GXZ327687:GYE327706 HHV327687:HIA327706 HRR327687:HRW327706 IBN327687:IBS327706 ILJ327687:ILO327706 IVF327687:IVK327706 JFB327687:JFG327706 JOX327687:JPC327706 JYT327687:JYY327706 KIP327687:KIU327706 KSL327687:KSQ327706 LCH327687:LCM327706 LMD327687:LMI327706 LVZ327687:LWE327706 MFV327687:MGA327706 MPR327687:MPW327706 MZN327687:MZS327706 NJJ327687:NJO327706 NTF327687:NTK327706 ODB327687:ODG327706 OMX327687:ONC327706 OWT327687:OWY327706 PGP327687:PGU327706 PQL327687:PQQ327706 QAH327687:QAM327706 QKD327687:QKI327706 QTZ327687:QUE327706 RDV327687:REA327706 RNR327687:RNW327706 RXN327687:RXS327706 SHJ327687:SHO327706 SRF327687:SRK327706 TBB327687:TBG327706 TKX327687:TLC327706 TUT327687:TUY327706 UEP327687:UEU327706 UOL327687:UOQ327706 UYH327687:UYM327706 VID327687:VII327706 VRZ327687:VSE327706 WBV327687:WCA327706 WLR327687:WLW327706 WVN327687:WVS327706 F393223:K393242 JB393223:JG393242 SX393223:TC393242 ACT393223:ACY393242 AMP393223:AMU393242 AWL393223:AWQ393242 BGH393223:BGM393242 BQD393223:BQI393242 BZZ393223:CAE393242 CJV393223:CKA393242 CTR393223:CTW393242 DDN393223:DDS393242 DNJ393223:DNO393242 DXF393223:DXK393242 EHB393223:EHG393242 EQX393223:ERC393242 FAT393223:FAY393242 FKP393223:FKU393242 FUL393223:FUQ393242 GEH393223:GEM393242 GOD393223:GOI393242 GXZ393223:GYE393242 HHV393223:HIA393242 HRR393223:HRW393242 IBN393223:IBS393242 ILJ393223:ILO393242 IVF393223:IVK393242 JFB393223:JFG393242 JOX393223:JPC393242 JYT393223:JYY393242 KIP393223:KIU393242 KSL393223:KSQ393242 LCH393223:LCM393242 LMD393223:LMI393242 LVZ393223:LWE393242 MFV393223:MGA393242 MPR393223:MPW393242 MZN393223:MZS393242 NJJ393223:NJO393242 NTF393223:NTK393242 ODB393223:ODG393242 OMX393223:ONC393242 OWT393223:OWY393242 PGP393223:PGU393242 PQL393223:PQQ393242 QAH393223:QAM393242 QKD393223:QKI393242 QTZ393223:QUE393242 RDV393223:REA393242 RNR393223:RNW393242 RXN393223:RXS393242 SHJ393223:SHO393242 SRF393223:SRK393242 TBB393223:TBG393242 TKX393223:TLC393242 TUT393223:TUY393242 UEP393223:UEU393242 UOL393223:UOQ393242 UYH393223:UYM393242 VID393223:VII393242 VRZ393223:VSE393242 WBV393223:WCA393242 WLR393223:WLW393242 WVN393223:WVS393242 F458759:K458778 JB458759:JG458778 SX458759:TC458778 ACT458759:ACY458778 AMP458759:AMU458778 AWL458759:AWQ458778 BGH458759:BGM458778 BQD458759:BQI458778 BZZ458759:CAE458778 CJV458759:CKA458778 CTR458759:CTW458778 DDN458759:DDS458778 DNJ458759:DNO458778 DXF458759:DXK458778 EHB458759:EHG458778 EQX458759:ERC458778 FAT458759:FAY458778 FKP458759:FKU458778 FUL458759:FUQ458778 GEH458759:GEM458778 GOD458759:GOI458778 GXZ458759:GYE458778 HHV458759:HIA458778 HRR458759:HRW458778 IBN458759:IBS458778 ILJ458759:ILO458778 IVF458759:IVK458778 JFB458759:JFG458778 JOX458759:JPC458778 JYT458759:JYY458778 KIP458759:KIU458778 KSL458759:KSQ458778 LCH458759:LCM458778 LMD458759:LMI458778 LVZ458759:LWE458778 MFV458759:MGA458778 MPR458759:MPW458778 MZN458759:MZS458778 NJJ458759:NJO458778 NTF458759:NTK458778 ODB458759:ODG458778 OMX458759:ONC458778 OWT458759:OWY458778 PGP458759:PGU458778 PQL458759:PQQ458778 QAH458759:QAM458778 QKD458759:QKI458778 QTZ458759:QUE458778 RDV458759:REA458778 RNR458759:RNW458778 RXN458759:RXS458778 SHJ458759:SHO458778 SRF458759:SRK458778 TBB458759:TBG458778 TKX458759:TLC458778 TUT458759:TUY458778 UEP458759:UEU458778 UOL458759:UOQ458778 UYH458759:UYM458778 VID458759:VII458778 VRZ458759:VSE458778 WBV458759:WCA458778 WLR458759:WLW458778 WVN458759:WVS458778 F524295:K524314 JB524295:JG524314 SX524295:TC524314 ACT524295:ACY524314 AMP524295:AMU524314 AWL524295:AWQ524314 BGH524295:BGM524314 BQD524295:BQI524314 BZZ524295:CAE524314 CJV524295:CKA524314 CTR524295:CTW524314 DDN524295:DDS524314 DNJ524295:DNO524314 DXF524295:DXK524314 EHB524295:EHG524314 EQX524295:ERC524314 FAT524295:FAY524314 FKP524295:FKU524314 FUL524295:FUQ524314 GEH524295:GEM524314 GOD524295:GOI524314 GXZ524295:GYE524314 HHV524295:HIA524314 HRR524295:HRW524314 IBN524295:IBS524314 ILJ524295:ILO524314 IVF524295:IVK524314 JFB524295:JFG524314 JOX524295:JPC524314 JYT524295:JYY524314 KIP524295:KIU524314 KSL524295:KSQ524314 LCH524295:LCM524314 LMD524295:LMI524314 LVZ524295:LWE524314 MFV524295:MGA524314 MPR524295:MPW524314 MZN524295:MZS524314 NJJ524295:NJO524314 NTF524295:NTK524314 ODB524295:ODG524314 OMX524295:ONC524314 OWT524295:OWY524314 PGP524295:PGU524314 PQL524295:PQQ524314 QAH524295:QAM524314 QKD524295:QKI524314 QTZ524295:QUE524314 RDV524295:REA524314 RNR524295:RNW524314 RXN524295:RXS524314 SHJ524295:SHO524314 SRF524295:SRK524314 TBB524295:TBG524314 TKX524295:TLC524314 TUT524295:TUY524314 UEP524295:UEU524314 UOL524295:UOQ524314 UYH524295:UYM524314 VID524295:VII524314 VRZ524295:VSE524314 WBV524295:WCA524314 WLR524295:WLW524314 WVN524295:WVS524314 F589831:K589850 JB589831:JG589850 SX589831:TC589850 ACT589831:ACY589850 AMP589831:AMU589850 AWL589831:AWQ589850 BGH589831:BGM589850 BQD589831:BQI589850 BZZ589831:CAE589850 CJV589831:CKA589850 CTR589831:CTW589850 DDN589831:DDS589850 DNJ589831:DNO589850 DXF589831:DXK589850 EHB589831:EHG589850 EQX589831:ERC589850 FAT589831:FAY589850 FKP589831:FKU589850 FUL589831:FUQ589850 GEH589831:GEM589850 GOD589831:GOI589850 GXZ589831:GYE589850 HHV589831:HIA589850 HRR589831:HRW589850 IBN589831:IBS589850 ILJ589831:ILO589850 IVF589831:IVK589850 JFB589831:JFG589850 JOX589831:JPC589850 JYT589831:JYY589850 KIP589831:KIU589850 KSL589831:KSQ589850 LCH589831:LCM589850 LMD589831:LMI589850 LVZ589831:LWE589850 MFV589831:MGA589850 MPR589831:MPW589850 MZN589831:MZS589850 NJJ589831:NJO589850 NTF589831:NTK589850 ODB589831:ODG589850 OMX589831:ONC589850 OWT589831:OWY589850 PGP589831:PGU589850 PQL589831:PQQ589850 QAH589831:QAM589850 QKD589831:QKI589850 QTZ589831:QUE589850 RDV589831:REA589850 RNR589831:RNW589850 RXN589831:RXS589850 SHJ589831:SHO589850 SRF589831:SRK589850 TBB589831:TBG589850 TKX589831:TLC589850 TUT589831:TUY589850 UEP589831:UEU589850 UOL589831:UOQ589850 UYH589831:UYM589850 VID589831:VII589850 VRZ589831:VSE589850 WBV589831:WCA589850 WLR589831:WLW589850 WVN589831:WVS589850 F655367:K655386 JB655367:JG655386 SX655367:TC655386 ACT655367:ACY655386 AMP655367:AMU655386 AWL655367:AWQ655386 BGH655367:BGM655386 BQD655367:BQI655386 BZZ655367:CAE655386 CJV655367:CKA655386 CTR655367:CTW655386 DDN655367:DDS655386 DNJ655367:DNO655386 DXF655367:DXK655386 EHB655367:EHG655386 EQX655367:ERC655386 FAT655367:FAY655386 FKP655367:FKU655386 FUL655367:FUQ655386 GEH655367:GEM655386 GOD655367:GOI655386 GXZ655367:GYE655386 HHV655367:HIA655386 HRR655367:HRW655386 IBN655367:IBS655386 ILJ655367:ILO655386 IVF655367:IVK655386 JFB655367:JFG655386 JOX655367:JPC655386 JYT655367:JYY655386 KIP655367:KIU655386 KSL655367:KSQ655386 LCH655367:LCM655386 LMD655367:LMI655386 LVZ655367:LWE655386 MFV655367:MGA655386 MPR655367:MPW655386 MZN655367:MZS655386 NJJ655367:NJO655386 NTF655367:NTK655386 ODB655367:ODG655386 OMX655367:ONC655386 OWT655367:OWY655386 PGP655367:PGU655386 PQL655367:PQQ655386 QAH655367:QAM655386 QKD655367:QKI655386 QTZ655367:QUE655386 RDV655367:REA655386 RNR655367:RNW655386 RXN655367:RXS655386 SHJ655367:SHO655386 SRF655367:SRK655386 TBB655367:TBG655386 TKX655367:TLC655386 TUT655367:TUY655386 UEP655367:UEU655386 UOL655367:UOQ655386 UYH655367:UYM655386 VID655367:VII655386 VRZ655367:VSE655386 WBV655367:WCA655386 WLR655367:WLW655386 WVN655367:WVS655386 F720903:K720922 JB720903:JG720922 SX720903:TC720922 ACT720903:ACY720922 AMP720903:AMU720922 AWL720903:AWQ720922 BGH720903:BGM720922 BQD720903:BQI720922 BZZ720903:CAE720922 CJV720903:CKA720922 CTR720903:CTW720922 DDN720903:DDS720922 DNJ720903:DNO720922 DXF720903:DXK720922 EHB720903:EHG720922 EQX720903:ERC720922 FAT720903:FAY720922 FKP720903:FKU720922 FUL720903:FUQ720922 GEH720903:GEM720922 GOD720903:GOI720922 GXZ720903:GYE720922 HHV720903:HIA720922 HRR720903:HRW720922 IBN720903:IBS720922 ILJ720903:ILO720922 IVF720903:IVK720922 JFB720903:JFG720922 JOX720903:JPC720922 JYT720903:JYY720922 KIP720903:KIU720922 KSL720903:KSQ720922 LCH720903:LCM720922 LMD720903:LMI720922 LVZ720903:LWE720922 MFV720903:MGA720922 MPR720903:MPW720922 MZN720903:MZS720922 NJJ720903:NJO720922 NTF720903:NTK720922 ODB720903:ODG720922 OMX720903:ONC720922 OWT720903:OWY720922 PGP720903:PGU720922 PQL720903:PQQ720922 QAH720903:QAM720922 QKD720903:QKI720922 QTZ720903:QUE720922 RDV720903:REA720922 RNR720903:RNW720922 RXN720903:RXS720922 SHJ720903:SHO720922 SRF720903:SRK720922 TBB720903:TBG720922 TKX720903:TLC720922 TUT720903:TUY720922 UEP720903:UEU720922 UOL720903:UOQ720922 UYH720903:UYM720922 VID720903:VII720922 VRZ720903:VSE720922 WBV720903:WCA720922 WLR720903:WLW720922 WVN720903:WVS720922 F786439:K786458 JB786439:JG786458 SX786439:TC786458 ACT786439:ACY786458 AMP786439:AMU786458 AWL786439:AWQ786458 BGH786439:BGM786458 BQD786439:BQI786458 BZZ786439:CAE786458 CJV786439:CKA786458 CTR786439:CTW786458 DDN786439:DDS786458 DNJ786439:DNO786458 DXF786439:DXK786458 EHB786439:EHG786458 EQX786439:ERC786458 FAT786439:FAY786458 FKP786439:FKU786458 FUL786439:FUQ786458 GEH786439:GEM786458 GOD786439:GOI786458 GXZ786439:GYE786458 HHV786439:HIA786458 HRR786439:HRW786458 IBN786439:IBS786458 ILJ786439:ILO786458 IVF786439:IVK786458 JFB786439:JFG786458 JOX786439:JPC786458 JYT786439:JYY786458 KIP786439:KIU786458 KSL786439:KSQ786458 LCH786439:LCM786458 LMD786439:LMI786458 LVZ786439:LWE786458 MFV786439:MGA786458 MPR786439:MPW786458 MZN786439:MZS786458 NJJ786439:NJO786458 NTF786439:NTK786458 ODB786439:ODG786458 OMX786439:ONC786458 OWT786439:OWY786458 PGP786439:PGU786458 PQL786439:PQQ786458 QAH786439:QAM786458 QKD786439:QKI786458 QTZ786439:QUE786458 RDV786439:REA786458 RNR786439:RNW786458 RXN786439:RXS786458 SHJ786439:SHO786458 SRF786439:SRK786458 TBB786439:TBG786458 TKX786439:TLC786458 TUT786439:TUY786458 UEP786439:UEU786458 UOL786439:UOQ786458 UYH786439:UYM786458 VID786439:VII786458 VRZ786439:VSE786458 WBV786439:WCA786458 WLR786439:WLW786458 WVN786439:WVS786458 F851975:K851994 JB851975:JG851994 SX851975:TC851994 ACT851975:ACY851994 AMP851975:AMU851994 AWL851975:AWQ851994 BGH851975:BGM851994 BQD851975:BQI851994 BZZ851975:CAE851994 CJV851975:CKA851994 CTR851975:CTW851994 DDN851975:DDS851994 DNJ851975:DNO851994 DXF851975:DXK851994 EHB851975:EHG851994 EQX851975:ERC851994 FAT851975:FAY851994 FKP851975:FKU851994 FUL851975:FUQ851994 GEH851975:GEM851994 GOD851975:GOI851994 GXZ851975:GYE851994 HHV851975:HIA851994 HRR851975:HRW851994 IBN851975:IBS851994 ILJ851975:ILO851994 IVF851975:IVK851994 JFB851975:JFG851994 JOX851975:JPC851994 JYT851975:JYY851994 KIP851975:KIU851994 KSL851975:KSQ851994 LCH851975:LCM851994 LMD851975:LMI851994 LVZ851975:LWE851994 MFV851975:MGA851994 MPR851975:MPW851994 MZN851975:MZS851994 NJJ851975:NJO851994 NTF851975:NTK851994 ODB851975:ODG851994 OMX851975:ONC851994 OWT851975:OWY851994 PGP851975:PGU851994 PQL851975:PQQ851994 QAH851975:QAM851994 QKD851975:QKI851994 QTZ851975:QUE851994 RDV851975:REA851994 RNR851975:RNW851994 RXN851975:RXS851994 SHJ851975:SHO851994 SRF851975:SRK851994 TBB851975:TBG851994 TKX851975:TLC851994 TUT851975:TUY851994 UEP851975:UEU851994 UOL851975:UOQ851994 UYH851975:UYM851994 VID851975:VII851994 VRZ851975:VSE851994 WBV851975:WCA851994 WLR851975:WLW851994 WVN851975:WVS851994 F917511:K917530 JB917511:JG917530 SX917511:TC917530 ACT917511:ACY917530 AMP917511:AMU917530 AWL917511:AWQ917530 BGH917511:BGM917530 BQD917511:BQI917530 BZZ917511:CAE917530 CJV917511:CKA917530 CTR917511:CTW917530 DDN917511:DDS917530 DNJ917511:DNO917530 DXF917511:DXK917530 EHB917511:EHG917530 EQX917511:ERC917530 FAT917511:FAY917530 FKP917511:FKU917530 FUL917511:FUQ917530 GEH917511:GEM917530 GOD917511:GOI917530 GXZ917511:GYE917530 HHV917511:HIA917530 HRR917511:HRW917530 IBN917511:IBS917530 ILJ917511:ILO917530 IVF917511:IVK917530 JFB917511:JFG917530 JOX917511:JPC917530 JYT917511:JYY917530 KIP917511:KIU917530 KSL917511:KSQ917530 LCH917511:LCM917530 LMD917511:LMI917530 LVZ917511:LWE917530 MFV917511:MGA917530 MPR917511:MPW917530 MZN917511:MZS917530 NJJ917511:NJO917530 NTF917511:NTK917530 ODB917511:ODG917530 OMX917511:ONC917530 OWT917511:OWY917530 PGP917511:PGU917530 PQL917511:PQQ917530 QAH917511:QAM917530 QKD917511:QKI917530 QTZ917511:QUE917530 RDV917511:REA917530 RNR917511:RNW917530 RXN917511:RXS917530 SHJ917511:SHO917530 SRF917511:SRK917530 TBB917511:TBG917530 TKX917511:TLC917530 TUT917511:TUY917530 UEP917511:UEU917530 UOL917511:UOQ917530 UYH917511:UYM917530 VID917511:VII917530 VRZ917511:VSE917530 WBV917511:WCA917530 WLR917511:WLW917530 WVN917511:WVS917530 F983047:K983066 JB983047:JG983066 SX983047:TC983066 ACT983047:ACY983066 AMP983047:AMU983066 AWL983047:AWQ983066 BGH983047:BGM983066 BQD983047:BQI983066 BZZ983047:CAE983066 CJV983047:CKA983066 CTR983047:CTW983066 DDN983047:DDS983066 DNJ983047:DNO983066 DXF983047:DXK983066 EHB983047:EHG983066 EQX983047:ERC983066 FAT983047:FAY983066 FKP983047:FKU983066 FUL983047:FUQ983066 GEH983047:GEM983066 GOD983047:GOI983066 GXZ983047:GYE983066 HHV983047:HIA983066 HRR983047:HRW983066 IBN983047:IBS983066 ILJ983047:ILO983066 IVF983047:IVK983066 JFB983047:JFG983066 JOX983047:JPC983066 JYT983047:JYY983066 KIP983047:KIU983066 KSL983047:KSQ983066 LCH983047:LCM983066 LMD983047:LMI983066 LVZ983047:LWE983066 MFV983047:MGA983066 MPR983047:MPW983066 MZN983047:MZS983066 NJJ983047:NJO983066 NTF983047:NTK983066 ODB983047:ODG983066 OMX983047:ONC983066 OWT983047:OWY983066 PGP983047:PGU983066 PQL983047:PQQ983066 QAH983047:QAM983066 QKD983047:QKI983066 QTZ983047:QUE983066 RDV983047:REA983066 RNR983047:RNW983066 RXN983047:RXS983066 SHJ983047:SHO983066 SRF983047:SRK983066 TBB983047:TBG983066 TKX983047:TLC983066 TUT983047:TUY983066 UEP983047:UEU983066 UOL983047:UOQ983066 UYH983047:UYM983066 VID983047:VII983066 VRZ983047:VSE983066 WBV983047:WCA983066 WLR983047:WLW983066 F7:K12 F14:K26" xr:uid="{00000000-0002-0000-0600-000010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WVL983048:WVL983066 IZ8:IZ26 SV8:SV26 ACR8:ACR26 AMN8:AMN26 AWJ8:AWJ26 BGF8:BGF26 BQB8:BQB26 BZX8:BZX26 CJT8:CJT26 CTP8:CTP26 DDL8:DDL26 DNH8:DNH26 DXD8:DXD26 EGZ8:EGZ26 EQV8:EQV26 FAR8:FAR26 FKN8:FKN26 FUJ8:FUJ26 GEF8:GEF26 GOB8:GOB26 GXX8:GXX26 HHT8:HHT26 HRP8:HRP26 IBL8:IBL26 ILH8:ILH26 IVD8:IVD26 JEZ8:JEZ26 JOV8:JOV26 JYR8:JYR26 KIN8:KIN26 KSJ8:KSJ26 LCF8:LCF26 LMB8:LMB26 LVX8:LVX26 MFT8:MFT26 MPP8:MPP26 MZL8:MZL26 NJH8:NJH26 NTD8:NTD26 OCZ8:OCZ26 OMV8:OMV26 OWR8:OWR26 PGN8:PGN26 PQJ8:PQJ26 QAF8:QAF26 QKB8:QKB26 QTX8:QTX26 RDT8:RDT26 RNP8:RNP26 RXL8:RXL26 SHH8:SHH26 SRD8:SRD26 TAZ8:TAZ26 TKV8:TKV26 TUR8:TUR26 UEN8:UEN26 UOJ8:UOJ26 UYF8:UYF26 VIB8:VIB26 VRX8:VRX26 WBT8:WBT26 WLP8:WLP26 WVL8:WVL26 D65544:D65562 IZ65544:IZ65562 SV65544:SV65562 ACR65544:ACR65562 AMN65544:AMN65562 AWJ65544:AWJ65562 BGF65544:BGF65562 BQB65544:BQB65562 BZX65544:BZX65562 CJT65544:CJT65562 CTP65544:CTP65562 DDL65544:DDL65562 DNH65544:DNH65562 DXD65544:DXD65562 EGZ65544:EGZ65562 EQV65544:EQV65562 FAR65544:FAR65562 FKN65544:FKN65562 FUJ65544:FUJ65562 GEF65544:GEF65562 GOB65544:GOB65562 GXX65544:GXX65562 HHT65544:HHT65562 HRP65544:HRP65562 IBL65544:IBL65562 ILH65544:ILH65562 IVD65544:IVD65562 JEZ65544:JEZ65562 JOV65544:JOV65562 JYR65544:JYR65562 KIN65544:KIN65562 KSJ65544:KSJ65562 LCF65544:LCF65562 LMB65544:LMB65562 LVX65544:LVX65562 MFT65544:MFT65562 MPP65544:MPP65562 MZL65544:MZL65562 NJH65544:NJH65562 NTD65544:NTD65562 OCZ65544:OCZ65562 OMV65544:OMV65562 OWR65544:OWR65562 PGN65544:PGN65562 PQJ65544:PQJ65562 QAF65544:QAF65562 QKB65544:QKB65562 QTX65544:QTX65562 RDT65544:RDT65562 RNP65544:RNP65562 RXL65544:RXL65562 SHH65544:SHH65562 SRD65544:SRD65562 TAZ65544:TAZ65562 TKV65544:TKV65562 TUR65544:TUR65562 UEN65544:UEN65562 UOJ65544:UOJ65562 UYF65544:UYF65562 VIB65544:VIB65562 VRX65544:VRX65562 WBT65544:WBT65562 WLP65544:WLP65562 WVL65544:WVL65562 D131080:D131098 IZ131080:IZ131098 SV131080:SV131098 ACR131080:ACR131098 AMN131080:AMN131098 AWJ131080:AWJ131098 BGF131080:BGF131098 BQB131080:BQB131098 BZX131080:BZX131098 CJT131080:CJT131098 CTP131080:CTP131098 DDL131080:DDL131098 DNH131080:DNH131098 DXD131080:DXD131098 EGZ131080:EGZ131098 EQV131080:EQV131098 FAR131080:FAR131098 FKN131080:FKN131098 FUJ131080:FUJ131098 GEF131080:GEF131098 GOB131080:GOB131098 GXX131080:GXX131098 HHT131080:HHT131098 HRP131080:HRP131098 IBL131080:IBL131098 ILH131080:ILH131098 IVD131080:IVD131098 JEZ131080:JEZ131098 JOV131080:JOV131098 JYR131080:JYR131098 KIN131080:KIN131098 KSJ131080:KSJ131098 LCF131080:LCF131098 LMB131080:LMB131098 LVX131080:LVX131098 MFT131080:MFT131098 MPP131080:MPP131098 MZL131080:MZL131098 NJH131080:NJH131098 NTD131080:NTD131098 OCZ131080:OCZ131098 OMV131080:OMV131098 OWR131080:OWR131098 PGN131080:PGN131098 PQJ131080:PQJ131098 QAF131080:QAF131098 QKB131080:QKB131098 QTX131080:QTX131098 RDT131080:RDT131098 RNP131080:RNP131098 RXL131080:RXL131098 SHH131080:SHH131098 SRD131080:SRD131098 TAZ131080:TAZ131098 TKV131080:TKV131098 TUR131080:TUR131098 UEN131080:UEN131098 UOJ131080:UOJ131098 UYF131080:UYF131098 VIB131080:VIB131098 VRX131080:VRX131098 WBT131080:WBT131098 WLP131080:WLP131098 WVL131080:WVL131098 D196616:D196634 IZ196616:IZ196634 SV196616:SV196634 ACR196616:ACR196634 AMN196616:AMN196634 AWJ196616:AWJ196634 BGF196616:BGF196634 BQB196616:BQB196634 BZX196616:BZX196634 CJT196616:CJT196634 CTP196616:CTP196634 DDL196616:DDL196634 DNH196616:DNH196634 DXD196616:DXD196634 EGZ196616:EGZ196634 EQV196616:EQV196634 FAR196616:FAR196634 FKN196616:FKN196634 FUJ196616:FUJ196634 GEF196616:GEF196634 GOB196616:GOB196634 GXX196616:GXX196634 HHT196616:HHT196634 HRP196616:HRP196634 IBL196616:IBL196634 ILH196616:ILH196634 IVD196616:IVD196634 JEZ196616:JEZ196634 JOV196616:JOV196634 JYR196616:JYR196634 KIN196616:KIN196634 KSJ196616:KSJ196634 LCF196616:LCF196634 LMB196616:LMB196634 LVX196616:LVX196634 MFT196616:MFT196634 MPP196616:MPP196634 MZL196616:MZL196634 NJH196616:NJH196634 NTD196616:NTD196634 OCZ196616:OCZ196634 OMV196616:OMV196634 OWR196616:OWR196634 PGN196616:PGN196634 PQJ196616:PQJ196634 QAF196616:QAF196634 QKB196616:QKB196634 QTX196616:QTX196634 RDT196616:RDT196634 RNP196616:RNP196634 RXL196616:RXL196634 SHH196616:SHH196634 SRD196616:SRD196634 TAZ196616:TAZ196634 TKV196616:TKV196634 TUR196616:TUR196634 UEN196616:UEN196634 UOJ196616:UOJ196634 UYF196616:UYF196634 VIB196616:VIB196634 VRX196616:VRX196634 WBT196616:WBT196634 WLP196616:WLP196634 WVL196616:WVL196634 D262152:D262170 IZ262152:IZ262170 SV262152:SV262170 ACR262152:ACR262170 AMN262152:AMN262170 AWJ262152:AWJ262170 BGF262152:BGF262170 BQB262152:BQB262170 BZX262152:BZX262170 CJT262152:CJT262170 CTP262152:CTP262170 DDL262152:DDL262170 DNH262152:DNH262170 DXD262152:DXD262170 EGZ262152:EGZ262170 EQV262152:EQV262170 FAR262152:FAR262170 FKN262152:FKN262170 FUJ262152:FUJ262170 GEF262152:GEF262170 GOB262152:GOB262170 GXX262152:GXX262170 HHT262152:HHT262170 HRP262152:HRP262170 IBL262152:IBL262170 ILH262152:ILH262170 IVD262152:IVD262170 JEZ262152:JEZ262170 JOV262152:JOV262170 JYR262152:JYR262170 KIN262152:KIN262170 KSJ262152:KSJ262170 LCF262152:LCF262170 LMB262152:LMB262170 LVX262152:LVX262170 MFT262152:MFT262170 MPP262152:MPP262170 MZL262152:MZL262170 NJH262152:NJH262170 NTD262152:NTD262170 OCZ262152:OCZ262170 OMV262152:OMV262170 OWR262152:OWR262170 PGN262152:PGN262170 PQJ262152:PQJ262170 QAF262152:QAF262170 QKB262152:QKB262170 QTX262152:QTX262170 RDT262152:RDT262170 RNP262152:RNP262170 RXL262152:RXL262170 SHH262152:SHH262170 SRD262152:SRD262170 TAZ262152:TAZ262170 TKV262152:TKV262170 TUR262152:TUR262170 UEN262152:UEN262170 UOJ262152:UOJ262170 UYF262152:UYF262170 VIB262152:VIB262170 VRX262152:VRX262170 WBT262152:WBT262170 WLP262152:WLP262170 WVL262152:WVL262170 D327688:D327706 IZ327688:IZ327706 SV327688:SV327706 ACR327688:ACR327706 AMN327688:AMN327706 AWJ327688:AWJ327706 BGF327688:BGF327706 BQB327688:BQB327706 BZX327688:BZX327706 CJT327688:CJT327706 CTP327688:CTP327706 DDL327688:DDL327706 DNH327688:DNH327706 DXD327688:DXD327706 EGZ327688:EGZ327706 EQV327688:EQV327706 FAR327688:FAR327706 FKN327688:FKN327706 FUJ327688:FUJ327706 GEF327688:GEF327706 GOB327688:GOB327706 GXX327688:GXX327706 HHT327688:HHT327706 HRP327688:HRP327706 IBL327688:IBL327706 ILH327688:ILH327706 IVD327688:IVD327706 JEZ327688:JEZ327706 JOV327688:JOV327706 JYR327688:JYR327706 KIN327688:KIN327706 KSJ327688:KSJ327706 LCF327688:LCF327706 LMB327688:LMB327706 LVX327688:LVX327706 MFT327688:MFT327706 MPP327688:MPP327706 MZL327688:MZL327706 NJH327688:NJH327706 NTD327688:NTD327706 OCZ327688:OCZ327706 OMV327688:OMV327706 OWR327688:OWR327706 PGN327688:PGN327706 PQJ327688:PQJ327706 QAF327688:QAF327706 QKB327688:QKB327706 QTX327688:QTX327706 RDT327688:RDT327706 RNP327688:RNP327706 RXL327688:RXL327706 SHH327688:SHH327706 SRD327688:SRD327706 TAZ327688:TAZ327706 TKV327688:TKV327706 TUR327688:TUR327706 UEN327688:UEN327706 UOJ327688:UOJ327706 UYF327688:UYF327706 VIB327688:VIB327706 VRX327688:VRX327706 WBT327688:WBT327706 WLP327688:WLP327706 WVL327688:WVL327706 D393224:D393242 IZ393224:IZ393242 SV393224:SV393242 ACR393224:ACR393242 AMN393224:AMN393242 AWJ393224:AWJ393242 BGF393224:BGF393242 BQB393224:BQB393242 BZX393224:BZX393242 CJT393224:CJT393242 CTP393224:CTP393242 DDL393224:DDL393242 DNH393224:DNH393242 DXD393224:DXD393242 EGZ393224:EGZ393242 EQV393224:EQV393242 FAR393224:FAR393242 FKN393224:FKN393242 FUJ393224:FUJ393242 GEF393224:GEF393242 GOB393224:GOB393242 GXX393224:GXX393242 HHT393224:HHT393242 HRP393224:HRP393242 IBL393224:IBL393242 ILH393224:ILH393242 IVD393224:IVD393242 JEZ393224:JEZ393242 JOV393224:JOV393242 JYR393224:JYR393242 KIN393224:KIN393242 KSJ393224:KSJ393242 LCF393224:LCF393242 LMB393224:LMB393242 LVX393224:LVX393242 MFT393224:MFT393242 MPP393224:MPP393242 MZL393224:MZL393242 NJH393224:NJH393242 NTD393224:NTD393242 OCZ393224:OCZ393242 OMV393224:OMV393242 OWR393224:OWR393242 PGN393224:PGN393242 PQJ393224:PQJ393242 QAF393224:QAF393242 QKB393224:QKB393242 QTX393224:QTX393242 RDT393224:RDT393242 RNP393224:RNP393242 RXL393224:RXL393242 SHH393224:SHH393242 SRD393224:SRD393242 TAZ393224:TAZ393242 TKV393224:TKV393242 TUR393224:TUR393242 UEN393224:UEN393242 UOJ393224:UOJ393242 UYF393224:UYF393242 VIB393224:VIB393242 VRX393224:VRX393242 WBT393224:WBT393242 WLP393224:WLP393242 WVL393224:WVL393242 D458760:D458778 IZ458760:IZ458778 SV458760:SV458778 ACR458760:ACR458778 AMN458760:AMN458778 AWJ458760:AWJ458778 BGF458760:BGF458778 BQB458760:BQB458778 BZX458760:BZX458778 CJT458760:CJT458778 CTP458760:CTP458778 DDL458760:DDL458778 DNH458760:DNH458778 DXD458760:DXD458778 EGZ458760:EGZ458778 EQV458760:EQV458778 FAR458760:FAR458778 FKN458760:FKN458778 FUJ458760:FUJ458778 GEF458760:GEF458778 GOB458760:GOB458778 GXX458760:GXX458778 HHT458760:HHT458778 HRP458760:HRP458778 IBL458760:IBL458778 ILH458760:ILH458778 IVD458760:IVD458778 JEZ458760:JEZ458778 JOV458760:JOV458778 JYR458760:JYR458778 KIN458760:KIN458778 KSJ458760:KSJ458778 LCF458760:LCF458778 LMB458760:LMB458778 LVX458760:LVX458778 MFT458760:MFT458778 MPP458760:MPP458778 MZL458760:MZL458778 NJH458760:NJH458778 NTD458760:NTD458778 OCZ458760:OCZ458778 OMV458760:OMV458778 OWR458760:OWR458778 PGN458760:PGN458778 PQJ458760:PQJ458778 QAF458760:QAF458778 QKB458760:QKB458778 QTX458760:QTX458778 RDT458760:RDT458778 RNP458760:RNP458778 RXL458760:RXL458778 SHH458760:SHH458778 SRD458760:SRD458778 TAZ458760:TAZ458778 TKV458760:TKV458778 TUR458760:TUR458778 UEN458760:UEN458778 UOJ458760:UOJ458778 UYF458760:UYF458778 VIB458760:VIB458778 VRX458760:VRX458778 WBT458760:WBT458778 WLP458760:WLP458778 WVL458760:WVL458778 D524296:D524314 IZ524296:IZ524314 SV524296:SV524314 ACR524296:ACR524314 AMN524296:AMN524314 AWJ524296:AWJ524314 BGF524296:BGF524314 BQB524296:BQB524314 BZX524296:BZX524314 CJT524296:CJT524314 CTP524296:CTP524314 DDL524296:DDL524314 DNH524296:DNH524314 DXD524296:DXD524314 EGZ524296:EGZ524314 EQV524296:EQV524314 FAR524296:FAR524314 FKN524296:FKN524314 FUJ524296:FUJ524314 GEF524296:GEF524314 GOB524296:GOB524314 GXX524296:GXX524314 HHT524296:HHT524314 HRP524296:HRP524314 IBL524296:IBL524314 ILH524296:ILH524314 IVD524296:IVD524314 JEZ524296:JEZ524314 JOV524296:JOV524314 JYR524296:JYR524314 KIN524296:KIN524314 KSJ524296:KSJ524314 LCF524296:LCF524314 LMB524296:LMB524314 LVX524296:LVX524314 MFT524296:MFT524314 MPP524296:MPP524314 MZL524296:MZL524314 NJH524296:NJH524314 NTD524296:NTD524314 OCZ524296:OCZ524314 OMV524296:OMV524314 OWR524296:OWR524314 PGN524296:PGN524314 PQJ524296:PQJ524314 QAF524296:QAF524314 QKB524296:QKB524314 QTX524296:QTX524314 RDT524296:RDT524314 RNP524296:RNP524314 RXL524296:RXL524314 SHH524296:SHH524314 SRD524296:SRD524314 TAZ524296:TAZ524314 TKV524296:TKV524314 TUR524296:TUR524314 UEN524296:UEN524314 UOJ524296:UOJ524314 UYF524296:UYF524314 VIB524296:VIB524314 VRX524296:VRX524314 WBT524296:WBT524314 WLP524296:WLP524314 WVL524296:WVL524314 D589832:D589850 IZ589832:IZ589850 SV589832:SV589850 ACR589832:ACR589850 AMN589832:AMN589850 AWJ589832:AWJ589850 BGF589832:BGF589850 BQB589832:BQB589850 BZX589832:BZX589850 CJT589832:CJT589850 CTP589832:CTP589850 DDL589832:DDL589850 DNH589832:DNH589850 DXD589832:DXD589850 EGZ589832:EGZ589850 EQV589832:EQV589850 FAR589832:FAR589850 FKN589832:FKN589850 FUJ589832:FUJ589850 GEF589832:GEF589850 GOB589832:GOB589850 GXX589832:GXX589850 HHT589832:HHT589850 HRP589832:HRP589850 IBL589832:IBL589850 ILH589832:ILH589850 IVD589832:IVD589850 JEZ589832:JEZ589850 JOV589832:JOV589850 JYR589832:JYR589850 KIN589832:KIN589850 KSJ589832:KSJ589850 LCF589832:LCF589850 LMB589832:LMB589850 LVX589832:LVX589850 MFT589832:MFT589850 MPP589832:MPP589850 MZL589832:MZL589850 NJH589832:NJH589850 NTD589832:NTD589850 OCZ589832:OCZ589850 OMV589832:OMV589850 OWR589832:OWR589850 PGN589832:PGN589850 PQJ589832:PQJ589850 QAF589832:QAF589850 QKB589832:QKB589850 QTX589832:QTX589850 RDT589832:RDT589850 RNP589832:RNP589850 RXL589832:RXL589850 SHH589832:SHH589850 SRD589832:SRD589850 TAZ589832:TAZ589850 TKV589832:TKV589850 TUR589832:TUR589850 UEN589832:UEN589850 UOJ589832:UOJ589850 UYF589832:UYF589850 VIB589832:VIB589850 VRX589832:VRX589850 WBT589832:WBT589850 WLP589832:WLP589850 WVL589832:WVL589850 D655368:D655386 IZ655368:IZ655386 SV655368:SV655386 ACR655368:ACR655386 AMN655368:AMN655386 AWJ655368:AWJ655386 BGF655368:BGF655386 BQB655368:BQB655386 BZX655368:BZX655386 CJT655368:CJT655386 CTP655368:CTP655386 DDL655368:DDL655386 DNH655368:DNH655386 DXD655368:DXD655386 EGZ655368:EGZ655386 EQV655368:EQV655386 FAR655368:FAR655386 FKN655368:FKN655386 FUJ655368:FUJ655386 GEF655368:GEF655386 GOB655368:GOB655386 GXX655368:GXX655386 HHT655368:HHT655386 HRP655368:HRP655386 IBL655368:IBL655386 ILH655368:ILH655386 IVD655368:IVD655386 JEZ655368:JEZ655386 JOV655368:JOV655386 JYR655368:JYR655386 KIN655368:KIN655386 KSJ655368:KSJ655386 LCF655368:LCF655386 LMB655368:LMB655386 LVX655368:LVX655386 MFT655368:MFT655386 MPP655368:MPP655386 MZL655368:MZL655386 NJH655368:NJH655386 NTD655368:NTD655386 OCZ655368:OCZ655386 OMV655368:OMV655386 OWR655368:OWR655386 PGN655368:PGN655386 PQJ655368:PQJ655386 QAF655368:QAF655386 QKB655368:QKB655386 QTX655368:QTX655386 RDT655368:RDT655386 RNP655368:RNP655386 RXL655368:RXL655386 SHH655368:SHH655386 SRD655368:SRD655386 TAZ655368:TAZ655386 TKV655368:TKV655386 TUR655368:TUR655386 UEN655368:UEN655386 UOJ655368:UOJ655386 UYF655368:UYF655386 VIB655368:VIB655386 VRX655368:VRX655386 WBT655368:WBT655386 WLP655368:WLP655386 WVL655368:WVL655386 D720904:D720922 IZ720904:IZ720922 SV720904:SV720922 ACR720904:ACR720922 AMN720904:AMN720922 AWJ720904:AWJ720922 BGF720904:BGF720922 BQB720904:BQB720922 BZX720904:BZX720922 CJT720904:CJT720922 CTP720904:CTP720922 DDL720904:DDL720922 DNH720904:DNH720922 DXD720904:DXD720922 EGZ720904:EGZ720922 EQV720904:EQV720922 FAR720904:FAR720922 FKN720904:FKN720922 FUJ720904:FUJ720922 GEF720904:GEF720922 GOB720904:GOB720922 GXX720904:GXX720922 HHT720904:HHT720922 HRP720904:HRP720922 IBL720904:IBL720922 ILH720904:ILH720922 IVD720904:IVD720922 JEZ720904:JEZ720922 JOV720904:JOV720922 JYR720904:JYR720922 KIN720904:KIN720922 KSJ720904:KSJ720922 LCF720904:LCF720922 LMB720904:LMB720922 LVX720904:LVX720922 MFT720904:MFT720922 MPP720904:MPP720922 MZL720904:MZL720922 NJH720904:NJH720922 NTD720904:NTD720922 OCZ720904:OCZ720922 OMV720904:OMV720922 OWR720904:OWR720922 PGN720904:PGN720922 PQJ720904:PQJ720922 QAF720904:QAF720922 QKB720904:QKB720922 QTX720904:QTX720922 RDT720904:RDT720922 RNP720904:RNP720922 RXL720904:RXL720922 SHH720904:SHH720922 SRD720904:SRD720922 TAZ720904:TAZ720922 TKV720904:TKV720922 TUR720904:TUR720922 UEN720904:UEN720922 UOJ720904:UOJ720922 UYF720904:UYF720922 VIB720904:VIB720922 VRX720904:VRX720922 WBT720904:WBT720922 WLP720904:WLP720922 WVL720904:WVL720922 D786440:D786458 IZ786440:IZ786458 SV786440:SV786458 ACR786440:ACR786458 AMN786440:AMN786458 AWJ786440:AWJ786458 BGF786440:BGF786458 BQB786440:BQB786458 BZX786440:BZX786458 CJT786440:CJT786458 CTP786440:CTP786458 DDL786440:DDL786458 DNH786440:DNH786458 DXD786440:DXD786458 EGZ786440:EGZ786458 EQV786440:EQV786458 FAR786440:FAR786458 FKN786440:FKN786458 FUJ786440:FUJ786458 GEF786440:GEF786458 GOB786440:GOB786458 GXX786440:GXX786458 HHT786440:HHT786458 HRP786440:HRP786458 IBL786440:IBL786458 ILH786440:ILH786458 IVD786440:IVD786458 JEZ786440:JEZ786458 JOV786440:JOV786458 JYR786440:JYR786458 KIN786440:KIN786458 KSJ786440:KSJ786458 LCF786440:LCF786458 LMB786440:LMB786458 LVX786440:LVX786458 MFT786440:MFT786458 MPP786440:MPP786458 MZL786440:MZL786458 NJH786440:NJH786458 NTD786440:NTD786458 OCZ786440:OCZ786458 OMV786440:OMV786458 OWR786440:OWR786458 PGN786440:PGN786458 PQJ786440:PQJ786458 QAF786440:QAF786458 QKB786440:QKB786458 QTX786440:QTX786458 RDT786440:RDT786458 RNP786440:RNP786458 RXL786440:RXL786458 SHH786440:SHH786458 SRD786440:SRD786458 TAZ786440:TAZ786458 TKV786440:TKV786458 TUR786440:TUR786458 UEN786440:UEN786458 UOJ786440:UOJ786458 UYF786440:UYF786458 VIB786440:VIB786458 VRX786440:VRX786458 WBT786440:WBT786458 WLP786440:WLP786458 WVL786440:WVL786458 D851976:D851994 IZ851976:IZ851994 SV851976:SV851994 ACR851976:ACR851994 AMN851976:AMN851994 AWJ851976:AWJ851994 BGF851976:BGF851994 BQB851976:BQB851994 BZX851976:BZX851994 CJT851976:CJT851994 CTP851976:CTP851994 DDL851976:DDL851994 DNH851976:DNH851994 DXD851976:DXD851994 EGZ851976:EGZ851994 EQV851976:EQV851994 FAR851976:FAR851994 FKN851976:FKN851994 FUJ851976:FUJ851994 GEF851976:GEF851994 GOB851976:GOB851994 GXX851976:GXX851994 HHT851976:HHT851994 HRP851976:HRP851994 IBL851976:IBL851994 ILH851976:ILH851994 IVD851976:IVD851994 JEZ851976:JEZ851994 JOV851976:JOV851994 JYR851976:JYR851994 KIN851976:KIN851994 KSJ851976:KSJ851994 LCF851976:LCF851994 LMB851976:LMB851994 LVX851976:LVX851994 MFT851976:MFT851994 MPP851976:MPP851994 MZL851976:MZL851994 NJH851976:NJH851994 NTD851976:NTD851994 OCZ851976:OCZ851994 OMV851976:OMV851994 OWR851976:OWR851994 PGN851976:PGN851994 PQJ851976:PQJ851994 QAF851976:QAF851994 QKB851976:QKB851994 QTX851976:QTX851994 RDT851976:RDT851994 RNP851976:RNP851994 RXL851976:RXL851994 SHH851976:SHH851994 SRD851976:SRD851994 TAZ851976:TAZ851994 TKV851976:TKV851994 TUR851976:TUR851994 UEN851976:UEN851994 UOJ851976:UOJ851994 UYF851976:UYF851994 VIB851976:VIB851994 VRX851976:VRX851994 WBT851976:WBT851994 WLP851976:WLP851994 WVL851976:WVL851994 D917512:D917530 IZ917512:IZ917530 SV917512:SV917530 ACR917512:ACR917530 AMN917512:AMN917530 AWJ917512:AWJ917530 BGF917512:BGF917530 BQB917512:BQB917530 BZX917512:BZX917530 CJT917512:CJT917530 CTP917512:CTP917530 DDL917512:DDL917530 DNH917512:DNH917530 DXD917512:DXD917530 EGZ917512:EGZ917530 EQV917512:EQV917530 FAR917512:FAR917530 FKN917512:FKN917530 FUJ917512:FUJ917530 GEF917512:GEF917530 GOB917512:GOB917530 GXX917512:GXX917530 HHT917512:HHT917530 HRP917512:HRP917530 IBL917512:IBL917530 ILH917512:ILH917530 IVD917512:IVD917530 JEZ917512:JEZ917530 JOV917512:JOV917530 JYR917512:JYR917530 KIN917512:KIN917530 KSJ917512:KSJ917530 LCF917512:LCF917530 LMB917512:LMB917530 LVX917512:LVX917530 MFT917512:MFT917530 MPP917512:MPP917530 MZL917512:MZL917530 NJH917512:NJH917530 NTD917512:NTD917530 OCZ917512:OCZ917530 OMV917512:OMV917530 OWR917512:OWR917530 PGN917512:PGN917530 PQJ917512:PQJ917530 QAF917512:QAF917530 QKB917512:QKB917530 QTX917512:QTX917530 RDT917512:RDT917530 RNP917512:RNP917530 RXL917512:RXL917530 SHH917512:SHH917530 SRD917512:SRD917530 TAZ917512:TAZ917530 TKV917512:TKV917530 TUR917512:TUR917530 UEN917512:UEN917530 UOJ917512:UOJ917530 UYF917512:UYF917530 VIB917512:VIB917530 VRX917512:VRX917530 WBT917512:WBT917530 WLP917512:WLP917530 WVL917512:WVL917530 D983048:D983066 IZ983048:IZ983066 SV983048:SV983066 ACR983048:ACR983066 AMN983048:AMN983066 AWJ983048:AWJ983066 BGF983048:BGF983066 BQB983048:BQB983066 BZX983048:BZX983066 CJT983048:CJT983066 CTP983048:CTP983066 DDL983048:DDL983066 DNH983048:DNH983066 DXD983048:DXD983066 EGZ983048:EGZ983066 EQV983048:EQV983066 FAR983048:FAR983066 FKN983048:FKN983066 FUJ983048:FUJ983066 GEF983048:GEF983066 GOB983048:GOB983066 GXX983048:GXX983066 HHT983048:HHT983066 HRP983048:HRP983066 IBL983048:IBL983066 ILH983048:ILH983066 IVD983048:IVD983066 JEZ983048:JEZ983066 JOV983048:JOV983066 JYR983048:JYR983066 KIN983048:KIN983066 KSJ983048:KSJ983066 LCF983048:LCF983066 LMB983048:LMB983066 LVX983048:LVX983066 MFT983048:MFT983066 MPP983048:MPP983066 MZL983048:MZL983066 NJH983048:NJH983066 NTD983048:NTD983066 OCZ983048:OCZ983066 OMV983048:OMV983066 OWR983048:OWR983066 PGN983048:PGN983066 PQJ983048:PQJ983066 QAF983048:QAF983066 QKB983048:QKB983066 QTX983048:QTX983066 RDT983048:RDT983066 RNP983048:RNP983066 RXL983048:RXL983066 SHH983048:SHH983066 SRD983048:SRD983066 TAZ983048:TAZ983066 TKV983048:TKV983066 TUR983048:TUR983066 UEN983048:UEN983066 UOJ983048:UOJ983066 UYF983048:UYF983066 VIB983048:VIB983066 VRX983048:VRX983066 WBT983048:WBT983066 WLP983048:WLP983066 D8:D12 D14:D26" xr:uid="{00000000-0002-0000-0600-000011000000}"/>
    <dataValidation allowBlank="1" showInputMessage="1" showErrorMessage="1" promptTitle="Do not change" prompt="This field is automatically updated from the names-list" sqref="W8:W26 JS8:JS26 TO8:TO26 ADK8:ADK26 ANG8:ANG26 AXC8:AXC26 BGY8:BGY26 BQU8:BQU26 CAQ8:CAQ26 CKM8:CKM26 CUI8:CUI26 DEE8:DEE26 DOA8:DOA26 DXW8:DXW26 EHS8:EHS26 ERO8:ERO26 FBK8:FBK26 FLG8:FLG26 FVC8:FVC26 GEY8:GEY26 GOU8:GOU26 GYQ8:GYQ26 HIM8:HIM26 HSI8:HSI26 ICE8:ICE26 IMA8:IMA26 IVW8:IVW26 JFS8:JFS26 JPO8:JPO26 JZK8:JZK26 KJG8:KJG26 KTC8:KTC26 LCY8:LCY26 LMU8:LMU26 LWQ8:LWQ26 MGM8:MGM26 MQI8:MQI26 NAE8:NAE26 NKA8:NKA26 NTW8:NTW26 ODS8:ODS26 ONO8:ONO26 OXK8:OXK26 PHG8:PHG26 PRC8:PRC26 QAY8:QAY26 QKU8:QKU26 QUQ8:QUQ26 REM8:REM26 ROI8:ROI26 RYE8:RYE26 SIA8:SIA26 SRW8:SRW26 TBS8:TBS26 TLO8:TLO26 TVK8:TVK26 UFG8:UFG26 UPC8:UPC26 UYY8:UYY26 VIU8:VIU26 VSQ8:VSQ26 WCM8:WCM26 WMI8:WMI26 WWE8:WWE26 W65544:W65562 JS65544:JS65562 TO65544:TO65562 ADK65544:ADK65562 ANG65544:ANG65562 AXC65544:AXC65562 BGY65544:BGY65562 BQU65544:BQU65562 CAQ65544:CAQ65562 CKM65544:CKM65562 CUI65544:CUI65562 DEE65544:DEE65562 DOA65544:DOA65562 DXW65544:DXW65562 EHS65544:EHS65562 ERO65544:ERO65562 FBK65544:FBK65562 FLG65544:FLG65562 FVC65544:FVC65562 GEY65544:GEY65562 GOU65544:GOU65562 GYQ65544:GYQ65562 HIM65544:HIM65562 HSI65544:HSI65562 ICE65544:ICE65562 IMA65544:IMA65562 IVW65544:IVW65562 JFS65544:JFS65562 JPO65544:JPO65562 JZK65544:JZK65562 KJG65544:KJG65562 KTC65544:KTC65562 LCY65544:LCY65562 LMU65544:LMU65562 LWQ65544:LWQ65562 MGM65544:MGM65562 MQI65544:MQI65562 NAE65544:NAE65562 NKA65544:NKA65562 NTW65544:NTW65562 ODS65544:ODS65562 ONO65544:ONO65562 OXK65544:OXK65562 PHG65544:PHG65562 PRC65544:PRC65562 QAY65544:QAY65562 QKU65544:QKU65562 QUQ65544:QUQ65562 REM65544:REM65562 ROI65544:ROI65562 RYE65544:RYE65562 SIA65544:SIA65562 SRW65544:SRW65562 TBS65544:TBS65562 TLO65544:TLO65562 TVK65544:TVK65562 UFG65544:UFG65562 UPC65544:UPC65562 UYY65544:UYY65562 VIU65544:VIU65562 VSQ65544:VSQ65562 WCM65544:WCM65562 WMI65544:WMI65562 WWE65544:WWE65562 W131080:W131098 JS131080:JS131098 TO131080:TO131098 ADK131080:ADK131098 ANG131080:ANG131098 AXC131080:AXC131098 BGY131080:BGY131098 BQU131080:BQU131098 CAQ131080:CAQ131098 CKM131080:CKM131098 CUI131080:CUI131098 DEE131080:DEE131098 DOA131080:DOA131098 DXW131080:DXW131098 EHS131080:EHS131098 ERO131080:ERO131098 FBK131080:FBK131098 FLG131080:FLG131098 FVC131080:FVC131098 GEY131080:GEY131098 GOU131080:GOU131098 GYQ131080:GYQ131098 HIM131080:HIM131098 HSI131080:HSI131098 ICE131080:ICE131098 IMA131080:IMA131098 IVW131080:IVW131098 JFS131080:JFS131098 JPO131080:JPO131098 JZK131080:JZK131098 KJG131080:KJG131098 KTC131080:KTC131098 LCY131080:LCY131098 LMU131080:LMU131098 LWQ131080:LWQ131098 MGM131080:MGM131098 MQI131080:MQI131098 NAE131080:NAE131098 NKA131080:NKA131098 NTW131080:NTW131098 ODS131080:ODS131098 ONO131080:ONO131098 OXK131080:OXK131098 PHG131080:PHG131098 PRC131080:PRC131098 QAY131080:QAY131098 QKU131080:QKU131098 QUQ131080:QUQ131098 REM131080:REM131098 ROI131080:ROI131098 RYE131080:RYE131098 SIA131080:SIA131098 SRW131080:SRW131098 TBS131080:TBS131098 TLO131080:TLO131098 TVK131080:TVK131098 UFG131080:UFG131098 UPC131080:UPC131098 UYY131080:UYY131098 VIU131080:VIU131098 VSQ131080:VSQ131098 WCM131080:WCM131098 WMI131080:WMI131098 WWE131080:WWE131098 W196616:W196634 JS196616:JS196634 TO196616:TO196634 ADK196616:ADK196634 ANG196616:ANG196634 AXC196616:AXC196634 BGY196616:BGY196634 BQU196616:BQU196634 CAQ196616:CAQ196634 CKM196616:CKM196634 CUI196616:CUI196634 DEE196616:DEE196634 DOA196616:DOA196634 DXW196616:DXW196634 EHS196616:EHS196634 ERO196616:ERO196634 FBK196616:FBK196634 FLG196616:FLG196634 FVC196616:FVC196634 GEY196616:GEY196634 GOU196616:GOU196634 GYQ196616:GYQ196634 HIM196616:HIM196634 HSI196616:HSI196634 ICE196616:ICE196634 IMA196616:IMA196634 IVW196616:IVW196634 JFS196616:JFS196634 JPO196616:JPO196634 JZK196616:JZK196634 KJG196616:KJG196634 KTC196616:KTC196634 LCY196616:LCY196634 LMU196616:LMU196634 LWQ196616:LWQ196634 MGM196616:MGM196634 MQI196616:MQI196634 NAE196616:NAE196634 NKA196616:NKA196634 NTW196616:NTW196634 ODS196616:ODS196634 ONO196616:ONO196634 OXK196616:OXK196634 PHG196616:PHG196634 PRC196616:PRC196634 QAY196616:QAY196634 QKU196616:QKU196634 QUQ196616:QUQ196634 REM196616:REM196634 ROI196616:ROI196634 RYE196616:RYE196634 SIA196616:SIA196634 SRW196616:SRW196634 TBS196616:TBS196634 TLO196616:TLO196634 TVK196616:TVK196634 UFG196616:UFG196634 UPC196616:UPC196634 UYY196616:UYY196634 VIU196616:VIU196634 VSQ196616:VSQ196634 WCM196616:WCM196634 WMI196616:WMI196634 WWE196616:WWE196634 W262152:W262170 JS262152:JS262170 TO262152:TO262170 ADK262152:ADK262170 ANG262152:ANG262170 AXC262152:AXC262170 BGY262152:BGY262170 BQU262152:BQU262170 CAQ262152:CAQ262170 CKM262152:CKM262170 CUI262152:CUI262170 DEE262152:DEE262170 DOA262152:DOA262170 DXW262152:DXW262170 EHS262152:EHS262170 ERO262152:ERO262170 FBK262152:FBK262170 FLG262152:FLG262170 FVC262152:FVC262170 GEY262152:GEY262170 GOU262152:GOU262170 GYQ262152:GYQ262170 HIM262152:HIM262170 HSI262152:HSI262170 ICE262152:ICE262170 IMA262152:IMA262170 IVW262152:IVW262170 JFS262152:JFS262170 JPO262152:JPO262170 JZK262152:JZK262170 KJG262152:KJG262170 KTC262152:KTC262170 LCY262152:LCY262170 LMU262152:LMU262170 LWQ262152:LWQ262170 MGM262152:MGM262170 MQI262152:MQI262170 NAE262152:NAE262170 NKA262152:NKA262170 NTW262152:NTW262170 ODS262152:ODS262170 ONO262152:ONO262170 OXK262152:OXK262170 PHG262152:PHG262170 PRC262152:PRC262170 QAY262152:QAY262170 QKU262152:QKU262170 QUQ262152:QUQ262170 REM262152:REM262170 ROI262152:ROI262170 RYE262152:RYE262170 SIA262152:SIA262170 SRW262152:SRW262170 TBS262152:TBS262170 TLO262152:TLO262170 TVK262152:TVK262170 UFG262152:UFG262170 UPC262152:UPC262170 UYY262152:UYY262170 VIU262152:VIU262170 VSQ262152:VSQ262170 WCM262152:WCM262170 WMI262152:WMI262170 WWE262152:WWE262170 W327688:W327706 JS327688:JS327706 TO327688:TO327706 ADK327688:ADK327706 ANG327688:ANG327706 AXC327688:AXC327706 BGY327688:BGY327706 BQU327688:BQU327706 CAQ327688:CAQ327706 CKM327688:CKM327706 CUI327688:CUI327706 DEE327688:DEE327706 DOA327688:DOA327706 DXW327688:DXW327706 EHS327688:EHS327706 ERO327688:ERO327706 FBK327688:FBK327706 FLG327688:FLG327706 FVC327688:FVC327706 GEY327688:GEY327706 GOU327688:GOU327706 GYQ327688:GYQ327706 HIM327688:HIM327706 HSI327688:HSI327706 ICE327688:ICE327706 IMA327688:IMA327706 IVW327688:IVW327706 JFS327688:JFS327706 JPO327688:JPO327706 JZK327688:JZK327706 KJG327688:KJG327706 KTC327688:KTC327706 LCY327688:LCY327706 LMU327688:LMU327706 LWQ327688:LWQ327706 MGM327688:MGM327706 MQI327688:MQI327706 NAE327688:NAE327706 NKA327688:NKA327706 NTW327688:NTW327706 ODS327688:ODS327706 ONO327688:ONO327706 OXK327688:OXK327706 PHG327688:PHG327706 PRC327688:PRC327706 QAY327688:QAY327706 QKU327688:QKU327706 QUQ327688:QUQ327706 REM327688:REM327706 ROI327688:ROI327706 RYE327688:RYE327706 SIA327688:SIA327706 SRW327688:SRW327706 TBS327688:TBS327706 TLO327688:TLO327706 TVK327688:TVK327706 UFG327688:UFG327706 UPC327688:UPC327706 UYY327688:UYY327706 VIU327688:VIU327706 VSQ327688:VSQ327706 WCM327688:WCM327706 WMI327688:WMI327706 WWE327688:WWE327706 W393224:W393242 JS393224:JS393242 TO393224:TO393242 ADK393224:ADK393242 ANG393224:ANG393242 AXC393224:AXC393242 BGY393224:BGY393242 BQU393224:BQU393242 CAQ393224:CAQ393242 CKM393224:CKM393242 CUI393224:CUI393242 DEE393224:DEE393242 DOA393224:DOA393242 DXW393224:DXW393242 EHS393224:EHS393242 ERO393224:ERO393242 FBK393224:FBK393242 FLG393224:FLG393242 FVC393224:FVC393242 GEY393224:GEY393242 GOU393224:GOU393242 GYQ393224:GYQ393242 HIM393224:HIM393242 HSI393224:HSI393242 ICE393224:ICE393242 IMA393224:IMA393242 IVW393224:IVW393242 JFS393224:JFS393242 JPO393224:JPO393242 JZK393224:JZK393242 KJG393224:KJG393242 KTC393224:KTC393242 LCY393224:LCY393242 LMU393224:LMU393242 LWQ393224:LWQ393242 MGM393224:MGM393242 MQI393224:MQI393242 NAE393224:NAE393242 NKA393224:NKA393242 NTW393224:NTW393242 ODS393224:ODS393242 ONO393224:ONO393242 OXK393224:OXK393242 PHG393224:PHG393242 PRC393224:PRC393242 QAY393224:QAY393242 QKU393224:QKU393242 QUQ393224:QUQ393242 REM393224:REM393242 ROI393224:ROI393242 RYE393224:RYE393242 SIA393224:SIA393242 SRW393224:SRW393242 TBS393224:TBS393242 TLO393224:TLO393242 TVK393224:TVK393242 UFG393224:UFG393242 UPC393224:UPC393242 UYY393224:UYY393242 VIU393224:VIU393242 VSQ393224:VSQ393242 WCM393224:WCM393242 WMI393224:WMI393242 WWE393224:WWE393242 W458760:W458778 JS458760:JS458778 TO458760:TO458778 ADK458760:ADK458778 ANG458760:ANG458778 AXC458760:AXC458778 BGY458760:BGY458778 BQU458760:BQU458778 CAQ458760:CAQ458778 CKM458760:CKM458778 CUI458760:CUI458778 DEE458760:DEE458778 DOA458760:DOA458778 DXW458760:DXW458778 EHS458760:EHS458778 ERO458760:ERO458778 FBK458760:FBK458778 FLG458760:FLG458778 FVC458760:FVC458778 GEY458760:GEY458778 GOU458760:GOU458778 GYQ458760:GYQ458778 HIM458760:HIM458778 HSI458760:HSI458778 ICE458760:ICE458778 IMA458760:IMA458778 IVW458760:IVW458778 JFS458760:JFS458778 JPO458760:JPO458778 JZK458760:JZK458778 KJG458760:KJG458778 KTC458760:KTC458778 LCY458760:LCY458778 LMU458760:LMU458778 LWQ458760:LWQ458778 MGM458760:MGM458778 MQI458760:MQI458778 NAE458760:NAE458778 NKA458760:NKA458778 NTW458760:NTW458778 ODS458760:ODS458778 ONO458760:ONO458778 OXK458760:OXK458778 PHG458760:PHG458778 PRC458760:PRC458778 QAY458760:QAY458778 QKU458760:QKU458778 QUQ458760:QUQ458778 REM458760:REM458778 ROI458760:ROI458778 RYE458760:RYE458778 SIA458760:SIA458778 SRW458760:SRW458778 TBS458760:TBS458778 TLO458760:TLO458778 TVK458760:TVK458778 UFG458760:UFG458778 UPC458760:UPC458778 UYY458760:UYY458778 VIU458760:VIU458778 VSQ458760:VSQ458778 WCM458760:WCM458778 WMI458760:WMI458778 WWE458760:WWE458778 W524296:W524314 JS524296:JS524314 TO524296:TO524314 ADK524296:ADK524314 ANG524296:ANG524314 AXC524296:AXC524314 BGY524296:BGY524314 BQU524296:BQU524314 CAQ524296:CAQ524314 CKM524296:CKM524314 CUI524296:CUI524314 DEE524296:DEE524314 DOA524296:DOA524314 DXW524296:DXW524314 EHS524296:EHS524314 ERO524296:ERO524314 FBK524296:FBK524314 FLG524296:FLG524314 FVC524296:FVC524314 GEY524296:GEY524314 GOU524296:GOU524314 GYQ524296:GYQ524314 HIM524296:HIM524314 HSI524296:HSI524314 ICE524296:ICE524314 IMA524296:IMA524314 IVW524296:IVW524314 JFS524296:JFS524314 JPO524296:JPO524314 JZK524296:JZK524314 KJG524296:KJG524314 KTC524296:KTC524314 LCY524296:LCY524314 LMU524296:LMU524314 LWQ524296:LWQ524314 MGM524296:MGM524314 MQI524296:MQI524314 NAE524296:NAE524314 NKA524296:NKA524314 NTW524296:NTW524314 ODS524296:ODS524314 ONO524296:ONO524314 OXK524296:OXK524314 PHG524296:PHG524314 PRC524296:PRC524314 QAY524296:QAY524314 QKU524296:QKU524314 QUQ524296:QUQ524314 REM524296:REM524314 ROI524296:ROI524314 RYE524296:RYE524314 SIA524296:SIA524314 SRW524296:SRW524314 TBS524296:TBS524314 TLO524296:TLO524314 TVK524296:TVK524314 UFG524296:UFG524314 UPC524296:UPC524314 UYY524296:UYY524314 VIU524296:VIU524314 VSQ524296:VSQ524314 WCM524296:WCM524314 WMI524296:WMI524314 WWE524296:WWE524314 W589832:W589850 JS589832:JS589850 TO589832:TO589850 ADK589832:ADK589850 ANG589832:ANG589850 AXC589832:AXC589850 BGY589832:BGY589850 BQU589832:BQU589850 CAQ589832:CAQ589850 CKM589832:CKM589850 CUI589832:CUI589850 DEE589832:DEE589850 DOA589832:DOA589850 DXW589832:DXW589850 EHS589832:EHS589850 ERO589832:ERO589850 FBK589832:FBK589850 FLG589832:FLG589850 FVC589832:FVC589850 GEY589832:GEY589850 GOU589832:GOU589850 GYQ589832:GYQ589850 HIM589832:HIM589850 HSI589832:HSI589850 ICE589832:ICE589850 IMA589832:IMA589850 IVW589832:IVW589850 JFS589832:JFS589850 JPO589832:JPO589850 JZK589832:JZK589850 KJG589832:KJG589850 KTC589832:KTC589850 LCY589832:LCY589850 LMU589832:LMU589850 LWQ589832:LWQ589850 MGM589832:MGM589850 MQI589832:MQI589850 NAE589832:NAE589850 NKA589832:NKA589850 NTW589832:NTW589850 ODS589832:ODS589850 ONO589832:ONO589850 OXK589832:OXK589850 PHG589832:PHG589850 PRC589832:PRC589850 QAY589832:QAY589850 QKU589832:QKU589850 QUQ589832:QUQ589850 REM589832:REM589850 ROI589832:ROI589850 RYE589832:RYE589850 SIA589832:SIA589850 SRW589832:SRW589850 TBS589832:TBS589850 TLO589832:TLO589850 TVK589832:TVK589850 UFG589832:UFG589850 UPC589832:UPC589850 UYY589832:UYY589850 VIU589832:VIU589850 VSQ589832:VSQ589850 WCM589832:WCM589850 WMI589832:WMI589850 WWE589832:WWE589850 W655368:W655386 JS655368:JS655386 TO655368:TO655386 ADK655368:ADK655386 ANG655368:ANG655386 AXC655368:AXC655386 BGY655368:BGY655386 BQU655368:BQU655386 CAQ655368:CAQ655386 CKM655368:CKM655386 CUI655368:CUI655386 DEE655368:DEE655386 DOA655368:DOA655386 DXW655368:DXW655386 EHS655368:EHS655386 ERO655368:ERO655386 FBK655368:FBK655386 FLG655368:FLG655386 FVC655368:FVC655386 GEY655368:GEY655386 GOU655368:GOU655386 GYQ655368:GYQ655386 HIM655368:HIM655386 HSI655368:HSI655386 ICE655368:ICE655386 IMA655368:IMA655386 IVW655368:IVW655386 JFS655368:JFS655386 JPO655368:JPO655386 JZK655368:JZK655386 KJG655368:KJG655386 KTC655368:KTC655386 LCY655368:LCY655386 LMU655368:LMU655386 LWQ655368:LWQ655386 MGM655368:MGM655386 MQI655368:MQI655386 NAE655368:NAE655386 NKA655368:NKA655386 NTW655368:NTW655386 ODS655368:ODS655386 ONO655368:ONO655386 OXK655368:OXK655386 PHG655368:PHG655386 PRC655368:PRC655386 QAY655368:QAY655386 QKU655368:QKU655386 QUQ655368:QUQ655386 REM655368:REM655386 ROI655368:ROI655386 RYE655368:RYE655386 SIA655368:SIA655386 SRW655368:SRW655386 TBS655368:TBS655386 TLO655368:TLO655386 TVK655368:TVK655386 UFG655368:UFG655386 UPC655368:UPC655386 UYY655368:UYY655386 VIU655368:VIU655386 VSQ655368:VSQ655386 WCM655368:WCM655386 WMI655368:WMI655386 WWE655368:WWE655386 W720904:W720922 JS720904:JS720922 TO720904:TO720922 ADK720904:ADK720922 ANG720904:ANG720922 AXC720904:AXC720922 BGY720904:BGY720922 BQU720904:BQU720922 CAQ720904:CAQ720922 CKM720904:CKM720922 CUI720904:CUI720922 DEE720904:DEE720922 DOA720904:DOA720922 DXW720904:DXW720922 EHS720904:EHS720922 ERO720904:ERO720922 FBK720904:FBK720922 FLG720904:FLG720922 FVC720904:FVC720922 GEY720904:GEY720922 GOU720904:GOU720922 GYQ720904:GYQ720922 HIM720904:HIM720922 HSI720904:HSI720922 ICE720904:ICE720922 IMA720904:IMA720922 IVW720904:IVW720922 JFS720904:JFS720922 JPO720904:JPO720922 JZK720904:JZK720922 KJG720904:KJG720922 KTC720904:KTC720922 LCY720904:LCY720922 LMU720904:LMU720922 LWQ720904:LWQ720922 MGM720904:MGM720922 MQI720904:MQI720922 NAE720904:NAE720922 NKA720904:NKA720922 NTW720904:NTW720922 ODS720904:ODS720922 ONO720904:ONO720922 OXK720904:OXK720922 PHG720904:PHG720922 PRC720904:PRC720922 QAY720904:QAY720922 QKU720904:QKU720922 QUQ720904:QUQ720922 REM720904:REM720922 ROI720904:ROI720922 RYE720904:RYE720922 SIA720904:SIA720922 SRW720904:SRW720922 TBS720904:TBS720922 TLO720904:TLO720922 TVK720904:TVK720922 UFG720904:UFG720922 UPC720904:UPC720922 UYY720904:UYY720922 VIU720904:VIU720922 VSQ720904:VSQ720922 WCM720904:WCM720922 WMI720904:WMI720922 WWE720904:WWE720922 W786440:W786458 JS786440:JS786458 TO786440:TO786458 ADK786440:ADK786458 ANG786440:ANG786458 AXC786440:AXC786458 BGY786440:BGY786458 BQU786440:BQU786458 CAQ786440:CAQ786458 CKM786440:CKM786458 CUI786440:CUI786458 DEE786440:DEE786458 DOA786440:DOA786458 DXW786440:DXW786458 EHS786440:EHS786458 ERO786440:ERO786458 FBK786440:FBK786458 FLG786440:FLG786458 FVC786440:FVC786458 GEY786440:GEY786458 GOU786440:GOU786458 GYQ786440:GYQ786458 HIM786440:HIM786458 HSI786440:HSI786458 ICE786440:ICE786458 IMA786440:IMA786458 IVW786440:IVW786458 JFS786440:JFS786458 JPO786440:JPO786458 JZK786440:JZK786458 KJG786440:KJG786458 KTC786440:KTC786458 LCY786440:LCY786458 LMU786440:LMU786458 LWQ786440:LWQ786458 MGM786440:MGM786458 MQI786440:MQI786458 NAE786440:NAE786458 NKA786440:NKA786458 NTW786440:NTW786458 ODS786440:ODS786458 ONO786440:ONO786458 OXK786440:OXK786458 PHG786440:PHG786458 PRC786440:PRC786458 QAY786440:QAY786458 QKU786440:QKU786458 QUQ786440:QUQ786458 REM786440:REM786458 ROI786440:ROI786458 RYE786440:RYE786458 SIA786440:SIA786458 SRW786440:SRW786458 TBS786440:TBS786458 TLO786440:TLO786458 TVK786440:TVK786458 UFG786440:UFG786458 UPC786440:UPC786458 UYY786440:UYY786458 VIU786440:VIU786458 VSQ786440:VSQ786458 WCM786440:WCM786458 WMI786440:WMI786458 WWE786440:WWE786458 W851976:W851994 JS851976:JS851994 TO851976:TO851994 ADK851976:ADK851994 ANG851976:ANG851994 AXC851976:AXC851994 BGY851976:BGY851994 BQU851976:BQU851994 CAQ851976:CAQ851994 CKM851976:CKM851994 CUI851976:CUI851994 DEE851976:DEE851994 DOA851976:DOA851994 DXW851976:DXW851994 EHS851976:EHS851994 ERO851976:ERO851994 FBK851976:FBK851994 FLG851976:FLG851994 FVC851976:FVC851994 GEY851976:GEY851994 GOU851976:GOU851994 GYQ851976:GYQ851994 HIM851976:HIM851994 HSI851976:HSI851994 ICE851976:ICE851994 IMA851976:IMA851994 IVW851976:IVW851994 JFS851976:JFS851994 JPO851976:JPO851994 JZK851976:JZK851994 KJG851976:KJG851994 KTC851976:KTC851994 LCY851976:LCY851994 LMU851976:LMU851994 LWQ851976:LWQ851994 MGM851976:MGM851994 MQI851976:MQI851994 NAE851976:NAE851994 NKA851976:NKA851994 NTW851976:NTW851994 ODS851976:ODS851994 ONO851976:ONO851994 OXK851976:OXK851994 PHG851976:PHG851994 PRC851976:PRC851994 QAY851976:QAY851994 QKU851976:QKU851994 QUQ851976:QUQ851994 REM851976:REM851994 ROI851976:ROI851994 RYE851976:RYE851994 SIA851976:SIA851994 SRW851976:SRW851994 TBS851976:TBS851994 TLO851976:TLO851994 TVK851976:TVK851994 UFG851976:UFG851994 UPC851976:UPC851994 UYY851976:UYY851994 VIU851976:VIU851994 VSQ851976:VSQ851994 WCM851976:WCM851994 WMI851976:WMI851994 WWE851976:WWE851994 W917512:W917530 JS917512:JS917530 TO917512:TO917530 ADK917512:ADK917530 ANG917512:ANG917530 AXC917512:AXC917530 BGY917512:BGY917530 BQU917512:BQU917530 CAQ917512:CAQ917530 CKM917512:CKM917530 CUI917512:CUI917530 DEE917512:DEE917530 DOA917512:DOA917530 DXW917512:DXW917530 EHS917512:EHS917530 ERO917512:ERO917530 FBK917512:FBK917530 FLG917512:FLG917530 FVC917512:FVC917530 GEY917512:GEY917530 GOU917512:GOU917530 GYQ917512:GYQ917530 HIM917512:HIM917530 HSI917512:HSI917530 ICE917512:ICE917530 IMA917512:IMA917530 IVW917512:IVW917530 JFS917512:JFS917530 JPO917512:JPO917530 JZK917512:JZK917530 KJG917512:KJG917530 KTC917512:KTC917530 LCY917512:LCY917530 LMU917512:LMU917530 LWQ917512:LWQ917530 MGM917512:MGM917530 MQI917512:MQI917530 NAE917512:NAE917530 NKA917512:NKA917530 NTW917512:NTW917530 ODS917512:ODS917530 ONO917512:ONO917530 OXK917512:OXK917530 PHG917512:PHG917530 PRC917512:PRC917530 QAY917512:QAY917530 QKU917512:QKU917530 QUQ917512:QUQ917530 REM917512:REM917530 ROI917512:ROI917530 RYE917512:RYE917530 SIA917512:SIA917530 SRW917512:SRW917530 TBS917512:TBS917530 TLO917512:TLO917530 TVK917512:TVK917530 UFG917512:UFG917530 UPC917512:UPC917530 UYY917512:UYY917530 VIU917512:VIU917530 VSQ917512:VSQ917530 WCM917512:WCM917530 WMI917512:WMI917530 WWE917512:WWE917530 W983048:W983066 JS983048:JS983066 TO983048:TO983066 ADK983048:ADK983066 ANG983048:ANG983066 AXC983048:AXC983066 BGY983048:BGY983066 BQU983048:BQU983066 CAQ983048:CAQ983066 CKM983048:CKM983066 CUI983048:CUI983066 DEE983048:DEE983066 DOA983048:DOA983066 DXW983048:DXW983066 EHS983048:EHS983066 ERO983048:ERO983066 FBK983048:FBK983066 FLG983048:FLG983066 FVC983048:FVC983066 GEY983048:GEY983066 GOU983048:GOU983066 GYQ983048:GYQ983066 HIM983048:HIM983066 HSI983048:HSI983066 ICE983048:ICE983066 IMA983048:IMA983066 IVW983048:IVW983066 JFS983048:JFS983066 JPO983048:JPO983066 JZK983048:JZK983066 KJG983048:KJG983066 KTC983048:KTC983066 LCY983048:LCY983066 LMU983048:LMU983066 LWQ983048:LWQ983066 MGM983048:MGM983066 MQI983048:MQI983066 NAE983048:NAE983066 NKA983048:NKA983066 NTW983048:NTW983066 ODS983048:ODS983066 ONO983048:ONO983066 OXK983048:OXK983066 PHG983048:PHG983066 PRC983048:PRC983066 QAY983048:QAY983066 QKU983048:QKU983066 QUQ983048:QUQ983066 REM983048:REM983066 ROI983048:ROI983066 RYE983048:RYE983066 SIA983048:SIA983066 SRW983048:SRW983066 TBS983048:TBS983066 TLO983048:TLO983066 TVK983048:TVK983066 UFG983048:UFG983066 UPC983048:UPC983066 UYY983048:UYY983066 VIU983048:VIU983066 VSQ983048:VSQ983066 WCM983048:WCM983066 WMI983048:WMI983066 WWE983048:WWE983066" xr:uid="{00000000-0002-0000-0600-000012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Q8:Q26 JM8:JM26 TI8:TI26 ADE8:ADE26 ANA8:ANA26 AWW8:AWW26 BGS8:BGS26 BQO8:BQO26 CAK8:CAK26 CKG8:CKG26 CUC8:CUC26 DDY8:DDY26 DNU8:DNU26 DXQ8:DXQ26 EHM8:EHM26 ERI8:ERI26 FBE8:FBE26 FLA8:FLA26 FUW8:FUW26 GES8:GES26 GOO8:GOO26 GYK8:GYK26 HIG8:HIG26 HSC8:HSC26 IBY8:IBY26 ILU8:ILU26 IVQ8:IVQ26 JFM8:JFM26 JPI8:JPI26 JZE8:JZE26 KJA8:KJA26 KSW8:KSW26 LCS8:LCS26 LMO8:LMO26 LWK8:LWK26 MGG8:MGG26 MQC8:MQC26 MZY8:MZY26 NJU8:NJU26 NTQ8:NTQ26 ODM8:ODM26 ONI8:ONI26 OXE8:OXE26 PHA8:PHA26 PQW8:PQW26 QAS8:QAS26 QKO8:QKO26 QUK8:QUK26 REG8:REG26 ROC8:ROC26 RXY8:RXY26 SHU8:SHU26 SRQ8:SRQ26 TBM8:TBM26 TLI8:TLI26 TVE8:TVE26 UFA8:UFA26 UOW8:UOW26 UYS8:UYS26 VIO8:VIO26 VSK8:VSK26 WCG8:WCG26 WMC8:WMC26 WVY8:WVY26 Q65544:Q65562 JM65544:JM65562 TI65544:TI65562 ADE65544:ADE65562 ANA65544:ANA65562 AWW65544:AWW65562 BGS65544:BGS65562 BQO65544:BQO65562 CAK65544:CAK65562 CKG65544:CKG65562 CUC65544:CUC65562 DDY65544:DDY65562 DNU65544:DNU65562 DXQ65544:DXQ65562 EHM65544:EHM65562 ERI65544:ERI65562 FBE65544:FBE65562 FLA65544:FLA65562 FUW65544:FUW65562 GES65544:GES65562 GOO65544:GOO65562 GYK65544:GYK65562 HIG65544:HIG65562 HSC65544:HSC65562 IBY65544:IBY65562 ILU65544:ILU65562 IVQ65544:IVQ65562 JFM65544:JFM65562 JPI65544:JPI65562 JZE65544:JZE65562 KJA65544:KJA65562 KSW65544:KSW65562 LCS65544:LCS65562 LMO65544:LMO65562 LWK65544:LWK65562 MGG65544:MGG65562 MQC65544:MQC65562 MZY65544:MZY65562 NJU65544:NJU65562 NTQ65544:NTQ65562 ODM65544:ODM65562 ONI65544:ONI65562 OXE65544:OXE65562 PHA65544:PHA65562 PQW65544:PQW65562 QAS65544:QAS65562 QKO65544:QKO65562 QUK65544:QUK65562 REG65544:REG65562 ROC65544:ROC65562 RXY65544:RXY65562 SHU65544:SHU65562 SRQ65544:SRQ65562 TBM65544:TBM65562 TLI65544:TLI65562 TVE65544:TVE65562 UFA65544:UFA65562 UOW65544:UOW65562 UYS65544:UYS65562 VIO65544:VIO65562 VSK65544:VSK65562 WCG65544:WCG65562 WMC65544:WMC65562 WVY65544:WVY65562 Q131080:Q131098 JM131080:JM131098 TI131080:TI131098 ADE131080:ADE131098 ANA131080:ANA131098 AWW131080:AWW131098 BGS131080:BGS131098 BQO131080:BQO131098 CAK131080:CAK131098 CKG131080:CKG131098 CUC131080:CUC131098 DDY131080:DDY131098 DNU131080:DNU131098 DXQ131080:DXQ131098 EHM131080:EHM131098 ERI131080:ERI131098 FBE131080:FBE131098 FLA131080:FLA131098 FUW131080:FUW131098 GES131080:GES131098 GOO131080:GOO131098 GYK131080:GYK131098 HIG131080:HIG131098 HSC131080:HSC131098 IBY131080:IBY131098 ILU131080:ILU131098 IVQ131080:IVQ131098 JFM131080:JFM131098 JPI131080:JPI131098 JZE131080:JZE131098 KJA131080:KJA131098 KSW131080:KSW131098 LCS131080:LCS131098 LMO131080:LMO131098 LWK131080:LWK131098 MGG131080:MGG131098 MQC131080:MQC131098 MZY131080:MZY131098 NJU131080:NJU131098 NTQ131080:NTQ131098 ODM131080:ODM131098 ONI131080:ONI131098 OXE131080:OXE131098 PHA131080:PHA131098 PQW131080:PQW131098 QAS131080:QAS131098 QKO131080:QKO131098 QUK131080:QUK131098 REG131080:REG131098 ROC131080:ROC131098 RXY131080:RXY131098 SHU131080:SHU131098 SRQ131080:SRQ131098 TBM131080:TBM131098 TLI131080:TLI131098 TVE131080:TVE131098 UFA131080:UFA131098 UOW131080:UOW131098 UYS131080:UYS131098 VIO131080:VIO131098 VSK131080:VSK131098 WCG131080:WCG131098 WMC131080:WMC131098 WVY131080:WVY131098 Q196616:Q196634 JM196616:JM196634 TI196616:TI196634 ADE196616:ADE196634 ANA196616:ANA196634 AWW196616:AWW196634 BGS196616:BGS196634 BQO196616:BQO196634 CAK196616:CAK196634 CKG196616:CKG196634 CUC196616:CUC196634 DDY196616:DDY196634 DNU196616:DNU196634 DXQ196616:DXQ196634 EHM196616:EHM196634 ERI196616:ERI196634 FBE196616:FBE196634 FLA196616:FLA196634 FUW196616:FUW196634 GES196616:GES196634 GOO196616:GOO196634 GYK196616:GYK196634 HIG196616:HIG196634 HSC196616:HSC196634 IBY196616:IBY196634 ILU196616:ILU196634 IVQ196616:IVQ196634 JFM196616:JFM196634 JPI196616:JPI196634 JZE196616:JZE196634 KJA196616:KJA196634 KSW196616:KSW196634 LCS196616:LCS196634 LMO196616:LMO196634 LWK196616:LWK196634 MGG196616:MGG196634 MQC196616:MQC196634 MZY196616:MZY196634 NJU196616:NJU196634 NTQ196616:NTQ196634 ODM196616:ODM196634 ONI196616:ONI196634 OXE196616:OXE196634 PHA196616:PHA196634 PQW196616:PQW196634 QAS196616:QAS196634 QKO196616:QKO196634 QUK196616:QUK196634 REG196616:REG196634 ROC196616:ROC196634 RXY196616:RXY196634 SHU196616:SHU196634 SRQ196616:SRQ196634 TBM196616:TBM196634 TLI196616:TLI196634 TVE196616:TVE196634 UFA196616:UFA196634 UOW196616:UOW196634 UYS196616:UYS196634 VIO196616:VIO196634 VSK196616:VSK196634 WCG196616:WCG196634 WMC196616:WMC196634 WVY196616:WVY196634 Q262152:Q262170 JM262152:JM262170 TI262152:TI262170 ADE262152:ADE262170 ANA262152:ANA262170 AWW262152:AWW262170 BGS262152:BGS262170 BQO262152:BQO262170 CAK262152:CAK262170 CKG262152:CKG262170 CUC262152:CUC262170 DDY262152:DDY262170 DNU262152:DNU262170 DXQ262152:DXQ262170 EHM262152:EHM262170 ERI262152:ERI262170 FBE262152:FBE262170 FLA262152:FLA262170 FUW262152:FUW262170 GES262152:GES262170 GOO262152:GOO262170 GYK262152:GYK262170 HIG262152:HIG262170 HSC262152:HSC262170 IBY262152:IBY262170 ILU262152:ILU262170 IVQ262152:IVQ262170 JFM262152:JFM262170 JPI262152:JPI262170 JZE262152:JZE262170 KJA262152:KJA262170 KSW262152:KSW262170 LCS262152:LCS262170 LMO262152:LMO262170 LWK262152:LWK262170 MGG262152:MGG262170 MQC262152:MQC262170 MZY262152:MZY262170 NJU262152:NJU262170 NTQ262152:NTQ262170 ODM262152:ODM262170 ONI262152:ONI262170 OXE262152:OXE262170 PHA262152:PHA262170 PQW262152:PQW262170 QAS262152:QAS262170 QKO262152:QKO262170 QUK262152:QUK262170 REG262152:REG262170 ROC262152:ROC262170 RXY262152:RXY262170 SHU262152:SHU262170 SRQ262152:SRQ262170 TBM262152:TBM262170 TLI262152:TLI262170 TVE262152:TVE262170 UFA262152:UFA262170 UOW262152:UOW262170 UYS262152:UYS262170 VIO262152:VIO262170 VSK262152:VSK262170 WCG262152:WCG262170 WMC262152:WMC262170 WVY262152:WVY262170 Q327688:Q327706 JM327688:JM327706 TI327688:TI327706 ADE327688:ADE327706 ANA327688:ANA327706 AWW327688:AWW327706 BGS327688:BGS327706 BQO327688:BQO327706 CAK327688:CAK327706 CKG327688:CKG327706 CUC327688:CUC327706 DDY327688:DDY327706 DNU327688:DNU327706 DXQ327688:DXQ327706 EHM327688:EHM327706 ERI327688:ERI327706 FBE327688:FBE327706 FLA327688:FLA327706 FUW327688:FUW327706 GES327688:GES327706 GOO327688:GOO327706 GYK327688:GYK327706 HIG327688:HIG327706 HSC327688:HSC327706 IBY327688:IBY327706 ILU327688:ILU327706 IVQ327688:IVQ327706 JFM327688:JFM327706 JPI327688:JPI327706 JZE327688:JZE327706 KJA327688:KJA327706 KSW327688:KSW327706 LCS327688:LCS327706 LMO327688:LMO327706 LWK327688:LWK327706 MGG327688:MGG327706 MQC327688:MQC327706 MZY327688:MZY327706 NJU327688:NJU327706 NTQ327688:NTQ327706 ODM327688:ODM327706 ONI327688:ONI327706 OXE327688:OXE327706 PHA327688:PHA327706 PQW327688:PQW327706 QAS327688:QAS327706 QKO327688:QKO327706 QUK327688:QUK327706 REG327688:REG327706 ROC327688:ROC327706 RXY327688:RXY327706 SHU327688:SHU327706 SRQ327688:SRQ327706 TBM327688:TBM327706 TLI327688:TLI327706 TVE327688:TVE327706 UFA327688:UFA327706 UOW327688:UOW327706 UYS327688:UYS327706 VIO327688:VIO327706 VSK327688:VSK327706 WCG327688:WCG327706 WMC327688:WMC327706 WVY327688:WVY327706 Q393224:Q393242 JM393224:JM393242 TI393224:TI393242 ADE393224:ADE393242 ANA393224:ANA393242 AWW393224:AWW393242 BGS393224:BGS393242 BQO393224:BQO393242 CAK393224:CAK393242 CKG393224:CKG393242 CUC393224:CUC393242 DDY393224:DDY393242 DNU393224:DNU393242 DXQ393224:DXQ393242 EHM393224:EHM393242 ERI393224:ERI393242 FBE393224:FBE393242 FLA393224:FLA393242 FUW393224:FUW393242 GES393224:GES393242 GOO393224:GOO393242 GYK393224:GYK393242 HIG393224:HIG393242 HSC393224:HSC393242 IBY393224:IBY393242 ILU393224:ILU393242 IVQ393224:IVQ393242 JFM393224:JFM393242 JPI393224:JPI393242 JZE393224:JZE393242 KJA393224:KJA393242 KSW393224:KSW393242 LCS393224:LCS393242 LMO393224:LMO393242 LWK393224:LWK393242 MGG393224:MGG393242 MQC393224:MQC393242 MZY393224:MZY393242 NJU393224:NJU393242 NTQ393224:NTQ393242 ODM393224:ODM393242 ONI393224:ONI393242 OXE393224:OXE393242 PHA393224:PHA393242 PQW393224:PQW393242 QAS393224:QAS393242 QKO393224:QKO393242 QUK393224:QUK393242 REG393224:REG393242 ROC393224:ROC393242 RXY393224:RXY393242 SHU393224:SHU393242 SRQ393224:SRQ393242 TBM393224:TBM393242 TLI393224:TLI393242 TVE393224:TVE393242 UFA393224:UFA393242 UOW393224:UOW393242 UYS393224:UYS393242 VIO393224:VIO393242 VSK393224:VSK393242 WCG393224:WCG393242 WMC393224:WMC393242 WVY393224:WVY393242 Q458760:Q458778 JM458760:JM458778 TI458760:TI458778 ADE458760:ADE458778 ANA458760:ANA458778 AWW458760:AWW458778 BGS458760:BGS458778 BQO458760:BQO458778 CAK458760:CAK458778 CKG458760:CKG458778 CUC458760:CUC458778 DDY458760:DDY458778 DNU458760:DNU458778 DXQ458760:DXQ458778 EHM458760:EHM458778 ERI458760:ERI458778 FBE458760:FBE458778 FLA458760:FLA458778 FUW458760:FUW458778 GES458760:GES458778 GOO458760:GOO458778 GYK458760:GYK458778 HIG458760:HIG458778 HSC458760:HSC458778 IBY458760:IBY458778 ILU458760:ILU458778 IVQ458760:IVQ458778 JFM458760:JFM458778 JPI458760:JPI458778 JZE458760:JZE458778 KJA458760:KJA458778 KSW458760:KSW458778 LCS458760:LCS458778 LMO458760:LMO458778 LWK458760:LWK458778 MGG458760:MGG458778 MQC458760:MQC458778 MZY458760:MZY458778 NJU458760:NJU458778 NTQ458760:NTQ458778 ODM458760:ODM458778 ONI458760:ONI458778 OXE458760:OXE458778 PHA458760:PHA458778 PQW458760:PQW458778 QAS458760:QAS458778 QKO458760:QKO458778 QUK458760:QUK458778 REG458760:REG458778 ROC458760:ROC458778 RXY458760:RXY458778 SHU458760:SHU458778 SRQ458760:SRQ458778 TBM458760:TBM458778 TLI458760:TLI458778 TVE458760:TVE458778 UFA458760:UFA458778 UOW458760:UOW458778 UYS458760:UYS458778 VIO458760:VIO458778 VSK458760:VSK458778 WCG458760:WCG458778 WMC458760:WMC458778 WVY458760:WVY458778 Q524296:Q524314 JM524296:JM524314 TI524296:TI524314 ADE524296:ADE524314 ANA524296:ANA524314 AWW524296:AWW524314 BGS524296:BGS524314 BQO524296:BQO524314 CAK524296:CAK524314 CKG524296:CKG524314 CUC524296:CUC524314 DDY524296:DDY524314 DNU524296:DNU524314 DXQ524296:DXQ524314 EHM524296:EHM524314 ERI524296:ERI524314 FBE524296:FBE524314 FLA524296:FLA524314 FUW524296:FUW524314 GES524296:GES524314 GOO524296:GOO524314 GYK524296:GYK524314 HIG524296:HIG524314 HSC524296:HSC524314 IBY524296:IBY524314 ILU524296:ILU524314 IVQ524296:IVQ524314 JFM524296:JFM524314 JPI524296:JPI524314 JZE524296:JZE524314 KJA524296:KJA524314 KSW524296:KSW524314 LCS524296:LCS524314 LMO524296:LMO524314 LWK524296:LWK524314 MGG524296:MGG524314 MQC524296:MQC524314 MZY524296:MZY524314 NJU524296:NJU524314 NTQ524296:NTQ524314 ODM524296:ODM524314 ONI524296:ONI524314 OXE524296:OXE524314 PHA524296:PHA524314 PQW524296:PQW524314 QAS524296:QAS524314 QKO524296:QKO524314 QUK524296:QUK524314 REG524296:REG524314 ROC524296:ROC524314 RXY524296:RXY524314 SHU524296:SHU524314 SRQ524296:SRQ524314 TBM524296:TBM524314 TLI524296:TLI524314 TVE524296:TVE524314 UFA524296:UFA524314 UOW524296:UOW524314 UYS524296:UYS524314 VIO524296:VIO524314 VSK524296:VSK524314 WCG524296:WCG524314 WMC524296:WMC524314 WVY524296:WVY524314 Q589832:Q589850 JM589832:JM589850 TI589832:TI589850 ADE589832:ADE589850 ANA589832:ANA589850 AWW589832:AWW589850 BGS589832:BGS589850 BQO589832:BQO589850 CAK589832:CAK589850 CKG589832:CKG589850 CUC589832:CUC589850 DDY589832:DDY589850 DNU589832:DNU589850 DXQ589832:DXQ589850 EHM589832:EHM589850 ERI589832:ERI589850 FBE589832:FBE589850 FLA589832:FLA589850 FUW589832:FUW589850 GES589832:GES589850 GOO589832:GOO589850 GYK589832:GYK589850 HIG589832:HIG589850 HSC589832:HSC589850 IBY589832:IBY589850 ILU589832:ILU589850 IVQ589832:IVQ589850 JFM589832:JFM589850 JPI589832:JPI589850 JZE589832:JZE589850 KJA589832:KJA589850 KSW589832:KSW589850 LCS589832:LCS589850 LMO589832:LMO589850 LWK589832:LWK589850 MGG589832:MGG589850 MQC589832:MQC589850 MZY589832:MZY589850 NJU589832:NJU589850 NTQ589832:NTQ589850 ODM589832:ODM589850 ONI589832:ONI589850 OXE589832:OXE589850 PHA589832:PHA589850 PQW589832:PQW589850 QAS589832:QAS589850 QKO589832:QKO589850 QUK589832:QUK589850 REG589832:REG589850 ROC589832:ROC589850 RXY589832:RXY589850 SHU589832:SHU589850 SRQ589832:SRQ589850 TBM589832:TBM589850 TLI589832:TLI589850 TVE589832:TVE589850 UFA589832:UFA589850 UOW589832:UOW589850 UYS589832:UYS589850 VIO589832:VIO589850 VSK589832:VSK589850 WCG589832:WCG589850 WMC589832:WMC589850 WVY589832:WVY589850 Q655368:Q655386 JM655368:JM655386 TI655368:TI655386 ADE655368:ADE655386 ANA655368:ANA655386 AWW655368:AWW655386 BGS655368:BGS655386 BQO655368:BQO655386 CAK655368:CAK655386 CKG655368:CKG655386 CUC655368:CUC655386 DDY655368:DDY655386 DNU655368:DNU655386 DXQ655368:DXQ655386 EHM655368:EHM655386 ERI655368:ERI655386 FBE655368:FBE655386 FLA655368:FLA655386 FUW655368:FUW655386 GES655368:GES655386 GOO655368:GOO655386 GYK655368:GYK655386 HIG655368:HIG655386 HSC655368:HSC655386 IBY655368:IBY655386 ILU655368:ILU655386 IVQ655368:IVQ655386 JFM655368:JFM655386 JPI655368:JPI655386 JZE655368:JZE655386 KJA655368:KJA655386 KSW655368:KSW655386 LCS655368:LCS655386 LMO655368:LMO655386 LWK655368:LWK655386 MGG655368:MGG655386 MQC655368:MQC655386 MZY655368:MZY655386 NJU655368:NJU655386 NTQ655368:NTQ655386 ODM655368:ODM655386 ONI655368:ONI655386 OXE655368:OXE655386 PHA655368:PHA655386 PQW655368:PQW655386 QAS655368:QAS655386 QKO655368:QKO655386 QUK655368:QUK655386 REG655368:REG655386 ROC655368:ROC655386 RXY655368:RXY655386 SHU655368:SHU655386 SRQ655368:SRQ655386 TBM655368:TBM655386 TLI655368:TLI655386 TVE655368:TVE655386 UFA655368:UFA655386 UOW655368:UOW655386 UYS655368:UYS655386 VIO655368:VIO655386 VSK655368:VSK655386 WCG655368:WCG655386 WMC655368:WMC655386 WVY655368:WVY655386 Q720904:Q720922 JM720904:JM720922 TI720904:TI720922 ADE720904:ADE720922 ANA720904:ANA720922 AWW720904:AWW720922 BGS720904:BGS720922 BQO720904:BQO720922 CAK720904:CAK720922 CKG720904:CKG720922 CUC720904:CUC720922 DDY720904:DDY720922 DNU720904:DNU720922 DXQ720904:DXQ720922 EHM720904:EHM720922 ERI720904:ERI720922 FBE720904:FBE720922 FLA720904:FLA720922 FUW720904:FUW720922 GES720904:GES720922 GOO720904:GOO720922 GYK720904:GYK720922 HIG720904:HIG720922 HSC720904:HSC720922 IBY720904:IBY720922 ILU720904:ILU720922 IVQ720904:IVQ720922 JFM720904:JFM720922 JPI720904:JPI720922 JZE720904:JZE720922 KJA720904:KJA720922 KSW720904:KSW720922 LCS720904:LCS720922 LMO720904:LMO720922 LWK720904:LWK720922 MGG720904:MGG720922 MQC720904:MQC720922 MZY720904:MZY720922 NJU720904:NJU720922 NTQ720904:NTQ720922 ODM720904:ODM720922 ONI720904:ONI720922 OXE720904:OXE720922 PHA720904:PHA720922 PQW720904:PQW720922 QAS720904:QAS720922 QKO720904:QKO720922 QUK720904:QUK720922 REG720904:REG720922 ROC720904:ROC720922 RXY720904:RXY720922 SHU720904:SHU720922 SRQ720904:SRQ720922 TBM720904:TBM720922 TLI720904:TLI720922 TVE720904:TVE720922 UFA720904:UFA720922 UOW720904:UOW720922 UYS720904:UYS720922 VIO720904:VIO720922 VSK720904:VSK720922 WCG720904:WCG720922 WMC720904:WMC720922 WVY720904:WVY720922 Q786440:Q786458 JM786440:JM786458 TI786440:TI786458 ADE786440:ADE786458 ANA786440:ANA786458 AWW786440:AWW786458 BGS786440:BGS786458 BQO786440:BQO786458 CAK786440:CAK786458 CKG786440:CKG786458 CUC786440:CUC786458 DDY786440:DDY786458 DNU786440:DNU786458 DXQ786440:DXQ786458 EHM786440:EHM786458 ERI786440:ERI786458 FBE786440:FBE786458 FLA786440:FLA786458 FUW786440:FUW786458 GES786440:GES786458 GOO786440:GOO786458 GYK786440:GYK786458 HIG786440:HIG786458 HSC786440:HSC786458 IBY786440:IBY786458 ILU786440:ILU786458 IVQ786440:IVQ786458 JFM786440:JFM786458 JPI786440:JPI786458 JZE786440:JZE786458 KJA786440:KJA786458 KSW786440:KSW786458 LCS786440:LCS786458 LMO786440:LMO786458 LWK786440:LWK786458 MGG786440:MGG786458 MQC786440:MQC786458 MZY786440:MZY786458 NJU786440:NJU786458 NTQ786440:NTQ786458 ODM786440:ODM786458 ONI786440:ONI786458 OXE786440:OXE786458 PHA786440:PHA786458 PQW786440:PQW786458 QAS786440:QAS786458 QKO786440:QKO786458 QUK786440:QUK786458 REG786440:REG786458 ROC786440:ROC786458 RXY786440:RXY786458 SHU786440:SHU786458 SRQ786440:SRQ786458 TBM786440:TBM786458 TLI786440:TLI786458 TVE786440:TVE786458 UFA786440:UFA786458 UOW786440:UOW786458 UYS786440:UYS786458 VIO786440:VIO786458 VSK786440:VSK786458 WCG786440:WCG786458 WMC786440:WMC786458 WVY786440:WVY786458 Q851976:Q851994 JM851976:JM851994 TI851976:TI851994 ADE851976:ADE851994 ANA851976:ANA851994 AWW851976:AWW851994 BGS851976:BGS851994 BQO851976:BQO851994 CAK851976:CAK851994 CKG851976:CKG851994 CUC851976:CUC851994 DDY851976:DDY851994 DNU851976:DNU851994 DXQ851976:DXQ851994 EHM851976:EHM851994 ERI851976:ERI851994 FBE851976:FBE851994 FLA851976:FLA851994 FUW851976:FUW851994 GES851976:GES851994 GOO851976:GOO851994 GYK851976:GYK851994 HIG851976:HIG851994 HSC851976:HSC851994 IBY851976:IBY851994 ILU851976:ILU851994 IVQ851976:IVQ851994 JFM851976:JFM851994 JPI851976:JPI851994 JZE851976:JZE851994 KJA851976:KJA851994 KSW851976:KSW851994 LCS851976:LCS851994 LMO851976:LMO851994 LWK851976:LWK851994 MGG851976:MGG851994 MQC851976:MQC851994 MZY851976:MZY851994 NJU851976:NJU851994 NTQ851976:NTQ851994 ODM851976:ODM851994 ONI851976:ONI851994 OXE851976:OXE851994 PHA851976:PHA851994 PQW851976:PQW851994 QAS851976:QAS851994 QKO851976:QKO851994 QUK851976:QUK851994 REG851976:REG851994 ROC851976:ROC851994 RXY851976:RXY851994 SHU851976:SHU851994 SRQ851976:SRQ851994 TBM851976:TBM851994 TLI851976:TLI851994 TVE851976:TVE851994 UFA851976:UFA851994 UOW851976:UOW851994 UYS851976:UYS851994 VIO851976:VIO851994 VSK851976:VSK851994 WCG851976:WCG851994 WMC851976:WMC851994 WVY851976:WVY851994 Q917512:Q917530 JM917512:JM917530 TI917512:TI917530 ADE917512:ADE917530 ANA917512:ANA917530 AWW917512:AWW917530 BGS917512:BGS917530 BQO917512:BQO917530 CAK917512:CAK917530 CKG917512:CKG917530 CUC917512:CUC917530 DDY917512:DDY917530 DNU917512:DNU917530 DXQ917512:DXQ917530 EHM917512:EHM917530 ERI917512:ERI917530 FBE917512:FBE917530 FLA917512:FLA917530 FUW917512:FUW917530 GES917512:GES917530 GOO917512:GOO917530 GYK917512:GYK917530 HIG917512:HIG917530 HSC917512:HSC917530 IBY917512:IBY917530 ILU917512:ILU917530 IVQ917512:IVQ917530 JFM917512:JFM917530 JPI917512:JPI917530 JZE917512:JZE917530 KJA917512:KJA917530 KSW917512:KSW917530 LCS917512:LCS917530 LMO917512:LMO917530 LWK917512:LWK917530 MGG917512:MGG917530 MQC917512:MQC917530 MZY917512:MZY917530 NJU917512:NJU917530 NTQ917512:NTQ917530 ODM917512:ODM917530 ONI917512:ONI917530 OXE917512:OXE917530 PHA917512:PHA917530 PQW917512:PQW917530 QAS917512:QAS917530 QKO917512:QKO917530 QUK917512:QUK917530 REG917512:REG917530 ROC917512:ROC917530 RXY917512:RXY917530 SHU917512:SHU917530 SRQ917512:SRQ917530 TBM917512:TBM917530 TLI917512:TLI917530 TVE917512:TVE917530 UFA917512:UFA917530 UOW917512:UOW917530 UYS917512:UYS917530 VIO917512:VIO917530 VSK917512:VSK917530 WCG917512:WCG917530 WMC917512:WMC917530 WVY917512:WVY917530 Q983048:Q983066 JM983048:JM983066 TI983048:TI983066 ADE983048:ADE983066 ANA983048:ANA983066 AWW983048:AWW983066 BGS983048:BGS983066 BQO983048:BQO983066 CAK983048:CAK983066 CKG983048:CKG983066 CUC983048:CUC983066 DDY983048:DDY983066 DNU983048:DNU983066 DXQ983048:DXQ983066 EHM983048:EHM983066 ERI983048:ERI983066 FBE983048:FBE983066 FLA983048:FLA983066 FUW983048:FUW983066 GES983048:GES983066 GOO983048:GOO983066 GYK983048:GYK983066 HIG983048:HIG983066 HSC983048:HSC983066 IBY983048:IBY983066 ILU983048:ILU983066 IVQ983048:IVQ983066 JFM983048:JFM983066 JPI983048:JPI983066 JZE983048:JZE983066 KJA983048:KJA983066 KSW983048:KSW983066 LCS983048:LCS983066 LMO983048:LMO983066 LWK983048:LWK983066 MGG983048:MGG983066 MQC983048:MQC983066 MZY983048:MZY983066 NJU983048:NJU983066 NTQ983048:NTQ983066 ODM983048:ODM983066 ONI983048:ONI983066 OXE983048:OXE983066 PHA983048:PHA983066 PQW983048:PQW983066 QAS983048:QAS983066 QKO983048:QKO983066 QUK983048:QUK983066 REG983048:REG983066 ROC983048:ROC983066 RXY983048:RXY983066 SHU983048:SHU983066 SRQ983048:SRQ983066 TBM983048:TBM983066 TLI983048:TLI983066 TVE983048:TVE983066 UFA983048:UFA983066 UOW983048:UOW983066 UYS983048:UYS983066 VIO983048:VIO983066 VSK983048:VSK983066 WCG983048:WCG983066 WMC983048:WMC983066 WVY983048:WVY983066" xr:uid="{00000000-0002-0000-0600-000013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R8:R26 JN8:JN26 TJ8:TJ26 ADF8:ADF26 ANB8:ANB26 AWX8:AWX26 BGT8:BGT26 BQP8:BQP26 CAL8:CAL26 CKH8:CKH26 CUD8:CUD26 DDZ8:DDZ26 DNV8:DNV26 DXR8:DXR26 EHN8:EHN26 ERJ8:ERJ26 FBF8:FBF26 FLB8:FLB26 FUX8:FUX26 GET8:GET26 GOP8:GOP26 GYL8:GYL26 HIH8:HIH26 HSD8:HSD26 IBZ8:IBZ26 ILV8:ILV26 IVR8:IVR26 JFN8:JFN26 JPJ8:JPJ26 JZF8:JZF26 KJB8:KJB26 KSX8:KSX26 LCT8:LCT26 LMP8:LMP26 LWL8:LWL26 MGH8:MGH26 MQD8:MQD26 MZZ8:MZZ26 NJV8:NJV26 NTR8:NTR26 ODN8:ODN26 ONJ8:ONJ26 OXF8:OXF26 PHB8:PHB26 PQX8:PQX26 QAT8:QAT26 QKP8:QKP26 QUL8:QUL26 REH8:REH26 ROD8:ROD26 RXZ8:RXZ26 SHV8:SHV26 SRR8:SRR26 TBN8:TBN26 TLJ8:TLJ26 TVF8:TVF26 UFB8:UFB26 UOX8:UOX26 UYT8:UYT26 VIP8:VIP26 VSL8:VSL26 WCH8:WCH26 WMD8:WMD26 WVZ8:WVZ26 R65544:R65562 JN65544:JN65562 TJ65544:TJ65562 ADF65544:ADF65562 ANB65544:ANB65562 AWX65544:AWX65562 BGT65544:BGT65562 BQP65544:BQP65562 CAL65544:CAL65562 CKH65544:CKH65562 CUD65544:CUD65562 DDZ65544:DDZ65562 DNV65544:DNV65562 DXR65544:DXR65562 EHN65544:EHN65562 ERJ65544:ERJ65562 FBF65544:FBF65562 FLB65544:FLB65562 FUX65544:FUX65562 GET65544:GET65562 GOP65544:GOP65562 GYL65544:GYL65562 HIH65544:HIH65562 HSD65544:HSD65562 IBZ65544:IBZ65562 ILV65544:ILV65562 IVR65544:IVR65562 JFN65544:JFN65562 JPJ65544:JPJ65562 JZF65544:JZF65562 KJB65544:KJB65562 KSX65544:KSX65562 LCT65544:LCT65562 LMP65544:LMP65562 LWL65544:LWL65562 MGH65544:MGH65562 MQD65544:MQD65562 MZZ65544:MZZ65562 NJV65544:NJV65562 NTR65544:NTR65562 ODN65544:ODN65562 ONJ65544:ONJ65562 OXF65544:OXF65562 PHB65544:PHB65562 PQX65544:PQX65562 QAT65544:QAT65562 QKP65544:QKP65562 QUL65544:QUL65562 REH65544:REH65562 ROD65544:ROD65562 RXZ65544:RXZ65562 SHV65544:SHV65562 SRR65544:SRR65562 TBN65544:TBN65562 TLJ65544:TLJ65562 TVF65544:TVF65562 UFB65544:UFB65562 UOX65544:UOX65562 UYT65544:UYT65562 VIP65544:VIP65562 VSL65544:VSL65562 WCH65544:WCH65562 WMD65544:WMD65562 WVZ65544:WVZ65562 R131080:R131098 JN131080:JN131098 TJ131080:TJ131098 ADF131080:ADF131098 ANB131080:ANB131098 AWX131080:AWX131098 BGT131080:BGT131098 BQP131080:BQP131098 CAL131080:CAL131098 CKH131080:CKH131098 CUD131080:CUD131098 DDZ131080:DDZ131098 DNV131080:DNV131098 DXR131080:DXR131098 EHN131080:EHN131098 ERJ131080:ERJ131098 FBF131080:FBF131098 FLB131080:FLB131098 FUX131080:FUX131098 GET131080:GET131098 GOP131080:GOP131098 GYL131080:GYL131098 HIH131080:HIH131098 HSD131080:HSD131098 IBZ131080:IBZ131098 ILV131080:ILV131098 IVR131080:IVR131098 JFN131080:JFN131098 JPJ131080:JPJ131098 JZF131080:JZF131098 KJB131080:KJB131098 KSX131080:KSX131098 LCT131080:LCT131098 LMP131080:LMP131098 LWL131080:LWL131098 MGH131080:MGH131098 MQD131080:MQD131098 MZZ131080:MZZ131098 NJV131080:NJV131098 NTR131080:NTR131098 ODN131080:ODN131098 ONJ131080:ONJ131098 OXF131080:OXF131098 PHB131080:PHB131098 PQX131080:PQX131098 QAT131080:QAT131098 QKP131080:QKP131098 QUL131080:QUL131098 REH131080:REH131098 ROD131080:ROD131098 RXZ131080:RXZ131098 SHV131080:SHV131098 SRR131080:SRR131098 TBN131080:TBN131098 TLJ131080:TLJ131098 TVF131080:TVF131098 UFB131080:UFB131098 UOX131080:UOX131098 UYT131080:UYT131098 VIP131080:VIP131098 VSL131080:VSL131098 WCH131080:WCH131098 WMD131080:WMD131098 WVZ131080:WVZ131098 R196616:R196634 JN196616:JN196634 TJ196616:TJ196634 ADF196616:ADF196634 ANB196616:ANB196634 AWX196616:AWX196634 BGT196616:BGT196634 BQP196616:BQP196634 CAL196616:CAL196634 CKH196616:CKH196634 CUD196616:CUD196634 DDZ196616:DDZ196634 DNV196616:DNV196634 DXR196616:DXR196634 EHN196616:EHN196634 ERJ196616:ERJ196634 FBF196616:FBF196634 FLB196616:FLB196634 FUX196616:FUX196634 GET196616:GET196634 GOP196616:GOP196634 GYL196616:GYL196634 HIH196616:HIH196634 HSD196616:HSD196634 IBZ196616:IBZ196634 ILV196616:ILV196634 IVR196616:IVR196634 JFN196616:JFN196634 JPJ196616:JPJ196634 JZF196616:JZF196634 KJB196616:KJB196634 KSX196616:KSX196634 LCT196616:LCT196634 LMP196616:LMP196634 LWL196616:LWL196634 MGH196616:MGH196634 MQD196616:MQD196634 MZZ196616:MZZ196634 NJV196616:NJV196634 NTR196616:NTR196634 ODN196616:ODN196634 ONJ196616:ONJ196634 OXF196616:OXF196634 PHB196616:PHB196634 PQX196616:PQX196634 QAT196616:QAT196634 QKP196616:QKP196634 QUL196616:QUL196634 REH196616:REH196634 ROD196616:ROD196634 RXZ196616:RXZ196634 SHV196616:SHV196634 SRR196616:SRR196634 TBN196616:TBN196634 TLJ196616:TLJ196634 TVF196616:TVF196634 UFB196616:UFB196634 UOX196616:UOX196634 UYT196616:UYT196634 VIP196616:VIP196634 VSL196616:VSL196634 WCH196616:WCH196634 WMD196616:WMD196634 WVZ196616:WVZ196634 R262152:R262170 JN262152:JN262170 TJ262152:TJ262170 ADF262152:ADF262170 ANB262152:ANB262170 AWX262152:AWX262170 BGT262152:BGT262170 BQP262152:BQP262170 CAL262152:CAL262170 CKH262152:CKH262170 CUD262152:CUD262170 DDZ262152:DDZ262170 DNV262152:DNV262170 DXR262152:DXR262170 EHN262152:EHN262170 ERJ262152:ERJ262170 FBF262152:FBF262170 FLB262152:FLB262170 FUX262152:FUX262170 GET262152:GET262170 GOP262152:GOP262170 GYL262152:GYL262170 HIH262152:HIH262170 HSD262152:HSD262170 IBZ262152:IBZ262170 ILV262152:ILV262170 IVR262152:IVR262170 JFN262152:JFN262170 JPJ262152:JPJ262170 JZF262152:JZF262170 KJB262152:KJB262170 KSX262152:KSX262170 LCT262152:LCT262170 LMP262152:LMP262170 LWL262152:LWL262170 MGH262152:MGH262170 MQD262152:MQD262170 MZZ262152:MZZ262170 NJV262152:NJV262170 NTR262152:NTR262170 ODN262152:ODN262170 ONJ262152:ONJ262170 OXF262152:OXF262170 PHB262152:PHB262170 PQX262152:PQX262170 QAT262152:QAT262170 QKP262152:QKP262170 QUL262152:QUL262170 REH262152:REH262170 ROD262152:ROD262170 RXZ262152:RXZ262170 SHV262152:SHV262170 SRR262152:SRR262170 TBN262152:TBN262170 TLJ262152:TLJ262170 TVF262152:TVF262170 UFB262152:UFB262170 UOX262152:UOX262170 UYT262152:UYT262170 VIP262152:VIP262170 VSL262152:VSL262170 WCH262152:WCH262170 WMD262152:WMD262170 WVZ262152:WVZ262170 R327688:R327706 JN327688:JN327706 TJ327688:TJ327706 ADF327688:ADF327706 ANB327688:ANB327706 AWX327688:AWX327706 BGT327688:BGT327706 BQP327688:BQP327706 CAL327688:CAL327706 CKH327688:CKH327706 CUD327688:CUD327706 DDZ327688:DDZ327706 DNV327688:DNV327706 DXR327688:DXR327706 EHN327688:EHN327706 ERJ327688:ERJ327706 FBF327688:FBF327706 FLB327688:FLB327706 FUX327688:FUX327706 GET327688:GET327706 GOP327688:GOP327706 GYL327688:GYL327706 HIH327688:HIH327706 HSD327688:HSD327706 IBZ327688:IBZ327706 ILV327688:ILV327706 IVR327688:IVR327706 JFN327688:JFN327706 JPJ327688:JPJ327706 JZF327688:JZF327706 KJB327688:KJB327706 KSX327688:KSX327706 LCT327688:LCT327706 LMP327688:LMP327706 LWL327688:LWL327706 MGH327688:MGH327706 MQD327688:MQD327706 MZZ327688:MZZ327706 NJV327688:NJV327706 NTR327688:NTR327706 ODN327688:ODN327706 ONJ327688:ONJ327706 OXF327688:OXF327706 PHB327688:PHB327706 PQX327688:PQX327706 QAT327688:QAT327706 QKP327688:QKP327706 QUL327688:QUL327706 REH327688:REH327706 ROD327688:ROD327706 RXZ327688:RXZ327706 SHV327688:SHV327706 SRR327688:SRR327706 TBN327688:TBN327706 TLJ327688:TLJ327706 TVF327688:TVF327706 UFB327688:UFB327706 UOX327688:UOX327706 UYT327688:UYT327706 VIP327688:VIP327706 VSL327688:VSL327706 WCH327688:WCH327706 WMD327688:WMD327706 WVZ327688:WVZ327706 R393224:R393242 JN393224:JN393242 TJ393224:TJ393242 ADF393224:ADF393242 ANB393224:ANB393242 AWX393224:AWX393242 BGT393224:BGT393242 BQP393224:BQP393242 CAL393224:CAL393242 CKH393224:CKH393242 CUD393224:CUD393242 DDZ393224:DDZ393242 DNV393224:DNV393242 DXR393224:DXR393242 EHN393224:EHN393242 ERJ393224:ERJ393242 FBF393224:FBF393242 FLB393224:FLB393242 FUX393224:FUX393242 GET393224:GET393242 GOP393224:GOP393242 GYL393224:GYL393242 HIH393224:HIH393242 HSD393224:HSD393242 IBZ393224:IBZ393242 ILV393224:ILV393242 IVR393224:IVR393242 JFN393224:JFN393242 JPJ393224:JPJ393242 JZF393224:JZF393242 KJB393224:KJB393242 KSX393224:KSX393242 LCT393224:LCT393242 LMP393224:LMP393242 LWL393224:LWL393242 MGH393224:MGH393242 MQD393224:MQD393242 MZZ393224:MZZ393242 NJV393224:NJV393242 NTR393224:NTR393242 ODN393224:ODN393242 ONJ393224:ONJ393242 OXF393224:OXF393242 PHB393224:PHB393242 PQX393224:PQX393242 QAT393224:QAT393242 QKP393224:QKP393242 QUL393224:QUL393242 REH393224:REH393242 ROD393224:ROD393242 RXZ393224:RXZ393242 SHV393224:SHV393242 SRR393224:SRR393242 TBN393224:TBN393242 TLJ393224:TLJ393242 TVF393224:TVF393242 UFB393224:UFB393242 UOX393224:UOX393242 UYT393224:UYT393242 VIP393224:VIP393242 VSL393224:VSL393242 WCH393224:WCH393242 WMD393224:WMD393242 WVZ393224:WVZ393242 R458760:R458778 JN458760:JN458778 TJ458760:TJ458778 ADF458760:ADF458778 ANB458760:ANB458778 AWX458760:AWX458778 BGT458760:BGT458778 BQP458760:BQP458778 CAL458760:CAL458778 CKH458760:CKH458778 CUD458760:CUD458778 DDZ458760:DDZ458778 DNV458760:DNV458778 DXR458760:DXR458778 EHN458760:EHN458778 ERJ458760:ERJ458778 FBF458760:FBF458778 FLB458760:FLB458778 FUX458760:FUX458778 GET458760:GET458778 GOP458760:GOP458778 GYL458760:GYL458778 HIH458760:HIH458778 HSD458760:HSD458778 IBZ458760:IBZ458778 ILV458760:ILV458778 IVR458760:IVR458778 JFN458760:JFN458778 JPJ458760:JPJ458778 JZF458760:JZF458778 KJB458760:KJB458778 KSX458760:KSX458778 LCT458760:LCT458778 LMP458760:LMP458778 LWL458760:LWL458778 MGH458760:MGH458778 MQD458760:MQD458778 MZZ458760:MZZ458778 NJV458760:NJV458778 NTR458760:NTR458778 ODN458760:ODN458778 ONJ458760:ONJ458778 OXF458760:OXF458778 PHB458760:PHB458778 PQX458760:PQX458778 QAT458760:QAT458778 QKP458760:QKP458778 QUL458760:QUL458778 REH458760:REH458778 ROD458760:ROD458778 RXZ458760:RXZ458778 SHV458760:SHV458778 SRR458760:SRR458778 TBN458760:TBN458778 TLJ458760:TLJ458778 TVF458760:TVF458778 UFB458760:UFB458778 UOX458760:UOX458778 UYT458760:UYT458778 VIP458760:VIP458778 VSL458760:VSL458778 WCH458760:WCH458778 WMD458760:WMD458778 WVZ458760:WVZ458778 R524296:R524314 JN524296:JN524314 TJ524296:TJ524314 ADF524296:ADF524314 ANB524296:ANB524314 AWX524296:AWX524314 BGT524296:BGT524314 BQP524296:BQP524314 CAL524296:CAL524314 CKH524296:CKH524314 CUD524296:CUD524314 DDZ524296:DDZ524314 DNV524296:DNV524314 DXR524296:DXR524314 EHN524296:EHN524314 ERJ524296:ERJ524314 FBF524296:FBF524314 FLB524296:FLB524314 FUX524296:FUX524314 GET524296:GET524314 GOP524296:GOP524314 GYL524296:GYL524314 HIH524296:HIH524314 HSD524296:HSD524314 IBZ524296:IBZ524314 ILV524296:ILV524314 IVR524296:IVR524314 JFN524296:JFN524314 JPJ524296:JPJ524314 JZF524296:JZF524314 KJB524296:KJB524314 KSX524296:KSX524314 LCT524296:LCT524314 LMP524296:LMP524314 LWL524296:LWL524314 MGH524296:MGH524314 MQD524296:MQD524314 MZZ524296:MZZ524314 NJV524296:NJV524314 NTR524296:NTR524314 ODN524296:ODN524314 ONJ524296:ONJ524314 OXF524296:OXF524314 PHB524296:PHB524314 PQX524296:PQX524314 QAT524296:QAT524314 QKP524296:QKP524314 QUL524296:QUL524314 REH524296:REH524314 ROD524296:ROD524314 RXZ524296:RXZ524314 SHV524296:SHV524314 SRR524296:SRR524314 TBN524296:TBN524314 TLJ524296:TLJ524314 TVF524296:TVF524314 UFB524296:UFB524314 UOX524296:UOX524314 UYT524296:UYT524314 VIP524296:VIP524314 VSL524296:VSL524314 WCH524296:WCH524314 WMD524296:WMD524314 WVZ524296:WVZ524314 R589832:R589850 JN589832:JN589850 TJ589832:TJ589850 ADF589832:ADF589850 ANB589832:ANB589850 AWX589832:AWX589850 BGT589832:BGT589850 BQP589832:BQP589850 CAL589832:CAL589850 CKH589832:CKH589850 CUD589832:CUD589850 DDZ589832:DDZ589850 DNV589832:DNV589850 DXR589832:DXR589850 EHN589832:EHN589850 ERJ589832:ERJ589850 FBF589832:FBF589850 FLB589832:FLB589850 FUX589832:FUX589850 GET589832:GET589850 GOP589832:GOP589850 GYL589832:GYL589850 HIH589832:HIH589850 HSD589832:HSD589850 IBZ589832:IBZ589850 ILV589832:ILV589850 IVR589832:IVR589850 JFN589832:JFN589850 JPJ589832:JPJ589850 JZF589832:JZF589850 KJB589832:KJB589850 KSX589832:KSX589850 LCT589832:LCT589850 LMP589832:LMP589850 LWL589832:LWL589850 MGH589832:MGH589850 MQD589832:MQD589850 MZZ589832:MZZ589850 NJV589832:NJV589850 NTR589832:NTR589850 ODN589832:ODN589850 ONJ589832:ONJ589850 OXF589832:OXF589850 PHB589832:PHB589850 PQX589832:PQX589850 QAT589832:QAT589850 QKP589832:QKP589850 QUL589832:QUL589850 REH589832:REH589850 ROD589832:ROD589850 RXZ589832:RXZ589850 SHV589832:SHV589850 SRR589832:SRR589850 TBN589832:TBN589850 TLJ589832:TLJ589850 TVF589832:TVF589850 UFB589832:UFB589850 UOX589832:UOX589850 UYT589832:UYT589850 VIP589832:VIP589850 VSL589832:VSL589850 WCH589832:WCH589850 WMD589832:WMD589850 WVZ589832:WVZ589850 R655368:R655386 JN655368:JN655386 TJ655368:TJ655386 ADF655368:ADF655386 ANB655368:ANB655386 AWX655368:AWX655386 BGT655368:BGT655386 BQP655368:BQP655386 CAL655368:CAL655386 CKH655368:CKH655386 CUD655368:CUD655386 DDZ655368:DDZ655386 DNV655368:DNV655386 DXR655368:DXR655386 EHN655368:EHN655386 ERJ655368:ERJ655386 FBF655368:FBF655386 FLB655368:FLB655386 FUX655368:FUX655386 GET655368:GET655386 GOP655368:GOP655386 GYL655368:GYL655386 HIH655368:HIH655386 HSD655368:HSD655386 IBZ655368:IBZ655386 ILV655368:ILV655386 IVR655368:IVR655386 JFN655368:JFN655386 JPJ655368:JPJ655386 JZF655368:JZF655386 KJB655368:KJB655386 KSX655368:KSX655386 LCT655368:LCT655386 LMP655368:LMP655386 LWL655368:LWL655386 MGH655368:MGH655386 MQD655368:MQD655386 MZZ655368:MZZ655386 NJV655368:NJV655386 NTR655368:NTR655386 ODN655368:ODN655386 ONJ655368:ONJ655386 OXF655368:OXF655386 PHB655368:PHB655386 PQX655368:PQX655386 QAT655368:QAT655386 QKP655368:QKP655386 QUL655368:QUL655386 REH655368:REH655386 ROD655368:ROD655386 RXZ655368:RXZ655386 SHV655368:SHV655386 SRR655368:SRR655386 TBN655368:TBN655386 TLJ655368:TLJ655386 TVF655368:TVF655386 UFB655368:UFB655386 UOX655368:UOX655386 UYT655368:UYT655386 VIP655368:VIP655386 VSL655368:VSL655386 WCH655368:WCH655386 WMD655368:WMD655386 WVZ655368:WVZ655386 R720904:R720922 JN720904:JN720922 TJ720904:TJ720922 ADF720904:ADF720922 ANB720904:ANB720922 AWX720904:AWX720922 BGT720904:BGT720922 BQP720904:BQP720922 CAL720904:CAL720922 CKH720904:CKH720922 CUD720904:CUD720922 DDZ720904:DDZ720922 DNV720904:DNV720922 DXR720904:DXR720922 EHN720904:EHN720922 ERJ720904:ERJ720922 FBF720904:FBF720922 FLB720904:FLB720922 FUX720904:FUX720922 GET720904:GET720922 GOP720904:GOP720922 GYL720904:GYL720922 HIH720904:HIH720922 HSD720904:HSD720922 IBZ720904:IBZ720922 ILV720904:ILV720922 IVR720904:IVR720922 JFN720904:JFN720922 JPJ720904:JPJ720922 JZF720904:JZF720922 KJB720904:KJB720922 KSX720904:KSX720922 LCT720904:LCT720922 LMP720904:LMP720922 LWL720904:LWL720922 MGH720904:MGH720922 MQD720904:MQD720922 MZZ720904:MZZ720922 NJV720904:NJV720922 NTR720904:NTR720922 ODN720904:ODN720922 ONJ720904:ONJ720922 OXF720904:OXF720922 PHB720904:PHB720922 PQX720904:PQX720922 QAT720904:QAT720922 QKP720904:QKP720922 QUL720904:QUL720922 REH720904:REH720922 ROD720904:ROD720922 RXZ720904:RXZ720922 SHV720904:SHV720922 SRR720904:SRR720922 TBN720904:TBN720922 TLJ720904:TLJ720922 TVF720904:TVF720922 UFB720904:UFB720922 UOX720904:UOX720922 UYT720904:UYT720922 VIP720904:VIP720922 VSL720904:VSL720922 WCH720904:WCH720922 WMD720904:WMD720922 WVZ720904:WVZ720922 R786440:R786458 JN786440:JN786458 TJ786440:TJ786458 ADF786440:ADF786458 ANB786440:ANB786458 AWX786440:AWX786458 BGT786440:BGT786458 BQP786440:BQP786458 CAL786440:CAL786458 CKH786440:CKH786458 CUD786440:CUD786458 DDZ786440:DDZ786458 DNV786440:DNV786458 DXR786440:DXR786458 EHN786440:EHN786458 ERJ786440:ERJ786458 FBF786440:FBF786458 FLB786440:FLB786458 FUX786440:FUX786458 GET786440:GET786458 GOP786440:GOP786458 GYL786440:GYL786458 HIH786440:HIH786458 HSD786440:HSD786458 IBZ786440:IBZ786458 ILV786440:ILV786458 IVR786440:IVR786458 JFN786440:JFN786458 JPJ786440:JPJ786458 JZF786440:JZF786458 KJB786440:KJB786458 KSX786440:KSX786458 LCT786440:LCT786458 LMP786440:LMP786458 LWL786440:LWL786458 MGH786440:MGH786458 MQD786440:MQD786458 MZZ786440:MZZ786458 NJV786440:NJV786458 NTR786440:NTR786458 ODN786440:ODN786458 ONJ786440:ONJ786458 OXF786440:OXF786458 PHB786440:PHB786458 PQX786440:PQX786458 QAT786440:QAT786458 QKP786440:QKP786458 QUL786440:QUL786458 REH786440:REH786458 ROD786440:ROD786458 RXZ786440:RXZ786458 SHV786440:SHV786458 SRR786440:SRR786458 TBN786440:TBN786458 TLJ786440:TLJ786458 TVF786440:TVF786458 UFB786440:UFB786458 UOX786440:UOX786458 UYT786440:UYT786458 VIP786440:VIP786458 VSL786440:VSL786458 WCH786440:WCH786458 WMD786440:WMD786458 WVZ786440:WVZ786458 R851976:R851994 JN851976:JN851994 TJ851976:TJ851994 ADF851976:ADF851994 ANB851976:ANB851994 AWX851976:AWX851994 BGT851976:BGT851994 BQP851976:BQP851994 CAL851976:CAL851994 CKH851976:CKH851994 CUD851976:CUD851994 DDZ851976:DDZ851994 DNV851976:DNV851994 DXR851976:DXR851994 EHN851976:EHN851994 ERJ851976:ERJ851994 FBF851976:FBF851994 FLB851976:FLB851994 FUX851976:FUX851994 GET851976:GET851994 GOP851976:GOP851994 GYL851976:GYL851994 HIH851976:HIH851994 HSD851976:HSD851994 IBZ851976:IBZ851994 ILV851976:ILV851994 IVR851976:IVR851994 JFN851976:JFN851994 JPJ851976:JPJ851994 JZF851976:JZF851994 KJB851976:KJB851994 KSX851976:KSX851994 LCT851976:LCT851994 LMP851976:LMP851994 LWL851976:LWL851994 MGH851976:MGH851994 MQD851976:MQD851994 MZZ851976:MZZ851994 NJV851976:NJV851994 NTR851976:NTR851994 ODN851976:ODN851994 ONJ851976:ONJ851994 OXF851976:OXF851994 PHB851976:PHB851994 PQX851976:PQX851994 QAT851976:QAT851994 QKP851976:QKP851994 QUL851976:QUL851994 REH851976:REH851994 ROD851976:ROD851994 RXZ851976:RXZ851994 SHV851976:SHV851994 SRR851976:SRR851994 TBN851976:TBN851994 TLJ851976:TLJ851994 TVF851976:TVF851994 UFB851976:UFB851994 UOX851976:UOX851994 UYT851976:UYT851994 VIP851976:VIP851994 VSL851976:VSL851994 WCH851976:WCH851994 WMD851976:WMD851994 WVZ851976:WVZ851994 R917512:R917530 JN917512:JN917530 TJ917512:TJ917530 ADF917512:ADF917530 ANB917512:ANB917530 AWX917512:AWX917530 BGT917512:BGT917530 BQP917512:BQP917530 CAL917512:CAL917530 CKH917512:CKH917530 CUD917512:CUD917530 DDZ917512:DDZ917530 DNV917512:DNV917530 DXR917512:DXR917530 EHN917512:EHN917530 ERJ917512:ERJ917530 FBF917512:FBF917530 FLB917512:FLB917530 FUX917512:FUX917530 GET917512:GET917530 GOP917512:GOP917530 GYL917512:GYL917530 HIH917512:HIH917530 HSD917512:HSD917530 IBZ917512:IBZ917530 ILV917512:ILV917530 IVR917512:IVR917530 JFN917512:JFN917530 JPJ917512:JPJ917530 JZF917512:JZF917530 KJB917512:KJB917530 KSX917512:KSX917530 LCT917512:LCT917530 LMP917512:LMP917530 LWL917512:LWL917530 MGH917512:MGH917530 MQD917512:MQD917530 MZZ917512:MZZ917530 NJV917512:NJV917530 NTR917512:NTR917530 ODN917512:ODN917530 ONJ917512:ONJ917530 OXF917512:OXF917530 PHB917512:PHB917530 PQX917512:PQX917530 QAT917512:QAT917530 QKP917512:QKP917530 QUL917512:QUL917530 REH917512:REH917530 ROD917512:ROD917530 RXZ917512:RXZ917530 SHV917512:SHV917530 SRR917512:SRR917530 TBN917512:TBN917530 TLJ917512:TLJ917530 TVF917512:TVF917530 UFB917512:UFB917530 UOX917512:UOX917530 UYT917512:UYT917530 VIP917512:VIP917530 VSL917512:VSL917530 WCH917512:WCH917530 WMD917512:WMD917530 WVZ917512:WVZ917530 R983048:R983066 JN983048:JN983066 TJ983048:TJ983066 ADF983048:ADF983066 ANB983048:ANB983066 AWX983048:AWX983066 BGT983048:BGT983066 BQP983048:BQP983066 CAL983048:CAL983066 CKH983048:CKH983066 CUD983048:CUD983066 DDZ983048:DDZ983066 DNV983048:DNV983066 DXR983048:DXR983066 EHN983048:EHN983066 ERJ983048:ERJ983066 FBF983048:FBF983066 FLB983048:FLB983066 FUX983048:FUX983066 GET983048:GET983066 GOP983048:GOP983066 GYL983048:GYL983066 HIH983048:HIH983066 HSD983048:HSD983066 IBZ983048:IBZ983066 ILV983048:ILV983066 IVR983048:IVR983066 JFN983048:JFN983066 JPJ983048:JPJ983066 JZF983048:JZF983066 KJB983048:KJB983066 KSX983048:KSX983066 LCT983048:LCT983066 LMP983048:LMP983066 LWL983048:LWL983066 MGH983048:MGH983066 MQD983048:MQD983066 MZZ983048:MZZ983066 NJV983048:NJV983066 NTR983048:NTR983066 ODN983048:ODN983066 ONJ983048:ONJ983066 OXF983048:OXF983066 PHB983048:PHB983066 PQX983048:PQX983066 QAT983048:QAT983066 QKP983048:QKP983066 QUL983048:QUL983066 REH983048:REH983066 ROD983048:ROD983066 RXZ983048:RXZ983066 SHV983048:SHV983066 SRR983048:SRR983066 TBN983048:TBN983066 TLJ983048:TLJ983066 TVF983048:TVF983066 UFB983048:UFB983066 UOX983048:UOX983066 UYT983048:UYT983066 VIP983048:VIP983066 VSL983048:VSL983066 WCH983048:WCH983066 WMD983048:WMD983066 WVZ983048:WVZ983066" xr:uid="{00000000-0002-0000-0600-000014000000}"/>
    <dataValidation allowBlank="1" showInputMessage="1" showErrorMessage="1" promptTitle="Do not change" prompt="This field is automatically calculated from your inputs." sqref="X8:AG26 JT8:KC26 TP8:TY26 ADL8:ADU26 ANH8:ANQ26 AXD8:AXM26 BGZ8:BHI26 BQV8:BRE26 CAR8:CBA26 CKN8:CKW26 CUJ8:CUS26 DEF8:DEO26 DOB8:DOK26 DXX8:DYG26 EHT8:EIC26 ERP8:ERY26 FBL8:FBU26 FLH8:FLQ26 FVD8:FVM26 GEZ8:GFI26 GOV8:GPE26 GYR8:GZA26 HIN8:HIW26 HSJ8:HSS26 ICF8:ICO26 IMB8:IMK26 IVX8:IWG26 JFT8:JGC26 JPP8:JPY26 JZL8:JZU26 KJH8:KJQ26 KTD8:KTM26 LCZ8:LDI26 LMV8:LNE26 LWR8:LXA26 MGN8:MGW26 MQJ8:MQS26 NAF8:NAO26 NKB8:NKK26 NTX8:NUG26 ODT8:OEC26 ONP8:ONY26 OXL8:OXU26 PHH8:PHQ26 PRD8:PRM26 QAZ8:QBI26 QKV8:QLE26 QUR8:QVA26 REN8:REW26 ROJ8:ROS26 RYF8:RYO26 SIB8:SIK26 SRX8:SSG26 TBT8:TCC26 TLP8:TLY26 TVL8:TVU26 UFH8:UFQ26 UPD8:UPM26 UYZ8:UZI26 VIV8:VJE26 VSR8:VTA26 WCN8:WCW26 WMJ8:WMS26 WWF8:WWO26 X65544:AG65562 JT65544:KC65562 TP65544:TY65562 ADL65544:ADU65562 ANH65544:ANQ65562 AXD65544:AXM65562 BGZ65544:BHI65562 BQV65544:BRE65562 CAR65544:CBA65562 CKN65544:CKW65562 CUJ65544:CUS65562 DEF65544:DEO65562 DOB65544:DOK65562 DXX65544:DYG65562 EHT65544:EIC65562 ERP65544:ERY65562 FBL65544:FBU65562 FLH65544:FLQ65562 FVD65544:FVM65562 GEZ65544:GFI65562 GOV65544:GPE65562 GYR65544:GZA65562 HIN65544:HIW65562 HSJ65544:HSS65562 ICF65544:ICO65562 IMB65544:IMK65562 IVX65544:IWG65562 JFT65544:JGC65562 JPP65544:JPY65562 JZL65544:JZU65562 KJH65544:KJQ65562 KTD65544:KTM65562 LCZ65544:LDI65562 LMV65544:LNE65562 LWR65544:LXA65562 MGN65544:MGW65562 MQJ65544:MQS65562 NAF65544:NAO65562 NKB65544:NKK65562 NTX65544:NUG65562 ODT65544:OEC65562 ONP65544:ONY65562 OXL65544:OXU65562 PHH65544:PHQ65562 PRD65544:PRM65562 QAZ65544:QBI65562 QKV65544:QLE65562 QUR65544:QVA65562 REN65544:REW65562 ROJ65544:ROS65562 RYF65544:RYO65562 SIB65544:SIK65562 SRX65544:SSG65562 TBT65544:TCC65562 TLP65544:TLY65562 TVL65544:TVU65562 UFH65544:UFQ65562 UPD65544:UPM65562 UYZ65544:UZI65562 VIV65544:VJE65562 VSR65544:VTA65562 WCN65544:WCW65562 WMJ65544:WMS65562 WWF65544:WWO65562 X131080:AG131098 JT131080:KC131098 TP131080:TY131098 ADL131080:ADU131098 ANH131080:ANQ131098 AXD131080:AXM131098 BGZ131080:BHI131098 BQV131080:BRE131098 CAR131080:CBA131098 CKN131080:CKW131098 CUJ131080:CUS131098 DEF131080:DEO131098 DOB131080:DOK131098 DXX131080:DYG131098 EHT131080:EIC131098 ERP131080:ERY131098 FBL131080:FBU131098 FLH131080:FLQ131098 FVD131080:FVM131098 GEZ131080:GFI131098 GOV131080:GPE131098 GYR131080:GZA131098 HIN131080:HIW131098 HSJ131080:HSS131098 ICF131080:ICO131098 IMB131080:IMK131098 IVX131080:IWG131098 JFT131080:JGC131098 JPP131080:JPY131098 JZL131080:JZU131098 KJH131080:KJQ131098 KTD131080:KTM131098 LCZ131080:LDI131098 LMV131080:LNE131098 LWR131080:LXA131098 MGN131080:MGW131098 MQJ131080:MQS131098 NAF131080:NAO131098 NKB131080:NKK131098 NTX131080:NUG131098 ODT131080:OEC131098 ONP131080:ONY131098 OXL131080:OXU131098 PHH131080:PHQ131098 PRD131080:PRM131098 QAZ131080:QBI131098 QKV131080:QLE131098 QUR131080:QVA131098 REN131080:REW131098 ROJ131080:ROS131098 RYF131080:RYO131098 SIB131080:SIK131098 SRX131080:SSG131098 TBT131080:TCC131098 TLP131080:TLY131098 TVL131080:TVU131098 UFH131080:UFQ131098 UPD131080:UPM131098 UYZ131080:UZI131098 VIV131080:VJE131098 VSR131080:VTA131098 WCN131080:WCW131098 WMJ131080:WMS131098 WWF131080:WWO131098 X196616:AG196634 JT196616:KC196634 TP196616:TY196634 ADL196616:ADU196634 ANH196616:ANQ196634 AXD196616:AXM196634 BGZ196616:BHI196634 BQV196616:BRE196634 CAR196616:CBA196634 CKN196616:CKW196634 CUJ196616:CUS196634 DEF196616:DEO196634 DOB196616:DOK196634 DXX196616:DYG196634 EHT196616:EIC196634 ERP196616:ERY196634 FBL196616:FBU196634 FLH196616:FLQ196634 FVD196616:FVM196634 GEZ196616:GFI196634 GOV196616:GPE196634 GYR196616:GZA196634 HIN196616:HIW196634 HSJ196616:HSS196634 ICF196616:ICO196634 IMB196616:IMK196634 IVX196616:IWG196634 JFT196616:JGC196634 JPP196616:JPY196634 JZL196616:JZU196634 KJH196616:KJQ196634 KTD196616:KTM196634 LCZ196616:LDI196634 LMV196616:LNE196634 LWR196616:LXA196634 MGN196616:MGW196634 MQJ196616:MQS196634 NAF196616:NAO196634 NKB196616:NKK196634 NTX196616:NUG196634 ODT196616:OEC196634 ONP196616:ONY196634 OXL196616:OXU196634 PHH196616:PHQ196634 PRD196616:PRM196634 QAZ196616:QBI196634 QKV196616:QLE196634 QUR196616:QVA196634 REN196616:REW196634 ROJ196616:ROS196634 RYF196616:RYO196634 SIB196616:SIK196634 SRX196616:SSG196634 TBT196616:TCC196634 TLP196616:TLY196634 TVL196616:TVU196634 UFH196616:UFQ196634 UPD196616:UPM196634 UYZ196616:UZI196634 VIV196616:VJE196634 VSR196616:VTA196634 WCN196616:WCW196634 WMJ196616:WMS196634 WWF196616:WWO196634 X262152:AG262170 JT262152:KC262170 TP262152:TY262170 ADL262152:ADU262170 ANH262152:ANQ262170 AXD262152:AXM262170 BGZ262152:BHI262170 BQV262152:BRE262170 CAR262152:CBA262170 CKN262152:CKW262170 CUJ262152:CUS262170 DEF262152:DEO262170 DOB262152:DOK262170 DXX262152:DYG262170 EHT262152:EIC262170 ERP262152:ERY262170 FBL262152:FBU262170 FLH262152:FLQ262170 FVD262152:FVM262170 GEZ262152:GFI262170 GOV262152:GPE262170 GYR262152:GZA262170 HIN262152:HIW262170 HSJ262152:HSS262170 ICF262152:ICO262170 IMB262152:IMK262170 IVX262152:IWG262170 JFT262152:JGC262170 JPP262152:JPY262170 JZL262152:JZU262170 KJH262152:KJQ262170 KTD262152:KTM262170 LCZ262152:LDI262170 LMV262152:LNE262170 LWR262152:LXA262170 MGN262152:MGW262170 MQJ262152:MQS262170 NAF262152:NAO262170 NKB262152:NKK262170 NTX262152:NUG262170 ODT262152:OEC262170 ONP262152:ONY262170 OXL262152:OXU262170 PHH262152:PHQ262170 PRD262152:PRM262170 QAZ262152:QBI262170 QKV262152:QLE262170 QUR262152:QVA262170 REN262152:REW262170 ROJ262152:ROS262170 RYF262152:RYO262170 SIB262152:SIK262170 SRX262152:SSG262170 TBT262152:TCC262170 TLP262152:TLY262170 TVL262152:TVU262170 UFH262152:UFQ262170 UPD262152:UPM262170 UYZ262152:UZI262170 VIV262152:VJE262170 VSR262152:VTA262170 WCN262152:WCW262170 WMJ262152:WMS262170 WWF262152:WWO262170 X327688:AG327706 JT327688:KC327706 TP327688:TY327706 ADL327688:ADU327706 ANH327688:ANQ327706 AXD327688:AXM327706 BGZ327688:BHI327706 BQV327688:BRE327706 CAR327688:CBA327706 CKN327688:CKW327706 CUJ327688:CUS327706 DEF327688:DEO327706 DOB327688:DOK327706 DXX327688:DYG327706 EHT327688:EIC327706 ERP327688:ERY327706 FBL327688:FBU327706 FLH327688:FLQ327706 FVD327688:FVM327706 GEZ327688:GFI327706 GOV327688:GPE327706 GYR327688:GZA327706 HIN327688:HIW327706 HSJ327688:HSS327706 ICF327688:ICO327706 IMB327688:IMK327706 IVX327688:IWG327706 JFT327688:JGC327706 JPP327688:JPY327706 JZL327688:JZU327706 KJH327688:KJQ327706 KTD327688:KTM327706 LCZ327688:LDI327706 LMV327688:LNE327706 LWR327688:LXA327706 MGN327688:MGW327706 MQJ327688:MQS327706 NAF327688:NAO327706 NKB327688:NKK327706 NTX327688:NUG327706 ODT327688:OEC327706 ONP327688:ONY327706 OXL327688:OXU327706 PHH327688:PHQ327706 PRD327688:PRM327706 QAZ327688:QBI327706 QKV327688:QLE327706 QUR327688:QVA327706 REN327688:REW327706 ROJ327688:ROS327706 RYF327688:RYO327706 SIB327688:SIK327706 SRX327688:SSG327706 TBT327688:TCC327706 TLP327688:TLY327706 TVL327688:TVU327706 UFH327688:UFQ327706 UPD327688:UPM327706 UYZ327688:UZI327706 VIV327688:VJE327706 VSR327688:VTA327706 WCN327688:WCW327706 WMJ327688:WMS327706 WWF327688:WWO327706 X393224:AG393242 JT393224:KC393242 TP393224:TY393242 ADL393224:ADU393242 ANH393224:ANQ393242 AXD393224:AXM393242 BGZ393224:BHI393242 BQV393224:BRE393242 CAR393224:CBA393242 CKN393224:CKW393242 CUJ393224:CUS393242 DEF393224:DEO393242 DOB393224:DOK393242 DXX393224:DYG393242 EHT393224:EIC393242 ERP393224:ERY393242 FBL393224:FBU393242 FLH393224:FLQ393242 FVD393224:FVM393242 GEZ393224:GFI393242 GOV393224:GPE393242 GYR393224:GZA393242 HIN393224:HIW393242 HSJ393224:HSS393242 ICF393224:ICO393242 IMB393224:IMK393242 IVX393224:IWG393242 JFT393224:JGC393242 JPP393224:JPY393242 JZL393224:JZU393242 KJH393224:KJQ393242 KTD393224:KTM393242 LCZ393224:LDI393242 LMV393224:LNE393242 LWR393224:LXA393242 MGN393224:MGW393242 MQJ393224:MQS393242 NAF393224:NAO393242 NKB393224:NKK393242 NTX393224:NUG393242 ODT393224:OEC393242 ONP393224:ONY393242 OXL393224:OXU393242 PHH393224:PHQ393242 PRD393224:PRM393242 QAZ393224:QBI393242 QKV393224:QLE393242 QUR393224:QVA393242 REN393224:REW393242 ROJ393224:ROS393242 RYF393224:RYO393242 SIB393224:SIK393242 SRX393224:SSG393242 TBT393224:TCC393242 TLP393224:TLY393242 TVL393224:TVU393242 UFH393224:UFQ393242 UPD393224:UPM393242 UYZ393224:UZI393242 VIV393224:VJE393242 VSR393224:VTA393242 WCN393224:WCW393242 WMJ393224:WMS393242 WWF393224:WWO393242 X458760:AG458778 JT458760:KC458778 TP458760:TY458778 ADL458760:ADU458778 ANH458760:ANQ458778 AXD458760:AXM458778 BGZ458760:BHI458778 BQV458760:BRE458778 CAR458760:CBA458778 CKN458760:CKW458778 CUJ458760:CUS458778 DEF458760:DEO458778 DOB458760:DOK458778 DXX458760:DYG458778 EHT458760:EIC458778 ERP458760:ERY458778 FBL458760:FBU458778 FLH458760:FLQ458778 FVD458760:FVM458778 GEZ458760:GFI458778 GOV458760:GPE458778 GYR458760:GZA458778 HIN458760:HIW458778 HSJ458760:HSS458778 ICF458760:ICO458778 IMB458760:IMK458778 IVX458760:IWG458778 JFT458760:JGC458778 JPP458760:JPY458778 JZL458760:JZU458778 KJH458760:KJQ458778 KTD458760:KTM458778 LCZ458760:LDI458778 LMV458760:LNE458778 LWR458760:LXA458778 MGN458760:MGW458778 MQJ458760:MQS458778 NAF458760:NAO458778 NKB458760:NKK458778 NTX458760:NUG458778 ODT458760:OEC458778 ONP458760:ONY458778 OXL458760:OXU458778 PHH458760:PHQ458778 PRD458760:PRM458778 QAZ458760:QBI458778 QKV458760:QLE458778 QUR458760:QVA458778 REN458760:REW458778 ROJ458760:ROS458778 RYF458760:RYO458778 SIB458760:SIK458778 SRX458760:SSG458778 TBT458760:TCC458778 TLP458760:TLY458778 TVL458760:TVU458778 UFH458760:UFQ458778 UPD458760:UPM458778 UYZ458760:UZI458778 VIV458760:VJE458778 VSR458760:VTA458778 WCN458760:WCW458778 WMJ458760:WMS458778 WWF458760:WWO458778 X524296:AG524314 JT524296:KC524314 TP524296:TY524314 ADL524296:ADU524314 ANH524296:ANQ524314 AXD524296:AXM524314 BGZ524296:BHI524314 BQV524296:BRE524314 CAR524296:CBA524314 CKN524296:CKW524314 CUJ524296:CUS524314 DEF524296:DEO524314 DOB524296:DOK524314 DXX524296:DYG524314 EHT524296:EIC524314 ERP524296:ERY524314 FBL524296:FBU524314 FLH524296:FLQ524314 FVD524296:FVM524314 GEZ524296:GFI524314 GOV524296:GPE524314 GYR524296:GZA524314 HIN524296:HIW524314 HSJ524296:HSS524314 ICF524296:ICO524314 IMB524296:IMK524314 IVX524296:IWG524314 JFT524296:JGC524314 JPP524296:JPY524314 JZL524296:JZU524314 KJH524296:KJQ524314 KTD524296:KTM524314 LCZ524296:LDI524314 LMV524296:LNE524314 LWR524296:LXA524314 MGN524296:MGW524314 MQJ524296:MQS524314 NAF524296:NAO524314 NKB524296:NKK524314 NTX524296:NUG524314 ODT524296:OEC524314 ONP524296:ONY524314 OXL524296:OXU524314 PHH524296:PHQ524314 PRD524296:PRM524314 QAZ524296:QBI524314 QKV524296:QLE524314 QUR524296:QVA524314 REN524296:REW524314 ROJ524296:ROS524314 RYF524296:RYO524314 SIB524296:SIK524314 SRX524296:SSG524314 TBT524296:TCC524314 TLP524296:TLY524314 TVL524296:TVU524314 UFH524296:UFQ524314 UPD524296:UPM524314 UYZ524296:UZI524314 VIV524296:VJE524314 VSR524296:VTA524314 WCN524296:WCW524314 WMJ524296:WMS524314 WWF524296:WWO524314 X589832:AG589850 JT589832:KC589850 TP589832:TY589850 ADL589832:ADU589850 ANH589832:ANQ589850 AXD589832:AXM589850 BGZ589832:BHI589850 BQV589832:BRE589850 CAR589832:CBA589850 CKN589832:CKW589850 CUJ589832:CUS589850 DEF589832:DEO589850 DOB589832:DOK589850 DXX589832:DYG589850 EHT589832:EIC589850 ERP589832:ERY589850 FBL589832:FBU589850 FLH589832:FLQ589850 FVD589832:FVM589850 GEZ589832:GFI589850 GOV589832:GPE589850 GYR589832:GZA589850 HIN589832:HIW589850 HSJ589832:HSS589850 ICF589832:ICO589850 IMB589832:IMK589850 IVX589832:IWG589850 JFT589832:JGC589850 JPP589832:JPY589850 JZL589832:JZU589850 KJH589832:KJQ589850 KTD589832:KTM589850 LCZ589832:LDI589850 LMV589832:LNE589850 LWR589832:LXA589850 MGN589832:MGW589850 MQJ589832:MQS589850 NAF589832:NAO589850 NKB589832:NKK589850 NTX589832:NUG589850 ODT589832:OEC589850 ONP589832:ONY589850 OXL589832:OXU589850 PHH589832:PHQ589850 PRD589832:PRM589850 QAZ589832:QBI589850 QKV589832:QLE589850 QUR589832:QVA589850 REN589832:REW589850 ROJ589832:ROS589850 RYF589832:RYO589850 SIB589832:SIK589850 SRX589832:SSG589850 TBT589832:TCC589850 TLP589832:TLY589850 TVL589832:TVU589850 UFH589832:UFQ589850 UPD589832:UPM589850 UYZ589832:UZI589850 VIV589832:VJE589850 VSR589832:VTA589850 WCN589832:WCW589850 WMJ589832:WMS589850 WWF589832:WWO589850 X655368:AG655386 JT655368:KC655386 TP655368:TY655386 ADL655368:ADU655386 ANH655368:ANQ655386 AXD655368:AXM655386 BGZ655368:BHI655386 BQV655368:BRE655386 CAR655368:CBA655386 CKN655368:CKW655386 CUJ655368:CUS655386 DEF655368:DEO655386 DOB655368:DOK655386 DXX655368:DYG655386 EHT655368:EIC655386 ERP655368:ERY655386 FBL655368:FBU655386 FLH655368:FLQ655386 FVD655368:FVM655386 GEZ655368:GFI655386 GOV655368:GPE655386 GYR655368:GZA655386 HIN655368:HIW655386 HSJ655368:HSS655386 ICF655368:ICO655386 IMB655368:IMK655386 IVX655368:IWG655386 JFT655368:JGC655386 JPP655368:JPY655386 JZL655368:JZU655386 KJH655368:KJQ655386 KTD655368:KTM655386 LCZ655368:LDI655386 LMV655368:LNE655386 LWR655368:LXA655386 MGN655368:MGW655386 MQJ655368:MQS655386 NAF655368:NAO655386 NKB655368:NKK655386 NTX655368:NUG655386 ODT655368:OEC655386 ONP655368:ONY655386 OXL655368:OXU655386 PHH655368:PHQ655386 PRD655368:PRM655386 QAZ655368:QBI655386 QKV655368:QLE655386 QUR655368:QVA655386 REN655368:REW655386 ROJ655368:ROS655386 RYF655368:RYO655386 SIB655368:SIK655386 SRX655368:SSG655386 TBT655368:TCC655386 TLP655368:TLY655386 TVL655368:TVU655386 UFH655368:UFQ655386 UPD655368:UPM655386 UYZ655368:UZI655386 VIV655368:VJE655386 VSR655368:VTA655386 WCN655368:WCW655386 WMJ655368:WMS655386 WWF655368:WWO655386 X720904:AG720922 JT720904:KC720922 TP720904:TY720922 ADL720904:ADU720922 ANH720904:ANQ720922 AXD720904:AXM720922 BGZ720904:BHI720922 BQV720904:BRE720922 CAR720904:CBA720922 CKN720904:CKW720922 CUJ720904:CUS720922 DEF720904:DEO720922 DOB720904:DOK720922 DXX720904:DYG720922 EHT720904:EIC720922 ERP720904:ERY720922 FBL720904:FBU720922 FLH720904:FLQ720922 FVD720904:FVM720922 GEZ720904:GFI720922 GOV720904:GPE720922 GYR720904:GZA720922 HIN720904:HIW720922 HSJ720904:HSS720922 ICF720904:ICO720922 IMB720904:IMK720922 IVX720904:IWG720922 JFT720904:JGC720922 JPP720904:JPY720922 JZL720904:JZU720922 KJH720904:KJQ720922 KTD720904:KTM720922 LCZ720904:LDI720922 LMV720904:LNE720922 LWR720904:LXA720922 MGN720904:MGW720922 MQJ720904:MQS720922 NAF720904:NAO720922 NKB720904:NKK720922 NTX720904:NUG720922 ODT720904:OEC720922 ONP720904:ONY720922 OXL720904:OXU720922 PHH720904:PHQ720922 PRD720904:PRM720922 QAZ720904:QBI720922 QKV720904:QLE720922 QUR720904:QVA720922 REN720904:REW720922 ROJ720904:ROS720922 RYF720904:RYO720922 SIB720904:SIK720922 SRX720904:SSG720922 TBT720904:TCC720922 TLP720904:TLY720922 TVL720904:TVU720922 UFH720904:UFQ720922 UPD720904:UPM720922 UYZ720904:UZI720922 VIV720904:VJE720922 VSR720904:VTA720922 WCN720904:WCW720922 WMJ720904:WMS720922 WWF720904:WWO720922 X786440:AG786458 JT786440:KC786458 TP786440:TY786458 ADL786440:ADU786458 ANH786440:ANQ786458 AXD786440:AXM786458 BGZ786440:BHI786458 BQV786440:BRE786458 CAR786440:CBA786458 CKN786440:CKW786458 CUJ786440:CUS786458 DEF786440:DEO786458 DOB786440:DOK786458 DXX786440:DYG786458 EHT786440:EIC786458 ERP786440:ERY786458 FBL786440:FBU786458 FLH786440:FLQ786458 FVD786440:FVM786458 GEZ786440:GFI786458 GOV786440:GPE786458 GYR786440:GZA786458 HIN786440:HIW786458 HSJ786440:HSS786458 ICF786440:ICO786458 IMB786440:IMK786458 IVX786440:IWG786458 JFT786440:JGC786458 JPP786440:JPY786458 JZL786440:JZU786458 KJH786440:KJQ786458 KTD786440:KTM786458 LCZ786440:LDI786458 LMV786440:LNE786458 LWR786440:LXA786458 MGN786440:MGW786458 MQJ786440:MQS786458 NAF786440:NAO786458 NKB786440:NKK786458 NTX786440:NUG786458 ODT786440:OEC786458 ONP786440:ONY786458 OXL786440:OXU786458 PHH786440:PHQ786458 PRD786440:PRM786458 QAZ786440:QBI786458 QKV786440:QLE786458 QUR786440:QVA786458 REN786440:REW786458 ROJ786440:ROS786458 RYF786440:RYO786458 SIB786440:SIK786458 SRX786440:SSG786458 TBT786440:TCC786458 TLP786440:TLY786458 TVL786440:TVU786458 UFH786440:UFQ786458 UPD786440:UPM786458 UYZ786440:UZI786458 VIV786440:VJE786458 VSR786440:VTA786458 WCN786440:WCW786458 WMJ786440:WMS786458 WWF786440:WWO786458 X851976:AG851994 JT851976:KC851994 TP851976:TY851994 ADL851976:ADU851994 ANH851976:ANQ851994 AXD851976:AXM851994 BGZ851976:BHI851994 BQV851976:BRE851994 CAR851976:CBA851994 CKN851976:CKW851994 CUJ851976:CUS851994 DEF851976:DEO851994 DOB851976:DOK851994 DXX851976:DYG851994 EHT851976:EIC851994 ERP851976:ERY851994 FBL851976:FBU851994 FLH851976:FLQ851994 FVD851976:FVM851994 GEZ851976:GFI851994 GOV851976:GPE851994 GYR851976:GZA851994 HIN851976:HIW851994 HSJ851976:HSS851994 ICF851976:ICO851994 IMB851976:IMK851994 IVX851976:IWG851994 JFT851976:JGC851994 JPP851976:JPY851994 JZL851976:JZU851994 KJH851976:KJQ851994 KTD851976:KTM851994 LCZ851976:LDI851994 LMV851976:LNE851994 LWR851976:LXA851994 MGN851976:MGW851994 MQJ851976:MQS851994 NAF851976:NAO851994 NKB851976:NKK851994 NTX851976:NUG851994 ODT851976:OEC851994 ONP851976:ONY851994 OXL851976:OXU851994 PHH851976:PHQ851994 PRD851976:PRM851994 QAZ851976:QBI851994 QKV851976:QLE851994 QUR851976:QVA851994 REN851976:REW851994 ROJ851976:ROS851994 RYF851976:RYO851994 SIB851976:SIK851994 SRX851976:SSG851994 TBT851976:TCC851994 TLP851976:TLY851994 TVL851976:TVU851994 UFH851976:UFQ851994 UPD851976:UPM851994 UYZ851976:UZI851994 VIV851976:VJE851994 VSR851976:VTA851994 WCN851976:WCW851994 WMJ851976:WMS851994 WWF851976:WWO851994 X917512:AG917530 JT917512:KC917530 TP917512:TY917530 ADL917512:ADU917530 ANH917512:ANQ917530 AXD917512:AXM917530 BGZ917512:BHI917530 BQV917512:BRE917530 CAR917512:CBA917530 CKN917512:CKW917530 CUJ917512:CUS917530 DEF917512:DEO917530 DOB917512:DOK917530 DXX917512:DYG917530 EHT917512:EIC917530 ERP917512:ERY917530 FBL917512:FBU917530 FLH917512:FLQ917530 FVD917512:FVM917530 GEZ917512:GFI917530 GOV917512:GPE917530 GYR917512:GZA917530 HIN917512:HIW917530 HSJ917512:HSS917530 ICF917512:ICO917530 IMB917512:IMK917530 IVX917512:IWG917530 JFT917512:JGC917530 JPP917512:JPY917530 JZL917512:JZU917530 KJH917512:KJQ917530 KTD917512:KTM917530 LCZ917512:LDI917530 LMV917512:LNE917530 LWR917512:LXA917530 MGN917512:MGW917530 MQJ917512:MQS917530 NAF917512:NAO917530 NKB917512:NKK917530 NTX917512:NUG917530 ODT917512:OEC917530 ONP917512:ONY917530 OXL917512:OXU917530 PHH917512:PHQ917530 PRD917512:PRM917530 QAZ917512:QBI917530 QKV917512:QLE917530 QUR917512:QVA917530 REN917512:REW917530 ROJ917512:ROS917530 RYF917512:RYO917530 SIB917512:SIK917530 SRX917512:SSG917530 TBT917512:TCC917530 TLP917512:TLY917530 TVL917512:TVU917530 UFH917512:UFQ917530 UPD917512:UPM917530 UYZ917512:UZI917530 VIV917512:VJE917530 VSR917512:VTA917530 WCN917512:WCW917530 WMJ917512:WMS917530 WWF917512:WWO917530 X983048:AG983066 JT983048:KC983066 TP983048:TY983066 ADL983048:ADU983066 ANH983048:ANQ983066 AXD983048:AXM983066 BGZ983048:BHI983066 BQV983048:BRE983066 CAR983048:CBA983066 CKN983048:CKW983066 CUJ983048:CUS983066 DEF983048:DEO983066 DOB983048:DOK983066 DXX983048:DYG983066 EHT983048:EIC983066 ERP983048:ERY983066 FBL983048:FBU983066 FLH983048:FLQ983066 FVD983048:FVM983066 GEZ983048:GFI983066 GOV983048:GPE983066 GYR983048:GZA983066 HIN983048:HIW983066 HSJ983048:HSS983066 ICF983048:ICO983066 IMB983048:IMK983066 IVX983048:IWG983066 JFT983048:JGC983066 JPP983048:JPY983066 JZL983048:JZU983066 KJH983048:KJQ983066 KTD983048:KTM983066 LCZ983048:LDI983066 LMV983048:LNE983066 LWR983048:LXA983066 MGN983048:MGW983066 MQJ983048:MQS983066 NAF983048:NAO983066 NKB983048:NKK983066 NTX983048:NUG983066 ODT983048:OEC983066 ONP983048:ONY983066 OXL983048:OXU983066 PHH983048:PHQ983066 PRD983048:PRM983066 QAZ983048:QBI983066 QKV983048:QLE983066 QUR983048:QVA983066 REN983048:REW983066 ROJ983048:ROS983066 RYF983048:RYO983066 SIB983048:SIK983066 SRX983048:SSG983066 TBT983048:TCC983066 TLP983048:TLY983066 TVL983048:TVU983066 UFH983048:UFQ983066 UPD983048:UPM983066 UYZ983048:UZI983066 VIV983048:VJE983066 VSR983048:VTA983066 WCN983048:WCW983066 WMJ983048:WMS983066 WWF983048:WWO983066" xr:uid="{00000000-0002-0000-0600-000015000000}"/>
    <dataValidation allowBlank="1" showInputMessage="1" showErrorMessage="1" promptTitle="Remarks" prompt="A general comment (data source, calculation procedure, ...) can be made about each individual exchange. The remarks are added to the GeneralComment-field." sqref="P2:P3 JL2:JL3 TH2:TH3 ADD2:ADD3 AMZ2:AMZ3 AWV2:AWV3 BGR2:BGR3 BQN2:BQN3 CAJ2:CAJ3 CKF2:CKF3 CUB2:CUB3 DDX2:DDX3 DNT2:DNT3 DXP2:DXP3 EHL2:EHL3 ERH2:ERH3 FBD2:FBD3 FKZ2:FKZ3 FUV2:FUV3 GER2:GER3 GON2:GON3 GYJ2:GYJ3 HIF2:HIF3 HSB2:HSB3 IBX2:IBX3 ILT2:ILT3 IVP2:IVP3 JFL2:JFL3 JPH2:JPH3 JZD2:JZD3 KIZ2:KIZ3 KSV2:KSV3 LCR2:LCR3 LMN2:LMN3 LWJ2:LWJ3 MGF2:MGF3 MQB2:MQB3 MZX2:MZX3 NJT2:NJT3 NTP2:NTP3 ODL2:ODL3 ONH2:ONH3 OXD2:OXD3 PGZ2:PGZ3 PQV2:PQV3 QAR2:QAR3 QKN2:QKN3 QUJ2:QUJ3 REF2:REF3 ROB2:ROB3 RXX2:RXX3 SHT2:SHT3 SRP2:SRP3 TBL2:TBL3 TLH2:TLH3 TVD2:TVD3 UEZ2:UEZ3 UOV2:UOV3 UYR2:UYR3 VIN2:VIN3 VSJ2:VSJ3 WCF2:WCF3 WMB2:WMB3 WVX2:WVX3 P65538:P65539 JL65538:JL65539 TH65538:TH65539 ADD65538:ADD65539 AMZ65538:AMZ65539 AWV65538:AWV65539 BGR65538:BGR65539 BQN65538:BQN65539 CAJ65538:CAJ65539 CKF65538:CKF65539 CUB65538:CUB65539 DDX65538:DDX65539 DNT65538:DNT65539 DXP65538:DXP65539 EHL65538:EHL65539 ERH65538:ERH65539 FBD65538:FBD65539 FKZ65538:FKZ65539 FUV65538:FUV65539 GER65538:GER65539 GON65538:GON65539 GYJ65538:GYJ65539 HIF65538:HIF65539 HSB65538:HSB65539 IBX65538:IBX65539 ILT65538:ILT65539 IVP65538:IVP65539 JFL65538:JFL65539 JPH65538:JPH65539 JZD65538:JZD65539 KIZ65538:KIZ65539 KSV65538:KSV65539 LCR65538:LCR65539 LMN65538:LMN65539 LWJ65538:LWJ65539 MGF65538:MGF65539 MQB65538:MQB65539 MZX65538:MZX65539 NJT65538:NJT65539 NTP65538:NTP65539 ODL65538:ODL65539 ONH65538:ONH65539 OXD65538:OXD65539 PGZ65538:PGZ65539 PQV65538:PQV65539 QAR65538:QAR65539 QKN65538:QKN65539 QUJ65538:QUJ65539 REF65538:REF65539 ROB65538:ROB65539 RXX65538:RXX65539 SHT65538:SHT65539 SRP65538:SRP65539 TBL65538:TBL65539 TLH65538:TLH65539 TVD65538:TVD65539 UEZ65538:UEZ65539 UOV65538:UOV65539 UYR65538:UYR65539 VIN65538:VIN65539 VSJ65538:VSJ65539 WCF65538:WCF65539 WMB65538:WMB65539 WVX65538:WVX65539 P131074:P131075 JL131074:JL131075 TH131074:TH131075 ADD131074:ADD131075 AMZ131074:AMZ131075 AWV131074:AWV131075 BGR131074:BGR131075 BQN131074:BQN131075 CAJ131074:CAJ131075 CKF131074:CKF131075 CUB131074:CUB131075 DDX131074:DDX131075 DNT131074:DNT131075 DXP131074:DXP131075 EHL131074:EHL131075 ERH131074:ERH131075 FBD131074:FBD131075 FKZ131074:FKZ131075 FUV131074:FUV131075 GER131074:GER131075 GON131074:GON131075 GYJ131074:GYJ131075 HIF131074:HIF131075 HSB131074:HSB131075 IBX131074:IBX131075 ILT131074:ILT131075 IVP131074:IVP131075 JFL131074:JFL131075 JPH131074:JPH131075 JZD131074:JZD131075 KIZ131074:KIZ131075 KSV131074:KSV131075 LCR131074:LCR131075 LMN131074:LMN131075 LWJ131074:LWJ131075 MGF131074:MGF131075 MQB131074:MQB131075 MZX131074:MZX131075 NJT131074:NJT131075 NTP131074:NTP131075 ODL131074:ODL131075 ONH131074:ONH131075 OXD131074:OXD131075 PGZ131074:PGZ131075 PQV131074:PQV131075 QAR131074:QAR131075 QKN131074:QKN131075 QUJ131074:QUJ131075 REF131074:REF131075 ROB131074:ROB131075 RXX131074:RXX131075 SHT131074:SHT131075 SRP131074:SRP131075 TBL131074:TBL131075 TLH131074:TLH131075 TVD131074:TVD131075 UEZ131074:UEZ131075 UOV131074:UOV131075 UYR131074:UYR131075 VIN131074:VIN131075 VSJ131074:VSJ131075 WCF131074:WCF131075 WMB131074:WMB131075 WVX131074:WVX131075 P196610:P196611 JL196610:JL196611 TH196610:TH196611 ADD196610:ADD196611 AMZ196610:AMZ196611 AWV196610:AWV196611 BGR196610:BGR196611 BQN196610:BQN196611 CAJ196610:CAJ196611 CKF196610:CKF196611 CUB196610:CUB196611 DDX196610:DDX196611 DNT196610:DNT196611 DXP196610:DXP196611 EHL196610:EHL196611 ERH196610:ERH196611 FBD196610:FBD196611 FKZ196610:FKZ196611 FUV196610:FUV196611 GER196610:GER196611 GON196610:GON196611 GYJ196610:GYJ196611 HIF196610:HIF196611 HSB196610:HSB196611 IBX196610:IBX196611 ILT196610:ILT196611 IVP196610:IVP196611 JFL196610:JFL196611 JPH196610:JPH196611 JZD196610:JZD196611 KIZ196610:KIZ196611 KSV196610:KSV196611 LCR196610:LCR196611 LMN196610:LMN196611 LWJ196610:LWJ196611 MGF196610:MGF196611 MQB196610:MQB196611 MZX196610:MZX196611 NJT196610:NJT196611 NTP196610:NTP196611 ODL196610:ODL196611 ONH196610:ONH196611 OXD196610:OXD196611 PGZ196610:PGZ196611 PQV196610:PQV196611 QAR196610:QAR196611 QKN196610:QKN196611 QUJ196610:QUJ196611 REF196610:REF196611 ROB196610:ROB196611 RXX196610:RXX196611 SHT196610:SHT196611 SRP196610:SRP196611 TBL196610:TBL196611 TLH196610:TLH196611 TVD196610:TVD196611 UEZ196610:UEZ196611 UOV196610:UOV196611 UYR196610:UYR196611 VIN196610:VIN196611 VSJ196610:VSJ196611 WCF196610:WCF196611 WMB196610:WMB196611 WVX196610:WVX196611 P262146:P262147 JL262146:JL262147 TH262146:TH262147 ADD262146:ADD262147 AMZ262146:AMZ262147 AWV262146:AWV262147 BGR262146:BGR262147 BQN262146:BQN262147 CAJ262146:CAJ262147 CKF262146:CKF262147 CUB262146:CUB262147 DDX262146:DDX262147 DNT262146:DNT262147 DXP262146:DXP262147 EHL262146:EHL262147 ERH262146:ERH262147 FBD262146:FBD262147 FKZ262146:FKZ262147 FUV262146:FUV262147 GER262146:GER262147 GON262146:GON262147 GYJ262146:GYJ262147 HIF262146:HIF262147 HSB262146:HSB262147 IBX262146:IBX262147 ILT262146:ILT262147 IVP262146:IVP262147 JFL262146:JFL262147 JPH262146:JPH262147 JZD262146:JZD262147 KIZ262146:KIZ262147 KSV262146:KSV262147 LCR262146:LCR262147 LMN262146:LMN262147 LWJ262146:LWJ262147 MGF262146:MGF262147 MQB262146:MQB262147 MZX262146:MZX262147 NJT262146:NJT262147 NTP262146:NTP262147 ODL262146:ODL262147 ONH262146:ONH262147 OXD262146:OXD262147 PGZ262146:PGZ262147 PQV262146:PQV262147 QAR262146:QAR262147 QKN262146:QKN262147 QUJ262146:QUJ262147 REF262146:REF262147 ROB262146:ROB262147 RXX262146:RXX262147 SHT262146:SHT262147 SRP262146:SRP262147 TBL262146:TBL262147 TLH262146:TLH262147 TVD262146:TVD262147 UEZ262146:UEZ262147 UOV262146:UOV262147 UYR262146:UYR262147 VIN262146:VIN262147 VSJ262146:VSJ262147 WCF262146:WCF262147 WMB262146:WMB262147 WVX262146:WVX262147 P327682:P327683 JL327682:JL327683 TH327682:TH327683 ADD327682:ADD327683 AMZ327682:AMZ327683 AWV327682:AWV327683 BGR327682:BGR327683 BQN327682:BQN327683 CAJ327682:CAJ327683 CKF327682:CKF327683 CUB327682:CUB327683 DDX327682:DDX327683 DNT327682:DNT327683 DXP327682:DXP327683 EHL327682:EHL327683 ERH327682:ERH327683 FBD327682:FBD327683 FKZ327682:FKZ327683 FUV327682:FUV327683 GER327682:GER327683 GON327682:GON327683 GYJ327682:GYJ327683 HIF327682:HIF327683 HSB327682:HSB327683 IBX327682:IBX327683 ILT327682:ILT327683 IVP327682:IVP327683 JFL327682:JFL327683 JPH327682:JPH327683 JZD327682:JZD327683 KIZ327682:KIZ327683 KSV327682:KSV327683 LCR327682:LCR327683 LMN327682:LMN327683 LWJ327682:LWJ327683 MGF327682:MGF327683 MQB327682:MQB327683 MZX327682:MZX327683 NJT327682:NJT327683 NTP327682:NTP327683 ODL327682:ODL327683 ONH327682:ONH327683 OXD327682:OXD327683 PGZ327682:PGZ327683 PQV327682:PQV327683 QAR327682:QAR327683 QKN327682:QKN327683 QUJ327682:QUJ327683 REF327682:REF327683 ROB327682:ROB327683 RXX327682:RXX327683 SHT327682:SHT327683 SRP327682:SRP327683 TBL327682:TBL327683 TLH327682:TLH327683 TVD327682:TVD327683 UEZ327682:UEZ327683 UOV327682:UOV327683 UYR327682:UYR327683 VIN327682:VIN327683 VSJ327682:VSJ327683 WCF327682:WCF327683 WMB327682:WMB327683 WVX327682:WVX327683 P393218:P393219 JL393218:JL393219 TH393218:TH393219 ADD393218:ADD393219 AMZ393218:AMZ393219 AWV393218:AWV393219 BGR393218:BGR393219 BQN393218:BQN393219 CAJ393218:CAJ393219 CKF393218:CKF393219 CUB393218:CUB393219 DDX393218:DDX393219 DNT393218:DNT393219 DXP393218:DXP393219 EHL393218:EHL393219 ERH393218:ERH393219 FBD393218:FBD393219 FKZ393218:FKZ393219 FUV393218:FUV393219 GER393218:GER393219 GON393218:GON393219 GYJ393218:GYJ393219 HIF393218:HIF393219 HSB393218:HSB393219 IBX393218:IBX393219 ILT393218:ILT393219 IVP393218:IVP393219 JFL393218:JFL393219 JPH393218:JPH393219 JZD393218:JZD393219 KIZ393218:KIZ393219 KSV393218:KSV393219 LCR393218:LCR393219 LMN393218:LMN393219 LWJ393218:LWJ393219 MGF393218:MGF393219 MQB393218:MQB393219 MZX393218:MZX393219 NJT393218:NJT393219 NTP393218:NTP393219 ODL393218:ODL393219 ONH393218:ONH393219 OXD393218:OXD393219 PGZ393218:PGZ393219 PQV393218:PQV393219 QAR393218:QAR393219 QKN393218:QKN393219 QUJ393218:QUJ393219 REF393218:REF393219 ROB393218:ROB393219 RXX393218:RXX393219 SHT393218:SHT393219 SRP393218:SRP393219 TBL393218:TBL393219 TLH393218:TLH393219 TVD393218:TVD393219 UEZ393218:UEZ393219 UOV393218:UOV393219 UYR393218:UYR393219 VIN393218:VIN393219 VSJ393218:VSJ393219 WCF393218:WCF393219 WMB393218:WMB393219 WVX393218:WVX393219 P458754:P458755 JL458754:JL458755 TH458754:TH458755 ADD458754:ADD458755 AMZ458754:AMZ458755 AWV458754:AWV458755 BGR458754:BGR458755 BQN458754:BQN458755 CAJ458754:CAJ458755 CKF458754:CKF458755 CUB458754:CUB458755 DDX458754:DDX458755 DNT458754:DNT458755 DXP458754:DXP458755 EHL458754:EHL458755 ERH458754:ERH458755 FBD458754:FBD458755 FKZ458754:FKZ458755 FUV458754:FUV458755 GER458754:GER458755 GON458754:GON458755 GYJ458754:GYJ458755 HIF458754:HIF458755 HSB458754:HSB458755 IBX458754:IBX458755 ILT458754:ILT458755 IVP458754:IVP458755 JFL458754:JFL458755 JPH458754:JPH458755 JZD458754:JZD458755 KIZ458754:KIZ458755 KSV458754:KSV458755 LCR458754:LCR458755 LMN458754:LMN458755 LWJ458754:LWJ458755 MGF458754:MGF458755 MQB458754:MQB458755 MZX458754:MZX458755 NJT458754:NJT458755 NTP458754:NTP458755 ODL458754:ODL458755 ONH458754:ONH458755 OXD458754:OXD458755 PGZ458754:PGZ458755 PQV458754:PQV458755 QAR458754:QAR458755 QKN458754:QKN458755 QUJ458754:QUJ458755 REF458754:REF458755 ROB458754:ROB458755 RXX458754:RXX458755 SHT458754:SHT458755 SRP458754:SRP458755 TBL458754:TBL458755 TLH458754:TLH458755 TVD458754:TVD458755 UEZ458754:UEZ458755 UOV458754:UOV458755 UYR458754:UYR458755 VIN458754:VIN458755 VSJ458754:VSJ458755 WCF458754:WCF458755 WMB458754:WMB458755 WVX458754:WVX458755 P524290:P524291 JL524290:JL524291 TH524290:TH524291 ADD524290:ADD524291 AMZ524290:AMZ524291 AWV524290:AWV524291 BGR524290:BGR524291 BQN524290:BQN524291 CAJ524290:CAJ524291 CKF524290:CKF524291 CUB524290:CUB524291 DDX524290:DDX524291 DNT524290:DNT524291 DXP524290:DXP524291 EHL524290:EHL524291 ERH524290:ERH524291 FBD524290:FBD524291 FKZ524290:FKZ524291 FUV524290:FUV524291 GER524290:GER524291 GON524290:GON524291 GYJ524290:GYJ524291 HIF524290:HIF524291 HSB524290:HSB524291 IBX524290:IBX524291 ILT524290:ILT524291 IVP524290:IVP524291 JFL524290:JFL524291 JPH524290:JPH524291 JZD524290:JZD524291 KIZ524290:KIZ524291 KSV524290:KSV524291 LCR524290:LCR524291 LMN524290:LMN524291 LWJ524290:LWJ524291 MGF524290:MGF524291 MQB524290:MQB524291 MZX524290:MZX524291 NJT524290:NJT524291 NTP524290:NTP524291 ODL524290:ODL524291 ONH524290:ONH524291 OXD524290:OXD524291 PGZ524290:PGZ524291 PQV524290:PQV524291 QAR524290:QAR524291 QKN524290:QKN524291 QUJ524290:QUJ524291 REF524290:REF524291 ROB524290:ROB524291 RXX524290:RXX524291 SHT524290:SHT524291 SRP524290:SRP524291 TBL524290:TBL524291 TLH524290:TLH524291 TVD524290:TVD524291 UEZ524290:UEZ524291 UOV524290:UOV524291 UYR524290:UYR524291 VIN524290:VIN524291 VSJ524290:VSJ524291 WCF524290:WCF524291 WMB524290:WMB524291 WVX524290:WVX524291 P589826:P589827 JL589826:JL589827 TH589826:TH589827 ADD589826:ADD589827 AMZ589826:AMZ589827 AWV589826:AWV589827 BGR589826:BGR589827 BQN589826:BQN589827 CAJ589826:CAJ589827 CKF589826:CKF589827 CUB589826:CUB589827 DDX589826:DDX589827 DNT589826:DNT589827 DXP589826:DXP589827 EHL589826:EHL589827 ERH589826:ERH589827 FBD589826:FBD589827 FKZ589826:FKZ589827 FUV589826:FUV589827 GER589826:GER589827 GON589826:GON589827 GYJ589826:GYJ589827 HIF589826:HIF589827 HSB589826:HSB589827 IBX589826:IBX589827 ILT589826:ILT589827 IVP589826:IVP589827 JFL589826:JFL589827 JPH589826:JPH589827 JZD589826:JZD589827 KIZ589826:KIZ589827 KSV589826:KSV589827 LCR589826:LCR589827 LMN589826:LMN589827 LWJ589826:LWJ589827 MGF589826:MGF589827 MQB589826:MQB589827 MZX589826:MZX589827 NJT589826:NJT589827 NTP589826:NTP589827 ODL589826:ODL589827 ONH589826:ONH589827 OXD589826:OXD589827 PGZ589826:PGZ589827 PQV589826:PQV589827 QAR589826:QAR589827 QKN589826:QKN589827 QUJ589826:QUJ589827 REF589826:REF589827 ROB589826:ROB589827 RXX589826:RXX589827 SHT589826:SHT589827 SRP589826:SRP589827 TBL589826:TBL589827 TLH589826:TLH589827 TVD589826:TVD589827 UEZ589826:UEZ589827 UOV589826:UOV589827 UYR589826:UYR589827 VIN589826:VIN589827 VSJ589826:VSJ589827 WCF589826:WCF589827 WMB589826:WMB589827 WVX589826:WVX589827 P655362:P655363 JL655362:JL655363 TH655362:TH655363 ADD655362:ADD655363 AMZ655362:AMZ655363 AWV655362:AWV655363 BGR655362:BGR655363 BQN655362:BQN655363 CAJ655362:CAJ655363 CKF655362:CKF655363 CUB655362:CUB655363 DDX655362:DDX655363 DNT655362:DNT655363 DXP655362:DXP655363 EHL655362:EHL655363 ERH655362:ERH655363 FBD655362:FBD655363 FKZ655362:FKZ655363 FUV655362:FUV655363 GER655362:GER655363 GON655362:GON655363 GYJ655362:GYJ655363 HIF655362:HIF655363 HSB655362:HSB655363 IBX655362:IBX655363 ILT655362:ILT655363 IVP655362:IVP655363 JFL655362:JFL655363 JPH655362:JPH655363 JZD655362:JZD655363 KIZ655362:KIZ655363 KSV655362:KSV655363 LCR655362:LCR655363 LMN655362:LMN655363 LWJ655362:LWJ655363 MGF655362:MGF655363 MQB655362:MQB655363 MZX655362:MZX655363 NJT655362:NJT655363 NTP655362:NTP655363 ODL655362:ODL655363 ONH655362:ONH655363 OXD655362:OXD655363 PGZ655362:PGZ655363 PQV655362:PQV655363 QAR655362:QAR655363 QKN655362:QKN655363 QUJ655362:QUJ655363 REF655362:REF655363 ROB655362:ROB655363 RXX655362:RXX655363 SHT655362:SHT655363 SRP655362:SRP655363 TBL655362:TBL655363 TLH655362:TLH655363 TVD655362:TVD655363 UEZ655362:UEZ655363 UOV655362:UOV655363 UYR655362:UYR655363 VIN655362:VIN655363 VSJ655362:VSJ655363 WCF655362:WCF655363 WMB655362:WMB655363 WVX655362:WVX655363 P720898:P720899 JL720898:JL720899 TH720898:TH720899 ADD720898:ADD720899 AMZ720898:AMZ720899 AWV720898:AWV720899 BGR720898:BGR720899 BQN720898:BQN720899 CAJ720898:CAJ720899 CKF720898:CKF720899 CUB720898:CUB720899 DDX720898:DDX720899 DNT720898:DNT720899 DXP720898:DXP720899 EHL720898:EHL720899 ERH720898:ERH720899 FBD720898:FBD720899 FKZ720898:FKZ720899 FUV720898:FUV720899 GER720898:GER720899 GON720898:GON720899 GYJ720898:GYJ720899 HIF720898:HIF720899 HSB720898:HSB720899 IBX720898:IBX720899 ILT720898:ILT720899 IVP720898:IVP720899 JFL720898:JFL720899 JPH720898:JPH720899 JZD720898:JZD720899 KIZ720898:KIZ720899 KSV720898:KSV720899 LCR720898:LCR720899 LMN720898:LMN720899 LWJ720898:LWJ720899 MGF720898:MGF720899 MQB720898:MQB720899 MZX720898:MZX720899 NJT720898:NJT720899 NTP720898:NTP720899 ODL720898:ODL720899 ONH720898:ONH720899 OXD720898:OXD720899 PGZ720898:PGZ720899 PQV720898:PQV720899 QAR720898:QAR720899 QKN720898:QKN720899 QUJ720898:QUJ720899 REF720898:REF720899 ROB720898:ROB720899 RXX720898:RXX720899 SHT720898:SHT720899 SRP720898:SRP720899 TBL720898:TBL720899 TLH720898:TLH720899 TVD720898:TVD720899 UEZ720898:UEZ720899 UOV720898:UOV720899 UYR720898:UYR720899 VIN720898:VIN720899 VSJ720898:VSJ720899 WCF720898:WCF720899 WMB720898:WMB720899 WVX720898:WVX720899 P786434:P786435 JL786434:JL786435 TH786434:TH786435 ADD786434:ADD786435 AMZ786434:AMZ786435 AWV786434:AWV786435 BGR786434:BGR786435 BQN786434:BQN786435 CAJ786434:CAJ786435 CKF786434:CKF786435 CUB786434:CUB786435 DDX786434:DDX786435 DNT786434:DNT786435 DXP786434:DXP786435 EHL786434:EHL786435 ERH786434:ERH786435 FBD786434:FBD786435 FKZ786434:FKZ786435 FUV786434:FUV786435 GER786434:GER786435 GON786434:GON786435 GYJ786434:GYJ786435 HIF786434:HIF786435 HSB786434:HSB786435 IBX786434:IBX786435 ILT786434:ILT786435 IVP786434:IVP786435 JFL786434:JFL786435 JPH786434:JPH786435 JZD786434:JZD786435 KIZ786434:KIZ786435 KSV786434:KSV786435 LCR786434:LCR786435 LMN786434:LMN786435 LWJ786434:LWJ786435 MGF786434:MGF786435 MQB786434:MQB786435 MZX786434:MZX786435 NJT786434:NJT786435 NTP786434:NTP786435 ODL786434:ODL786435 ONH786434:ONH786435 OXD786434:OXD786435 PGZ786434:PGZ786435 PQV786434:PQV786435 QAR786434:QAR786435 QKN786434:QKN786435 QUJ786434:QUJ786435 REF786434:REF786435 ROB786434:ROB786435 RXX786434:RXX786435 SHT786434:SHT786435 SRP786434:SRP786435 TBL786434:TBL786435 TLH786434:TLH786435 TVD786434:TVD786435 UEZ786434:UEZ786435 UOV786434:UOV786435 UYR786434:UYR786435 VIN786434:VIN786435 VSJ786434:VSJ786435 WCF786434:WCF786435 WMB786434:WMB786435 WVX786434:WVX786435 P851970:P851971 JL851970:JL851971 TH851970:TH851971 ADD851970:ADD851971 AMZ851970:AMZ851971 AWV851970:AWV851971 BGR851970:BGR851971 BQN851970:BQN851971 CAJ851970:CAJ851971 CKF851970:CKF851971 CUB851970:CUB851971 DDX851970:DDX851971 DNT851970:DNT851971 DXP851970:DXP851971 EHL851970:EHL851971 ERH851970:ERH851971 FBD851970:FBD851971 FKZ851970:FKZ851971 FUV851970:FUV851971 GER851970:GER851971 GON851970:GON851971 GYJ851970:GYJ851971 HIF851970:HIF851971 HSB851970:HSB851971 IBX851970:IBX851971 ILT851970:ILT851971 IVP851970:IVP851971 JFL851970:JFL851971 JPH851970:JPH851971 JZD851970:JZD851971 KIZ851970:KIZ851971 KSV851970:KSV851971 LCR851970:LCR851971 LMN851970:LMN851971 LWJ851970:LWJ851971 MGF851970:MGF851971 MQB851970:MQB851971 MZX851970:MZX851971 NJT851970:NJT851971 NTP851970:NTP851971 ODL851970:ODL851971 ONH851970:ONH851971 OXD851970:OXD851971 PGZ851970:PGZ851971 PQV851970:PQV851971 QAR851970:QAR851971 QKN851970:QKN851971 QUJ851970:QUJ851971 REF851970:REF851971 ROB851970:ROB851971 RXX851970:RXX851971 SHT851970:SHT851971 SRP851970:SRP851971 TBL851970:TBL851971 TLH851970:TLH851971 TVD851970:TVD851971 UEZ851970:UEZ851971 UOV851970:UOV851971 UYR851970:UYR851971 VIN851970:VIN851971 VSJ851970:VSJ851971 WCF851970:WCF851971 WMB851970:WMB851971 WVX851970:WVX851971 P917506:P917507 JL917506:JL917507 TH917506:TH917507 ADD917506:ADD917507 AMZ917506:AMZ917507 AWV917506:AWV917507 BGR917506:BGR917507 BQN917506:BQN917507 CAJ917506:CAJ917507 CKF917506:CKF917507 CUB917506:CUB917507 DDX917506:DDX917507 DNT917506:DNT917507 DXP917506:DXP917507 EHL917506:EHL917507 ERH917506:ERH917507 FBD917506:FBD917507 FKZ917506:FKZ917507 FUV917506:FUV917507 GER917506:GER917507 GON917506:GON917507 GYJ917506:GYJ917507 HIF917506:HIF917507 HSB917506:HSB917507 IBX917506:IBX917507 ILT917506:ILT917507 IVP917506:IVP917507 JFL917506:JFL917507 JPH917506:JPH917507 JZD917506:JZD917507 KIZ917506:KIZ917507 KSV917506:KSV917507 LCR917506:LCR917507 LMN917506:LMN917507 LWJ917506:LWJ917507 MGF917506:MGF917507 MQB917506:MQB917507 MZX917506:MZX917507 NJT917506:NJT917507 NTP917506:NTP917507 ODL917506:ODL917507 ONH917506:ONH917507 OXD917506:OXD917507 PGZ917506:PGZ917507 PQV917506:PQV917507 QAR917506:QAR917507 QKN917506:QKN917507 QUJ917506:QUJ917507 REF917506:REF917507 ROB917506:ROB917507 RXX917506:RXX917507 SHT917506:SHT917507 SRP917506:SRP917507 TBL917506:TBL917507 TLH917506:TLH917507 TVD917506:TVD917507 UEZ917506:UEZ917507 UOV917506:UOV917507 UYR917506:UYR917507 VIN917506:VIN917507 VSJ917506:VSJ917507 WCF917506:WCF917507 WMB917506:WMB917507 WVX917506:WVX917507 P983042:P983043 JL983042:JL983043 TH983042:TH983043 ADD983042:ADD983043 AMZ983042:AMZ983043 AWV983042:AWV983043 BGR983042:BGR983043 BQN983042:BQN983043 CAJ983042:CAJ983043 CKF983042:CKF983043 CUB983042:CUB983043 DDX983042:DDX983043 DNT983042:DNT983043 DXP983042:DXP983043 EHL983042:EHL983043 ERH983042:ERH983043 FBD983042:FBD983043 FKZ983042:FKZ983043 FUV983042:FUV983043 GER983042:GER983043 GON983042:GON983043 GYJ983042:GYJ983043 HIF983042:HIF983043 HSB983042:HSB983043 IBX983042:IBX983043 ILT983042:ILT983043 IVP983042:IVP983043 JFL983042:JFL983043 JPH983042:JPH983043 JZD983042:JZD983043 KIZ983042:KIZ983043 KSV983042:KSV983043 LCR983042:LCR983043 LMN983042:LMN983043 LWJ983042:LWJ983043 MGF983042:MGF983043 MQB983042:MQB983043 MZX983042:MZX983043 NJT983042:NJT983043 NTP983042:NTP983043 ODL983042:ODL983043 ONH983042:ONH983043 OXD983042:OXD983043 PGZ983042:PGZ983043 PQV983042:PQV983043 QAR983042:QAR983043 QKN983042:QKN983043 QUJ983042:QUJ983043 REF983042:REF983043 ROB983042:ROB983043 RXX983042:RXX983043 SHT983042:SHT983043 SRP983042:SRP983043 TBL983042:TBL983043 TLH983042:TLH983043 TVD983042:TVD983043 UEZ983042:UEZ983043 UOV983042:UOV983043 UYR983042:UYR983043 VIN983042:VIN983043 VSJ983042:VSJ983043 WCF983042:WCF983043 WMB983042:WMB983043 WVX983042:WVX983043 P8:P26 JL8:JL26 TH8:TH26 ADD8:ADD26 AMZ8:AMZ26 AWV8:AWV26 BGR8:BGR26 BQN8:BQN26 CAJ8:CAJ26 CKF8:CKF26 CUB8:CUB26 DDX8:DDX26 DNT8:DNT26 DXP8:DXP26 EHL8:EHL26 ERH8:ERH26 FBD8:FBD26 FKZ8:FKZ26 FUV8:FUV26 GER8:GER26 GON8:GON26 GYJ8:GYJ26 HIF8:HIF26 HSB8:HSB26 IBX8:IBX26 ILT8:ILT26 IVP8:IVP26 JFL8:JFL26 JPH8:JPH26 JZD8:JZD26 KIZ8:KIZ26 KSV8:KSV26 LCR8:LCR26 LMN8:LMN26 LWJ8:LWJ26 MGF8:MGF26 MQB8:MQB26 MZX8:MZX26 NJT8:NJT26 NTP8:NTP26 ODL8:ODL26 ONH8:ONH26 OXD8:OXD26 PGZ8:PGZ26 PQV8:PQV26 QAR8:QAR26 QKN8:QKN26 QUJ8:QUJ26 REF8:REF26 ROB8:ROB26 RXX8:RXX26 SHT8:SHT26 SRP8:SRP26 TBL8:TBL26 TLH8:TLH26 TVD8:TVD26 UEZ8:UEZ26 UOV8:UOV26 UYR8:UYR26 VIN8:VIN26 VSJ8:VSJ26 WCF8:WCF26 WMB8:WMB26 WVX8:WVX26 P65544:P65562 JL65544:JL65562 TH65544:TH65562 ADD65544:ADD65562 AMZ65544:AMZ65562 AWV65544:AWV65562 BGR65544:BGR65562 BQN65544:BQN65562 CAJ65544:CAJ65562 CKF65544:CKF65562 CUB65544:CUB65562 DDX65544:DDX65562 DNT65544:DNT65562 DXP65544:DXP65562 EHL65544:EHL65562 ERH65544:ERH65562 FBD65544:FBD65562 FKZ65544:FKZ65562 FUV65544:FUV65562 GER65544:GER65562 GON65544:GON65562 GYJ65544:GYJ65562 HIF65544:HIF65562 HSB65544:HSB65562 IBX65544:IBX65562 ILT65544:ILT65562 IVP65544:IVP65562 JFL65544:JFL65562 JPH65544:JPH65562 JZD65544:JZD65562 KIZ65544:KIZ65562 KSV65544:KSV65562 LCR65544:LCR65562 LMN65544:LMN65562 LWJ65544:LWJ65562 MGF65544:MGF65562 MQB65544:MQB65562 MZX65544:MZX65562 NJT65544:NJT65562 NTP65544:NTP65562 ODL65544:ODL65562 ONH65544:ONH65562 OXD65544:OXD65562 PGZ65544:PGZ65562 PQV65544:PQV65562 QAR65544:QAR65562 QKN65544:QKN65562 QUJ65544:QUJ65562 REF65544:REF65562 ROB65544:ROB65562 RXX65544:RXX65562 SHT65544:SHT65562 SRP65544:SRP65562 TBL65544:TBL65562 TLH65544:TLH65562 TVD65544:TVD65562 UEZ65544:UEZ65562 UOV65544:UOV65562 UYR65544:UYR65562 VIN65544:VIN65562 VSJ65544:VSJ65562 WCF65544:WCF65562 WMB65544:WMB65562 WVX65544:WVX65562 P131080:P131098 JL131080:JL131098 TH131080:TH131098 ADD131080:ADD131098 AMZ131080:AMZ131098 AWV131080:AWV131098 BGR131080:BGR131098 BQN131080:BQN131098 CAJ131080:CAJ131098 CKF131080:CKF131098 CUB131080:CUB131098 DDX131080:DDX131098 DNT131080:DNT131098 DXP131080:DXP131098 EHL131080:EHL131098 ERH131080:ERH131098 FBD131080:FBD131098 FKZ131080:FKZ131098 FUV131080:FUV131098 GER131080:GER131098 GON131080:GON131098 GYJ131080:GYJ131098 HIF131080:HIF131098 HSB131080:HSB131098 IBX131080:IBX131098 ILT131080:ILT131098 IVP131080:IVP131098 JFL131080:JFL131098 JPH131080:JPH131098 JZD131080:JZD131098 KIZ131080:KIZ131098 KSV131080:KSV131098 LCR131080:LCR131098 LMN131080:LMN131098 LWJ131080:LWJ131098 MGF131080:MGF131098 MQB131080:MQB131098 MZX131080:MZX131098 NJT131080:NJT131098 NTP131080:NTP131098 ODL131080:ODL131098 ONH131080:ONH131098 OXD131080:OXD131098 PGZ131080:PGZ131098 PQV131080:PQV131098 QAR131080:QAR131098 QKN131080:QKN131098 QUJ131080:QUJ131098 REF131080:REF131098 ROB131080:ROB131098 RXX131080:RXX131098 SHT131080:SHT131098 SRP131080:SRP131098 TBL131080:TBL131098 TLH131080:TLH131098 TVD131080:TVD131098 UEZ131080:UEZ131098 UOV131080:UOV131098 UYR131080:UYR131098 VIN131080:VIN131098 VSJ131080:VSJ131098 WCF131080:WCF131098 WMB131080:WMB131098 WVX131080:WVX131098 P196616:P196634 JL196616:JL196634 TH196616:TH196634 ADD196616:ADD196634 AMZ196616:AMZ196634 AWV196616:AWV196634 BGR196616:BGR196634 BQN196616:BQN196634 CAJ196616:CAJ196634 CKF196616:CKF196634 CUB196616:CUB196634 DDX196616:DDX196634 DNT196616:DNT196634 DXP196616:DXP196634 EHL196616:EHL196634 ERH196616:ERH196634 FBD196616:FBD196634 FKZ196616:FKZ196634 FUV196616:FUV196634 GER196616:GER196634 GON196616:GON196634 GYJ196616:GYJ196634 HIF196616:HIF196634 HSB196616:HSB196634 IBX196616:IBX196634 ILT196616:ILT196634 IVP196616:IVP196634 JFL196616:JFL196634 JPH196616:JPH196634 JZD196616:JZD196634 KIZ196616:KIZ196634 KSV196616:KSV196634 LCR196616:LCR196634 LMN196616:LMN196634 LWJ196616:LWJ196634 MGF196616:MGF196634 MQB196616:MQB196634 MZX196616:MZX196634 NJT196616:NJT196634 NTP196616:NTP196634 ODL196616:ODL196634 ONH196616:ONH196634 OXD196616:OXD196634 PGZ196616:PGZ196634 PQV196616:PQV196634 QAR196616:QAR196634 QKN196616:QKN196634 QUJ196616:QUJ196634 REF196616:REF196634 ROB196616:ROB196634 RXX196616:RXX196634 SHT196616:SHT196634 SRP196616:SRP196634 TBL196616:TBL196634 TLH196616:TLH196634 TVD196616:TVD196634 UEZ196616:UEZ196634 UOV196616:UOV196634 UYR196616:UYR196634 VIN196616:VIN196634 VSJ196616:VSJ196634 WCF196616:WCF196634 WMB196616:WMB196634 WVX196616:WVX196634 P262152:P262170 JL262152:JL262170 TH262152:TH262170 ADD262152:ADD262170 AMZ262152:AMZ262170 AWV262152:AWV262170 BGR262152:BGR262170 BQN262152:BQN262170 CAJ262152:CAJ262170 CKF262152:CKF262170 CUB262152:CUB262170 DDX262152:DDX262170 DNT262152:DNT262170 DXP262152:DXP262170 EHL262152:EHL262170 ERH262152:ERH262170 FBD262152:FBD262170 FKZ262152:FKZ262170 FUV262152:FUV262170 GER262152:GER262170 GON262152:GON262170 GYJ262152:GYJ262170 HIF262152:HIF262170 HSB262152:HSB262170 IBX262152:IBX262170 ILT262152:ILT262170 IVP262152:IVP262170 JFL262152:JFL262170 JPH262152:JPH262170 JZD262152:JZD262170 KIZ262152:KIZ262170 KSV262152:KSV262170 LCR262152:LCR262170 LMN262152:LMN262170 LWJ262152:LWJ262170 MGF262152:MGF262170 MQB262152:MQB262170 MZX262152:MZX262170 NJT262152:NJT262170 NTP262152:NTP262170 ODL262152:ODL262170 ONH262152:ONH262170 OXD262152:OXD262170 PGZ262152:PGZ262170 PQV262152:PQV262170 QAR262152:QAR262170 QKN262152:QKN262170 QUJ262152:QUJ262170 REF262152:REF262170 ROB262152:ROB262170 RXX262152:RXX262170 SHT262152:SHT262170 SRP262152:SRP262170 TBL262152:TBL262170 TLH262152:TLH262170 TVD262152:TVD262170 UEZ262152:UEZ262170 UOV262152:UOV262170 UYR262152:UYR262170 VIN262152:VIN262170 VSJ262152:VSJ262170 WCF262152:WCF262170 WMB262152:WMB262170 WVX262152:WVX262170 P327688:P327706 JL327688:JL327706 TH327688:TH327706 ADD327688:ADD327706 AMZ327688:AMZ327706 AWV327688:AWV327706 BGR327688:BGR327706 BQN327688:BQN327706 CAJ327688:CAJ327706 CKF327688:CKF327706 CUB327688:CUB327706 DDX327688:DDX327706 DNT327688:DNT327706 DXP327688:DXP327706 EHL327688:EHL327706 ERH327688:ERH327706 FBD327688:FBD327706 FKZ327688:FKZ327706 FUV327688:FUV327706 GER327688:GER327706 GON327688:GON327706 GYJ327688:GYJ327706 HIF327688:HIF327706 HSB327688:HSB327706 IBX327688:IBX327706 ILT327688:ILT327706 IVP327688:IVP327706 JFL327688:JFL327706 JPH327688:JPH327706 JZD327688:JZD327706 KIZ327688:KIZ327706 KSV327688:KSV327706 LCR327688:LCR327706 LMN327688:LMN327706 LWJ327688:LWJ327706 MGF327688:MGF327706 MQB327688:MQB327706 MZX327688:MZX327706 NJT327688:NJT327706 NTP327688:NTP327706 ODL327688:ODL327706 ONH327688:ONH327706 OXD327688:OXD327706 PGZ327688:PGZ327706 PQV327688:PQV327706 QAR327688:QAR327706 QKN327688:QKN327706 QUJ327688:QUJ327706 REF327688:REF327706 ROB327688:ROB327706 RXX327688:RXX327706 SHT327688:SHT327706 SRP327688:SRP327706 TBL327688:TBL327706 TLH327688:TLH327706 TVD327688:TVD327706 UEZ327688:UEZ327706 UOV327688:UOV327706 UYR327688:UYR327706 VIN327688:VIN327706 VSJ327688:VSJ327706 WCF327688:WCF327706 WMB327688:WMB327706 WVX327688:WVX327706 P393224:P393242 JL393224:JL393242 TH393224:TH393242 ADD393224:ADD393242 AMZ393224:AMZ393242 AWV393224:AWV393242 BGR393224:BGR393242 BQN393224:BQN393242 CAJ393224:CAJ393242 CKF393224:CKF393242 CUB393224:CUB393242 DDX393224:DDX393242 DNT393224:DNT393242 DXP393224:DXP393242 EHL393224:EHL393242 ERH393224:ERH393242 FBD393224:FBD393242 FKZ393224:FKZ393242 FUV393224:FUV393242 GER393224:GER393242 GON393224:GON393242 GYJ393224:GYJ393242 HIF393224:HIF393242 HSB393224:HSB393242 IBX393224:IBX393242 ILT393224:ILT393242 IVP393224:IVP393242 JFL393224:JFL393242 JPH393224:JPH393242 JZD393224:JZD393242 KIZ393224:KIZ393242 KSV393224:KSV393242 LCR393224:LCR393242 LMN393224:LMN393242 LWJ393224:LWJ393242 MGF393224:MGF393242 MQB393224:MQB393242 MZX393224:MZX393242 NJT393224:NJT393242 NTP393224:NTP393242 ODL393224:ODL393242 ONH393224:ONH393242 OXD393224:OXD393242 PGZ393224:PGZ393242 PQV393224:PQV393242 QAR393224:QAR393242 QKN393224:QKN393242 QUJ393224:QUJ393242 REF393224:REF393242 ROB393224:ROB393242 RXX393224:RXX393242 SHT393224:SHT393242 SRP393224:SRP393242 TBL393224:TBL393242 TLH393224:TLH393242 TVD393224:TVD393242 UEZ393224:UEZ393242 UOV393224:UOV393242 UYR393224:UYR393242 VIN393224:VIN393242 VSJ393224:VSJ393242 WCF393224:WCF393242 WMB393224:WMB393242 WVX393224:WVX393242 P458760:P458778 JL458760:JL458778 TH458760:TH458778 ADD458760:ADD458778 AMZ458760:AMZ458778 AWV458760:AWV458778 BGR458760:BGR458778 BQN458760:BQN458778 CAJ458760:CAJ458778 CKF458760:CKF458778 CUB458760:CUB458778 DDX458760:DDX458778 DNT458760:DNT458778 DXP458760:DXP458778 EHL458760:EHL458778 ERH458760:ERH458778 FBD458760:FBD458778 FKZ458760:FKZ458778 FUV458760:FUV458778 GER458760:GER458778 GON458760:GON458778 GYJ458760:GYJ458778 HIF458760:HIF458778 HSB458760:HSB458778 IBX458760:IBX458778 ILT458760:ILT458778 IVP458760:IVP458778 JFL458760:JFL458778 JPH458760:JPH458778 JZD458760:JZD458778 KIZ458760:KIZ458778 KSV458760:KSV458778 LCR458760:LCR458778 LMN458760:LMN458778 LWJ458760:LWJ458778 MGF458760:MGF458778 MQB458760:MQB458778 MZX458760:MZX458778 NJT458760:NJT458778 NTP458760:NTP458778 ODL458760:ODL458778 ONH458760:ONH458778 OXD458760:OXD458778 PGZ458760:PGZ458778 PQV458760:PQV458778 QAR458760:QAR458778 QKN458760:QKN458778 QUJ458760:QUJ458778 REF458760:REF458778 ROB458760:ROB458778 RXX458760:RXX458778 SHT458760:SHT458778 SRP458760:SRP458778 TBL458760:TBL458778 TLH458760:TLH458778 TVD458760:TVD458778 UEZ458760:UEZ458778 UOV458760:UOV458778 UYR458760:UYR458778 VIN458760:VIN458778 VSJ458760:VSJ458778 WCF458760:WCF458778 WMB458760:WMB458778 WVX458760:WVX458778 P524296:P524314 JL524296:JL524314 TH524296:TH524314 ADD524296:ADD524314 AMZ524296:AMZ524314 AWV524296:AWV524314 BGR524296:BGR524314 BQN524296:BQN524314 CAJ524296:CAJ524314 CKF524296:CKF524314 CUB524296:CUB524314 DDX524296:DDX524314 DNT524296:DNT524314 DXP524296:DXP524314 EHL524296:EHL524314 ERH524296:ERH524314 FBD524296:FBD524314 FKZ524296:FKZ524314 FUV524296:FUV524314 GER524296:GER524314 GON524296:GON524314 GYJ524296:GYJ524314 HIF524296:HIF524314 HSB524296:HSB524314 IBX524296:IBX524314 ILT524296:ILT524314 IVP524296:IVP524314 JFL524296:JFL524314 JPH524296:JPH524314 JZD524296:JZD524314 KIZ524296:KIZ524314 KSV524296:KSV524314 LCR524296:LCR524314 LMN524296:LMN524314 LWJ524296:LWJ524314 MGF524296:MGF524314 MQB524296:MQB524314 MZX524296:MZX524314 NJT524296:NJT524314 NTP524296:NTP524314 ODL524296:ODL524314 ONH524296:ONH524314 OXD524296:OXD524314 PGZ524296:PGZ524314 PQV524296:PQV524314 QAR524296:QAR524314 QKN524296:QKN524314 QUJ524296:QUJ524314 REF524296:REF524314 ROB524296:ROB524314 RXX524296:RXX524314 SHT524296:SHT524314 SRP524296:SRP524314 TBL524296:TBL524314 TLH524296:TLH524314 TVD524296:TVD524314 UEZ524296:UEZ524314 UOV524296:UOV524314 UYR524296:UYR524314 VIN524296:VIN524314 VSJ524296:VSJ524314 WCF524296:WCF524314 WMB524296:WMB524314 WVX524296:WVX524314 P589832:P589850 JL589832:JL589850 TH589832:TH589850 ADD589832:ADD589850 AMZ589832:AMZ589850 AWV589832:AWV589850 BGR589832:BGR589850 BQN589832:BQN589850 CAJ589832:CAJ589850 CKF589832:CKF589850 CUB589832:CUB589850 DDX589832:DDX589850 DNT589832:DNT589850 DXP589832:DXP589850 EHL589832:EHL589850 ERH589832:ERH589850 FBD589832:FBD589850 FKZ589832:FKZ589850 FUV589832:FUV589850 GER589832:GER589850 GON589832:GON589850 GYJ589832:GYJ589850 HIF589832:HIF589850 HSB589832:HSB589850 IBX589832:IBX589850 ILT589832:ILT589850 IVP589832:IVP589850 JFL589832:JFL589850 JPH589832:JPH589850 JZD589832:JZD589850 KIZ589832:KIZ589850 KSV589832:KSV589850 LCR589832:LCR589850 LMN589832:LMN589850 LWJ589832:LWJ589850 MGF589832:MGF589850 MQB589832:MQB589850 MZX589832:MZX589850 NJT589832:NJT589850 NTP589832:NTP589850 ODL589832:ODL589850 ONH589832:ONH589850 OXD589832:OXD589850 PGZ589832:PGZ589850 PQV589832:PQV589850 QAR589832:QAR589850 QKN589832:QKN589850 QUJ589832:QUJ589850 REF589832:REF589850 ROB589832:ROB589850 RXX589832:RXX589850 SHT589832:SHT589850 SRP589832:SRP589850 TBL589832:TBL589850 TLH589832:TLH589850 TVD589832:TVD589850 UEZ589832:UEZ589850 UOV589832:UOV589850 UYR589832:UYR589850 VIN589832:VIN589850 VSJ589832:VSJ589850 WCF589832:WCF589850 WMB589832:WMB589850 WVX589832:WVX589850 P655368:P655386 JL655368:JL655386 TH655368:TH655386 ADD655368:ADD655386 AMZ655368:AMZ655386 AWV655368:AWV655386 BGR655368:BGR655386 BQN655368:BQN655386 CAJ655368:CAJ655386 CKF655368:CKF655386 CUB655368:CUB655386 DDX655368:DDX655386 DNT655368:DNT655386 DXP655368:DXP655386 EHL655368:EHL655386 ERH655368:ERH655386 FBD655368:FBD655386 FKZ655368:FKZ655386 FUV655368:FUV655386 GER655368:GER655386 GON655368:GON655386 GYJ655368:GYJ655386 HIF655368:HIF655386 HSB655368:HSB655386 IBX655368:IBX655386 ILT655368:ILT655386 IVP655368:IVP655386 JFL655368:JFL655386 JPH655368:JPH655386 JZD655368:JZD655386 KIZ655368:KIZ655386 KSV655368:KSV655386 LCR655368:LCR655386 LMN655368:LMN655386 LWJ655368:LWJ655386 MGF655368:MGF655386 MQB655368:MQB655386 MZX655368:MZX655386 NJT655368:NJT655386 NTP655368:NTP655386 ODL655368:ODL655386 ONH655368:ONH655386 OXD655368:OXD655386 PGZ655368:PGZ655386 PQV655368:PQV655386 QAR655368:QAR655386 QKN655368:QKN655386 QUJ655368:QUJ655386 REF655368:REF655386 ROB655368:ROB655386 RXX655368:RXX655386 SHT655368:SHT655386 SRP655368:SRP655386 TBL655368:TBL655386 TLH655368:TLH655386 TVD655368:TVD655386 UEZ655368:UEZ655386 UOV655368:UOV655386 UYR655368:UYR655386 VIN655368:VIN655386 VSJ655368:VSJ655386 WCF655368:WCF655386 WMB655368:WMB655386 WVX655368:WVX655386 P720904:P720922 JL720904:JL720922 TH720904:TH720922 ADD720904:ADD720922 AMZ720904:AMZ720922 AWV720904:AWV720922 BGR720904:BGR720922 BQN720904:BQN720922 CAJ720904:CAJ720922 CKF720904:CKF720922 CUB720904:CUB720922 DDX720904:DDX720922 DNT720904:DNT720922 DXP720904:DXP720922 EHL720904:EHL720922 ERH720904:ERH720922 FBD720904:FBD720922 FKZ720904:FKZ720922 FUV720904:FUV720922 GER720904:GER720922 GON720904:GON720922 GYJ720904:GYJ720922 HIF720904:HIF720922 HSB720904:HSB720922 IBX720904:IBX720922 ILT720904:ILT720922 IVP720904:IVP720922 JFL720904:JFL720922 JPH720904:JPH720922 JZD720904:JZD720922 KIZ720904:KIZ720922 KSV720904:KSV720922 LCR720904:LCR720922 LMN720904:LMN720922 LWJ720904:LWJ720922 MGF720904:MGF720922 MQB720904:MQB720922 MZX720904:MZX720922 NJT720904:NJT720922 NTP720904:NTP720922 ODL720904:ODL720922 ONH720904:ONH720922 OXD720904:OXD720922 PGZ720904:PGZ720922 PQV720904:PQV720922 QAR720904:QAR720922 QKN720904:QKN720922 QUJ720904:QUJ720922 REF720904:REF720922 ROB720904:ROB720922 RXX720904:RXX720922 SHT720904:SHT720922 SRP720904:SRP720922 TBL720904:TBL720922 TLH720904:TLH720922 TVD720904:TVD720922 UEZ720904:UEZ720922 UOV720904:UOV720922 UYR720904:UYR720922 VIN720904:VIN720922 VSJ720904:VSJ720922 WCF720904:WCF720922 WMB720904:WMB720922 WVX720904:WVX720922 P786440:P786458 JL786440:JL786458 TH786440:TH786458 ADD786440:ADD786458 AMZ786440:AMZ786458 AWV786440:AWV786458 BGR786440:BGR786458 BQN786440:BQN786458 CAJ786440:CAJ786458 CKF786440:CKF786458 CUB786440:CUB786458 DDX786440:DDX786458 DNT786440:DNT786458 DXP786440:DXP786458 EHL786440:EHL786458 ERH786440:ERH786458 FBD786440:FBD786458 FKZ786440:FKZ786458 FUV786440:FUV786458 GER786440:GER786458 GON786440:GON786458 GYJ786440:GYJ786458 HIF786440:HIF786458 HSB786440:HSB786458 IBX786440:IBX786458 ILT786440:ILT786458 IVP786440:IVP786458 JFL786440:JFL786458 JPH786440:JPH786458 JZD786440:JZD786458 KIZ786440:KIZ786458 KSV786440:KSV786458 LCR786440:LCR786458 LMN786440:LMN786458 LWJ786440:LWJ786458 MGF786440:MGF786458 MQB786440:MQB786458 MZX786440:MZX786458 NJT786440:NJT786458 NTP786440:NTP786458 ODL786440:ODL786458 ONH786440:ONH786458 OXD786440:OXD786458 PGZ786440:PGZ786458 PQV786440:PQV786458 QAR786440:QAR786458 QKN786440:QKN786458 QUJ786440:QUJ786458 REF786440:REF786458 ROB786440:ROB786458 RXX786440:RXX786458 SHT786440:SHT786458 SRP786440:SRP786458 TBL786440:TBL786458 TLH786440:TLH786458 TVD786440:TVD786458 UEZ786440:UEZ786458 UOV786440:UOV786458 UYR786440:UYR786458 VIN786440:VIN786458 VSJ786440:VSJ786458 WCF786440:WCF786458 WMB786440:WMB786458 WVX786440:WVX786458 P851976:P851994 JL851976:JL851994 TH851976:TH851994 ADD851976:ADD851994 AMZ851976:AMZ851994 AWV851976:AWV851994 BGR851976:BGR851994 BQN851976:BQN851994 CAJ851976:CAJ851994 CKF851976:CKF851994 CUB851976:CUB851994 DDX851976:DDX851994 DNT851976:DNT851994 DXP851976:DXP851994 EHL851976:EHL851994 ERH851976:ERH851994 FBD851976:FBD851994 FKZ851976:FKZ851994 FUV851976:FUV851994 GER851976:GER851994 GON851976:GON851994 GYJ851976:GYJ851994 HIF851976:HIF851994 HSB851976:HSB851994 IBX851976:IBX851994 ILT851976:ILT851994 IVP851976:IVP851994 JFL851976:JFL851994 JPH851976:JPH851994 JZD851976:JZD851994 KIZ851976:KIZ851994 KSV851976:KSV851994 LCR851976:LCR851994 LMN851976:LMN851994 LWJ851976:LWJ851994 MGF851976:MGF851994 MQB851976:MQB851994 MZX851976:MZX851994 NJT851976:NJT851994 NTP851976:NTP851994 ODL851976:ODL851994 ONH851976:ONH851994 OXD851976:OXD851994 PGZ851976:PGZ851994 PQV851976:PQV851994 QAR851976:QAR851994 QKN851976:QKN851994 QUJ851976:QUJ851994 REF851976:REF851994 ROB851976:ROB851994 RXX851976:RXX851994 SHT851976:SHT851994 SRP851976:SRP851994 TBL851976:TBL851994 TLH851976:TLH851994 TVD851976:TVD851994 UEZ851976:UEZ851994 UOV851976:UOV851994 UYR851976:UYR851994 VIN851976:VIN851994 VSJ851976:VSJ851994 WCF851976:WCF851994 WMB851976:WMB851994 WVX851976:WVX851994 P917512:P917530 JL917512:JL917530 TH917512:TH917530 ADD917512:ADD917530 AMZ917512:AMZ917530 AWV917512:AWV917530 BGR917512:BGR917530 BQN917512:BQN917530 CAJ917512:CAJ917530 CKF917512:CKF917530 CUB917512:CUB917530 DDX917512:DDX917530 DNT917512:DNT917530 DXP917512:DXP917530 EHL917512:EHL917530 ERH917512:ERH917530 FBD917512:FBD917530 FKZ917512:FKZ917530 FUV917512:FUV917530 GER917512:GER917530 GON917512:GON917530 GYJ917512:GYJ917530 HIF917512:HIF917530 HSB917512:HSB917530 IBX917512:IBX917530 ILT917512:ILT917530 IVP917512:IVP917530 JFL917512:JFL917530 JPH917512:JPH917530 JZD917512:JZD917530 KIZ917512:KIZ917530 KSV917512:KSV917530 LCR917512:LCR917530 LMN917512:LMN917530 LWJ917512:LWJ917530 MGF917512:MGF917530 MQB917512:MQB917530 MZX917512:MZX917530 NJT917512:NJT917530 NTP917512:NTP917530 ODL917512:ODL917530 ONH917512:ONH917530 OXD917512:OXD917530 PGZ917512:PGZ917530 PQV917512:PQV917530 QAR917512:QAR917530 QKN917512:QKN917530 QUJ917512:QUJ917530 REF917512:REF917530 ROB917512:ROB917530 RXX917512:RXX917530 SHT917512:SHT917530 SRP917512:SRP917530 TBL917512:TBL917530 TLH917512:TLH917530 TVD917512:TVD917530 UEZ917512:UEZ917530 UOV917512:UOV917530 UYR917512:UYR917530 VIN917512:VIN917530 VSJ917512:VSJ917530 WCF917512:WCF917530 WMB917512:WMB917530 WVX917512:WVX917530 P983048:P983066 JL983048:JL983066 TH983048:TH983066 ADD983048:ADD983066 AMZ983048:AMZ983066 AWV983048:AWV983066 BGR983048:BGR983066 BQN983048:BQN983066 CAJ983048:CAJ983066 CKF983048:CKF983066 CUB983048:CUB983066 DDX983048:DDX983066 DNT983048:DNT983066 DXP983048:DXP983066 EHL983048:EHL983066 ERH983048:ERH983066 FBD983048:FBD983066 FKZ983048:FKZ983066 FUV983048:FUV983066 GER983048:GER983066 GON983048:GON983066 GYJ983048:GYJ983066 HIF983048:HIF983066 HSB983048:HSB983066 IBX983048:IBX983066 ILT983048:ILT983066 IVP983048:IVP983066 JFL983048:JFL983066 JPH983048:JPH983066 JZD983048:JZD983066 KIZ983048:KIZ983066 KSV983048:KSV983066 LCR983048:LCR983066 LMN983048:LMN983066 LWJ983048:LWJ983066 MGF983048:MGF983066 MQB983048:MQB983066 MZX983048:MZX983066 NJT983048:NJT983066 NTP983048:NTP983066 ODL983048:ODL983066 ONH983048:ONH983066 OXD983048:OXD983066 PGZ983048:PGZ983066 PQV983048:PQV983066 QAR983048:QAR983066 QKN983048:QKN983066 QUJ983048:QUJ983066 REF983048:REF983066 ROB983048:ROB983066 RXX983048:RXX983066 SHT983048:SHT983066 SRP983048:SRP983066 TBL983048:TBL983066 TLH983048:TLH983066 TVD983048:TVD983066 UEZ983048:UEZ983066 UOV983048:UOV983066 UYR983048:UYR983066 VIN983048:VIN983066 VSJ983048:VSJ983066 WCF983048:WCF983066 WMB983048:WMB983066 WVX983048:WVX983066" xr:uid="{00000000-0002-0000-0600-000016000000}"/>
    <dataValidation allowBlank="1" showInputMessage="1" showErrorMessage="1" prompt="Mean amount of elementary flow or intermediate product flow. Enter your values (or the respective equation) here." sqref="L8:L26 JH8:JH26 TD8:TD26 ACZ8:ACZ26 AMV8:AMV26 AWR8:AWR26 BGN8:BGN26 BQJ8:BQJ26 CAF8:CAF26 CKB8:CKB26 CTX8:CTX26 DDT8:DDT26 DNP8:DNP26 DXL8:DXL26 EHH8:EHH26 ERD8:ERD26 FAZ8:FAZ26 FKV8:FKV26 FUR8:FUR26 GEN8:GEN26 GOJ8:GOJ26 GYF8:GYF26 HIB8:HIB26 HRX8:HRX26 IBT8:IBT26 ILP8:ILP26 IVL8:IVL26 JFH8:JFH26 JPD8:JPD26 JYZ8:JYZ26 KIV8:KIV26 KSR8:KSR26 LCN8:LCN26 LMJ8:LMJ26 LWF8:LWF26 MGB8:MGB26 MPX8:MPX26 MZT8:MZT26 NJP8:NJP26 NTL8:NTL26 ODH8:ODH26 OND8:OND26 OWZ8:OWZ26 PGV8:PGV26 PQR8:PQR26 QAN8:QAN26 QKJ8:QKJ26 QUF8:QUF26 REB8:REB26 RNX8:RNX26 RXT8:RXT26 SHP8:SHP26 SRL8:SRL26 TBH8:TBH26 TLD8:TLD26 TUZ8:TUZ26 UEV8:UEV26 UOR8:UOR26 UYN8:UYN26 VIJ8:VIJ26 VSF8:VSF26 WCB8:WCB26 WLX8:WLX26 WVT8:WVT26 L65544:L65562 JH65544:JH65562 TD65544:TD65562 ACZ65544:ACZ65562 AMV65544:AMV65562 AWR65544:AWR65562 BGN65544:BGN65562 BQJ65544:BQJ65562 CAF65544:CAF65562 CKB65544:CKB65562 CTX65544:CTX65562 DDT65544:DDT65562 DNP65544:DNP65562 DXL65544:DXL65562 EHH65544:EHH65562 ERD65544:ERD65562 FAZ65544:FAZ65562 FKV65544:FKV65562 FUR65544:FUR65562 GEN65544:GEN65562 GOJ65544:GOJ65562 GYF65544:GYF65562 HIB65544:HIB65562 HRX65544:HRX65562 IBT65544:IBT65562 ILP65544:ILP65562 IVL65544:IVL65562 JFH65544:JFH65562 JPD65544:JPD65562 JYZ65544:JYZ65562 KIV65544:KIV65562 KSR65544:KSR65562 LCN65544:LCN65562 LMJ65544:LMJ65562 LWF65544:LWF65562 MGB65544:MGB65562 MPX65544:MPX65562 MZT65544:MZT65562 NJP65544:NJP65562 NTL65544:NTL65562 ODH65544:ODH65562 OND65544:OND65562 OWZ65544:OWZ65562 PGV65544:PGV65562 PQR65544:PQR65562 QAN65544:QAN65562 QKJ65544:QKJ65562 QUF65544:QUF65562 REB65544:REB65562 RNX65544:RNX65562 RXT65544:RXT65562 SHP65544:SHP65562 SRL65544:SRL65562 TBH65544:TBH65562 TLD65544:TLD65562 TUZ65544:TUZ65562 UEV65544:UEV65562 UOR65544:UOR65562 UYN65544:UYN65562 VIJ65544:VIJ65562 VSF65544:VSF65562 WCB65544:WCB65562 WLX65544:WLX65562 WVT65544:WVT65562 L131080:L131098 JH131080:JH131098 TD131080:TD131098 ACZ131080:ACZ131098 AMV131080:AMV131098 AWR131080:AWR131098 BGN131080:BGN131098 BQJ131080:BQJ131098 CAF131080:CAF131098 CKB131080:CKB131098 CTX131080:CTX131098 DDT131080:DDT131098 DNP131080:DNP131098 DXL131080:DXL131098 EHH131080:EHH131098 ERD131080:ERD131098 FAZ131080:FAZ131098 FKV131080:FKV131098 FUR131080:FUR131098 GEN131080:GEN131098 GOJ131080:GOJ131098 GYF131080:GYF131098 HIB131080:HIB131098 HRX131080:HRX131098 IBT131080:IBT131098 ILP131080:ILP131098 IVL131080:IVL131098 JFH131080:JFH131098 JPD131080:JPD131098 JYZ131080:JYZ131098 KIV131080:KIV131098 KSR131080:KSR131098 LCN131080:LCN131098 LMJ131080:LMJ131098 LWF131080:LWF131098 MGB131080:MGB131098 MPX131080:MPX131098 MZT131080:MZT131098 NJP131080:NJP131098 NTL131080:NTL131098 ODH131080:ODH131098 OND131080:OND131098 OWZ131080:OWZ131098 PGV131080:PGV131098 PQR131080:PQR131098 QAN131080:QAN131098 QKJ131080:QKJ131098 QUF131080:QUF131098 REB131080:REB131098 RNX131080:RNX131098 RXT131080:RXT131098 SHP131080:SHP131098 SRL131080:SRL131098 TBH131080:TBH131098 TLD131080:TLD131098 TUZ131080:TUZ131098 UEV131080:UEV131098 UOR131080:UOR131098 UYN131080:UYN131098 VIJ131080:VIJ131098 VSF131080:VSF131098 WCB131080:WCB131098 WLX131080:WLX131098 WVT131080:WVT131098 L196616:L196634 JH196616:JH196634 TD196616:TD196634 ACZ196616:ACZ196634 AMV196616:AMV196634 AWR196616:AWR196634 BGN196616:BGN196634 BQJ196616:BQJ196634 CAF196616:CAF196634 CKB196616:CKB196634 CTX196616:CTX196634 DDT196616:DDT196634 DNP196616:DNP196634 DXL196616:DXL196634 EHH196616:EHH196634 ERD196616:ERD196634 FAZ196616:FAZ196634 FKV196616:FKV196634 FUR196616:FUR196634 GEN196616:GEN196634 GOJ196616:GOJ196634 GYF196616:GYF196634 HIB196616:HIB196634 HRX196616:HRX196634 IBT196616:IBT196634 ILP196616:ILP196634 IVL196616:IVL196634 JFH196616:JFH196634 JPD196616:JPD196634 JYZ196616:JYZ196634 KIV196616:KIV196634 KSR196616:KSR196634 LCN196616:LCN196634 LMJ196616:LMJ196634 LWF196616:LWF196634 MGB196616:MGB196634 MPX196616:MPX196634 MZT196616:MZT196634 NJP196616:NJP196634 NTL196616:NTL196634 ODH196616:ODH196634 OND196616:OND196634 OWZ196616:OWZ196634 PGV196616:PGV196634 PQR196616:PQR196634 QAN196616:QAN196634 QKJ196616:QKJ196634 QUF196616:QUF196634 REB196616:REB196634 RNX196616:RNX196634 RXT196616:RXT196634 SHP196616:SHP196634 SRL196616:SRL196634 TBH196616:TBH196634 TLD196616:TLD196634 TUZ196616:TUZ196634 UEV196616:UEV196634 UOR196616:UOR196634 UYN196616:UYN196634 VIJ196616:VIJ196634 VSF196616:VSF196634 WCB196616:WCB196634 WLX196616:WLX196634 WVT196616:WVT196634 L262152:L262170 JH262152:JH262170 TD262152:TD262170 ACZ262152:ACZ262170 AMV262152:AMV262170 AWR262152:AWR262170 BGN262152:BGN262170 BQJ262152:BQJ262170 CAF262152:CAF262170 CKB262152:CKB262170 CTX262152:CTX262170 DDT262152:DDT262170 DNP262152:DNP262170 DXL262152:DXL262170 EHH262152:EHH262170 ERD262152:ERD262170 FAZ262152:FAZ262170 FKV262152:FKV262170 FUR262152:FUR262170 GEN262152:GEN262170 GOJ262152:GOJ262170 GYF262152:GYF262170 HIB262152:HIB262170 HRX262152:HRX262170 IBT262152:IBT262170 ILP262152:ILP262170 IVL262152:IVL262170 JFH262152:JFH262170 JPD262152:JPD262170 JYZ262152:JYZ262170 KIV262152:KIV262170 KSR262152:KSR262170 LCN262152:LCN262170 LMJ262152:LMJ262170 LWF262152:LWF262170 MGB262152:MGB262170 MPX262152:MPX262170 MZT262152:MZT262170 NJP262152:NJP262170 NTL262152:NTL262170 ODH262152:ODH262170 OND262152:OND262170 OWZ262152:OWZ262170 PGV262152:PGV262170 PQR262152:PQR262170 QAN262152:QAN262170 QKJ262152:QKJ262170 QUF262152:QUF262170 REB262152:REB262170 RNX262152:RNX262170 RXT262152:RXT262170 SHP262152:SHP262170 SRL262152:SRL262170 TBH262152:TBH262170 TLD262152:TLD262170 TUZ262152:TUZ262170 UEV262152:UEV262170 UOR262152:UOR262170 UYN262152:UYN262170 VIJ262152:VIJ262170 VSF262152:VSF262170 WCB262152:WCB262170 WLX262152:WLX262170 WVT262152:WVT262170 L327688:L327706 JH327688:JH327706 TD327688:TD327706 ACZ327688:ACZ327706 AMV327688:AMV327706 AWR327688:AWR327706 BGN327688:BGN327706 BQJ327688:BQJ327706 CAF327688:CAF327706 CKB327688:CKB327706 CTX327688:CTX327706 DDT327688:DDT327706 DNP327688:DNP327706 DXL327688:DXL327706 EHH327688:EHH327706 ERD327688:ERD327706 FAZ327688:FAZ327706 FKV327688:FKV327706 FUR327688:FUR327706 GEN327688:GEN327706 GOJ327688:GOJ327706 GYF327688:GYF327706 HIB327688:HIB327706 HRX327688:HRX327706 IBT327688:IBT327706 ILP327688:ILP327706 IVL327688:IVL327706 JFH327688:JFH327706 JPD327688:JPD327706 JYZ327688:JYZ327706 KIV327688:KIV327706 KSR327688:KSR327706 LCN327688:LCN327706 LMJ327688:LMJ327706 LWF327688:LWF327706 MGB327688:MGB327706 MPX327688:MPX327706 MZT327688:MZT327706 NJP327688:NJP327706 NTL327688:NTL327706 ODH327688:ODH327706 OND327688:OND327706 OWZ327688:OWZ327706 PGV327688:PGV327706 PQR327688:PQR327706 QAN327688:QAN327706 QKJ327688:QKJ327706 QUF327688:QUF327706 REB327688:REB327706 RNX327688:RNX327706 RXT327688:RXT327706 SHP327688:SHP327706 SRL327688:SRL327706 TBH327688:TBH327706 TLD327688:TLD327706 TUZ327688:TUZ327706 UEV327688:UEV327706 UOR327688:UOR327706 UYN327688:UYN327706 VIJ327688:VIJ327706 VSF327688:VSF327706 WCB327688:WCB327706 WLX327688:WLX327706 WVT327688:WVT327706 L393224:L393242 JH393224:JH393242 TD393224:TD393242 ACZ393224:ACZ393242 AMV393224:AMV393242 AWR393224:AWR393242 BGN393224:BGN393242 BQJ393224:BQJ393242 CAF393224:CAF393242 CKB393224:CKB393242 CTX393224:CTX393242 DDT393224:DDT393242 DNP393224:DNP393242 DXL393224:DXL393242 EHH393224:EHH393242 ERD393224:ERD393242 FAZ393224:FAZ393242 FKV393224:FKV393242 FUR393224:FUR393242 GEN393224:GEN393242 GOJ393224:GOJ393242 GYF393224:GYF393242 HIB393224:HIB393242 HRX393224:HRX393242 IBT393224:IBT393242 ILP393224:ILP393242 IVL393224:IVL393242 JFH393224:JFH393242 JPD393224:JPD393242 JYZ393224:JYZ393242 KIV393224:KIV393242 KSR393224:KSR393242 LCN393224:LCN393242 LMJ393224:LMJ393242 LWF393224:LWF393242 MGB393224:MGB393242 MPX393224:MPX393242 MZT393224:MZT393242 NJP393224:NJP393242 NTL393224:NTL393242 ODH393224:ODH393242 OND393224:OND393242 OWZ393224:OWZ393242 PGV393224:PGV393242 PQR393224:PQR393242 QAN393224:QAN393242 QKJ393224:QKJ393242 QUF393224:QUF393242 REB393224:REB393242 RNX393224:RNX393242 RXT393224:RXT393242 SHP393224:SHP393242 SRL393224:SRL393242 TBH393224:TBH393242 TLD393224:TLD393242 TUZ393224:TUZ393242 UEV393224:UEV393242 UOR393224:UOR393242 UYN393224:UYN393242 VIJ393224:VIJ393242 VSF393224:VSF393242 WCB393224:WCB393242 WLX393224:WLX393242 WVT393224:WVT393242 L458760:L458778 JH458760:JH458778 TD458760:TD458778 ACZ458760:ACZ458778 AMV458760:AMV458778 AWR458760:AWR458778 BGN458760:BGN458778 BQJ458760:BQJ458778 CAF458760:CAF458778 CKB458760:CKB458778 CTX458760:CTX458778 DDT458760:DDT458778 DNP458760:DNP458778 DXL458760:DXL458778 EHH458760:EHH458778 ERD458760:ERD458778 FAZ458760:FAZ458778 FKV458760:FKV458778 FUR458760:FUR458778 GEN458760:GEN458778 GOJ458760:GOJ458778 GYF458760:GYF458778 HIB458760:HIB458778 HRX458760:HRX458778 IBT458760:IBT458778 ILP458760:ILP458778 IVL458760:IVL458778 JFH458760:JFH458778 JPD458760:JPD458778 JYZ458760:JYZ458778 KIV458760:KIV458778 KSR458760:KSR458778 LCN458760:LCN458778 LMJ458760:LMJ458778 LWF458760:LWF458778 MGB458760:MGB458778 MPX458760:MPX458778 MZT458760:MZT458778 NJP458760:NJP458778 NTL458760:NTL458778 ODH458760:ODH458778 OND458760:OND458778 OWZ458760:OWZ458778 PGV458760:PGV458778 PQR458760:PQR458778 QAN458760:QAN458778 QKJ458760:QKJ458778 QUF458760:QUF458778 REB458760:REB458778 RNX458760:RNX458778 RXT458760:RXT458778 SHP458760:SHP458778 SRL458760:SRL458778 TBH458760:TBH458778 TLD458760:TLD458778 TUZ458760:TUZ458778 UEV458760:UEV458778 UOR458760:UOR458778 UYN458760:UYN458778 VIJ458760:VIJ458778 VSF458760:VSF458778 WCB458760:WCB458778 WLX458760:WLX458778 WVT458760:WVT458778 L524296:L524314 JH524296:JH524314 TD524296:TD524314 ACZ524296:ACZ524314 AMV524296:AMV524314 AWR524296:AWR524314 BGN524296:BGN524314 BQJ524296:BQJ524314 CAF524296:CAF524314 CKB524296:CKB524314 CTX524296:CTX524314 DDT524296:DDT524314 DNP524296:DNP524314 DXL524296:DXL524314 EHH524296:EHH524314 ERD524296:ERD524314 FAZ524296:FAZ524314 FKV524296:FKV524314 FUR524296:FUR524314 GEN524296:GEN524314 GOJ524296:GOJ524314 GYF524296:GYF524314 HIB524296:HIB524314 HRX524296:HRX524314 IBT524296:IBT524314 ILP524296:ILP524314 IVL524296:IVL524314 JFH524296:JFH524314 JPD524296:JPD524314 JYZ524296:JYZ524314 KIV524296:KIV524314 KSR524296:KSR524314 LCN524296:LCN524314 LMJ524296:LMJ524314 LWF524296:LWF524314 MGB524296:MGB524314 MPX524296:MPX524314 MZT524296:MZT524314 NJP524296:NJP524314 NTL524296:NTL524314 ODH524296:ODH524314 OND524296:OND524314 OWZ524296:OWZ524314 PGV524296:PGV524314 PQR524296:PQR524314 QAN524296:QAN524314 QKJ524296:QKJ524314 QUF524296:QUF524314 REB524296:REB524314 RNX524296:RNX524314 RXT524296:RXT524314 SHP524296:SHP524314 SRL524296:SRL524314 TBH524296:TBH524314 TLD524296:TLD524314 TUZ524296:TUZ524314 UEV524296:UEV524314 UOR524296:UOR524314 UYN524296:UYN524314 VIJ524296:VIJ524314 VSF524296:VSF524314 WCB524296:WCB524314 WLX524296:WLX524314 WVT524296:WVT524314 L589832:L589850 JH589832:JH589850 TD589832:TD589850 ACZ589832:ACZ589850 AMV589832:AMV589850 AWR589832:AWR589850 BGN589832:BGN589850 BQJ589832:BQJ589850 CAF589832:CAF589850 CKB589832:CKB589850 CTX589832:CTX589850 DDT589832:DDT589850 DNP589832:DNP589850 DXL589832:DXL589850 EHH589832:EHH589850 ERD589832:ERD589850 FAZ589832:FAZ589850 FKV589832:FKV589850 FUR589832:FUR589850 GEN589832:GEN589850 GOJ589832:GOJ589850 GYF589832:GYF589850 HIB589832:HIB589850 HRX589832:HRX589850 IBT589832:IBT589850 ILP589832:ILP589850 IVL589832:IVL589850 JFH589832:JFH589850 JPD589832:JPD589850 JYZ589832:JYZ589850 KIV589832:KIV589850 KSR589832:KSR589850 LCN589832:LCN589850 LMJ589832:LMJ589850 LWF589832:LWF589850 MGB589832:MGB589850 MPX589832:MPX589850 MZT589832:MZT589850 NJP589832:NJP589850 NTL589832:NTL589850 ODH589832:ODH589850 OND589832:OND589850 OWZ589832:OWZ589850 PGV589832:PGV589850 PQR589832:PQR589850 QAN589832:QAN589850 QKJ589832:QKJ589850 QUF589832:QUF589850 REB589832:REB589850 RNX589832:RNX589850 RXT589832:RXT589850 SHP589832:SHP589850 SRL589832:SRL589850 TBH589832:TBH589850 TLD589832:TLD589850 TUZ589832:TUZ589850 UEV589832:UEV589850 UOR589832:UOR589850 UYN589832:UYN589850 VIJ589832:VIJ589850 VSF589832:VSF589850 WCB589832:WCB589850 WLX589832:WLX589850 WVT589832:WVT589850 L655368:L655386 JH655368:JH655386 TD655368:TD655386 ACZ655368:ACZ655386 AMV655368:AMV655386 AWR655368:AWR655386 BGN655368:BGN655386 BQJ655368:BQJ655386 CAF655368:CAF655386 CKB655368:CKB655386 CTX655368:CTX655386 DDT655368:DDT655386 DNP655368:DNP655386 DXL655368:DXL655386 EHH655368:EHH655386 ERD655368:ERD655386 FAZ655368:FAZ655386 FKV655368:FKV655386 FUR655368:FUR655386 GEN655368:GEN655386 GOJ655368:GOJ655386 GYF655368:GYF655386 HIB655368:HIB655386 HRX655368:HRX655386 IBT655368:IBT655386 ILP655368:ILP655386 IVL655368:IVL655386 JFH655368:JFH655386 JPD655368:JPD655386 JYZ655368:JYZ655386 KIV655368:KIV655386 KSR655368:KSR655386 LCN655368:LCN655386 LMJ655368:LMJ655386 LWF655368:LWF655386 MGB655368:MGB655386 MPX655368:MPX655386 MZT655368:MZT655386 NJP655368:NJP655386 NTL655368:NTL655386 ODH655368:ODH655386 OND655368:OND655386 OWZ655368:OWZ655386 PGV655368:PGV655386 PQR655368:PQR655386 QAN655368:QAN655386 QKJ655368:QKJ655386 QUF655368:QUF655386 REB655368:REB655386 RNX655368:RNX655386 RXT655368:RXT655386 SHP655368:SHP655386 SRL655368:SRL655386 TBH655368:TBH655386 TLD655368:TLD655386 TUZ655368:TUZ655386 UEV655368:UEV655386 UOR655368:UOR655386 UYN655368:UYN655386 VIJ655368:VIJ655386 VSF655368:VSF655386 WCB655368:WCB655386 WLX655368:WLX655386 WVT655368:WVT655386 L720904:L720922 JH720904:JH720922 TD720904:TD720922 ACZ720904:ACZ720922 AMV720904:AMV720922 AWR720904:AWR720922 BGN720904:BGN720922 BQJ720904:BQJ720922 CAF720904:CAF720922 CKB720904:CKB720922 CTX720904:CTX720922 DDT720904:DDT720922 DNP720904:DNP720922 DXL720904:DXL720922 EHH720904:EHH720922 ERD720904:ERD720922 FAZ720904:FAZ720922 FKV720904:FKV720922 FUR720904:FUR720922 GEN720904:GEN720922 GOJ720904:GOJ720922 GYF720904:GYF720922 HIB720904:HIB720922 HRX720904:HRX720922 IBT720904:IBT720922 ILP720904:ILP720922 IVL720904:IVL720922 JFH720904:JFH720922 JPD720904:JPD720922 JYZ720904:JYZ720922 KIV720904:KIV720922 KSR720904:KSR720922 LCN720904:LCN720922 LMJ720904:LMJ720922 LWF720904:LWF720922 MGB720904:MGB720922 MPX720904:MPX720922 MZT720904:MZT720922 NJP720904:NJP720922 NTL720904:NTL720922 ODH720904:ODH720922 OND720904:OND720922 OWZ720904:OWZ720922 PGV720904:PGV720922 PQR720904:PQR720922 QAN720904:QAN720922 QKJ720904:QKJ720922 QUF720904:QUF720922 REB720904:REB720922 RNX720904:RNX720922 RXT720904:RXT720922 SHP720904:SHP720922 SRL720904:SRL720922 TBH720904:TBH720922 TLD720904:TLD720922 TUZ720904:TUZ720922 UEV720904:UEV720922 UOR720904:UOR720922 UYN720904:UYN720922 VIJ720904:VIJ720922 VSF720904:VSF720922 WCB720904:WCB720922 WLX720904:WLX720922 WVT720904:WVT720922 L786440:L786458 JH786440:JH786458 TD786440:TD786458 ACZ786440:ACZ786458 AMV786440:AMV786458 AWR786440:AWR786458 BGN786440:BGN786458 BQJ786440:BQJ786458 CAF786440:CAF786458 CKB786440:CKB786458 CTX786440:CTX786458 DDT786440:DDT786458 DNP786440:DNP786458 DXL786440:DXL786458 EHH786440:EHH786458 ERD786440:ERD786458 FAZ786440:FAZ786458 FKV786440:FKV786458 FUR786440:FUR786458 GEN786440:GEN786458 GOJ786440:GOJ786458 GYF786440:GYF786458 HIB786440:HIB786458 HRX786440:HRX786458 IBT786440:IBT786458 ILP786440:ILP786458 IVL786440:IVL786458 JFH786440:JFH786458 JPD786440:JPD786458 JYZ786440:JYZ786458 KIV786440:KIV786458 KSR786440:KSR786458 LCN786440:LCN786458 LMJ786440:LMJ786458 LWF786440:LWF786458 MGB786440:MGB786458 MPX786440:MPX786458 MZT786440:MZT786458 NJP786440:NJP786458 NTL786440:NTL786458 ODH786440:ODH786458 OND786440:OND786458 OWZ786440:OWZ786458 PGV786440:PGV786458 PQR786440:PQR786458 QAN786440:QAN786458 QKJ786440:QKJ786458 QUF786440:QUF786458 REB786440:REB786458 RNX786440:RNX786458 RXT786440:RXT786458 SHP786440:SHP786458 SRL786440:SRL786458 TBH786440:TBH786458 TLD786440:TLD786458 TUZ786440:TUZ786458 UEV786440:UEV786458 UOR786440:UOR786458 UYN786440:UYN786458 VIJ786440:VIJ786458 VSF786440:VSF786458 WCB786440:WCB786458 WLX786440:WLX786458 WVT786440:WVT786458 L851976:L851994 JH851976:JH851994 TD851976:TD851994 ACZ851976:ACZ851994 AMV851976:AMV851994 AWR851976:AWR851994 BGN851976:BGN851994 BQJ851976:BQJ851994 CAF851976:CAF851994 CKB851976:CKB851994 CTX851976:CTX851994 DDT851976:DDT851994 DNP851976:DNP851994 DXL851976:DXL851994 EHH851976:EHH851994 ERD851976:ERD851994 FAZ851976:FAZ851994 FKV851976:FKV851994 FUR851976:FUR851994 GEN851976:GEN851994 GOJ851976:GOJ851994 GYF851976:GYF851994 HIB851976:HIB851994 HRX851976:HRX851994 IBT851976:IBT851994 ILP851976:ILP851994 IVL851976:IVL851994 JFH851976:JFH851994 JPD851976:JPD851994 JYZ851976:JYZ851994 KIV851976:KIV851994 KSR851976:KSR851994 LCN851976:LCN851994 LMJ851976:LMJ851994 LWF851976:LWF851994 MGB851976:MGB851994 MPX851976:MPX851994 MZT851976:MZT851994 NJP851976:NJP851994 NTL851976:NTL851994 ODH851976:ODH851994 OND851976:OND851994 OWZ851976:OWZ851994 PGV851976:PGV851994 PQR851976:PQR851994 QAN851976:QAN851994 QKJ851976:QKJ851994 QUF851976:QUF851994 REB851976:REB851994 RNX851976:RNX851994 RXT851976:RXT851994 SHP851976:SHP851994 SRL851976:SRL851994 TBH851976:TBH851994 TLD851976:TLD851994 TUZ851976:TUZ851994 UEV851976:UEV851994 UOR851976:UOR851994 UYN851976:UYN851994 VIJ851976:VIJ851994 VSF851976:VSF851994 WCB851976:WCB851994 WLX851976:WLX851994 WVT851976:WVT851994 L917512:L917530 JH917512:JH917530 TD917512:TD917530 ACZ917512:ACZ917530 AMV917512:AMV917530 AWR917512:AWR917530 BGN917512:BGN917530 BQJ917512:BQJ917530 CAF917512:CAF917530 CKB917512:CKB917530 CTX917512:CTX917530 DDT917512:DDT917530 DNP917512:DNP917530 DXL917512:DXL917530 EHH917512:EHH917530 ERD917512:ERD917530 FAZ917512:FAZ917530 FKV917512:FKV917530 FUR917512:FUR917530 GEN917512:GEN917530 GOJ917512:GOJ917530 GYF917512:GYF917530 HIB917512:HIB917530 HRX917512:HRX917530 IBT917512:IBT917530 ILP917512:ILP917530 IVL917512:IVL917530 JFH917512:JFH917530 JPD917512:JPD917530 JYZ917512:JYZ917530 KIV917512:KIV917530 KSR917512:KSR917530 LCN917512:LCN917530 LMJ917512:LMJ917530 LWF917512:LWF917530 MGB917512:MGB917530 MPX917512:MPX917530 MZT917512:MZT917530 NJP917512:NJP917530 NTL917512:NTL917530 ODH917512:ODH917530 OND917512:OND917530 OWZ917512:OWZ917530 PGV917512:PGV917530 PQR917512:PQR917530 QAN917512:QAN917530 QKJ917512:QKJ917530 QUF917512:QUF917530 REB917512:REB917530 RNX917512:RNX917530 RXT917512:RXT917530 SHP917512:SHP917530 SRL917512:SRL917530 TBH917512:TBH917530 TLD917512:TLD917530 TUZ917512:TUZ917530 UEV917512:UEV917530 UOR917512:UOR917530 UYN917512:UYN917530 VIJ917512:VIJ917530 VSF917512:VSF917530 WCB917512:WCB917530 WLX917512:WLX917530 WVT917512:WVT917530 L983048:L983066 JH983048:JH983066 TD983048:TD983066 ACZ983048:ACZ983066 AMV983048:AMV983066 AWR983048:AWR983066 BGN983048:BGN983066 BQJ983048:BQJ983066 CAF983048:CAF983066 CKB983048:CKB983066 CTX983048:CTX983066 DDT983048:DDT983066 DNP983048:DNP983066 DXL983048:DXL983066 EHH983048:EHH983066 ERD983048:ERD983066 FAZ983048:FAZ983066 FKV983048:FKV983066 FUR983048:FUR983066 GEN983048:GEN983066 GOJ983048:GOJ983066 GYF983048:GYF983066 HIB983048:HIB983066 HRX983048:HRX983066 IBT983048:IBT983066 ILP983048:ILP983066 IVL983048:IVL983066 JFH983048:JFH983066 JPD983048:JPD983066 JYZ983048:JYZ983066 KIV983048:KIV983066 KSR983048:KSR983066 LCN983048:LCN983066 LMJ983048:LMJ983066 LWF983048:LWF983066 MGB983048:MGB983066 MPX983048:MPX983066 MZT983048:MZT983066 NJP983048:NJP983066 NTL983048:NTL983066 ODH983048:ODH983066 OND983048:OND983066 OWZ983048:OWZ983066 PGV983048:PGV983066 PQR983048:PQR983066 QAN983048:QAN983066 QKJ983048:QKJ983066 QUF983048:QUF983066 REB983048:REB983066 RNX983048:RNX983066 RXT983048:RXT983066 SHP983048:SHP983066 SRL983048:SRL983066 TBH983048:TBH983066 TLD983048:TLD983066 TUZ983048:TUZ983066 UEV983048:UEV983066 UOR983048:UOR983066 UYN983048:UYN983066 VIJ983048:VIJ983066 VSF983048:VSF983066 WCB983048:WCB983066 WLX983048:WLX983066 WVT983048:WVT983066" xr:uid="{00000000-0002-0000-0600-000017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V8:V11 JR8:JR11 TN8:TN11 ADJ8:ADJ11 ANF8:ANF11 AXB8:AXB11 BGX8:BGX11 BQT8:BQT11 CAP8:CAP11 CKL8:CKL11 CUH8:CUH11 DED8:DED11 DNZ8:DNZ11 DXV8:DXV11 EHR8:EHR11 ERN8:ERN11 FBJ8:FBJ11 FLF8:FLF11 FVB8:FVB11 GEX8:GEX11 GOT8:GOT11 GYP8:GYP11 HIL8:HIL11 HSH8:HSH11 ICD8:ICD11 ILZ8:ILZ11 IVV8:IVV11 JFR8:JFR11 JPN8:JPN11 JZJ8:JZJ11 KJF8:KJF11 KTB8:KTB11 LCX8:LCX11 LMT8:LMT11 LWP8:LWP11 MGL8:MGL11 MQH8:MQH11 NAD8:NAD11 NJZ8:NJZ11 NTV8:NTV11 ODR8:ODR11 ONN8:ONN11 OXJ8:OXJ11 PHF8:PHF11 PRB8:PRB11 QAX8:QAX11 QKT8:QKT11 QUP8:QUP11 REL8:REL11 ROH8:ROH11 RYD8:RYD11 SHZ8:SHZ11 SRV8:SRV11 TBR8:TBR11 TLN8:TLN11 TVJ8:TVJ11 UFF8:UFF11 UPB8:UPB11 UYX8:UYX11 VIT8:VIT11 VSP8:VSP11 WCL8:WCL11 WMH8:WMH11 WWD8:WWD11 V65544:V65547 JR65544:JR65547 TN65544:TN65547 ADJ65544:ADJ65547 ANF65544:ANF65547 AXB65544:AXB65547 BGX65544:BGX65547 BQT65544:BQT65547 CAP65544:CAP65547 CKL65544:CKL65547 CUH65544:CUH65547 DED65544:DED65547 DNZ65544:DNZ65547 DXV65544:DXV65547 EHR65544:EHR65547 ERN65544:ERN65547 FBJ65544:FBJ65547 FLF65544:FLF65547 FVB65544:FVB65547 GEX65544:GEX65547 GOT65544:GOT65547 GYP65544:GYP65547 HIL65544:HIL65547 HSH65544:HSH65547 ICD65544:ICD65547 ILZ65544:ILZ65547 IVV65544:IVV65547 JFR65544:JFR65547 JPN65544:JPN65547 JZJ65544:JZJ65547 KJF65544:KJF65547 KTB65544:KTB65547 LCX65544:LCX65547 LMT65544:LMT65547 LWP65544:LWP65547 MGL65544:MGL65547 MQH65544:MQH65547 NAD65544:NAD65547 NJZ65544:NJZ65547 NTV65544:NTV65547 ODR65544:ODR65547 ONN65544:ONN65547 OXJ65544:OXJ65547 PHF65544:PHF65547 PRB65544:PRB65547 QAX65544:QAX65547 QKT65544:QKT65547 QUP65544:QUP65547 REL65544:REL65547 ROH65544:ROH65547 RYD65544:RYD65547 SHZ65544:SHZ65547 SRV65544:SRV65547 TBR65544:TBR65547 TLN65544:TLN65547 TVJ65544:TVJ65547 UFF65544:UFF65547 UPB65544:UPB65547 UYX65544:UYX65547 VIT65544:VIT65547 VSP65544:VSP65547 WCL65544:WCL65547 WMH65544:WMH65547 WWD65544:WWD65547 V131080:V131083 JR131080:JR131083 TN131080:TN131083 ADJ131080:ADJ131083 ANF131080:ANF131083 AXB131080:AXB131083 BGX131080:BGX131083 BQT131080:BQT131083 CAP131080:CAP131083 CKL131080:CKL131083 CUH131080:CUH131083 DED131080:DED131083 DNZ131080:DNZ131083 DXV131080:DXV131083 EHR131080:EHR131083 ERN131080:ERN131083 FBJ131080:FBJ131083 FLF131080:FLF131083 FVB131080:FVB131083 GEX131080:GEX131083 GOT131080:GOT131083 GYP131080:GYP131083 HIL131080:HIL131083 HSH131080:HSH131083 ICD131080:ICD131083 ILZ131080:ILZ131083 IVV131080:IVV131083 JFR131080:JFR131083 JPN131080:JPN131083 JZJ131080:JZJ131083 KJF131080:KJF131083 KTB131080:KTB131083 LCX131080:LCX131083 LMT131080:LMT131083 LWP131080:LWP131083 MGL131080:MGL131083 MQH131080:MQH131083 NAD131080:NAD131083 NJZ131080:NJZ131083 NTV131080:NTV131083 ODR131080:ODR131083 ONN131080:ONN131083 OXJ131080:OXJ131083 PHF131080:PHF131083 PRB131080:PRB131083 QAX131080:QAX131083 QKT131080:QKT131083 QUP131080:QUP131083 REL131080:REL131083 ROH131080:ROH131083 RYD131080:RYD131083 SHZ131080:SHZ131083 SRV131080:SRV131083 TBR131080:TBR131083 TLN131080:TLN131083 TVJ131080:TVJ131083 UFF131080:UFF131083 UPB131080:UPB131083 UYX131080:UYX131083 VIT131080:VIT131083 VSP131080:VSP131083 WCL131080:WCL131083 WMH131080:WMH131083 WWD131080:WWD131083 V196616:V196619 JR196616:JR196619 TN196616:TN196619 ADJ196616:ADJ196619 ANF196616:ANF196619 AXB196616:AXB196619 BGX196616:BGX196619 BQT196616:BQT196619 CAP196616:CAP196619 CKL196616:CKL196619 CUH196616:CUH196619 DED196616:DED196619 DNZ196616:DNZ196619 DXV196616:DXV196619 EHR196616:EHR196619 ERN196616:ERN196619 FBJ196616:FBJ196619 FLF196616:FLF196619 FVB196616:FVB196619 GEX196616:GEX196619 GOT196616:GOT196619 GYP196616:GYP196619 HIL196616:HIL196619 HSH196616:HSH196619 ICD196616:ICD196619 ILZ196616:ILZ196619 IVV196616:IVV196619 JFR196616:JFR196619 JPN196616:JPN196619 JZJ196616:JZJ196619 KJF196616:KJF196619 KTB196616:KTB196619 LCX196616:LCX196619 LMT196616:LMT196619 LWP196616:LWP196619 MGL196616:MGL196619 MQH196616:MQH196619 NAD196616:NAD196619 NJZ196616:NJZ196619 NTV196616:NTV196619 ODR196616:ODR196619 ONN196616:ONN196619 OXJ196616:OXJ196619 PHF196616:PHF196619 PRB196616:PRB196619 QAX196616:QAX196619 QKT196616:QKT196619 QUP196616:QUP196619 REL196616:REL196619 ROH196616:ROH196619 RYD196616:RYD196619 SHZ196616:SHZ196619 SRV196616:SRV196619 TBR196616:TBR196619 TLN196616:TLN196619 TVJ196616:TVJ196619 UFF196616:UFF196619 UPB196616:UPB196619 UYX196616:UYX196619 VIT196616:VIT196619 VSP196616:VSP196619 WCL196616:WCL196619 WMH196616:WMH196619 WWD196616:WWD196619 V262152:V262155 JR262152:JR262155 TN262152:TN262155 ADJ262152:ADJ262155 ANF262152:ANF262155 AXB262152:AXB262155 BGX262152:BGX262155 BQT262152:BQT262155 CAP262152:CAP262155 CKL262152:CKL262155 CUH262152:CUH262155 DED262152:DED262155 DNZ262152:DNZ262155 DXV262152:DXV262155 EHR262152:EHR262155 ERN262152:ERN262155 FBJ262152:FBJ262155 FLF262152:FLF262155 FVB262152:FVB262155 GEX262152:GEX262155 GOT262152:GOT262155 GYP262152:GYP262155 HIL262152:HIL262155 HSH262152:HSH262155 ICD262152:ICD262155 ILZ262152:ILZ262155 IVV262152:IVV262155 JFR262152:JFR262155 JPN262152:JPN262155 JZJ262152:JZJ262155 KJF262152:KJF262155 KTB262152:KTB262155 LCX262152:LCX262155 LMT262152:LMT262155 LWP262152:LWP262155 MGL262152:MGL262155 MQH262152:MQH262155 NAD262152:NAD262155 NJZ262152:NJZ262155 NTV262152:NTV262155 ODR262152:ODR262155 ONN262152:ONN262155 OXJ262152:OXJ262155 PHF262152:PHF262155 PRB262152:PRB262155 QAX262152:QAX262155 QKT262152:QKT262155 QUP262152:QUP262155 REL262152:REL262155 ROH262152:ROH262155 RYD262152:RYD262155 SHZ262152:SHZ262155 SRV262152:SRV262155 TBR262152:TBR262155 TLN262152:TLN262155 TVJ262152:TVJ262155 UFF262152:UFF262155 UPB262152:UPB262155 UYX262152:UYX262155 VIT262152:VIT262155 VSP262152:VSP262155 WCL262152:WCL262155 WMH262152:WMH262155 WWD262152:WWD262155 V327688:V327691 JR327688:JR327691 TN327688:TN327691 ADJ327688:ADJ327691 ANF327688:ANF327691 AXB327688:AXB327691 BGX327688:BGX327691 BQT327688:BQT327691 CAP327688:CAP327691 CKL327688:CKL327691 CUH327688:CUH327691 DED327688:DED327691 DNZ327688:DNZ327691 DXV327688:DXV327691 EHR327688:EHR327691 ERN327688:ERN327691 FBJ327688:FBJ327691 FLF327688:FLF327691 FVB327688:FVB327691 GEX327688:GEX327691 GOT327688:GOT327691 GYP327688:GYP327691 HIL327688:HIL327691 HSH327688:HSH327691 ICD327688:ICD327691 ILZ327688:ILZ327691 IVV327688:IVV327691 JFR327688:JFR327691 JPN327688:JPN327691 JZJ327688:JZJ327691 KJF327688:KJF327691 KTB327688:KTB327691 LCX327688:LCX327691 LMT327688:LMT327691 LWP327688:LWP327691 MGL327688:MGL327691 MQH327688:MQH327691 NAD327688:NAD327691 NJZ327688:NJZ327691 NTV327688:NTV327691 ODR327688:ODR327691 ONN327688:ONN327691 OXJ327688:OXJ327691 PHF327688:PHF327691 PRB327688:PRB327691 QAX327688:QAX327691 QKT327688:QKT327691 QUP327688:QUP327691 REL327688:REL327691 ROH327688:ROH327691 RYD327688:RYD327691 SHZ327688:SHZ327691 SRV327688:SRV327691 TBR327688:TBR327691 TLN327688:TLN327691 TVJ327688:TVJ327691 UFF327688:UFF327691 UPB327688:UPB327691 UYX327688:UYX327691 VIT327688:VIT327691 VSP327688:VSP327691 WCL327688:WCL327691 WMH327688:WMH327691 WWD327688:WWD327691 V393224:V393227 JR393224:JR393227 TN393224:TN393227 ADJ393224:ADJ393227 ANF393224:ANF393227 AXB393224:AXB393227 BGX393224:BGX393227 BQT393224:BQT393227 CAP393224:CAP393227 CKL393224:CKL393227 CUH393224:CUH393227 DED393224:DED393227 DNZ393224:DNZ393227 DXV393224:DXV393227 EHR393224:EHR393227 ERN393224:ERN393227 FBJ393224:FBJ393227 FLF393224:FLF393227 FVB393224:FVB393227 GEX393224:GEX393227 GOT393224:GOT393227 GYP393224:GYP393227 HIL393224:HIL393227 HSH393224:HSH393227 ICD393224:ICD393227 ILZ393224:ILZ393227 IVV393224:IVV393227 JFR393224:JFR393227 JPN393224:JPN393227 JZJ393224:JZJ393227 KJF393224:KJF393227 KTB393224:KTB393227 LCX393224:LCX393227 LMT393224:LMT393227 LWP393224:LWP393227 MGL393224:MGL393227 MQH393224:MQH393227 NAD393224:NAD393227 NJZ393224:NJZ393227 NTV393224:NTV393227 ODR393224:ODR393227 ONN393224:ONN393227 OXJ393224:OXJ393227 PHF393224:PHF393227 PRB393224:PRB393227 QAX393224:QAX393227 QKT393224:QKT393227 QUP393224:QUP393227 REL393224:REL393227 ROH393224:ROH393227 RYD393224:RYD393227 SHZ393224:SHZ393227 SRV393224:SRV393227 TBR393224:TBR393227 TLN393224:TLN393227 TVJ393224:TVJ393227 UFF393224:UFF393227 UPB393224:UPB393227 UYX393224:UYX393227 VIT393224:VIT393227 VSP393224:VSP393227 WCL393224:WCL393227 WMH393224:WMH393227 WWD393224:WWD393227 V458760:V458763 JR458760:JR458763 TN458760:TN458763 ADJ458760:ADJ458763 ANF458760:ANF458763 AXB458760:AXB458763 BGX458760:BGX458763 BQT458760:BQT458763 CAP458760:CAP458763 CKL458760:CKL458763 CUH458760:CUH458763 DED458760:DED458763 DNZ458760:DNZ458763 DXV458760:DXV458763 EHR458760:EHR458763 ERN458760:ERN458763 FBJ458760:FBJ458763 FLF458760:FLF458763 FVB458760:FVB458763 GEX458760:GEX458763 GOT458760:GOT458763 GYP458760:GYP458763 HIL458760:HIL458763 HSH458760:HSH458763 ICD458760:ICD458763 ILZ458760:ILZ458763 IVV458760:IVV458763 JFR458760:JFR458763 JPN458760:JPN458763 JZJ458760:JZJ458763 KJF458760:KJF458763 KTB458760:KTB458763 LCX458760:LCX458763 LMT458760:LMT458763 LWP458760:LWP458763 MGL458760:MGL458763 MQH458760:MQH458763 NAD458760:NAD458763 NJZ458760:NJZ458763 NTV458760:NTV458763 ODR458760:ODR458763 ONN458760:ONN458763 OXJ458760:OXJ458763 PHF458760:PHF458763 PRB458760:PRB458763 QAX458760:QAX458763 QKT458760:QKT458763 QUP458760:QUP458763 REL458760:REL458763 ROH458760:ROH458763 RYD458760:RYD458763 SHZ458760:SHZ458763 SRV458760:SRV458763 TBR458760:TBR458763 TLN458760:TLN458763 TVJ458760:TVJ458763 UFF458760:UFF458763 UPB458760:UPB458763 UYX458760:UYX458763 VIT458760:VIT458763 VSP458760:VSP458763 WCL458760:WCL458763 WMH458760:WMH458763 WWD458760:WWD458763 V524296:V524299 JR524296:JR524299 TN524296:TN524299 ADJ524296:ADJ524299 ANF524296:ANF524299 AXB524296:AXB524299 BGX524296:BGX524299 BQT524296:BQT524299 CAP524296:CAP524299 CKL524296:CKL524299 CUH524296:CUH524299 DED524296:DED524299 DNZ524296:DNZ524299 DXV524296:DXV524299 EHR524296:EHR524299 ERN524296:ERN524299 FBJ524296:FBJ524299 FLF524296:FLF524299 FVB524296:FVB524299 GEX524296:GEX524299 GOT524296:GOT524299 GYP524296:GYP524299 HIL524296:HIL524299 HSH524296:HSH524299 ICD524296:ICD524299 ILZ524296:ILZ524299 IVV524296:IVV524299 JFR524296:JFR524299 JPN524296:JPN524299 JZJ524296:JZJ524299 KJF524296:KJF524299 KTB524296:KTB524299 LCX524296:LCX524299 LMT524296:LMT524299 LWP524296:LWP524299 MGL524296:MGL524299 MQH524296:MQH524299 NAD524296:NAD524299 NJZ524296:NJZ524299 NTV524296:NTV524299 ODR524296:ODR524299 ONN524296:ONN524299 OXJ524296:OXJ524299 PHF524296:PHF524299 PRB524296:PRB524299 QAX524296:QAX524299 QKT524296:QKT524299 QUP524296:QUP524299 REL524296:REL524299 ROH524296:ROH524299 RYD524296:RYD524299 SHZ524296:SHZ524299 SRV524296:SRV524299 TBR524296:TBR524299 TLN524296:TLN524299 TVJ524296:TVJ524299 UFF524296:UFF524299 UPB524296:UPB524299 UYX524296:UYX524299 VIT524296:VIT524299 VSP524296:VSP524299 WCL524296:WCL524299 WMH524296:WMH524299 WWD524296:WWD524299 V589832:V589835 JR589832:JR589835 TN589832:TN589835 ADJ589832:ADJ589835 ANF589832:ANF589835 AXB589832:AXB589835 BGX589832:BGX589835 BQT589832:BQT589835 CAP589832:CAP589835 CKL589832:CKL589835 CUH589832:CUH589835 DED589832:DED589835 DNZ589832:DNZ589835 DXV589832:DXV589835 EHR589832:EHR589835 ERN589832:ERN589835 FBJ589832:FBJ589835 FLF589832:FLF589835 FVB589832:FVB589835 GEX589832:GEX589835 GOT589832:GOT589835 GYP589832:GYP589835 HIL589832:HIL589835 HSH589832:HSH589835 ICD589832:ICD589835 ILZ589832:ILZ589835 IVV589832:IVV589835 JFR589832:JFR589835 JPN589832:JPN589835 JZJ589832:JZJ589835 KJF589832:KJF589835 KTB589832:KTB589835 LCX589832:LCX589835 LMT589832:LMT589835 LWP589832:LWP589835 MGL589832:MGL589835 MQH589832:MQH589835 NAD589832:NAD589835 NJZ589832:NJZ589835 NTV589832:NTV589835 ODR589832:ODR589835 ONN589832:ONN589835 OXJ589832:OXJ589835 PHF589832:PHF589835 PRB589832:PRB589835 QAX589832:QAX589835 QKT589832:QKT589835 QUP589832:QUP589835 REL589832:REL589835 ROH589832:ROH589835 RYD589832:RYD589835 SHZ589832:SHZ589835 SRV589832:SRV589835 TBR589832:TBR589835 TLN589832:TLN589835 TVJ589832:TVJ589835 UFF589832:UFF589835 UPB589832:UPB589835 UYX589832:UYX589835 VIT589832:VIT589835 VSP589832:VSP589835 WCL589832:WCL589835 WMH589832:WMH589835 WWD589832:WWD589835 V655368:V655371 JR655368:JR655371 TN655368:TN655371 ADJ655368:ADJ655371 ANF655368:ANF655371 AXB655368:AXB655371 BGX655368:BGX655371 BQT655368:BQT655371 CAP655368:CAP655371 CKL655368:CKL655371 CUH655368:CUH655371 DED655368:DED655371 DNZ655368:DNZ655371 DXV655368:DXV655371 EHR655368:EHR655371 ERN655368:ERN655371 FBJ655368:FBJ655371 FLF655368:FLF655371 FVB655368:FVB655371 GEX655368:GEX655371 GOT655368:GOT655371 GYP655368:GYP655371 HIL655368:HIL655371 HSH655368:HSH655371 ICD655368:ICD655371 ILZ655368:ILZ655371 IVV655368:IVV655371 JFR655368:JFR655371 JPN655368:JPN655371 JZJ655368:JZJ655371 KJF655368:KJF655371 KTB655368:KTB655371 LCX655368:LCX655371 LMT655368:LMT655371 LWP655368:LWP655371 MGL655368:MGL655371 MQH655368:MQH655371 NAD655368:NAD655371 NJZ655368:NJZ655371 NTV655368:NTV655371 ODR655368:ODR655371 ONN655368:ONN655371 OXJ655368:OXJ655371 PHF655368:PHF655371 PRB655368:PRB655371 QAX655368:QAX655371 QKT655368:QKT655371 QUP655368:QUP655371 REL655368:REL655371 ROH655368:ROH655371 RYD655368:RYD655371 SHZ655368:SHZ655371 SRV655368:SRV655371 TBR655368:TBR655371 TLN655368:TLN655371 TVJ655368:TVJ655371 UFF655368:UFF655371 UPB655368:UPB655371 UYX655368:UYX655371 VIT655368:VIT655371 VSP655368:VSP655371 WCL655368:WCL655371 WMH655368:WMH655371 WWD655368:WWD655371 V720904:V720907 JR720904:JR720907 TN720904:TN720907 ADJ720904:ADJ720907 ANF720904:ANF720907 AXB720904:AXB720907 BGX720904:BGX720907 BQT720904:BQT720907 CAP720904:CAP720907 CKL720904:CKL720907 CUH720904:CUH720907 DED720904:DED720907 DNZ720904:DNZ720907 DXV720904:DXV720907 EHR720904:EHR720907 ERN720904:ERN720907 FBJ720904:FBJ720907 FLF720904:FLF720907 FVB720904:FVB720907 GEX720904:GEX720907 GOT720904:GOT720907 GYP720904:GYP720907 HIL720904:HIL720907 HSH720904:HSH720907 ICD720904:ICD720907 ILZ720904:ILZ720907 IVV720904:IVV720907 JFR720904:JFR720907 JPN720904:JPN720907 JZJ720904:JZJ720907 KJF720904:KJF720907 KTB720904:KTB720907 LCX720904:LCX720907 LMT720904:LMT720907 LWP720904:LWP720907 MGL720904:MGL720907 MQH720904:MQH720907 NAD720904:NAD720907 NJZ720904:NJZ720907 NTV720904:NTV720907 ODR720904:ODR720907 ONN720904:ONN720907 OXJ720904:OXJ720907 PHF720904:PHF720907 PRB720904:PRB720907 QAX720904:QAX720907 QKT720904:QKT720907 QUP720904:QUP720907 REL720904:REL720907 ROH720904:ROH720907 RYD720904:RYD720907 SHZ720904:SHZ720907 SRV720904:SRV720907 TBR720904:TBR720907 TLN720904:TLN720907 TVJ720904:TVJ720907 UFF720904:UFF720907 UPB720904:UPB720907 UYX720904:UYX720907 VIT720904:VIT720907 VSP720904:VSP720907 WCL720904:WCL720907 WMH720904:WMH720907 WWD720904:WWD720907 V786440:V786443 JR786440:JR786443 TN786440:TN786443 ADJ786440:ADJ786443 ANF786440:ANF786443 AXB786440:AXB786443 BGX786440:BGX786443 BQT786440:BQT786443 CAP786440:CAP786443 CKL786440:CKL786443 CUH786440:CUH786443 DED786440:DED786443 DNZ786440:DNZ786443 DXV786440:DXV786443 EHR786440:EHR786443 ERN786440:ERN786443 FBJ786440:FBJ786443 FLF786440:FLF786443 FVB786440:FVB786443 GEX786440:GEX786443 GOT786440:GOT786443 GYP786440:GYP786443 HIL786440:HIL786443 HSH786440:HSH786443 ICD786440:ICD786443 ILZ786440:ILZ786443 IVV786440:IVV786443 JFR786440:JFR786443 JPN786440:JPN786443 JZJ786440:JZJ786443 KJF786440:KJF786443 KTB786440:KTB786443 LCX786440:LCX786443 LMT786440:LMT786443 LWP786440:LWP786443 MGL786440:MGL786443 MQH786440:MQH786443 NAD786440:NAD786443 NJZ786440:NJZ786443 NTV786440:NTV786443 ODR786440:ODR786443 ONN786440:ONN786443 OXJ786440:OXJ786443 PHF786440:PHF786443 PRB786440:PRB786443 QAX786440:QAX786443 QKT786440:QKT786443 QUP786440:QUP786443 REL786440:REL786443 ROH786440:ROH786443 RYD786440:RYD786443 SHZ786440:SHZ786443 SRV786440:SRV786443 TBR786440:TBR786443 TLN786440:TLN786443 TVJ786440:TVJ786443 UFF786440:UFF786443 UPB786440:UPB786443 UYX786440:UYX786443 VIT786440:VIT786443 VSP786440:VSP786443 WCL786440:WCL786443 WMH786440:WMH786443 WWD786440:WWD786443 V851976:V851979 JR851976:JR851979 TN851976:TN851979 ADJ851976:ADJ851979 ANF851976:ANF851979 AXB851976:AXB851979 BGX851976:BGX851979 BQT851976:BQT851979 CAP851976:CAP851979 CKL851976:CKL851979 CUH851976:CUH851979 DED851976:DED851979 DNZ851976:DNZ851979 DXV851976:DXV851979 EHR851976:EHR851979 ERN851976:ERN851979 FBJ851976:FBJ851979 FLF851976:FLF851979 FVB851976:FVB851979 GEX851976:GEX851979 GOT851976:GOT851979 GYP851976:GYP851979 HIL851976:HIL851979 HSH851976:HSH851979 ICD851976:ICD851979 ILZ851976:ILZ851979 IVV851976:IVV851979 JFR851976:JFR851979 JPN851976:JPN851979 JZJ851976:JZJ851979 KJF851976:KJF851979 KTB851976:KTB851979 LCX851976:LCX851979 LMT851976:LMT851979 LWP851976:LWP851979 MGL851976:MGL851979 MQH851976:MQH851979 NAD851976:NAD851979 NJZ851976:NJZ851979 NTV851976:NTV851979 ODR851976:ODR851979 ONN851976:ONN851979 OXJ851976:OXJ851979 PHF851976:PHF851979 PRB851976:PRB851979 QAX851976:QAX851979 QKT851976:QKT851979 QUP851976:QUP851979 REL851976:REL851979 ROH851976:ROH851979 RYD851976:RYD851979 SHZ851976:SHZ851979 SRV851976:SRV851979 TBR851976:TBR851979 TLN851976:TLN851979 TVJ851976:TVJ851979 UFF851976:UFF851979 UPB851976:UPB851979 UYX851976:UYX851979 VIT851976:VIT851979 VSP851976:VSP851979 WCL851976:WCL851979 WMH851976:WMH851979 WWD851976:WWD851979 V917512:V917515 JR917512:JR917515 TN917512:TN917515 ADJ917512:ADJ917515 ANF917512:ANF917515 AXB917512:AXB917515 BGX917512:BGX917515 BQT917512:BQT917515 CAP917512:CAP917515 CKL917512:CKL917515 CUH917512:CUH917515 DED917512:DED917515 DNZ917512:DNZ917515 DXV917512:DXV917515 EHR917512:EHR917515 ERN917512:ERN917515 FBJ917512:FBJ917515 FLF917512:FLF917515 FVB917512:FVB917515 GEX917512:GEX917515 GOT917512:GOT917515 GYP917512:GYP917515 HIL917512:HIL917515 HSH917512:HSH917515 ICD917512:ICD917515 ILZ917512:ILZ917515 IVV917512:IVV917515 JFR917512:JFR917515 JPN917512:JPN917515 JZJ917512:JZJ917515 KJF917512:KJF917515 KTB917512:KTB917515 LCX917512:LCX917515 LMT917512:LMT917515 LWP917512:LWP917515 MGL917512:MGL917515 MQH917512:MQH917515 NAD917512:NAD917515 NJZ917512:NJZ917515 NTV917512:NTV917515 ODR917512:ODR917515 ONN917512:ONN917515 OXJ917512:OXJ917515 PHF917512:PHF917515 PRB917512:PRB917515 QAX917512:QAX917515 QKT917512:QKT917515 QUP917512:QUP917515 REL917512:REL917515 ROH917512:ROH917515 RYD917512:RYD917515 SHZ917512:SHZ917515 SRV917512:SRV917515 TBR917512:TBR917515 TLN917512:TLN917515 TVJ917512:TVJ917515 UFF917512:UFF917515 UPB917512:UPB917515 UYX917512:UYX917515 VIT917512:VIT917515 VSP917512:VSP917515 WCL917512:WCL917515 WMH917512:WMH917515 WWD917512:WWD917515 V983048:V983051 JR983048:JR983051 TN983048:TN983051 ADJ983048:ADJ983051 ANF983048:ANF983051 AXB983048:AXB983051 BGX983048:BGX983051 BQT983048:BQT983051 CAP983048:CAP983051 CKL983048:CKL983051 CUH983048:CUH983051 DED983048:DED983051 DNZ983048:DNZ983051 DXV983048:DXV983051 EHR983048:EHR983051 ERN983048:ERN983051 FBJ983048:FBJ983051 FLF983048:FLF983051 FVB983048:FVB983051 GEX983048:GEX983051 GOT983048:GOT983051 GYP983048:GYP983051 HIL983048:HIL983051 HSH983048:HSH983051 ICD983048:ICD983051 ILZ983048:ILZ983051 IVV983048:IVV983051 JFR983048:JFR983051 JPN983048:JPN983051 JZJ983048:JZJ983051 KJF983048:KJF983051 KTB983048:KTB983051 LCX983048:LCX983051 LMT983048:LMT983051 LWP983048:LWP983051 MGL983048:MGL983051 MQH983048:MQH983051 NAD983048:NAD983051 NJZ983048:NJZ983051 NTV983048:NTV983051 ODR983048:ODR983051 ONN983048:ONN983051 OXJ983048:OXJ983051 PHF983048:PHF983051 PRB983048:PRB983051 QAX983048:QAX983051 QKT983048:QKT983051 QUP983048:QUP983051 REL983048:REL983051 ROH983048:ROH983051 RYD983048:RYD983051 SHZ983048:SHZ983051 SRV983048:SRV983051 TBR983048:TBR983051 TLN983048:TLN983051 TVJ983048:TVJ983051 UFF983048:UFF983051 UPB983048:UPB983051 UYX983048:UYX983051 VIT983048:VIT983051 VSP983048:VSP983051 WCL983048:WCL983051 WMH983048:WMH983051 WWD983048:WWD983051 V2 JR2 TN2 ADJ2 ANF2 AXB2 BGX2 BQT2 CAP2 CKL2 CUH2 DED2 DNZ2 DXV2 EHR2 ERN2 FBJ2 FLF2 FVB2 GEX2 GOT2 GYP2 HIL2 HSH2 ICD2 ILZ2 IVV2 JFR2 JPN2 JZJ2 KJF2 KTB2 LCX2 LMT2 LWP2 MGL2 MQH2 NAD2 NJZ2 NTV2 ODR2 ONN2 OXJ2 PHF2 PRB2 QAX2 QKT2 QUP2 REL2 ROH2 RYD2 SHZ2 SRV2 TBR2 TLN2 TVJ2 UFF2 UPB2 UYX2 VIT2 VSP2 WCL2 WMH2 WWD2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xr:uid="{00000000-0002-0000-0600-000018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U8:U11 JQ8:JQ11 TM8:TM11 ADI8:ADI11 ANE8:ANE11 AXA8:AXA11 BGW8:BGW11 BQS8:BQS11 CAO8:CAO11 CKK8:CKK11 CUG8:CUG11 DEC8:DEC11 DNY8:DNY11 DXU8:DXU11 EHQ8:EHQ11 ERM8:ERM11 FBI8:FBI11 FLE8:FLE11 FVA8:FVA11 GEW8:GEW11 GOS8:GOS11 GYO8:GYO11 HIK8:HIK11 HSG8:HSG11 ICC8:ICC11 ILY8:ILY11 IVU8:IVU11 JFQ8:JFQ11 JPM8:JPM11 JZI8:JZI11 KJE8:KJE11 KTA8:KTA11 LCW8:LCW11 LMS8:LMS11 LWO8:LWO11 MGK8:MGK11 MQG8:MQG11 NAC8:NAC11 NJY8:NJY11 NTU8:NTU11 ODQ8:ODQ11 ONM8:ONM11 OXI8:OXI11 PHE8:PHE11 PRA8:PRA11 QAW8:QAW11 QKS8:QKS11 QUO8:QUO11 REK8:REK11 ROG8:ROG11 RYC8:RYC11 SHY8:SHY11 SRU8:SRU11 TBQ8:TBQ11 TLM8:TLM11 TVI8:TVI11 UFE8:UFE11 UPA8:UPA11 UYW8:UYW11 VIS8:VIS11 VSO8:VSO11 WCK8:WCK11 WMG8:WMG11 WWC8:WWC11 U65544:U65547 JQ65544:JQ65547 TM65544:TM65547 ADI65544:ADI65547 ANE65544:ANE65547 AXA65544:AXA65547 BGW65544:BGW65547 BQS65544:BQS65547 CAO65544:CAO65547 CKK65544:CKK65547 CUG65544:CUG65547 DEC65544:DEC65547 DNY65544:DNY65547 DXU65544:DXU65547 EHQ65544:EHQ65547 ERM65544:ERM65547 FBI65544:FBI65547 FLE65544:FLE65547 FVA65544:FVA65547 GEW65544:GEW65547 GOS65544:GOS65547 GYO65544:GYO65547 HIK65544:HIK65547 HSG65544:HSG65547 ICC65544:ICC65547 ILY65544:ILY65547 IVU65544:IVU65547 JFQ65544:JFQ65547 JPM65544:JPM65547 JZI65544:JZI65547 KJE65544:KJE65547 KTA65544:KTA65547 LCW65544:LCW65547 LMS65544:LMS65547 LWO65544:LWO65547 MGK65544:MGK65547 MQG65544:MQG65547 NAC65544:NAC65547 NJY65544:NJY65547 NTU65544:NTU65547 ODQ65544:ODQ65547 ONM65544:ONM65547 OXI65544:OXI65547 PHE65544:PHE65547 PRA65544:PRA65547 QAW65544:QAW65547 QKS65544:QKS65547 QUO65544:QUO65547 REK65544:REK65547 ROG65544:ROG65547 RYC65544:RYC65547 SHY65544:SHY65547 SRU65544:SRU65547 TBQ65544:TBQ65547 TLM65544:TLM65547 TVI65544:TVI65547 UFE65544:UFE65547 UPA65544:UPA65547 UYW65544:UYW65547 VIS65544:VIS65547 VSO65544:VSO65547 WCK65544:WCK65547 WMG65544:WMG65547 WWC65544:WWC65547 U131080:U131083 JQ131080:JQ131083 TM131080:TM131083 ADI131080:ADI131083 ANE131080:ANE131083 AXA131080:AXA131083 BGW131080:BGW131083 BQS131080:BQS131083 CAO131080:CAO131083 CKK131080:CKK131083 CUG131080:CUG131083 DEC131080:DEC131083 DNY131080:DNY131083 DXU131080:DXU131083 EHQ131080:EHQ131083 ERM131080:ERM131083 FBI131080:FBI131083 FLE131080:FLE131083 FVA131080:FVA131083 GEW131080:GEW131083 GOS131080:GOS131083 GYO131080:GYO131083 HIK131080:HIK131083 HSG131080:HSG131083 ICC131080:ICC131083 ILY131080:ILY131083 IVU131080:IVU131083 JFQ131080:JFQ131083 JPM131080:JPM131083 JZI131080:JZI131083 KJE131080:KJE131083 KTA131080:KTA131083 LCW131080:LCW131083 LMS131080:LMS131083 LWO131080:LWO131083 MGK131080:MGK131083 MQG131080:MQG131083 NAC131080:NAC131083 NJY131080:NJY131083 NTU131080:NTU131083 ODQ131080:ODQ131083 ONM131080:ONM131083 OXI131080:OXI131083 PHE131080:PHE131083 PRA131080:PRA131083 QAW131080:QAW131083 QKS131080:QKS131083 QUO131080:QUO131083 REK131080:REK131083 ROG131080:ROG131083 RYC131080:RYC131083 SHY131080:SHY131083 SRU131080:SRU131083 TBQ131080:TBQ131083 TLM131080:TLM131083 TVI131080:TVI131083 UFE131080:UFE131083 UPA131080:UPA131083 UYW131080:UYW131083 VIS131080:VIS131083 VSO131080:VSO131083 WCK131080:WCK131083 WMG131080:WMG131083 WWC131080:WWC131083 U196616:U196619 JQ196616:JQ196619 TM196616:TM196619 ADI196616:ADI196619 ANE196616:ANE196619 AXA196616:AXA196619 BGW196616:BGW196619 BQS196616:BQS196619 CAO196616:CAO196619 CKK196616:CKK196619 CUG196616:CUG196619 DEC196616:DEC196619 DNY196616:DNY196619 DXU196616:DXU196619 EHQ196616:EHQ196619 ERM196616:ERM196619 FBI196616:FBI196619 FLE196616:FLE196619 FVA196616:FVA196619 GEW196616:GEW196619 GOS196616:GOS196619 GYO196616:GYO196619 HIK196616:HIK196619 HSG196616:HSG196619 ICC196616:ICC196619 ILY196616:ILY196619 IVU196616:IVU196619 JFQ196616:JFQ196619 JPM196616:JPM196619 JZI196616:JZI196619 KJE196616:KJE196619 KTA196616:KTA196619 LCW196616:LCW196619 LMS196616:LMS196619 LWO196616:LWO196619 MGK196616:MGK196619 MQG196616:MQG196619 NAC196616:NAC196619 NJY196616:NJY196619 NTU196616:NTU196619 ODQ196616:ODQ196619 ONM196616:ONM196619 OXI196616:OXI196619 PHE196616:PHE196619 PRA196616:PRA196619 QAW196616:QAW196619 QKS196616:QKS196619 QUO196616:QUO196619 REK196616:REK196619 ROG196616:ROG196619 RYC196616:RYC196619 SHY196616:SHY196619 SRU196616:SRU196619 TBQ196616:TBQ196619 TLM196616:TLM196619 TVI196616:TVI196619 UFE196616:UFE196619 UPA196616:UPA196619 UYW196616:UYW196619 VIS196616:VIS196619 VSO196616:VSO196619 WCK196616:WCK196619 WMG196616:WMG196619 WWC196616:WWC196619 U262152:U262155 JQ262152:JQ262155 TM262152:TM262155 ADI262152:ADI262155 ANE262152:ANE262155 AXA262152:AXA262155 BGW262152:BGW262155 BQS262152:BQS262155 CAO262152:CAO262155 CKK262152:CKK262155 CUG262152:CUG262155 DEC262152:DEC262155 DNY262152:DNY262155 DXU262152:DXU262155 EHQ262152:EHQ262155 ERM262152:ERM262155 FBI262152:FBI262155 FLE262152:FLE262155 FVA262152:FVA262155 GEW262152:GEW262155 GOS262152:GOS262155 GYO262152:GYO262155 HIK262152:HIK262155 HSG262152:HSG262155 ICC262152:ICC262155 ILY262152:ILY262155 IVU262152:IVU262155 JFQ262152:JFQ262155 JPM262152:JPM262155 JZI262152:JZI262155 KJE262152:KJE262155 KTA262152:KTA262155 LCW262152:LCW262155 LMS262152:LMS262155 LWO262152:LWO262155 MGK262152:MGK262155 MQG262152:MQG262155 NAC262152:NAC262155 NJY262152:NJY262155 NTU262152:NTU262155 ODQ262152:ODQ262155 ONM262152:ONM262155 OXI262152:OXI262155 PHE262152:PHE262155 PRA262152:PRA262155 QAW262152:QAW262155 QKS262152:QKS262155 QUO262152:QUO262155 REK262152:REK262155 ROG262152:ROG262155 RYC262152:RYC262155 SHY262152:SHY262155 SRU262152:SRU262155 TBQ262152:TBQ262155 TLM262152:TLM262155 TVI262152:TVI262155 UFE262152:UFE262155 UPA262152:UPA262155 UYW262152:UYW262155 VIS262152:VIS262155 VSO262152:VSO262155 WCK262152:WCK262155 WMG262152:WMG262155 WWC262152:WWC262155 U327688:U327691 JQ327688:JQ327691 TM327688:TM327691 ADI327688:ADI327691 ANE327688:ANE327691 AXA327688:AXA327691 BGW327688:BGW327691 BQS327688:BQS327691 CAO327688:CAO327691 CKK327688:CKK327691 CUG327688:CUG327691 DEC327688:DEC327691 DNY327688:DNY327691 DXU327688:DXU327691 EHQ327688:EHQ327691 ERM327688:ERM327691 FBI327688:FBI327691 FLE327688:FLE327691 FVA327688:FVA327691 GEW327688:GEW327691 GOS327688:GOS327691 GYO327688:GYO327691 HIK327688:HIK327691 HSG327688:HSG327691 ICC327688:ICC327691 ILY327688:ILY327691 IVU327688:IVU327691 JFQ327688:JFQ327691 JPM327688:JPM327691 JZI327688:JZI327691 KJE327688:KJE327691 KTA327688:KTA327691 LCW327688:LCW327691 LMS327688:LMS327691 LWO327688:LWO327691 MGK327688:MGK327691 MQG327688:MQG327691 NAC327688:NAC327691 NJY327688:NJY327691 NTU327688:NTU327691 ODQ327688:ODQ327691 ONM327688:ONM327691 OXI327688:OXI327691 PHE327688:PHE327691 PRA327688:PRA327691 QAW327688:QAW327691 QKS327688:QKS327691 QUO327688:QUO327691 REK327688:REK327691 ROG327688:ROG327691 RYC327688:RYC327691 SHY327688:SHY327691 SRU327688:SRU327691 TBQ327688:TBQ327691 TLM327688:TLM327691 TVI327688:TVI327691 UFE327688:UFE327691 UPA327688:UPA327691 UYW327688:UYW327691 VIS327688:VIS327691 VSO327688:VSO327691 WCK327688:WCK327691 WMG327688:WMG327691 WWC327688:WWC327691 U393224:U393227 JQ393224:JQ393227 TM393224:TM393227 ADI393224:ADI393227 ANE393224:ANE393227 AXA393224:AXA393227 BGW393224:BGW393227 BQS393224:BQS393227 CAO393224:CAO393227 CKK393224:CKK393227 CUG393224:CUG393227 DEC393224:DEC393227 DNY393224:DNY393227 DXU393224:DXU393227 EHQ393224:EHQ393227 ERM393224:ERM393227 FBI393224:FBI393227 FLE393224:FLE393227 FVA393224:FVA393227 GEW393224:GEW393227 GOS393224:GOS393227 GYO393224:GYO393227 HIK393224:HIK393227 HSG393224:HSG393227 ICC393224:ICC393227 ILY393224:ILY393227 IVU393224:IVU393227 JFQ393224:JFQ393227 JPM393224:JPM393227 JZI393224:JZI393227 KJE393224:KJE393227 KTA393224:KTA393227 LCW393224:LCW393227 LMS393224:LMS393227 LWO393224:LWO393227 MGK393224:MGK393227 MQG393224:MQG393227 NAC393224:NAC393227 NJY393224:NJY393227 NTU393224:NTU393227 ODQ393224:ODQ393227 ONM393224:ONM393227 OXI393224:OXI393227 PHE393224:PHE393227 PRA393224:PRA393227 QAW393224:QAW393227 QKS393224:QKS393227 QUO393224:QUO393227 REK393224:REK393227 ROG393224:ROG393227 RYC393224:RYC393227 SHY393224:SHY393227 SRU393224:SRU393227 TBQ393224:TBQ393227 TLM393224:TLM393227 TVI393224:TVI393227 UFE393224:UFE393227 UPA393224:UPA393227 UYW393224:UYW393227 VIS393224:VIS393227 VSO393224:VSO393227 WCK393224:WCK393227 WMG393224:WMG393227 WWC393224:WWC393227 U458760:U458763 JQ458760:JQ458763 TM458760:TM458763 ADI458760:ADI458763 ANE458760:ANE458763 AXA458760:AXA458763 BGW458760:BGW458763 BQS458760:BQS458763 CAO458760:CAO458763 CKK458760:CKK458763 CUG458760:CUG458763 DEC458760:DEC458763 DNY458760:DNY458763 DXU458760:DXU458763 EHQ458760:EHQ458763 ERM458760:ERM458763 FBI458760:FBI458763 FLE458760:FLE458763 FVA458760:FVA458763 GEW458760:GEW458763 GOS458760:GOS458763 GYO458760:GYO458763 HIK458760:HIK458763 HSG458760:HSG458763 ICC458760:ICC458763 ILY458760:ILY458763 IVU458760:IVU458763 JFQ458760:JFQ458763 JPM458760:JPM458763 JZI458760:JZI458763 KJE458760:KJE458763 KTA458760:KTA458763 LCW458760:LCW458763 LMS458760:LMS458763 LWO458760:LWO458763 MGK458760:MGK458763 MQG458760:MQG458763 NAC458760:NAC458763 NJY458760:NJY458763 NTU458760:NTU458763 ODQ458760:ODQ458763 ONM458760:ONM458763 OXI458760:OXI458763 PHE458760:PHE458763 PRA458760:PRA458763 QAW458760:QAW458763 QKS458760:QKS458763 QUO458760:QUO458763 REK458760:REK458763 ROG458760:ROG458763 RYC458760:RYC458763 SHY458760:SHY458763 SRU458760:SRU458763 TBQ458760:TBQ458763 TLM458760:TLM458763 TVI458760:TVI458763 UFE458760:UFE458763 UPA458760:UPA458763 UYW458760:UYW458763 VIS458760:VIS458763 VSO458760:VSO458763 WCK458760:WCK458763 WMG458760:WMG458763 WWC458760:WWC458763 U524296:U524299 JQ524296:JQ524299 TM524296:TM524299 ADI524296:ADI524299 ANE524296:ANE524299 AXA524296:AXA524299 BGW524296:BGW524299 BQS524296:BQS524299 CAO524296:CAO524299 CKK524296:CKK524299 CUG524296:CUG524299 DEC524296:DEC524299 DNY524296:DNY524299 DXU524296:DXU524299 EHQ524296:EHQ524299 ERM524296:ERM524299 FBI524296:FBI524299 FLE524296:FLE524299 FVA524296:FVA524299 GEW524296:GEW524299 GOS524296:GOS524299 GYO524296:GYO524299 HIK524296:HIK524299 HSG524296:HSG524299 ICC524296:ICC524299 ILY524296:ILY524299 IVU524296:IVU524299 JFQ524296:JFQ524299 JPM524296:JPM524299 JZI524296:JZI524299 KJE524296:KJE524299 KTA524296:KTA524299 LCW524296:LCW524299 LMS524296:LMS524299 LWO524296:LWO524299 MGK524296:MGK524299 MQG524296:MQG524299 NAC524296:NAC524299 NJY524296:NJY524299 NTU524296:NTU524299 ODQ524296:ODQ524299 ONM524296:ONM524299 OXI524296:OXI524299 PHE524296:PHE524299 PRA524296:PRA524299 QAW524296:QAW524299 QKS524296:QKS524299 QUO524296:QUO524299 REK524296:REK524299 ROG524296:ROG524299 RYC524296:RYC524299 SHY524296:SHY524299 SRU524296:SRU524299 TBQ524296:TBQ524299 TLM524296:TLM524299 TVI524296:TVI524299 UFE524296:UFE524299 UPA524296:UPA524299 UYW524296:UYW524299 VIS524296:VIS524299 VSO524296:VSO524299 WCK524296:WCK524299 WMG524296:WMG524299 WWC524296:WWC524299 U589832:U589835 JQ589832:JQ589835 TM589832:TM589835 ADI589832:ADI589835 ANE589832:ANE589835 AXA589832:AXA589835 BGW589832:BGW589835 BQS589832:BQS589835 CAO589832:CAO589835 CKK589832:CKK589835 CUG589832:CUG589835 DEC589832:DEC589835 DNY589832:DNY589835 DXU589832:DXU589835 EHQ589832:EHQ589835 ERM589832:ERM589835 FBI589832:FBI589835 FLE589832:FLE589835 FVA589832:FVA589835 GEW589832:GEW589835 GOS589832:GOS589835 GYO589832:GYO589835 HIK589832:HIK589835 HSG589832:HSG589835 ICC589832:ICC589835 ILY589832:ILY589835 IVU589832:IVU589835 JFQ589832:JFQ589835 JPM589832:JPM589835 JZI589832:JZI589835 KJE589832:KJE589835 KTA589832:KTA589835 LCW589832:LCW589835 LMS589832:LMS589835 LWO589832:LWO589835 MGK589832:MGK589835 MQG589832:MQG589835 NAC589832:NAC589835 NJY589832:NJY589835 NTU589832:NTU589835 ODQ589832:ODQ589835 ONM589832:ONM589835 OXI589832:OXI589835 PHE589832:PHE589835 PRA589832:PRA589835 QAW589832:QAW589835 QKS589832:QKS589835 QUO589832:QUO589835 REK589832:REK589835 ROG589832:ROG589835 RYC589832:RYC589835 SHY589832:SHY589835 SRU589832:SRU589835 TBQ589832:TBQ589835 TLM589832:TLM589835 TVI589832:TVI589835 UFE589832:UFE589835 UPA589832:UPA589835 UYW589832:UYW589835 VIS589832:VIS589835 VSO589832:VSO589835 WCK589832:WCK589835 WMG589832:WMG589835 WWC589832:WWC589835 U655368:U655371 JQ655368:JQ655371 TM655368:TM655371 ADI655368:ADI655371 ANE655368:ANE655371 AXA655368:AXA655371 BGW655368:BGW655371 BQS655368:BQS655371 CAO655368:CAO655371 CKK655368:CKK655371 CUG655368:CUG655371 DEC655368:DEC655371 DNY655368:DNY655371 DXU655368:DXU655371 EHQ655368:EHQ655371 ERM655368:ERM655371 FBI655368:FBI655371 FLE655368:FLE655371 FVA655368:FVA655371 GEW655368:GEW655371 GOS655368:GOS655371 GYO655368:GYO655371 HIK655368:HIK655371 HSG655368:HSG655371 ICC655368:ICC655371 ILY655368:ILY655371 IVU655368:IVU655371 JFQ655368:JFQ655371 JPM655368:JPM655371 JZI655368:JZI655371 KJE655368:KJE655371 KTA655368:KTA655371 LCW655368:LCW655371 LMS655368:LMS655371 LWO655368:LWO655371 MGK655368:MGK655371 MQG655368:MQG655371 NAC655368:NAC655371 NJY655368:NJY655371 NTU655368:NTU655371 ODQ655368:ODQ655371 ONM655368:ONM655371 OXI655368:OXI655371 PHE655368:PHE655371 PRA655368:PRA655371 QAW655368:QAW655371 QKS655368:QKS655371 QUO655368:QUO655371 REK655368:REK655371 ROG655368:ROG655371 RYC655368:RYC655371 SHY655368:SHY655371 SRU655368:SRU655371 TBQ655368:TBQ655371 TLM655368:TLM655371 TVI655368:TVI655371 UFE655368:UFE655371 UPA655368:UPA655371 UYW655368:UYW655371 VIS655368:VIS655371 VSO655368:VSO655371 WCK655368:WCK655371 WMG655368:WMG655371 WWC655368:WWC655371 U720904:U720907 JQ720904:JQ720907 TM720904:TM720907 ADI720904:ADI720907 ANE720904:ANE720907 AXA720904:AXA720907 BGW720904:BGW720907 BQS720904:BQS720907 CAO720904:CAO720907 CKK720904:CKK720907 CUG720904:CUG720907 DEC720904:DEC720907 DNY720904:DNY720907 DXU720904:DXU720907 EHQ720904:EHQ720907 ERM720904:ERM720907 FBI720904:FBI720907 FLE720904:FLE720907 FVA720904:FVA720907 GEW720904:GEW720907 GOS720904:GOS720907 GYO720904:GYO720907 HIK720904:HIK720907 HSG720904:HSG720907 ICC720904:ICC720907 ILY720904:ILY720907 IVU720904:IVU720907 JFQ720904:JFQ720907 JPM720904:JPM720907 JZI720904:JZI720907 KJE720904:KJE720907 KTA720904:KTA720907 LCW720904:LCW720907 LMS720904:LMS720907 LWO720904:LWO720907 MGK720904:MGK720907 MQG720904:MQG720907 NAC720904:NAC720907 NJY720904:NJY720907 NTU720904:NTU720907 ODQ720904:ODQ720907 ONM720904:ONM720907 OXI720904:OXI720907 PHE720904:PHE720907 PRA720904:PRA720907 QAW720904:QAW720907 QKS720904:QKS720907 QUO720904:QUO720907 REK720904:REK720907 ROG720904:ROG720907 RYC720904:RYC720907 SHY720904:SHY720907 SRU720904:SRU720907 TBQ720904:TBQ720907 TLM720904:TLM720907 TVI720904:TVI720907 UFE720904:UFE720907 UPA720904:UPA720907 UYW720904:UYW720907 VIS720904:VIS720907 VSO720904:VSO720907 WCK720904:WCK720907 WMG720904:WMG720907 WWC720904:WWC720907 U786440:U786443 JQ786440:JQ786443 TM786440:TM786443 ADI786440:ADI786443 ANE786440:ANE786443 AXA786440:AXA786443 BGW786440:BGW786443 BQS786440:BQS786443 CAO786440:CAO786443 CKK786440:CKK786443 CUG786440:CUG786443 DEC786440:DEC786443 DNY786440:DNY786443 DXU786440:DXU786443 EHQ786440:EHQ786443 ERM786440:ERM786443 FBI786440:FBI786443 FLE786440:FLE786443 FVA786440:FVA786443 GEW786440:GEW786443 GOS786440:GOS786443 GYO786440:GYO786443 HIK786440:HIK786443 HSG786440:HSG786443 ICC786440:ICC786443 ILY786440:ILY786443 IVU786440:IVU786443 JFQ786440:JFQ786443 JPM786440:JPM786443 JZI786440:JZI786443 KJE786440:KJE786443 KTA786440:KTA786443 LCW786440:LCW786443 LMS786440:LMS786443 LWO786440:LWO786443 MGK786440:MGK786443 MQG786440:MQG786443 NAC786440:NAC786443 NJY786440:NJY786443 NTU786440:NTU786443 ODQ786440:ODQ786443 ONM786440:ONM786443 OXI786440:OXI786443 PHE786440:PHE786443 PRA786440:PRA786443 QAW786440:QAW786443 QKS786440:QKS786443 QUO786440:QUO786443 REK786440:REK786443 ROG786440:ROG786443 RYC786440:RYC786443 SHY786440:SHY786443 SRU786440:SRU786443 TBQ786440:TBQ786443 TLM786440:TLM786443 TVI786440:TVI786443 UFE786440:UFE786443 UPA786440:UPA786443 UYW786440:UYW786443 VIS786440:VIS786443 VSO786440:VSO786443 WCK786440:WCK786443 WMG786440:WMG786443 WWC786440:WWC786443 U851976:U851979 JQ851976:JQ851979 TM851976:TM851979 ADI851976:ADI851979 ANE851976:ANE851979 AXA851976:AXA851979 BGW851976:BGW851979 BQS851976:BQS851979 CAO851976:CAO851979 CKK851976:CKK851979 CUG851976:CUG851979 DEC851976:DEC851979 DNY851976:DNY851979 DXU851976:DXU851979 EHQ851976:EHQ851979 ERM851976:ERM851979 FBI851976:FBI851979 FLE851976:FLE851979 FVA851976:FVA851979 GEW851976:GEW851979 GOS851976:GOS851979 GYO851976:GYO851979 HIK851976:HIK851979 HSG851976:HSG851979 ICC851976:ICC851979 ILY851976:ILY851979 IVU851976:IVU851979 JFQ851976:JFQ851979 JPM851976:JPM851979 JZI851976:JZI851979 KJE851976:KJE851979 KTA851976:KTA851979 LCW851976:LCW851979 LMS851976:LMS851979 LWO851976:LWO851979 MGK851976:MGK851979 MQG851976:MQG851979 NAC851976:NAC851979 NJY851976:NJY851979 NTU851976:NTU851979 ODQ851976:ODQ851979 ONM851976:ONM851979 OXI851976:OXI851979 PHE851976:PHE851979 PRA851976:PRA851979 QAW851976:QAW851979 QKS851976:QKS851979 QUO851976:QUO851979 REK851976:REK851979 ROG851976:ROG851979 RYC851976:RYC851979 SHY851976:SHY851979 SRU851976:SRU851979 TBQ851976:TBQ851979 TLM851976:TLM851979 TVI851976:TVI851979 UFE851976:UFE851979 UPA851976:UPA851979 UYW851976:UYW851979 VIS851976:VIS851979 VSO851976:VSO851979 WCK851976:WCK851979 WMG851976:WMG851979 WWC851976:WWC851979 U917512:U917515 JQ917512:JQ917515 TM917512:TM917515 ADI917512:ADI917515 ANE917512:ANE917515 AXA917512:AXA917515 BGW917512:BGW917515 BQS917512:BQS917515 CAO917512:CAO917515 CKK917512:CKK917515 CUG917512:CUG917515 DEC917512:DEC917515 DNY917512:DNY917515 DXU917512:DXU917515 EHQ917512:EHQ917515 ERM917512:ERM917515 FBI917512:FBI917515 FLE917512:FLE917515 FVA917512:FVA917515 GEW917512:GEW917515 GOS917512:GOS917515 GYO917512:GYO917515 HIK917512:HIK917515 HSG917512:HSG917515 ICC917512:ICC917515 ILY917512:ILY917515 IVU917512:IVU917515 JFQ917512:JFQ917515 JPM917512:JPM917515 JZI917512:JZI917515 KJE917512:KJE917515 KTA917512:KTA917515 LCW917512:LCW917515 LMS917512:LMS917515 LWO917512:LWO917515 MGK917512:MGK917515 MQG917512:MQG917515 NAC917512:NAC917515 NJY917512:NJY917515 NTU917512:NTU917515 ODQ917512:ODQ917515 ONM917512:ONM917515 OXI917512:OXI917515 PHE917512:PHE917515 PRA917512:PRA917515 QAW917512:QAW917515 QKS917512:QKS917515 QUO917512:QUO917515 REK917512:REK917515 ROG917512:ROG917515 RYC917512:RYC917515 SHY917512:SHY917515 SRU917512:SRU917515 TBQ917512:TBQ917515 TLM917512:TLM917515 TVI917512:TVI917515 UFE917512:UFE917515 UPA917512:UPA917515 UYW917512:UYW917515 VIS917512:VIS917515 VSO917512:VSO917515 WCK917512:WCK917515 WMG917512:WMG917515 WWC917512:WWC917515 U983048:U983051 JQ983048:JQ983051 TM983048:TM983051 ADI983048:ADI983051 ANE983048:ANE983051 AXA983048:AXA983051 BGW983048:BGW983051 BQS983048:BQS983051 CAO983048:CAO983051 CKK983048:CKK983051 CUG983048:CUG983051 DEC983048:DEC983051 DNY983048:DNY983051 DXU983048:DXU983051 EHQ983048:EHQ983051 ERM983048:ERM983051 FBI983048:FBI983051 FLE983048:FLE983051 FVA983048:FVA983051 GEW983048:GEW983051 GOS983048:GOS983051 GYO983048:GYO983051 HIK983048:HIK983051 HSG983048:HSG983051 ICC983048:ICC983051 ILY983048:ILY983051 IVU983048:IVU983051 JFQ983048:JFQ983051 JPM983048:JPM983051 JZI983048:JZI983051 KJE983048:KJE983051 KTA983048:KTA983051 LCW983048:LCW983051 LMS983048:LMS983051 LWO983048:LWO983051 MGK983048:MGK983051 MQG983048:MQG983051 NAC983048:NAC983051 NJY983048:NJY983051 NTU983048:NTU983051 ODQ983048:ODQ983051 ONM983048:ONM983051 OXI983048:OXI983051 PHE983048:PHE983051 PRA983048:PRA983051 QAW983048:QAW983051 QKS983048:QKS983051 QUO983048:QUO983051 REK983048:REK983051 ROG983048:ROG983051 RYC983048:RYC983051 SHY983048:SHY983051 SRU983048:SRU983051 TBQ983048:TBQ983051 TLM983048:TLM983051 TVI983048:TVI983051 UFE983048:UFE983051 UPA983048:UPA983051 UYW983048:UYW983051 VIS983048:VIS983051 VSO983048:VSO983051 WCK983048:WCK983051 WMG983048:WMG983051 WWC983048:WWC983051 U2 JQ2 TM2 ADI2 ANE2 AXA2 BGW2 BQS2 CAO2 CKK2 CUG2 DEC2 DNY2 DXU2 EHQ2 ERM2 FBI2 FLE2 FVA2 GEW2 GOS2 GYO2 HIK2 HSG2 ICC2 ILY2 IVU2 JFQ2 JPM2 JZI2 KJE2 KTA2 LCW2 LMS2 LWO2 MGK2 MQG2 NAC2 NJY2 NTU2 ODQ2 ONM2 OXI2 PHE2 PRA2 QAW2 QKS2 QUO2 REK2 ROG2 RYC2 SHY2 SRU2 TBQ2 TLM2 TVI2 UFE2 UPA2 UYW2 VIS2 VSO2 WCK2 WMG2 WWC2 U65538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74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0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46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2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18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54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0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26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2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898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34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0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06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2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UPA983042 UYW983042 VIS983042 VSO983042 WCK983042 WMG983042 WWC983042" xr:uid="{00000000-0002-0000-0600-000019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T8:T11 JP8:JP11 TL8:TL11 ADH8:ADH11 AND8:AND11 AWZ8:AWZ11 BGV8:BGV11 BQR8:BQR11 CAN8:CAN11 CKJ8:CKJ11 CUF8:CUF11 DEB8:DEB11 DNX8:DNX11 DXT8:DXT11 EHP8:EHP11 ERL8:ERL11 FBH8:FBH11 FLD8:FLD11 FUZ8:FUZ11 GEV8:GEV11 GOR8:GOR11 GYN8:GYN11 HIJ8:HIJ11 HSF8:HSF11 ICB8:ICB11 ILX8:ILX11 IVT8:IVT11 JFP8:JFP11 JPL8:JPL11 JZH8:JZH11 KJD8:KJD11 KSZ8:KSZ11 LCV8:LCV11 LMR8:LMR11 LWN8:LWN11 MGJ8:MGJ11 MQF8:MQF11 NAB8:NAB11 NJX8:NJX11 NTT8:NTT11 ODP8:ODP11 ONL8:ONL11 OXH8:OXH11 PHD8:PHD11 PQZ8:PQZ11 QAV8:QAV11 QKR8:QKR11 QUN8:QUN11 REJ8:REJ11 ROF8:ROF11 RYB8:RYB11 SHX8:SHX11 SRT8:SRT11 TBP8:TBP11 TLL8:TLL11 TVH8:TVH11 UFD8:UFD11 UOZ8:UOZ11 UYV8:UYV11 VIR8:VIR11 VSN8:VSN11 WCJ8:WCJ11 WMF8:WMF11 WWB8:WWB11 T65544:T65547 JP65544:JP65547 TL65544:TL65547 ADH65544:ADH65547 AND65544:AND65547 AWZ65544:AWZ65547 BGV65544:BGV65547 BQR65544:BQR65547 CAN65544:CAN65547 CKJ65544:CKJ65547 CUF65544:CUF65547 DEB65544:DEB65547 DNX65544:DNX65547 DXT65544:DXT65547 EHP65544:EHP65547 ERL65544:ERL65547 FBH65544:FBH65547 FLD65544:FLD65547 FUZ65544:FUZ65547 GEV65544:GEV65547 GOR65544:GOR65547 GYN65544:GYN65547 HIJ65544:HIJ65547 HSF65544:HSF65547 ICB65544:ICB65547 ILX65544:ILX65547 IVT65544:IVT65547 JFP65544:JFP65547 JPL65544:JPL65547 JZH65544:JZH65547 KJD65544:KJD65547 KSZ65544:KSZ65547 LCV65544:LCV65547 LMR65544:LMR65547 LWN65544:LWN65547 MGJ65544:MGJ65547 MQF65544:MQF65547 NAB65544:NAB65547 NJX65544:NJX65547 NTT65544:NTT65547 ODP65544:ODP65547 ONL65544:ONL65547 OXH65544:OXH65547 PHD65544:PHD65547 PQZ65544:PQZ65547 QAV65544:QAV65547 QKR65544:QKR65547 QUN65544:QUN65547 REJ65544:REJ65547 ROF65544:ROF65547 RYB65544:RYB65547 SHX65544:SHX65547 SRT65544:SRT65547 TBP65544:TBP65547 TLL65544:TLL65547 TVH65544:TVH65547 UFD65544:UFD65547 UOZ65544:UOZ65547 UYV65544:UYV65547 VIR65544:VIR65547 VSN65544:VSN65547 WCJ65544:WCJ65547 WMF65544:WMF65547 WWB65544:WWB65547 T131080:T131083 JP131080:JP131083 TL131080:TL131083 ADH131080:ADH131083 AND131080:AND131083 AWZ131080:AWZ131083 BGV131080:BGV131083 BQR131080:BQR131083 CAN131080:CAN131083 CKJ131080:CKJ131083 CUF131080:CUF131083 DEB131080:DEB131083 DNX131080:DNX131083 DXT131080:DXT131083 EHP131080:EHP131083 ERL131080:ERL131083 FBH131080:FBH131083 FLD131080:FLD131083 FUZ131080:FUZ131083 GEV131080:GEV131083 GOR131080:GOR131083 GYN131080:GYN131083 HIJ131080:HIJ131083 HSF131080:HSF131083 ICB131080:ICB131083 ILX131080:ILX131083 IVT131080:IVT131083 JFP131080:JFP131083 JPL131080:JPL131083 JZH131080:JZH131083 KJD131080:KJD131083 KSZ131080:KSZ131083 LCV131080:LCV131083 LMR131080:LMR131083 LWN131080:LWN131083 MGJ131080:MGJ131083 MQF131080:MQF131083 NAB131080:NAB131083 NJX131080:NJX131083 NTT131080:NTT131083 ODP131080:ODP131083 ONL131080:ONL131083 OXH131080:OXH131083 PHD131080:PHD131083 PQZ131080:PQZ131083 QAV131080:QAV131083 QKR131080:QKR131083 QUN131080:QUN131083 REJ131080:REJ131083 ROF131080:ROF131083 RYB131080:RYB131083 SHX131080:SHX131083 SRT131080:SRT131083 TBP131080:TBP131083 TLL131080:TLL131083 TVH131080:TVH131083 UFD131080:UFD131083 UOZ131080:UOZ131083 UYV131080:UYV131083 VIR131080:VIR131083 VSN131080:VSN131083 WCJ131080:WCJ131083 WMF131080:WMF131083 WWB131080:WWB131083 T196616:T196619 JP196616:JP196619 TL196616:TL196619 ADH196616:ADH196619 AND196616:AND196619 AWZ196616:AWZ196619 BGV196616:BGV196619 BQR196616:BQR196619 CAN196616:CAN196619 CKJ196616:CKJ196619 CUF196616:CUF196619 DEB196616:DEB196619 DNX196616:DNX196619 DXT196616:DXT196619 EHP196616:EHP196619 ERL196616:ERL196619 FBH196616:FBH196619 FLD196616:FLD196619 FUZ196616:FUZ196619 GEV196616:GEV196619 GOR196616:GOR196619 GYN196616:GYN196619 HIJ196616:HIJ196619 HSF196616:HSF196619 ICB196616:ICB196619 ILX196616:ILX196619 IVT196616:IVT196619 JFP196616:JFP196619 JPL196616:JPL196619 JZH196616:JZH196619 KJD196616:KJD196619 KSZ196616:KSZ196619 LCV196616:LCV196619 LMR196616:LMR196619 LWN196616:LWN196619 MGJ196616:MGJ196619 MQF196616:MQF196619 NAB196616:NAB196619 NJX196616:NJX196619 NTT196616:NTT196619 ODP196616:ODP196619 ONL196616:ONL196619 OXH196616:OXH196619 PHD196616:PHD196619 PQZ196616:PQZ196619 QAV196616:QAV196619 QKR196616:QKR196619 QUN196616:QUN196619 REJ196616:REJ196619 ROF196616:ROF196619 RYB196616:RYB196619 SHX196616:SHX196619 SRT196616:SRT196619 TBP196616:TBP196619 TLL196616:TLL196619 TVH196616:TVH196619 UFD196616:UFD196619 UOZ196616:UOZ196619 UYV196616:UYV196619 VIR196616:VIR196619 VSN196616:VSN196619 WCJ196616:WCJ196619 WMF196616:WMF196619 WWB196616:WWB196619 T262152:T262155 JP262152:JP262155 TL262152:TL262155 ADH262152:ADH262155 AND262152:AND262155 AWZ262152:AWZ262155 BGV262152:BGV262155 BQR262152:BQR262155 CAN262152:CAN262155 CKJ262152:CKJ262155 CUF262152:CUF262155 DEB262152:DEB262155 DNX262152:DNX262155 DXT262152:DXT262155 EHP262152:EHP262155 ERL262152:ERL262155 FBH262152:FBH262155 FLD262152:FLD262155 FUZ262152:FUZ262155 GEV262152:GEV262155 GOR262152:GOR262155 GYN262152:GYN262155 HIJ262152:HIJ262155 HSF262152:HSF262155 ICB262152:ICB262155 ILX262152:ILX262155 IVT262152:IVT262155 JFP262152:JFP262155 JPL262152:JPL262155 JZH262152:JZH262155 KJD262152:KJD262155 KSZ262152:KSZ262155 LCV262152:LCV262155 LMR262152:LMR262155 LWN262152:LWN262155 MGJ262152:MGJ262155 MQF262152:MQF262155 NAB262152:NAB262155 NJX262152:NJX262155 NTT262152:NTT262155 ODP262152:ODP262155 ONL262152:ONL262155 OXH262152:OXH262155 PHD262152:PHD262155 PQZ262152:PQZ262155 QAV262152:QAV262155 QKR262152:QKR262155 QUN262152:QUN262155 REJ262152:REJ262155 ROF262152:ROF262155 RYB262152:RYB262155 SHX262152:SHX262155 SRT262152:SRT262155 TBP262152:TBP262155 TLL262152:TLL262155 TVH262152:TVH262155 UFD262152:UFD262155 UOZ262152:UOZ262155 UYV262152:UYV262155 VIR262152:VIR262155 VSN262152:VSN262155 WCJ262152:WCJ262155 WMF262152:WMF262155 WWB262152:WWB262155 T327688:T327691 JP327688:JP327691 TL327688:TL327691 ADH327688:ADH327691 AND327688:AND327691 AWZ327688:AWZ327691 BGV327688:BGV327691 BQR327688:BQR327691 CAN327688:CAN327691 CKJ327688:CKJ327691 CUF327688:CUF327691 DEB327688:DEB327691 DNX327688:DNX327691 DXT327688:DXT327691 EHP327688:EHP327691 ERL327688:ERL327691 FBH327688:FBH327691 FLD327688:FLD327691 FUZ327688:FUZ327691 GEV327688:GEV327691 GOR327688:GOR327691 GYN327688:GYN327691 HIJ327688:HIJ327691 HSF327688:HSF327691 ICB327688:ICB327691 ILX327688:ILX327691 IVT327688:IVT327691 JFP327688:JFP327691 JPL327688:JPL327691 JZH327688:JZH327691 KJD327688:KJD327691 KSZ327688:KSZ327691 LCV327688:LCV327691 LMR327688:LMR327691 LWN327688:LWN327691 MGJ327688:MGJ327691 MQF327688:MQF327691 NAB327688:NAB327691 NJX327688:NJX327691 NTT327688:NTT327691 ODP327688:ODP327691 ONL327688:ONL327691 OXH327688:OXH327691 PHD327688:PHD327691 PQZ327688:PQZ327691 QAV327688:QAV327691 QKR327688:QKR327691 QUN327688:QUN327691 REJ327688:REJ327691 ROF327688:ROF327691 RYB327688:RYB327691 SHX327688:SHX327691 SRT327688:SRT327691 TBP327688:TBP327691 TLL327688:TLL327691 TVH327688:TVH327691 UFD327688:UFD327691 UOZ327688:UOZ327691 UYV327688:UYV327691 VIR327688:VIR327691 VSN327688:VSN327691 WCJ327688:WCJ327691 WMF327688:WMF327691 WWB327688:WWB327691 T393224:T393227 JP393224:JP393227 TL393224:TL393227 ADH393224:ADH393227 AND393224:AND393227 AWZ393224:AWZ393227 BGV393224:BGV393227 BQR393224:BQR393227 CAN393224:CAN393227 CKJ393224:CKJ393227 CUF393224:CUF393227 DEB393224:DEB393227 DNX393224:DNX393227 DXT393224:DXT393227 EHP393224:EHP393227 ERL393224:ERL393227 FBH393224:FBH393227 FLD393224:FLD393227 FUZ393224:FUZ393227 GEV393224:GEV393227 GOR393224:GOR393227 GYN393224:GYN393227 HIJ393224:HIJ393227 HSF393224:HSF393227 ICB393224:ICB393227 ILX393224:ILX393227 IVT393224:IVT393227 JFP393224:JFP393227 JPL393224:JPL393227 JZH393224:JZH393227 KJD393224:KJD393227 KSZ393224:KSZ393227 LCV393224:LCV393227 LMR393224:LMR393227 LWN393224:LWN393227 MGJ393224:MGJ393227 MQF393224:MQF393227 NAB393224:NAB393227 NJX393224:NJX393227 NTT393224:NTT393227 ODP393224:ODP393227 ONL393224:ONL393227 OXH393224:OXH393227 PHD393224:PHD393227 PQZ393224:PQZ393227 QAV393224:QAV393227 QKR393224:QKR393227 QUN393224:QUN393227 REJ393224:REJ393227 ROF393224:ROF393227 RYB393224:RYB393227 SHX393224:SHX393227 SRT393224:SRT393227 TBP393224:TBP393227 TLL393224:TLL393227 TVH393224:TVH393227 UFD393224:UFD393227 UOZ393224:UOZ393227 UYV393224:UYV393227 VIR393224:VIR393227 VSN393224:VSN393227 WCJ393224:WCJ393227 WMF393224:WMF393227 WWB393224:WWB393227 T458760:T458763 JP458760:JP458763 TL458760:TL458763 ADH458760:ADH458763 AND458760:AND458763 AWZ458760:AWZ458763 BGV458760:BGV458763 BQR458760:BQR458763 CAN458760:CAN458763 CKJ458760:CKJ458763 CUF458760:CUF458763 DEB458760:DEB458763 DNX458760:DNX458763 DXT458760:DXT458763 EHP458760:EHP458763 ERL458760:ERL458763 FBH458760:FBH458763 FLD458760:FLD458763 FUZ458760:FUZ458763 GEV458760:GEV458763 GOR458760:GOR458763 GYN458760:GYN458763 HIJ458760:HIJ458763 HSF458760:HSF458763 ICB458760:ICB458763 ILX458760:ILX458763 IVT458760:IVT458763 JFP458760:JFP458763 JPL458760:JPL458763 JZH458760:JZH458763 KJD458760:KJD458763 KSZ458760:KSZ458763 LCV458760:LCV458763 LMR458760:LMR458763 LWN458760:LWN458763 MGJ458760:MGJ458763 MQF458760:MQF458763 NAB458760:NAB458763 NJX458760:NJX458763 NTT458760:NTT458763 ODP458760:ODP458763 ONL458760:ONL458763 OXH458760:OXH458763 PHD458760:PHD458763 PQZ458760:PQZ458763 QAV458760:QAV458763 QKR458760:QKR458763 QUN458760:QUN458763 REJ458760:REJ458763 ROF458760:ROF458763 RYB458760:RYB458763 SHX458760:SHX458763 SRT458760:SRT458763 TBP458760:TBP458763 TLL458760:TLL458763 TVH458760:TVH458763 UFD458760:UFD458763 UOZ458760:UOZ458763 UYV458760:UYV458763 VIR458760:VIR458763 VSN458760:VSN458763 WCJ458760:WCJ458763 WMF458760:WMF458763 WWB458760:WWB458763 T524296:T524299 JP524296:JP524299 TL524296:TL524299 ADH524296:ADH524299 AND524296:AND524299 AWZ524296:AWZ524299 BGV524296:BGV524299 BQR524296:BQR524299 CAN524296:CAN524299 CKJ524296:CKJ524299 CUF524296:CUF524299 DEB524296:DEB524299 DNX524296:DNX524299 DXT524296:DXT524299 EHP524296:EHP524299 ERL524296:ERL524299 FBH524296:FBH524299 FLD524296:FLD524299 FUZ524296:FUZ524299 GEV524296:GEV524299 GOR524296:GOR524299 GYN524296:GYN524299 HIJ524296:HIJ524299 HSF524296:HSF524299 ICB524296:ICB524299 ILX524296:ILX524299 IVT524296:IVT524299 JFP524296:JFP524299 JPL524296:JPL524299 JZH524296:JZH524299 KJD524296:KJD524299 KSZ524296:KSZ524299 LCV524296:LCV524299 LMR524296:LMR524299 LWN524296:LWN524299 MGJ524296:MGJ524299 MQF524296:MQF524299 NAB524296:NAB524299 NJX524296:NJX524299 NTT524296:NTT524299 ODP524296:ODP524299 ONL524296:ONL524299 OXH524296:OXH524299 PHD524296:PHD524299 PQZ524296:PQZ524299 QAV524296:QAV524299 QKR524296:QKR524299 QUN524296:QUN524299 REJ524296:REJ524299 ROF524296:ROF524299 RYB524296:RYB524299 SHX524296:SHX524299 SRT524296:SRT524299 TBP524296:TBP524299 TLL524296:TLL524299 TVH524296:TVH524299 UFD524296:UFD524299 UOZ524296:UOZ524299 UYV524296:UYV524299 VIR524296:VIR524299 VSN524296:VSN524299 WCJ524296:WCJ524299 WMF524296:WMF524299 WWB524296:WWB524299 T589832:T589835 JP589832:JP589835 TL589832:TL589835 ADH589832:ADH589835 AND589832:AND589835 AWZ589832:AWZ589835 BGV589832:BGV589835 BQR589832:BQR589835 CAN589832:CAN589835 CKJ589832:CKJ589835 CUF589832:CUF589835 DEB589832:DEB589835 DNX589832:DNX589835 DXT589832:DXT589835 EHP589832:EHP589835 ERL589832:ERL589835 FBH589832:FBH589835 FLD589832:FLD589835 FUZ589832:FUZ589835 GEV589832:GEV589835 GOR589832:GOR589835 GYN589832:GYN589835 HIJ589832:HIJ589835 HSF589832:HSF589835 ICB589832:ICB589835 ILX589832:ILX589835 IVT589832:IVT589835 JFP589832:JFP589835 JPL589832:JPL589835 JZH589832:JZH589835 KJD589832:KJD589835 KSZ589832:KSZ589835 LCV589832:LCV589835 LMR589832:LMR589835 LWN589832:LWN589835 MGJ589832:MGJ589835 MQF589832:MQF589835 NAB589832:NAB589835 NJX589832:NJX589835 NTT589832:NTT589835 ODP589832:ODP589835 ONL589832:ONL589835 OXH589832:OXH589835 PHD589832:PHD589835 PQZ589832:PQZ589835 QAV589832:QAV589835 QKR589832:QKR589835 QUN589832:QUN589835 REJ589832:REJ589835 ROF589832:ROF589835 RYB589832:RYB589835 SHX589832:SHX589835 SRT589832:SRT589835 TBP589832:TBP589835 TLL589832:TLL589835 TVH589832:TVH589835 UFD589832:UFD589835 UOZ589832:UOZ589835 UYV589832:UYV589835 VIR589832:VIR589835 VSN589832:VSN589835 WCJ589832:WCJ589835 WMF589832:WMF589835 WWB589832:WWB589835 T655368:T655371 JP655368:JP655371 TL655368:TL655371 ADH655368:ADH655371 AND655368:AND655371 AWZ655368:AWZ655371 BGV655368:BGV655371 BQR655368:BQR655371 CAN655368:CAN655371 CKJ655368:CKJ655371 CUF655368:CUF655371 DEB655368:DEB655371 DNX655368:DNX655371 DXT655368:DXT655371 EHP655368:EHP655371 ERL655368:ERL655371 FBH655368:FBH655371 FLD655368:FLD655371 FUZ655368:FUZ655371 GEV655368:GEV655371 GOR655368:GOR655371 GYN655368:GYN655371 HIJ655368:HIJ655371 HSF655368:HSF655371 ICB655368:ICB655371 ILX655368:ILX655371 IVT655368:IVT655371 JFP655368:JFP655371 JPL655368:JPL655371 JZH655368:JZH655371 KJD655368:KJD655371 KSZ655368:KSZ655371 LCV655368:LCV655371 LMR655368:LMR655371 LWN655368:LWN655371 MGJ655368:MGJ655371 MQF655368:MQF655371 NAB655368:NAB655371 NJX655368:NJX655371 NTT655368:NTT655371 ODP655368:ODP655371 ONL655368:ONL655371 OXH655368:OXH655371 PHD655368:PHD655371 PQZ655368:PQZ655371 QAV655368:QAV655371 QKR655368:QKR655371 QUN655368:QUN655371 REJ655368:REJ655371 ROF655368:ROF655371 RYB655368:RYB655371 SHX655368:SHX655371 SRT655368:SRT655371 TBP655368:TBP655371 TLL655368:TLL655371 TVH655368:TVH655371 UFD655368:UFD655371 UOZ655368:UOZ655371 UYV655368:UYV655371 VIR655368:VIR655371 VSN655368:VSN655371 WCJ655368:WCJ655371 WMF655368:WMF655371 WWB655368:WWB655371 T720904:T720907 JP720904:JP720907 TL720904:TL720907 ADH720904:ADH720907 AND720904:AND720907 AWZ720904:AWZ720907 BGV720904:BGV720907 BQR720904:BQR720907 CAN720904:CAN720907 CKJ720904:CKJ720907 CUF720904:CUF720907 DEB720904:DEB720907 DNX720904:DNX720907 DXT720904:DXT720907 EHP720904:EHP720907 ERL720904:ERL720907 FBH720904:FBH720907 FLD720904:FLD720907 FUZ720904:FUZ720907 GEV720904:GEV720907 GOR720904:GOR720907 GYN720904:GYN720907 HIJ720904:HIJ720907 HSF720904:HSF720907 ICB720904:ICB720907 ILX720904:ILX720907 IVT720904:IVT720907 JFP720904:JFP720907 JPL720904:JPL720907 JZH720904:JZH720907 KJD720904:KJD720907 KSZ720904:KSZ720907 LCV720904:LCV720907 LMR720904:LMR720907 LWN720904:LWN720907 MGJ720904:MGJ720907 MQF720904:MQF720907 NAB720904:NAB720907 NJX720904:NJX720907 NTT720904:NTT720907 ODP720904:ODP720907 ONL720904:ONL720907 OXH720904:OXH720907 PHD720904:PHD720907 PQZ720904:PQZ720907 QAV720904:QAV720907 QKR720904:QKR720907 QUN720904:QUN720907 REJ720904:REJ720907 ROF720904:ROF720907 RYB720904:RYB720907 SHX720904:SHX720907 SRT720904:SRT720907 TBP720904:TBP720907 TLL720904:TLL720907 TVH720904:TVH720907 UFD720904:UFD720907 UOZ720904:UOZ720907 UYV720904:UYV720907 VIR720904:VIR720907 VSN720904:VSN720907 WCJ720904:WCJ720907 WMF720904:WMF720907 WWB720904:WWB720907 T786440:T786443 JP786440:JP786443 TL786440:TL786443 ADH786440:ADH786443 AND786440:AND786443 AWZ786440:AWZ786443 BGV786440:BGV786443 BQR786440:BQR786443 CAN786440:CAN786443 CKJ786440:CKJ786443 CUF786440:CUF786443 DEB786440:DEB786443 DNX786440:DNX786443 DXT786440:DXT786443 EHP786440:EHP786443 ERL786440:ERL786443 FBH786440:FBH786443 FLD786440:FLD786443 FUZ786440:FUZ786443 GEV786440:GEV786443 GOR786440:GOR786443 GYN786440:GYN786443 HIJ786440:HIJ786443 HSF786440:HSF786443 ICB786440:ICB786443 ILX786440:ILX786443 IVT786440:IVT786443 JFP786440:JFP786443 JPL786440:JPL786443 JZH786440:JZH786443 KJD786440:KJD786443 KSZ786440:KSZ786443 LCV786440:LCV786443 LMR786440:LMR786443 LWN786440:LWN786443 MGJ786440:MGJ786443 MQF786440:MQF786443 NAB786440:NAB786443 NJX786440:NJX786443 NTT786440:NTT786443 ODP786440:ODP786443 ONL786440:ONL786443 OXH786440:OXH786443 PHD786440:PHD786443 PQZ786440:PQZ786443 QAV786440:QAV786443 QKR786440:QKR786443 QUN786440:QUN786443 REJ786440:REJ786443 ROF786440:ROF786443 RYB786440:RYB786443 SHX786440:SHX786443 SRT786440:SRT786443 TBP786440:TBP786443 TLL786440:TLL786443 TVH786440:TVH786443 UFD786440:UFD786443 UOZ786440:UOZ786443 UYV786440:UYV786443 VIR786440:VIR786443 VSN786440:VSN786443 WCJ786440:WCJ786443 WMF786440:WMF786443 WWB786440:WWB786443 T851976:T851979 JP851976:JP851979 TL851976:TL851979 ADH851976:ADH851979 AND851976:AND851979 AWZ851976:AWZ851979 BGV851976:BGV851979 BQR851976:BQR851979 CAN851976:CAN851979 CKJ851976:CKJ851979 CUF851976:CUF851979 DEB851976:DEB851979 DNX851976:DNX851979 DXT851976:DXT851979 EHP851976:EHP851979 ERL851976:ERL851979 FBH851976:FBH851979 FLD851976:FLD851979 FUZ851976:FUZ851979 GEV851976:GEV851979 GOR851976:GOR851979 GYN851976:GYN851979 HIJ851976:HIJ851979 HSF851976:HSF851979 ICB851976:ICB851979 ILX851976:ILX851979 IVT851976:IVT851979 JFP851976:JFP851979 JPL851976:JPL851979 JZH851976:JZH851979 KJD851976:KJD851979 KSZ851976:KSZ851979 LCV851976:LCV851979 LMR851976:LMR851979 LWN851976:LWN851979 MGJ851976:MGJ851979 MQF851976:MQF851979 NAB851976:NAB851979 NJX851976:NJX851979 NTT851976:NTT851979 ODP851976:ODP851979 ONL851976:ONL851979 OXH851976:OXH851979 PHD851976:PHD851979 PQZ851976:PQZ851979 QAV851976:QAV851979 QKR851976:QKR851979 QUN851976:QUN851979 REJ851976:REJ851979 ROF851976:ROF851979 RYB851976:RYB851979 SHX851976:SHX851979 SRT851976:SRT851979 TBP851976:TBP851979 TLL851976:TLL851979 TVH851976:TVH851979 UFD851976:UFD851979 UOZ851976:UOZ851979 UYV851976:UYV851979 VIR851976:VIR851979 VSN851976:VSN851979 WCJ851976:WCJ851979 WMF851976:WMF851979 WWB851976:WWB851979 T917512:T917515 JP917512:JP917515 TL917512:TL917515 ADH917512:ADH917515 AND917512:AND917515 AWZ917512:AWZ917515 BGV917512:BGV917515 BQR917512:BQR917515 CAN917512:CAN917515 CKJ917512:CKJ917515 CUF917512:CUF917515 DEB917512:DEB917515 DNX917512:DNX917515 DXT917512:DXT917515 EHP917512:EHP917515 ERL917512:ERL917515 FBH917512:FBH917515 FLD917512:FLD917515 FUZ917512:FUZ917515 GEV917512:GEV917515 GOR917512:GOR917515 GYN917512:GYN917515 HIJ917512:HIJ917515 HSF917512:HSF917515 ICB917512:ICB917515 ILX917512:ILX917515 IVT917512:IVT917515 JFP917512:JFP917515 JPL917512:JPL917515 JZH917512:JZH917515 KJD917512:KJD917515 KSZ917512:KSZ917515 LCV917512:LCV917515 LMR917512:LMR917515 LWN917512:LWN917515 MGJ917512:MGJ917515 MQF917512:MQF917515 NAB917512:NAB917515 NJX917512:NJX917515 NTT917512:NTT917515 ODP917512:ODP917515 ONL917512:ONL917515 OXH917512:OXH917515 PHD917512:PHD917515 PQZ917512:PQZ917515 QAV917512:QAV917515 QKR917512:QKR917515 QUN917512:QUN917515 REJ917512:REJ917515 ROF917512:ROF917515 RYB917512:RYB917515 SHX917512:SHX917515 SRT917512:SRT917515 TBP917512:TBP917515 TLL917512:TLL917515 TVH917512:TVH917515 UFD917512:UFD917515 UOZ917512:UOZ917515 UYV917512:UYV917515 VIR917512:VIR917515 VSN917512:VSN917515 WCJ917512:WCJ917515 WMF917512:WMF917515 WWB917512:WWB917515 T983048:T983051 JP983048:JP983051 TL983048:TL983051 ADH983048:ADH983051 AND983048:AND983051 AWZ983048:AWZ983051 BGV983048:BGV983051 BQR983048:BQR983051 CAN983048:CAN983051 CKJ983048:CKJ983051 CUF983048:CUF983051 DEB983048:DEB983051 DNX983048:DNX983051 DXT983048:DXT983051 EHP983048:EHP983051 ERL983048:ERL983051 FBH983048:FBH983051 FLD983048:FLD983051 FUZ983048:FUZ983051 GEV983048:GEV983051 GOR983048:GOR983051 GYN983048:GYN983051 HIJ983048:HIJ983051 HSF983048:HSF983051 ICB983048:ICB983051 ILX983048:ILX983051 IVT983048:IVT983051 JFP983048:JFP983051 JPL983048:JPL983051 JZH983048:JZH983051 KJD983048:KJD983051 KSZ983048:KSZ983051 LCV983048:LCV983051 LMR983048:LMR983051 LWN983048:LWN983051 MGJ983048:MGJ983051 MQF983048:MQF983051 NAB983048:NAB983051 NJX983048:NJX983051 NTT983048:NTT983051 ODP983048:ODP983051 ONL983048:ONL983051 OXH983048:OXH983051 PHD983048:PHD983051 PQZ983048:PQZ983051 QAV983048:QAV983051 QKR983048:QKR983051 QUN983048:QUN983051 REJ983048:REJ983051 ROF983048:ROF983051 RYB983048:RYB983051 SHX983048:SHX983051 SRT983048:SRT983051 TBP983048:TBP983051 TLL983048:TLL983051 TVH983048:TVH983051 UFD983048:UFD983051 UOZ983048:UOZ983051 UYV983048:UYV983051 VIR983048:VIR983051 VSN983048:VSN983051 WCJ983048:WCJ983051 WMF983048:WMF983051 WWB983048:WWB983051 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xr:uid="{00000000-0002-0000-0600-00001A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S8:S11 JO8:JO11 TK8:TK11 ADG8:ADG11 ANC8:ANC11 AWY8:AWY11 BGU8:BGU11 BQQ8:BQQ11 CAM8:CAM11 CKI8:CKI11 CUE8:CUE11 DEA8:DEA11 DNW8:DNW11 DXS8:DXS11 EHO8:EHO11 ERK8:ERK11 FBG8:FBG11 FLC8:FLC11 FUY8:FUY11 GEU8:GEU11 GOQ8:GOQ11 GYM8:GYM11 HII8:HII11 HSE8:HSE11 ICA8:ICA11 ILW8:ILW11 IVS8:IVS11 JFO8:JFO11 JPK8:JPK11 JZG8:JZG11 KJC8:KJC11 KSY8:KSY11 LCU8:LCU11 LMQ8:LMQ11 LWM8:LWM11 MGI8:MGI11 MQE8:MQE11 NAA8:NAA11 NJW8:NJW11 NTS8:NTS11 ODO8:ODO11 ONK8:ONK11 OXG8:OXG11 PHC8:PHC11 PQY8:PQY11 QAU8:QAU11 QKQ8:QKQ11 QUM8:QUM11 REI8:REI11 ROE8:ROE11 RYA8:RYA11 SHW8:SHW11 SRS8:SRS11 TBO8:TBO11 TLK8:TLK11 TVG8:TVG11 UFC8:UFC11 UOY8:UOY11 UYU8:UYU11 VIQ8:VIQ11 VSM8:VSM11 WCI8:WCI11 WME8:WME11 WWA8:WWA11 S65544:S65547 JO65544:JO65547 TK65544:TK65547 ADG65544:ADG65547 ANC65544:ANC65547 AWY65544:AWY65547 BGU65544:BGU65547 BQQ65544:BQQ65547 CAM65544:CAM65547 CKI65544:CKI65547 CUE65544:CUE65547 DEA65544:DEA65547 DNW65544:DNW65547 DXS65544:DXS65547 EHO65544:EHO65547 ERK65544:ERK65547 FBG65544:FBG65547 FLC65544:FLC65547 FUY65544:FUY65547 GEU65544:GEU65547 GOQ65544:GOQ65547 GYM65544:GYM65547 HII65544:HII65547 HSE65544:HSE65547 ICA65544:ICA65547 ILW65544:ILW65547 IVS65544:IVS65547 JFO65544:JFO65547 JPK65544:JPK65547 JZG65544:JZG65547 KJC65544:KJC65547 KSY65544:KSY65547 LCU65544:LCU65547 LMQ65544:LMQ65547 LWM65544:LWM65547 MGI65544:MGI65547 MQE65544:MQE65547 NAA65544:NAA65547 NJW65544:NJW65547 NTS65544:NTS65547 ODO65544:ODO65547 ONK65544:ONK65547 OXG65544:OXG65547 PHC65544:PHC65547 PQY65544:PQY65547 QAU65544:QAU65547 QKQ65544:QKQ65547 QUM65544:QUM65547 REI65544:REI65547 ROE65544:ROE65547 RYA65544:RYA65547 SHW65544:SHW65547 SRS65544:SRS65547 TBO65544:TBO65547 TLK65544:TLK65547 TVG65544:TVG65547 UFC65544:UFC65547 UOY65544:UOY65547 UYU65544:UYU65547 VIQ65544:VIQ65547 VSM65544:VSM65547 WCI65544:WCI65547 WME65544:WME65547 WWA65544:WWA65547 S131080:S131083 JO131080:JO131083 TK131080:TK131083 ADG131080:ADG131083 ANC131080:ANC131083 AWY131080:AWY131083 BGU131080:BGU131083 BQQ131080:BQQ131083 CAM131080:CAM131083 CKI131080:CKI131083 CUE131080:CUE131083 DEA131080:DEA131083 DNW131080:DNW131083 DXS131080:DXS131083 EHO131080:EHO131083 ERK131080:ERK131083 FBG131080:FBG131083 FLC131080:FLC131083 FUY131080:FUY131083 GEU131080:GEU131083 GOQ131080:GOQ131083 GYM131080:GYM131083 HII131080:HII131083 HSE131080:HSE131083 ICA131080:ICA131083 ILW131080:ILW131083 IVS131080:IVS131083 JFO131080:JFO131083 JPK131080:JPK131083 JZG131080:JZG131083 KJC131080:KJC131083 KSY131080:KSY131083 LCU131080:LCU131083 LMQ131080:LMQ131083 LWM131080:LWM131083 MGI131080:MGI131083 MQE131080:MQE131083 NAA131080:NAA131083 NJW131080:NJW131083 NTS131080:NTS131083 ODO131080:ODO131083 ONK131080:ONK131083 OXG131080:OXG131083 PHC131080:PHC131083 PQY131080:PQY131083 QAU131080:QAU131083 QKQ131080:QKQ131083 QUM131080:QUM131083 REI131080:REI131083 ROE131080:ROE131083 RYA131080:RYA131083 SHW131080:SHW131083 SRS131080:SRS131083 TBO131080:TBO131083 TLK131080:TLK131083 TVG131080:TVG131083 UFC131080:UFC131083 UOY131080:UOY131083 UYU131080:UYU131083 VIQ131080:VIQ131083 VSM131080:VSM131083 WCI131080:WCI131083 WME131080:WME131083 WWA131080:WWA131083 S196616:S196619 JO196616:JO196619 TK196616:TK196619 ADG196616:ADG196619 ANC196616:ANC196619 AWY196616:AWY196619 BGU196616:BGU196619 BQQ196616:BQQ196619 CAM196616:CAM196619 CKI196616:CKI196619 CUE196616:CUE196619 DEA196616:DEA196619 DNW196616:DNW196619 DXS196616:DXS196619 EHO196616:EHO196619 ERK196616:ERK196619 FBG196616:FBG196619 FLC196616:FLC196619 FUY196616:FUY196619 GEU196616:GEU196619 GOQ196616:GOQ196619 GYM196616:GYM196619 HII196616:HII196619 HSE196616:HSE196619 ICA196616:ICA196619 ILW196616:ILW196619 IVS196616:IVS196619 JFO196616:JFO196619 JPK196616:JPK196619 JZG196616:JZG196619 KJC196616:KJC196619 KSY196616:KSY196619 LCU196616:LCU196619 LMQ196616:LMQ196619 LWM196616:LWM196619 MGI196616:MGI196619 MQE196616:MQE196619 NAA196616:NAA196619 NJW196616:NJW196619 NTS196616:NTS196619 ODO196616:ODO196619 ONK196616:ONK196619 OXG196616:OXG196619 PHC196616:PHC196619 PQY196616:PQY196619 QAU196616:QAU196619 QKQ196616:QKQ196619 QUM196616:QUM196619 REI196616:REI196619 ROE196616:ROE196619 RYA196616:RYA196619 SHW196616:SHW196619 SRS196616:SRS196619 TBO196616:TBO196619 TLK196616:TLK196619 TVG196616:TVG196619 UFC196616:UFC196619 UOY196616:UOY196619 UYU196616:UYU196619 VIQ196616:VIQ196619 VSM196616:VSM196619 WCI196616:WCI196619 WME196616:WME196619 WWA196616:WWA196619 S262152:S262155 JO262152:JO262155 TK262152:TK262155 ADG262152:ADG262155 ANC262152:ANC262155 AWY262152:AWY262155 BGU262152:BGU262155 BQQ262152:BQQ262155 CAM262152:CAM262155 CKI262152:CKI262155 CUE262152:CUE262155 DEA262152:DEA262155 DNW262152:DNW262155 DXS262152:DXS262155 EHO262152:EHO262155 ERK262152:ERK262155 FBG262152:FBG262155 FLC262152:FLC262155 FUY262152:FUY262155 GEU262152:GEU262155 GOQ262152:GOQ262155 GYM262152:GYM262155 HII262152:HII262155 HSE262152:HSE262155 ICA262152:ICA262155 ILW262152:ILW262155 IVS262152:IVS262155 JFO262152:JFO262155 JPK262152:JPK262155 JZG262152:JZG262155 KJC262152:KJC262155 KSY262152:KSY262155 LCU262152:LCU262155 LMQ262152:LMQ262155 LWM262152:LWM262155 MGI262152:MGI262155 MQE262152:MQE262155 NAA262152:NAA262155 NJW262152:NJW262155 NTS262152:NTS262155 ODO262152:ODO262155 ONK262152:ONK262155 OXG262152:OXG262155 PHC262152:PHC262155 PQY262152:PQY262155 QAU262152:QAU262155 QKQ262152:QKQ262155 QUM262152:QUM262155 REI262152:REI262155 ROE262152:ROE262155 RYA262152:RYA262155 SHW262152:SHW262155 SRS262152:SRS262155 TBO262152:TBO262155 TLK262152:TLK262155 TVG262152:TVG262155 UFC262152:UFC262155 UOY262152:UOY262155 UYU262152:UYU262155 VIQ262152:VIQ262155 VSM262152:VSM262155 WCI262152:WCI262155 WME262152:WME262155 WWA262152:WWA262155 S327688:S327691 JO327688:JO327691 TK327688:TK327691 ADG327688:ADG327691 ANC327688:ANC327691 AWY327688:AWY327691 BGU327688:BGU327691 BQQ327688:BQQ327691 CAM327688:CAM327691 CKI327688:CKI327691 CUE327688:CUE327691 DEA327688:DEA327691 DNW327688:DNW327691 DXS327688:DXS327691 EHO327688:EHO327691 ERK327688:ERK327691 FBG327688:FBG327691 FLC327688:FLC327691 FUY327688:FUY327691 GEU327688:GEU327691 GOQ327688:GOQ327691 GYM327688:GYM327691 HII327688:HII327691 HSE327688:HSE327691 ICA327688:ICA327691 ILW327688:ILW327691 IVS327688:IVS327691 JFO327688:JFO327691 JPK327688:JPK327691 JZG327688:JZG327691 KJC327688:KJC327691 KSY327688:KSY327691 LCU327688:LCU327691 LMQ327688:LMQ327691 LWM327688:LWM327691 MGI327688:MGI327691 MQE327688:MQE327691 NAA327688:NAA327691 NJW327688:NJW327691 NTS327688:NTS327691 ODO327688:ODO327691 ONK327688:ONK327691 OXG327688:OXG327691 PHC327688:PHC327691 PQY327688:PQY327691 QAU327688:QAU327691 QKQ327688:QKQ327691 QUM327688:QUM327691 REI327688:REI327691 ROE327688:ROE327691 RYA327688:RYA327691 SHW327688:SHW327691 SRS327688:SRS327691 TBO327688:TBO327691 TLK327688:TLK327691 TVG327688:TVG327691 UFC327688:UFC327691 UOY327688:UOY327691 UYU327688:UYU327691 VIQ327688:VIQ327691 VSM327688:VSM327691 WCI327688:WCI327691 WME327688:WME327691 WWA327688:WWA327691 S393224:S393227 JO393224:JO393227 TK393224:TK393227 ADG393224:ADG393227 ANC393224:ANC393227 AWY393224:AWY393227 BGU393224:BGU393227 BQQ393224:BQQ393227 CAM393224:CAM393227 CKI393224:CKI393227 CUE393224:CUE393227 DEA393224:DEA393227 DNW393224:DNW393227 DXS393224:DXS393227 EHO393224:EHO393227 ERK393224:ERK393227 FBG393224:FBG393227 FLC393224:FLC393227 FUY393224:FUY393227 GEU393224:GEU393227 GOQ393224:GOQ393227 GYM393224:GYM393227 HII393224:HII393227 HSE393224:HSE393227 ICA393224:ICA393227 ILW393224:ILW393227 IVS393224:IVS393227 JFO393224:JFO393227 JPK393224:JPK393227 JZG393224:JZG393227 KJC393224:KJC393227 KSY393224:KSY393227 LCU393224:LCU393227 LMQ393224:LMQ393227 LWM393224:LWM393227 MGI393224:MGI393227 MQE393224:MQE393227 NAA393224:NAA393227 NJW393224:NJW393227 NTS393224:NTS393227 ODO393224:ODO393227 ONK393224:ONK393227 OXG393224:OXG393227 PHC393224:PHC393227 PQY393224:PQY393227 QAU393224:QAU393227 QKQ393224:QKQ393227 QUM393224:QUM393227 REI393224:REI393227 ROE393224:ROE393227 RYA393224:RYA393227 SHW393224:SHW393227 SRS393224:SRS393227 TBO393224:TBO393227 TLK393224:TLK393227 TVG393224:TVG393227 UFC393224:UFC393227 UOY393224:UOY393227 UYU393224:UYU393227 VIQ393224:VIQ393227 VSM393224:VSM393227 WCI393224:WCI393227 WME393224:WME393227 WWA393224:WWA393227 S458760:S458763 JO458760:JO458763 TK458760:TK458763 ADG458760:ADG458763 ANC458760:ANC458763 AWY458760:AWY458763 BGU458760:BGU458763 BQQ458760:BQQ458763 CAM458760:CAM458763 CKI458760:CKI458763 CUE458760:CUE458763 DEA458760:DEA458763 DNW458760:DNW458763 DXS458760:DXS458763 EHO458760:EHO458763 ERK458760:ERK458763 FBG458760:FBG458763 FLC458760:FLC458763 FUY458760:FUY458763 GEU458760:GEU458763 GOQ458760:GOQ458763 GYM458760:GYM458763 HII458760:HII458763 HSE458760:HSE458763 ICA458760:ICA458763 ILW458760:ILW458763 IVS458760:IVS458763 JFO458760:JFO458763 JPK458760:JPK458763 JZG458760:JZG458763 KJC458760:KJC458763 KSY458760:KSY458763 LCU458760:LCU458763 LMQ458760:LMQ458763 LWM458760:LWM458763 MGI458760:MGI458763 MQE458760:MQE458763 NAA458760:NAA458763 NJW458760:NJW458763 NTS458760:NTS458763 ODO458760:ODO458763 ONK458760:ONK458763 OXG458760:OXG458763 PHC458760:PHC458763 PQY458760:PQY458763 QAU458760:QAU458763 QKQ458760:QKQ458763 QUM458760:QUM458763 REI458760:REI458763 ROE458760:ROE458763 RYA458760:RYA458763 SHW458760:SHW458763 SRS458760:SRS458763 TBO458760:TBO458763 TLK458760:TLK458763 TVG458760:TVG458763 UFC458760:UFC458763 UOY458760:UOY458763 UYU458760:UYU458763 VIQ458760:VIQ458763 VSM458760:VSM458763 WCI458760:WCI458763 WME458760:WME458763 WWA458760:WWA458763 S524296:S524299 JO524296:JO524299 TK524296:TK524299 ADG524296:ADG524299 ANC524296:ANC524299 AWY524296:AWY524299 BGU524296:BGU524299 BQQ524296:BQQ524299 CAM524296:CAM524299 CKI524296:CKI524299 CUE524296:CUE524299 DEA524296:DEA524299 DNW524296:DNW524299 DXS524296:DXS524299 EHO524296:EHO524299 ERK524296:ERK524299 FBG524296:FBG524299 FLC524296:FLC524299 FUY524296:FUY524299 GEU524296:GEU524299 GOQ524296:GOQ524299 GYM524296:GYM524299 HII524296:HII524299 HSE524296:HSE524299 ICA524296:ICA524299 ILW524296:ILW524299 IVS524296:IVS524299 JFO524296:JFO524299 JPK524296:JPK524299 JZG524296:JZG524299 KJC524296:KJC524299 KSY524296:KSY524299 LCU524296:LCU524299 LMQ524296:LMQ524299 LWM524296:LWM524299 MGI524296:MGI524299 MQE524296:MQE524299 NAA524296:NAA524299 NJW524296:NJW524299 NTS524296:NTS524299 ODO524296:ODO524299 ONK524296:ONK524299 OXG524296:OXG524299 PHC524296:PHC524299 PQY524296:PQY524299 QAU524296:QAU524299 QKQ524296:QKQ524299 QUM524296:QUM524299 REI524296:REI524299 ROE524296:ROE524299 RYA524296:RYA524299 SHW524296:SHW524299 SRS524296:SRS524299 TBO524296:TBO524299 TLK524296:TLK524299 TVG524296:TVG524299 UFC524296:UFC524299 UOY524296:UOY524299 UYU524296:UYU524299 VIQ524296:VIQ524299 VSM524296:VSM524299 WCI524296:WCI524299 WME524296:WME524299 WWA524296:WWA524299 S589832:S589835 JO589832:JO589835 TK589832:TK589835 ADG589832:ADG589835 ANC589832:ANC589835 AWY589832:AWY589835 BGU589832:BGU589835 BQQ589832:BQQ589835 CAM589832:CAM589835 CKI589832:CKI589835 CUE589832:CUE589835 DEA589832:DEA589835 DNW589832:DNW589835 DXS589832:DXS589835 EHO589832:EHO589835 ERK589832:ERK589835 FBG589832:FBG589835 FLC589832:FLC589835 FUY589832:FUY589835 GEU589832:GEU589835 GOQ589832:GOQ589835 GYM589832:GYM589835 HII589832:HII589835 HSE589832:HSE589835 ICA589832:ICA589835 ILW589832:ILW589835 IVS589832:IVS589835 JFO589832:JFO589835 JPK589832:JPK589835 JZG589832:JZG589835 KJC589832:KJC589835 KSY589832:KSY589835 LCU589832:LCU589835 LMQ589832:LMQ589835 LWM589832:LWM589835 MGI589832:MGI589835 MQE589832:MQE589835 NAA589832:NAA589835 NJW589832:NJW589835 NTS589832:NTS589835 ODO589832:ODO589835 ONK589832:ONK589835 OXG589832:OXG589835 PHC589832:PHC589835 PQY589832:PQY589835 QAU589832:QAU589835 QKQ589832:QKQ589835 QUM589832:QUM589835 REI589832:REI589835 ROE589832:ROE589835 RYA589832:RYA589835 SHW589832:SHW589835 SRS589832:SRS589835 TBO589832:TBO589835 TLK589832:TLK589835 TVG589832:TVG589835 UFC589832:UFC589835 UOY589832:UOY589835 UYU589832:UYU589835 VIQ589832:VIQ589835 VSM589832:VSM589835 WCI589832:WCI589835 WME589832:WME589835 WWA589832:WWA589835 S655368:S655371 JO655368:JO655371 TK655368:TK655371 ADG655368:ADG655371 ANC655368:ANC655371 AWY655368:AWY655371 BGU655368:BGU655371 BQQ655368:BQQ655371 CAM655368:CAM655371 CKI655368:CKI655371 CUE655368:CUE655371 DEA655368:DEA655371 DNW655368:DNW655371 DXS655368:DXS655371 EHO655368:EHO655371 ERK655368:ERK655371 FBG655368:FBG655371 FLC655368:FLC655371 FUY655368:FUY655371 GEU655368:GEU655371 GOQ655368:GOQ655371 GYM655368:GYM655371 HII655368:HII655371 HSE655368:HSE655371 ICA655368:ICA655371 ILW655368:ILW655371 IVS655368:IVS655371 JFO655368:JFO655371 JPK655368:JPK655371 JZG655368:JZG655371 KJC655368:KJC655371 KSY655368:KSY655371 LCU655368:LCU655371 LMQ655368:LMQ655371 LWM655368:LWM655371 MGI655368:MGI655371 MQE655368:MQE655371 NAA655368:NAA655371 NJW655368:NJW655371 NTS655368:NTS655371 ODO655368:ODO655371 ONK655368:ONK655371 OXG655368:OXG655371 PHC655368:PHC655371 PQY655368:PQY655371 QAU655368:QAU655371 QKQ655368:QKQ655371 QUM655368:QUM655371 REI655368:REI655371 ROE655368:ROE655371 RYA655368:RYA655371 SHW655368:SHW655371 SRS655368:SRS655371 TBO655368:TBO655371 TLK655368:TLK655371 TVG655368:TVG655371 UFC655368:UFC655371 UOY655368:UOY655371 UYU655368:UYU655371 VIQ655368:VIQ655371 VSM655368:VSM655371 WCI655368:WCI655371 WME655368:WME655371 WWA655368:WWA655371 S720904:S720907 JO720904:JO720907 TK720904:TK720907 ADG720904:ADG720907 ANC720904:ANC720907 AWY720904:AWY720907 BGU720904:BGU720907 BQQ720904:BQQ720907 CAM720904:CAM720907 CKI720904:CKI720907 CUE720904:CUE720907 DEA720904:DEA720907 DNW720904:DNW720907 DXS720904:DXS720907 EHO720904:EHO720907 ERK720904:ERK720907 FBG720904:FBG720907 FLC720904:FLC720907 FUY720904:FUY720907 GEU720904:GEU720907 GOQ720904:GOQ720907 GYM720904:GYM720907 HII720904:HII720907 HSE720904:HSE720907 ICA720904:ICA720907 ILW720904:ILW720907 IVS720904:IVS720907 JFO720904:JFO720907 JPK720904:JPK720907 JZG720904:JZG720907 KJC720904:KJC720907 KSY720904:KSY720907 LCU720904:LCU720907 LMQ720904:LMQ720907 LWM720904:LWM720907 MGI720904:MGI720907 MQE720904:MQE720907 NAA720904:NAA720907 NJW720904:NJW720907 NTS720904:NTS720907 ODO720904:ODO720907 ONK720904:ONK720907 OXG720904:OXG720907 PHC720904:PHC720907 PQY720904:PQY720907 QAU720904:QAU720907 QKQ720904:QKQ720907 QUM720904:QUM720907 REI720904:REI720907 ROE720904:ROE720907 RYA720904:RYA720907 SHW720904:SHW720907 SRS720904:SRS720907 TBO720904:TBO720907 TLK720904:TLK720907 TVG720904:TVG720907 UFC720904:UFC720907 UOY720904:UOY720907 UYU720904:UYU720907 VIQ720904:VIQ720907 VSM720904:VSM720907 WCI720904:WCI720907 WME720904:WME720907 WWA720904:WWA720907 S786440:S786443 JO786440:JO786443 TK786440:TK786443 ADG786440:ADG786443 ANC786440:ANC786443 AWY786440:AWY786443 BGU786440:BGU786443 BQQ786440:BQQ786443 CAM786440:CAM786443 CKI786440:CKI786443 CUE786440:CUE786443 DEA786440:DEA786443 DNW786440:DNW786443 DXS786440:DXS786443 EHO786440:EHO786443 ERK786440:ERK786443 FBG786440:FBG786443 FLC786440:FLC786443 FUY786440:FUY786443 GEU786440:GEU786443 GOQ786440:GOQ786443 GYM786440:GYM786443 HII786440:HII786443 HSE786440:HSE786443 ICA786440:ICA786443 ILW786440:ILW786443 IVS786440:IVS786443 JFO786440:JFO786443 JPK786440:JPK786443 JZG786440:JZG786443 KJC786440:KJC786443 KSY786440:KSY786443 LCU786440:LCU786443 LMQ786440:LMQ786443 LWM786440:LWM786443 MGI786440:MGI786443 MQE786440:MQE786443 NAA786440:NAA786443 NJW786440:NJW786443 NTS786440:NTS786443 ODO786440:ODO786443 ONK786440:ONK786443 OXG786440:OXG786443 PHC786440:PHC786443 PQY786440:PQY786443 QAU786440:QAU786443 QKQ786440:QKQ786443 QUM786440:QUM786443 REI786440:REI786443 ROE786440:ROE786443 RYA786440:RYA786443 SHW786440:SHW786443 SRS786440:SRS786443 TBO786440:TBO786443 TLK786440:TLK786443 TVG786440:TVG786443 UFC786440:UFC786443 UOY786440:UOY786443 UYU786440:UYU786443 VIQ786440:VIQ786443 VSM786440:VSM786443 WCI786440:WCI786443 WME786440:WME786443 WWA786440:WWA786443 S851976:S851979 JO851976:JO851979 TK851976:TK851979 ADG851976:ADG851979 ANC851976:ANC851979 AWY851976:AWY851979 BGU851976:BGU851979 BQQ851976:BQQ851979 CAM851976:CAM851979 CKI851976:CKI851979 CUE851976:CUE851979 DEA851976:DEA851979 DNW851976:DNW851979 DXS851976:DXS851979 EHO851976:EHO851979 ERK851976:ERK851979 FBG851976:FBG851979 FLC851976:FLC851979 FUY851976:FUY851979 GEU851976:GEU851979 GOQ851976:GOQ851979 GYM851976:GYM851979 HII851976:HII851979 HSE851976:HSE851979 ICA851976:ICA851979 ILW851976:ILW851979 IVS851976:IVS851979 JFO851976:JFO851979 JPK851976:JPK851979 JZG851976:JZG851979 KJC851976:KJC851979 KSY851976:KSY851979 LCU851976:LCU851979 LMQ851976:LMQ851979 LWM851976:LWM851979 MGI851976:MGI851979 MQE851976:MQE851979 NAA851976:NAA851979 NJW851976:NJW851979 NTS851976:NTS851979 ODO851976:ODO851979 ONK851976:ONK851979 OXG851976:OXG851979 PHC851976:PHC851979 PQY851976:PQY851979 QAU851976:QAU851979 QKQ851976:QKQ851979 QUM851976:QUM851979 REI851976:REI851979 ROE851976:ROE851979 RYA851976:RYA851979 SHW851976:SHW851979 SRS851976:SRS851979 TBO851976:TBO851979 TLK851976:TLK851979 TVG851976:TVG851979 UFC851976:UFC851979 UOY851976:UOY851979 UYU851976:UYU851979 VIQ851976:VIQ851979 VSM851976:VSM851979 WCI851976:WCI851979 WME851976:WME851979 WWA851976:WWA851979 S917512:S917515 JO917512:JO917515 TK917512:TK917515 ADG917512:ADG917515 ANC917512:ANC917515 AWY917512:AWY917515 BGU917512:BGU917515 BQQ917512:BQQ917515 CAM917512:CAM917515 CKI917512:CKI917515 CUE917512:CUE917515 DEA917512:DEA917515 DNW917512:DNW917515 DXS917512:DXS917515 EHO917512:EHO917515 ERK917512:ERK917515 FBG917512:FBG917515 FLC917512:FLC917515 FUY917512:FUY917515 GEU917512:GEU917515 GOQ917512:GOQ917515 GYM917512:GYM917515 HII917512:HII917515 HSE917512:HSE917515 ICA917512:ICA917515 ILW917512:ILW917515 IVS917512:IVS917515 JFO917512:JFO917515 JPK917512:JPK917515 JZG917512:JZG917515 KJC917512:KJC917515 KSY917512:KSY917515 LCU917512:LCU917515 LMQ917512:LMQ917515 LWM917512:LWM917515 MGI917512:MGI917515 MQE917512:MQE917515 NAA917512:NAA917515 NJW917512:NJW917515 NTS917512:NTS917515 ODO917512:ODO917515 ONK917512:ONK917515 OXG917512:OXG917515 PHC917512:PHC917515 PQY917512:PQY917515 QAU917512:QAU917515 QKQ917512:QKQ917515 QUM917512:QUM917515 REI917512:REI917515 ROE917512:ROE917515 RYA917512:RYA917515 SHW917512:SHW917515 SRS917512:SRS917515 TBO917512:TBO917515 TLK917512:TLK917515 TVG917512:TVG917515 UFC917512:UFC917515 UOY917512:UOY917515 UYU917512:UYU917515 VIQ917512:VIQ917515 VSM917512:VSM917515 WCI917512:WCI917515 WME917512:WME917515 WWA917512:WWA917515 S983048:S983051 JO983048:JO983051 TK983048:TK983051 ADG983048:ADG983051 ANC983048:ANC983051 AWY983048:AWY983051 BGU983048:BGU983051 BQQ983048:BQQ983051 CAM983048:CAM983051 CKI983048:CKI983051 CUE983048:CUE983051 DEA983048:DEA983051 DNW983048:DNW983051 DXS983048:DXS983051 EHO983048:EHO983051 ERK983048:ERK983051 FBG983048:FBG983051 FLC983048:FLC983051 FUY983048:FUY983051 GEU983048:GEU983051 GOQ983048:GOQ983051 GYM983048:GYM983051 HII983048:HII983051 HSE983048:HSE983051 ICA983048:ICA983051 ILW983048:ILW983051 IVS983048:IVS983051 JFO983048:JFO983051 JPK983048:JPK983051 JZG983048:JZG983051 KJC983048:KJC983051 KSY983048:KSY983051 LCU983048:LCU983051 LMQ983048:LMQ983051 LWM983048:LWM983051 MGI983048:MGI983051 MQE983048:MQE983051 NAA983048:NAA983051 NJW983048:NJW983051 NTS983048:NTS983051 ODO983048:ODO983051 ONK983048:ONK983051 OXG983048:OXG983051 PHC983048:PHC983051 PQY983048:PQY983051 QAU983048:QAU983051 QKQ983048:QKQ983051 QUM983048:QUM983051 REI983048:REI983051 ROE983048:ROE983051 RYA983048:RYA983051 SHW983048:SHW983051 SRS983048:SRS983051 TBO983048:TBO983051 TLK983048:TLK983051 TVG983048:TVG983051 UFC983048:UFC983051 UOY983048:UOY983051 UYU983048:UYU983051 VIQ983048:VIQ983051 VSM983048:VSM983051 WCI983048:WCI983051 WME983048:WME983051 WWA983048:WWA983051 S2 JO2 TK2 ADG2 ANC2 AWY2 BGU2 BQQ2 CAM2 CKI2 CUE2 DEA2 DNW2 DXS2 EHO2 ERK2 FBG2 FLC2 FUY2 GEU2 GOQ2 GYM2 HII2 HSE2 ICA2 ILW2 IVS2 JFO2 JPK2 JZG2 KJC2 KSY2 LCU2 LMQ2 LWM2 MGI2 MQE2 NAA2 NJW2 NTS2 ODO2 ONK2 OXG2 PHC2 PQY2 QAU2 QKQ2 QUM2 REI2 ROE2 RYA2 SHW2 SRS2 TBO2 TLK2 TVG2 UFC2 UOY2 UYU2 VIQ2 VSM2 WCI2 WME2 WWA2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S12:V26 JO12:JR26 TK12:TN26 ADG12:ADJ26 ANC12:ANF26 AWY12:AXB26 BGU12:BGX26 BQQ12:BQT26 CAM12:CAP26 CKI12:CKL26 CUE12:CUH26 DEA12:DED26 DNW12:DNZ26 DXS12:DXV26 EHO12:EHR26 ERK12:ERN26 FBG12:FBJ26 FLC12:FLF26 FUY12:FVB26 GEU12:GEX26 GOQ12:GOT26 GYM12:GYP26 HII12:HIL26 HSE12:HSH26 ICA12:ICD26 ILW12:ILZ26 IVS12:IVV26 JFO12:JFR26 JPK12:JPN26 JZG12:JZJ26 KJC12:KJF26 KSY12:KTB26 LCU12:LCX26 LMQ12:LMT26 LWM12:LWP26 MGI12:MGL26 MQE12:MQH26 NAA12:NAD26 NJW12:NJZ26 NTS12:NTV26 ODO12:ODR26 ONK12:ONN26 OXG12:OXJ26 PHC12:PHF26 PQY12:PRB26 QAU12:QAX26 QKQ12:QKT26 QUM12:QUP26 REI12:REL26 ROE12:ROH26 RYA12:RYD26 SHW12:SHZ26 SRS12:SRV26 TBO12:TBR26 TLK12:TLN26 TVG12:TVJ26 UFC12:UFF26 UOY12:UPB26 UYU12:UYX26 VIQ12:VIT26 VSM12:VSP26 WCI12:WCL26 WME12:WMH26 WWA12:WWD26 S65548:V65562 JO65548:JR65562 TK65548:TN65562 ADG65548:ADJ65562 ANC65548:ANF65562 AWY65548:AXB65562 BGU65548:BGX65562 BQQ65548:BQT65562 CAM65548:CAP65562 CKI65548:CKL65562 CUE65548:CUH65562 DEA65548:DED65562 DNW65548:DNZ65562 DXS65548:DXV65562 EHO65548:EHR65562 ERK65548:ERN65562 FBG65548:FBJ65562 FLC65548:FLF65562 FUY65548:FVB65562 GEU65548:GEX65562 GOQ65548:GOT65562 GYM65548:GYP65562 HII65548:HIL65562 HSE65548:HSH65562 ICA65548:ICD65562 ILW65548:ILZ65562 IVS65548:IVV65562 JFO65548:JFR65562 JPK65548:JPN65562 JZG65548:JZJ65562 KJC65548:KJF65562 KSY65548:KTB65562 LCU65548:LCX65562 LMQ65548:LMT65562 LWM65548:LWP65562 MGI65548:MGL65562 MQE65548:MQH65562 NAA65548:NAD65562 NJW65548:NJZ65562 NTS65548:NTV65562 ODO65548:ODR65562 ONK65548:ONN65562 OXG65548:OXJ65562 PHC65548:PHF65562 PQY65548:PRB65562 QAU65548:QAX65562 QKQ65548:QKT65562 QUM65548:QUP65562 REI65548:REL65562 ROE65548:ROH65562 RYA65548:RYD65562 SHW65548:SHZ65562 SRS65548:SRV65562 TBO65548:TBR65562 TLK65548:TLN65562 TVG65548:TVJ65562 UFC65548:UFF65562 UOY65548:UPB65562 UYU65548:UYX65562 VIQ65548:VIT65562 VSM65548:VSP65562 WCI65548:WCL65562 WME65548:WMH65562 WWA65548:WWD65562 S131084:V131098 JO131084:JR131098 TK131084:TN131098 ADG131084:ADJ131098 ANC131084:ANF131098 AWY131084:AXB131098 BGU131084:BGX131098 BQQ131084:BQT131098 CAM131084:CAP131098 CKI131084:CKL131098 CUE131084:CUH131098 DEA131084:DED131098 DNW131084:DNZ131098 DXS131084:DXV131098 EHO131084:EHR131098 ERK131084:ERN131098 FBG131084:FBJ131098 FLC131084:FLF131098 FUY131084:FVB131098 GEU131084:GEX131098 GOQ131084:GOT131098 GYM131084:GYP131098 HII131084:HIL131098 HSE131084:HSH131098 ICA131084:ICD131098 ILW131084:ILZ131098 IVS131084:IVV131098 JFO131084:JFR131098 JPK131084:JPN131098 JZG131084:JZJ131098 KJC131084:KJF131098 KSY131084:KTB131098 LCU131084:LCX131098 LMQ131084:LMT131098 LWM131084:LWP131098 MGI131084:MGL131098 MQE131084:MQH131098 NAA131084:NAD131098 NJW131084:NJZ131098 NTS131084:NTV131098 ODO131084:ODR131098 ONK131084:ONN131098 OXG131084:OXJ131098 PHC131084:PHF131098 PQY131084:PRB131098 QAU131084:QAX131098 QKQ131084:QKT131098 QUM131084:QUP131098 REI131084:REL131098 ROE131084:ROH131098 RYA131084:RYD131098 SHW131084:SHZ131098 SRS131084:SRV131098 TBO131084:TBR131098 TLK131084:TLN131098 TVG131084:TVJ131098 UFC131084:UFF131098 UOY131084:UPB131098 UYU131084:UYX131098 VIQ131084:VIT131098 VSM131084:VSP131098 WCI131084:WCL131098 WME131084:WMH131098 WWA131084:WWD131098 S196620:V196634 JO196620:JR196634 TK196620:TN196634 ADG196620:ADJ196634 ANC196620:ANF196634 AWY196620:AXB196634 BGU196620:BGX196634 BQQ196620:BQT196634 CAM196620:CAP196634 CKI196620:CKL196634 CUE196620:CUH196634 DEA196620:DED196634 DNW196620:DNZ196634 DXS196620:DXV196634 EHO196620:EHR196634 ERK196620:ERN196634 FBG196620:FBJ196634 FLC196620:FLF196634 FUY196620:FVB196634 GEU196620:GEX196634 GOQ196620:GOT196634 GYM196620:GYP196634 HII196620:HIL196634 HSE196620:HSH196634 ICA196620:ICD196634 ILW196620:ILZ196634 IVS196620:IVV196634 JFO196620:JFR196634 JPK196620:JPN196634 JZG196620:JZJ196634 KJC196620:KJF196634 KSY196620:KTB196634 LCU196620:LCX196634 LMQ196620:LMT196634 LWM196620:LWP196634 MGI196620:MGL196634 MQE196620:MQH196634 NAA196620:NAD196634 NJW196620:NJZ196634 NTS196620:NTV196634 ODO196620:ODR196634 ONK196620:ONN196634 OXG196620:OXJ196634 PHC196620:PHF196634 PQY196620:PRB196634 QAU196620:QAX196634 QKQ196620:QKT196634 QUM196620:QUP196634 REI196620:REL196634 ROE196620:ROH196634 RYA196620:RYD196634 SHW196620:SHZ196634 SRS196620:SRV196634 TBO196620:TBR196634 TLK196620:TLN196634 TVG196620:TVJ196634 UFC196620:UFF196634 UOY196620:UPB196634 UYU196620:UYX196634 VIQ196620:VIT196634 VSM196620:VSP196634 WCI196620:WCL196634 WME196620:WMH196634 WWA196620:WWD196634 S262156:V262170 JO262156:JR262170 TK262156:TN262170 ADG262156:ADJ262170 ANC262156:ANF262170 AWY262156:AXB262170 BGU262156:BGX262170 BQQ262156:BQT262170 CAM262156:CAP262170 CKI262156:CKL262170 CUE262156:CUH262170 DEA262156:DED262170 DNW262156:DNZ262170 DXS262156:DXV262170 EHO262156:EHR262170 ERK262156:ERN262170 FBG262156:FBJ262170 FLC262156:FLF262170 FUY262156:FVB262170 GEU262156:GEX262170 GOQ262156:GOT262170 GYM262156:GYP262170 HII262156:HIL262170 HSE262156:HSH262170 ICA262156:ICD262170 ILW262156:ILZ262170 IVS262156:IVV262170 JFO262156:JFR262170 JPK262156:JPN262170 JZG262156:JZJ262170 KJC262156:KJF262170 KSY262156:KTB262170 LCU262156:LCX262170 LMQ262156:LMT262170 LWM262156:LWP262170 MGI262156:MGL262170 MQE262156:MQH262170 NAA262156:NAD262170 NJW262156:NJZ262170 NTS262156:NTV262170 ODO262156:ODR262170 ONK262156:ONN262170 OXG262156:OXJ262170 PHC262156:PHF262170 PQY262156:PRB262170 QAU262156:QAX262170 QKQ262156:QKT262170 QUM262156:QUP262170 REI262156:REL262170 ROE262156:ROH262170 RYA262156:RYD262170 SHW262156:SHZ262170 SRS262156:SRV262170 TBO262156:TBR262170 TLK262156:TLN262170 TVG262156:TVJ262170 UFC262156:UFF262170 UOY262156:UPB262170 UYU262156:UYX262170 VIQ262156:VIT262170 VSM262156:VSP262170 WCI262156:WCL262170 WME262156:WMH262170 WWA262156:WWD262170 S327692:V327706 JO327692:JR327706 TK327692:TN327706 ADG327692:ADJ327706 ANC327692:ANF327706 AWY327692:AXB327706 BGU327692:BGX327706 BQQ327692:BQT327706 CAM327692:CAP327706 CKI327692:CKL327706 CUE327692:CUH327706 DEA327692:DED327706 DNW327692:DNZ327706 DXS327692:DXV327706 EHO327692:EHR327706 ERK327692:ERN327706 FBG327692:FBJ327706 FLC327692:FLF327706 FUY327692:FVB327706 GEU327692:GEX327706 GOQ327692:GOT327706 GYM327692:GYP327706 HII327692:HIL327706 HSE327692:HSH327706 ICA327692:ICD327706 ILW327692:ILZ327706 IVS327692:IVV327706 JFO327692:JFR327706 JPK327692:JPN327706 JZG327692:JZJ327706 KJC327692:KJF327706 KSY327692:KTB327706 LCU327692:LCX327706 LMQ327692:LMT327706 LWM327692:LWP327706 MGI327692:MGL327706 MQE327692:MQH327706 NAA327692:NAD327706 NJW327692:NJZ327706 NTS327692:NTV327706 ODO327692:ODR327706 ONK327692:ONN327706 OXG327692:OXJ327706 PHC327692:PHF327706 PQY327692:PRB327706 QAU327692:QAX327706 QKQ327692:QKT327706 QUM327692:QUP327706 REI327692:REL327706 ROE327692:ROH327706 RYA327692:RYD327706 SHW327692:SHZ327706 SRS327692:SRV327706 TBO327692:TBR327706 TLK327692:TLN327706 TVG327692:TVJ327706 UFC327692:UFF327706 UOY327692:UPB327706 UYU327692:UYX327706 VIQ327692:VIT327706 VSM327692:VSP327706 WCI327692:WCL327706 WME327692:WMH327706 WWA327692:WWD327706 S393228:V393242 JO393228:JR393242 TK393228:TN393242 ADG393228:ADJ393242 ANC393228:ANF393242 AWY393228:AXB393242 BGU393228:BGX393242 BQQ393228:BQT393242 CAM393228:CAP393242 CKI393228:CKL393242 CUE393228:CUH393242 DEA393228:DED393242 DNW393228:DNZ393242 DXS393228:DXV393242 EHO393228:EHR393242 ERK393228:ERN393242 FBG393228:FBJ393242 FLC393228:FLF393242 FUY393228:FVB393242 GEU393228:GEX393242 GOQ393228:GOT393242 GYM393228:GYP393242 HII393228:HIL393242 HSE393228:HSH393242 ICA393228:ICD393242 ILW393228:ILZ393242 IVS393228:IVV393242 JFO393228:JFR393242 JPK393228:JPN393242 JZG393228:JZJ393242 KJC393228:KJF393242 KSY393228:KTB393242 LCU393228:LCX393242 LMQ393228:LMT393242 LWM393228:LWP393242 MGI393228:MGL393242 MQE393228:MQH393242 NAA393228:NAD393242 NJW393228:NJZ393242 NTS393228:NTV393242 ODO393228:ODR393242 ONK393228:ONN393242 OXG393228:OXJ393242 PHC393228:PHF393242 PQY393228:PRB393242 QAU393228:QAX393242 QKQ393228:QKT393242 QUM393228:QUP393242 REI393228:REL393242 ROE393228:ROH393242 RYA393228:RYD393242 SHW393228:SHZ393242 SRS393228:SRV393242 TBO393228:TBR393242 TLK393228:TLN393242 TVG393228:TVJ393242 UFC393228:UFF393242 UOY393228:UPB393242 UYU393228:UYX393242 VIQ393228:VIT393242 VSM393228:VSP393242 WCI393228:WCL393242 WME393228:WMH393242 WWA393228:WWD393242 S458764:V458778 JO458764:JR458778 TK458764:TN458778 ADG458764:ADJ458778 ANC458764:ANF458778 AWY458764:AXB458778 BGU458764:BGX458778 BQQ458764:BQT458778 CAM458764:CAP458778 CKI458764:CKL458778 CUE458764:CUH458778 DEA458764:DED458778 DNW458764:DNZ458778 DXS458764:DXV458778 EHO458764:EHR458778 ERK458764:ERN458778 FBG458764:FBJ458778 FLC458764:FLF458778 FUY458764:FVB458778 GEU458764:GEX458778 GOQ458764:GOT458778 GYM458764:GYP458778 HII458764:HIL458778 HSE458764:HSH458778 ICA458764:ICD458778 ILW458764:ILZ458778 IVS458764:IVV458778 JFO458764:JFR458778 JPK458764:JPN458778 JZG458764:JZJ458778 KJC458764:KJF458778 KSY458764:KTB458778 LCU458764:LCX458778 LMQ458764:LMT458778 LWM458764:LWP458778 MGI458764:MGL458778 MQE458764:MQH458778 NAA458764:NAD458778 NJW458764:NJZ458778 NTS458764:NTV458778 ODO458764:ODR458778 ONK458764:ONN458778 OXG458764:OXJ458778 PHC458764:PHF458778 PQY458764:PRB458778 QAU458764:QAX458778 QKQ458764:QKT458778 QUM458764:QUP458778 REI458764:REL458778 ROE458764:ROH458778 RYA458764:RYD458778 SHW458764:SHZ458778 SRS458764:SRV458778 TBO458764:TBR458778 TLK458764:TLN458778 TVG458764:TVJ458778 UFC458764:UFF458778 UOY458764:UPB458778 UYU458764:UYX458778 VIQ458764:VIT458778 VSM458764:VSP458778 WCI458764:WCL458778 WME458764:WMH458778 WWA458764:WWD458778 S524300:V524314 JO524300:JR524314 TK524300:TN524314 ADG524300:ADJ524314 ANC524300:ANF524314 AWY524300:AXB524314 BGU524300:BGX524314 BQQ524300:BQT524314 CAM524300:CAP524314 CKI524300:CKL524314 CUE524300:CUH524314 DEA524300:DED524314 DNW524300:DNZ524314 DXS524300:DXV524314 EHO524300:EHR524314 ERK524300:ERN524314 FBG524300:FBJ524314 FLC524300:FLF524314 FUY524300:FVB524314 GEU524300:GEX524314 GOQ524300:GOT524314 GYM524300:GYP524314 HII524300:HIL524314 HSE524300:HSH524314 ICA524300:ICD524314 ILW524300:ILZ524314 IVS524300:IVV524314 JFO524300:JFR524314 JPK524300:JPN524314 JZG524300:JZJ524314 KJC524300:KJF524314 KSY524300:KTB524314 LCU524300:LCX524314 LMQ524300:LMT524314 LWM524300:LWP524314 MGI524300:MGL524314 MQE524300:MQH524314 NAA524300:NAD524314 NJW524300:NJZ524314 NTS524300:NTV524314 ODO524300:ODR524314 ONK524300:ONN524314 OXG524300:OXJ524314 PHC524300:PHF524314 PQY524300:PRB524314 QAU524300:QAX524314 QKQ524300:QKT524314 QUM524300:QUP524314 REI524300:REL524314 ROE524300:ROH524314 RYA524300:RYD524314 SHW524300:SHZ524314 SRS524300:SRV524314 TBO524300:TBR524314 TLK524300:TLN524314 TVG524300:TVJ524314 UFC524300:UFF524314 UOY524300:UPB524314 UYU524300:UYX524314 VIQ524300:VIT524314 VSM524300:VSP524314 WCI524300:WCL524314 WME524300:WMH524314 WWA524300:WWD524314 S589836:V589850 JO589836:JR589850 TK589836:TN589850 ADG589836:ADJ589850 ANC589836:ANF589850 AWY589836:AXB589850 BGU589836:BGX589850 BQQ589836:BQT589850 CAM589836:CAP589850 CKI589836:CKL589850 CUE589836:CUH589850 DEA589836:DED589850 DNW589836:DNZ589850 DXS589836:DXV589850 EHO589836:EHR589850 ERK589836:ERN589850 FBG589836:FBJ589850 FLC589836:FLF589850 FUY589836:FVB589850 GEU589836:GEX589850 GOQ589836:GOT589850 GYM589836:GYP589850 HII589836:HIL589850 HSE589836:HSH589850 ICA589836:ICD589850 ILW589836:ILZ589850 IVS589836:IVV589850 JFO589836:JFR589850 JPK589836:JPN589850 JZG589836:JZJ589850 KJC589836:KJF589850 KSY589836:KTB589850 LCU589836:LCX589850 LMQ589836:LMT589850 LWM589836:LWP589850 MGI589836:MGL589850 MQE589836:MQH589850 NAA589836:NAD589850 NJW589836:NJZ589850 NTS589836:NTV589850 ODO589836:ODR589850 ONK589836:ONN589850 OXG589836:OXJ589850 PHC589836:PHF589850 PQY589836:PRB589850 QAU589836:QAX589850 QKQ589836:QKT589850 QUM589836:QUP589850 REI589836:REL589850 ROE589836:ROH589850 RYA589836:RYD589850 SHW589836:SHZ589850 SRS589836:SRV589850 TBO589836:TBR589850 TLK589836:TLN589850 TVG589836:TVJ589850 UFC589836:UFF589850 UOY589836:UPB589850 UYU589836:UYX589850 VIQ589836:VIT589850 VSM589836:VSP589850 WCI589836:WCL589850 WME589836:WMH589850 WWA589836:WWD589850 S655372:V655386 JO655372:JR655386 TK655372:TN655386 ADG655372:ADJ655386 ANC655372:ANF655386 AWY655372:AXB655386 BGU655372:BGX655386 BQQ655372:BQT655386 CAM655372:CAP655386 CKI655372:CKL655386 CUE655372:CUH655386 DEA655372:DED655386 DNW655372:DNZ655386 DXS655372:DXV655386 EHO655372:EHR655386 ERK655372:ERN655386 FBG655372:FBJ655386 FLC655372:FLF655386 FUY655372:FVB655386 GEU655372:GEX655386 GOQ655372:GOT655386 GYM655372:GYP655386 HII655372:HIL655386 HSE655372:HSH655386 ICA655372:ICD655386 ILW655372:ILZ655386 IVS655372:IVV655386 JFO655372:JFR655386 JPK655372:JPN655386 JZG655372:JZJ655386 KJC655372:KJF655386 KSY655372:KTB655386 LCU655372:LCX655386 LMQ655372:LMT655386 LWM655372:LWP655386 MGI655372:MGL655386 MQE655372:MQH655386 NAA655372:NAD655386 NJW655372:NJZ655386 NTS655372:NTV655386 ODO655372:ODR655386 ONK655372:ONN655386 OXG655372:OXJ655386 PHC655372:PHF655386 PQY655372:PRB655386 QAU655372:QAX655386 QKQ655372:QKT655386 QUM655372:QUP655386 REI655372:REL655386 ROE655372:ROH655386 RYA655372:RYD655386 SHW655372:SHZ655386 SRS655372:SRV655386 TBO655372:TBR655386 TLK655372:TLN655386 TVG655372:TVJ655386 UFC655372:UFF655386 UOY655372:UPB655386 UYU655372:UYX655386 VIQ655372:VIT655386 VSM655372:VSP655386 WCI655372:WCL655386 WME655372:WMH655386 WWA655372:WWD655386 S720908:V720922 JO720908:JR720922 TK720908:TN720922 ADG720908:ADJ720922 ANC720908:ANF720922 AWY720908:AXB720922 BGU720908:BGX720922 BQQ720908:BQT720922 CAM720908:CAP720922 CKI720908:CKL720922 CUE720908:CUH720922 DEA720908:DED720922 DNW720908:DNZ720922 DXS720908:DXV720922 EHO720908:EHR720922 ERK720908:ERN720922 FBG720908:FBJ720922 FLC720908:FLF720922 FUY720908:FVB720922 GEU720908:GEX720922 GOQ720908:GOT720922 GYM720908:GYP720922 HII720908:HIL720922 HSE720908:HSH720922 ICA720908:ICD720922 ILW720908:ILZ720922 IVS720908:IVV720922 JFO720908:JFR720922 JPK720908:JPN720922 JZG720908:JZJ720922 KJC720908:KJF720922 KSY720908:KTB720922 LCU720908:LCX720922 LMQ720908:LMT720922 LWM720908:LWP720922 MGI720908:MGL720922 MQE720908:MQH720922 NAA720908:NAD720922 NJW720908:NJZ720922 NTS720908:NTV720922 ODO720908:ODR720922 ONK720908:ONN720922 OXG720908:OXJ720922 PHC720908:PHF720922 PQY720908:PRB720922 QAU720908:QAX720922 QKQ720908:QKT720922 QUM720908:QUP720922 REI720908:REL720922 ROE720908:ROH720922 RYA720908:RYD720922 SHW720908:SHZ720922 SRS720908:SRV720922 TBO720908:TBR720922 TLK720908:TLN720922 TVG720908:TVJ720922 UFC720908:UFF720922 UOY720908:UPB720922 UYU720908:UYX720922 VIQ720908:VIT720922 VSM720908:VSP720922 WCI720908:WCL720922 WME720908:WMH720922 WWA720908:WWD720922 S786444:V786458 JO786444:JR786458 TK786444:TN786458 ADG786444:ADJ786458 ANC786444:ANF786458 AWY786444:AXB786458 BGU786444:BGX786458 BQQ786444:BQT786458 CAM786444:CAP786458 CKI786444:CKL786458 CUE786444:CUH786458 DEA786444:DED786458 DNW786444:DNZ786458 DXS786444:DXV786458 EHO786444:EHR786458 ERK786444:ERN786458 FBG786444:FBJ786458 FLC786444:FLF786458 FUY786444:FVB786458 GEU786444:GEX786458 GOQ786444:GOT786458 GYM786444:GYP786458 HII786444:HIL786458 HSE786444:HSH786458 ICA786444:ICD786458 ILW786444:ILZ786458 IVS786444:IVV786458 JFO786444:JFR786458 JPK786444:JPN786458 JZG786444:JZJ786458 KJC786444:KJF786458 KSY786444:KTB786458 LCU786444:LCX786458 LMQ786444:LMT786458 LWM786444:LWP786458 MGI786444:MGL786458 MQE786444:MQH786458 NAA786444:NAD786458 NJW786444:NJZ786458 NTS786444:NTV786458 ODO786444:ODR786458 ONK786444:ONN786458 OXG786444:OXJ786458 PHC786444:PHF786458 PQY786444:PRB786458 QAU786444:QAX786458 QKQ786444:QKT786458 QUM786444:QUP786458 REI786444:REL786458 ROE786444:ROH786458 RYA786444:RYD786458 SHW786444:SHZ786458 SRS786444:SRV786458 TBO786444:TBR786458 TLK786444:TLN786458 TVG786444:TVJ786458 UFC786444:UFF786458 UOY786444:UPB786458 UYU786444:UYX786458 VIQ786444:VIT786458 VSM786444:VSP786458 WCI786444:WCL786458 WME786444:WMH786458 WWA786444:WWD786458 S851980:V851994 JO851980:JR851994 TK851980:TN851994 ADG851980:ADJ851994 ANC851980:ANF851994 AWY851980:AXB851994 BGU851980:BGX851994 BQQ851980:BQT851994 CAM851980:CAP851994 CKI851980:CKL851994 CUE851980:CUH851994 DEA851980:DED851994 DNW851980:DNZ851994 DXS851980:DXV851994 EHO851980:EHR851994 ERK851980:ERN851994 FBG851980:FBJ851994 FLC851980:FLF851994 FUY851980:FVB851994 GEU851980:GEX851994 GOQ851980:GOT851994 GYM851980:GYP851994 HII851980:HIL851994 HSE851980:HSH851994 ICA851980:ICD851994 ILW851980:ILZ851994 IVS851980:IVV851994 JFO851980:JFR851994 JPK851980:JPN851994 JZG851980:JZJ851994 KJC851980:KJF851994 KSY851980:KTB851994 LCU851980:LCX851994 LMQ851980:LMT851994 LWM851980:LWP851994 MGI851980:MGL851994 MQE851980:MQH851994 NAA851980:NAD851994 NJW851980:NJZ851994 NTS851980:NTV851994 ODO851980:ODR851994 ONK851980:ONN851994 OXG851980:OXJ851994 PHC851980:PHF851994 PQY851980:PRB851994 QAU851980:QAX851994 QKQ851980:QKT851994 QUM851980:QUP851994 REI851980:REL851994 ROE851980:ROH851994 RYA851980:RYD851994 SHW851980:SHZ851994 SRS851980:SRV851994 TBO851980:TBR851994 TLK851980:TLN851994 TVG851980:TVJ851994 UFC851980:UFF851994 UOY851980:UPB851994 UYU851980:UYX851994 VIQ851980:VIT851994 VSM851980:VSP851994 WCI851980:WCL851994 WME851980:WMH851994 WWA851980:WWD851994 S917516:V917530 JO917516:JR917530 TK917516:TN917530 ADG917516:ADJ917530 ANC917516:ANF917530 AWY917516:AXB917530 BGU917516:BGX917530 BQQ917516:BQT917530 CAM917516:CAP917530 CKI917516:CKL917530 CUE917516:CUH917530 DEA917516:DED917530 DNW917516:DNZ917530 DXS917516:DXV917530 EHO917516:EHR917530 ERK917516:ERN917530 FBG917516:FBJ917530 FLC917516:FLF917530 FUY917516:FVB917530 GEU917516:GEX917530 GOQ917516:GOT917530 GYM917516:GYP917530 HII917516:HIL917530 HSE917516:HSH917530 ICA917516:ICD917530 ILW917516:ILZ917530 IVS917516:IVV917530 JFO917516:JFR917530 JPK917516:JPN917530 JZG917516:JZJ917530 KJC917516:KJF917530 KSY917516:KTB917530 LCU917516:LCX917530 LMQ917516:LMT917530 LWM917516:LWP917530 MGI917516:MGL917530 MQE917516:MQH917530 NAA917516:NAD917530 NJW917516:NJZ917530 NTS917516:NTV917530 ODO917516:ODR917530 ONK917516:ONN917530 OXG917516:OXJ917530 PHC917516:PHF917530 PQY917516:PRB917530 QAU917516:QAX917530 QKQ917516:QKT917530 QUM917516:QUP917530 REI917516:REL917530 ROE917516:ROH917530 RYA917516:RYD917530 SHW917516:SHZ917530 SRS917516:SRV917530 TBO917516:TBR917530 TLK917516:TLN917530 TVG917516:TVJ917530 UFC917516:UFF917530 UOY917516:UPB917530 UYU917516:UYX917530 VIQ917516:VIT917530 VSM917516:VSP917530 WCI917516:WCL917530 WME917516:WMH917530 WWA917516:WWD917530 S983052:V983066 JO983052:JR983066 TK983052:TN983066 ADG983052:ADJ983066 ANC983052:ANF983066 AWY983052:AXB983066 BGU983052:BGX983066 BQQ983052:BQT983066 CAM983052:CAP983066 CKI983052:CKL983066 CUE983052:CUH983066 DEA983052:DED983066 DNW983052:DNZ983066 DXS983052:DXV983066 EHO983052:EHR983066 ERK983052:ERN983066 FBG983052:FBJ983066 FLC983052:FLF983066 FUY983052:FVB983066 GEU983052:GEX983066 GOQ983052:GOT983066 GYM983052:GYP983066 HII983052:HIL983066 HSE983052:HSH983066 ICA983052:ICD983066 ILW983052:ILZ983066 IVS983052:IVV983066 JFO983052:JFR983066 JPK983052:JPN983066 JZG983052:JZJ983066 KJC983052:KJF983066 KSY983052:KTB983066 LCU983052:LCX983066 LMQ983052:LMT983066 LWM983052:LWP983066 MGI983052:MGL983066 MQE983052:MQH983066 NAA983052:NAD983066 NJW983052:NJZ983066 NTS983052:NTV983066 ODO983052:ODR983066 ONK983052:ONN983066 OXG983052:OXJ983066 PHC983052:PHF983066 PQY983052:PRB983066 QAU983052:QAX983066 QKQ983052:QKT983066 QUM983052:QUP983066 REI983052:REL983066 ROE983052:ROH983066 RYA983052:RYD983066 SHW983052:SHZ983066 SRS983052:SRV983066 TBO983052:TBR983066 TLK983052:TLN983066 TVG983052:TVJ983066 UFC983052:UFF983066 UOY983052:UPB983066 UYU983052:UYX983066 VIQ983052:VIT983066 VSM983052:VSP983066 WCI983052:WCL983066 WME983052:WMH983066 WWA983052:WWD983066" xr:uid="{00000000-0002-0000-0600-00001B000000}"/>
  </dataValidations>
  <printOptions horizontalCentered="1" verticalCentered="1"/>
  <pageMargins left="0.78740157480314965" right="0.78740157480314965" top="0.98425196850393704" bottom="0.98425196850393704" header="0.51181102362204722" footer="0.51181102362204722"/>
  <pageSetup paperSize="9" scale="71" orientation="landscape" r:id="rId1"/>
  <headerFooter alignWithMargins="0">
    <oddHeader>&amp;A</oddHeader>
    <oddFooter>&amp;L&amp;D&amp;C&amp;F&amp;RSeite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33">
    <tabColor theme="3" tint="0.79998168889431442"/>
    <pageSetUpPr fitToPage="1"/>
  </sheetPr>
  <dimension ref="A1:AJ63"/>
  <sheetViews>
    <sheetView topLeftCell="A13" zoomScaleNormal="100" workbookViewId="0">
      <pane xSplit="12" topLeftCell="M1" activePane="topRight" state="frozen"/>
      <selection pane="topRight"/>
    </sheetView>
  </sheetViews>
  <sheetFormatPr baseColWidth="10" defaultColWidth="11.42578125" defaultRowHeight="12" outlineLevelRow="1" outlineLevelCol="1"/>
  <cols>
    <col min="1" max="1" width="12.7109375" style="1120" customWidth="1"/>
    <col min="2" max="2" width="12.7109375" style="1123" customWidth="1"/>
    <col min="3" max="3" width="4.7109375" style="1124" hidden="1" customWidth="1" outlineLevel="1"/>
    <col min="4" max="5" width="4.7109375" style="1120" hidden="1" customWidth="1" outlineLevel="1"/>
    <col min="6" max="6" width="40.7109375" style="1125" customWidth="1" collapsed="1"/>
    <col min="7" max="7" width="8.7109375" style="1120" customWidth="1"/>
    <col min="8" max="8" width="8.7109375" style="1120" hidden="1" customWidth="1" outlineLevel="1"/>
    <col min="9" max="9" width="20.7109375" style="1120" hidden="1" customWidth="1" outlineLevel="1"/>
    <col min="10" max="10" width="4.7109375" style="1120" customWidth="1" collapsed="1"/>
    <col min="11" max="11" width="8.7109375" style="1120" customWidth="1"/>
    <col min="12" max="12" width="15.7109375" style="1120" customWidth="1"/>
    <col min="13" max="14" width="5.7109375" style="1111" customWidth="1" outlineLevel="1"/>
    <col min="15" max="15" width="40.7109375" style="1096" customWidth="1" outlineLevel="1"/>
    <col min="16" max="17" width="11.85546875" style="271" customWidth="1"/>
    <col min="18" max="18" width="23.140625" style="72" customWidth="1"/>
    <col min="19" max="19" width="4" style="59" bestFit="1" customWidth="1"/>
    <col min="20" max="20" width="6.28515625" style="51" bestFit="1" customWidth="1"/>
    <col min="21" max="21" width="5.85546875" style="51" bestFit="1" customWidth="1"/>
    <col min="22" max="22" width="4.7109375" style="51" bestFit="1" customWidth="1"/>
    <col min="23" max="23" width="5.28515625" style="51" bestFit="1" customWidth="1"/>
    <col min="24" max="24" width="5.85546875" style="51" bestFit="1" customWidth="1"/>
    <col min="25" max="26" width="6.85546875" style="51" bestFit="1" customWidth="1"/>
    <col min="27" max="27" width="8.28515625" style="51" bestFit="1" customWidth="1"/>
    <col min="28" max="28" width="9.140625" style="51" bestFit="1" customWidth="1"/>
    <col min="29" max="29" width="12.140625" style="51" customWidth="1"/>
    <col min="30" max="30" width="11.42578125" style="4"/>
    <col min="31" max="33" width="5.42578125" style="4" customWidth="1"/>
    <col min="34" max="34" width="5.85546875" style="4" customWidth="1"/>
    <col min="35" max="35" width="5.42578125" style="4" customWidth="1"/>
    <col min="36" max="36" width="5.28515625" style="4" customWidth="1"/>
    <col min="37" max="16384" width="11.42578125" style="4"/>
  </cols>
  <sheetData>
    <row r="1" spans="1:36">
      <c r="A1" s="1041"/>
      <c r="B1" s="1042"/>
      <c r="C1" s="1043"/>
      <c r="D1" s="1041"/>
      <c r="E1" s="1041"/>
      <c r="F1" s="1044" t="s">
        <v>456</v>
      </c>
      <c r="G1" s="1041"/>
      <c r="H1" s="1041"/>
      <c r="I1" s="1041"/>
      <c r="J1" s="1041"/>
      <c r="K1" s="1041"/>
      <c r="L1" s="1045" t="s">
        <v>649</v>
      </c>
      <c r="M1" s="1046"/>
      <c r="N1" s="1046"/>
      <c r="O1" s="1046"/>
      <c r="P1" s="317"/>
      <c r="Q1" s="317"/>
      <c r="S1" s="56"/>
      <c r="T1" s="160"/>
      <c r="U1" s="160"/>
      <c r="V1" s="160"/>
      <c r="W1" s="160"/>
      <c r="X1" s="160"/>
    </row>
    <row r="2" spans="1:36" ht="36">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318"/>
      <c r="Q2" s="318"/>
      <c r="R2" s="6" t="s">
        <v>186</v>
      </c>
      <c r="S2" s="7" t="s">
        <v>174</v>
      </c>
      <c r="T2" s="7" t="s">
        <v>175</v>
      </c>
      <c r="U2" s="7" t="s">
        <v>176</v>
      </c>
      <c r="V2" s="7" t="s">
        <v>177</v>
      </c>
      <c r="W2" s="7" t="s">
        <v>178</v>
      </c>
      <c r="X2" s="7" t="s">
        <v>179</v>
      </c>
      <c r="Y2" s="75" t="s">
        <v>180</v>
      </c>
      <c r="Z2" s="75" t="s">
        <v>181</v>
      </c>
      <c r="AA2" s="8" t="s">
        <v>182</v>
      </c>
      <c r="AB2" s="8" t="s">
        <v>332</v>
      </c>
      <c r="AC2" s="124" t="s">
        <v>185</v>
      </c>
      <c r="AE2" s="52" t="s">
        <v>174</v>
      </c>
      <c r="AF2" s="52" t="s">
        <v>175</v>
      </c>
      <c r="AG2" s="52" t="s">
        <v>176</v>
      </c>
      <c r="AH2" s="52" t="s">
        <v>177</v>
      </c>
      <c r="AI2" s="52" t="s">
        <v>178</v>
      </c>
      <c r="AJ2" s="52" t="s">
        <v>179</v>
      </c>
    </row>
    <row r="3" spans="1:36" ht="57.75" customHeight="1">
      <c r="A3" s="1050" t="s">
        <v>344</v>
      </c>
      <c r="B3" s="1051"/>
      <c r="C3" s="1043">
        <v>401</v>
      </c>
      <c r="D3" s="1052" t="s">
        <v>458</v>
      </c>
      <c r="E3" s="1052" t="s">
        <v>459</v>
      </c>
      <c r="F3" s="1053" t="s">
        <v>460</v>
      </c>
      <c r="G3" s="1052" t="s">
        <v>461</v>
      </c>
      <c r="H3" s="1052" t="s">
        <v>462</v>
      </c>
      <c r="I3" s="1052" t="s">
        <v>463</v>
      </c>
      <c r="J3" s="1052" t="s">
        <v>464</v>
      </c>
      <c r="K3" s="1052" t="s">
        <v>337</v>
      </c>
      <c r="L3" s="1054" t="s">
        <v>3334</v>
      </c>
      <c r="M3" s="1055" t="s">
        <v>187</v>
      </c>
      <c r="N3" s="1055" t="s">
        <v>188</v>
      </c>
      <c r="O3" s="1056" t="s">
        <v>492</v>
      </c>
      <c r="P3" s="269" t="s">
        <v>650</v>
      </c>
      <c r="Q3" s="269" t="s">
        <v>80</v>
      </c>
      <c r="R3" s="164"/>
      <c r="S3" s="54"/>
      <c r="T3" s="7"/>
      <c r="U3" s="7"/>
      <c r="V3" s="7"/>
      <c r="W3" s="7"/>
      <c r="X3" s="7"/>
      <c r="Y3" s="6"/>
      <c r="Z3" s="6"/>
      <c r="AA3" s="8" t="s">
        <v>190</v>
      </c>
      <c r="AB3" s="8" t="s">
        <v>190</v>
      </c>
      <c r="AC3" s="161"/>
    </row>
    <row r="4" spans="1:36" ht="19.5" customHeight="1">
      <c r="A4" s="1041"/>
      <c r="B4" s="1051"/>
      <c r="C4" s="1043">
        <v>662</v>
      </c>
      <c r="D4" s="1053"/>
      <c r="E4" s="1053"/>
      <c r="F4" s="1053" t="s">
        <v>461</v>
      </c>
      <c r="G4" s="1053"/>
      <c r="H4" s="1053"/>
      <c r="I4" s="1053"/>
      <c r="J4" s="1053"/>
      <c r="K4" s="1053"/>
      <c r="L4" s="1054" t="s">
        <v>336</v>
      </c>
      <c r="M4" s="1057"/>
      <c r="N4" s="1057"/>
      <c r="O4" s="1058"/>
      <c r="P4" s="269" t="s">
        <v>336</v>
      </c>
      <c r="Q4" s="269" t="s">
        <v>465</v>
      </c>
      <c r="R4" s="77"/>
      <c r="S4" s="56" t="s">
        <v>192</v>
      </c>
      <c r="AA4" s="57"/>
      <c r="AB4" s="57"/>
      <c r="AC4" s="58"/>
    </row>
    <row r="5" spans="1:36">
      <c r="A5" s="1041"/>
      <c r="B5" s="1051"/>
      <c r="C5" s="1043">
        <v>493</v>
      </c>
      <c r="D5" s="1053"/>
      <c r="E5" s="1053"/>
      <c r="F5" s="1053" t="s">
        <v>464</v>
      </c>
      <c r="G5" s="1053"/>
      <c r="H5" s="1053"/>
      <c r="I5" s="1053"/>
      <c r="J5" s="1053"/>
      <c r="K5" s="1053"/>
      <c r="L5" s="1054">
        <v>1</v>
      </c>
      <c r="M5" s="1057"/>
      <c r="N5" s="1057"/>
      <c r="O5" s="1058"/>
      <c r="P5" s="269">
        <v>1</v>
      </c>
      <c r="Q5" s="269">
        <v>1</v>
      </c>
    </row>
    <row r="6" spans="1:36">
      <c r="A6" s="1041"/>
      <c r="B6" s="1051"/>
      <c r="C6" s="1043">
        <v>403</v>
      </c>
      <c r="D6" s="1053"/>
      <c r="E6" s="1053"/>
      <c r="F6" s="1053" t="s">
        <v>337</v>
      </c>
      <c r="G6" s="1053"/>
      <c r="H6" s="1053"/>
      <c r="I6" s="1053"/>
      <c r="J6" s="1053"/>
      <c r="K6" s="1053"/>
      <c r="L6" s="1054" t="s">
        <v>340</v>
      </c>
      <c r="M6" s="1057"/>
      <c r="N6" s="1057"/>
      <c r="O6" s="1058"/>
      <c r="P6" s="269" t="s">
        <v>651</v>
      </c>
      <c r="Q6" s="269" t="s">
        <v>340</v>
      </c>
      <c r="S6" s="60"/>
      <c r="T6" s="60"/>
      <c r="U6" s="60"/>
      <c r="V6" s="60"/>
      <c r="W6" s="60"/>
      <c r="X6" s="60"/>
      <c r="AA6" s="61"/>
      <c r="AB6" s="61"/>
      <c r="AC6" s="58"/>
    </row>
    <row r="7" spans="1:36" outlineLevel="1">
      <c r="A7" s="1045" t="s">
        <v>649</v>
      </c>
      <c r="B7" s="1059" t="s">
        <v>467</v>
      </c>
      <c r="C7" s="1060"/>
      <c r="D7" s="1061" t="s">
        <v>352</v>
      </c>
      <c r="E7" s="1062">
        <v>0</v>
      </c>
      <c r="F7" s="1063" t="s">
        <v>3334</v>
      </c>
      <c r="G7" s="1064" t="s">
        <v>336</v>
      </c>
      <c r="H7" s="1065" t="s">
        <v>352</v>
      </c>
      <c r="I7" s="1065" t="s">
        <v>352</v>
      </c>
      <c r="J7" s="1066">
        <v>1</v>
      </c>
      <c r="K7" s="1064" t="s">
        <v>340</v>
      </c>
      <c r="L7" s="1067">
        <v>1</v>
      </c>
      <c r="M7" s="1068"/>
      <c r="N7" s="1069"/>
      <c r="O7" s="1070"/>
      <c r="P7" s="41"/>
      <c r="Q7" s="41"/>
      <c r="R7" s="79"/>
      <c r="S7" s="7"/>
      <c r="T7" s="62"/>
      <c r="U7" s="62"/>
      <c r="V7" s="62"/>
      <c r="W7" s="62"/>
      <c r="X7" s="62"/>
      <c r="Y7" s="62"/>
      <c r="Z7" s="63"/>
      <c r="AA7" s="80"/>
      <c r="AB7" s="80"/>
      <c r="AC7" s="82"/>
      <c r="AE7" s="64"/>
      <c r="AF7" s="64"/>
      <c r="AG7" s="64"/>
      <c r="AH7" s="64"/>
      <c r="AI7" s="64"/>
      <c r="AJ7" s="64"/>
    </row>
    <row r="8" spans="1:36">
      <c r="A8" s="1045">
        <v>2785</v>
      </c>
      <c r="B8" s="1059" t="s">
        <v>89</v>
      </c>
      <c r="C8" s="1060" t="s">
        <v>469</v>
      </c>
      <c r="D8" s="1061" t="s">
        <v>470</v>
      </c>
      <c r="E8" s="1062" t="s">
        <v>352</v>
      </c>
      <c r="F8" s="1063" t="s">
        <v>3335</v>
      </c>
      <c r="G8" s="1064" t="s">
        <v>336</v>
      </c>
      <c r="H8" s="1065" t="s">
        <v>352</v>
      </c>
      <c r="I8" s="1065" t="s">
        <v>352</v>
      </c>
      <c r="J8" s="1066">
        <v>0</v>
      </c>
      <c r="K8" s="1064" t="s">
        <v>339</v>
      </c>
      <c r="L8" s="1067">
        <v>349.65034965034965</v>
      </c>
      <c r="M8" s="1068">
        <v>1</v>
      </c>
      <c r="N8" s="1069">
        <v>1.8893735831548104</v>
      </c>
      <c r="O8" s="1070" t="s">
        <v>3336</v>
      </c>
      <c r="P8" s="421">
        <v>1600000</v>
      </c>
      <c r="Q8" s="378"/>
      <c r="R8" s="79" t="s">
        <v>522</v>
      </c>
      <c r="S8" s="7">
        <v>2</v>
      </c>
      <c r="T8" s="62">
        <v>1</v>
      </c>
      <c r="U8" s="62">
        <v>5</v>
      </c>
      <c r="V8" s="62">
        <v>1</v>
      </c>
      <c r="W8" s="62">
        <v>1</v>
      </c>
      <c r="X8" s="62">
        <v>5</v>
      </c>
      <c r="Y8" s="62">
        <v>3</v>
      </c>
      <c r="Z8" s="63">
        <v>1.05</v>
      </c>
      <c r="AA8" s="80">
        <v>1.5639895531526171</v>
      </c>
      <c r="AB8" s="80">
        <v>1.5681449998445471</v>
      </c>
      <c r="AC8" s="82" t="s">
        <v>3337</v>
      </c>
      <c r="AE8" s="64">
        <v>1.05</v>
      </c>
      <c r="AF8" s="64">
        <v>1</v>
      </c>
      <c r="AG8" s="64">
        <v>1.5</v>
      </c>
      <c r="AH8" s="64">
        <v>1</v>
      </c>
      <c r="AI8" s="64">
        <v>1</v>
      </c>
      <c r="AJ8" s="64">
        <v>1.2</v>
      </c>
    </row>
    <row r="9" spans="1:36">
      <c r="A9" s="1045" t="s">
        <v>1867</v>
      </c>
      <c r="B9" s="1059"/>
      <c r="C9" s="1060" t="s">
        <v>469</v>
      </c>
      <c r="D9" s="1061" t="s">
        <v>470</v>
      </c>
      <c r="E9" s="1062" t="s">
        <v>352</v>
      </c>
      <c r="F9" s="1063" t="s">
        <v>3338</v>
      </c>
      <c r="G9" s="1064" t="s">
        <v>336</v>
      </c>
      <c r="H9" s="1065" t="s">
        <v>352</v>
      </c>
      <c r="I9" s="1065" t="s">
        <v>352</v>
      </c>
      <c r="J9" s="1066">
        <v>0</v>
      </c>
      <c r="K9" s="1064" t="s">
        <v>364</v>
      </c>
      <c r="L9" s="1067">
        <v>0.17482517482517482</v>
      </c>
      <c r="M9" s="1068">
        <v>1</v>
      </c>
      <c r="N9" s="1069">
        <v>3.2110532121498419</v>
      </c>
      <c r="O9" s="1070" t="s">
        <v>3339</v>
      </c>
      <c r="P9" s="421">
        <v>800</v>
      </c>
      <c r="Q9" s="378"/>
      <c r="R9" s="79" t="s">
        <v>523</v>
      </c>
      <c r="S9" s="7">
        <v>2</v>
      </c>
      <c r="T9" s="62">
        <v>1</v>
      </c>
      <c r="U9" s="62">
        <v>5</v>
      </c>
      <c r="V9" s="62">
        <v>1</v>
      </c>
      <c r="W9" s="62">
        <v>1</v>
      </c>
      <c r="X9" s="62">
        <v>5</v>
      </c>
      <c r="Y9" s="62">
        <v>5</v>
      </c>
      <c r="Z9" s="63">
        <v>2</v>
      </c>
      <c r="AA9" s="80">
        <v>1.5639895531526171</v>
      </c>
      <c r="AB9" s="80">
        <v>2.281675529635963</v>
      </c>
      <c r="AC9" s="82" t="s">
        <v>3337</v>
      </c>
      <c r="AE9" s="64">
        <v>1.05</v>
      </c>
      <c r="AF9" s="64">
        <v>1</v>
      </c>
      <c r="AG9" s="64">
        <v>1.5</v>
      </c>
      <c r="AH9" s="64">
        <v>1</v>
      </c>
      <c r="AI9" s="64">
        <v>1</v>
      </c>
      <c r="AJ9" s="64">
        <v>1.2</v>
      </c>
    </row>
    <row r="10" spans="1:36">
      <c r="A10" s="1045">
        <v>1182</v>
      </c>
      <c r="B10" s="1059"/>
      <c r="C10" s="1060" t="s">
        <v>469</v>
      </c>
      <c r="D10" s="1061" t="s">
        <v>470</v>
      </c>
      <c r="E10" s="1062" t="s">
        <v>352</v>
      </c>
      <c r="F10" s="1063" t="s">
        <v>1040</v>
      </c>
      <c r="G10" s="1064" t="s">
        <v>465</v>
      </c>
      <c r="H10" s="1065" t="s">
        <v>352</v>
      </c>
      <c r="I10" s="1065" t="s">
        <v>352</v>
      </c>
      <c r="J10" s="1066">
        <v>0</v>
      </c>
      <c r="K10" s="1064" t="s">
        <v>339</v>
      </c>
      <c r="L10" s="1067">
        <v>2.6223776223776225</v>
      </c>
      <c r="M10" s="1068">
        <v>1</v>
      </c>
      <c r="N10" s="1069">
        <v>1.8893735831548104</v>
      </c>
      <c r="O10" s="1070" t="s">
        <v>3340</v>
      </c>
      <c r="P10" s="421">
        <v>12000</v>
      </c>
      <c r="Q10" s="378"/>
      <c r="R10" s="79"/>
      <c r="S10" s="7">
        <v>2</v>
      </c>
      <c r="T10" s="62">
        <v>1</v>
      </c>
      <c r="U10" s="62">
        <v>5</v>
      </c>
      <c r="V10" s="62">
        <v>1</v>
      </c>
      <c r="W10" s="62">
        <v>1</v>
      </c>
      <c r="X10" s="62">
        <v>5</v>
      </c>
      <c r="Y10" s="62">
        <v>3</v>
      </c>
      <c r="Z10" s="63">
        <v>1.05</v>
      </c>
      <c r="AA10" s="80">
        <v>1.5639895531526171</v>
      </c>
      <c r="AB10" s="80">
        <v>1.5681449998445471</v>
      </c>
      <c r="AC10" s="82" t="s">
        <v>3337</v>
      </c>
      <c r="AE10" s="64">
        <v>1.05</v>
      </c>
      <c r="AF10" s="64">
        <v>1</v>
      </c>
      <c r="AG10" s="64">
        <v>1.5</v>
      </c>
      <c r="AH10" s="64">
        <v>1</v>
      </c>
      <c r="AI10" s="64">
        <v>1</v>
      </c>
      <c r="AJ10" s="64">
        <v>1.2</v>
      </c>
    </row>
    <row r="11" spans="1:36">
      <c r="A11" s="1045">
        <v>2745</v>
      </c>
      <c r="B11" s="1059"/>
      <c r="C11" s="1060" t="s">
        <v>469</v>
      </c>
      <c r="D11" s="1071" t="s">
        <v>470</v>
      </c>
      <c r="E11" s="1072" t="s">
        <v>352</v>
      </c>
      <c r="F11" s="1073" t="s">
        <v>2996</v>
      </c>
      <c r="G11" s="1074" t="s">
        <v>336</v>
      </c>
      <c r="H11" s="1075" t="s">
        <v>352</v>
      </c>
      <c r="I11" s="1075" t="s">
        <v>352</v>
      </c>
      <c r="J11" s="1076">
        <v>0</v>
      </c>
      <c r="K11" s="1074" t="s">
        <v>364</v>
      </c>
      <c r="L11" s="1077">
        <v>2.0481356878415704E-2</v>
      </c>
      <c r="M11" s="1078">
        <v>1</v>
      </c>
      <c r="N11" s="1079">
        <v>1.8893735831548104</v>
      </c>
      <c r="O11" s="1073" t="s">
        <v>3341</v>
      </c>
      <c r="P11" s="422">
        <v>93.722689075630257</v>
      </c>
      <c r="Q11" s="378"/>
      <c r="R11" s="79" t="s">
        <v>442</v>
      </c>
      <c r="S11" s="7">
        <v>2</v>
      </c>
      <c r="T11" s="62">
        <v>1</v>
      </c>
      <c r="U11" s="62">
        <v>5</v>
      </c>
      <c r="V11" s="62">
        <v>1</v>
      </c>
      <c r="W11" s="62">
        <v>1</v>
      </c>
      <c r="X11" s="62">
        <v>5</v>
      </c>
      <c r="Y11" s="62">
        <v>3</v>
      </c>
      <c r="Z11" s="63">
        <v>1.05</v>
      </c>
      <c r="AA11" s="80">
        <v>1.5639895531526171</v>
      </c>
      <c r="AB11" s="80">
        <v>1.5681449998445471</v>
      </c>
      <c r="AC11" s="82" t="s">
        <v>3337</v>
      </c>
      <c r="AE11" s="64">
        <v>1.05</v>
      </c>
      <c r="AF11" s="64">
        <v>1</v>
      </c>
      <c r="AG11" s="64">
        <v>1.5</v>
      </c>
      <c r="AH11" s="64">
        <v>1</v>
      </c>
      <c r="AI11" s="64">
        <v>1</v>
      </c>
      <c r="AJ11" s="64">
        <v>1.2</v>
      </c>
    </row>
    <row r="12" spans="1:36">
      <c r="A12" s="1045">
        <v>942</v>
      </c>
      <c r="B12" s="1059"/>
      <c r="C12" s="1060" t="s">
        <v>469</v>
      </c>
      <c r="D12" s="1071" t="s">
        <v>470</v>
      </c>
      <c r="E12" s="1072" t="s">
        <v>352</v>
      </c>
      <c r="F12" s="1073" t="s">
        <v>2993</v>
      </c>
      <c r="G12" s="1074" t="s">
        <v>465</v>
      </c>
      <c r="H12" s="1075" t="s">
        <v>352</v>
      </c>
      <c r="I12" s="1075" t="s">
        <v>352</v>
      </c>
      <c r="J12" s="1076">
        <v>0</v>
      </c>
      <c r="K12" s="1074" t="s">
        <v>339</v>
      </c>
      <c r="L12" s="1077">
        <v>39.486451048951047</v>
      </c>
      <c r="M12" s="1078">
        <v>1</v>
      </c>
      <c r="N12" s="1079">
        <v>1.8893735831548104</v>
      </c>
      <c r="O12" s="1073" t="s">
        <v>3342</v>
      </c>
      <c r="P12" s="422">
        <v>180690</v>
      </c>
      <c r="Q12" s="378"/>
      <c r="R12" s="79" t="s">
        <v>524</v>
      </c>
      <c r="S12" s="7">
        <v>2</v>
      </c>
      <c r="T12" s="62">
        <v>1</v>
      </c>
      <c r="U12" s="62">
        <v>5</v>
      </c>
      <c r="V12" s="62">
        <v>1</v>
      </c>
      <c r="W12" s="62">
        <v>1</v>
      </c>
      <c r="X12" s="62">
        <v>5</v>
      </c>
      <c r="Y12" s="62">
        <v>3</v>
      </c>
      <c r="Z12" s="63">
        <v>1.05</v>
      </c>
      <c r="AA12" s="80">
        <v>1.5639895531526171</v>
      </c>
      <c r="AB12" s="80">
        <v>1.5681449998445471</v>
      </c>
      <c r="AC12" s="82" t="s">
        <v>3337</v>
      </c>
      <c r="AE12" s="64">
        <v>1.05</v>
      </c>
      <c r="AF12" s="64">
        <v>1</v>
      </c>
      <c r="AG12" s="64">
        <v>1.5</v>
      </c>
      <c r="AH12" s="64">
        <v>1</v>
      </c>
      <c r="AI12" s="64">
        <v>1</v>
      </c>
      <c r="AJ12" s="64">
        <v>1.2</v>
      </c>
    </row>
    <row r="13" spans="1:36">
      <c r="A13" s="1045">
        <v>1132</v>
      </c>
      <c r="B13" s="1059"/>
      <c r="C13" s="1060" t="s">
        <v>469</v>
      </c>
      <c r="D13" s="1071" t="s">
        <v>470</v>
      </c>
      <c r="E13" s="1072" t="s">
        <v>352</v>
      </c>
      <c r="F13" s="1073" t="s">
        <v>540</v>
      </c>
      <c r="G13" s="1074" t="s">
        <v>465</v>
      </c>
      <c r="H13" s="1075" t="s">
        <v>352</v>
      </c>
      <c r="I13" s="1075" t="s">
        <v>352</v>
      </c>
      <c r="J13" s="1076">
        <v>0</v>
      </c>
      <c r="K13" s="1074" t="s">
        <v>339</v>
      </c>
      <c r="L13" s="1077">
        <v>2.512674825174825</v>
      </c>
      <c r="M13" s="1078">
        <v>1</v>
      </c>
      <c r="N13" s="1079">
        <v>1.8893735831548104</v>
      </c>
      <c r="O13" s="1073" t="s">
        <v>3343</v>
      </c>
      <c r="P13" s="422">
        <v>11498</v>
      </c>
      <c r="Q13" s="378"/>
      <c r="R13" s="79" t="s">
        <v>525</v>
      </c>
      <c r="S13" s="7">
        <v>2</v>
      </c>
      <c r="T13" s="62">
        <v>1</v>
      </c>
      <c r="U13" s="62">
        <v>5</v>
      </c>
      <c r="V13" s="62">
        <v>1</v>
      </c>
      <c r="W13" s="62">
        <v>1</v>
      </c>
      <c r="X13" s="62">
        <v>5</v>
      </c>
      <c r="Y13" s="62">
        <v>3</v>
      </c>
      <c r="Z13" s="63">
        <v>1.05</v>
      </c>
      <c r="AA13" s="80">
        <v>1.5639895531526171</v>
      </c>
      <c r="AB13" s="80">
        <v>1.5681449998445471</v>
      </c>
      <c r="AC13" s="82" t="s">
        <v>3337</v>
      </c>
      <c r="AE13" s="64">
        <v>1.05</v>
      </c>
      <c r="AF13" s="64">
        <v>1</v>
      </c>
      <c r="AG13" s="64">
        <v>1.5</v>
      </c>
      <c r="AH13" s="64">
        <v>1</v>
      </c>
      <c r="AI13" s="64">
        <v>1</v>
      </c>
      <c r="AJ13" s="64">
        <v>1.2</v>
      </c>
    </row>
    <row r="14" spans="1:36" ht="24">
      <c r="A14" s="1045" t="s">
        <v>1866</v>
      </c>
      <c r="B14" s="1059"/>
      <c r="C14" s="1060" t="s">
        <v>469</v>
      </c>
      <c r="D14" s="1071" t="s">
        <v>470</v>
      </c>
      <c r="E14" s="1072" t="s">
        <v>352</v>
      </c>
      <c r="F14" s="1073" t="s">
        <v>3344</v>
      </c>
      <c r="G14" s="1074" t="s">
        <v>465</v>
      </c>
      <c r="H14" s="1075" t="s">
        <v>352</v>
      </c>
      <c r="I14" s="1075" t="s">
        <v>352</v>
      </c>
      <c r="J14" s="1076">
        <v>0</v>
      </c>
      <c r="K14" s="1074" t="s">
        <v>364</v>
      </c>
      <c r="L14" s="1077">
        <v>9.9849598930481284E-4</v>
      </c>
      <c r="M14" s="1078">
        <v>1</v>
      </c>
      <c r="N14" s="1079">
        <v>1.8893735831548104</v>
      </c>
      <c r="O14" s="1073" t="s">
        <v>3345</v>
      </c>
      <c r="P14" s="422">
        <v>4.5691176470588237</v>
      </c>
      <c r="Q14" s="378"/>
      <c r="R14" s="79" t="s">
        <v>526</v>
      </c>
      <c r="S14" s="7">
        <v>2</v>
      </c>
      <c r="T14" s="62">
        <v>1</v>
      </c>
      <c r="U14" s="62">
        <v>5</v>
      </c>
      <c r="V14" s="62">
        <v>1</v>
      </c>
      <c r="W14" s="62">
        <v>1</v>
      </c>
      <c r="X14" s="62">
        <v>5</v>
      </c>
      <c r="Y14" s="62">
        <v>3</v>
      </c>
      <c r="Z14" s="63">
        <v>1.05</v>
      </c>
      <c r="AA14" s="80">
        <v>1.5639895531526171</v>
      </c>
      <c r="AB14" s="80">
        <v>1.5681449998445471</v>
      </c>
      <c r="AC14" s="82" t="s">
        <v>3337</v>
      </c>
      <c r="AE14" s="64">
        <v>1.05</v>
      </c>
      <c r="AF14" s="64">
        <v>1</v>
      </c>
      <c r="AG14" s="64">
        <v>1.5</v>
      </c>
      <c r="AH14" s="64">
        <v>1</v>
      </c>
      <c r="AI14" s="64">
        <v>1</v>
      </c>
      <c r="AJ14" s="64">
        <v>1.2</v>
      </c>
    </row>
    <row r="15" spans="1:36">
      <c r="A15" s="1045">
        <v>1108</v>
      </c>
      <c r="B15" s="1059"/>
      <c r="C15" s="1060" t="s">
        <v>469</v>
      </c>
      <c r="D15" s="1071" t="s">
        <v>470</v>
      </c>
      <c r="E15" s="1072" t="s">
        <v>352</v>
      </c>
      <c r="F15" s="1073" t="s">
        <v>3346</v>
      </c>
      <c r="G15" s="1074" t="s">
        <v>465</v>
      </c>
      <c r="H15" s="1075" t="s">
        <v>352</v>
      </c>
      <c r="I15" s="1075" t="s">
        <v>352</v>
      </c>
      <c r="J15" s="1076">
        <v>0</v>
      </c>
      <c r="K15" s="1074" t="s">
        <v>339</v>
      </c>
      <c r="L15" s="1077">
        <v>0.54130244755244761</v>
      </c>
      <c r="M15" s="1078">
        <v>1</v>
      </c>
      <c r="N15" s="1079">
        <v>1.8893735831548104</v>
      </c>
      <c r="O15" s="1073" t="s">
        <v>3345</v>
      </c>
      <c r="P15" s="422">
        <v>2477</v>
      </c>
      <c r="Q15" s="378"/>
      <c r="R15" s="79" t="s">
        <v>526</v>
      </c>
      <c r="S15" s="7">
        <v>2</v>
      </c>
      <c r="T15" s="62">
        <v>1</v>
      </c>
      <c r="U15" s="62">
        <v>5</v>
      </c>
      <c r="V15" s="62">
        <v>1</v>
      </c>
      <c r="W15" s="62">
        <v>1</v>
      </c>
      <c r="X15" s="62">
        <v>5</v>
      </c>
      <c r="Y15" s="62">
        <v>3</v>
      </c>
      <c r="Z15" s="63">
        <v>1.05</v>
      </c>
      <c r="AA15" s="80">
        <v>1.5639895531526171</v>
      </c>
      <c r="AB15" s="80">
        <v>1.5681449998445471</v>
      </c>
      <c r="AC15" s="82" t="s">
        <v>3337</v>
      </c>
      <c r="AE15" s="64">
        <v>1.05</v>
      </c>
      <c r="AF15" s="64">
        <v>1</v>
      </c>
      <c r="AG15" s="64">
        <v>1.5</v>
      </c>
      <c r="AH15" s="64">
        <v>1</v>
      </c>
      <c r="AI15" s="64">
        <v>1</v>
      </c>
      <c r="AJ15" s="64">
        <v>1.2</v>
      </c>
    </row>
    <row r="16" spans="1:36">
      <c r="A16" s="1045">
        <v>1270</v>
      </c>
      <c r="B16" s="1059"/>
      <c r="C16" s="1060" t="s">
        <v>469</v>
      </c>
      <c r="D16" s="1071" t="s">
        <v>470</v>
      </c>
      <c r="E16" s="1072" t="s">
        <v>352</v>
      </c>
      <c r="F16" s="1073" t="s">
        <v>3299</v>
      </c>
      <c r="G16" s="1074" t="s">
        <v>465</v>
      </c>
      <c r="H16" s="1075" t="s">
        <v>352</v>
      </c>
      <c r="I16" s="1075" t="s">
        <v>352</v>
      </c>
      <c r="J16" s="1076">
        <v>0</v>
      </c>
      <c r="K16" s="1074" t="s">
        <v>339</v>
      </c>
      <c r="L16" s="1077">
        <v>9.9431818181818177E-2</v>
      </c>
      <c r="M16" s="1078">
        <v>1</v>
      </c>
      <c r="N16" s="1079">
        <v>1.8893735831548104</v>
      </c>
      <c r="O16" s="1073" t="s">
        <v>3347</v>
      </c>
      <c r="P16" s="422">
        <v>455</v>
      </c>
      <c r="Q16" s="378"/>
      <c r="R16" s="79" t="s">
        <v>527</v>
      </c>
      <c r="S16" s="7">
        <v>2</v>
      </c>
      <c r="T16" s="62">
        <v>1</v>
      </c>
      <c r="U16" s="62">
        <v>5</v>
      </c>
      <c r="V16" s="62">
        <v>1</v>
      </c>
      <c r="W16" s="62">
        <v>1</v>
      </c>
      <c r="X16" s="62">
        <v>5</v>
      </c>
      <c r="Y16" s="62">
        <v>3</v>
      </c>
      <c r="Z16" s="63">
        <v>1.05</v>
      </c>
      <c r="AA16" s="80">
        <v>1.5639895531526171</v>
      </c>
      <c r="AB16" s="80">
        <v>1.5681449998445471</v>
      </c>
      <c r="AC16" s="82" t="s">
        <v>3337</v>
      </c>
      <c r="AE16" s="64">
        <v>1.05</v>
      </c>
      <c r="AF16" s="64">
        <v>1</v>
      </c>
      <c r="AG16" s="64">
        <v>1.5</v>
      </c>
      <c r="AH16" s="64">
        <v>1</v>
      </c>
      <c r="AI16" s="64">
        <v>1</v>
      </c>
      <c r="AJ16" s="64">
        <v>1.2</v>
      </c>
    </row>
    <row r="17" spans="1:36" ht="24">
      <c r="A17" s="1045">
        <v>944</v>
      </c>
      <c r="B17" s="1059"/>
      <c r="C17" s="1060" t="s">
        <v>469</v>
      </c>
      <c r="D17" s="1071" t="s">
        <v>470</v>
      </c>
      <c r="E17" s="1072" t="s">
        <v>352</v>
      </c>
      <c r="F17" s="1073" t="s">
        <v>3312</v>
      </c>
      <c r="G17" s="1074" t="s">
        <v>465</v>
      </c>
      <c r="H17" s="1075" t="s">
        <v>352</v>
      </c>
      <c r="I17" s="1075" t="s">
        <v>352</v>
      </c>
      <c r="J17" s="1076">
        <v>0</v>
      </c>
      <c r="K17" s="1074" t="s">
        <v>340</v>
      </c>
      <c r="L17" s="1077">
        <v>0.18312872694315993</v>
      </c>
      <c r="M17" s="1078">
        <v>1</v>
      </c>
      <c r="N17" s="1079">
        <v>1.8893735831548104</v>
      </c>
      <c r="O17" s="1073" t="s">
        <v>3348</v>
      </c>
      <c r="P17" s="422">
        <v>837.9970544918998</v>
      </c>
      <c r="Q17" s="378"/>
      <c r="R17" s="79" t="s">
        <v>528</v>
      </c>
      <c r="S17" s="7">
        <v>2</v>
      </c>
      <c r="T17" s="62">
        <v>1</v>
      </c>
      <c r="U17" s="62">
        <v>5</v>
      </c>
      <c r="V17" s="62">
        <v>1</v>
      </c>
      <c r="W17" s="62">
        <v>1</v>
      </c>
      <c r="X17" s="62">
        <v>5</v>
      </c>
      <c r="Y17" s="62">
        <v>3</v>
      </c>
      <c r="Z17" s="63">
        <v>1.05</v>
      </c>
      <c r="AA17" s="80">
        <v>1.5639895531526171</v>
      </c>
      <c r="AB17" s="80">
        <v>1.5681449998445471</v>
      </c>
      <c r="AC17" s="82" t="s">
        <v>3337</v>
      </c>
      <c r="AE17" s="64">
        <v>1.05</v>
      </c>
      <c r="AF17" s="64">
        <v>1</v>
      </c>
      <c r="AG17" s="64">
        <v>1.5</v>
      </c>
      <c r="AH17" s="64">
        <v>1</v>
      </c>
      <c r="AI17" s="64">
        <v>1</v>
      </c>
      <c r="AJ17" s="64">
        <v>1.2</v>
      </c>
    </row>
    <row r="18" spans="1:36">
      <c r="A18" s="1045">
        <v>1259</v>
      </c>
      <c r="B18" s="1059"/>
      <c r="C18" s="1060" t="s">
        <v>469</v>
      </c>
      <c r="D18" s="1071" t="s">
        <v>470</v>
      </c>
      <c r="E18" s="1072" t="s">
        <v>352</v>
      </c>
      <c r="F18" s="1073" t="s">
        <v>51</v>
      </c>
      <c r="G18" s="1074" t="s">
        <v>465</v>
      </c>
      <c r="H18" s="1075" t="s">
        <v>352</v>
      </c>
      <c r="I18" s="1075" t="s">
        <v>352</v>
      </c>
      <c r="J18" s="1076">
        <v>0</v>
      </c>
      <c r="K18" s="1074" t="s">
        <v>339</v>
      </c>
      <c r="L18" s="1077">
        <v>4.1739510489510488E-2</v>
      </c>
      <c r="M18" s="1078">
        <v>1</v>
      </c>
      <c r="N18" s="1079">
        <v>1.8893735831548104</v>
      </c>
      <c r="O18" s="1073" t="s">
        <v>3345</v>
      </c>
      <c r="P18" s="422">
        <v>191</v>
      </c>
      <c r="Q18" s="378"/>
      <c r="R18" s="79" t="s">
        <v>526</v>
      </c>
      <c r="S18" s="7">
        <v>2</v>
      </c>
      <c r="T18" s="62">
        <v>1</v>
      </c>
      <c r="U18" s="62">
        <v>5</v>
      </c>
      <c r="V18" s="62">
        <v>1</v>
      </c>
      <c r="W18" s="62">
        <v>1</v>
      </c>
      <c r="X18" s="62">
        <v>5</v>
      </c>
      <c r="Y18" s="62">
        <v>3</v>
      </c>
      <c r="Z18" s="63">
        <v>1.05</v>
      </c>
      <c r="AA18" s="80">
        <v>1.5639895531526171</v>
      </c>
      <c r="AB18" s="80">
        <v>1.5681449998445471</v>
      </c>
      <c r="AC18" s="82" t="s">
        <v>3337</v>
      </c>
      <c r="AE18" s="64">
        <v>1.05</v>
      </c>
      <c r="AF18" s="64">
        <v>1</v>
      </c>
      <c r="AG18" s="64">
        <v>1.5</v>
      </c>
      <c r="AH18" s="64">
        <v>1</v>
      </c>
      <c r="AI18" s="64">
        <v>1</v>
      </c>
      <c r="AJ18" s="64">
        <v>1.2</v>
      </c>
    </row>
    <row r="19" spans="1:36">
      <c r="A19" s="1045">
        <v>1183</v>
      </c>
      <c r="B19" s="1059"/>
      <c r="C19" s="1060" t="s">
        <v>469</v>
      </c>
      <c r="D19" s="1071" t="s">
        <v>470</v>
      </c>
      <c r="E19" s="1072" t="s">
        <v>352</v>
      </c>
      <c r="F19" s="1073" t="s">
        <v>3090</v>
      </c>
      <c r="G19" s="1074" t="s">
        <v>465</v>
      </c>
      <c r="H19" s="1075" t="s">
        <v>352</v>
      </c>
      <c r="I19" s="1075" t="s">
        <v>352</v>
      </c>
      <c r="J19" s="1076">
        <v>0</v>
      </c>
      <c r="K19" s="1074" t="s">
        <v>339</v>
      </c>
      <c r="L19" s="1077">
        <v>4.567307692307692E-2</v>
      </c>
      <c r="M19" s="1078">
        <v>1</v>
      </c>
      <c r="N19" s="1079">
        <v>1.8893735831548104</v>
      </c>
      <c r="O19" s="1073" t="s">
        <v>3349</v>
      </c>
      <c r="P19" s="422">
        <v>209</v>
      </c>
      <c r="Q19" s="378"/>
      <c r="R19" s="79" t="s">
        <v>529</v>
      </c>
      <c r="S19" s="7">
        <v>2</v>
      </c>
      <c r="T19" s="62">
        <v>1</v>
      </c>
      <c r="U19" s="62">
        <v>5</v>
      </c>
      <c r="V19" s="62">
        <v>1</v>
      </c>
      <c r="W19" s="62">
        <v>1</v>
      </c>
      <c r="X19" s="62">
        <v>5</v>
      </c>
      <c r="Y19" s="62">
        <v>3</v>
      </c>
      <c r="Z19" s="63">
        <v>1.05</v>
      </c>
      <c r="AA19" s="80">
        <v>1.5639895531526171</v>
      </c>
      <c r="AB19" s="80">
        <v>1.5681449998445471</v>
      </c>
      <c r="AC19" s="82" t="s">
        <v>3337</v>
      </c>
      <c r="AE19" s="64">
        <v>1.05</v>
      </c>
      <c r="AF19" s="64">
        <v>1</v>
      </c>
      <c r="AG19" s="64">
        <v>1.5</v>
      </c>
      <c r="AH19" s="64">
        <v>1</v>
      </c>
      <c r="AI19" s="64">
        <v>1</v>
      </c>
      <c r="AJ19" s="64">
        <v>1.2</v>
      </c>
    </row>
    <row r="20" spans="1:36">
      <c r="A20" s="1045">
        <v>3222</v>
      </c>
      <c r="B20" s="1059"/>
      <c r="C20" s="1060" t="s">
        <v>469</v>
      </c>
      <c r="D20" s="1071" t="s">
        <v>470</v>
      </c>
      <c r="E20" s="1072" t="s">
        <v>352</v>
      </c>
      <c r="F20" s="1073" t="s">
        <v>3350</v>
      </c>
      <c r="G20" s="1074" t="s">
        <v>465</v>
      </c>
      <c r="H20" s="1075" t="s">
        <v>352</v>
      </c>
      <c r="I20" s="1075" t="s">
        <v>352</v>
      </c>
      <c r="J20" s="1076">
        <v>0</v>
      </c>
      <c r="K20" s="1074" t="s">
        <v>339</v>
      </c>
      <c r="L20" s="1077">
        <v>1.1145104895104896E-2</v>
      </c>
      <c r="M20" s="1078">
        <v>1</v>
      </c>
      <c r="N20" s="1079">
        <v>1.8893735831548104</v>
      </c>
      <c r="O20" s="1073" t="s">
        <v>3345</v>
      </c>
      <c r="P20" s="422">
        <v>51</v>
      </c>
      <c r="Q20" s="378"/>
      <c r="R20" s="79" t="s">
        <v>526</v>
      </c>
      <c r="S20" s="7">
        <v>2</v>
      </c>
      <c r="T20" s="62">
        <v>1</v>
      </c>
      <c r="U20" s="62">
        <v>5</v>
      </c>
      <c r="V20" s="62">
        <v>1</v>
      </c>
      <c r="W20" s="62">
        <v>1</v>
      </c>
      <c r="X20" s="62">
        <v>5</v>
      </c>
      <c r="Y20" s="62">
        <v>3</v>
      </c>
      <c r="Z20" s="63">
        <v>1.05</v>
      </c>
      <c r="AA20" s="80">
        <v>1.5639895531526171</v>
      </c>
      <c r="AB20" s="80">
        <v>1.5681449998445471</v>
      </c>
      <c r="AC20" s="82" t="s">
        <v>3337</v>
      </c>
      <c r="AE20" s="64">
        <v>1.05</v>
      </c>
      <c r="AF20" s="64">
        <v>1</v>
      </c>
      <c r="AG20" s="64">
        <v>1.5</v>
      </c>
      <c r="AH20" s="64">
        <v>1</v>
      </c>
      <c r="AI20" s="64">
        <v>1</v>
      </c>
      <c r="AJ20" s="64">
        <v>1.2</v>
      </c>
    </row>
    <row r="21" spans="1:36">
      <c r="A21" s="1045">
        <v>1331</v>
      </c>
      <c r="B21" s="1059"/>
      <c r="C21" s="1060" t="s">
        <v>469</v>
      </c>
      <c r="D21" s="1071" t="s">
        <v>470</v>
      </c>
      <c r="E21" s="1072" t="s">
        <v>352</v>
      </c>
      <c r="F21" s="1073" t="s">
        <v>3351</v>
      </c>
      <c r="G21" s="1074" t="s">
        <v>336</v>
      </c>
      <c r="H21" s="1075" t="s">
        <v>352</v>
      </c>
      <c r="I21" s="1075" t="s">
        <v>352</v>
      </c>
      <c r="J21" s="1076">
        <v>0</v>
      </c>
      <c r="K21" s="1074" t="s">
        <v>339</v>
      </c>
      <c r="L21" s="1077">
        <v>2.0323426573426572E-2</v>
      </c>
      <c r="M21" s="1078">
        <v>1</v>
      </c>
      <c r="N21" s="1079">
        <v>1.8893735831548104</v>
      </c>
      <c r="O21" s="1073" t="s">
        <v>3345</v>
      </c>
      <c r="P21" s="422">
        <v>93</v>
      </c>
      <c r="Q21" s="378"/>
      <c r="R21" s="79" t="s">
        <v>526</v>
      </c>
      <c r="S21" s="7">
        <v>2</v>
      </c>
      <c r="T21" s="62">
        <v>1</v>
      </c>
      <c r="U21" s="62">
        <v>5</v>
      </c>
      <c r="V21" s="62">
        <v>1</v>
      </c>
      <c r="W21" s="62">
        <v>1</v>
      </c>
      <c r="X21" s="62">
        <v>5</v>
      </c>
      <c r="Y21" s="62">
        <v>3</v>
      </c>
      <c r="Z21" s="63">
        <v>1.05</v>
      </c>
      <c r="AA21" s="80">
        <v>1.5639895531526171</v>
      </c>
      <c r="AB21" s="80">
        <v>1.5681449998445471</v>
      </c>
      <c r="AC21" s="82" t="s">
        <v>3337</v>
      </c>
      <c r="AE21" s="64">
        <v>1.05</v>
      </c>
      <c r="AF21" s="64">
        <v>1</v>
      </c>
      <c r="AG21" s="64">
        <v>1.5</v>
      </c>
      <c r="AH21" s="64">
        <v>1</v>
      </c>
      <c r="AI21" s="64">
        <v>1</v>
      </c>
      <c r="AJ21" s="64">
        <v>1.2</v>
      </c>
    </row>
    <row r="22" spans="1:36">
      <c r="A22" s="1045">
        <v>3106</v>
      </c>
      <c r="B22" s="1059"/>
      <c r="C22" s="1060" t="s">
        <v>469</v>
      </c>
      <c r="D22" s="1071" t="s">
        <v>470</v>
      </c>
      <c r="E22" s="1072" t="s">
        <v>352</v>
      </c>
      <c r="F22" s="1073" t="s">
        <v>3352</v>
      </c>
      <c r="G22" s="1074" t="s">
        <v>336</v>
      </c>
      <c r="H22" s="1075" t="s">
        <v>352</v>
      </c>
      <c r="I22" s="1075" t="s">
        <v>352</v>
      </c>
      <c r="J22" s="1076">
        <v>0</v>
      </c>
      <c r="K22" s="1074" t="s">
        <v>339</v>
      </c>
      <c r="L22" s="1077">
        <v>1.9230769230769232E-2</v>
      </c>
      <c r="M22" s="1078">
        <v>1</v>
      </c>
      <c r="N22" s="1079">
        <v>1.8893735831548104</v>
      </c>
      <c r="O22" s="1073" t="s">
        <v>3345</v>
      </c>
      <c r="P22" s="422">
        <v>88</v>
      </c>
      <c r="Q22" s="378"/>
      <c r="R22" s="79" t="s">
        <v>526</v>
      </c>
      <c r="S22" s="7">
        <v>2</v>
      </c>
      <c r="T22" s="62">
        <v>1</v>
      </c>
      <c r="U22" s="62">
        <v>5</v>
      </c>
      <c r="V22" s="62">
        <v>1</v>
      </c>
      <c r="W22" s="62">
        <v>1</v>
      </c>
      <c r="X22" s="62">
        <v>5</v>
      </c>
      <c r="Y22" s="62">
        <v>3</v>
      </c>
      <c r="Z22" s="63">
        <v>1.05</v>
      </c>
      <c r="AA22" s="80">
        <v>1.5639895531526171</v>
      </c>
      <c r="AB22" s="80">
        <v>1.5681449998445471</v>
      </c>
      <c r="AC22" s="82" t="s">
        <v>3337</v>
      </c>
      <c r="AE22" s="64">
        <v>1.05</v>
      </c>
      <c r="AF22" s="64">
        <v>1</v>
      </c>
      <c r="AG22" s="64">
        <v>1.5</v>
      </c>
      <c r="AH22" s="64">
        <v>1</v>
      </c>
      <c r="AI22" s="64">
        <v>1</v>
      </c>
      <c r="AJ22" s="64">
        <v>1.2</v>
      </c>
    </row>
    <row r="23" spans="1:36">
      <c r="A23" s="1045">
        <v>1013</v>
      </c>
      <c r="B23" s="1059"/>
      <c r="C23" s="1060" t="s">
        <v>469</v>
      </c>
      <c r="D23" s="1071" t="s">
        <v>470</v>
      </c>
      <c r="E23" s="1072" t="s">
        <v>352</v>
      </c>
      <c r="F23" s="1073" t="s">
        <v>3353</v>
      </c>
      <c r="G23" s="1074" t="s">
        <v>465</v>
      </c>
      <c r="H23" s="1075" t="s">
        <v>352</v>
      </c>
      <c r="I23" s="1075" t="s">
        <v>352</v>
      </c>
      <c r="J23" s="1076">
        <v>0</v>
      </c>
      <c r="K23" s="1074" t="s">
        <v>339</v>
      </c>
      <c r="L23" s="1077">
        <v>7.2115384615384619E-3</v>
      </c>
      <c r="M23" s="1078">
        <v>1</v>
      </c>
      <c r="N23" s="1079">
        <v>1.8893735831548104</v>
      </c>
      <c r="O23" s="1073" t="s">
        <v>3345</v>
      </c>
      <c r="P23" s="422">
        <v>33</v>
      </c>
      <c r="Q23" s="378"/>
      <c r="R23" s="79" t="s">
        <v>526</v>
      </c>
      <c r="S23" s="7">
        <v>2</v>
      </c>
      <c r="T23" s="62">
        <v>1</v>
      </c>
      <c r="U23" s="62">
        <v>5</v>
      </c>
      <c r="V23" s="62">
        <v>1</v>
      </c>
      <c r="W23" s="62">
        <v>1</v>
      </c>
      <c r="X23" s="62">
        <v>5</v>
      </c>
      <c r="Y23" s="62">
        <v>3</v>
      </c>
      <c r="Z23" s="63">
        <v>1.05</v>
      </c>
      <c r="AA23" s="80">
        <v>1.5639895531526171</v>
      </c>
      <c r="AB23" s="80">
        <v>1.5681449998445471</v>
      </c>
      <c r="AC23" s="82" t="s">
        <v>3337</v>
      </c>
      <c r="AE23" s="64">
        <v>1.05</v>
      </c>
      <c r="AF23" s="64">
        <v>1</v>
      </c>
      <c r="AG23" s="64">
        <v>1.5</v>
      </c>
      <c r="AH23" s="64">
        <v>1</v>
      </c>
      <c r="AI23" s="64">
        <v>1</v>
      </c>
      <c r="AJ23" s="64">
        <v>1.2</v>
      </c>
    </row>
    <row r="24" spans="1:36">
      <c r="A24" s="1045">
        <v>20</v>
      </c>
      <c r="B24" s="1059"/>
      <c r="C24" s="1060" t="s">
        <v>469</v>
      </c>
      <c r="D24" s="1071" t="s">
        <v>470</v>
      </c>
      <c r="E24" s="1072" t="s">
        <v>352</v>
      </c>
      <c r="F24" s="1073" t="s">
        <v>2914</v>
      </c>
      <c r="G24" s="1074" t="s">
        <v>465</v>
      </c>
      <c r="H24" s="1075" t="s">
        <v>352</v>
      </c>
      <c r="I24" s="1075" t="s">
        <v>352</v>
      </c>
      <c r="J24" s="1076">
        <v>0</v>
      </c>
      <c r="K24" s="1074" t="s">
        <v>339</v>
      </c>
      <c r="L24" s="1077">
        <v>5.2010489510489512E-3</v>
      </c>
      <c r="M24" s="1078">
        <v>1</v>
      </c>
      <c r="N24" s="1079">
        <v>1.8893735831548104</v>
      </c>
      <c r="O24" s="1073" t="s">
        <v>3354</v>
      </c>
      <c r="P24" s="422">
        <v>23.8</v>
      </c>
      <c r="Q24" s="378"/>
      <c r="R24" s="79" t="s">
        <v>530</v>
      </c>
      <c r="S24" s="7">
        <v>2</v>
      </c>
      <c r="T24" s="62">
        <v>1</v>
      </c>
      <c r="U24" s="62">
        <v>5</v>
      </c>
      <c r="V24" s="62">
        <v>1</v>
      </c>
      <c r="W24" s="62">
        <v>1</v>
      </c>
      <c r="X24" s="62">
        <v>5</v>
      </c>
      <c r="Y24" s="62">
        <v>3</v>
      </c>
      <c r="Z24" s="63">
        <v>1.05</v>
      </c>
      <c r="AA24" s="80">
        <v>1.5639895531526171</v>
      </c>
      <c r="AB24" s="80">
        <v>1.5681449998445471</v>
      </c>
      <c r="AC24" s="82" t="s">
        <v>3337</v>
      </c>
      <c r="AE24" s="64">
        <v>1.05</v>
      </c>
      <c r="AF24" s="64">
        <v>1</v>
      </c>
      <c r="AG24" s="64">
        <v>1.5</v>
      </c>
      <c r="AH24" s="64">
        <v>1</v>
      </c>
      <c r="AI24" s="64">
        <v>1</v>
      </c>
      <c r="AJ24" s="64">
        <v>1.2</v>
      </c>
    </row>
    <row r="25" spans="1:36">
      <c r="A25" s="1045">
        <v>3819</v>
      </c>
      <c r="B25" s="1059"/>
      <c r="C25" s="1060" t="s">
        <v>469</v>
      </c>
      <c r="D25" s="1071" t="s">
        <v>470</v>
      </c>
      <c r="E25" s="1072" t="s">
        <v>352</v>
      </c>
      <c r="F25" s="1073" t="s">
        <v>1035</v>
      </c>
      <c r="G25" s="1074" t="s">
        <v>465</v>
      </c>
      <c r="H25" s="1075" t="s">
        <v>352</v>
      </c>
      <c r="I25" s="1075" t="s">
        <v>352</v>
      </c>
      <c r="J25" s="1076">
        <v>0</v>
      </c>
      <c r="K25" s="1074" t="s">
        <v>339</v>
      </c>
      <c r="L25" s="1077">
        <v>4.7858391608391608E-2</v>
      </c>
      <c r="M25" s="1078">
        <v>1</v>
      </c>
      <c r="N25" s="1079">
        <v>1.8893735831548104</v>
      </c>
      <c r="O25" s="1073" t="s">
        <v>3355</v>
      </c>
      <c r="P25" s="422">
        <v>219</v>
      </c>
      <c r="Q25" s="378"/>
      <c r="R25" s="79" t="s">
        <v>531</v>
      </c>
      <c r="S25" s="7">
        <v>2</v>
      </c>
      <c r="T25" s="62">
        <v>1</v>
      </c>
      <c r="U25" s="62">
        <v>5</v>
      </c>
      <c r="V25" s="62">
        <v>1</v>
      </c>
      <c r="W25" s="62">
        <v>1</v>
      </c>
      <c r="X25" s="62">
        <v>5</v>
      </c>
      <c r="Y25" s="62">
        <v>3</v>
      </c>
      <c r="Z25" s="63">
        <v>1.05</v>
      </c>
      <c r="AA25" s="80">
        <v>1.5639895531526171</v>
      </c>
      <c r="AB25" s="80">
        <v>1.5681449998445471</v>
      </c>
      <c r="AC25" s="82" t="s">
        <v>3337</v>
      </c>
      <c r="AE25" s="64">
        <v>1.05</v>
      </c>
      <c r="AF25" s="64">
        <v>1</v>
      </c>
      <c r="AG25" s="64">
        <v>1.5</v>
      </c>
      <c r="AH25" s="64">
        <v>1</v>
      </c>
      <c r="AI25" s="64">
        <v>1</v>
      </c>
      <c r="AJ25" s="64">
        <v>1.2</v>
      </c>
    </row>
    <row r="26" spans="1:36" ht="24">
      <c r="A26" s="1045" t="s">
        <v>1863</v>
      </c>
      <c r="B26" s="1059" t="s">
        <v>90</v>
      </c>
      <c r="C26" s="1060" t="s">
        <v>469</v>
      </c>
      <c r="D26" s="1071" t="s">
        <v>470</v>
      </c>
      <c r="E26" s="1072" t="s">
        <v>352</v>
      </c>
      <c r="F26" s="1073" t="s">
        <v>3356</v>
      </c>
      <c r="G26" s="1074" t="s">
        <v>336</v>
      </c>
      <c r="H26" s="1075" t="s">
        <v>352</v>
      </c>
      <c r="I26" s="1075" t="s">
        <v>352</v>
      </c>
      <c r="J26" s="1076">
        <v>0</v>
      </c>
      <c r="K26" s="1074" t="s">
        <v>341</v>
      </c>
      <c r="L26" s="1077">
        <v>9.447115384615385</v>
      </c>
      <c r="M26" s="1078">
        <v>1</v>
      </c>
      <c r="N26" s="1079">
        <v>2.8459095076992562</v>
      </c>
      <c r="O26" s="1073" t="s">
        <v>3357</v>
      </c>
      <c r="P26" s="313">
        <v>43230</v>
      </c>
      <c r="Q26" s="313"/>
      <c r="R26" s="79" t="s">
        <v>345</v>
      </c>
      <c r="S26" s="7">
        <v>4</v>
      </c>
      <c r="T26" s="62">
        <v>5</v>
      </c>
      <c r="U26" s="62" t="s">
        <v>194</v>
      </c>
      <c r="V26" s="62" t="s">
        <v>194</v>
      </c>
      <c r="W26" s="62" t="s">
        <v>194</v>
      </c>
      <c r="X26" s="62" t="s">
        <v>194</v>
      </c>
      <c r="Y26" s="62">
        <v>5</v>
      </c>
      <c r="Z26" s="63">
        <v>2</v>
      </c>
      <c r="AA26" s="80">
        <v>1.2941338353151037</v>
      </c>
      <c r="AB26" s="80">
        <v>2.0949941301068096</v>
      </c>
      <c r="AC26" s="82" t="s">
        <v>52</v>
      </c>
      <c r="AE26" s="64">
        <v>1.2</v>
      </c>
      <c r="AF26" s="64">
        <v>1.2</v>
      </c>
      <c r="AG26" s="64">
        <v>1</v>
      </c>
      <c r="AH26" s="64">
        <v>1</v>
      </c>
      <c r="AI26" s="64">
        <v>1</v>
      </c>
      <c r="AJ26" s="64">
        <v>1</v>
      </c>
    </row>
    <row r="27" spans="1:36" ht="24">
      <c r="A27" s="1045" t="s">
        <v>1861</v>
      </c>
      <c r="B27" s="1059"/>
      <c r="C27" s="1060" t="s">
        <v>469</v>
      </c>
      <c r="D27" s="1071" t="s">
        <v>470</v>
      </c>
      <c r="E27" s="1072" t="s">
        <v>352</v>
      </c>
      <c r="F27" s="1073" t="s">
        <v>3066</v>
      </c>
      <c r="G27" s="1074" t="s">
        <v>336</v>
      </c>
      <c r="H27" s="1075" t="s">
        <v>352</v>
      </c>
      <c r="I27" s="1075" t="s">
        <v>352</v>
      </c>
      <c r="J27" s="1076">
        <v>0</v>
      </c>
      <c r="K27" s="1074" t="s">
        <v>341</v>
      </c>
      <c r="L27" s="1077">
        <v>2.950174825174825</v>
      </c>
      <c r="M27" s="1078">
        <v>1</v>
      </c>
      <c r="N27" s="1079">
        <v>2.8459095076992562</v>
      </c>
      <c r="O27" s="1073" t="s">
        <v>3357</v>
      </c>
      <c r="P27" s="313">
        <v>13500</v>
      </c>
      <c r="Q27" s="313"/>
      <c r="R27" s="79" t="s">
        <v>345</v>
      </c>
      <c r="S27" s="7">
        <v>4</v>
      </c>
      <c r="T27" s="62">
        <v>5</v>
      </c>
      <c r="U27" s="62" t="s">
        <v>194</v>
      </c>
      <c r="V27" s="62" t="s">
        <v>194</v>
      </c>
      <c r="W27" s="62" t="s">
        <v>194</v>
      </c>
      <c r="X27" s="62" t="s">
        <v>194</v>
      </c>
      <c r="Y27" s="62">
        <v>5</v>
      </c>
      <c r="Z27" s="63">
        <v>2</v>
      </c>
      <c r="AA27" s="80">
        <v>1.2941338353151037</v>
      </c>
      <c r="AB27" s="80">
        <v>2.0949941301068096</v>
      </c>
      <c r="AC27" s="82" t="s">
        <v>52</v>
      </c>
      <c r="AE27" s="64">
        <v>1.2</v>
      </c>
      <c r="AF27" s="64">
        <v>1.2</v>
      </c>
      <c r="AG27" s="64">
        <v>1</v>
      </c>
      <c r="AH27" s="64">
        <v>1</v>
      </c>
      <c r="AI27" s="64">
        <v>1</v>
      </c>
      <c r="AJ27" s="64">
        <v>1</v>
      </c>
    </row>
    <row r="28" spans="1:36" ht="24">
      <c r="A28" s="1045">
        <v>1366</v>
      </c>
      <c r="B28" s="1059" t="s">
        <v>91</v>
      </c>
      <c r="C28" s="1060" t="s">
        <v>469</v>
      </c>
      <c r="D28" s="1071" t="s">
        <v>470</v>
      </c>
      <c r="E28" s="1072" t="s">
        <v>352</v>
      </c>
      <c r="F28" s="1073" t="s">
        <v>3358</v>
      </c>
      <c r="G28" s="1074" t="s">
        <v>336</v>
      </c>
      <c r="H28" s="1075" t="s">
        <v>352</v>
      </c>
      <c r="I28" s="1075" t="s">
        <v>352</v>
      </c>
      <c r="J28" s="1076">
        <v>0</v>
      </c>
      <c r="K28" s="1074" t="s">
        <v>339</v>
      </c>
      <c r="L28" s="1077">
        <v>48.745629370629374</v>
      </c>
      <c r="M28" s="1078">
        <v>1</v>
      </c>
      <c r="N28" s="1079">
        <v>1.9092216064162055</v>
      </c>
      <c r="O28" s="1073" t="s">
        <v>3359</v>
      </c>
      <c r="P28" s="313">
        <v>223060</v>
      </c>
      <c r="Q28" s="313"/>
      <c r="R28" s="79" t="s">
        <v>593</v>
      </c>
      <c r="S28" s="7">
        <v>3</v>
      </c>
      <c r="T28" s="62">
        <v>1</v>
      </c>
      <c r="U28" s="62">
        <v>5</v>
      </c>
      <c r="V28" s="62">
        <v>1</v>
      </c>
      <c r="W28" s="62">
        <v>1</v>
      </c>
      <c r="X28" s="62">
        <v>5</v>
      </c>
      <c r="Y28" s="62">
        <v>6</v>
      </c>
      <c r="Z28" s="63">
        <v>1.05</v>
      </c>
      <c r="AA28" s="80">
        <v>1.575657361015304</v>
      </c>
      <c r="AB28" s="80">
        <v>1.579775677111255</v>
      </c>
      <c r="AC28" s="82" t="s">
        <v>3360</v>
      </c>
      <c r="AE28" s="64">
        <v>1.1000000000000001</v>
      </c>
      <c r="AF28" s="64">
        <v>1</v>
      </c>
      <c r="AG28" s="64">
        <v>1.5</v>
      </c>
      <c r="AH28" s="64">
        <v>1</v>
      </c>
      <c r="AI28" s="64">
        <v>1</v>
      </c>
      <c r="AJ28" s="64">
        <v>1.2</v>
      </c>
    </row>
    <row r="29" spans="1:36" ht="24">
      <c r="A29" s="1045">
        <v>3932</v>
      </c>
      <c r="B29" s="1059"/>
      <c r="C29" s="1060" t="s">
        <v>469</v>
      </c>
      <c r="D29" s="1071" t="s">
        <v>470</v>
      </c>
      <c r="E29" s="1072" t="s">
        <v>352</v>
      </c>
      <c r="F29" s="1073" t="s">
        <v>543</v>
      </c>
      <c r="G29" s="1074" t="s">
        <v>336</v>
      </c>
      <c r="H29" s="1075" t="s">
        <v>352</v>
      </c>
      <c r="I29" s="1075" t="s">
        <v>352</v>
      </c>
      <c r="J29" s="1076">
        <v>0</v>
      </c>
      <c r="K29" s="1074" t="s">
        <v>339</v>
      </c>
      <c r="L29" s="1077">
        <v>39.486451048951047</v>
      </c>
      <c r="M29" s="1078">
        <v>1</v>
      </c>
      <c r="N29" s="1079">
        <v>1.9092216064162055</v>
      </c>
      <c r="O29" s="1073" t="s">
        <v>3359</v>
      </c>
      <c r="P29" s="313">
        <v>180690</v>
      </c>
      <c r="Q29" s="313"/>
      <c r="R29" s="79" t="s">
        <v>593</v>
      </c>
      <c r="S29" s="7">
        <v>3</v>
      </c>
      <c r="T29" s="62">
        <v>1</v>
      </c>
      <c r="U29" s="62">
        <v>5</v>
      </c>
      <c r="V29" s="62">
        <v>1</v>
      </c>
      <c r="W29" s="62">
        <v>1</v>
      </c>
      <c r="X29" s="62">
        <v>5</v>
      </c>
      <c r="Y29" s="62">
        <v>6</v>
      </c>
      <c r="Z29" s="63">
        <v>1.05</v>
      </c>
      <c r="AA29" s="80">
        <v>1.575657361015304</v>
      </c>
      <c r="AB29" s="80">
        <v>1.579775677111255</v>
      </c>
      <c r="AC29" s="82" t="s">
        <v>3360</v>
      </c>
      <c r="AE29" s="64">
        <v>1.1000000000000001</v>
      </c>
      <c r="AF29" s="64">
        <v>1</v>
      </c>
      <c r="AG29" s="64">
        <v>1.5</v>
      </c>
      <c r="AH29" s="64">
        <v>1</v>
      </c>
      <c r="AI29" s="64">
        <v>1</v>
      </c>
      <c r="AJ29" s="64">
        <v>1.2</v>
      </c>
    </row>
    <row r="30" spans="1:36" ht="24">
      <c r="A30" s="1045">
        <v>3955</v>
      </c>
      <c r="B30" s="1059"/>
      <c r="C30" s="1060" t="s">
        <v>469</v>
      </c>
      <c r="D30" s="1071" t="s">
        <v>470</v>
      </c>
      <c r="E30" s="1072" t="s">
        <v>352</v>
      </c>
      <c r="F30" s="1073" t="s">
        <v>3361</v>
      </c>
      <c r="G30" s="1074" t="s">
        <v>336</v>
      </c>
      <c r="H30" s="1075" t="s">
        <v>352</v>
      </c>
      <c r="I30" s="1075" t="s">
        <v>352</v>
      </c>
      <c r="J30" s="1076">
        <v>0</v>
      </c>
      <c r="K30" s="1074" t="s">
        <v>339</v>
      </c>
      <c r="L30" s="1077">
        <v>0.67897727272727271</v>
      </c>
      <c r="M30" s="1078">
        <v>1</v>
      </c>
      <c r="N30" s="1079">
        <v>1.9092216064162055</v>
      </c>
      <c r="O30" s="1073" t="s">
        <v>3359</v>
      </c>
      <c r="P30" s="313">
        <v>3107</v>
      </c>
      <c r="Q30" s="313"/>
      <c r="R30" s="79" t="s">
        <v>593</v>
      </c>
      <c r="S30" s="7">
        <v>3</v>
      </c>
      <c r="T30" s="62">
        <v>1</v>
      </c>
      <c r="U30" s="62">
        <v>5</v>
      </c>
      <c r="V30" s="62">
        <v>1</v>
      </c>
      <c r="W30" s="62">
        <v>1</v>
      </c>
      <c r="X30" s="62">
        <v>5</v>
      </c>
      <c r="Y30" s="62">
        <v>6</v>
      </c>
      <c r="Z30" s="63">
        <v>1.05</v>
      </c>
      <c r="AA30" s="80">
        <v>1.575657361015304</v>
      </c>
      <c r="AB30" s="80">
        <v>1.579775677111255</v>
      </c>
      <c r="AC30" s="82" t="s">
        <v>3360</v>
      </c>
      <c r="AE30" s="64">
        <v>1.1000000000000001</v>
      </c>
      <c r="AF30" s="64">
        <v>1</v>
      </c>
      <c r="AG30" s="64">
        <v>1.5</v>
      </c>
      <c r="AH30" s="64">
        <v>1</v>
      </c>
      <c r="AI30" s="64">
        <v>1</v>
      </c>
      <c r="AJ30" s="64">
        <v>1.2</v>
      </c>
    </row>
    <row r="31" spans="1:36" ht="24">
      <c r="A31" s="1045">
        <v>3956</v>
      </c>
      <c r="B31" s="1059"/>
      <c r="C31" s="1060" t="s">
        <v>469</v>
      </c>
      <c r="D31" s="1071" t="s">
        <v>470</v>
      </c>
      <c r="E31" s="1072" t="s">
        <v>352</v>
      </c>
      <c r="F31" s="1073" t="s">
        <v>3362</v>
      </c>
      <c r="G31" s="1074" t="s">
        <v>336</v>
      </c>
      <c r="H31" s="1075" t="s">
        <v>352</v>
      </c>
      <c r="I31" s="1075" t="s">
        <v>352</v>
      </c>
      <c r="J31" s="1076">
        <v>0</v>
      </c>
      <c r="K31" s="1074" t="s">
        <v>339</v>
      </c>
      <c r="L31" s="1077">
        <v>9.9431818181818177E-2</v>
      </c>
      <c r="M31" s="1078">
        <v>1</v>
      </c>
      <c r="N31" s="1079">
        <v>1.9092216064162055</v>
      </c>
      <c r="O31" s="1073" t="s">
        <v>3359</v>
      </c>
      <c r="P31" s="313">
        <v>455</v>
      </c>
      <c r="Q31" s="313"/>
      <c r="R31" s="79" t="s">
        <v>593</v>
      </c>
      <c r="S31" s="7">
        <v>3</v>
      </c>
      <c r="T31" s="62">
        <v>1</v>
      </c>
      <c r="U31" s="62">
        <v>5</v>
      </c>
      <c r="V31" s="62">
        <v>1</v>
      </c>
      <c r="W31" s="62">
        <v>1</v>
      </c>
      <c r="X31" s="62">
        <v>5</v>
      </c>
      <c r="Y31" s="62">
        <v>6</v>
      </c>
      <c r="Z31" s="63">
        <v>1.05</v>
      </c>
      <c r="AA31" s="80">
        <v>1.575657361015304</v>
      </c>
      <c r="AB31" s="80">
        <v>1.579775677111255</v>
      </c>
      <c r="AC31" s="82" t="s">
        <v>3360</v>
      </c>
      <c r="AE31" s="64">
        <v>1.1000000000000001</v>
      </c>
      <c r="AF31" s="64">
        <v>1</v>
      </c>
      <c r="AG31" s="64">
        <v>1.5</v>
      </c>
      <c r="AH31" s="64">
        <v>1</v>
      </c>
      <c r="AI31" s="64">
        <v>1</v>
      </c>
      <c r="AJ31" s="64">
        <v>1.2</v>
      </c>
    </row>
    <row r="32" spans="1:36" ht="24">
      <c r="A32" s="1045">
        <v>3966</v>
      </c>
      <c r="B32" s="1059"/>
      <c r="C32" s="1060" t="s">
        <v>469</v>
      </c>
      <c r="D32" s="1071" t="s">
        <v>470</v>
      </c>
      <c r="E32" s="1072" t="s">
        <v>352</v>
      </c>
      <c r="F32" s="1073" t="s">
        <v>3319</v>
      </c>
      <c r="G32" s="1074" t="s">
        <v>336</v>
      </c>
      <c r="H32" s="1075" t="s">
        <v>352</v>
      </c>
      <c r="I32" s="1075" t="s">
        <v>352</v>
      </c>
      <c r="J32" s="1076">
        <v>0</v>
      </c>
      <c r="K32" s="1074" t="s">
        <v>339</v>
      </c>
      <c r="L32" s="1077">
        <v>4.1739510489510488E-2</v>
      </c>
      <c r="M32" s="1078">
        <v>1</v>
      </c>
      <c r="N32" s="1079">
        <v>1.9092216064162055</v>
      </c>
      <c r="O32" s="1073" t="s">
        <v>3359</v>
      </c>
      <c r="P32" s="313">
        <v>191</v>
      </c>
      <c r="Q32" s="313"/>
      <c r="R32" s="79" t="s">
        <v>593</v>
      </c>
      <c r="S32" s="7">
        <v>3</v>
      </c>
      <c r="T32" s="62">
        <v>1</v>
      </c>
      <c r="U32" s="62">
        <v>5</v>
      </c>
      <c r="V32" s="62">
        <v>1</v>
      </c>
      <c r="W32" s="62">
        <v>1</v>
      </c>
      <c r="X32" s="62">
        <v>5</v>
      </c>
      <c r="Y32" s="62">
        <v>6</v>
      </c>
      <c r="Z32" s="63">
        <v>1.05</v>
      </c>
      <c r="AA32" s="80">
        <v>1.575657361015304</v>
      </c>
      <c r="AB32" s="80">
        <v>1.579775677111255</v>
      </c>
      <c r="AC32" s="82" t="s">
        <v>3360</v>
      </c>
      <c r="AE32" s="64">
        <v>1.1000000000000001</v>
      </c>
      <c r="AF32" s="64">
        <v>1</v>
      </c>
      <c r="AG32" s="64">
        <v>1.5</v>
      </c>
      <c r="AH32" s="64">
        <v>1</v>
      </c>
      <c r="AI32" s="64">
        <v>1</v>
      </c>
      <c r="AJ32" s="64">
        <v>1.2</v>
      </c>
    </row>
    <row r="33" spans="1:36" ht="24">
      <c r="A33" s="1045">
        <v>3966</v>
      </c>
      <c r="B33" s="1059"/>
      <c r="C33" s="1060" t="s">
        <v>469</v>
      </c>
      <c r="D33" s="1071" t="s">
        <v>470</v>
      </c>
      <c r="E33" s="1072" t="s">
        <v>352</v>
      </c>
      <c r="F33" s="1073" t="s">
        <v>3319</v>
      </c>
      <c r="G33" s="1074" t="s">
        <v>336</v>
      </c>
      <c r="H33" s="1075" t="s">
        <v>352</v>
      </c>
      <c r="I33" s="1075" t="s">
        <v>352</v>
      </c>
      <c r="J33" s="1076">
        <v>0</v>
      </c>
      <c r="K33" s="1074" t="s">
        <v>339</v>
      </c>
      <c r="L33" s="1077">
        <v>1.1145104895104896E-2</v>
      </c>
      <c r="M33" s="1078">
        <v>1</v>
      </c>
      <c r="N33" s="1079">
        <v>1.9092216064162055</v>
      </c>
      <c r="O33" s="1073" t="s">
        <v>3359</v>
      </c>
      <c r="P33" s="313">
        <v>51</v>
      </c>
      <c r="Q33" s="313"/>
      <c r="R33" s="79" t="s">
        <v>593</v>
      </c>
      <c r="S33" s="7">
        <v>3</v>
      </c>
      <c r="T33" s="62">
        <v>1</v>
      </c>
      <c r="U33" s="62">
        <v>5</v>
      </c>
      <c r="V33" s="62">
        <v>1</v>
      </c>
      <c r="W33" s="62">
        <v>1</v>
      </c>
      <c r="X33" s="62">
        <v>5</v>
      </c>
      <c r="Y33" s="62">
        <v>6</v>
      </c>
      <c r="Z33" s="63">
        <v>1.05</v>
      </c>
      <c r="AA33" s="80">
        <v>1.575657361015304</v>
      </c>
      <c r="AB33" s="80">
        <v>1.579775677111255</v>
      </c>
      <c r="AC33" s="82" t="s">
        <v>3360</v>
      </c>
      <c r="AE33" s="64">
        <v>1.1000000000000001</v>
      </c>
      <c r="AF33" s="64">
        <v>1</v>
      </c>
      <c r="AG33" s="64">
        <v>1.5</v>
      </c>
      <c r="AH33" s="64">
        <v>1</v>
      </c>
      <c r="AI33" s="64">
        <v>1</v>
      </c>
      <c r="AJ33" s="64">
        <v>1.2</v>
      </c>
    </row>
    <row r="34" spans="1:36" ht="24">
      <c r="A34" s="1045">
        <v>3965</v>
      </c>
      <c r="B34" s="1059"/>
      <c r="C34" s="1060" t="s">
        <v>469</v>
      </c>
      <c r="D34" s="1071" t="s">
        <v>470</v>
      </c>
      <c r="E34" s="1072" t="s">
        <v>352</v>
      </c>
      <c r="F34" s="1073" t="s">
        <v>3363</v>
      </c>
      <c r="G34" s="1074" t="s">
        <v>336</v>
      </c>
      <c r="H34" s="1075" t="s">
        <v>352</v>
      </c>
      <c r="I34" s="1075" t="s">
        <v>352</v>
      </c>
      <c r="J34" s="1076">
        <v>0</v>
      </c>
      <c r="K34" s="1074" t="s">
        <v>339</v>
      </c>
      <c r="L34" s="1077">
        <v>1.1145104895104896E-2</v>
      </c>
      <c r="M34" s="1078">
        <v>1</v>
      </c>
      <c r="N34" s="1079">
        <v>1.9092216064162055</v>
      </c>
      <c r="O34" s="1073" t="s">
        <v>3359</v>
      </c>
      <c r="P34" s="313">
        <v>51</v>
      </c>
      <c r="Q34" s="313"/>
      <c r="R34" s="79" t="s">
        <v>593</v>
      </c>
      <c r="S34" s="7">
        <v>3</v>
      </c>
      <c r="T34" s="62">
        <v>1</v>
      </c>
      <c r="U34" s="62">
        <v>5</v>
      </c>
      <c r="V34" s="62">
        <v>1</v>
      </c>
      <c r="W34" s="62">
        <v>1</v>
      </c>
      <c r="X34" s="62">
        <v>5</v>
      </c>
      <c r="Y34" s="62">
        <v>6</v>
      </c>
      <c r="Z34" s="63">
        <v>1.05</v>
      </c>
      <c r="AA34" s="80">
        <v>1.575657361015304</v>
      </c>
      <c r="AB34" s="80">
        <v>1.579775677111255</v>
      </c>
      <c r="AC34" s="82" t="s">
        <v>3360</v>
      </c>
      <c r="AE34" s="64">
        <v>1.1000000000000001</v>
      </c>
      <c r="AF34" s="64">
        <v>1</v>
      </c>
      <c r="AG34" s="64">
        <v>1.5</v>
      </c>
      <c r="AH34" s="64">
        <v>1</v>
      </c>
      <c r="AI34" s="64">
        <v>1</v>
      </c>
      <c r="AJ34" s="64">
        <v>1.2</v>
      </c>
    </row>
    <row r="35" spans="1:36" ht="24">
      <c r="A35" s="1045">
        <v>3929</v>
      </c>
      <c r="B35" s="1059"/>
      <c r="C35" s="1060" t="s">
        <v>469</v>
      </c>
      <c r="D35" s="1071" t="s">
        <v>470</v>
      </c>
      <c r="E35" s="1072" t="s">
        <v>352</v>
      </c>
      <c r="F35" s="1073" t="s">
        <v>3364</v>
      </c>
      <c r="G35" s="1074" t="s">
        <v>336</v>
      </c>
      <c r="H35" s="1075" t="s">
        <v>352</v>
      </c>
      <c r="I35" s="1075" t="s">
        <v>352</v>
      </c>
      <c r="J35" s="1076">
        <v>0</v>
      </c>
      <c r="K35" s="1074" t="s">
        <v>339</v>
      </c>
      <c r="L35" s="1077">
        <v>1.9230769230769232E-2</v>
      </c>
      <c r="M35" s="1078">
        <v>1</v>
      </c>
      <c r="N35" s="1079">
        <v>1.9092216064162055</v>
      </c>
      <c r="O35" s="1073" t="s">
        <v>3359</v>
      </c>
      <c r="P35" s="313">
        <v>88</v>
      </c>
      <c r="Q35" s="313"/>
      <c r="R35" s="79" t="s">
        <v>593</v>
      </c>
      <c r="S35" s="7">
        <v>3</v>
      </c>
      <c r="T35" s="62">
        <v>1</v>
      </c>
      <c r="U35" s="62">
        <v>5</v>
      </c>
      <c r="V35" s="62">
        <v>1</v>
      </c>
      <c r="W35" s="62">
        <v>1</v>
      </c>
      <c r="X35" s="62">
        <v>5</v>
      </c>
      <c r="Y35" s="62">
        <v>6</v>
      </c>
      <c r="Z35" s="63">
        <v>1.05</v>
      </c>
      <c r="AA35" s="80">
        <v>1.575657361015304</v>
      </c>
      <c r="AB35" s="80">
        <v>1.579775677111255</v>
      </c>
      <c r="AC35" s="82" t="s">
        <v>3360</v>
      </c>
      <c r="AE35" s="64">
        <v>1.1000000000000001</v>
      </c>
      <c r="AF35" s="64">
        <v>1</v>
      </c>
      <c r="AG35" s="64">
        <v>1.5</v>
      </c>
      <c r="AH35" s="64">
        <v>1</v>
      </c>
      <c r="AI35" s="64">
        <v>1</v>
      </c>
      <c r="AJ35" s="64">
        <v>1.2</v>
      </c>
    </row>
    <row r="36" spans="1:36" ht="24">
      <c r="A36" s="1045">
        <v>3931</v>
      </c>
      <c r="B36" s="1059"/>
      <c r="C36" s="1060" t="s">
        <v>469</v>
      </c>
      <c r="D36" s="1071" t="s">
        <v>470</v>
      </c>
      <c r="E36" s="1072" t="s">
        <v>352</v>
      </c>
      <c r="F36" s="1073" t="s">
        <v>3365</v>
      </c>
      <c r="G36" s="1074" t="s">
        <v>336</v>
      </c>
      <c r="H36" s="1075" t="s">
        <v>352</v>
      </c>
      <c r="I36" s="1075" t="s">
        <v>352</v>
      </c>
      <c r="J36" s="1076">
        <v>0</v>
      </c>
      <c r="K36" s="1074" t="s">
        <v>339</v>
      </c>
      <c r="L36" s="1077">
        <v>7.2115384615384619E-3</v>
      </c>
      <c r="M36" s="1078">
        <v>1</v>
      </c>
      <c r="N36" s="1079">
        <v>1.9092216064162055</v>
      </c>
      <c r="O36" s="1073" t="s">
        <v>3359</v>
      </c>
      <c r="P36" s="313">
        <v>33</v>
      </c>
      <c r="Q36" s="313"/>
      <c r="R36" s="79" t="s">
        <v>593</v>
      </c>
      <c r="S36" s="7">
        <v>3</v>
      </c>
      <c r="T36" s="62">
        <v>1</v>
      </c>
      <c r="U36" s="62">
        <v>5</v>
      </c>
      <c r="V36" s="62">
        <v>1</v>
      </c>
      <c r="W36" s="62">
        <v>1</v>
      </c>
      <c r="X36" s="62">
        <v>5</v>
      </c>
      <c r="Y36" s="62">
        <v>6</v>
      </c>
      <c r="Z36" s="63">
        <v>1.05</v>
      </c>
      <c r="AA36" s="80">
        <v>1.575657361015304</v>
      </c>
      <c r="AB36" s="80">
        <v>1.579775677111255</v>
      </c>
      <c r="AC36" s="82" t="s">
        <v>3360</v>
      </c>
      <c r="AE36" s="64">
        <v>1.1000000000000001</v>
      </c>
      <c r="AF36" s="64">
        <v>1</v>
      </c>
      <c r="AG36" s="64">
        <v>1.5</v>
      </c>
      <c r="AH36" s="64">
        <v>1</v>
      </c>
      <c r="AI36" s="64">
        <v>1</v>
      </c>
      <c r="AJ36" s="64">
        <v>1.2</v>
      </c>
    </row>
    <row r="37" spans="1:36" ht="21.75" customHeight="1">
      <c r="A37" s="1045">
        <v>1381</v>
      </c>
      <c r="B37" s="1059" t="s">
        <v>1358</v>
      </c>
      <c r="C37" s="1060" t="s">
        <v>469</v>
      </c>
      <c r="D37" s="1071">
        <v>4</v>
      </c>
      <c r="E37" s="1072" t="s">
        <v>352</v>
      </c>
      <c r="F37" s="1073" t="s">
        <v>3322</v>
      </c>
      <c r="G37" s="1074" t="s">
        <v>352</v>
      </c>
      <c r="H37" s="1075" t="s">
        <v>197</v>
      </c>
      <c r="I37" s="1075" t="s">
        <v>199</v>
      </c>
      <c r="J37" s="1076" t="s">
        <v>352</v>
      </c>
      <c r="K37" s="1074" t="s">
        <v>340</v>
      </c>
      <c r="L37" s="1077">
        <v>4.722465034965035</v>
      </c>
      <c r="M37" s="1078">
        <v>1</v>
      </c>
      <c r="N37" s="1079">
        <v>1.9992548657319411</v>
      </c>
      <c r="O37" s="1073" t="s">
        <v>3359</v>
      </c>
      <c r="P37" s="313">
        <v>21610</v>
      </c>
      <c r="Q37" s="313">
        <v>4.7</v>
      </c>
      <c r="R37" s="79" t="s">
        <v>593</v>
      </c>
      <c r="S37" s="7">
        <v>3</v>
      </c>
      <c r="T37" s="62">
        <v>1</v>
      </c>
      <c r="U37" s="62">
        <v>5</v>
      </c>
      <c r="V37" s="62">
        <v>1</v>
      </c>
      <c r="W37" s="62">
        <v>1</v>
      </c>
      <c r="X37" s="62">
        <v>5</v>
      </c>
      <c r="Y37" s="467">
        <v>47</v>
      </c>
      <c r="Z37" s="63">
        <v>1.2</v>
      </c>
      <c r="AA37" s="80">
        <v>1.575657361015304</v>
      </c>
      <c r="AB37" s="80">
        <v>1.6320968153275406</v>
      </c>
      <c r="AC37" s="82" t="s">
        <v>3360</v>
      </c>
      <c r="AE37" s="64">
        <v>1.1000000000000001</v>
      </c>
      <c r="AF37" s="64">
        <v>1</v>
      </c>
      <c r="AG37" s="64">
        <v>1.5</v>
      </c>
      <c r="AH37" s="64">
        <v>1</v>
      </c>
      <c r="AI37" s="64">
        <v>1</v>
      </c>
      <c r="AJ37" s="64">
        <v>1.2</v>
      </c>
    </row>
    <row r="38" spans="1:36" ht="21.75" customHeight="1">
      <c r="A38" s="1045">
        <v>1422</v>
      </c>
      <c r="B38" s="1059" t="s">
        <v>469</v>
      </c>
      <c r="C38" s="1060" t="s">
        <v>469</v>
      </c>
      <c r="D38" s="1071">
        <v>4</v>
      </c>
      <c r="E38" s="1072" t="s">
        <v>352</v>
      </c>
      <c r="F38" s="1073" t="s">
        <v>539</v>
      </c>
      <c r="G38" s="1074" t="s">
        <v>352</v>
      </c>
      <c r="H38" s="1075" t="s">
        <v>197</v>
      </c>
      <c r="I38" s="1075" t="s">
        <v>199</v>
      </c>
      <c r="J38" s="1076" t="s">
        <v>352</v>
      </c>
      <c r="K38" s="1074" t="s">
        <v>340</v>
      </c>
      <c r="L38" s="1077">
        <v>1.5</v>
      </c>
      <c r="M38" s="1078">
        <v>1</v>
      </c>
      <c r="N38" s="1079">
        <v>3.229512308454316</v>
      </c>
      <c r="O38" s="1073" t="s">
        <v>3359</v>
      </c>
      <c r="P38" s="313"/>
      <c r="Q38" s="313">
        <v>1.5</v>
      </c>
      <c r="R38" s="79" t="s">
        <v>593</v>
      </c>
      <c r="S38" s="7">
        <v>3</v>
      </c>
      <c r="T38" s="62">
        <v>1</v>
      </c>
      <c r="U38" s="62">
        <v>5</v>
      </c>
      <c r="V38" s="62">
        <v>1</v>
      </c>
      <c r="W38" s="62">
        <v>1</v>
      </c>
      <c r="X38" s="62">
        <v>5</v>
      </c>
      <c r="Y38" s="467">
        <v>8</v>
      </c>
      <c r="Z38" s="63">
        <v>2</v>
      </c>
      <c r="AA38" s="80">
        <v>1.575657361015304</v>
      </c>
      <c r="AB38" s="80">
        <v>2.2909424824654554</v>
      </c>
      <c r="AC38" s="82" t="s">
        <v>3360</v>
      </c>
      <c r="AE38" s="64">
        <v>1.1000000000000001</v>
      </c>
      <c r="AF38" s="64">
        <v>1</v>
      </c>
      <c r="AG38" s="64">
        <v>1.5</v>
      </c>
      <c r="AH38" s="64">
        <v>1</v>
      </c>
      <c r="AI38" s="64">
        <v>1</v>
      </c>
      <c r="AJ38" s="64">
        <v>1.2</v>
      </c>
    </row>
    <row r="39" spans="1:36" ht="21.75" customHeight="1">
      <c r="A39" s="1045">
        <v>1423</v>
      </c>
      <c r="B39" s="1059" t="s">
        <v>469</v>
      </c>
      <c r="C39" s="1060" t="s">
        <v>469</v>
      </c>
      <c r="D39" s="1071">
        <v>4</v>
      </c>
      <c r="E39" s="1072" t="s">
        <v>352</v>
      </c>
      <c r="F39" s="1073" t="s">
        <v>538</v>
      </c>
      <c r="G39" s="1074" t="s">
        <v>352</v>
      </c>
      <c r="H39" s="1075" t="s">
        <v>197</v>
      </c>
      <c r="I39" s="1075" t="s">
        <v>199</v>
      </c>
      <c r="J39" s="1076" t="s">
        <v>352</v>
      </c>
      <c r="K39" s="1074" t="s">
        <v>340</v>
      </c>
      <c r="L39" s="1077">
        <v>3.222465034965035</v>
      </c>
      <c r="M39" s="1078">
        <v>1</v>
      </c>
      <c r="N39" s="1079">
        <v>1.9092216064162055</v>
      </c>
      <c r="O39" s="1073" t="s">
        <v>3359</v>
      </c>
      <c r="P39" s="313"/>
      <c r="Q39" s="313">
        <v>3.2</v>
      </c>
      <c r="R39" s="79" t="s">
        <v>593</v>
      </c>
      <c r="S39" s="7">
        <v>3</v>
      </c>
      <c r="T39" s="62">
        <v>1</v>
      </c>
      <c r="U39" s="62">
        <v>5</v>
      </c>
      <c r="V39" s="62">
        <v>1</v>
      </c>
      <c r="W39" s="62">
        <v>1</v>
      </c>
      <c r="X39" s="62">
        <v>5</v>
      </c>
      <c r="Y39" s="62">
        <v>6</v>
      </c>
      <c r="Z39" s="63">
        <v>1.05</v>
      </c>
      <c r="AA39" s="80">
        <v>1.575657361015304</v>
      </c>
      <c r="AB39" s="80">
        <v>1.579775677111255</v>
      </c>
      <c r="AC39" s="82" t="s">
        <v>3360</v>
      </c>
      <c r="AE39" s="64">
        <v>1.1000000000000001</v>
      </c>
      <c r="AF39" s="64">
        <v>1</v>
      </c>
      <c r="AG39" s="64">
        <v>1.5</v>
      </c>
      <c r="AH39" s="64">
        <v>1</v>
      </c>
      <c r="AI39" s="64">
        <v>1</v>
      </c>
      <c r="AJ39" s="64">
        <v>1.2</v>
      </c>
    </row>
    <row r="40" spans="1:36">
      <c r="A40" s="1045">
        <v>1322</v>
      </c>
      <c r="B40" s="1059" t="s">
        <v>469</v>
      </c>
      <c r="C40" s="1060" t="s">
        <v>469</v>
      </c>
      <c r="D40" s="1071">
        <v>4</v>
      </c>
      <c r="E40" s="1072" t="s">
        <v>352</v>
      </c>
      <c r="F40" s="1073" t="s">
        <v>226</v>
      </c>
      <c r="G40" s="1074" t="s">
        <v>352</v>
      </c>
      <c r="H40" s="1075" t="s">
        <v>197</v>
      </c>
      <c r="I40" s="1075" t="s">
        <v>199</v>
      </c>
      <c r="J40" s="1076" t="s">
        <v>352</v>
      </c>
      <c r="K40" s="1074" t="s">
        <v>338</v>
      </c>
      <c r="L40" s="1077">
        <v>45</v>
      </c>
      <c r="M40" s="1078">
        <v>1</v>
      </c>
      <c r="N40" s="1079">
        <v>5.3734664421511242</v>
      </c>
      <c r="O40" s="1073" t="s">
        <v>3366</v>
      </c>
      <c r="P40" s="313"/>
      <c r="Q40" s="313">
        <v>45</v>
      </c>
      <c r="R40" s="79" t="s">
        <v>156</v>
      </c>
      <c r="S40" s="7">
        <v>3</v>
      </c>
      <c r="T40" s="62">
        <v>1</v>
      </c>
      <c r="U40" s="62">
        <v>5</v>
      </c>
      <c r="V40" s="62">
        <v>1</v>
      </c>
      <c r="W40" s="62">
        <v>1</v>
      </c>
      <c r="X40" s="62">
        <v>5</v>
      </c>
      <c r="Y40" s="62">
        <v>9</v>
      </c>
      <c r="Z40" s="63">
        <v>3</v>
      </c>
      <c r="AA40" s="80">
        <v>1.575657361015304</v>
      </c>
      <c r="AB40" s="80">
        <v>3.283733759862884</v>
      </c>
      <c r="AC40" s="82" t="s">
        <v>3360</v>
      </c>
      <c r="AE40" s="64">
        <v>1.1000000000000001</v>
      </c>
      <c r="AF40" s="64">
        <v>1</v>
      </c>
      <c r="AG40" s="64">
        <v>1.5</v>
      </c>
      <c r="AH40" s="64">
        <v>1</v>
      </c>
      <c r="AI40" s="64">
        <v>1</v>
      </c>
      <c r="AJ40" s="64">
        <v>1.2</v>
      </c>
    </row>
    <row r="41" spans="1:36">
      <c r="A41" s="1045">
        <v>1323</v>
      </c>
      <c r="B41" s="1059" t="s">
        <v>469</v>
      </c>
      <c r="C41" s="1060" t="s">
        <v>469</v>
      </c>
      <c r="D41" s="1071">
        <v>4</v>
      </c>
      <c r="E41" s="1072" t="s">
        <v>352</v>
      </c>
      <c r="F41" s="1073" t="s">
        <v>537</v>
      </c>
      <c r="G41" s="1074" t="s">
        <v>352</v>
      </c>
      <c r="H41" s="1075" t="s">
        <v>197</v>
      </c>
      <c r="I41" s="1075" t="s">
        <v>199</v>
      </c>
      <c r="J41" s="1076" t="s">
        <v>352</v>
      </c>
      <c r="K41" s="1074" t="s">
        <v>338</v>
      </c>
      <c r="L41" s="1077">
        <v>96.673951048951054</v>
      </c>
      <c r="M41" s="1078">
        <v>1</v>
      </c>
      <c r="N41" s="1079">
        <v>2.3668123866473354</v>
      </c>
      <c r="O41" s="1073" t="s">
        <v>3366</v>
      </c>
      <c r="P41" s="313"/>
      <c r="Q41" s="313">
        <v>96</v>
      </c>
      <c r="R41" s="79" t="s">
        <v>156</v>
      </c>
      <c r="S41" s="7">
        <v>3</v>
      </c>
      <c r="T41" s="62">
        <v>1</v>
      </c>
      <c r="U41" s="62">
        <v>5</v>
      </c>
      <c r="V41" s="62">
        <v>1</v>
      </c>
      <c r="W41" s="62">
        <v>1</v>
      </c>
      <c r="X41" s="62">
        <v>5</v>
      </c>
      <c r="Y41" s="467">
        <v>7</v>
      </c>
      <c r="Z41" s="63">
        <v>1.5</v>
      </c>
      <c r="AA41" s="80">
        <v>1.575657361015304</v>
      </c>
      <c r="AB41" s="80">
        <v>1.838966356257125</v>
      </c>
      <c r="AC41" s="82" t="s">
        <v>3360</v>
      </c>
      <c r="AE41" s="64">
        <v>1.1000000000000001</v>
      </c>
      <c r="AF41" s="64">
        <v>1</v>
      </c>
      <c r="AG41" s="64">
        <v>1.5</v>
      </c>
      <c r="AH41" s="64">
        <v>1</v>
      </c>
      <c r="AI41" s="64">
        <v>1</v>
      </c>
      <c r="AJ41" s="64">
        <v>1.2</v>
      </c>
    </row>
    <row r="42" spans="1:36">
      <c r="A42" s="1045">
        <v>23</v>
      </c>
      <c r="B42" s="1059" t="s">
        <v>384</v>
      </c>
      <c r="C42" s="1060" t="s">
        <v>469</v>
      </c>
      <c r="D42" s="1071" t="s">
        <v>352</v>
      </c>
      <c r="E42" s="1072">
        <v>4</v>
      </c>
      <c r="F42" s="1073" t="s">
        <v>3367</v>
      </c>
      <c r="G42" s="1074" t="s">
        <v>352</v>
      </c>
      <c r="H42" s="1075" t="s">
        <v>246</v>
      </c>
      <c r="I42" s="1075" t="s">
        <v>619</v>
      </c>
      <c r="J42" s="1076" t="s">
        <v>352</v>
      </c>
      <c r="K42" s="1074" t="s">
        <v>339</v>
      </c>
      <c r="L42" s="1077">
        <v>4.567307692307692E-2</v>
      </c>
      <c r="M42" s="1078">
        <v>1</v>
      </c>
      <c r="N42" s="1079">
        <v>1.8893735831548104</v>
      </c>
      <c r="O42" s="1073" t="s">
        <v>3368</v>
      </c>
      <c r="P42" s="313">
        <v>209</v>
      </c>
      <c r="Q42" s="313" t="s">
        <v>352</v>
      </c>
      <c r="R42" s="79" t="s">
        <v>156</v>
      </c>
      <c r="S42" s="7">
        <v>2</v>
      </c>
      <c r="T42" s="62">
        <v>1</v>
      </c>
      <c r="U42" s="62">
        <v>5</v>
      </c>
      <c r="V42" s="62">
        <v>1</v>
      </c>
      <c r="W42" s="62">
        <v>1</v>
      </c>
      <c r="X42" s="62">
        <v>5</v>
      </c>
      <c r="Y42" s="62">
        <v>3</v>
      </c>
      <c r="Z42" s="63">
        <v>1.05</v>
      </c>
      <c r="AA42" s="80">
        <v>1.5639895531526171</v>
      </c>
      <c r="AB42" s="80">
        <v>1.5681449998445471</v>
      </c>
      <c r="AC42" s="82" t="s">
        <v>3337</v>
      </c>
      <c r="AE42" s="64">
        <v>1.05</v>
      </c>
      <c r="AF42" s="64">
        <v>1</v>
      </c>
      <c r="AG42" s="64">
        <v>1.5</v>
      </c>
      <c r="AH42" s="64">
        <v>1</v>
      </c>
      <c r="AI42" s="64">
        <v>1</v>
      </c>
      <c r="AJ42" s="64">
        <v>1.2</v>
      </c>
    </row>
    <row r="43" spans="1:36" outlineLevel="1" collapsed="1">
      <c r="B43" s="1120"/>
      <c r="C43" s="1120"/>
      <c r="F43" s="1120"/>
      <c r="M43" s="1120"/>
      <c r="N43" s="1120"/>
      <c r="O43" s="1120"/>
    </row>
    <row r="44" spans="1:36">
      <c r="B44" s="1120" t="s">
        <v>116</v>
      </c>
      <c r="C44" s="1120"/>
      <c r="F44" s="1120" t="s">
        <v>117</v>
      </c>
      <c r="K44" s="1120" t="s">
        <v>339</v>
      </c>
      <c r="L44" s="1120">
        <v>443.85659965034961</v>
      </c>
      <c r="M44" s="1120"/>
      <c r="N44" s="1120"/>
      <c r="O44" s="1120" t="s">
        <v>608</v>
      </c>
      <c r="P44" s="270"/>
      <c r="Q44" s="270"/>
    </row>
    <row r="45" spans="1:36">
      <c r="B45" s="1120"/>
      <c r="C45" s="1120"/>
      <c r="F45" s="1120" t="s">
        <v>118</v>
      </c>
      <c r="K45" s="1120" t="s">
        <v>339</v>
      </c>
      <c r="L45" s="1120">
        <v>45.460620629370638</v>
      </c>
      <c r="M45" s="1120"/>
      <c r="N45" s="1120"/>
      <c r="O45" s="1120" t="s">
        <v>608</v>
      </c>
      <c r="P45" s="270"/>
      <c r="Q45" s="270"/>
    </row>
    <row r="46" spans="1:36">
      <c r="B46" s="1120"/>
      <c r="C46" s="1120"/>
      <c r="F46" s="1120" t="s">
        <v>244</v>
      </c>
      <c r="K46" s="1120" t="s">
        <v>340</v>
      </c>
      <c r="L46" s="1120">
        <v>1</v>
      </c>
      <c r="M46" s="1120"/>
      <c r="N46" s="1120"/>
      <c r="O46" s="1120"/>
      <c r="P46" s="270">
        <v>4576</v>
      </c>
      <c r="Q46" s="270"/>
    </row>
    <row r="47" spans="1:36">
      <c r="B47" s="1120"/>
      <c r="C47" s="1120"/>
      <c r="F47" s="1120"/>
      <c r="M47" s="1120"/>
      <c r="N47" s="1120"/>
      <c r="O47" s="1120"/>
      <c r="P47" s="345"/>
      <c r="Q47" s="345"/>
    </row>
    <row r="48" spans="1:36">
      <c r="B48" s="1120"/>
      <c r="C48" s="1120"/>
      <c r="F48" s="1120"/>
      <c r="M48" s="1120"/>
      <c r="N48" s="1120"/>
      <c r="O48" s="1120"/>
    </row>
    <row r="49" spans="2:15">
      <c r="B49" s="1120"/>
      <c r="C49" s="1120"/>
      <c r="F49" s="1120"/>
      <c r="M49" s="1120"/>
      <c r="N49" s="1120"/>
      <c r="O49" s="1120"/>
    </row>
    <row r="50" spans="2:15">
      <c r="B50" s="1120"/>
      <c r="C50" s="1120"/>
      <c r="F50" s="1120"/>
      <c r="M50" s="1120"/>
      <c r="N50" s="1120"/>
      <c r="O50" s="1120"/>
    </row>
    <row r="51" spans="2:15">
      <c r="B51" s="1120"/>
      <c r="C51" s="1120"/>
      <c r="F51" s="1120"/>
      <c r="M51" s="1120"/>
      <c r="N51" s="1120"/>
      <c r="O51" s="1120"/>
    </row>
    <row r="52" spans="2:15">
      <c r="B52" s="1120"/>
      <c r="C52" s="1120"/>
      <c r="F52" s="1120"/>
      <c r="M52" s="1120"/>
      <c r="N52" s="1120"/>
      <c r="O52" s="1120"/>
    </row>
    <row r="53" spans="2:15">
      <c r="B53" s="1120"/>
      <c r="C53" s="1120"/>
      <c r="F53" s="1120"/>
      <c r="M53" s="1120"/>
      <c r="N53" s="1120"/>
      <c r="O53" s="1120"/>
    </row>
    <row r="54" spans="2:15">
      <c r="B54" s="1120"/>
      <c r="C54" s="1120"/>
      <c r="F54" s="1120"/>
      <c r="M54" s="1120"/>
      <c r="N54" s="1120"/>
      <c r="O54" s="1120"/>
    </row>
    <row r="55" spans="2:15">
      <c r="B55" s="1120"/>
      <c r="C55" s="1120"/>
      <c r="F55" s="1120"/>
      <c r="M55" s="1120"/>
      <c r="N55" s="1120"/>
      <c r="O55" s="1120"/>
    </row>
    <row r="56" spans="2:15">
      <c r="B56" s="1120"/>
      <c r="C56" s="1120"/>
      <c r="F56" s="1120"/>
      <c r="M56" s="1120"/>
      <c r="N56" s="1120"/>
      <c r="O56" s="1120"/>
    </row>
    <row r="57" spans="2:15">
      <c r="B57" s="1120"/>
      <c r="C57" s="1120"/>
      <c r="F57" s="1120"/>
      <c r="M57" s="1120"/>
      <c r="N57" s="1120"/>
      <c r="O57" s="1120"/>
    </row>
    <row r="59" spans="2:15">
      <c r="K59" s="1143"/>
      <c r="L59" s="1149"/>
    </row>
    <row r="60" spans="2:15">
      <c r="K60" s="1143"/>
      <c r="L60" s="1287"/>
    </row>
    <row r="63" spans="2:15">
      <c r="L63" s="1126"/>
    </row>
  </sheetData>
  <phoneticPr fontId="0" type="noConversion"/>
  <conditionalFormatting sqref="AE7:AJ42">
    <cfRule type="cellIs" dxfId="464" priority="18" stopIfTrue="1" operator="equal">
      <formula>0</formula>
    </cfRule>
  </conditionalFormatting>
  <conditionalFormatting sqref="S7:X7 S26:V36 W26:X27">
    <cfRule type="cellIs" dxfId="463" priority="19" stopIfTrue="1" operator="notBetween">
      <formula>1</formula>
      <formula>5</formula>
    </cfRule>
  </conditionalFormatting>
  <conditionalFormatting sqref="S37:V38">
    <cfRule type="cellIs" dxfId="462" priority="17" stopIfTrue="1" operator="notBetween">
      <formula>1</formula>
      <formula>5</formula>
    </cfRule>
  </conditionalFormatting>
  <conditionalFormatting sqref="D36:L42 D11:L22 D24:L34">
    <cfRule type="expression" dxfId="461" priority="10">
      <formula>MOD(ROW(),2)=0</formula>
    </cfRule>
  </conditionalFormatting>
  <conditionalFormatting sqref="D14:L14">
    <cfRule type="expression" dxfId="460" priority="9">
      <formula>MOD(ROW(),2)=0</formula>
    </cfRule>
  </conditionalFormatting>
  <conditionalFormatting sqref="D15:L15">
    <cfRule type="expression" dxfId="459" priority="8">
      <formula>MOD(ROW(),2)=0</formula>
    </cfRule>
  </conditionalFormatting>
  <conditionalFormatting sqref="D35:L39">
    <cfRule type="expression" dxfId="458" priority="7">
      <formula>MOD(ROW(),2)=0</formula>
    </cfRule>
  </conditionalFormatting>
  <conditionalFormatting sqref="M11:O22 O36:O42 M36:M42 O24:O34 M24:M34 N24:N42">
    <cfRule type="expression" dxfId="457" priority="6">
      <formula>MOD(ROW(),2)=0</formula>
    </cfRule>
  </conditionalFormatting>
  <conditionalFormatting sqref="M14:O14">
    <cfRule type="expression" dxfId="456" priority="5">
      <formula>MOD(ROW(),2)=0</formula>
    </cfRule>
  </conditionalFormatting>
  <conditionalFormatting sqref="M15:O15">
    <cfRule type="expression" dxfId="455" priority="4">
      <formula>MOD(ROW(),2)=0</formula>
    </cfRule>
  </conditionalFormatting>
  <conditionalFormatting sqref="M35:O39">
    <cfRule type="expression" dxfId="454" priority="3">
      <formula>MOD(ROW(),2)=0</formula>
    </cfRule>
  </conditionalFormatting>
  <conditionalFormatting sqref="D23:L23">
    <cfRule type="expression" dxfId="453" priority="2">
      <formula>MOD(ROW(),2)=0</formula>
    </cfRule>
  </conditionalFormatting>
  <conditionalFormatting sqref="M23:O23">
    <cfRule type="expression" dxfId="452" priority="1">
      <formula>MOD(ROW(),2)=0</formula>
    </cfRule>
  </conditionalFormatting>
  <dataValidations xWindow="34" yWindow="327" count="3">
    <dataValidation allowBlank="1" showInputMessage="1" showErrorMessage="1" promptTitle="Do not change" prompt="This field is automatically updated from the names-list" sqref="Y8:Y42" xr:uid="{00000000-0002-0000-2B00-000000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38:A42" xr:uid="{00000000-0002-0000-2B00-000001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37:K42" xr:uid="{00000000-0002-0000-2B00-000002000000}"/>
  </dataValidations>
  <printOptions horizontalCentered="1" verticalCentered="1"/>
  <pageMargins left="0.78740157480314965" right="0.78740157480314965" top="0.98425196850393704" bottom="0.98425196850393704" header="0.51181102362204722" footer="0.51181102362204722"/>
  <pageSetup paperSize="9" scale="18" orientation="landscape"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
    <tabColor indexed="53"/>
  </sheetPr>
  <dimension ref="A1:Q55"/>
  <sheetViews>
    <sheetView workbookViewId="0"/>
  </sheetViews>
  <sheetFormatPr baseColWidth="10" defaultColWidth="11.42578125" defaultRowHeight="12" outlineLevelRow="2" outlineLevelCol="1"/>
  <cols>
    <col min="1" max="1" width="20.85546875" style="385" customWidth="1"/>
    <col min="2" max="2" width="14.7109375" style="385" customWidth="1"/>
    <col min="3" max="3" width="11.42578125" style="385" customWidth="1" outlineLevel="1"/>
    <col min="4" max="4" width="11.42578125" style="385"/>
    <col min="5" max="5" width="14.140625" style="385" customWidth="1" outlineLevel="1"/>
    <col min="6" max="6" width="19.85546875" style="385" customWidth="1" outlineLevel="1"/>
    <col min="7" max="7" width="18.42578125" style="385" customWidth="1" outlineLevel="1"/>
    <col min="8" max="8" width="18" style="385" customWidth="1" outlineLevel="1"/>
    <col min="9" max="9" width="21.85546875" style="385" customWidth="1"/>
    <col min="10" max="10" width="17.7109375" customWidth="1"/>
    <col min="11" max="11" width="11.42578125" style="385"/>
    <col min="12" max="12" width="14.7109375" style="385" bestFit="1" customWidth="1"/>
    <col min="13" max="13" width="12.85546875" style="385" customWidth="1"/>
    <col min="14" max="14" width="14.7109375" style="385" bestFit="1" customWidth="1"/>
    <col min="15" max="17" width="15.85546875" style="385" bestFit="1" customWidth="1"/>
    <col min="18" max="16384" width="11.42578125" style="385"/>
  </cols>
  <sheetData>
    <row r="1" spans="1:17" s="384" customFormat="1" ht="37.5" customHeight="1">
      <c r="B1" s="397"/>
      <c r="C1" s="398"/>
      <c r="D1" s="399" t="s">
        <v>131</v>
      </c>
      <c r="E1" s="400" t="s">
        <v>268</v>
      </c>
      <c r="F1" s="400" t="s">
        <v>269</v>
      </c>
      <c r="G1" s="400" t="s">
        <v>269</v>
      </c>
      <c r="H1" s="401" t="s">
        <v>270</v>
      </c>
      <c r="I1" s="384" t="s">
        <v>321</v>
      </c>
      <c r="J1" s="384" t="s">
        <v>722</v>
      </c>
      <c r="K1" s="384" t="s">
        <v>443</v>
      </c>
      <c r="L1" s="432" t="s">
        <v>448</v>
      </c>
      <c r="M1" s="432" t="s">
        <v>448</v>
      </c>
      <c r="N1" s="432" t="s">
        <v>448</v>
      </c>
      <c r="O1" s="432" t="s">
        <v>448</v>
      </c>
      <c r="P1" s="432" t="s">
        <v>448</v>
      </c>
      <c r="Q1" s="432" t="s">
        <v>448</v>
      </c>
    </row>
    <row r="2" spans="1:17" s="384" customFormat="1" ht="35.25" customHeight="1">
      <c r="B2" s="402"/>
      <c r="C2" s="403"/>
      <c r="D2" s="392"/>
      <c r="E2" s="392" t="s">
        <v>614</v>
      </c>
      <c r="F2" s="392" t="s">
        <v>143</v>
      </c>
      <c r="G2" s="392" t="s">
        <v>144</v>
      </c>
      <c r="H2" s="404" t="s">
        <v>271</v>
      </c>
      <c r="I2" s="391" t="s">
        <v>320</v>
      </c>
      <c r="J2" s="384" t="s">
        <v>723</v>
      </c>
      <c r="K2" s="384" t="s">
        <v>445</v>
      </c>
      <c r="L2" s="432" t="s">
        <v>449</v>
      </c>
      <c r="M2" s="432" t="str">
        <f>$L2</f>
        <v>theroetical modelling of a 100 MW plant in the Gobi desert</v>
      </c>
      <c r="N2" s="432" t="str">
        <f>$L2</f>
        <v>theroetical modelling of a 100 MW plant in the Gobi desert</v>
      </c>
      <c r="O2" s="432" t="str">
        <f>$L2</f>
        <v>theroetical modelling of a 100 MW plant in the Gobi desert</v>
      </c>
      <c r="P2" s="432" t="str">
        <f>$L2</f>
        <v>theroetical modelling of a 100 MW plant in the Gobi desert</v>
      </c>
      <c r="Q2" s="432" t="str">
        <f>$L2</f>
        <v>theroetical modelling of a 100 MW plant in the Gobi desert</v>
      </c>
    </row>
    <row r="3" spans="1:17" s="383" customFormat="1">
      <c r="B3" s="405"/>
      <c r="C3" s="382"/>
      <c r="D3" s="415">
        <v>2009</v>
      </c>
      <c r="E3" s="415">
        <v>2009</v>
      </c>
      <c r="F3" s="415">
        <v>2009</v>
      </c>
      <c r="G3" s="415">
        <v>2009</v>
      </c>
      <c r="H3" s="416">
        <v>2005</v>
      </c>
      <c r="I3" s="383">
        <v>2006</v>
      </c>
      <c r="J3" s="425">
        <v>1996</v>
      </c>
      <c r="K3" s="383" t="s">
        <v>349</v>
      </c>
      <c r="L3" s="429"/>
      <c r="M3" s="429"/>
      <c r="N3" s="429"/>
      <c r="O3" s="429"/>
      <c r="P3" s="429"/>
      <c r="Q3" s="429"/>
    </row>
    <row r="4" spans="1:17" s="383" customFormat="1" outlineLevel="1">
      <c r="B4" s="405" t="s">
        <v>655</v>
      </c>
      <c r="C4" s="382"/>
      <c r="D4" s="415" t="s">
        <v>81</v>
      </c>
      <c r="E4" s="415" t="s">
        <v>659</v>
      </c>
      <c r="F4" s="415" t="s">
        <v>592</v>
      </c>
      <c r="G4" s="415" t="s">
        <v>592</v>
      </c>
      <c r="H4" s="416"/>
      <c r="J4" s="425" t="s">
        <v>352</v>
      </c>
      <c r="K4" s="425" t="s">
        <v>349</v>
      </c>
      <c r="L4" s="429"/>
      <c r="M4" s="429"/>
      <c r="N4" s="429"/>
      <c r="O4" s="429"/>
      <c r="P4" s="429"/>
      <c r="Q4" s="429"/>
    </row>
    <row r="5" spans="1:17" s="383" customFormat="1" ht="12.75" outlineLevel="1" collapsed="1" thickBot="1">
      <c r="B5" s="405" t="s">
        <v>656</v>
      </c>
      <c r="C5" s="382"/>
      <c r="D5" s="415"/>
      <c r="E5" s="415" t="s">
        <v>660</v>
      </c>
      <c r="F5" s="415" t="s">
        <v>660</v>
      </c>
      <c r="G5" s="415" t="s">
        <v>660</v>
      </c>
      <c r="H5" s="416"/>
      <c r="J5" s="425" t="s">
        <v>724</v>
      </c>
      <c r="K5" s="425" t="s">
        <v>349</v>
      </c>
      <c r="L5" s="429"/>
      <c r="M5" s="429"/>
      <c r="N5" s="429"/>
      <c r="O5" s="429"/>
      <c r="P5" s="429"/>
      <c r="Q5" s="429"/>
    </row>
    <row r="6" spans="1:17" s="384" customFormat="1" ht="38.25" customHeight="1" outlineLevel="1" thickTop="1" thickBot="1">
      <c r="B6" s="402" t="s">
        <v>661</v>
      </c>
      <c r="C6" s="403"/>
      <c r="D6" s="417"/>
      <c r="E6" s="417" t="s">
        <v>662</v>
      </c>
      <c r="F6" s="417" t="s">
        <v>663</v>
      </c>
      <c r="G6" s="417" t="s">
        <v>670</v>
      </c>
      <c r="H6" s="418" t="s">
        <v>264</v>
      </c>
      <c r="I6" s="384" t="s">
        <v>317</v>
      </c>
      <c r="J6" s="384" t="s">
        <v>726</v>
      </c>
      <c r="K6" s="384" t="s">
        <v>349</v>
      </c>
      <c r="L6" s="433" t="s">
        <v>545</v>
      </c>
      <c r="M6" s="433" t="s">
        <v>128</v>
      </c>
      <c r="N6" s="433" t="s">
        <v>446</v>
      </c>
      <c r="O6" s="433" t="s">
        <v>447</v>
      </c>
      <c r="P6" s="433" t="s">
        <v>398</v>
      </c>
      <c r="Q6" s="433" t="s">
        <v>399</v>
      </c>
    </row>
    <row r="7" spans="1:17" s="383" customFormat="1" outlineLevel="1">
      <c r="B7" s="405" t="s">
        <v>664</v>
      </c>
      <c r="C7" s="382"/>
      <c r="D7" s="415"/>
      <c r="E7" s="415"/>
      <c r="F7" s="415" t="s">
        <v>665</v>
      </c>
      <c r="G7" s="415" t="s">
        <v>671</v>
      </c>
      <c r="H7" s="416"/>
      <c r="I7" s="383" t="s">
        <v>318</v>
      </c>
      <c r="J7" s="425" t="s">
        <v>725</v>
      </c>
      <c r="K7" s="425" t="s">
        <v>349</v>
      </c>
      <c r="L7" s="431"/>
      <c r="M7" s="431"/>
      <c r="N7" s="431"/>
      <c r="O7" s="431"/>
      <c r="P7" s="431"/>
      <c r="Q7" s="431"/>
    </row>
    <row r="8" spans="1:17" s="383" customFormat="1" ht="24" outlineLevel="1">
      <c r="B8" s="402" t="s">
        <v>704</v>
      </c>
      <c r="C8" s="382" t="s">
        <v>340</v>
      </c>
      <c r="D8" s="415"/>
      <c r="E8" s="415">
        <v>40</v>
      </c>
      <c r="F8" s="415">
        <f>990/1000*1680/1000*2*15*450</f>
        <v>22453.200000000001</v>
      </c>
      <c r="G8" s="415">
        <f>1200/1000*600/1000*5*14*2365</f>
        <v>119195.99999999999</v>
      </c>
      <c r="H8" s="416"/>
      <c r="I8" s="383">
        <v>28735.200000000001</v>
      </c>
      <c r="J8" s="383">
        <v>4576</v>
      </c>
      <c r="K8" s="425" t="s">
        <v>349</v>
      </c>
      <c r="L8" s="438">
        <f>1.008*1.326*5760*1000</f>
        <v>7698862.0800000001</v>
      </c>
      <c r="M8" s="439">
        <f>0.99*1.165*1000*6144</f>
        <v>7086182.4000000004</v>
      </c>
      <c r="N8" s="439">
        <f>0.812*1.443*1000*5184</f>
        <v>6074175.7440000009</v>
      </c>
      <c r="O8" s="439">
        <f>0.465*0.939*1000*27360</f>
        <v>11946333.6</v>
      </c>
      <c r="P8" s="439">
        <f>0.641*1.235*1000*12800</f>
        <v>10132928.000000002</v>
      </c>
      <c r="Q8" s="439">
        <f>0.6*1.2*1000*16000</f>
        <v>11520000</v>
      </c>
    </row>
    <row r="9" spans="1:17" ht="14.25" outlineLevel="1">
      <c r="B9" s="406"/>
      <c r="C9" s="386"/>
      <c r="D9" s="419"/>
      <c r="E9" s="419"/>
      <c r="F9" s="419"/>
      <c r="G9" s="419"/>
      <c r="H9" s="420"/>
      <c r="L9" s="440"/>
      <c r="M9" s="441"/>
      <c r="N9" s="441"/>
      <c r="O9" s="441"/>
      <c r="P9" s="441"/>
      <c r="Q9" s="441"/>
    </row>
    <row r="10" spans="1:17" s="383" customFormat="1" ht="14.25" outlineLevel="1">
      <c r="A10" s="383" t="s">
        <v>699</v>
      </c>
      <c r="B10" s="405" t="s">
        <v>657</v>
      </c>
      <c r="C10" s="382" t="s">
        <v>339</v>
      </c>
      <c r="D10" s="415"/>
      <c r="E10" s="415">
        <v>200</v>
      </c>
      <c r="F10" s="415">
        <f>102*1000</f>
        <v>102000</v>
      </c>
      <c r="G10" s="415">
        <f>424*1000</f>
        <v>424000</v>
      </c>
      <c r="H10" s="416"/>
      <c r="L10" s="440">
        <f>93*1000*1000</f>
        <v>93000000</v>
      </c>
      <c r="M10" s="440">
        <f>88*1000*1000</f>
        <v>88000000</v>
      </c>
      <c r="N10" s="440">
        <f>83*1000*1000</f>
        <v>83000000</v>
      </c>
      <c r="O10" s="440">
        <f>199*1000*1000</f>
        <v>199000000</v>
      </c>
      <c r="P10" s="440">
        <f>152*1000*1000</f>
        <v>152000000</v>
      </c>
      <c r="Q10" s="440">
        <f>187*1000*1000</f>
        <v>187000000</v>
      </c>
    </row>
    <row r="11" spans="1:17" s="383" customFormat="1" outlineLevel="1">
      <c r="B11" s="405" t="s">
        <v>667</v>
      </c>
      <c r="C11" s="382" t="s">
        <v>339</v>
      </c>
      <c r="D11" s="415"/>
      <c r="E11" s="415"/>
      <c r="F11" s="415">
        <f>57*1000</f>
        <v>57000</v>
      </c>
      <c r="G11" s="415">
        <f>540*1000</f>
        <v>540000</v>
      </c>
      <c r="H11" s="416"/>
      <c r="L11" s="434"/>
      <c r="M11" s="434"/>
      <c r="N11" s="434"/>
      <c r="O11" s="434"/>
      <c r="P11" s="434"/>
      <c r="Q11" s="434"/>
    </row>
    <row r="12" spans="1:17" s="383" customFormat="1" ht="12.75" outlineLevel="1">
      <c r="B12" s="405" t="s">
        <v>668</v>
      </c>
      <c r="C12" s="382" t="s">
        <v>339</v>
      </c>
      <c r="D12" s="415"/>
      <c r="E12" s="415"/>
      <c r="F12" s="415">
        <f>23*1000</f>
        <v>23000</v>
      </c>
      <c r="G12" s="415">
        <f>127*1000</f>
        <v>127000</v>
      </c>
      <c r="H12" s="416"/>
      <c r="L12" s="436"/>
      <c r="M12" s="436"/>
      <c r="N12" s="436"/>
      <c r="O12" s="436"/>
      <c r="P12" s="436"/>
      <c r="Q12" s="437"/>
    </row>
    <row r="13" spans="1:17" s="383" customFormat="1" ht="14.25" outlineLevel="1">
      <c r="B13" s="405" t="s">
        <v>666</v>
      </c>
      <c r="C13" s="382" t="s">
        <v>339</v>
      </c>
      <c r="D13" s="415"/>
      <c r="E13" s="415">
        <v>150</v>
      </c>
      <c r="F13" s="415">
        <f>SUM(F11:F12)</f>
        <v>80000</v>
      </c>
      <c r="G13" s="415">
        <f>SUM(G11:G12)</f>
        <v>667000</v>
      </c>
      <c r="H13" s="416"/>
      <c r="M13" s="435"/>
      <c r="N13" s="435"/>
      <c r="O13" s="435"/>
      <c r="P13" s="435"/>
      <c r="Q13" s="435"/>
    </row>
    <row r="14" spans="1:17" s="383" customFormat="1" outlineLevel="1">
      <c r="B14" s="405" t="s">
        <v>658</v>
      </c>
      <c r="C14" s="382" t="s">
        <v>339</v>
      </c>
      <c r="D14" s="415"/>
      <c r="E14" s="415">
        <v>3</v>
      </c>
      <c r="F14" s="415">
        <f>29*1000*30%</f>
        <v>8700</v>
      </c>
      <c r="G14" s="415">
        <f>142*1000*30%</f>
        <v>42600</v>
      </c>
      <c r="H14" s="416"/>
      <c r="L14" s="385"/>
      <c r="M14" s="385"/>
      <c r="N14" s="385"/>
      <c r="O14" s="385"/>
      <c r="P14" s="385"/>
      <c r="Q14" s="385"/>
    </row>
    <row r="15" spans="1:17" s="383" customFormat="1" outlineLevel="1">
      <c r="B15" s="405" t="s">
        <v>669</v>
      </c>
      <c r="C15" s="382" t="s">
        <v>339</v>
      </c>
      <c r="D15" s="415"/>
      <c r="E15" s="415"/>
      <c r="F15" s="415">
        <f>29*1000*70%</f>
        <v>20300</v>
      </c>
      <c r="G15" s="415">
        <f>142*1000*70%</f>
        <v>99400</v>
      </c>
      <c r="H15" s="416"/>
      <c r="L15" s="385"/>
      <c r="M15" s="385"/>
      <c r="N15" s="385"/>
      <c r="O15" s="385"/>
      <c r="P15" s="385"/>
      <c r="Q15" s="385"/>
    </row>
    <row r="16" spans="1:17" ht="13.5" outlineLevel="1" thickBot="1">
      <c r="B16" s="406" t="s">
        <v>319</v>
      </c>
      <c r="C16" s="386"/>
      <c r="D16" s="419"/>
      <c r="E16" s="419"/>
      <c r="F16" s="419"/>
      <c r="G16" s="419"/>
      <c r="H16" s="420"/>
      <c r="L16" s="442">
        <f>2380*1000*513</f>
        <v>1220940000</v>
      </c>
      <c r="M16" s="442">
        <f>2380*1000*546</f>
        <v>1299480000</v>
      </c>
      <c r="N16" s="442">
        <f>2380*1000*463</f>
        <v>1101940000</v>
      </c>
      <c r="O16" s="442">
        <f>2380*1000*798</f>
        <v>1899240000</v>
      </c>
      <c r="P16" s="442">
        <f>2380*1000*683</f>
        <v>1625540000</v>
      </c>
      <c r="Q16" s="443">
        <f>2380*1000*819</f>
        <v>1949220000</v>
      </c>
    </row>
    <row r="17" spans="1:17" s="383" customFormat="1" outlineLevel="1">
      <c r="A17" s="383" t="s">
        <v>699</v>
      </c>
      <c r="B17" s="405" t="s">
        <v>721</v>
      </c>
      <c r="C17" s="382" t="s">
        <v>339</v>
      </c>
      <c r="D17" s="415"/>
      <c r="E17" s="415">
        <f>SUM(E10:E14)</f>
        <v>353</v>
      </c>
      <c r="F17" s="415">
        <f>SUM(F13:F15,F10)</f>
        <v>211000</v>
      </c>
      <c r="G17" s="415">
        <f>SUM(G13:G15,G10)</f>
        <v>1233000</v>
      </c>
      <c r="H17" s="416"/>
      <c r="M17" s="385"/>
      <c r="N17" s="385"/>
      <c r="O17" s="385"/>
      <c r="P17" s="385"/>
      <c r="Q17" s="385"/>
    </row>
    <row r="18" spans="1:17" outlineLevel="1">
      <c r="B18" s="406"/>
      <c r="C18" s="386"/>
      <c r="D18" s="419"/>
      <c r="E18" s="419"/>
      <c r="F18" s="419"/>
      <c r="G18" s="419"/>
      <c r="H18" s="420"/>
    </row>
    <row r="19" spans="1:17" outlineLevel="1">
      <c r="A19" s="385" t="s">
        <v>700</v>
      </c>
      <c r="B19" s="406" t="s">
        <v>327</v>
      </c>
      <c r="C19" s="354" t="s">
        <v>339</v>
      </c>
      <c r="D19" s="423"/>
      <c r="E19" s="423"/>
      <c r="F19" s="423"/>
      <c r="G19" s="423"/>
      <c r="H19" s="424"/>
      <c r="I19" s="385">
        <f>4291*3.5</f>
        <v>15018.5</v>
      </c>
      <c r="J19">
        <v>7300</v>
      </c>
    </row>
    <row r="20" spans="1:17" outlineLevel="1">
      <c r="B20" s="406" t="s">
        <v>701</v>
      </c>
      <c r="C20" s="354" t="s">
        <v>339</v>
      </c>
      <c r="D20" s="423"/>
      <c r="E20" s="423"/>
      <c r="F20" s="423"/>
      <c r="G20" s="423"/>
      <c r="H20" s="424"/>
      <c r="J20">
        <v>511</v>
      </c>
    </row>
    <row r="21" spans="1:17" outlineLevel="1">
      <c r="B21" s="406" t="s">
        <v>702</v>
      </c>
      <c r="C21" s="354" t="s">
        <v>339</v>
      </c>
      <c r="D21" s="423"/>
      <c r="E21" s="423"/>
      <c r="F21" s="423"/>
      <c r="G21" s="423"/>
      <c r="H21" s="424"/>
      <c r="I21" s="385">
        <f>10502*3.5</f>
        <v>36757</v>
      </c>
    </row>
    <row r="22" spans="1:17" outlineLevel="1">
      <c r="B22" s="406"/>
      <c r="C22" s="386"/>
      <c r="D22" s="423"/>
      <c r="E22" s="423"/>
      <c r="F22" s="423"/>
      <c r="G22" s="423"/>
      <c r="H22" s="424"/>
    </row>
    <row r="23" spans="1:17" outlineLevel="1">
      <c r="B23" s="406"/>
      <c r="C23" s="386"/>
      <c r="D23" s="423"/>
      <c r="E23" s="423"/>
      <c r="F23" s="423"/>
      <c r="G23" s="423"/>
      <c r="H23" s="424"/>
    </row>
    <row r="24" spans="1:17" outlineLevel="1">
      <c r="B24" s="406" t="s">
        <v>720</v>
      </c>
      <c r="C24" s="354" t="s">
        <v>340</v>
      </c>
      <c r="D24" s="423"/>
      <c r="E24" s="423"/>
      <c r="F24" s="423"/>
      <c r="G24" s="423"/>
      <c r="H24" s="424"/>
      <c r="I24" s="377">
        <f>4046.87261*44*3.5/4.6</f>
        <v>135482.25694347828</v>
      </c>
      <c r="J24">
        <f>20000+1610</f>
        <v>21610</v>
      </c>
    </row>
    <row r="25" spans="1:17" outlineLevel="1">
      <c r="B25" s="406"/>
      <c r="C25" s="386"/>
      <c r="D25" s="423"/>
      <c r="E25" s="423"/>
      <c r="F25" s="423"/>
      <c r="G25" s="423"/>
      <c r="H25" s="424"/>
    </row>
    <row r="26" spans="1:17" outlineLevel="1">
      <c r="B26" s="406"/>
      <c r="C26" s="386"/>
      <c r="D26" s="423"/>
      <c r="E26" s="423"/>
      <c r="F26" s="423"/>
      <c r="G26" s="423"/>
      <c r="H26" s="424"/>
    </row>
    <row r="27" spans="1:17" outlineLevel="1">
      <c r="B27" s="406"/>
      <c r="C27" s="386"/>
      <c r="D27" s="423"/>
      <c r="E27" s="423"/>
      <c r="F27" s="423"/>
      <c r="G27" s="423"/>
      <c r="H27" s="424"/>
    </row>
    <row r="28" spans="1:17" outlineLevel="1">
      <c r="B28" s="406"/>
      <c r="C28" s="386"/>
      <c r="D28" s="423"/>
      <c r="E28" s="423"/>
      <c r="F28" s="423"/>
      <c r="G28" s="423"/>
      <c r="H28" s="424"/>
    </row>
    <row r="29" spans="1:17" outlineLevel="1">
      <c r="B29" s="406"/>
      <c r="C29" s="386"/>
      <c r="D29" s="423"/>
      <c r="E29" s="423"/>
      <c r="F29" s="423"/>
      <c r="G29" s="423"/>
      <c r="H29" s="424"/>
      <c r="L29" s="429"/>
      <c r="M29" s="429"/>
      <c r="N29" s="429"/>
      <c r="O29" s="429"/>
      <c r="P29" s="429"/>
      <c r="Q29" s="429"/>
    </row>
    <row r="30" spans="1:17" s="383" customFormat="1" ht="16.5" customHeight="1">
      <c r="B30" s="405"/>
      <c r="C30" s="382"/>
      <c r="D30" s="366" t="s">
        <v>553</v>
      </c>
      <c r="E30" s="366" t="s">
        <v>553</v>
      </c>
      <c r="F30" s="366" t="s">
        <v>553</v>
      </c>
      <c r="G30" s="366" t="s">
        <v>553</v>
      </c>
      <c r="H30" s="366" t="s">
        <v>553</v>
      </c>
      <c r="I30" s="383" t="s">
        <v>241</v>
      </c>
      <c r="L30" s="429"/>
      <c r="M30" s="429"/>
      <c r="N30" s="429"/>
      <c r="O30" s="429"/>
      <c r="P30" s="429"/>
      <c r="Q30" s="429"/>
    </row>
    <row r="31" spans="1:17" outlineLevel="1">
      <c r="A31" s="452" t="s">
        <v>699</v>
      </c>
      <c r="B31" s="407" t="s">
        <v>265</v>
      </c>
      <c r="C31" s="393" t="s">
        <v>241</v>
      </c>
      <c r="D31" s="445">
        <f>AVERAGE(E31:H31)</f>
        <v>6.1499871671060298</v>
      </c>
      <c r="E31" s="395">
        <f>E10/$E$8</f>
        <v>5</v>
      </c>
      <c r="F31" s="395">
        <f>F10/$F$8</f>
        <v>4.5427823205600983</v>
      </c>
      <c r="G31" s="395">
        <f>G10/$G$8</f>
        <v>3.5571663478640225</v>
      </c>
      <c r="H31" s="408">
        <v>11.5</v>
      </c>
      <c r="I31" s="388">
        <v>4.01</v>
      </c>
      <c r="K31" s="427">
        <v>10.295</v>
      </c>
      <c r="L31" s="430">
        <f t="shared" ref="L31:Q31" si="0">L10/L8</f>
        <v>12.079707239020964</v>
      </c>
      <c r="M31" s="430">
        <f t="shared" si="0"/>
        <v>12.418534414242568</v>
      </c>
      <c r="N31" s="430">
        <f t="shared" si="0"/>
        <v>13.664405426857533</v>
      </c>
      <c r="O31" s="430">
        <f t="shared" si="0"/>
        <v>16.657830482818596</v>
      </c>
      <c r="P31" s="430">
        <f t="shared" si="0"/>
        <v>15.000600024000958</v>
      </c>
      <c r="Q31" s="430">
        <f t="shared" si="0"/>
        <v>16.232638888888889</v>
      </c>
    </row>
    <row r="32" spans="1:17" outlineLevel="1">
      <c r="A32" s="385">
        <f>SUM(E31:H31)/4</f>
        <v>6.1499871671060298</v>
      </c>
      <c r="B32" s="409" t="s">
        <v>266</v>
      </c>
      <c r="C32" s="394" t="s">
        <v>241</v>
      </c>
      <c r="D32" s="445">
        <f>AVERAGE(E32:H32)</f>
        <v>0.24746678828397176</v>
      </c>
      <c r="E32" s="396">
        <f>E14/$E$8</f>
        <v>7.4999999999999997E-2</v>
      </c>
      <c r="F32" s="396">
        <f>F14/$F$8</f>
        <v>0.38747260969483188</v>
      </c>
      <c r="G32" s="396">
        <f>G14/$G$8</f>
        <v>0.35739454344105509</v>
      </c>
      <c r="H32" s="410">
        <v>0.17</v>
      </c>
      <c r="I32" s="389" t="s">
        <v>352</v>
      </c>
      <c r="L32" s="431"/>
      <c r="M32" s="431"/>
      <c r="N32" s="431"/>
      <c r="O32" s="431"/>
      <c r="P32" s="431"/>
      <c r="Q32" s="431"/>
    </row>
    <row r="33" spans="1:17" outlineLevel="1">
      <c r="A33" s="444"/>
      <c r="B33" s="409" t="s">
        <v>326</v>
      </c>
      <c r="C33" s="394" t="s">
        <v>241</v>
      </c>
      <c r="D33" s="445">
        <f>AVERAGE(E33:H33)</f>
        <v>3.9767038116284454</v>
      </c>
      <c r="E33" s="396">
        <f>(E13+E15)/$E$8</f>
        <v>3.75</v>
      </c>
      <c r="F33" s="396">
        <f>(F13+F15)/$F$8</f>
        <v>4.4670692818840969</v>
      </c>
      <c r="G33" s="396">
        <f>(G13+G15)/$G$8</f>
        <v>6.429745964629686</v>
      </c>
      <c r="H33" s="410">
        <v>1.26</v>
      </c>
      <c r="I33" s="389" t="s">
        <v>352</v>
      </c>
      <c r="K33" s="427">
        <v>0.13300000000000001</v>
      </c>
      <c r="L33" s="431"/>
      <c r="M33" s="431"/>
      <c r="N33" s="431"/>
      <c r="O33" s="431"/>
      <c r="P33" s="431"/>
      <c r="Q33" s="431"/>
    </row>
    <row r="34" spans="1:17" outlineLevel="2">
      <c r="B34" s="409" t="s">
        <v>444</v>
      </c>
      <c r="C34" s="394" t="s">
        <v>241</v>
      </c>
      <c r="D34" s="445" t="s">
        <v>352</v>
      </c>
      <c r="E34" s="396" t="s">
        <v>352</v>
      </c>
      <c r="F34" s="396" t="s">
        <v>352</v>
      </c>
      <c r="G34" s="396" t="s">
        <v>352</v>
      </c>
      <c r="H34" s="410" t="s">
        <v>352</v>
      </c>
      <c r="I34" s="389" t="s">
        <v>352</v>
      </c>
      <c r="J34" s="428" t="s">
        <v>352</v>
      </c>
      <c r="K34" s="427">
        <v>6.2E-2</v>
      </c>
      <c r="L34" s="431"/>
      <c r="M34" s="431"/>
      <c r="N34" s="431"/>
      <c r="O34" s="431"/>
      <c r="P34" s="431"/>
      <c r="Q34" s="431"/>
    </row>
    <row r="35" spans="1:17" outlineLevel="2">
      <c r="B35" s="409" t="s">
        <v>319</v>
      </c>
      <c r="C35" s="394" t="s">
        <v>241</v>
      </c>
      <c r="D35" s="446"/>
      <c r="E35" s="396" t="s">
        <v>352</v>
      </c>
      <c r="F35" s="396" t="s">
        <v>352</v>
      </c>
      <c r="G35" s="396" t="s">
        <v>352</v>
      </c>
      <c r="H35" s="410" t="s">
        <v>352</v>
      </c>
      <c r="I35" s="389">
        <v>8.0299999999999994</v>
      </c>
      <c r="L35" s="430">
        <f t="shared" ref="L35:Q35" si="1">L16/L8</f>
        <v>158.58707264957266</v>
      </c>
      <c r="M35" s="430">
        <f t="shared" si="1"/>
        <v>183.38223977977196</v>
      </c>
      <c r="N35" s="430">
        <f t="shared" si="1"/>
        <v>181.41391465146251</v>
      </c>
      <c r="O35" s="430">
        <f t="shared" si="1"/>
        <v>158.98099480496677</v>
      </c>
      <c r="P35" s="430">
        <f t="shared" si="1"/>
        <v>160.42154844088498</v>
      </c>
      <c r="Q35" s="430">
        <f t="shared" si="1"/>
        <v>169.203125</v>
      </c>
    </row>
    <row r="36" spans="1:17" ht="12.75" outlineLevel="1" thickBot="1">
      <c r="B36" s="411" t="s">
        <v>267</v>
      </c>
      <c r="C36" s="412" t="s">
        <v>241</v>
      </c>
      <c r="D36" s="447">
        <f t="shared" ref="D36:I36" si="2">SUM(D31:D33)</f>
        <v>10.374157767018447</v>
      </c>
      <c r="E36" s="413">
        <f t="shared" si="2"/>
        <v>8.8249999999999993</v>
      </c>
      <c r="F36" s="413">
        <f t="shared" si="2"/>
        <v>9.3973242121390275</v>
      </c>
      <c r="G36" s="413">
        <f t="shared" si="2"/>
        <v>10.344306855934764</v>
      </c>
      <c r="H36" s="414">
        <f t="shared" si="2"/>
        <v>12.93</v>
      </c>
      <c r="I36" s="390">
        <f t="shared" si="2"/>
        <v>4.01</v>
      </c>
      <c r="J36" s="385"/>
      <c r="K36" s="414">
        <f>SUM(K31:K34)</f>
        <v>10.49</v>
      </c>
    </row>
    <row r="37" spans="1:17" outlineLevel="1">
      <c r="B37" s="385" t="s">
        <v>322</v>
      </c>
      <c r="C37" s="385" t="s">
        <v>241</v>
      </c>
      <c r="I37" s="385">
        <v>8.0299999999999994</v>
      </c>
      <c r="J37" s="385"/>
    </row>
    <row r="38" spans="1:17" ht="12.75" outlineLevel="1" thickBot="1">
      <c r="J38" s="385"/>
    </row>
    <row r="39" spans="1:17">
      <c r="A39" s="452" t="s">
        <v>700</v>
      </c>
      <c r="B39" s="354" t="s">
        <v>327</v>
      </c>
      <c r="D39" s="448">
        <f>AVERAGE(I39:J39)</f>
        <v>1.0589656904803484</v>
      </c>
      <c r="I39" s="453">
        <f>I19/I8</f>
        <v>0.52265166068097668</v>
      </c>
      <c r="J39" s="454">
        <f>J19/J8</f>
        <v>1.5952797202797202</v>
      </c>
    </row>
    <row r="40" spans="1:17">
      <c r="B40" s="354" t="s">
        <v>701</v>
      </c>
      <c r="D40" s="449">
        <f>(J40*D39/J39)/0.679</f>
        <v>0.10917172066807714</v>
      </c>
      <c r="I40" s="455"/>
      <c r="J40" s="456">
        <f>J20/J8</f>
        <v>0.11166958041958042</v>
      </c>
    </row>
    <row r="41" spans="1:17">
      <c r="B41" s="354" t="s">
        <v>703</v>
      </c>
      <c r="D41" s="448">
        <f>I41</f>
        <v>1.2791628386090927</v>
      </c>
      <c r="I41" s="455">
        <f>I21/I8</f>
        <v>1.2791628386090927</v>
      </c>
      <c r="J41" s="456"/>
    </row>
    <row r="42" spans="1:17">
      <c r="I42" s="457"/>
      <c r="J42" s="458"/>
    </row>
    <row r="43" spans="1:17" ht="12.75" thickBot="1">
      <c r="A43" s="452" t="s">
        <v>699</v>
      </c>
      <c r="B43" s="354" t="s">
        <v>720</v>
      </c>
      <c r="C43" s="354" t="s">
        <v>727</v>
      </c>
      <c r="D43" s="448">
        <f>AVERAGE(I43:J43)</f>
        <v>4.7186592439970063</v>
      </c>
      <c r="I43" s="450">
        <f>I24/I8</f>
        <v>4.7148534530289776</v>
      </c>
      <c r="J43" s="451">
        <f>J24/J8</f>
        <v>4.722465034965035</v>
      </c>
    </row>
    <row r="45" spans="1:17">
      <c r="B45" s="385" t="s">
        <v>82</v>
      </c>
      <c r="J45" s="385"/>
    </row>
    <row r="46" spans="1:17">
      <c r="B46" s="385" t="s">
        <v>83</v>
      </c>
      <c r="C46" s="385" t="s">
        <v>88</v>
      </c>
      <c r="D46" s="385">
        <v>0.01</v>
      </c>
      <c r="E46" s="385">
        <v>0.01</v>
      </c>
      <c r="F46" s="385">
        <v>0.01</v>
      </c>
      <c r="G46" s="385">
        <v>0.01</v>
      </c>
      <c r="J46" s="385"/>
    </row>
    <row r="47" spans="1:17">
      <c r="B47" s="385" t="s">
        <v>84</v>
      </c>
      <c r="C47" s="385" t="s">
        <v>542</v>
      </c>
      <c r="D47" s="385">
        <f>AVERAGE(7850,7870)</f>
        <v>7860</v>
      </c>
      <c r="J47" s="385"/>
    </row>
    <row r="48" spans="1:17">
      <c r="B48" s="385" t="s">
        <v>85</v>
      </c>
      <c r="C48" s="385" t="s">
        <v>364</v>
      </c>
      <c r="D48" s="385">
        <f>D31/D47</f>
        <v>7.8244111540789183E-4</v>
      </c>
      <c r="J48" s="385"/>
    </row>
    <row r="49" spans="2:10">
      <c r="B49" s="385" t="s">
        <v>86</v>
      </c>
      <c r="C49" s="385" t="s">
        <v>340</v>
      </c>
      <c r="D49" s="385">
        <f>D48/(D46)</f>
        <v>7.8244111540789182E-2</v>
      </c>
      <c r="J49" s="385"/>
    </row>
    <row r="50" spans="2:10">
      <c r="B50" s="385" t="s">
        <v>87</v>
      </c>
      <c r="C50" s="385" t="s">
        <v>340</v>
      </c>
      <c r="D50" s="385">
        <f>D49*2</f>
        <v>0.15648822308157836</v>
      </c>
      <c r="J50" s="385"/>
    </row>
    <row r="54" spans="2:10" ht="76.5" customHeight="1">
      <c r="B54" s="385" t="s">
        <v>262</v>
      </c>
      <c r="E54" s="387" t="s">
        <v>263</v>
      </c>
      <c r="F54" s="387" t="s">
        <v>263</v>
      </c>
      <c r="G54" s="387" t="s">
        <v>263</v>
      </c>
      <c r="H54" s="387" t="s">
        <v>263</v>
      </c>
      <c r="I54" s="426" t="s">
        <v>630</v>
      </c>
      <c r="J54" s="426" t="s">
        <v>630</v>
      </c>
    </row>
    <row r="55" spans="2:10">
      <c r="J55" s="385"/>
    </row>
  </sheetData>
  <phoneticPr fontId="5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32">
    <tabColor theme="3" tint="0.79998168889431442"/>
  </sheetPr>
  <dimension ref="A1:AH28"/>
  <sheetViews>
    <sheetView zoomScaleNormal="100" workbookViewId="0">
      <pane xSplit="13" ySplit="6" topLeftCell="N7" activePane="bottomRight" state="frozen"/>
      <selection pane="topRight"/>
      <selection pane="bottomLeft"/>
      <selection pane="bottomRight"/>
    </sheetView>
  </sheetViews>
  <sheetFormatPr baseColWidth="10" defaultColWidth="11.42578125" defaultRowHeight="12"/>
  <cols>
    <col min="1" max="1" width="7" style="4" customWidth="1"/>
    <col min="2" max="2" width="14.28515625" style="157" customWidth="1"/>
    <col min="3" max="3" width="3.7109375" style="158" hidden="1" customWidth="1"/>
    <col min="4" max="4" width="3.140625" style="4" hidden="1" customWidth="1"/>
    <col min="5" max="5" width="2.7109375" style="4" hidden="1" customWidth="1"/>
    <col min="6" max="6" width="61.28515625" style="5" bestFit="1" customWidth="1"/>
    <col min="7" max="7" width="6" style="4" customWidth="1"/>
    <col min="8" max="8" width="5.7109375" style="4" hidden="1" customWidth="1"/>
    <col min="9" max="9" width="19.42578125" style="4" hidden="1" customWidth="1"/>
    <col min="10" max="10" width="4.140625" style="4" bestFit="1" customWidth="1"/>
    <col min="11" max="11" width="5.140625" style="4" customWidth="1"/>
    <col min="12" max="12" width="16.85546875" style="4" customWidth="1"/>
    <col min="13" max="13" width="9.28515625" style="181" hidden="1" customWidth="1"/>
    <col min="14" max="14" width="2.42578125" style="44" customWidth="1"/>
    <col min="15" max="15" width="4.28515625" style="44" customWidth="1"/>
    <col min="16" max="16" width="53.85546875" style="45" bestFit="1" customWidth="1"/>
    <col min="17" max="17" width="23.140625" style="72" customWidth="1"/>
    <col min="18" max="18" width="4" style="59" bestFit="1" customWidth="1"/>
    <col min="19" max="19" width="6.28515625" style="51" bestFit="1" customWidth="1"/>
    <col min="20" max="20" width="5.85546875" style="51" bestFit="1" customWidth="1"/>
    <col min="21" max="21" width="4.7109375" style="51" bestFit="1" customWidth="1"/>
    <col min="22" max="22" width="5.28515625" style="51" bestFit="1" customWidth="1"/>
    <col min="23" max="23" width="5.85546875" style="51" bestFit="1" customWidth="1"/>
    <col min="24" max="25" width="6.85546875" style="51" bestFit="1" customWidth="1"/>
    <col min="26" max="26" width="8.28515625" style="51" bestFit="1" customWidth="1"/>
    <col min="27" max="27" width="9.140625" style="51" bestFit="1" customWidth="1"/>
    <col min="28" max="28" width="12.140625" style="51" customWidth="1"/>
    <col min="29" max="31" width="5.42578125" style="4" customWidth="1"/>
    <col min="32" max="32" width="5.85546875" style="4" customWidth="1"/>
    <col min="33" max="33" width="5.42578125" style="4" customWidth="1"/>
    <col min="34" max="34" width="5.28515625" style="4" customWidth="1"/>
    <col min="35" max="16384" width="11.42578125" style="4"/>
  </cols>
  <sheetData>
    <row r="1" spans="1:34">
      <c r="A1" s="48"/>
      <c r="B1" s="46"/>
      <c r="C1" s="47"/>
      <c r="D1" s="48"/>
      <c r="E1" s="48"/>
      <c r="F1" s="49" t="s">
        <v>456</v>
      </c>
      <c r="G1" s="48"/>
      <c r="H1" s="48"/>
      <c r="I1" s="48"/>
      <c r="J1" s="48"/>
      <c r="K1" s="48"/>
      <c r="L1" s="137">
        <v>1484</v>
      </c>
      <c r="M1" s="52"/>
      <c r="N1" s="22"/>
      <c r="O1" s="22"/>
      <c r="P1" s="22"/>
      <c r="R1" s="56"/>
      <c r="S1" s="160"/>
      <c r="T1" s="160"/>
      <c r="U1" s="160"/>
      <c r="V1" s="160"/>
      <c r="W1" s="160"/>
    </row>
    <row r="2" spans="1:34" ht="36">
      <c r="A2" s="48"/>
      <c r="B2" s="138"/>
      <c r="C2" s="47" t="s">
        <v>457</v>
      </c>
      <c r="D2" s="138">
        <v>3503</v>
      </c>
      <c r="E2" s="138">
        <v>3504</v>
      </c>
      <c r="F2" s="138">
        <v>3702</v>
      </c>
      <c r="G2" s="138">
        <v>3703</v>
      </c>
      <c r="H2" s="138">
        <v>3506</v>
      </c>
      <c r="I2" s="138">
        <v>3507</v>
      </c>
      <c r="J2" s="138">
        <v>3508</v>
      </c>
      <c r="K2" s="138">
        <v>3706</v>
      </c>
      <c r="L2" s="138">
        <v>3707</v>
      </c>
      <c r="M2" s="95"/>
      <c r="N2" s="25">
        <v>3708</v>
      </c>
      <c r="O2" s="25">
        <v>3709</v>
      </c>
      <c r="P2" s="26">
        <v>3792</v>
      </c>
      <c r="Q2" s="52" t="s">
        <v>186</v>
      </c>
      <c r="R2" s="7" t="s">
        <v>174</v>
      </c>
      <c r="S2" s="7" t="s">
        <v>175</v>
      </c>
      <c r="T2" s="7" t="s">
        <v>176</v>
      </c>
      <c r="U2" s="7" t="s">
        <v>177</v>
      </c>
      <c r="V2" s="7" t="s">
        <v>178</v>
      </c>
      <c r="W2" s="7" t="s">
        <v>179</v>
      </c>
      <c r="X2" s="75" t="s">
        <v>180</v>
      </c>
      <c r="Y2" s="75" t="s">
        <v>181</v>
      </c>
      <c r="Z2" s="8" t="s">
        <v>182</v>
      </c>
      <c r="AA2" s="8" t="s">
        <v>332</v>
      </c>
      <c r="AB2" s="124" t="s">
        <v>185</v>
      </c>
      <c r="AC2" s="52" t="s">
        <v>174</v>
      </c>
      <c r="AD2" s="52" t="s">
        <v>175</v>
      </c>
      <c r="AE2" s="52" t="s">
        <v>176</v>
      </c>
      <c r="AF2" s="52" t="s">
        <v>177</v>
      </c>
      <c r="AG2" s="52" t="s">
        <v>178</v>
      </c>
      <c r="AH2" s="52" t="s">
        <v>179</v>
      </c>
    </row>
    <row r="3" spans="1:34" ht="39.75" customHeight="1">
      <c r="A3" s="48" t="s">
        <v>344</v>
      </c>
      <c r="B3" s="172"/>
      <c r="C3" s="47">
        <v>401</v>
      </c>
      <c r="D3" s="173" t="s">
        <v>458</v>
      </c>
      <c r="E3" s="173" t="s">
        <v>459</v>
      </c>
      <c r="F3" s="124" t="s">
        <v>460</v>
      </c>
      <c r="G3" s="53" t="s">
        <v>461</v>
      </c>
      <c r="H3" s="53" t="s">
        <v>462</v>
      </c>
      <c r="I3" s="53" t="s">
        <v>463</v>
      </c>
      <c r="J3" s="53" t="s">
        <v>464</v>
      </c>
      <c r="K3" s="53" t="s">
        <v>337</v>
      </c>
      <c r="L3" s="187" t="s">
        <v>2529</v>
      </c>
      <c r="M3" s="180"/>
      <c r="N3" s="29" t="s">
        <v>187</v>
      </c>
      <c r="O3" s="29" t="s">
        <v>188</v>
      </c>
      <c r="P3" s="120" t="s">
        <v>492</v>
      </c>
      <c r="R3" s="54"/>
      <c r="S3" s="7"/>
      <c r="T3" s="7"/>
      <c r="U3" s="7"/>
      <c r="V3" s="7"/>
      <c r="W3" s="7"/>
      <c r="X3" s="6"/>
      <c r="Y3" s="6"/>
      <c r="Z3" s="8" t="s">
        <v>190</v>
      </c>
      <c r="AA3" s="8" t="s">
        <v>190</v>
      </c>
      <c r="AB3" s="161"/>
    </row>
    <row r="4" spans="1:34" ht="12.75" customHeight="1">
      <c r="A4" s="48"/>
      <c r="B4" s="172"/>
      <c r="C4" s="47">
        <v>662</v>
      </c>
      <c r="D4" s="6"/>
      <c r="E4" s="6"/>
      <c r="F4" s="124" t="s">
        <v>461</v>
      </c>
      <c r="G4" s="124"/>
      <c r="H4" s="124"/>
      <c r="I4" s="124"/>
      <c r="J4" s="124"/>
      <c r="K4" s="124"/>
      <c r="L4" s="187" t="s">
        <v>336</v>
      </c>
      <c r="M4" s="180"/>
      <c r="N4" s="121"/>
      <c r="O4" s="121"/>
      <c r="P4" s="122"/>
      <c r="Q4" s="89"/>
      <c r="R4" s="56" t="s">
        <v>192</v>
      </c>
      <c r="Z4" s="57"/>
      <c r="AA4" s="57"/>
      <c r="AB4" s="58"/>
    </row>
    <row r="5" spans="1:34">
      <c r="A5" s="48"/>
      <c r="B5" s="172"/>
      <c r="C5" s="47">
        <v>493</v>
      </c>
      <c r="D5" s="6"/>
      <c r="E5" s="6"/>
      <c r="F5" s="124" t="s">
        <v>464</v>
      </c>
      <c r="G5" s="124"/>
      <c r="H5" s="124"/>
      <c r="I5" s="124"/>
      <c r="J5" s="124"/>
      <c r="K5" s="124"/>
      <c r="L5" s="187">
        <v>1</v>
      </c>
      <c r="M5" s="180"/>
      <c r="N5" s="121"/>
      <c r="O5" s="121"/>
      <c r="P5" s="122"/>
    </row>
    <row r="6" spans="1:34" ht="12.75" customHeight="1">
      <c r="A6" s="48"/>
      <c r="B6" s="172"/>
      <c r="C6" s="47">
        <v>403</v>
      </c>
      <c r="D6" s="6"/>
      <c r="E6" s="6"/>
      <c r="F6" s="124" t="s">
        <v>337</v>
      </c>
      <c r="G6" s="348"/>
      <c r="H6" s="124"/>
      <c r="I6" s="124"/>
      <c r="J6" s="124"/>
      <c r="K6" s="124"/>
      <c r="L6" s="187" t="s">
        <v>466</v>
      </c>
      <c r="M6" s="180"/>
      <c r="N6" s="121"/>
      <c r="O6" s="121"/>
      <c r="P6" s="122"/>
      <c r="R6" s="60"/>
      <c r="S6" s="60"/>
      <c r="T6" s="60"/>
      <c r="U6" s="60"/>
      <c r="V6" s="60"/>
      <c r="W6" s="60"/>
      <c r="Z6" s="61"/>
      <c r="AA6" s="61"/>
      <c r="AB6" s="58"/>
    </row>
    <row r="7" spans="1:34">
      <c r="A7" s="134">
        <v>1484</v>
      </c>
      <c r="B7" s="260" t="s">
        <v>467</v>
      </c>
      <c r="C7" s="148"/>
      <c r="D7" s="263" t="s">
        <v>352</v>
      </c>
      <c r="E7" s="264">
        <v>0</v>
      </c>
      <c r="F7" s="136" t="s">
        <v>2529</v>
      </c>
      <c r="G7" s="13" t="s">
        <v>336</v>
      </c>
      <c r="H7" s="11" t="s">
        <v>352</v>
      </c>
      <c r="I7" s="11" t="s">
        <v>352</v>
      </c>
      <c r="J7" s="12">
        <v>1</v>
      </c>
      <c r="K7" s="13" t="s">
        <v>466</v>
      </c>
      <c r="L7" s="265">
        <v>1</v>
      </c>
      <c r="M7" s="182"/>
      <c r="N7" s="39"/>
      <c r="O7" s="1"/>
      <c r="P7" s="41"/>
      <c r="Q7" s="90"/>
      <c r="R7" s="7">
        <v>1</v>
      </c>
      <c r="S7" s="62">
        <v>1</v>
      </c>
      <c r="T7" s="62">
        <v>1</v>
      </c>
      <c r="U7" s="62">
        <v>1</v>
      </c>
      <c r="V7" s="62">
        <v>1</v>
      </c>
      <c r="W7" s="62">
        <v>1</v>
      </c>
      <c r="X7" s="62">
        <v>45</v>
      </c>
      <c r="Y7" s="63">
        <v>1</v>
      </c>
      <c r="Z7" s="80">
        <v>1</v>
      </c>
      <c r="AA7" s="80">
        <v>1</v>
      </c>
      <c r="AB7" s="82" t="s">
        <v>2747</v>
      </c>
      <c r="AC7" s="64">
        <v>1</v>
      </c>
      <c r="AD7" s="64">
        <v>1</v>
      </c>
      <c r="AE7" s="64">
        <v>1</v>
      </c>
      <c r="AF7" s="64">
        <v>1</v>
      </c>
      <c r="AG7" s="64">
        <v>1</v>
      </c>
      <c r="AH7" s="64">
        <v>1</v>
      </c>
    </row>
    <row r="8" spans="1:34" ht="12.75">
      <c r="A8" s="153">
        <v>992</v>
      </c>
      <c r="B8" s="260" t="s">
        <v>89</v>
      </c>
      <c r="C8" s="148" t="s">
        <v>469</v>
      </c>
      <c r="D8" s="149" t="s">
        <v>470</v>
      </c>
      <c r="E8" s="150" t="s">
        <v>352</v>
      </c>
      <c r="F8" s="135" t="s">
        <v>1023</v>
      </c>
      <c r="G8" s="115" t="s">
        <v>465</v>
      </c>
      <c r="H8" s="170" t="s">
        <v>352</v>
      </c>
      <c r="I8" s="113" t="s">
        <v>352</v>
      </c>
      <c r="J8" s="114">
        <v>0</v>
      </c>
      <c r="K8" s="115" t="s">
        <v>339</v>
      </c>
      <c r="L8" s="266">
        <v>14.700000000000001</v>
      </c>
      <c r="M8" s="182"/>
      <c r="N8" s="39">
        <v>1</v>
      </c>
      <c r="O8" s="1">
        <v>1.2423359171267643</v>
      </c>
      <c r="P8" s="41" t="s">
        <v>3369</v>
      </c>
      <c r="Q8" s="90" t="s">
        <v>613</v>
      </c>
      <c r="R8" s="7">
        <v>2</v>
      </c>
      <c r="S8" s="62">
        <v>1</v>
      </c>
      <c r="T8" s="62">
        <v>3</v>
      </c>
      <c r="U8" s="62">
        <v>1</v>
      </c>
      <c r="V8" s="62">
        <v>1</v>
      </c>
      <c r="W8" s="62">
        <v>5</v>
      </c>
      <c r="X8" s="62">
        <v>3</v>
      </c>
      <c r="Y8" s="63">
        <v>1.05</v>
      </c>
      <c r="Z8" s="80">
        <v>1.2354522921220721</v>
      </c>
      <c r="AA8" s="80">
        <v>1.2423359171267643</v>
      </c>
      <c r="AB8" s="82" t="s">
        <v>3370</v>
      </c>
      <c r="AC8" s="64">
        <v>1.05</v>
      </c>
      <c r="AD8" s="64">
        <v>1</v>
      </c>
      <c r="AE8" s="64">
        <v>1.1000000000000001</v>
      </c>
      <c r="AF8" s="64">
        <v>1</v>
      </c>
      <c r="AG8" s="64">
        <v>1</v>
      </c>
      <c r="AH8" s="64">
        <v>1.2</v>
      </c>
    </row>
    <row r="9" spans="1:34" ht="12.75">
      <c r="A9" s="94">
        <v>1153</v>
      </c>
      <c r="B9" s="169"/>
      <c r="C9" s="148" t="s">
        <v>469</v>
      </c>
      <c r="D9" s="149" t="s">
        <v>470</v>
      </c>
      <c r="E9" s="150" t="s">
        <v>352</v>
      </c>
      <c r="F9" s="135" t="s">
        <v>3009</v>
      </c>
      <c r="G9" s="115" t="s">
        <v>465</v>
      </c>
      <c r="H9" s="170" t="s">
        <v>352</v>
      </c>
      <c r="I9" s="113" t="s">
        <v>352</v>
      </c>
      <c r="J9" s="114">
        <v>0</v>
      </c>
      <c r="K9" s="115" t="s">
        <v>339</v>
      </c>
      <c r="L9" s="266">
        <v>14.700000000000001</v>
      </c>
      <c r="M9" s="182"/>
      <c r="N9" s="39">
        <v>1</v>
      </c>
      <c r="O9" s="1">
        <v>1.2423359171267643</v>
      </c>
      <c r="P9" s="41" t="s">
        <v>3371</v>
      </c>
      <c r="Q9" s="90" t="s">
        <v>411</v>
      </c>
      <c r="R9" s="7">
        <v>2</v>
      </c>
      <c r="S9" s="62">
        <v>1</v>
      </c>
      <c r="T9" s="62">
        <v>3</v>
      </c>
      <c r="U9" s="62">
        <v>1</v>
      </c>
      <c r="V9" s="62">
        <v>1</v>
      </c>
      <c r="W9" s="62">
        <v>5</v>
      </c>
      <c r="X9" s="62">
        <v>3</v>
      </c>
      <c r="Y9" s="63">
        <v>1.05</v>
      </c>
      <c r="Z9" s="80">
        <v>1.2354522921220721</v>
      </c>
      <c r="AA9" s="80">
        <v>1.2423359171267643</v>
      </c>
      <c r="AB9" s="82" t="s">
        <v>3370</v>
      </c>
      <c r="AC9" s="64">
        <v>1.05</v>
      </c>
      <c r="AD9" s="64">
        <v>1</v>
      </c>
      <c r="AE9" s="64">
        <v>1.1000000000000001</v>
      </c>
      <c r="AF9" s="64">
        <v>1</v>
      </c>
      <c r="AG9" s="64">
        <v>1</v>
      </c>
      <c r="AH9" s="64">
        <v>1.2</v>
      </c>
    </row>
    <row r="10" spans="1:34" ht="12.75">
      <c r="A10" s="156">
        <v>956</v>
      </c>
      <c r="B10" s="169" t="s">
        <v>469</v>
      </c>
      <c r="C10" s="148" t="s">
        <v>469</v>
      </c>
      <c r="D10" s="149" t="s">
        <v>470</v>
      </c>
      <c r="E10" s="150" t="s">
        <v>352</v>
      </c>
      <c r="F10" s="135" t="s">
        <v>2915</v>
      </c>
      <c r="G10" s="115" t="s">
        <v>336</v>
      </c>
      <c r="H10" s="170" t="s">
        <v>352</v>
      </c>
      <c r="I10" s="113" t="s">
        <v>352</v>
      </c>
      <c r="J10" s="114">
        <v>0</v>
      </c>
      <c r="K10" s="115" t="s">
        <v>339</v>
      </c>
      <c r="L10" s="266">
        <v>0.02</v>
      </c>
      <c r="M10" s="182"/>
      <c r="N10" s="39">
        <v>1</v>
      </c>
      <c r="O10" s="1">
        <v>1.2423359171267643</v>
      </c>
      <c r="P10" s="41" t="s">
        <v>3372</v>
      </c>
      <c r="Q10" s="90" t="s">
        <v>345</v>
      </c>
      <c r="R10" s="7">
        <v>2</v>
      </c>
      <c r="S10" s="62">
        <v>1</v>
      </c>
      <c r="T10" s="62">
        <v>3</v>
      </c>
      <c r="U10" s="62">
        <v>1</v>
      </c>
      <c r="V10" s="62">
        <v>1</v>
      </c>
      <c r="W10" s="62">
        <v>5</v>
      </c>
      <c r="X10" s="62">
        <v>3</v>
      </c>
      <c r="Y10" s="63">
        <v>1.05</v>
      </c>
      <c r="Z10" s="80">
        <v>1.2354522921220721</v>
      </c>
      <c r="AA10" s="80">
        <v>1.2423359171267643</v>
      </c>
      <c r="AB10" s="82" t="s">
        <v>3370</v>
      </c>
      <c r="AC10" s="64">
        <v>1.05</v>
      </c>
      <c r="AD10" s="64">
        <v>1</v>
      </c>
      <c r="AE10" s="64">
        <v>1.1000000000000001</v>
      </c>
      <c r="AF10" s="64">
        <v>1</v>
      </c>
      <c r="AG10" s="64">
        <v>1</v>
      </c>
      <c r="AH10" s="64">
        <v>1.2</v>
      </c>
    </row>
    <row r="11" spans="1:34" ht="12.75">
      <c r="A11" s="156">
        <v>1182</v>
      </c>
      <c r="B11" s="169" t="s">
        <v>469</v>
      </c>
      <c r="C11" s="148" t="s">
        <v>469</v>
      </c>
      <c r="D11" s="149" t="s">
        <v>470</v>
      </c>
      <c r="E11" s="150" t="s">
        <v>352</v>
      </c>
      <c r="F11" s="135" t="s">
        <v>1040</v>
      </c>
      <c r="G11" s="115" t="s">
        <v>465</v>
      </c>
      <c r="H11" s="170" t="s">
        <v>352</v>
      </c>
      <c r="I11" s="113" t="s">
        <v>352</v>
      </c>
      <c r="J11" s="114">
        <v>0</v>
      </c>
      <c r="K11" s="115" t="s">
        <v>339</v>
      </c>
      <c r="L11" s="266">
        <v>0.04</v>
      </c>
      <c r="M11" s="182"/>
      <c r="N11" s="39">
        <v>1</v>
      </c>
      <c r="O11" s="1">
        <v>1.2423359171267643</v>
      </c>
      <c r="P11" s="41" t="s">
        <v>3372</v>
      </c>
      <c r="Q11" s="90" t="s">
        <v>345</v>
      </c>
      <c r="R11" s="7">
        <v>2</v>
      </c>
      <c r="S11" s="62">
        <v>1</v>
      </c>
      <c r="T11" s="62">
        <v>3</v>
      </c>
      <c r="U11" s="62">
        <v>1</v>
      </c>
      <c r="V11" s="62">
        <v>1</v>
      </c>
      <c r="W11" s="62">
        <v>5</v>
      </c>
      <c r="X11" s="62">
        <v>3</v>
      </c>
      <c r="Y11" s="63">
        <v>1.05</v>
      </c>
      <c r="Z11" s="80">
        <v>1.2354522921220721</v>
      </c>
      <c r="AA11" s="80">
        <v>1.2423359171267643</v>
      </c>
      <c r="AB11" s="82" t="s">
        <v>3370</v>
      </c>
      <c r="AC11" s="64">
        <v>1.05</v>
      </c>
      <c r="AD11" s="64">
        <v>1</v>
      </c>
      <c r="AE11" s="64">
        <v>1.1000000000000001</v>
      </c>
      <c r="AF11" s="64">
        <v>1</v>
      </c>
      <c r="AG11" s="64">
        <v>1</v>
      </c>
      <c r="AH11" s="64">
        <v>1.2</v>
      </c>
    </row>
    <row r="12" spans="1:34" ht="12.75">
      <c r="A12" s="153">
        <v>1132</v>
      </c>
      <c r="B12" s="169" t="s">
        <v>469</v>
      </c>
      <c r="C12" s="148" t="s">
        <v>469</v>
      </c>
      <c r="D12" s="149" t="s">
        <v>470</v>
      </c>
      <c r="E12" s="150" t="s">
        <v>352</v>
      </c>
      <c r="F12" s="135" t="s">
        <v>540</v>
      </c>
      <c r="G12" s="115" t="s">
        <v>465</v>
      </c>
      <c r="H12" s="170" t="s">
        <v>352</v>
      </c>
      <c r="I12" s="113" t="s">
        <v>352</v>
      </c>
      <c r="J12" s="114">
        <v>0</v>
      </c>
      <c r="K12" s="115" t="s">
        <v>339</v>
      </c>
      <c r="L12" s="266">
        <v>0.86</v>
      </c>
      <c r="M12" s="182"/>
      <c r="N12" s="39">
        <v>1</v>
      </c>
      <c r="O12" s="1">
        <v>1.2423359171267643</v>
      </c>
      <c r="P12" s="41" t="s">
        <v>3369</v>
      </c>
      <c r="Q12" s="90" t="s">
        <v>613</v>
      </c>
      <c r="R12" s="7">
        <v>2</v>
      </c>
      <c r="S12" s="62">
        <v>1</v>
      </c>
      <c r="T12" s="62">
        <v>3</v>
      </c>
      <c r="U12" s="62">
        <v>1</v>
      </c>
      <c r="V12" s="62">
        <v>1</v>
      </c>
      <c r="W12" s="62">
        <v>5</v>
      </c>
      <c r="X12" s="62">
        <v>3</v>
      </c>
      <c r="Y12" s="63">
        <v>1.05</v>
      </c>
      <c r="Z12" s="80">
        <v>1.2354522921220721</v>
      </c>
      <c r="AA12" s="80">
        <v>1.2423359171267643</v>
      </c>
      <c r="AB12" s="82" t="s">
        <v>3370</v>
      </c>
      <c r="AC12" s="64">
        <v>1.05</v>
      </c>
      <c r="AD12" s="64">
        <v>1</v>
      </c>
      <c r="AE12" s="64">
        <v>1.1000000000000001</v>
      </c>
      <c r="AF12" s="64">
        <v>1</v>
      </c>
      <c r="AG12" s="64">
        <v>1</v>
      </c>
      <c r="AH12" s="64">
        <v>1.2</v>
      </c>
    </row>
    <row r="13" spans="1:34" ht="12.75">
      <c r="A13" s="280">
        <v>4288</v>
      </c>
      <c r="B13" s="169" t="s">
        <v>469</v>
      </c>
      <c r="C13" s="148" t="s">
        <v>469</v>
      </c>
      <c r="D13" s="149" t="s">
        <v>470</v>
      </c>
      <c r="E13" s="150" t="s">
        <v>352</v>
      </c>
      <c r="F13" s="135" t="s">
        <v>3373</v>
      </c>
      <c r="G13" s="115" t="s">
        <v>465</v>
      </c>
      <c r="H13" s="170" t="s">
        <v>352</v>
      </c>
      <c r="I13" s="113" t="s">
        <v>352</v>
      </c>
      <c r="J13" s="114">
        <v>0</v>
      </c>
      <c r="K13" s="115" t="s">
        <v>339</v>
      </c>
      <c r="L13" s="266">
        <v>0.23</v>
      </c>
      <c r="M13" s="182"/>
      <c r="N13" s="39">
        <v>1</v>
      </c>
      <c r="O13" s="1">
        <v>1.2423359171267643</v>
      </c>
      <c r="P13" s="41" t="s">
        <v>3372</v>
      </c>
      <c r="Q13" s="90" t="s">
        <v>345</v>
      </c>
      <c r="R13" s="7">
        <v>2</v>
      </c>
      <c r="S13" s="62">
        <v>1</v>
      </c>
      <c r="T13" s="62">
        <v>3</v>
      </c>
      <c r="U13" s="62">
        <v>1</v>
      </c>
      <c r="V13" s="62">
        <v>1</v>
      </c>
      <c r="W13" s="62">
        <v>5</v>
      </c>
      <c r="X13" s="62">
        <v>3</v>
      </c>
      <c r="Y13" s="63">
        <v>1.05</v>
      </c>
      <c r="Z13" s="80">
        <v>1.2354522921220721</v>
      </c>
      <c r="AA13" s="80">
        <v>1.2423359171267643</v>
      </c>
      <c r="AB13" s="82" t="s">
        <v>3370</v>
      </c>
      <c r="AC13" s="64">
        <v>1.05</v>
      </c>
      <c r="AD13" s="64">
        <v>1</v>
      </c>
      <c r="AE13" s="64">
        <v>1.1000000000000001</v>
      </c>
      <c r="AF13" s="64">
        <v>1</v>
      </c>
      <c r="AG13" s="64">
        <v>1</v>
      </c>
      <c r="AH13" s="64">
        <v>1.2</v>
      </c>
    </row>
    <row r="14" spans="1:34" ht="12.75">
      <c r="A14" s="153">
        <v>1259</v>
      </c>
      <c r="B14" s="169" t="s">
        <v>469</v>
      </c>
      <c r="C14" s="148" t="s">
        <v>469</v>
      </c>
      <c r="D14" s="149" t="s">
        <v>470</v>
      </c>
      <c r="E14" s="150" t="s">
        <v>352</v>
      </c>
      <c r="F14" s="135" t="s">
        <v>51</v>
      </c>
      <c r="G14" s="115" t="s">
        <v>465</v>
      </c>
      <c r="H14" s="170" t="s">
        <v>352</v>
      </c>
      <c r="I14" s="113" t="s">
        <v>352</v>
      </c>
      <c r="J14" s="114">
        <v>0</v>
      </c>
      <c r="K14" s="115" t="s">
        <v>339</v>
      </c>
      <c r="L14" s="266">
        <v>14.43</v>
      </c>
      <c r="M14" s="182"/>
      <c r="N14" s="39">
        <v>1</v>
      </c>
      <c r="O14" s="1">
        <v>1.2423359171267643</v>
      </c>
      <c r="P14" s="41" t="s">
        <v>3374</v>
      </c>
      <c r="Q14" s="90" t="s">
        <v>602</v>
      </c>
      <c r="R14" s="7">
        <v>2</v>
      </c>
      <c r="S14" s="62">
        <v>1</v>
      </c>
      <c r="T14" s="62">
        <v>3</v>
      </c>
      <c r="U14" s="62">
        <v>1</v>
      </c>
      <c r="V14" s="62">
        <v>1</v>
      </c>
      <c r="W14" s="62">
        <v>5</v>
      </c>
      <c r="X14" s="62">
        <v>3</v>
      </c>
      <c r="Y14" s="63">
        <v>1.05</v>
      </c>
      <c r="Z14" s="80">
        <v>1.2354522921220721</v>
      </c>
      <c r="AA14" s="80">
        <v>1.2423359171267643</v>
      </c>
      <c r="AB14" s="82" t="s">
        <v>3370</v>
      </c>
      <c r="AC14" s="64">
        <v>1.05</v>
      </c>
      <c r="AD14" s="64">
        <v>1</v>
      </c>
      <c r="AE14" s="64">
        <v>1.1000000000000001</v>
      </c>
      <c r="AF14" s="64">
        <v>1</v>
      </c>
      <c r="AG14" s="64">
        <v>1</v>
      </c>
      <c r="AH14" s="64">
        <v>1.2</v>
      </c>
    </row>
    <row r="15" spans="1:34" ht="12.75">
      <c r="A15" s="153">
        <v>1274</v>
      </c>
      <c r="B15" s="169" t="s">
        <v>469</v>
      </c>
      <c r="C15" s="148" t="s">
        <v>469</v>
      </c>
      <c r="D15" s="149" t="s">
        <v>470</v>
      </c>
      <c r="E15" s="150" t="s">
        <v>352</v>
      </c>
      <c r="F15" s="135" t="s">
        <v>3375</v>
      </c>
      <c r="G15" s="115" t="s">
        <v>465</v>
      </c>
      <c r="H15" s="170" t="s">
        <v>352</v>
      </c>
      <c r="I15" s="113" t="s">
        <v>352</v>
      </c>
      <c r="J15" s="114">
        <v>0</v>
      </c>
      <c r="K15" s="115" t="s">
        <v>339</v>
      </c>
      <c r="L15" s="266">
        <v>2.13</v>
      </c>
      <c r="M15" s="182"/>
      <c r="N15" s="39">
        <v>1</v>
      </c>
      <c r="O15" s="1">
        <v>1.2423359171267643</v>
      </c>
      <c r="P15" s="41" t="s">
        <v>3372</v>
      </c>
      <c r="Q15" s="90" t="s">
        <v>345</v>
      </c>
      <c r="R15" s="7">
        <v>2</v>
      </c>
      <c r="S15" s="62">
        <v>1</v>
      </c>
      <c r="T15" s="62">
        <v>3</v>
      </c>
      <c r="U15" s="62">
        <v>1</v>
      </c>
      <c r="V15" s="62">
        <v>1</v>
      </c>
      <c r="W15" s="62">
        <v>5</v>
      </c>
      <c r="X15" s="62">
        <v>3</v>
      </c>
      <c r="Y15" s="63">
        <v>1.05</v>
      </c>
      <c r="Z15" s="80">
        <v>1.2354522921220721</v>
      </c>
      <c r="AA15" s="80">
        <v>1.2423359171267643</v>
      </c>
      <c r="AB15" s="82" t="s">
        <v>3370</v>
      </c>
      <c r="AC15" s="64">
        <v>1.05</v>
      </c>
      <c r="AD15" s="64">
        <v>1</v>
      </c>
      <c r="AE15" s="64">
        <v>1.1000000000000001</v>
      </c>
      <c r="AF15" s="64">
        <v>1</v>
      </c>
      <c r="AG15" s="64">
        <v>1</v>
      </c>
      <c r="AH15" s="64">
        <v>1.2</v>
      </c>
    </row>
    <row r="16" spans="1:34" ht="12.75">
      <c r="A16" s="156">
        <v>1257</v>
      </c>
      <c r="B16" s="174" t="s">
        <v>469</v>
      </c>
      <c r="C16" s="175" t="s">
        <v>469</v>
      </c>
      <c r="D16" s="7" t="s">
        <v>470</v>
      </c>
      <c r="E16" s="62" t="s">
        <v>352</v>
      </c>
      <c r="F16" s="135" t="s">
        <v>3376</v>
      </c>
      <c r="G16" s="115" t="s">
        <v>465</v>
      </c>
      <c r="H16" s="170" t="s">
        <v>352</v>
      </c>
      <c r="I16" s="113" t="s">
        <v>352</v>
      </c>
      <c r="J16" s="114">
        <v>0</v>
      </c>
      <c r="K16" s="115" t="s">
        <v>339</v>
      </c>
      <c r="L16" s="266">
        <v>0.2</v>
      </c>
      <c r="M16" s="182"/>
      <c r="N16" s="39">
        <v>1</v>
      </c>
      <c r="O16" s="1">
        <v>1.2423359171267643</v>
      </c>
      <c r="P16" s="41" t="s">
        <v>3372</v>
      </c>
      <c r="Q16" s="90" t="s">
        <v>345</v>
      </c>
      <c r="R16" s="7">
        <v>2</v>
      </c>
      <c r="S16" s="62">
        <v>1</v>
      </c>
      <c r="T16" s="62">
        <v>3</v>
      </c>
      <c r="U16" s="62">
        <v>1</v>
      </c>
      <c r="V16" s="62">
        <v>1</v>
      </c>
      <c r="W16" s="62">
        <v>5</v>
      </c>
      <c r="X16" s="62">
        <v>3</v>
      </c>
      <c r="Y16" s="63">
        <v>1.05</v>
      </c>
      <c r="Z16" s="80">
        <v>1.2354522921220721</v>
      </c>
      <c r="AA16" s="80">
        <v>1.2423359171267643</v>
      </c>
      <c r="AB16" s="82" t="s">
        <v>3370</v>
      </c>
      <c r="AC16" s="64">
        <v>1.05</v>
      </c>
      <c r="AD16" s="64">
        <v>1</v>
      </c>
      <c r="AE16" s="64">
        <v>1.1000000000000001</v>
      </c>
      <c r="AF16" s="64">
        <v>1</v>
      </c>
      <c r="AG16" s="64">
        <v>1</v>
      </c>
      <c r="AH16" s="64">
        <v>1.2</v>
      </c>
    </row>
    <row r="17" spans="1:34" ht="12.75">
      <c r="A17" s="156">
        <v>252</v>
      </c>
      <c r="B17" s="169" t="s">
        <v>469</v>
      </c>
      <c r="C17" s="148" t="s">
        <v>469</v>
      </c>
      <c r="D17" s="149" t="s">
        <v>470</v>
      </c>
      <c r="E17" s="150" t="s">
        <v>352</v>
      </c>
      <c r="F17" s="135" t="s">
        <v>3167</v>
      </c>
      <c r="G17" s="115" t="s">
        <v>465</v>
      </c>
      <c r="H17" s="170" t="s">
        <v>352</v>
      </c>
      <c r="I17" s="113" t="s">
        <v>352</v>
      </c>
      <c r="J17" s="114">
        <v>0</v>
      </c>
      <c r="K17" s="115" t="s">
        <v>339</v>
      </c>
      <c r="L17" s="266">
        <v>2E-3</v>
      </c>
      <c r="M17" s="182"/>
      <c r="N17" s="39">
        <v>1</v>
      </c>
      <c r="O17" s="1">
        <v>1.2423359171267643</v>
      </c>
      <c r="P17" s="41" t="s">
        <v>3372</v>
      </c>
      <c r="Q17" s="90" t="s">
        <v>345</v>
      </c>
      <c r="R17" s="7">
        <v>2</v>
      </c>
      <c r="S17" s="62">
        <v>1</v>
      </c>
      <c r="T17" s="62">
        <v>3</v>
      </c>
      <c r="U17" s="62">
        <v>1</v>
      </c>
      <c r="V17" s="62">
        <v>1</v>
      </c>
      <c r="W17" s="62">
        <v>5</v>
      </c>
      <c r="X17" s="62">
        <v>3</v>
      </c>
      <c r="Y17" s="63">
        <v>1.05</v>
      </c>
      <c r="Z17" s="80">
        <v>1.2354522921220721</v>
      </c>
      <c r="AA17" s="80">
        <v>1.2423359171267643</v>
      </c>
      <c r="AB17" s="82" t="s">
        <v>3370</v>
      </c>
      <c r="AC17" s="64">
        <v>1.05</v>
      </c>
      <c r="AD17" s="64">
        <v>1</v>
      </c>
      <c r="AE17" s="64">
        <v>1.1000000000000001</v>
      </c>
      <c r="AF17" s="64">
        <v>1</v>
      </c>
      <c r="AG17" s="64">
        <v>1</v>
      </c>
      <c r="AH17" s="64">
        <v>1.2</v>
      </c>
    </row>
    <row r="18" spans="1:34" ht="12.75">
      <c r="A18" s="1031" t="s">
        <v>1861</v>
      </c>
      <c r="B18" s="260" t="s">
        <v>90</v>
      </c>
      <c r="C18" s="148" t="s">
        <v>469</v>
      </c>
      <c r="D18" s="149" t="s">
        <v>470</v>
      </c>
      <c r="E18" s="150" t="s">
        <v>352</v>
      </c>
      <c r="F18" s="135" t="s">
        <v>3066</v>
      </c>
      <c r="G18" s="115" t="s">
        <v>336</v>
      </c>
      <c r="H18" s="170" t="s">
        <v>352</v>
      </c>
      <c r="I18" s="113" t="s">
        <v>352</v>
      </c>
      <c r="J18" s="114">
        <v>0</v>
      </c>
      <c r="K18" s="115" t="s">
        <v>341</v>
      </c>
      <c r="L18" s="266">
        <v>2.8387200000000008</v>
      </c>
      <c r="M18" s="182"/>
      <c r="N18" s="39">
        <v>1</v>
      </c>
      <c r="O18" s="1">
        <v>2.0949941301068096</v>
      </c>
      <c r="P18" s="41" t="s">
        <v>3377</v>
      </c>
      <c r="Q18" s="90" t="s">
        <v>11</v>
      </c>
      <c r="R18" s="7">
        <v>4</v>
      </c>
      <c r="S18" s="62">
        <v>5</v>
      </c>
      <c r="T18" s="62" t="s">
        <v>194</v>
      </c>
      <c r="U18" s="62" t="s">
        <v>194</v>
      </c>
      <c r="V18" s="62" t="s">
        <v>194</v>
      </c>
      <c r="W18" s="62" t="s">
        <v>194</v>
      </c>
      <c r="X18" s="62">
        <v>5</v>
      </c>
      <c r="Y18" s="63">
        <v>2</v>
      </c>
      <c r="Z18" s="80">
        <v>1.2941338353151037</v>
      </c>
      <c r="AA18" s="80">
        <v>2.0949941301068096</v>
      </c>
      <c r="AB18" s="82" t="s">
        <v>52</v>
      </c>
      <c r="AC18" s="64">
        <v>1.2</v>
      </c>
      <c r="AD18" s="64">
        <v>1.2</v>
      </c>
      <c r="AE18" s="64">
        <v>1</v>
      </c>
      <c r="AF18" s="64">
        <v>1</v>
      </c>
      <c r="AG18" s="64">
        <v>1</v>
      </c>
      <c r="AH18" s="64">
        <v>1</v>
      </c>
    </row>
    <row r="19" spans="1:34" ht="12.75">
      <c r="A19" s="1028" t="s">
        <v>1868</v>
      </c>
      <c r="B19" s="169" t="s">
        <v>469</v>
      </c>
      <c r="C19" s="148" t="s">
        <v>469</v>
      </c>
      <c r="D19" s="149" t="s">
        <v>470</v>
      </c>
      <c r="E19" s="150" t="s">
        <v>352</v>
      </c>
      <c r="F19" s="135" t="s">
        <v>3378</v>
      </c>
      <c r="G19" s="115" t="s">
        <v>336</v>
      </c>
      <c r="H19" s="170" t="s">
        <v>352</v>
      </c>
      <c r="I19" s="113" t="s">
        <v>352</v>
      </c>
      <c r="J19" s="114">
        <v>0</v>
      </c>
      <c r="K19" s="115" t="s">
        <v>341</v>
      </c>
      <c r="L19" s="266">
        <v>21.590399999999999</v>
      </c>
      <c r="M19" s="182"/>
      <c r="N19" s="39">
        <v>1</v>
      </c>
      <c r="O19" s="1">
        <v>2.0949941301068096</v>
      </c>
      <c r="P19" s="41" t="s">
        <v>3379</v>
      </c>
      <c r="Q19" s="90" t="s">
        <v>19</v>
      </c>
      <c r="R19" s="7">
        <v>4</v>
      </c>
      <c r="S19" s="62">
        <v>5</v>
      </c>
      <c r="T19" s="62" t="s">
        <v>194</v>
      </c>
      <c r="U19" s="62" t="s">
        <v>194</v>
      </c>
      <c r="V19" s="62" t="s">
        <v>194</v>
      </c>
      <c r="W19" s="62" t="s">
        <v>194</v>
      </c>
      <c r="X19" s="62">
        <v>5</v>
      </c>
      <c r="Y19" s="63">
        <v>2</v>
      </c>
      <c r="Z19" s="80">
        <v>1.2941338353151037</v>
      </c>
      <c r="AA19" s="80">
        <v>2.0949941301068096</v>
      </c>
      <c r="AB19" s="82" t="s">
        <v>52</v>
      </c>
      <c r="AC19" s="64">
        <v>1.2</v>
      </c>
      <c r="AD19" s="64">
        <v>1.2</v>
      </c>
      <c r="AE19" s="64">
        <v>1</v>
      </c>
      <c r="AF19" s="64">
        <v>1</v>
      </c>
      <c r="AG19" s="64">
        <v>1</v>
      </c>
      <c r="AH19" s="64">
        <v>1</v>
      </c>
    </row>
    <row r="20" spans="1:34" ht="24">
      <c r="A20" s="2">
        <v>4001</v>
      </c>
      <c r="B20" s="260" t="s">
        <v>91</v>
      </c>
      <c r="C20" s="148" t="s">
        <v>333</v>
      </c>
      <c r="D20" s="149" t="s">
        <v>470</v>
      </c>
      <c r="E20" s="150" t="s">
        <v>352</v>
      </c>
      <c r="F20" s="135" t="s">
        <v>3380</v>
      </c>
      <c r="G20" s="115" t="s">
        <v>336</v>
      </c>
      <c r="H20" s="170" t="s">
        <v>352</v>
      </c>
      <c r="I20" s="113" t="s">
        <v>352</v>
      </c>
      <c r="J20" s="114">
        <v>0</v>
      </c>
      <c r="K20" s="115" t="s">
        <v>339</v>
      </c>
      <c r="L20" s="266">
        <v>16.991999999999997</v>
      </c>
      <c r="M20" s="182"/>
      <c r="N20" s="39">
        <v>1</v>
      </c>
      <c r="O20" s="1">
        <v>1.2423359171267643</v>
      </c>
      <c r="P20" s="41" t="s">
        <v>3381</v>
      </c>
      <c r="Q20" s="90" t="s">
        <v>348</v>
      </c>
      <c r="R20" s="7">
        <v>2</v>
      </c>
      <c r="S20" s="62">
        <v>1</v>
      </c>
      <c r="T20" s="62">
        <v>3</v>
      </c>
      <c r="U20" s="62">
        <v>1</v>
      </c>
      <c r="V20" s="62">
        <v>1</v>
      </c>
      <c r="W20" s="62">
        <v>5</v>
      </c>
      <c r="X20" s="62">
        <v>6</v>
      </c>
      <c r="Y20" s="63">
        <v>1.05</v>
      </c>
      <c r="Z20" s="80">
        <v>1.2354522921220721</v>
      </c>
      <c r="AA20" s="80">
        <v>1.2423359171267643</v>
      </c>
      <c r="AB20" s="82" t="s">
        <v>3370</v>
      </c>
      <c r="AC20" s="64">
        <v>1.05</v>
      </c>
      <c r="AD20" s="64">
        <v>1</v>
      </c>
      <c r="AE20" s="64">
        <v>1.1000000000000001</v>
      </c>
      <c r="AF20" s="64">
        <v>1</v>
      </c>
      <c r="AG20" s="64">
        <v>1</v>
      </c>
      <c r="AH20" s="64">
        <v>1.2</v>
      </c>
    </row>
    <row r="21" spans="1:34" ht="12.75">
      <c r="A21" s="2">
        <v>3974</v>
      </c>
      <c r="B21" s="169" t="s">
        <v>469</v>
      </c>
      <c r="C21" s="148" t="s">
        <v>333</v>
      </c>
      <c r="D21" s="149" t="s">
        <v>470</v>
      </c>
      <c r="E21" s="150" t="s">
        <v>352</v>
      </c>
      <c r="F21" s="135" t="s">
        <v>3382</v>
      </c>
      <c r="G21" s="115" t="s">
        <v>336</v>
      </c>
      <c r="H21" s="170" t="s">
        <v>352</v>
      </c>
      <c r="I21" s="113" t="s">
        <v>352</v>
      </c>
      <c r="J21" s="114">
        <v>0</v>
      </c>
      <c r="K21" s="115" t="s">
        <v>339</v>
      </c>
      <c r="L21" s="266">
        <v>0.06</v>
      </c>
      <c r="M21" s="182"/>
      <c r="N21" s="39">
        <v>1</v>
      </c>
      <c r="O21" s="1">
        <v>1.2423359171267643</v>
      </c>
      <c r="P21" s="41" t="s">
        <v>3381</v>
      </c>
      <c r="Q21" s="90" t="s">
        <v>348</v>
      </c>
      <c r="R21" s="7">
        <v>2</v>
      </c>
      <c r="S21" s="62">
        <v>1</v>
      </c>
      <c r="T21" s="62">
        <v>3</v>
      </c>
      <c r="U21" s="62">
        <v>1</v>
      </c>
      <c r="V21" s="62">
        <v>1</v>
      </c>
      <c r="W21" s="62">
        <v>5</v>
      </c>
      <c r="X21" s="62">
        <v>6</v>
      </c>
      <c r="Y21" s="63">
        <v>1.05</v>
      </c>
      <c r="Z21" s="80">
        <v>1.2354522921220721</v>
      </c>
      <c r="AA21" s="80">
        <v>1.2423359171267643</v>
      </c>
      <c r="AB21" s="82" t="s">
        <v>3370</v>
      </c>
      <c r="AC21" s="64">
        <v>1.05</v>
      </c>
      <c r="AD21" s="64">
        <v>1</v>
      </c>
      <c r="AE21" s="64">
        <v>1.1000000000000001</v>
      </c>
      <c r="AF21" s="64">
        <v>1</v>
      </c>
      <c r="AG21" s="64">
        <v>1</v>
      </c>
      <c r="AH21" s="64">
        <v>1.2</v>
      </c>
    </row>
    <row r="23" spans="1:34">
      <c r="B23" s="169"/>
      <c r="C23" s="148"/>
      <c r="D23" s="149"/>
      <c r="E23" s="150"/>
      <c r="F23" s="179" t="s">
        <v>76</v>
      </c>
      <c r="G23" s="16"/>
      <c r="H23" s="14"/>
      <c r="I23" s="14"/>
      <c r="J23" s="15"/>
      <c r="K23" s="16" t="s">
        <v>339</v>
      </c>
      <c r="L23" s="275">
        <v>32.612000000000009</v>
      </c>
    </row>
    <row r="28" spans="1:34">
      <c r="D28" s="159" t="e">
        <v>#N/A</v>
      </c>
    </row>
  </sheetData>
  <phoneticPr fontId="0" type="noConversion"/>
  <conditionalFormatting sqref="R7:W21">
    <cfRule type="cellIs" dxfId="451" priority="5" stopIfTrue="1" operator="notBetween">
      <formula>1</formula>
      <formula>5</formula>
    </cfRule>
  </conditionalFormatting>
  <conditionalFormatting sqref="AC7:AH21">
    <cfRule type="cellIs" dxfId="450" priority="6" stopIfTrue="1" operator="equal">
      <formula>0</formula>
    </cfRule>
  </conditionalFormatting>
  <conditionalFormatting sqref="B8">
    <cfRule type="cellIs" dxfId="449" priority="4" stopIfTrue="1" operator="notEqual">
      <formula>""</formula>
    </cfRule>
  </conditionalFormatting>
  <conditionalFormatting sqref="B7">
    <cfRule type="cellIs" dxfId="448" priority="3" stopIfTrue="1" operator="notEqual">
      <formula>""</formula>
    </cfRule>
  </conditionalFormatting>
  <conditionalFormatting sqref="B18">
    <cfRule type="cellIs" dxfId="447" priority="2" stopIfTrue="1" operator="notEqual">
      <formula>""</formula>
    </cfRule>
  </conditionalFormatting>
  <conditionalFormatting sqref="B20">
    <cfRule type="cellIs" dxfId="446" priority="1" stopIfTrue="1" operator="notEqual">
      <formula>""</formula>
    </cfRule>
  </conditionalFormatting>
  <dataValidations xWindow="547" yWindow="314" count="1">
    <dataValidation allowBlank="1" showInputMessage="1" showErrorMessage="1" promptTitle="Do not change" prompt="This field is automatically updated from the names-list" sqref="X8:X17 X18:X21" xr:uid="{00000000-0002-0000-2D00-000000000000}"/>
  </dataValidations>
  <pageMargins left="0.78740157499999996" right="0.78740157499999996" top="0.984251969" bottom="0.984251969" header="0.4921259845" footer="0.492125984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DECEE-F5BF-4CF4-A315-9D343BA11F2A}">
  <sheetPr codeName="Tabelle45">
    <tabColor theme="3" tint="0.79998168889431442"/>
  </sheetPr>
  <dimension ref="A1:BL79"/>
  <sheetViews>
    <sheetView zoomScale="85" zoomScaleNormal="85" workbookViewId="0"/>
  </sheetViews>
  <sheetFormatPr baseColWidth="10" defaultColWidth="11.42578125" defaultRowHeight="12" outlineLevelRow="1" outlineLevelCol="1"/>
  <cols>
    <col min="1" max="1" width="9.5703125" style="1379" customWidth="1"/>
    <col min="2" max="2" width="17.42578125" style="1437" customWidth="1"/>
    <col min="3" max="3" width="7" style="1438" hidden="1" customWidth="1" outlineLevel="1"/>
    <col min="4" max="4" width="6.28515625" style="1379" hidden="1" customWidth="1" outlineLevel="1"/>
    <col min="5" max="5" width="8" style="1379" hidden="1" customWidth="1" outlineLevel="1"/>
    <col min="6" max="6" width="40.85546875" style="1439" customWidth="1" collapsed="1"/>
    <col min="7" max="7" width="6" style="1379" customWidth="1"/>
    <col min="8" max="8" width="5.7109375" style="1379" hidden="1" customWidth="1" outlineLevel="1"/>
    <col min="9" max="9" width="7.7109375" style="1379" hidden="1" customWidth="1" outlineLevel="1"/>
    <col min="10" max="10" width="4.140625" style="1379" customWidth="1" collapsed="1"/>
    <col min="11" max="11" width="3.42578125" style="1379" customWidth="1"/>
    <col min="12" max="12" width="15.7109375" style="1379" customWidth="1"/>
    <col min="13" max="13" width="2.42578125" style="1440" hidden="1" customWidth="1" outlineLevel="1"/>
    <col min="14" max="14" width="4.85546875" style="1440" hidden="1" customWidth="1" outlineLevel="1"/>
    <col min="15" max="15" width="53.85546875" style="1440" hidden="1" customWidth="1" outlineLevel="1"/>
    <col min="16" max="16" width="15.7109375" style="1379" customWidth="1" collapsed="1"/>
    <col min="17" max="17" width="2.42578125" style="1440" hidden="1" customWidth="1" outlineLevel="1"/>
    <col min="18" max="18" width="4.28515625" style="1440" hidden="1" customWidth="1" outlineLevel="1"/>
    <col min="19" max="19" width="53.85546875" style="1440" hidden="1" customWidth="1" outlineLevel="1"/>
    <col min="20" max="20" width="15.7109375" style="1379" customWidth="1" collapsed="1"/>
    <col min="21" max="21" width="2.42578125" style="1440" hidden="1" customWidth="1" outlineLevel="1"/>
    <col min="22" max="22" width="4.28515625" style="1440" hidden="1" customWidth="1" outlineLevel="1"/>
    <col min="23" max="23" width="53.85546875" style="1440" hidden="1" customWidth="1" outlineLevel="1"/>
    <col min="24" max="24" width="15.7109375" style="1379" customWidth="1" collapsed="1"/>
    <col min="25" max="25" width="2.42578125" style="1440" hidden="1" customWidth="1" outlineLevel="1"/>
    <col min="26" max="26" width="4.28515625" style="1440" hidden="1" customWidth="1" outlineLevel="1"/>
    <col min="27" max="27" width="53.85546875" style="1440" hidden="1" customWidth="1" outlineLevel="1"/>
    <col min="28" max="28" width="15.7109375" style="1379" customWidth="1" collapsed="1"/>
    <col min="29" max="29" width="2.42578125" style="1440" hidden="1" customWidth="1" outlineLevel="1"/>
    <col min="30" max="30" width="4.28515625" style="1440" hidden="1" customWidth="1" outlineLevel="1"/>
    <col min="31" max="31" width="53.85546875" style="1440" hidden="1" customWidth="1" outlineLevel="1"/>
    <col min="32" max="32" width="15.7109375" style="1379" customWidth="1" collapsed="1"/>
    <col min="33" max="33" width="2.42578125" style="1440" hidden="1" customWidth="1" outlineLevel="1"/>
    <col min="34" max="34" width="4.28515625" style="1440" hidden="1" customWidth="1" outlineLevel="1"/>
    <col min="35" max="35" width="53.85546875" style="1440" hidden="1" customWidth="1" outlineLevel="1"/>
    <col min="36" max="36" width="15.7109375" style="1379" customWidth="1" collapsed="1"/>
    <col min="37" max="37" width="2.42578125" style="1440" hidden="1" customWidth="1" outlineLevel="1"/>
    <col min="38" max="38" width="4.28515625" style="1440" hidden="1" customWidth="1" outlineLevel="1"/>
    <col min="39" max="39" width="53.85546875" style="1440" hidden="1" customWidth="1" outlineLevel="1"/>
    <col min="40" max="40" width="15.7109375" style="1379" customWidth="1" collapsed="1"/>
    <col min="41" max="41" width="2.42578125" style="1440" hidden="1" customWidth="1" outlineLevel="1"/>
    <col min="42" max="42" width="4.28515625" style="1440" hidden="1" customWidth="1" outlineLevel="1"/>
    <col min="43" max="43" width="53.85546875" style="1440" hidden="1" customWidth="1" outlineLevel="1"/>
    <col min="44" max="44" width="23" style="1440" customWidth="1" collapsed="1"/>
    <col min="45" max="45" width="23" style="1440" customWidth="1"/>
    <col min="46" max="46" width="26" style="1440" customWidth="1"/>
    <col min="47" max="47" width="23.140625" style="1375" customWidth="1"/>
    <col min="48" max="48" width="4" style="1400" bestFit="1" customWidth="1"/>
    <col min="49" max="49" width="6.28515625" style="1378" bestFit="1" customWidth="1"/>
    <col min="50" max="50" width="5.85546875" style="1378" bestFit="1" customWidth="1"/>
    <col min="51" max="51" width="4.7109375" style="1378" bestFit="1" customWidth="1"/>
    <col min="52" max="52" width="5.28515625" style="1378" bestFit="1" customWidth="1"/>
    <col min="53" max="53" width="5.85546875" style="1378" bestFit="1" customWidth="1"/>
    <col min="54" max="55" width="6.85546875" style="1378" bestFit="1" customWidth="1"/>
    <col min="56" max="56" width="8.28515625" style="1378" bestFit="1" customWidth="1"/>
    <col min="57" max="57" width="9.140625" style="1378" bestFit="1" customWidth="1"/>
    <col min="58" max="58" width="12.140625" style="1378" customWidth="1"/>
    <col min="59" max="61" width="5.42578125" style="1379" customWidth="1"/>
    <col min="62" max="62" width="5.85546875" style="1379" customWidth="1"/>
    <col min="63" max="63" width="5.42578125" style="1379" customWidth="1"/>
    <col min="64" max="64" width="5.28515625" style="1379" customWidth="1"/>
    <col min="65" max="16384" width="11.42578125" style="1379"/>
  </cols>
  <sheetData>
    <row r="1" spans="1:64">
      <c r="A1" s="1368"/>
      <c r="B1" s="1369"/>
      <c r="C1" s="1370"/>
      <c r="D1" s="1368"/>
      <c r="E1" s="1368"/>
      <c r="F1" s="1371" t="s">
        <v>456</v>
      </c>
      <c r="G1" s="1368"/>
      <c r="H1" s="1368"/>
      <c r="I1" s="1368"/>
      <c r="J1" s="1368"/>
      <c r="K1" s="1368"/>
      <c r="L1" s="1372" t="s">
        <v>2530</v>
      </c>
      <c r="M1" s="1373"/>
      <c r="N1" s="1373"/>
      <c r="O1" s="1373"/>
      <c r="P1" s="1372" t="s">
        <v>2531</v>
      </c>
      <c r="Q1" s="1373"/>
      <c r="R1" s="1373"/>
      <c r="S1" s="1373"/>
      <c r="T1" s="1372" t="s">
        <v>2532</v>
      </c>
      <c r="U1" s="1373"/>
      <c r="V1" s="1373"/>
      <c r="W1" s="1373"/>
      <c r="X1" s="1372" t="s">
        <v>2533</v>
      </c>
      <c r="Y1" s="1373"/>
      <c r="Z1" s="1373"/>
      <c r="AA1" s="1373"/>
      <c r="AB1" s="1372" t="s">
        <v>2534</v>
      </c>
      <c r="AC1" s="1373"/>
      <c r="AD1" s="1373"/>
      <c r="AE1" s="1373"/>
      <c r="AF1" s="1372" t="s">
        <v>2535</v>
      </c>
      <c r="AG1" s="1373"/>
      <c r="AH1" s="1373"/>
      <c r="AI1" s="1373"/>
      <c r="AJ1" s="1372" t="s">
        <v>2536</v>
      </c>
      <c r="AK1" s="1373"/>
      <c r="AL1" s="1373"/>
      <c r="AM1" s="1373"/>
      <c r="AN1" s="1372" t="s">
        <v>1599</v>
      </c>
      <c r="AO1" s="1373"/>
      <c r="AP1" s="1373"/>
      <c r="AQ1" s="1373"/>
      <c r="AR1" s="1374"/>
      <c r="AS1" s="1374"/>
      <c r="AT1" s="1374"/>
      <c r="AV1" s="1376"/>
      <c r="AW1" s="1377"/>
      <c r="AX1" s="1377"/>
      <c r="AY1" s="1377"/>
      <c r="AZ1" s="1377"/>
      <c r="BA1" s="1377"/>
    </row>
    <row r="2" spans="1:64" ht="36">
      <c r="A2" s="1368"/>
      <c r="B2" s="1380"/>
      <c r="C2" s="1370" t="s">
        <v>457</v>
      </c>
      <c r="D2" s="1380">
        <v>3503</v>
      </c>
      <c r="E2" s="1380">
        <v>3504</v>
      </c>
      <c r="F2" s="1380">
        <v>3702</v>
      </c>
      <c r="G2" s="1380">
        <v>3703</v>
      </c>
      <c r="H2" s="1380">
        <v>3506</v>
      </c>
      <c r="I2" s="1380">
        <v>3507</v>
      </c>
      <c r="J2" s="1380">
        <v>3508</v>
      </c>
      <c r="K2" s="1380">
        <v>3706</v>
      </c>
      <c r="L2" s="1380">
        <v>3707</v>
      </c>
      <c r="M2" s="1381">
        <v>3708</v>
      </c>
      <c r="N2" s="1381">
        <v>3709</v>
      </c>
      <c r="O2" s="1382">
        <v>3792</v>
      </c>
      <c r="P2" s="1380">
        <v>3707</v>
      </c>
      <c r="Q2" s="1381">
        <v>3708</v>
      </c>
      <c r="R2" s="1381">
        <v>3709</v>
      </c>
      <c r="S2" s="1382">
        <v>3792</v>
      </c>
      <c r="T2" s="1380">
        <v>3707</v>
      </c>
      <c r="U2" s="1381">
        <v>3708</v>
      </c>
      <c r="V2" s="1381">
        <v>3709</v>
      </c>
      <c r="W2" s="1382">
        <v>3792</v>
      </c>
      <c r="X2" s="1380">
        <v>3707</v>
      </c>
      <c r="Y2" s="1381">
        <v>3708</v>
      </c>
      <c r="Z2" s="1381">
        <v>3709</v>
      </c>
      <c r="AA2" s="1382">
        <v>3792</v>
      </c>
      <c r="AB2" s="1380">
        <v>3707</v>
      </c>
      <c r="AC2" s="1381">
        <v>3708</v>
      </c>
      <c r="AD2" s="1381">
        <v>3709</v>
      </c>
      <c r="AE2" s="1382">
        <v>3792</v>
      </c>
      <c r="AF2" s="1380">
        <v>3707</v>
      </c>
      <c r="AG2" s="1381">
        <v>3708</v>
      </c>
      <c r="AH2" s="1381">
        <v>3709</v>
      </c>
      <c r="AI2" s="1382">
        <v>3792</v>
      </c>
      <c r="AJ2" s="1380">
        <v>3707</v>
      </c>
      <c r="AK2" s="1381">
        <v>3708</v>
      </c>
      <c r="AL2" s="1381">
        <v>3709</v>
      </c>
      <c r="AM2" s="1382">
        <v>3792</v>
      </c>
      <c r="AN2" s="1380">
        <v>3707</v>
      </c>
      <c r="AO2" s="1381">
        <v>3708</v>
      </c>
      <c r="AP2" s="1381">
        <v>3709</v>
      </c>
      <c r="AQ2" s="1382">
        <v>3792</v>
      </c>
      <c r="AR2" s="1383"/>
      <c r="AS2" s="1383"/>
      <c r="AT2" s="1383"/>
      <c r="AU2" s="1384" t="s">
        <v>186</v>
      </c>
      <c r="AV2" s="1385" t="s">
        <v>174</v>
      </c>
      <c r="AW2" s="1385" t="s">
        <v>175</v>
      </c>
      <c r="AX2" s="1385" t="s">
        <v>176</v>
      </c>
      <c r="AY2" s="1385" t="s">
        <v>177</v>
      </c>
      <c r="AZ2" s="1385" t="s">
        <v>178</v>
      </c>
      <c r="BA2" s="1385" t="s">
        <v>179</v>
      </c>
      <c r="BB2" s="1386" t="s">
        <v>180</v>
      </c>
      <c r="BC2" s="1386" t="s">
        <v>181</v>
      </c>
      <c r="BD2" s="1387" t="s">
        <v>182</v>
      </c>
      <c r="BE2" s="1387" t="s">
        <v>332</v>
      </c>
      <c r="BF2" s="1388" t="s">
        <v>185</v>
      </c>
      <c r="BG2" s="1384" t="s">
        <v>174</v>
      </c>
      <c r="BH2" s="1384" t="s">
        <v>175</v>
      </c>
      <c r="BI2" s="1384" t="s">
        <v>176</v>
      </c>
      <c r="BJ2" s="1384" t="s">
        <v>177</v>
      </c>
      <c r="BK2" s="1384" t="s">
        <v>178</v>
      </c>
      <c r="BL2" s="1384" t="s">
        <v>179</v>
      </c>
    </row>
    <row r="3" spans="1:64" ht="64.5" customHeight="1">
      <c r="A3" s="1368" t="s">
        <v>344</v>
      </c>
      <c r="B3" s="1389"/>
      <c r="C3" s="1370">
        <v>401</v>
      </c>
      <c r="D3" s="1390" t="s">
        <v>458</v>
      </c>
      <c r="E3" s="1390" t="s">
        <v>459</v>
      </c>
      <c r="F3" s="1388" t="s">
        <v>460</v>
      </c>
      <c r="G3" s="1390" t="s">
        <v>461</v>
      </c>
      <c r="H3" s="1390" t="s">
        <v>462</v>
      </c>
      <c r="I3" s="1390" t="s">
        <v>463</v>
      </c>
      <c r="J3" s="1390" t="s">
        <v>464</v>
      </c>
      <c r="K3" s="1390" t="s">
        <v>337</v>
      </c>
      <c r="L3" s="1391" t="s">
        <v>3383</v>
      </c>
      <c r="M3" s="1392" t="s">
        <v>187</v>
      </c>
      <c r="N3" s="1392" t="s">
        <v>188</v>
      </c>
      <c r="O3" s="1393" t="s">
        <v>492</v>
      </c>
      <c r="P3" s="1391" t="s">
        <v>3384</v>
      </c>
      <c r="Q3" s="1392" t="s">
        <v>187</v>
      </c>
      <c r="R3" s="1392" t="s">
        <v>188</v>
      </c>
      <c r="S3" s="1393" t="s">
        <v>492</v>
      </c>
      <c r="T3" s="1391" t="s">
        <v>3385</v>
      </c>
      <c r="U3" s="1392" t="s">
        <v>187</v>
      </c>
      <c r="V3" s="1392" t="s">
        <v>188</v>
      </c>
      <c r="W3" s="1393" t="s">
        <v>492</v>
      </c>
      <c r="X3" s="1391" t="s">
        <v>3386</v>
      </c>
      <c r="Y3" s="1392" t="s">
        <v>187</v>
      </c>
      <c r="Z3" s="1392" t="s">
        <v>188</v>
      </c>
      <c r="AA3" s="1393" t="s">
        <v>492</v>
      </c>
      <c r="AB3" s="1391" t="s">
        <v>3387</v>
      </c>
      <c r="AC3" s="1392" t="s">
        <v>187</v>
      </c>
      <c r="AD3" s="1392" t="s">
        <v>188</v>
      </c>
      <c r="AE3" s="1393" t="s">
        <v>492</v>
      </c>
      <c r="AF3" s="1391" t="s">
        <v>3388</v>
      </c>
      <c r="AG3" s="1392" t="s">
        <v>187</v>
      </c>
      <c r="AH3" s="1392" t="s">
        <v>188</v>
      </c>
      <c r="AI3" s="1393" t="s">
        <v>492</v>
      </c>
      <c r="AJ3" s="1391" t="s">
        <v>3389</v>
      </c>
      <c r="AK3" s="1392" t="s">
        <v>187</v>
      </c>
      <c r="AL3" s="1392" t="s">
        <v>188</v>
      </c>
      <c r="AM3" s="1393" t="s">
        <v>492</v>
      </c>
      <c r="AN3" s="1391" t="s">
        <v>3390</v>
      </c>
      <c r="AO3" s="1392" t="s">
        <v>187</v>
      </c>
      <c r="AP3" s="1392" t="s">
        <v>188</v>
      </c>
      <c r="AQ3" s="1393" t="s">
        <v>492</v>
      </c>
      <c r="AR3" s="1394" t="s">
        <v>2527</v>
      </c>
      <c r="AS3" s="1394" t="s">
        <v>2528</v>
      </c>
      <c r="AT3" s="1395" t="s">
        <v>2529</v>
      </c>
      <c r="AV3" s="1396"/>
      <c r="AW3" s="1385"/>
      <c r="AX3" s="1385"/>
      <c r="AY3" s="1385"/>
      <c r="AZ3" s="1385"/>
      <c r="BA3" s="1385"/>
      <c r="BB3" s="1388"/>
      <c r="BC3" s="1388"/>
      <c r="BD3" s="1387" t="s">
        <v>190</v>
      </c>
      <c r="BE3" s="1387" t="s">
        <v>190</v>
      </c>
    </row>
    <row r="4" spans="1:64" ht="12.75" customHeight="1">
      <c r="A4" s="1368"/>
      <c r="B4" s="1389"/>
      <c r="C4" s="1370">
        <v>662</v>
      </c>
      <c r="D4" s="1388"/>
      <c r="E4" s="1388"/>
      <c r="F4" s="1388" t="s">
        <v>461</v>
      </c>
      <c r="G4" s="1388"/>
      <c r="H4" s="1388"/>
      <c r="I4" s="1388"/>
      <c r="J4" s="1388"/>
      <c r="K4" s="1388"/>
      <c r="L4" s="1391" t="s">
        <v>336</v>
      </c>
      <c r="M4" s="1397"/>
      <c r="N4" s="1397"/>
      <c r="O4" s="1398"/>
      <c r="P4" s="1391" t="s">
        <v>336</v>
      </c>
      <c r="Q4" s="1397"/>
      <c r="R4" s="1397"/>
      <c r="S4" s="1398"/>
      <c r="T4" s="1391" t="s">
        <v>336</v>
      </c>
      <c r="U4" s="1397"/>
      <c r="V4" s="1397"/>
      <c r="W4" s="1398"/>
      <c r="X4" s="1391" t="s">
        <v>336</v>
      </c>
      <c r="Y4" s="1397"/>
      <c r="Z4" s="1397"/>
      <c r="AA4" s="1398"/>
      <c r="AB4" s="1391" t="s">
        <v>336</v>
      </c>
      <c r="AC4" s="1397"/>
      <c r="AD4" s="1397"/>
      <c r="AE4" s="1398"/>
      <c r="AF4" s="1391" t="s">
        <v>191</v>
      </c>
      <c r="AG4" s="1397"/>
      <c r="AH4" s="1397"/>
      <c r="AI4" s="1398"/>
      <c r="AJ4" s="1391" t="s">
        <v>191</v>
      </c>
      <c r="AK4" s="1397"/>
      <c r="AL4" s="1397"/>
      <c r="AM4" s="1398"/>
      <c r="AN4" s="1391" t="s">
        <v>434</v>
      </c>
      <c r="AO4" s="1397"/>
      <c r="AP4" s="1397"/>
      <c r="AQ4" s="1398"/>
      <c r="AR4" s="1394"/>
      <c r="AS4" s="1394"/>
      <c r="AT4" s="1395" t="s">
        <v>336</v>
      </c>
      <c r="AV4" s="1376" t="s">
        <v>192</v>
      </c>
      <c r="BD4" s="1399"/>
      <c r="BE4" s="1399"/>
      <c r="BF4" s="1399"/>
    </row>
    <row r="5" spans="1:64">
      <c r="A5" s="1368"/>
      <c r="B5" s="1389"/>
      <c r="C5" s="1370">
        <v>493</v>
      </c>
      <c r="D5" s="1388"/>
      <c r="E5" s="1388"/>
      <c r="F5" s="1388" t="s">
        <v>464</v>
      </c>
      <c r="G5" s="1388"/>
      <c r="H5" s="1388"/>
      <c r="I5" s="1388"/>
      <c r="J5" s="1388"/>
      <c r="K5" s="1388"/>
      <c r="L5" s="1391">
        <v>1</v>
      </c>
      <c r="M5" s="1397"/>
      <c r="N5" s="1397"/>
      <c r="O5" s="1398"/>
      <c r="P5" s="1391">
        <v>1</v>
      </c>
      <c r="Q5" s="1397"/>
      <c r="R5" s="1397"/>
      <c r="S5" s="1398"/>
      <c r="T5" s="1391">
        <v>1</v>
      </c>
      <c r="U5" s="1397"/>
      <c r="V5" s="1397"/>
      <c r="W5" s="1398"/>
      <c r="X5" s="1391">
        <v>1</v>
      </c>
      <c r="Y5" s="1397"/>
      <c r="Z5" s="1397"/>
      <c r="AA5" s="1398"/>
      <c r="AB5" s="1391">
        <v>1</v>
      </c>
      <c r="AC5" s="1397"/>
      <c r="AD5" s="1397"/>
      <c r="AE5" s="1398"/>
      <c r="AF5" s="1391">
        <v>1</v>
      </c>
      <c r="AG5" s="1397"/>
      <c r="AH5" s="1397"/>
      <c r="AI5" s="1398"/>
      <c r="AJ5" s="1391">
        <v>1</v>
      </c>
      <c r="AK5" s="1397"/>
      <c r="AL5" s="1397"/>
      <c r="AM5" s="1398"/>
      <c r="AN5" s="1391">
        <v>1</v>
      </c>
      <c r="AO5" s="1397"/>
      <c r="AP5" s="1397"/>
      <c r="AQ5" s="1398"/>
      <c r="AR5" s="1394"/>
      <c r="AS5" s="1394"/>
      <c r="AT5" s="1395">
        <v>1</v>
      </c>
    </row>
    <row r="6" spans="1:64" ht="12.75" customHeight="1">
      <c r="A6" s="1368"/>
      <c r="B6" s="1389"/>
      <c r="C6" s="1370">
        <v>403</v>
      </c>
      <c r="D6" s="1388"/>
      <c r="E6" s="1388"/>
      <c r="F6" s="1388" t="s">
        <v>337</v>
      </c>
      <c r="G6" s="1401"/>
      <c r="H6" s="1388"/>
      <c r="I6" s="1388"/>
      <c r="J6" s="1388"/>
      <c r="K6" s="1388"/>
      <c r="L6" s="1391" t="s">
        <v>466</v>
      </c>
      <c r="M6" s="1397"/>
      <c r="N6" s="1397"/>
      <c r="O6" s="1398"/>
      <c r="P6" s="1391" t="s">
        <v>466</v>
      </c>
      <c r="Q6" s="1397"/>
      <c r="R6" s="1397"/>
      <c r="S6" s="1398"/>
      <c r="T6" s="1391" t="s">
        <v>466</v>
      </c>
      <c r="U6" s="1397"/>
      <c r="V6" s="1397"/>
      <c r="W6" s="1398"/>
      <c r="X6" s="1391" t="s">
        <v>466</v>
      </c>
      <c r="Y6" s="1397"/>
      <c r="Z6" s="1397"/>
      <c r="AA6" s="1398"/>
      <c r="AB6" s="1391" t="s">
        <v>466</v>
      </c>
      <c r="AC6" s="1397"/>
      <c r="AD6" s="1397"/>
      <c r="AE6" s="1398"/>
      <c r="AF6" s="1391" t="s">
        <v>466</v>
      </c>
      <c r="AG6" s="1397"/>
      <c r="AH6" s="1397"/>
      <c r="AI6" s="1398"/>
      <c r="AJ6" s="1391" t="s">
        <v>466</v>
      </c>
      <c r="AK6" s="1397"/>
      <c r="AL6" s="1397"/>
      <c r="AM6" s="1398"/>
      <c r="AN6" s="1391" t="s">
        <v>466</v>
      </c>
      <c r="AO6" s="1397"/>
      <c r="AP6" s="1397"/>
      <c r="AQ6" s="1398"/>
      <c r="AR6" s="1394" t="s">
        <v>466</v>
      </c>
      <c r="AS6" s="1394"/>
      <c r="AT6" s="1395" t="s">
        <v>466</v>
      </c>
      <c r="AV6" s="1402"/>
      <c r="AW6" s="1402"/>
      <c r="AX6" s="1402"/>
      <c r="AY6" s="1402"/>
      <c r="AZ6" s="1402"/>
      <c r="BA6" s="1402"/>
      <c r="BD6" s="1403"/>
      <c r="BE6" s="1403"/>
      <c r="BF6" s="1399"/>
    </row>
    <row r="7" spans="1:64" ht="24" outlineLevel="1">
      <c r="A7" s="1404" t="s">
        <v>2530</v>
      </c>
      <c r="B7" s="1405" t="s">
        <v>467</v>
      </c>
      <c r="C7" s="1406"/>
      <c r="D7" s="1387" t="s">
        <v>352</v>
      </c>
      <c r="E7" s="1407">
        <v>0</v>
      </c>
      <c r="F7" s="1408" t="s">
        <v>3383</v>
      </c>
      <c r="G7" s="1409" t="s">
        <v>336</v>
      </c>
      <c r="H7" s="1410" t="s">
        <v>352</v>
      </c>
      <c r="I7" s="1410" t="s">
        <v>352</v>
      </c>
      <c r="J7" s="1411">
        <v>1</v>
      </c>
      <c r="K7" s="1409" t="s">
        <v>466</v>
      </c>
      <c r="L7" s="1412">
        <v>1</v>
      </c>
      <c r="M7" s="1413"/>
      <c r="N7" s="1414"/>
      <c r="O7" s="1415"/>
      <c r="P7" s="1412" t="s">
        <v>352</v>
      </c>
      <c r="Q7" s="1413"/>
      <c r="R7" s="1414"/>
      <c r="S7" s="1415"/>
      <c r="T7" s="1412" t="s">
        <v>352</v>
      </c>
      <c r="U7" s="1413"/>
      <c r="V7" s="1414"/>
      <c r="W7" s="1415"/>
      <c r="X7" s="1412" t="s">
        <v>352</v>
      </c>
      <c r="Y7" s="1413"/>
      <c r="Z7" s="1414"/>
      <c r="AA7" s="1415"/>
      <c r="AB7" s="1412" t="s">
        <v>352</v>
      </c>
      <c r="AC7" s="1413"/>
      <c r="AD7" s="1414"/>
      <c r="AE7" s="1415"/>
      <c r="AF7" s="1412" t="s">
        <v>352</v>
      </c>
      <c r="AG7" s="1413"/>
      <c r="AH7" s="1414"/>
      <c r="AI7" s="1415"/>
      <c r="AJ7" s="1412" t="s">
        <v>352</v>
      </c>
      <c r="AK7" s="1413"/>
      <c r="AL7" s="1414"/>
      <c r="AM7" s="1415"/>
      <c r="AN7" s="1412" t="s">
        <v>352</v>
      </c>
      <c r="AO7" s="1413"/>
      <c r="AP7" s="1414"/>
      <c r="AQ7" s="1415"/>
      <c r="AR7" s="1415"/>
      <c r="AS7" s="1415"/>
      <c r="AT7" s="1416"/>
      <c r="AU7" s="1417"/>
      <c r="AV7" s="1385"/>
      <c r="AW7" s="1418"/>
      <c r="AX7" s="1418"/>
      <c r="AY7" s="1418"/>
      <c r="AZ7" s="1418"/>
      <c r="BA7" s="1418"/>
      <c r="BB7" s="1418"/>
      <c r="BC7" s="1419"/>
      <c r="BD7" s="1420"/>
      <c r="BE7" s="1420"/>
      <c r="BF7" s="1421"/>
      <c r="BG7" s="1422"/>
      <c r="BH7" s="1422"/>
      <c r="BI7" s="1422"/>
      <c r="BJ7" s="1422"/>
      <c r="BK7" s="1422"/>
      <c r="BL7" s="1422"/>
    </row>
    <row r="8" spans="1:64" ht="24" outlineLevel="1">
      <c r="A8" s="1404" t="s">
        <v>2531</v>
      </c>
      <c r="B8" s="1405"/>
      <c r="C8" s="1406"/>
      <c r="D8" s="1387" t="s">
        <v>352</v>
      </c>
      <c r="E8" s="1407">
        <v>0</v>
      </c>
      <c r="F8" s="1408" t="s">
        <v>3384</v>
      </c>
      <c r="G8" s="1409" t="s">
        <v>336</v>
      </c>
      <c r="H8" s="1410" t="s">
        <v>352</v>
      </c>
      <c r="I8" s="1410" t="s">
        <v>352</v>
      </c>
      <c r="J8" s="1411">
        <v>1</v>
      </c>
      <c r="K8" s="1409" t="s">
        <v>466</v>
      </c>
      <c r="L8" s="1412" t="s">
        <v>352</v>
      </c>
      <c r="M8" s="1413"/>
      <c r="N8" s="1414"/>
      <c r="O8" s="1415"/>
      <c r="P8" s="1412">
        <v>1</v>
      </c>
      <c r="Q8" s="1413"/>
      <c r="R8" s="1414"/>
      <c r="S8" s="1415"/>
      <c r="T8" s="1412" t="s">
        <v>352</v>
      </c>
      <c r="U8" s="1413"/>
      <c r="V8" s="1414"/>
      <c r="W8" s="1415"/>
      <c r="X8" s="1412" t="s">
        <v>352</v>
      </c>
      <c r="Y8" s="1413"/>
      <c r="Z8" s="1414"/>
      <c r="AA8" s="1415"/>
      <c r="AB8" s="1412" t="s">
        <v>352</v>
      </c>
      <c r="AC8" s="1413"/>
      <c r="AD8" s="1414"/>
      <c r="AE8" s="1415"/>
      <c r="AF8" s="1412" t="s">
        <v>352</v>
      </c>
      <c r="AG8" s="1413"/>
      <c r="AH8" s="1414"/>
      <c r="AI8" s="1415"/>
      <c r="AJ8" s="1412" t="s">
        <v>352</v>
      </c>
      <c r="AK8" s="1413"/>
      <c r="AL8" s="1414"/>
      <c r="AM8" s="1415"/>
      <c r="AN8" s="1412" t="s">
        <v>352</v>
      </c>
      <c r="AO8" s="1413"/>
      <c r="AP8" s="1414"/>
      <c r="AQ8" s="1415"/>
      <c r="AR8" s="1415"/>
      <c r="AS8" s="1415"/>
      <c r="AT8" s="1416"/>
      <c r="AU8" s="1417"/>
      <c r="AV8" s="1385"/>
      <c r="AW8" s="1418"/>
      <c r="AX8" s="1418"/>
      <c r="AY8" s="1418"/>
      <c r="AZ8" s="1418"/>
      <c r="BA8" s="1418"/>
      <c r="BB8" s="1418"/>
      <c r="BC8" s="1419"/>
      <c r="BD8" s="1420"/>
      <c r="BE8" s="1420"/>
      <c r="BF8" s="1421"/>
      <c r="BG8" s="1422"/>
      <c r="BH8" s="1422"/>
      <c r="BI8" s="1422"/>
      <c r="BJ8" s="1422"/>
      <c r="BK8" s="1422"/>
      <c r="BL8" s="1422"/>
    </row>
    <row r="9" spans="1:64" ht="24" outlineLevel="1">
      <c r="A9" s="1404" t="s">
        <v>2532</v>
      </c>
      <c r="B9" s="1405"/>
      <c r="C9" s="1406"/>
      <c r="D9" s="1387" t="s">
        <v>352</v>
      </c>
      <c r="E9" s="1407">
        <v>0</v>
      </c>
      <c r="F9" s="1408" t="s">
        <v>3385</v>
      </c>
      <c r="G9" s="1409" t="s">
        <v>336</v>
      </c>
      <c r="H9" s="1410" t="s">
        <v>352</v>
      </c>
      <c r="I9" s="1410" t="s">
        <v>352</v>
      </c>
      <c r="J9" s="1411">
        <v>1</v>
      </c>
      <c r="K9" s="1409" t="s">
        <v>466</v>
      </c>
      <c r="L9" s="1412" t="s">
        <v>352</v>
      </c>
      <c r="M9" s="1413"/>
      <c r="N9" s="1414"/>
      <c r="O9" s="1415"/>
      <c r="P9" s="1412" t="s">
        <v>352</v>
      </c>
      <c r="Q9" s="1413"/>
      <c r="R9" s="1414"/>
      <c r="S9" s="1415"/>
      <c r="T9" s="1412">
        <v>1</v>
      </c>
      <c r="U9" s="1413"/>
      <c r="V9" s="1414"/>
      <c r="W9" s="1415"/>
      <c r="X9" s="1412" t="s">
        <v>352</v>
      </c>
      <c r="Y9" s="1413"/>
      <c r="Z9" s="1414"/>
      <c r="AA9" s="1415"/>
      <c r="AB9" s="1412" t="s">
        <v>352</v>
      </c>
      <c r="AC9" s="1413"/>
      <c r="AD9" s="1414"/>
      <c r="AE9" s="1415"/>
      <c r="AF9" s="1412" t="s">
        <v>352</v>
      </c>
      <c r="AG9" s="1413"/>
      <c r="AH9" s="1414"/>
      <c r="AI9" s="1415"/>
      <c r="AJ9" s="1412" t="s">
        <v>352</v>
      </c>
      <c r="AK9" s="1413"/>
      <c r="AL9" s="1414"/>
      <c r="AM9" s="1415"/>
      <c r="AN9" s="1412" t="s">
        <v>352</v>
      </c>
      <c r="AO9" s="1413"/>
      <c r="AP9" s="1414"/>
      <c r="AQ9" s="1415"/>
      <c r="AR9" s="1415"/>
      <c r="AS9" s="1415"/>
      <c r="AT9" s="1416"/>
      <c r="AU9" s="1417"/>
      <c r="AV9" s="1385"/>
      <c r="AW9" s="1418"/>
      <c r="AX9" s="1418"/>
      <c r="AY9" s="1418"/>
      <c r="AZ9" s="1418"/>
      <c r="BA9" s="1418"/>
      <c r="BB9" s="1418"/>
      <c r="BC9" s="1419"/>
      <c r="BD9" s="1420"/>
      <c r="BE9" s="1420"/>
      <c r="BF9" s="1421"/>
      <c r="BG9" s="1422"/>
      <c r="BH9" s="1422"/>
      <c r="BI9" s="1422"/>
      <c r="BJ9" s="1422"/>
      <c r="BK9" s="1422"/>
      <c r="BL9" s="1422"/>
    </row>
    <row r="10" spans="1:64" ht="24" outlineLevel="1">
      <c r="A10" s="1404" t="s">
        <v>2533</v>
      </c>
      <c r="B10" s="1405"/>
      <c r="C10" s="1406"/>
      <c r="D10" s="1387" t="s">
        <v>352</v>
      </c>
      <c r="E10" s="1407">
        <v>0</v>
      </c>
      <c r="F10" s="1408" t="s">
        <v>3386</v>
      </c>
      <c r="G10" s="1409" t="s">
        <v>336</v>
      </c>
      <c r="H10" s="1410" t="s">
        <v>352</v>
      </c>
      <c r="I10" s="1410" t="s">
        <v>352</v>
      </c>
      <c r="J10" s="1411">
        <v>1</v>
      </c>
      <c r="K10" s="1409" t="s">
        <v>466</v>
      </c>
      <c r="L10" s="1412" t="s">
        <v>352</v>
      </c>
      <c r="M10" s="1413"/>
      <c r="N10" s="1414"/>
      <c r="O10" s="1415"/>
      <c r="P10" s="1412" t="s">
        <v>352</v>
      </c>
      <c r="Q10" s="1413"/>
      <c r="R10" s="1414"/>
      <c r="S10" s="1415"/>
      <c r="T10" s="1412" t="s">
        <v>352</v>
      </c>
      <c r="U10" s="1413"/>
      <c r="V10" s="1414"/>
      <c r="W10" s="1415"/>
      <c r="X10" s="1412">
        <v>1</v>
      </c>
      <c r="Y10" s="1413"/>
      <c r="Z10" s="1414"/>
      <c r="AA10" s="1415"/>
      <c r="AB10" s="1412" t="s">
        <v>352</v>
      </c>
      <c r="AC10" s="1413"/>
      <c r="AD10" s="1414"/>
      <c r="AE10" s="1415"/>
      <c r="AF10" s="1412" t="s">
        <v>352</v>
      </c>
      <c r="AG10" s="1413"/>
      <c r="AH10" s="1414"/>
      <c r="AI10" s="1415"/>
      <c r="AJ10" s="1412" t="s">
        <v>352</v>
      </c>
      <c r="AK10" s="1413"/>
      <c r="AL10" s="1414"/>
      <c r="AM10" s="1415"/>
      <c r="AN10" s="1412" t="s">
        <v>352</v>
      </c>
      <c r="AO10" s="1413"/>
      <c r="AP10" s="1414"/>
      <c r="AQ10" s="1415"/>
      <c r="AR10" s="1415"/>
      <c r="AS10" s="1415"/>
      <c r="AT10" s="1416"/>
      <c r="AU10" s="1417"/>
      <c r="AV10" s="1385"/>
      <c r="AW10" s="1418"/>
      <c r="AX10" s="1418"/>
      <c r="AY10" s="1418"/>
      <c r="AZ10" s="1418"/>
      <c r="BA10" s="1418"/>
      <c r="BB10" s="1418"/>
      <c r="BC10" s="1419"/>
      <c r="BD10" s="1420"/>
      <c r="BE10" s="1420"/>
      <c r="BF10" s="1421"/>
      <c r="BG10" s="1422"/>
      <c r="BH10" s="1422"/>
      <c r="BI10" s="1422"/>
      <c r="BJ10" s="1422"/>
      <c r="BK10" s="1422"/>
      <c r="BL10" s="1422"/>
    </row>
    <row r="11" spans="1:64" ht="24" outlineLevel="1">
      <c r="A11" s="1404" t="s">
        <v>2534</v>
      </c>
      <c r="B11" s="1405"/>
      <c r="C11" s="1406"/>
      <c r="D11" s="1387" t="s">
        <v>352</v>
      </c>
      <c r="E11" s="1407">
        <v>0</v>
      </c>
      <c r="F11" s="1408" t="s">
        <v>3387</v>
      </c>
      <c r="G11" s="1409" t="s">
        <v>336</v>
      </c>
      <c r="H11" s="1410" t="s">
        <v>352</v>
      </c>
      <c r="I11" s="1410" t="s">
        <v>352</v>
      </c>
      <c r="J11" s="1411">
        <v>1</v>
      </c>
      <c r="K11" s="1409" t="s">
        <v>466</v>
      </c>
      <c r="L11" s="1412" t="s">
        <v>352</v>
      </c>
      <c r="M11" s="1413"/>
      <c r="N11" s="1414"/>
      <c r="O11" s="1415"/>
      <c r="P11" s="1412" t="s">
        <v>352</v>
      </c>
      <c r="Q11" s="1413"/>
      <c r="R11" s="1414"/>
      <c r="S11" s="1415"/>
      <c r="T11" s="1412" t="s">
        <v>352</v>
      </c>
      <c r="U11" s="1413"/>
      <c r="V11" s="1414"/>
      <c r="W11" s="1415"/>
      <c r="X11" s="1412" t="s">
        <v>352</v>
      </c>
      <c r="Y11" s="1413"/>
      <c r="Z11" s="1414"/>
      <c r="AA11" s="1415"/>
      <c r="AB11" s="1412">
        <v>1</v>
      </c>
      <c r="AC11" s="1413"/>
      <c r="AD11" s="1414"/>
      <c r="AE11" s="1415"/>
      <c r="AF11" s="1412" t="s">
        <v>352</v>
      </c>
      <c r="AG11" s="1413"/>
      <c r="AH11" s="1414"/>
      <c r="AI11" s="1415"/>
      <c r="AJ11" s="1412" t="s">
        <v>352</v>
      </c>
      <c r="AK11" s="1413"/>
      <c r="AL11" s="1414"/>
      <c r="AM11" s="1415"/>
      <c r="AN11" s="1412" t="s">
        <v>352</v>
      </c>
      <c r="AO11" s="1413"/>
      <c r="AP11" s="1414"/>
      <c r="AQ11" s="1415"/>
      <c r="AR11" s="1415"/>
      <c r="AS11" s="1415"/>
      <c r="AT11" s="1416"/>
      <c r="AU11" s="1417"/>
      <c r="AV11" s="1385"/>
      <c r="AW11" s="1418"/>
      <c r="AX11" s="1418"/>
      <c r="AY11" s="1418"/>
      <c r="AZ11" s="1418"/>
      <c r="BA11" s="1418"/>
      <c r="BB11" s="1418"/>
      <c r="BC11" s="1419"/>
      <c r="BD11" s="1420"/>
      <c r="BE11" s="1420"/>
      <c r="BF11" s="1421"/>
      <c r="BG11" s="1422"/>
      <c r="BH11" s="1422"/>
      <c r="BI11" s="1422"/>
      <c r="BJ11" s="1422"/>
      <c r="BK11" s="1422"/>
      <c r="BL11" s="1422"/>
    </row>
    <row r="12" spans="1:64" ht="24" outlineLevel="1">
      <c r="A12" s="1404" t="s">
        <v>2535</v>
      </c>
      <c r="B12" s="1405"/>
      <c r="C12" s="1406"/>
      <c r="D12" s="1387" t="s">
        <v>352</v>
      </c>
      <c r="E12" s="1407">
        <v>0</v>
      </c>
      <c r="F12" s="1408" t="s">
        <v>3388</v>
      </c>
      <c r="G12" s="1409" t="s">
        <v>191</v>
      </c>
      <c r="H12" s="1410" t="s">
        <v>352</v>
      </c>
      <c r="I12" s="1410" t="s">
        <v>352</v>
      </c>
      <c r="J12" s="1411">
        <v>1</v>
      </c>
      <c r="K12" s="1409" t="s">
        <v>466</v>
      </c>
      <c r="L12" s="1412" t="s">
        <v>352</v>
      </c>
      <c r="M12" s="1413"/>
      <c r="N12" s="1414"/>
      <c r="O12" s="1415"/>
      <c r="P12" s="1412" t="s">
        <v>352</v>
      </c>
      <c r="Q12" s="1413"/>
      <c r="R12" s="1414"/>
      <c r="S12" s="1415"/>
      <c r="T12" s="1412" t="s">
        <v>352</v>
      </c>
      <c r="U12" s="1413"/>
      <c r="V12" s="1414"/>
      <c r="W12" s="1415"/>
      <c r="X12" s="1412" t="s">
        <v>352</v>
      </c>
      <c r="Y12" s="1413"/>
      <c r="Z12" s="1414"/>
      <c r="AA12" s="1415"/>
      <c r="AB12" s="1412" t="s">
        <v>352</v>
      </c>
      <c r="AC12" s="1413"/>
      <c r="AD12" s="1414"/>
      <c r="AE12" s="1415"/>
      <c r="AF12" s="1412">
        <v>1</v>
      </c>
      <c r="AG12" s="1413"/>
      <c r="AH12" s="1414"/>
      <c r="AI12" s="1415"/>
      <c r="AJ12" s="1412" t="s">
        <v>352</v>
      </c>
      <c r="AK12" s="1413"/>
      <c r="AL12" s="1414"/>
      <c r="AM12" s="1415"/>
      <c r="AN12" s="1412" t="s">
        <v>352</v>
      </c>
      <c r="AO12" s="1413"/>
      <c r="AP12" s="1414"/>
      <c r="AQ12" s="1415"/>
      <c r="AR12" s="1415"/>
      <c r="AS12" s="1415"/>
      <c r="AT12" s="1416"/>
      <c r="AU12" s="1417"/>
      <c r="AV12" s="1385"/>
      <c r="AW12" s="1418"/>
      <c r="AX12" s="1418"/>
      <c r="AY12" s="1418"/>
      <c r="AZ12" s="1418"/>
      <c r="BA12" s="1418"/>
      <c r="BB12" s="1418"/>
      <c r="BC12" s="1419"/>
      <c r="BD12" s="1420"/>
      <c r="BE12" s="1420"/>
      <c r="BF12" s="1421"/>
      <c r="BG12" s="1422"/>
      <c r="BH12" s="1422"/>
      <c r="BI12" s="1422"/>
      <c r="BJ12" s="1422"/>
      <c r="BK12" s="1422"/>
      <c r="BL12" s="1422"/>
    </row>
    <row r="13" spans="1:64" ht="24" outlineLevel="1">
      <c r="A13" s="1404" t="s">
        <v>2536</v>
      </c>
      <c r="B13" s="1405"/>
      <c r="C13" s="1406"/>
      <c r="D13" s="1387" t="s">
        <v>352</v>
      </c>
      <c r="E13" s="1407">
        <v>0</v>
      </c>
      <c r="F13" s="1408" t="s">
        <v>3389</v>
      </c>
      <c r="G13" s="1409" t="s">
        <v>191</v>
      </c>
      <c r="H13" s="1410" t="s">
        <v>352</v>
      </c>
      <c r="I13" s="1410" t="s">
        <v>352</v>
      </c>
      <c r="J13" s="1411">
        <v>1</v>
      </c>
      <c r="K13" s="1409" t="s">
        <v>466</v>
      </c>
      <c r="L13" s="1412" t="s">
        <v>352</v>
      </c>
      <c r="M13" s="1413"/>
      <c r="N13" s="1414"/>
      <c r="O13" s="1415"/>
      <c r="P13" s="1412" t="s">
        <v>352</v>
      </c>
      <c r="Q13" s="1413"/>
      <c r="R13" s="1414"/>
      <c r="S13" s="1415"/>
      <c r="T13" s="1412" t="s">
        <v>352</v>
      </c>
      <c r="U13" s="1413"/>
      <c r="V13" s="1414"/>
      <c r="W13" s="1415"/>
      <c r="X13" s="1412" t="s">
        <v>352</v>
      </c>
      <c r="Y13" s="1413"/>
      <c r="Z13" s="1414"/>
      <c r="AA13" s="1415"/>
      <c r="AB13" s="1412" t="s">
        <v>352</v>
      </c>
      <c r="AC13" s="1413"/>
      <c r="AD13" s="1414"/>
      <c r="AE13" s="1415"/>
      <c r="AF13" s="1412" t="s">
        <v>352</v>
      </c>
      <c r="AG13" s="1413"/>
      <c r="AH13" s="1414"/>
      <c r="AI13" s="1415"/>
      <c r="AJ13" s="1412">
        <v>1</v>
      </c>
      <c r="AK13" s="1413"/>
      <c r="AL13" s="1414"/>
      <c r="AM13" s="1415"/>
      <c r="AN13" s="1412" t="s">
        <v>352</v>
      </c>
      <c r="AO13" s="1413"/>
      <c r="AP13" s="1414"/>
      <c r="AQ13" s="1415"/>
      <c r="AR13" s="1415"/>
      <c r="AS13" s="1415"/>
      <c r="AT13" s="1416"/>
      <c r="AU13" s="1417"/>
      <c r="AV13" s="1385"/>
      <c r="AW13" s="1418"/>
      <c r="AX13" s="1418"/>
      <c r="AY13" s="1418"/>
      <c r="AZ13" s="1418"/>
      <c r="BA13" s="1418"/>
      <c r="BB13" s="1418"/>
      <c r="BC13" s="1419"/>
      <c r="BD13" s="1420"/>
      <c r="BE13" s="1420"/>
      <c r="BF13" s="1421"/>
      <c r="BG13" s="1422"/>
      <c r="BH13" s="1422"/>
      <c r="BI13" s="1422"/>
      <c r="BJ13" s="1422"/>
      <c r="BK13" s="1422"/>
      <c r="BL13" s="1422"/>
    </row>
    <row r="14" spans="1:64" ht="24" outlineLevel="1">
      <c r="A14" s="1404" t="s">
        <v>1599</v>
      </c>
      <c r="B14" s="1405"/>
      <c r="C14" s="1406"/>
      <c r="D14" s="1387" t="s">
        <v>352</v>
      </c>
      <c r="E14" s="1407">
        <v>0</v>
      </c>
      <c r="F14" s="1408" t="s">
        <v>3390</v>
      </c>
      <c r="G14" s="1409" t="s">
        <v>434</v>
      </c>
      <c r="H14" s="1410" t="s">
        <v>352</v>
      </c>
      <c r="I14" s="1410" t="s">
        <v>352</v>
      </c>
      <c r="J14" s="1411">
        <v>1</v>
      </c>
      <c r="K14" s="1409" t="s">
        <v>466</v>
      </c>
      <c r="L14" s="1412" t="s">
        <v>352</v>
      </c>
      <c r="M14" s="1413"/>
      <c r="N14" s="1414"/>
      <c r="O14" s="1415"/>
      <c r="P14" s="1412" t="s">
        <v>352</v>
      </c>
      <c r="Q14" s="1413"/>
      <c r="R14" s="1414"/>
      <c r="S14" s="1415"/>
      <c r="T14" s="1412" t="s">
        <v>352</v>
      </c>
      <c r="U14" s="1413"/>
      <c r="V14" s="1414"/>
      <c r="W14" s="1415"/>
      <c r="X14" s="1412" t="s">
        <v>352</v>
      </c>
      <c r="Y14" s="1413"/>
      <c r="Z14" s="1414"/>
      <c r="AA14" s="1415"/>
      <c r="AB14" s="1412" t="s">
        <v>352</v>
      </c>
      <c r="AC14" s="1413"/>
      <c r="AD14" s="1414"/>
      <c r="AE14" s="1415"/>
      <c r="AF14" s="1412" t="s">
        <v>352</v>
      </c>
      <c r="AG14" s="1413"/>
      <c r="AH14" s="1414"/>
      <c r="AI14" s="1415"/>
      <c r="AJ14" s="1412" t="s">
        <v>352</v>
      </c>
      <c r="AK14" s="1413"/>
      <c r="AL14" s="1414"/>
      <c r="AM14" s="1415"/>
      <c r="AN14" s="1412">
        <v>1</v>
      </c>
      <c r="AO14" s="1413"/>
      <c r="AP14" s="1414"/>
      <c r="AQ14" s="1415"/>
      <c r="AR14" s="1415"/>
      <c r="AS14" s="1415"/>
      <c r="AT14" s="1416"/>
      <c r="AU14" s="1417"/>
      <c r="AV14" s="1385"/>
      <c r="AW14" s="1418"/>
      <c r="AX14" s="1418"/>
      <c r="AY14" s="1418"/>
      <c r="AZ14" s="1418"/>
      <c r="BA14" s="1418"/>
      <c r="BB14" s="1418"/>
      <c r="BC14" s="1419"/>
      <c r="BD14" s="1420"/>
      <c r="BE14" s="1420"/>
      <c r="BF14" s="1421"/>
      <c r="BG14" s="1422"/>
      <c r="BH14" s="1422"/>
      <c r="BI14" s="1422"/>
      <c r="BJ14" s="1422"/>
      <c r="BK14" s="1422"/>
      <c r="BL14" s="1422"/>
    </row>
    <row r="15" spans="1:64" ht="12.75">
      <c r="A15" s="1423">
        <v>4807</v>
      </c>
      <c r="B15" s="1405" t="s">
        <v>468</v>
      </c>
      <c r="C15" s="1406" t="s">
        <v>469</v>
      </c>
      <c r="D15" s="1418" t="s">
        <v>470</v>
      </c>
      <c r="E15" s="1385" t="s">
        <v>352</v>
      </c>
      <c r="F15" s="1424" t="s">
        <v>3292</v>
      </c>
      <c r="G15" s="1425" t="s">
        <v>465</v>
      </c>
      <c r="H15" s="1426" t="s">
        <v>352</v>
      </c>
      <c r="I15" s="1427" t="s">
        <v>352</v>
      </c>
      <c r="J15" s="1428">
        <v>0</v>
      </c>
      <c r="K15" s="1425" t="s">
        <v>339</v>
      </c>
      <c r="L15" s="1429" t="s">
        <v>352</v>
      </c>
      <c r="M15" s="1413">
        <v>1</v>
      </c>
      <c r="N15" s="1414">
        <v>2.6845591803421134</v>
      </c>
      <c r="O15" s="1415" t="s">
        <v>3391</v>
      </c>
      <c r="P15" s="1429" t="s">
        <v>352</v>
      </c>
      <c r="Q15" s="1413">
        <v>1</v>
      </c>
      <c r="R15" s="1414">
        <v>2.6845591803421134</v>
      </c>
      <c r="S15" s="1415" t="s">
        <v>3391</v>
      </c>
      <c r="T15" s="1429" t="s">
        <v>352</v>
      </c>
      <c r="U15" s="1413">
        <v>1</v>
      </c>
      <c r="V15" s="1414">
        <v>2.6845591803421134</v>
      </c>
      <c r="W15" s="1415" t="s">
        <v>3391</v>
      </c>
      <c r="X15" s="1429" t="s">
        <v>352</v>
      </c>
      <c r="Y15" s="1413">
        <v>1</v>
      </c>
      <c r="Z15" s="1414">
        <v>2.6845591803421134</v>
      </c>
      <c r="AA15" s="1415" t="s">
        <v>3391</v>
      </c>
      <c r="AB15" s="1429">
        <v>167.34</v>
      </c>
      <c r="AC15" s="1413">
        <v>1</v>
      </c>
      <c r="AD15" s="1414">
        <v>2.6845591803421134</v>
      </c>
      <c r="AE15" s="1415" t="s">
        <v>3391</v>
      </c>
      <c r="AF15" s="1429" t="s">
        <v>352</v>
      </c>
      <c r="AG15" s="1413">
        <v>1</v>
      </c>
      <c r="AH15" s="1414">
        <v>2.6845591803421134</v>
      </c>
      <c r="AI15" s="1415" t="s">
        <v>3391</v>
      </c>
      <c r="AJ15" s="1429" t="s">
        <v>352</v>
      </c>
      <c r="AK15" s="1413">
        <v>1</v>
      </c>
      <c r="AL15" s="1414">
        <v>2.6845591803421134</v>
      </c>
      <c r="AM15" s="1415" t="s">
        <v>3391</v>
      </c>
      <c r="AN15" s="1429" t="s">
        <v>352</v>
      </c>
      <c r="AO15" s="1413">
        <v>1</v>
      </c>
      <c r="AP15" s="1414">
        <v>2.6845591803421134</v>
      </c>
      <c r="AQ15" s="1415" t="s">
        <v>3391</v>
      </c>
      <c r="AR15" s="1416"/>
      <c r="AS15" s="1416" t="s">
        <v>2537</v>
      </c>
      <c r="AT15" s="1416">
        <v>14.700000000000001</v>
      </c>
      <c r="AU15" s="1417" t="s">
        <v>2538</v>
      </c>
      <c r="AV15" s="1385">
        <v>2</v>
      </c>
      <c r="AW15" s="1418">
        <v>1</v>
      </c>
      <c r="AX15" s="1418">
        <v>3</v>
      </c>
      <c r="AY15" s="1418">
        <v>1</v>
      </c>
      <c r="AZ15" s="1418">
        <v>1</v>
      </c>
      <c r="BA15" s="1418">
        <v>5</v>
      </c>
      <c r="BB15" s="1418">
        <v>3</v>
      </c>
      <c r="BC15" s="1419">
        <v>1.05</v>
      </c>
      <c r="BD15" s="1420">
        <v>2.0068634315013356</v>
      </c>
      <c r="BE15" s="1420">
        <v>2.0102913041850337</v>
      </c>
      <c r="BF15" s="1421" t="s">
        <v>3370</v>
      </c>
      <c r="BG15" s="1422">
        <v>1</v>
      </c>
      <c r="BH15" s="1422">
        <v>1.05</v>
      </c>
      <c r="BI15" s="1422">
        <v>1</v>
      </c>
      <c r="BJ15" s="1422">
        <v>1</v>
      </c>
      <c r="BK15" s="1422">
        <v>2</v>
      </c>
      <c r="BL15" s="1422">
        <v>1.05</v>
      </c>
    </row>
    <row r="16" spans="1:64" ht="24">
      <c r="A16" s="1368">
        <v>992</v>
      </c>
      <c r="B16" s="1405"/>
      <c r="C16" s="1406" t="s">
        <v>469</v>
      </c>
      <c r="D16" s="1418" t="s">
        <v>470</v>
      </c>
      <c r="E16" s="1385" t="s">
        <v>352</v>
      </c>
      <c r="F16" s="1424" t="s">
        <v>1023</v>
      </c>
      <c r="G16" s="1425" t="s">
        <v>465</v>
      </c>
      <c r="H16" s="1426" t="s">
        <v>352</v>
      </c>
      <c r="I16" s="1427" t="s">
        <v>352</v>
      </c>
      <c r="J16" s="1428">
        <v>0</v>
      </c>
      <c r="K16" s="1425" t="s">
        <v>339</v>
      </c>
      <c r="L16" s="1429">
        <v>70.643328952863541</v>
      </c>
      <c r="M16" s="1413">
        <v>1</v>
      </c>
      <c r="N16" s="1414">
        <v>2.6845591803421134</v>
      </c>
      <c r="O16" s="1415" t="s">
        <v>3392</v>
      </c>
      <c r="P16" s="1429">
        <v>318.46764484784359</v>
      </c>
      <c r="Q16" s="1413">
        <v>1</v>
      </c>
      <c r="R16" s="1414">
        <v>2.6845591803421134</v>
      </c>
      <c r="S16" s="1415" t="s">
        <v>3392</v>
      </c>
      <c r="T16" s="1429">
        <v>303.44645710944673</v>
      </c>
      <c r="U16" s="1413">
        <v>1</v>
      </c>
      <c r="V16" s="1414">
        <v>2.6845591803421134</v>
      </c>
      <c r="W16" s="1415" t="s">
        <v>3392</v>
      </c>
      <c r="X16" s="1429">
        <v>3867.6385792243227</v>
      </c>
      <c r="Y16" s="1413">
        <v>1</v>
      </c>
      <c r="Z16" s="1414">
        <v>2.6845591803421134</v>
      </c>
      <c r="AA16" s="1415" t="s">
        <v>3392</v>
      </c>
      <c r="AB16" s="1429">
        <v>2707.12</v>
      </c>
      <c r="AC16" s="1413">
        <v>1</v>
      </c>
      <c r="AD16" s="1414">
        <v>2.6845591803421134</v>
      </c>
      <c r="AE16" s="1415" t="s">
        <v>3392</v>
      </c>
      <c r="AF16" s="1429">
        <v>377.21903666787313</v>
      </c>
      <c r="AG16" s="1413">
        <v>1</v>
      </c>
      <c r="AH16" s="1414">
        <v>2.6845591803421134</v>
      </c>
      <c r="AI16" s="1415" t="s">
        <v>3392</v>
      </c>
      <c r="AJ16" s="1429">
        <v>381.11291421889359</v>
      </c>
      <c r="AK16" s="1413">
        <v>1</v>
      </c>
      <c r="AL16" s="1414">
        <v>2.6845591803421134</v>
      </c>
      <c r="AM16" s="1415" t="s">
        <v>3392</v>
      </c>
      <c r="AN16" s="1429">
        <v>740.72271013726083</v>
      </c>
      <c r="AO16" s="1413">
        <v>1</v>
      </c>
      <c r="AP16" s="1414">
        <v>2.6845591803421134</v>
      </c>
      <c r="AQ16" s="1415" t="s">
        <v>3392</v>
      </c>
      <c r="AR16" s="1416">
        <v>19.647526812130177</v>
      </c>
      <c r="AS16" s="1430" t="s">
        <v>2539</v>
      </c>
      <c r="AT16" s="1416">
        <v>14.700000000000001</v>
      </c>
      <c r="AU16" s="1417" t="s">
        <v>2540</v>
      </c>
      <c r="AV16" s="1385">
        <v>2</v>
      </c>
      <c r="AW16" s="1418">
        <v>1</v>
      </c>
      <c r="AX16" s="1418">
        <v>3</v>
      </c>
      <c r="AY16" s="1418">
        <v>1</v>
      </c>
      <c r="AZ16" s="1418">
        <v>1</v>
      </c>
      <c r="BA16" s="1418">
        <v>5</v>
      </c>
      <c r="BB16" s="1418">
        <v>3</v>
      </c>
      <c r="BC16" s="1419">
        <v>1.05</v>
      </c>
      <c r="BD16" s="1420">
        <v>2.0068634315013356</v>
      </c>
      <c r="BE16" s="1420">
        <v>2.0102913041850337</v>
      </c>
      <c r="BF16" s="1421" t="s">
        <v>3370</v>
      </c>
      <c r="BG16" s="1422">
        <v>1</v>
      </c>
      <c r="BH16" s="1422">
        <v>1.05</v>
      </c>
      <c r="BI16" s="1422">
        <v>1</v>
      </c>
      <c r="BJ16" s="1422">
        <v>1</v>
      </c>
      <c r="BK16" s="1422">
        <v>2</v>
      </c>
      <c r="BL16" s="1422">
        <v>1.05</v>
      </c>
    </row>
    <row r="17" spans="1:64" ht="24">
      <c r="A17" s="1431">
        <v>956</v>
      </c>
      <c r="B17" s="1405" t="s">
        <v>469</v>
      </c>
      <c r="C17" s="1406" t="s">
        <v>469</v>
      </c>
      <c r="D17" s="1418" t="s">
        <v>470</v>
      </c>
      <c r="E17" s="1385" t="s">
        <v>352</v>
      </c>
      <c r="F17" s="1424" t="s">
        <v>2915</v>
      </c>
      <c r="G17" s="1425" t="s">
        <v>336</v>
      </c>
      <c r="H17" s="1426" t="s">
        <v>352</v>
      </c>
      <c r="I17" s="1427" t="s">
        <v>352</v>
      </c>
      <c r="J17" s="1428">
        <v>0</v>
      </c>
      <c r="K17" s="1425" t="s">
        <v>339</v>
      </c>
      <c r="L17" s="1429">
        <v>0.54570259208731242</v>
      </c>
      <c r="M17" s="1413">
        <v>1</v>
      </c>
      <c r="N17" s="1414">
        <v>2.6845591803421134</v>
      </c>
      <c r="O17" s="1415" t="s">
        <v>3392</v>
      </c>
      <c r="P17" s="1429">
        <v>1.0231923601637107</v>
      </c>
      <c r="Q17" s="1413">
        <v>1</v>
      </c>
      <c r="R17" s="1414">
        <v>2.6845591803421134</v>
      </c>
      <c r="S17" s="1415" t="s">
        <v>3392</v>
      </c>
      <c r="T17" s="1429">
        <v>0.68212824010914053</v>
      </c>
      <c r="U17" s="1413">
        <v>1</v>
      </c>
      <c r="V17" s="1414">
        <v>2.6845591803421134</v>
      </c>
      <c r="W17" s="1415" t="s">
        <v>3392</v>
      </c>
      <c r="X17" s="1429">
        <v>7.5034106412005466</v>
      </c>
      <c r="Y17" s="1413">
        <v>1</v>
      </c>
      <c r="Z17" s="1414">
        <v>2.6845591803421134</v>
      </c>
      <c r="AA17" s="1415" t="s">
        <v>3392</v>
      </c>
      <c r="AB17" s="1429">
        <v>0</v>
      </c>
      <c r="AC17" s="1413">
        <v>1</v>
      </c>
      <c r="AD17" s="1414">
        <v>2.6845591803421134</v>
      </c>
      <c r="AE17" s="1415" t="s">
        <v>3392</v>
      </c>
      <c r="AF17" s="1429">
        <v>1.3642564802182811</v>
      </c>
      <c r="AG17" s="1413">
        <v>1</v>
      </c>
      <c r="AH17" s="1414">
        <v>2.6845591803421134</v>
      </c>
      <c r="AI17" s="1415" t="s">
        <v>3392</v>
      </c>
      <c r="AJ17" s="1429">
        <v>1.3642564802182811</v>
      </c>
      <c r="AK17" s="1413">
        <v>1</v>
      </c>
      <c r="AL17" s="1414">
        <v>2.6845591803421134</v>
      </c>
      <c r="AM17" s="1415" t="s">
        <v>3392</v>
      </c>
      <c r="AN17" s="1429">
        <v>1.3642564802182811</v>
      </c>
      <c r="AO17" s="1413">
        <v>1</v>
      </c>
      <c r="AP17" s="1414">
        <v>2.6845591803421134</v>
      </c>
      <c r="AQ17" s="1415" t="s">
        <v>3392</v>
      </c>
      <c r="AR17" s="1416"/>
      <c r="AS17" s="1416"/>
      <c r="AT17" s="1416">
        <v>0.02</v>
      </c>
      <c r="AU17" s="1417" t="s">
        <v>2540</v>
      </c>
      <c r="AV17" s="1385">
        <v>2</v>
      </c>
      <c r="AW17" s="1418">
        <v>1</v>
      </c>
      <c r="AX17" s="1418">
        <v>3</v>
      </c>
      <c r="AY17" s="1418">
        <v>1</v>
      </c>
      <c r="AZ17" s="1418">
        <v>1</v>
      </c>
      <c r="BA17" s="1418">
        <v>5</v>
      </c>
      <c r="BB17" s="1418">
        <v>3</v>
      </c>
      <c r="BC17" s="1419">
        <v>1.05</v>
      </c>
      <c r="BD17" s="1420">
        <v>2.0068634315013356</v>
      </c>
      <c r="BE17" s="1420">
        <v>2.0102913041850337</v>
      </c>
      <c r="BF17" s="1421" t="s">
        <v>3370</v>
      </c>
      <c r="BG17" s="1422">
        <v>1</v>
      </c>
      <c r="BH17" s="1422">
        <v>1.05</v>
      </c>
      <c r="BI17" s="1422">
        <v>1</v>
      </c>
      <c r="BJ17" s="1422">
        <v>1</v>
      </c>
      <c r="BK17" s="1422">
        <v>2</v>
      </c>
      <c r="BL17" s="1422">
        <v>1.05</v>
      </c>
    </row>
    <row r="18" spans="1:64" ht="24">
      <c r="A18" s="1431">
        <v>1182</v>
      </c>
      <c r="B18" s="1405" t="s">
        <v>469</v>
      </c>
      <c r="C18" s="1406" t="s">
        <v>469</v>
      </c>
      <c r="D18" s="1418" t="s">
        <v>470</v>
      </c>
      <c r="E18" s="1385" t="s">
        <v>352</v>
      </c>
      <c r="F18" s="1424" t="s">
        <v>1040</v>
      </c>
      <c r="G18" s="1425" t="s">
        <v>465</v>
      </c>
      <c r="H18" s="1426" t="s">
        <v>352</v>
      </c>
      <c r="I18" s="1427" t="s">
        <v>352</v>
      </c>
      <c r="J18" s="1428">
        <v>0</v>
      </c>
      <c r="K18" s="1425" t="s">
        <v>339</v>
      </c>
      <c r="L18" s="1429">
        <v>1.0914051841746248</v>
      </c>
      <c r="M18" s="1413">
        <v>1</v>
      </c>
      <c r="N18" s="1414">
        <v>2.6845591803421134</v>
      </c>
      <c r="O18" s="1415" t="s">
        <v>3392</v>
      </c>
      <c r="P18" s="1429">
        <v>2.0463847203274215</v>
      </c>
      <c r="Q18" s="1413">
        <v>1</v>
      </c>
      <c r="R18" s="1414">
        <v>2.6845591803421134</v>
      </c>
      <c r="S18" s="1415" t="s">
        <v>3392</v>
      </c>
      <c r="T18" s="1429">
        <v>1.3642564802182811</v>
      </c>
      <c r="U18" s="1413">
        <v>1</v>
      </c>
      <c r="V18" s="1414">
        <v>2.6845591803421134</v>
      </c>
      <c r="W18" s="1415" t="s">
        <v>3392</v>
      </c>
      <c r="X18" s="1429">
        <v>15.006821282401093</v>
      </c>
      <c r="Y18" s="1413">
        <v>1</v>
      </c>
      <c r="Z18" s="1414">
        <v>2.6845591803421134</v>
      </c>
      <c r="AA18" s="1415" t="s">
        <v>3392</v>
      </c>
      <c r="AB18" s="1429">
        <v>0</v>
      </c>
      <c r="AC18" s="1413">
        <v>1</v>
      </c>
      <c r="AD18" s="1414">
        <v>2.6845591803421134</v>
      </c>
      <c r="AE18" s="1415" t="s">
        <v>3392</v>
      </c>
      <c r="AF18" s="1429">
        <v>2.7285129604365621</v>
      </c>
      <c r="AG18" s="1413">
        <v>1</v>
      </c>
      <c r="AH18" s="1414">
        <v>2.6845591803421134</v>
      </c>
      <c r="AI18" s="1415" t="s">
        <v>3392</v>
      </c>
      <c r="AJ18" s="1429">
        <v>2.7285129604365621</v>
      </c>
      <c r="AK18" s="1413">
        <v>1</v>
      </c>
      <c r="AL18" s="1414">
        <v>2.6845591803421134</v>
      </c>
      <c r="AM18" s="1415" t="s">
        <v>3392</v>
      </c>
      <c r="AN18" s="1429">
        <v>2.7285129604365621</v>
      </c>
      <c r="AO18" s="1413">
        <v>1</v>
      </c>
      <c r="AP18" s="1414">
        <v>2.6845591803421134</v>
      </c>
      <c r="AQ18" s="1415" t="s">
        <v>3392</v>
      </c>
      <c r="AR18" s="1416"/>
      <c r="AS18" s="1416"/>
      <c r="AT18" s="1416">
        <v>0.04</v>
      </c>
      <c r="AU18" s="1417" t="s">
        <v>2540</v>
      </c>
      <c r="AV18" s="1385">
        <v>2</v>
      </c>
      <c r="AW18" s="1418">
        <v>1</v>
      </c>
      <c r="AX18" s="1418">
        <v>3</v>
      </c>
      <c r="AY18" s="1418">
        <v>1</v>
      </c>
      <c r="AZ18" s="1418">
        <v>1</v>
      </c>
      <c r="BA18" s="1418">
        <v>5</v>
      </c>
      <c r="BB18" s="1418">
        <v>3</v>
      </c>
      <c r="BC18" s="1419">
        <v>1.05</v>
      </c>
      <c r="BD18" s="1420">
        <v>2.0068634315013356</v>
      </c>
      <c r="BE18" s="1420">
        <v>2.0102913041850337</v>
      </c>
      <c r="BF18" s="1421" t="s">
        <v>3370</v>
      </c>
      <c r="BG18" s="1422">
        <v>1</v>
      </c>
      <c r="BH18" s="1422">
        <v>1.05</v>
      </c>
      <c r="BI18" s="1422">
        <v>1</v>
      </c>
      <c r="BJ18" s="1422">
        <v>1</v>
      </c>
      <c r="BK18" s="1422">
        <v>2</v>
      </c>
      <c r="BL18" s="1422">
        <v>1.05</v>
      </c>
    </row>
    <row r="19" spans="1:64" ht="48">
      <c r="A19" s="1368">
        <v>1132</v>
      </c>
      <c r="B19" s="1405" t="s">
        <v>469</v>
      </c>
      <c r="C19" s="1406" t="s">
        <v>469</v>
      </c>
      <c r="D19" s="1418" t="s">
        <v>470</v>
      </c>
      <c r="E19" s="1385" t="s">
        <v>352</v>
      </c>
      <c r="F19" s="1424" t="s">
        <v>540</v>
      </c>
      <c r="G19" s="1425" t="s">
        <v>465</v>
      </c>
      <c r="H19" s="1426" t="s">
        <v>352</v>
      </c>
      <c r="I19" s="1427" t="s">
        <v>352</v>
      </c>
      <c r="J19" s="1428">
        <v>0</v>
      </c>
      <c r="K19" s="1425" t="s">
        <v>339</v>
      </c>
      <c r="L19" s="1429">
        <v>22.449549795361531</v>
      </c>
      <c r="M19" s="1413">
        <v>1</v>
      </c>
      <c r="N19" s="1414">
        <v>2.6845591803421134</v>
      </c>
      <c r="O19" s="1415" t="s">
        <v>3392</v>
      </c>
      <c r="P19" s="1429">
        <v>41.192905866302866</v>
      </c>
      <c r="Q19" s="1413">
        <v>1</v>
      </c>
      <c r="R19" s="1414">
        <v>2.6845591803421134</v>
      </c>
      <c r="S19" s="1415" t="s">
        <v>3392</v>
      </c>
      <c r="T19" s="1429">
        <v>28.061937244201911</v>
      </c>
      <c r="U19" s="1413">
        <v>1</v>
      </c>
      <c r="V19" s="1414">
        <v>2.6845591803421134</v>
      </c>
      <c r="W19" s="1415" t="s">
        <v>3392</v>
      </c>
      <c r="X19" s="1429">
        <v>290.32130968622101</v>
      </c>
      <c r="Y19" s="1413">
        <v>1</v>
      </c>
      <c r="Z19" s="1414">
        <v>2.6845591803421134</v>
      </c>
      <c r="AA19" s="1415" t="s">
        <v>3392</v>
      </c>
      <c r="AB19" s="1429">
        <v>1233.0999999999999</v>
      </c>
      <c r="AC19" s="1413">
        <v>1</v>
      </c>
      <c r="AD19" s="1414">
        <v>2.6845591803421134</v>
      </c>
      <c r="AE19" s="1415" t="s">
        <v>3392</v>
      </c>
      <c r="AF19" s="1429">
        <v>52.883874488403819</v>
      </c>
      <c r="AG19" s="1413">
        <v>1</v>
      </c>
      <c r="AH19" s="1414">
        <v>2.6845591803421134</v>
      </c>
      <c r="AI19" s="1415" t="s">
        <v>3392</v>
      </c>
      <c r="AJ19" s="1429">
        <v>52.883874488403819</v>
      </c>
      <c r="AK19" s="1413">
        <v>1</v>
      </c>
      <c r="AL19" s="1414">
        <v>2.6845591803421134</v>
      </c>
      <c r="AM19" s="1415" t="s">
        <v>3392</v>
      </c>
      <c r="AN19" s="1429">
        <v>52.883874488403819</v>
      </c>
      <c r="AO19" s="1413">
        <v>1</v>
      </c>
      <c r="AP19" s="1414">
        <v>2.6845591803421134</v>
      </c>
      <c r="AQ19" s="1415" t="s">
        <v>3392</v>
      </c>
      <c r="AR19" s="1416"/>
      <c r="AS19" s="1430" t="s">
        <v>2541</v>
      </c>
      <c r="AT19" s="1416">
        <v>0.86</v>
      </c>
      <c r="AU19" s="1417" t="s">
        <v>2540</v>
      </c>
      <c r="AV19" s="1385">
        <v>2</v>
      </c>
      <c r="AW19" s="1418">
        <v>1</v>
      </c>
      <c r="AX19" s="1418">
        <v>3</v>
      </c>
      <c r="AY19" s="1418">
        <v>1</v>
      </c>
      <c r="AZ19" s="1418">
        <v>1</v>
      </c>
      <c r="BA19" s="1418">
        <v>5</v>
      </c>
      <c r="BB19" s="1418">
        <v>3</v>
      </c>
      <c r="BC19" s="1419">
        <v>1.05</v>
      </c>
      <c r="BD19" s="1420">
        <v>2.0068634315013356</v>
      </c>
      <c r="BE19" s="1420">
        <v>2.0102913041850337</v>
      </c>
      <c r="BF19" s="1421" t="s">
        <v>3370</v>
      </c>
      <c r="BG19" s="1422">
        <v>1</v>
      </c>
      <c r="BH19" s="1422">
        <v>1.05</v>
      </c>
      <c r="BI19" s="1422">
        <v>1</v>
      </c>
      <c r="BJ19" s="1422">
        <v>1</v>
      </c>
      <c r="BK19" s="1422">
        <v>2</v>
      </c>
      <c r="BL19" s="1422">
        <v>1.05</v>
      </c>
    </row>
    <row r="20" spans="1:64" ht="12.75">
      <c r="A20" s="1432">
        <v>30136</v>
      </c>
      <c r="B20" s="1405"/>
      <c r="C20" s="1406" t="s">
        <v>469</v>
      </c>
      <c r="D20" s="1418" t="s">
        <v>470</v>
      </c>
      <c r="E20" s="1385" t="s">
        <v>352</v>
      </c>
      <c r="F20" s="1424" t="s">
        <v>3393</v>
      </c>
      <c r="G20" s="1425" t="s">
        <v>44</v>
      </c>
      <c r="H20" s="1426" t="s">
        <v>352</v>
      </c>
      <c r="I20" s="1427" t="s">
        <v>352</v>
      </c>
      <c r="J20" s="1428">
        <v>0</v>
      </c>
      <c r="K20" s="1425" t="s">
        <v>339</v>
      </c>
      <c r="L20" s="1429" t="s">
        <v>352</v>
      </c>
      <c r="M20" s="1413">
        <v>1</v>
      </c>
      <c r="N20" s="1414">
        <v>2.6845591803421134</v>
      </c>
      <c r="O20" s="1415" t="s">
        <v>3394</v>
      </c>
      <c r="P20" s="1429" t="s">
        <v>352</v>
      </c>
      <c r="Q20" s="1413">
        <v>1</v>
      </c>
      <c r="R20" s="1414">
        <v>2.6845591803421134</v>
      </c>
      <c r="S20" s="1415" t="s">
        <v>3394</v>
      </c>
      <c r="T20" s="1429" t="s">
        <v>352</v>
      </c>
      <c r="U20" s="1413">
        <v>1</v>
      </c>
      <c r="V20" s="1414">
        <v>2.6845591803421134</v>
      </c>
      <c r="W20" s="1415" t="s">
        <v>3394</v>
      </c>
      <c r="X20" s="1429" t="s">
        <v>352</v>
      </c>
      <c r="Y20" s="1413">
        <v>1</v>
      </c>
      <c r="Z20" s="1414">
        <v>2.6845591803421134</v>
      </c>
      <c r="AA20" s="1415" t="s">
        <v>3394</v>
      </c>
      <c r="AB20" s="1429">
        <v>19.3</v>
      </c>
      <c r="AC20" s="1413">
        <v>1</v>
      </c>
      <c r="AD20" s="1414">
        <v>2.6845591803421134</v>
      </c>
      <c r="AE20" s="1415" t="s">
        <v>3394</v>
      </c>
      <c r="AF20" s="1429" t="s">
        <v>352</v>
      </c>
      <c r="AG20" s="1413">
        <v>1</v>
      </c>
      <c r="AH20" s="1414">
        <v>2.6845591803421134</v>
      </c>
      <c r="AI20" s="1415" t="s">
        <v>3394</v>
      </c>
      <c r="AJ20" s="1429" t="s">
        <v>352</v>
      </c>
      <c r="AK20" s="1413">
        <v>1</v>
      </c>
      <c r="AL20" s="1414">
        <v>2.6845591803421134</v>
      </c>
      <c r="AM20" s="1415" t="s">
        <v>3394</v>
      </c>
      <c r="AN20" s="1429" t="s">
        <v>352</v>
      </c>
      <c r="AO20" s="1413">
        <v>1</v>
      </c>
      <c r="AP20" s="1414">
        <v>2.6845591803421134</v>
      </c>
      <c r="AQ20" s="1415" t="s">
        <v>3394</v>
      </c>
      <c r="AR20" s="1416"/>
      <c r="AS20" s="1416" t="s">
        <v>352</v>
      </c>
      <c r="AT20" s="1416" t="s">
        <v>352</v>
      </c>
      <c r="AU20" s="1417" t="s">
        <v>2542</v>
      </c>
      <c r="AV20" s="1385">
        <v>2</v>
      </c>
      <c r="AW20" s="1418">
        <v>1</v>
      </c>
      <c r="AX20" s="1418">
        <v>3</v>
      </c>
      <c r="AY20" s="1418">
        <v>1</v>
      </c>
      <c r="AZ20" s="1418">
        <v>1</v>
      </c>
      <c r="BA20" s="1418">
        <v>5</v>
      </c>
      <c r="BB20" s="1418">
        <v>3</v>
      </c>
      <c r="BC20" s="1419">
        <v>1.05</v>
      </c>
      <c r="BD20" s="1420">
        <v>2.0068634315013356</v>
      </c>
      <c r="BE20" s="1420">
        <v>2.0102913041850337</v>
      </c>
      <c r="BF20" s="1421" t="s">
        <v>3370</v>
      </c>
      <c r="BG20" s="1422">
        <v>1</v>
      </c>
      <c r="BH20" s="1422">
        <v>1.05</v>
      </c>
      <c r="BI20" s="1422">
        <v>1</v>
      </c>
      <c r="BJ20" s="1422">
        <v>1</v>
      </c>
      <c r="BK20" s="1422">
        <v>2</v>
      </c>
      <c r="BL20" s="1422">
        <v>1.05</v>
      </c>
    </row>
    <row r="21" spans="1:64" ht="24">
      <c r="A21" s="1432">
        <v>2745</v>
      </c>
      <c r="B21" s="1405"/>
      <c r="C21" s="1406" t="s">
        <v>469</v>
      </c>
      <c r="D21" s="1418" t="s">
        <v>470</v>
      </c>
      <c r="E21" s="1385" t="s">
        <v>352</v>
      </c>
      <c r="F21" s="1424" t="s">
        <v>2996</v>
      </c>
      <c r="G21" s="1425" t="s">
        <v>336</v>
      </c>
      <c r="H21" s="1426" t="s">
        <v>352</v>
      </c>
      <c r="I21" s="1427" t="s">
        <v>352</v>
      </c>
      <c r="J21" s="1428">
        <v>0</v>
      </c>
      <c r="K21" s="1425" t="s">
        <v>364</v>
      </c>
      <c r="L21" s="1429" t="s">
        <v>352</v>
      </c>
      <c r="M21" s="1413">
        <v>1</v>
      </c>
      <c r="N21" s="1414">
        <v>2.6845591803421134</v>
      </c>
      <c r="O21" s="1415" t="s">
        <v>3392</v>
      </c>
      <c r="P21" s="1429" t="s">
        <v>352</v>
      </c>
      <c r="Q21" s="1413">
        <v>1</v>
      </c>
      <c r="R21" s="1414">
        <v>2.6845591803421134</v>
      </c>
      <c r="S21" s="1415" t="s">
        <v>3392</v>
      </c>
      <c r="T21" s="1429" t="s">
        <v>352</v>
      </c>
      <c r="U21" s="1413">
        <v>1</v>
      </c>
      <c r="V21" s="1414">
        <v>2.6845591803421134</v>
      </c>
      <c r="W21" s="1415" t="s">
        <v>3392</v>
      </c>
      <c r="X21" s="1429" t="s">
        <v>352</v>
      </c>
      <c r="Y21" s="1413">
        <v>1</v>
      </c>
      <c r="Z21" s="1414">
        <v>2.6845591803421134</v>
      </c>
      <c r="AA21" s="1415" t="s">
        <v>3392</v>
      </c>
      <c r="AB21" s="1429">
        <v>28.008403361344538</v>
      </c>
      <c r="AC21" s="1413">
        <v>1</v>
      </c>
      <c r="AD21" s="1414">
        <v>2.6845591803421134</v>
      </c>
      <c r="AE21" s="1415" t="s">
        <v>3392</v>
      </c>
      <c r="AF21" s="1429" t="s">
        <v>352</v>
      </c>
      <c r="AG21" s="1413">
        <v>1</v>
      </c>
      <c r="AH21" s="1414">
        <v>2.6845591803421134</v>
      </c>
      <c r="AI21" s="1415" t="s">
        <v>3392</v>
      </c>
      <c r="AJ21" s="1429" t="s">
        <v>352</v>
      </c>
      <c r="AK21" s="1413">
        <v>1</v>
      </c>
      <c r="AL21" s="1414">
        <v>2.6845591803421134</v>
      </c>
      <c r="AM21" s="1415" t="s">
        <v>3392</v>
      </c>
      <c r="AN21" s="1429" t="s">
        <v>352</v>
      </c>
      <c r="AO21" s="1413">
        <v>1</v>
      </c>
      <c r="AP21" s="1414">
        <v>2.6845591803421134</v>
      </c>
      <c r="AQ21" s="1415" t="s">
        <v>3392</v>
      </c>
      <c r="AR21" s="1416"/>
      <c r="AS21" s="1416" t="s">
        <v>352</v>
      </c>
      <c r="AT21" s="1416" t="s">
        <v>352</v>
      </c>
      <c r="AU21" s="1417" t="s">
        <v>2540</v>
      </c>
      <c r="AV21" s="1385">
        <v>2</v>
      </c>
      <c r="AW21" s="1418">
        <v>1</v>
      </c>
      <c r="AX21" s="1418">
        <v>3</v>
      </c>
      <c r="AY21" s="1418">
        <v>1</v>
      </c>
      <c r="AZ21" s="1418">
        <v>1</v>
      </c>
      <c r="BA21" s="1418">
        <v>5</v>
      </c>
      <c r="BB21" s="1418">
        <v>3</v>
      </c>
      <c r="BC21" s="1419">
        <v>1.05</v>
      </c>
      <c r="BD21" s="1420">
        <v>2.0068634315013356</v>
      </c>
      <c r="BE21" s="1420">
        <v>2.0102913041850337</v>
      </c>
      <c r="BF21" s="1421" t="s">
        <v>3370</v>
      </c>
      <c r="BG21" s="1422">
        <v>1</v>
      </c>
      <c r="BH21" s="1422">
        <v>1.05</v>
      </c>
      <c r="BI21" s="1422">
        <v>1</v>
      </c>
      <c r="BJ21" s="1422">
        <v>1</v>
      </c>
      <c r="BK21" s="1422">
        <v>2</v>
      </c>
      <c r="BL21" s="1422">
        <v>1.05</v>
      </c>
    </row>
    <row r="22" spans="1:64" ht="24">
      <c r="A22" s="1433">
        <v>4288</v>
      </c>
      <c r="B22" s="1405"/>
      <c r="C22" s="1406" t="s">
        <v>469</v>
      </c>
      <c r="D22" s="1418" t="s">
        <v>470</v>
      </c>
      <c r="E22" s="1385" t="s">
        <v>352</v>
      </c>
      <c r="F22" s="1424" t="s">
        <v>3373</v>
      </c>
      <c r="G22" s="1425" t="s">
        <v>465</v>
      </c>
      <c r="H22" s="1426" t="s">
        <v>352</v>
      </c>
      <c r="I22" s="1427" t="s">
        <v>352</v>
      </c>
      <c r="J22" s="1428">
        <v>0</v>
      </c>
      <c r="K22" s="1425" t="s">
        <v>339</v>
      </c>
      <c r="L22" s="1429">
        <v>6.2755798090040935</v>
      </c>
      <c r="M22" s="1413">
        <v>1</v>
      </c>
      <c r="N22" s="1414">
        <v>2.6845591803421134</v>
      </c>
      <c r="O22" s="1415" t="s">
        <v>3392</v>
      </c>
      <c r="P22" s="1429">
        <v>11.766712141882675</v>
      </c>
      <c r="Q22" s="1413">
        <v>1</v>
      </c>
      <c r="R22" s="1414">
        <v>2.6845591803421134</v>
      </c>
      <c r="S22" s="1415" t="s">
        <v>3392</v>
      </c>
      <c r="T22" s="1429">
        <v>7.8444747612551158</v>
      </c>
      <c r="U22" s="1413">
        <v>1</v>
      </c>
      <c r="V22" s="1414">
        <v>2.6845591803421134</v>
      </c>
      <c r="W22" s="1415" t="s">
        <v>3392</v>
      </c>
      <c r="X22" s="1429">
        <v>86.289222373806282</v>
      </c>
      <c r="Y22" s="1413">
        <v>1</v>
      </c>
      <c r="Z22" s="1414">
        <v>2.6845591803421134</v>
      </c>
      <c r="AA22" s="1415" t="s">
        <v>3392</v>
      </c>
      <c r="AB22" s="1429">
        <v>0</v>
      </c>
      <c r="AC22" s="1413">
        <v>1</v>
      </c>
      <c r="AD22" s="1414">
        <v>2.6845591803421134</v>
      </c>
      <c r="AE22" s="1415" t="s">
        <v>3392</v>
      </c>
      <c r="AF22" s="1429">
        <v>15.688949522510232</v>
      </c>
      <c r="AG22" s="1413">
        <v>1</v>
      </c>
      <c r="AH22" s="1414">
        <v>2.6845591803421134</v>
      </c>
      <c r="AI22" s="1415" t="s">
        <v>3392</v>
      </c>
      <c r="AJ22" s="1429">
        <v>15.688949522510232</v>
      </c>
      <c r="AK22" s="1413">
        <v>1</v>
      </c>
      <c r="AL22" s="1414">
        <v>2.6845591803421134</v>
      </c>
      <c r="AM22" s="1415" t="s">
        <v>3392</v>
      </c>
      <c r="AN22" s="1429">
        <v>15.688949522510232</v>
      </c>
      <c r="AO22" s="1413">
        <v>1</v>
      </c>
      <c r="AP22" s="1414">
        <v>2.6845591803421134</v>
      </c>
      <c r="AQ22" s="1415" t="s">
        <v>3392</v>
      </c>
      <c r="AR22" s="1416"/>
      <c r="AS22" s="1416"/>
      <c r="AT22" s="1416">
        <v>0.23</v>
      </c>
      <c r="AU22" s="1417" t="s">
        <v>2540</v>
      </c>
      <c r="AV22" s="1385">
        <v>2</v>
      </c>
      <c r="AW22" s="1418">
        <v>1</v>
      </c>
      <c r="AX22" s="1418">
        <v>3</v>
      </c>
      <c r="AY22" s="1418">
        <v>1</v>
      </c>
      <c r="AZ22" s="1418">
        <v>1</v>
      </c>
      <c r="BA22" s="1418">
        <v>5</v>
      </c>
      <c r="BB22" s="1418">
        <v>3</v>
      </c>
      <c r="BC22" s="1419">
        <v>1.05</v>
      </c>
      <c r="BD22" s="1420">
        <v>2.0068634315013356</v>
      </c>
      <c r="BE22" s="1420">
        <v>2.0102913041850337</v>
      </c>
      <c r="BF22" s="1421" t="s">
        <v>3370</v>
      </c>
      <c r="BG22" s="1422">
        <v>1</v>
      </c>
      <c r="BH22" s="1422">
        <v>1.05</v>
      </c>
      <c r="BI22" s="1422">
        <v>1</v>
      </c>
      <c r="BJ22" s="1422">
        <v>1</v>
      </c>
      <c r="BK22" s="1422">
        <v>2</v>
      </c>
      <c r="BL22" s="1422">
        <v>1.05</v>
      </c>
    </row>
    <row r="23" spans="1:64" ht="24">
      <c r="A23" s="1432">
        <v>1289</v>
      </c>
      <c r="B23" s="1405"/>
      <c r="C23" s="1406" t="s">
        <v>469</v>
      </c>
      <c r="D23" s="1418" t="s">
        <v>470</v>
      </c>
      <c r="E23" s="1385" t="s">
        <v>352</v>
      </c>
      <c r="F23" s="1424" t="s">
        <v>2765</v>
      </c>
      <c r="G23" s="1425" t="s">
        <v>465</v>
      </c>
      <c r="H23" s="1426" t="s">
        <v>352</v>
      </c>
      <c r="I23" s="1427" t="s">
        <v>352</v>
      </c>
      <c r="J23" s="1428">
        <v>0</v>
      </c>
      <c r="K23" s="1425" t="s">
        <v>339</v>
      </c>
      <c r="L23" s="1429" t="s">
        <v>352</v>
      </c>
      <c r="M23" s="1413">
        <v>1</v>
      </c>
      <c r="N23" s="1414">
        <v>2.6845591803421134</v>
      </c>
      <c r="O23" s="1415" t="s">
        <v>3392</v>
      </c>
      <c r="P23" s="1429" t="s">
        <v>352</v>
      </c>
      <c r="Q23" s="1413">
        <v>1</v>
      </c>
      <c r="R23" s="1414">
        <v>2.6845591803421134</v>
      </c>
      <c r="S23" s="1415" t="s">
        <v>3392</v>
      </c>
      <c r="T23" s="1429" t="s">
        <v>352</v>
      </c>
      <c r="U23" s="1413">
        <v>1</v>
      </c>
      <c r="V23" s="1414">
        <v>2.6845591803421134</v>
      </c>
      <c r="W23" s="1415" t="s">
        <v>3392</v>
      </c>
      <c r="X23" s="1429" t="s">
        <v>352</v>
      </c>
      <c r="Y23" s="1413">
        <v>1</v>
      </c>
      <c r="Z23" s="1414">
        <v>2.6845591803421134</v>
      </c>
      <c r="AA23" s="1415" t="s">
        <v>3392</v>
      </c>
      <c r="AB23" s="1429">
        <v>10</v>
      </c>
      <c r="AC23" s="1413">
        <v>1</v>
      </c>
      <c r="AD23" s="1414">
        <v>2.6845591803421134</v>
      </c>
      <c r="AE23" s="1415" t="s">
        <v>3392</v>
      </c>
      <c r="AF23" s="1429" t="s">
        <v>352</v>
      </c>
      <c r="AG23" s="1413">
        <v>1</v>
      </c>
      <c r="AH23" s="1414">
        <v>2.6845591803421134</v>
      </c>
      <c r="AI23" s="1415" t="s">
        <v>3392</v>
      </c>
      <c r="AJ23" s="1429" t="s">
        <v>352</v>
      </c>
      <c r="AK23" s="1413">
        <v>1</v>
      </c>
      <c r="AL23" s="1414">
        <v>2.6845591803421134</v>
      </c>
      <c r="AM23" s="1415" t="s">
        <v>3392</v>
      </c>
      <c r="AN23" s="1429" t="s">
        <v>352</v>
      </c>
      <c r="AO23" s="1413">
        <v>1</v>
      </c>
      <c r="AP23" s="1414">
        <v>2.6845591803421134</v>
      </c>
      <c r="AQ23" s="1415" t="s">
        <v>3392</v>
      </c>
      <c r="AR23" s="1416"/>
      <c r="AS23" s="1416" t="s">
        <v>352</v>
      </c>
      <c r="AT23" s="1416" t="s">
        <v>352</v>
      </c>
      <c r="AU23" s="1417" t="s">
        <v>2540</v>
      </c>
      <c r="AV23" s="1385">
        <v>2</v>
      </c>
      <c r="AW23" s="1418">
        <v>1</v>
      </c>
      <c r="AX23" s="1418">
        <v>3</v>
      </c>
      <c r="AY23" s="1418">
        <v>1</v>
      </c>
      <c r="AZ23" s="1418">
        <v>1</v>
      </c>
      <c r="BA23" s="1418">
        <v>5</v>
      </c>
      <c r="BB23" s="1418">
        <v>3</v>
      </c>
      <c r="BC23" s="1419">
        <v>1.05</v>
      </c>
      <c r="BD23" s="1420">
        <v>2.0068634315013356</v>
      </c>
      <c r="BE23" s="1420">
        <v>2.0102913041850337</v>
      </c>
      <c r="BF23" s="1421" t="s">
        <v>3370</v>
      </c>
      <c r="BG23" s="1422">
        <v>1</v>
      </c>
      <c r="BH23" s="1422">
        <v>1.05</v>
      </c>
      <c r="BI23" s="1422">
        <v>1</v>
      </c>
      <c r="BJ23" s="1422">
        <v>1</v>
      </c>
      <c r="BK23" s="1422">
        <v>2</v>
      </c>
      <c r="BL23" s="1422">
        <v>1.05</v>
      </c>
    </row>
    <row r="24" spans="1:64" ht="12.75">
      <c r="A24" s="1432">
        <v>1035</v>
      </c>
      <c r="B24" s="1405"/>
      <c r="C24" s="1406" t="s">
        <v>469</v>
      </c>
      <c r="D24" s="1418" t="s">
        <v>470</v>
      </c>
      <c r="E24" s="1385" t="s">
        <v>352</v>
      </c>
      <c r="F24" s="1424" t="s">
        <v>1018</v>
      </c>
      <c r="G24" s="1425" t="s">
        <v>465</v>
      </c>
      <c r="H24" s="1426" t="s">
        <v>352</v>
      </c>
      <c r="I24" s="1427" t="s">
        <v>352</v>
      </c>
      <c r="J24" s="1428">
        <v>0</v>
      </c>
      <c r="K24" s="1425" t="s">
        <v>339</v>
      </c>
      <c r="L24" s="1429" t="s">
        <v>352</v>
      </c>
      <c r="M24" s="1413">
        <v>1</v>
      </c>
      <c r="N24" s="1414">
        <v>2.6845591803421134</v>
      </c>
      <c r="O24" s="1415" t="s">
        <v>3395</v>
      </c>
      <c r="P24" s="1429" t="s">
        <v>352</v>
      </c>
      <c r="Q24" s="1413">
        <v>1</v>
      </c>
      <c r="R24" s="1414">
        <v>2.6845591803421134</v>
      </c>
      <c r="S24" s="1415" t="s">
        <v>3395</v>
      </c>
      <c r="T24" s="1429" t="s">
        <v>352</v>
      </c>
      <c r="U24" s="1413">
        <v>1</v>
      </c>
      <c r="V24" s="1414">
        <v>2.6845591803421134</v>
      </c>
      <c r="W24" s="1415" t="s">
        <v>3395</v>
      </c>
      <c r="X24" s="1429" t="s">
        <v>352</v>
      </c>
      <c r="Y24" s="1413">
        <v>1</v>
      </c>
      <c r="Z24" s="1414">
        <v>2.6845591803421134</v>
      </c>
      <c r="AA24" s="1415" t="s">
        <v>3395</v>
      </c>
      <c r="AB24" s="1429">
        <v>60</v>
      </c>
      <c r="AC24" s="1413">
        <v>1</v>
      </c>
      <c r="AD24" s="1414">
        <v>2.6845591803421134</v>
      </c>
      <c r="AE24" s="1415" t="s">
        <v>3395</v>
      </c>
      <c r="AF24" s="1429" t="s">
        <v>352</v>
      </c>
      <c r="AG24" s="1413">
        <v>1</v>
      </c>
      <c r="AH24" s="1414">
        <v>2.6845591803421134</v>
      </c>
      <c r="AI24" s="1415" t="s">
        <v>3395</v>
      </c>
      <c r="AJ24" s="1429" t="s">
        <v>352</v>
      </c>
      <c r="AK24" s="1413">
        <v>1</v>
      </c>
      <c r="AL24" s="1414">
        <v>2.6845591803421134</v>
      </c>
      <c r="AM24" s="1415" t="s">
        <v>3395</v>
      </c>
      <c r="AN24" s="1429" t="s">
        <v>352</v>
      </c>
      <c r="AO24" s="1413">
        <v>1</v>
      </c>
      <c r="AP24" s="1414">
        <v>2.6845591803421134</v>
      </c>
      <c r="AQ24" s="1415" t="s">
        <v>3395</v>
      </c>
      <c r="AR24" s="1416"/>
      <c r="AS24" s="1416" t="s">
        <v>352</v>
      </c>
      <c r="AT24" s="1416" t="s">
        <v>352</v>
      </c>
      <c r="AU24" s="1417" t="s">
        <v>2543</v>
      </c>
      <c r="AV24" s="1385">
        <v>2</v>
      </c>
      <c r="AW24" s="1418">
        <v>1</v>
      </c>
      <c r="AX24" s="1418">
        <v>3</v>
      </c>
      <c r="AY24" s="1418">
        <v>1</v>
      </c>
      <c r="AZ24" s="1418">
        <v>1</v>
      </c>
      <c r="BA24" s="1418">
        <v>5</v>
      </c>
      <c r="BB24" s="1418">
        <v>3</v>
      </c>
      <c r="BC24" s="1419">
        <v>1.05</v>
      </c>
      <c r="BD24" s="1420">
        <v>2.0068634315013356</v>
      </c>
      <c r="BE24" s="1420">
        <v>2.0102913041850337</v>
      </c>
      <c r="BF24" s="1421" t="s">
        <v>3370</v>
      </c>
      <c r="BG24" s="1422">
        <v>1</v>
      </c>
      <c r="BH24" s="1422">
        <v>1.05</v>
      </c>
      <c r="BI24" s="1422">
        <v>1</v>
      </c>
      <c r="BJ24" s="1422">
        <v>1</v>
      </c>
      <c r="BK24" s="1422">
        <v>2</v>
      </c>
      <c r="BL24" s="1422">
        <v>1.05</v>
      </c>
    </row>
    <row r="25" spans="1:64" ht="60">
      <c r="A25" s="1368">
        <v>1259</v>
      </c>
      <c r="B25" s="1405" t="s">
        <v>469</v>
      </c>
      <c r="C25" s="1406" t="s">
        <v>469</v>
      </c>
      <c r="D25" s="1418" t="s">
        <v>470</v>
      </c>
      <c r="E25" s="1385" t="s">
        <v>352</v>
      </c>
      <c r="F25" s="1424" t="s">
        <v>51</v>
      </c>
      <c r="G25" s="1425" t="s">
        <v>465</v>
      </c>
      <c r="H25" s="1426" t="s">
        <v>352</v>
      </c>
      <c r="I25" s="1427" t="s">
        <v>352</v>
      </c>
      <c r="J25" s="1428">
        <v>0</v>
      </c>
      <c r="K25" s="1425" t="s">
        <v>339</v>
      </c>
      <c r="L25" s="1429">
        <v>60.728388506835202</v>
      </c>
      <c r="M25" s="1413">
        <v>1</v>
      </c>
      <c r="N25" s="1414">
        <v>2.6845591803421134</v>
      </c>
      <c r="O25" s="1415" t="s">
        <v>3392</v>
      </c>
      <c r="P25" s="1429">
        <v>315.09544783807115</v>
      </c>
      <c r="Q25" s="1413">
        <v>1</v>
      </c>
      <c r="R25" s="1414">
        <v>2.6845591803421134</v>
      </c>
      <c r="S25" s="1415" t="s">
        <v>3392</v>
      </c>
      <c r="T25" s="1429">
        <v>280.25002644987057</v>
      </c>
      <c r="U25" s="1413">
        <v>1</v>
      </c>
      <c r="V25" s="1414">
        <v>2.6845591803421134</v>
      </c>
      <c r="W25" s="1415" t="s">
        <v>3392</v>
      </c>
      <c r="X25" s="1429">
        <v>3727.5247807444939</v>
      </c>
      <c r="Y25" s="1413">
        <v>1</v>
      </c>
      <c r="Z25" s="1414">
        <v>2.6845591803421134</v>
      </c>
      <c r="AA25" s="1415" t="s">
        <v>3392</v>
      </c>
      <c r="AB25" s="1429">
        <v>0</v>
      </c>
      <c r="AC25" s="1413">
        <v>1</v>
      </c>
      <c r="AD25" s="1414">
        <v>2.6845591803421134</v>
      </c>
      <c r="AE25" s="1415" t="s">
        <v>3392</v>
      </c>
      <c r="AF25" s="1429">
        <v>412.37882840994513</v>
      </c>
      <c r="AG25" s="1413">
        <v>1</v>
      </c>
      <c r="AH25" s="1414">
        <v>2.6845591803421134</v>
      </c>
      <c r="AI25" s="1415" t="s">
        <v>3392</v>
      </c>
      <c r="AJ25" s="1429">
        <v>417.04005289974111</v>
      </c>
      <c r="AK25" s="1413">
        <v>1</v>
      </c>
      <c r="AL25" s="1414">
        <v>2.6845591803421134</v>
      </c>
      <c r="AM25" s="1415" t="s">
        <v>3392</v>
      </c>
      <c r="AN25" s="1429">
        <v>708.70209371606757</v>
      </c>
      <c r="AO25" s="1413">
        <v>1</v>
      </c>
      <c r="AP25" s="1414">
        <v>2.6845591803421134</v>
      </c>
      <c r="AQ25" s="1415" t="s">
        <v>3392</v>
      </c>
      <c r="AR25" s="1416">
        <v>1.4540218195266275</v>
      </c>
      <c r="AS25" s="1430" t="s">
        <v>2544</v>
      </c>
      <c r="AT25" s="1416">
        <v>17.61</v>
      </c>
      <c r="AU25" s="1417" t="s">
        <v>2540</v>
      </c>
      <c r="AV25" s="1385">
        <v>2</v>
      </c>
      <c r="AW25" s="1418">
        <v>1</v>
      </c>
      <c r="AX25" s="1418">
        <v>3</v>
      </c>
      <c r="AY25" s="1418">
        <v>1</v>
      </c>
      <c r="AZ25" s="1418">
        <v>1</v>
      </c>
      <c r="BA25" s="1418">
        <v>5</v>
      </c>
      <c r="BB25" s="1418">
        <v>3</v>
      </c>
      <c r="BC25" s="1419">
        <v>1.05</v>
      </c>
      <c r="BD25" s="1420">
        <v>2.0068634315013356</v>
      </c>
      <c r="BE25" s="1420">
        <v>2.0102913041850337</v>
      </c>
      <c r="BF25" s="1421" t="s">
        <v>3370</v>
      </c>
      <c r="BG25" s="1422">
        <v>1</v>
      </c>
      <c r="BH25" s="1422">
        <v>1.05</v>
      </c>
      <c r="BI25" s="1422">
        <v>1</v>
      </c>
      <c r="BJ25" s="1422">
        <v>1</v>
      </c>
      <c r="BK25" s="1422">
        <v>2</v>
      </c>
      <c r="BL25" s="1422">
        <v>1.05</v>
      </c>
    </row>
    <row r="26" spans="1:64" ht="12.75">
      <c r="A26" s="1432">
        <v>1260</v>
      </c>
      <c r="B26" s="1405"/>
      <c r="C26" s="1406" t="s">
        <v>469</v>
      </c>
      <c r="D26" s="1418" t="s">
        <v>470</v>
      </c>
      <c r="E26" s="1385" t="s">
        <v>352</v>
      </c>
      <c r="F26" s="1424" t="s">
        <v>3396</v>
      </c>
      <c r="G26" s="1425" t="s">
        <v>465</v>
      </c>
      <c r="H26" s="1426" t="s">
        <v>352</v>
      </c>
      <c r="I26" s="1427" t="s">
        <v>352</v>
      </c>
      <c r="J26" s="1428">
        <v>0</v>
      </c>
      <c r="K26" s="1425" t="s">
        <v>339</v>
      </c>
      <c r="L26" s="1429" t="s">
        <v>352</v>
      </c>
      <c r="M26" s="1413">
        <v>1</v>
      </c>
      <c r="N26" s="1414">
        <v>2.6845591803421134</v>
      </c>
      <c r="O26" s="1415" t="s">
        <v>3397</v>
      </c>
      <c r="P26" s="1429" t="s">
        <v>352</v>
      </c>
      <c r="Q26" s="1413">
        <v>1</v>
      </c>
      <c r="R26" s="1414">
        <v>2.6845591803421134</v>
      </c>
      <c r="S26" s="1415" t="s">
        <v>3397</v>
      </c>
      <c r="T26" s="1429" t="s">
        <v>352</v>
      </c>
      <c r="U26" s="1413">
        <v>1</v>
      </c>
      <c r="V26" s="1414">
        <v>2.6845591803421134</v>
      </c>
      <c r="W26" s="1415" t="s">
        <v>3397</v>
      </c>
      <c r="X26" s="1429" t="s">
        <v>352</v>
      </c>
      <c r="Y26" s="1413">
        <v>1</v>
      </c>
      <c r="Z26" s="1414">
        <v>2.6845591803421134</v>
      </c>
      <c r="AA26" s="1415" t="s">
        <v>3397</v>
      </c>
      <c r="AB26" s="1429">
        <v>1286</v>
      </c>
      <c r="AC26" s="1413">
        <v>1</v>
      </c>
      <c r="AD26" s="1414">
        <v>2.6845591803421134</v>
      </c>
      <c r="AE26" s="1415" t="s">
        <v>3397</v>
      </c>
      <c r="AF26" s="1429" t="s">
        <v>352</v>
      </c>
      <c r="AG26" s="1413">
        <v>1</v>
      </c>
      <c r="AH26" s="1414">
        <v>2.6845591803421134</v>
      </c>
      <c r="AI26" s="1415" t="s">
        <v>3397</v>
      </c>
      <c r="AJ26" s="1429" t="s">
        <v>352</v>
      </c>
      <c r="AK26" s="1413">
        <v>1</v>
      </c>
      <c r="AL26" s="1414">
        <v>2.6845591803421134</v>
      </c>
      <c r="AM26" s="1415" t="s">
        <v>3397</v>
      </c>
      <c r="AN26" s="1429" t="s">
        <v>352</v>
      </c>
      <c r="AO26" s="1413">
        <v>1</v>
      </c>
      <c r="AP26" s="1414">
        <v>2.6845591803421134</v>
      </c>
      <c r="AQ26" s="1415" t="s">
        <v>3397</v>
      </c>
      <c r="AR26" s="1416"/>
      <c r="AS26" s="1416" t="s">
        <v>352</v>
      </c>
      <c r="AT26" s="1416" t="s">
        <v>352</v>
      </c>
      <c r="AU26" s="1417" t="s">
        <v>2545</v>
      </c>
      <c r="AV26" s="1385">
        <v>2</v>
      </c>
      <c r="AW26" s="1418">
        <v>1</v>
      </c>
      <c r="AX26" s="1418">
        <v>3</v>
      </c>
      <c r="AY26" s="1418">
        <v>1</v>
      </c>
      <c r="AZ26" s="1418">
        <v>1</v>
      </c>
      <c r="BA26" s="1418">
        <v>5</v>
      </c>
      <c r="BB26" s="1418">
        <v>3</v>
      </c>
      <c r="BC26" s="1419">
        <v>1.05</v>
      </c>
      <c r="BD26" s="1420">
        <v>2.0068634315013356</v>
      </c>
      <c r="BE26" s="1420">
        <v>2.0102913041850337</v>
      </c>
      <c r="BF26" s="1421" t="s">
        <v>3370</v>
      </c>
      <c r="BG26" s="1422">
        <v>1</v>
      </c>
      <c r="BH26" s="1422">
        <v>1.05</v>
      </c>
      <c r="BI26" s="1422">
        <v>1</v>
      </c>
      <c r="BJ26" s="1422">
        <v>1</v>
      </c>
      <c r="BK26" s="1422">
        <v>2</v>
      </c>
      <c r="BL26" s="1422">
        <v>1.05</v>
      </c>
    </row>
    <row r="27" spans="1:64" ht="24">
      <c r="A27" s="1368">
        <v>1274</v>
      </c>
      <c r="B27" s="1405" t="s">
        <v>469</v>
      </c>
      <c r="C27" s="1406" t="s">
        <v>469</v>
      </c>
      <c r="D27" s="1418" t="s">
        <v>470</v>
      </c>
      <c r="E27" s="1385" t="s">
        <v>352</v>
      </c>
      <c r="F27" s="1424" t="s">
        <v>3375</v>
      </c>
      <c r="G27" s="1425" t="s">
        <v>465</v>
      </c>
      <c r="H27" s="1426" t="s">
        <v>352</v>
      </c>
      <c r="I27" s="1427" t="s">
        <v>352</v>
      </c>
      <c r="J27" s="1428">
        <v>0</v>
      </c>
      <c r="K27" s="1425" t="s">
        <v>339</v>
      </c>
      <c r="L27" s="1429">
        <v>0.8693877551020408</v>
      </c>
      <c r="M27" s="1413">
        <v>1</v>
      </c>
      <c r="N27" s="1414">
        <v>2.6845591803421134</v>
      </c>
      <c r="O27" s="1415" t="s">
        <v>3392</v>
      </c>
      <c r="P27" s="1429">
        <v>26.08163265306122</v>
      </c>
      <c r="Q27" s="1413">
        <v>1</v>
      </c>
      <c r="R27" s="1414">
        <v>2.6845591803421134</v>
      </c>
      <c r="S27" s="1415" t="s">
        <v>3392</v>
      </c>
      <c r="T27" s="1429">
        <v>21.73469387755102</v>
      </c>
      <c r="U27" s="1413">
        <v>1</v>
      </c>
      <c r="V27" s="1414">
        <v>2.6845591803421134</v>
      </c>
      <c r="W27" s="1415" t="s">
        <v>3392</v>
      </c>
      <c r="X27" s="1429">
        <v>235.51714285714283</v>
      </c>
      <c r="Y27" s="1413">
        <v>1</v>
      </c>
      <c r="Z27" s="1414">
        <v>2.6845591803421134</v>
      </c>
      <c r="AA27" s="1415" t="s">
        <v>3392</v>
      </c>
      <c r="AB27" s="1429">
        <v>0</v>
      </c>
      <c r="AC27" s="1413">
        <v>1</v>
      </c>
      <c r="AD27" s="1414">
        <v>2.6845591803421134</v>
      </c>
      <c r="AE27" s="1415" t="s">
        <v>3392</v>
      </c>
      <c r="AF27" s="1429">
        <v>41.730612244897955</v>
      </c>
      <c r="AG27" s="1413">
        <v>1</v>
      </c>
      <c r="AH27" s="1414">
        <v>2.6845591803421134</v>
      </c>
      <c r="AI27" s="1415" t="s">
        <v>3392</v>
      </c>
      <c r="AJ27" s="1429">
        <v>43.469387755102041</v>
      </c>
      <c r="AK27" s="1413">
        <v>1</v>
      </c>
      <c r="AL27" s="1414">
        <v>2.6845591803421134</v>
      </c>
      <c r="AM27" s="1415" t="s">
        <v>3392</v>
      </c>
      <c r="AN27" s="1429">
        <v>44.94734693877551</v>
      </c>
      <c r="AO27" s="1413">
        <v>1</v>
      </c>
      <c r="AP27" s="1414">
        <v>2.6845591803421134</v>
      </c>
      <c r="AQ27" s="1415" t="s">
        <v>3392</v>
      </c>
      <c r="AR27" s="1416">
        <v>0.33501756656804732</v>
      </c>
      <c r="AS27" s="1416"/>
      <c r="AT27" s="1416">
        <v>2.13</v>
      </c>
      <c r="AU27" s="1417" t="s">
        <v>2540</v>
      </c>
      <c r="AV27" s="1385">
        <v>2</v>
      </c>
      <c r="AW27" s="1418">
        <v>1</v>
      </c>
      <c r="AX27" s="1418">
        <v>3</v>
      </c>
      <c r="AY27" s="1418">
        <v>1</v>
      </c>
      <c r="AZ27" s="1418">
        <v>1</v>
      </c>
      <c r="BA27" s="1418">
        <v>5</v>
      </c>
      <c r="BB27" s="1418">
        <v>3</v>
      </c>
      <c r="BC27" s="1419">
        <v>1.05</v>
      </c>
      <c r="BD27" s="1420">
        <v>2.0068634315013356</v>
      </c>
      <c r="BE27" s="1420">
        <v>2.0102913041850337</v>
      </c>
      <c r="BF27" s="1421" t="s">
        <v>3370</v>
      </c>
      <c r="BG27" s="1422">
        <v>1</v>
      </c>
      <c r="BH27" s="1422">
        <v>1.05</v>
      </c>
      <c r="BI27" s="1422">
        <v>1</v>
      </c>
      <c r="BJ27" s="1422">
        <v>1</v>
      </c>
      <c r="BK27" s="1422">
        <v>2</v>
      </c>
      <c r="BL27" s="1422">
        <v>1.05</v>
      </c>
    </row>
    <row r="28" spans="1:64" ht="24">
      <c r="A28" s="1431">
        <v>1257</v>
      </c>
      <c r="B28" s="1405" t="s">
        <v>469</v>
      </c>
      <c r="C28" s="1406" t="s">
        <v>469</v>
      </c>
      <c r="D28" s="1385" t="s">
        <v>470</v>
      </c>
      <c r="E28" s="1418" t="s">
        <v>352</v>
      </c>
      <c r="F28" s="1424" t="s">
        <v>3376</v>
      </c>
      <c r="G28" s="1425" t="s">
        <v>465</v>
      </c>
      <c r="H28" s="1426" t="s">
        <v>352</v>
      </c>
      <c r="I28" s="1427" t="s">
        <v>352</v>
      </c>
      <c r="J28" s="1428">
        <v>0</v>
      </c>
      <c r="K28" s="1425" t="s">
        <v>339</v>
      </c>
      <c r="L28" s="1429">
        <v>5.4570259208731244E-2</v>
      </c>
      <c r="M28" s="1413">
        <v>1</v>
      </c>
      <c r="N28" s="1414">
        <v>2.6845591803421134</v>
      </c>
      <c r="O28" s="1415" t="s">
        <v>3392</v>
      </c>
      <c r="P28" s="1429">
        <v>0.10231923601637108</v>
      </c>
      <c r="Q28" s="1413">
        <v>1</v>
      </c>
      <c r="R28" s="1414">
        <v>2.6845591803421134</v>
      </c>
      <c r="S28" s="1415" t="s">
        <v>3392</v>
      </c>
      <c r="T28" s="1429">
        <v>6.8212824010914053E-2</v>
      </c>
      <c r="U28" s="1413">
        <v>1</v>
      </c>
      <c r="V28" s="1414">
        <v>2.6845591803421134</v>
      </c>
      <c r="W28" s="1415" t="s">
        <v>3392</v>
      </c>
      <c r="X28" s="1429">
        <v>0.75034106412005463</v>
      </c>
      <c r="Y28" s="1413">
        <v>1</v>
      </c>
      <c r="Z28" s="1414">
        <v>2.6845591803421134</v>
      </c>
      <c r="AA28" s="1415" t="s">
        <v>3392</v>
      </c>
      <c r="AB28" s="1429">
        <v>0</v>
      </c>
      <c r="AC28" s="1413">
        <v>1</v>
      </c>
      <c r="AD28" s="1414">
        <v>2.6845591803421134</v>
      </c>
      <c r="AE28" s="1415" t="s">
        <v>3392</v>
      </c>
      <c r="AF28" s="1429">
        <v>0.13642564802182811</v>
      </c>
      <c r="AG28" s="1413">
        <v>1</v>
      </c>
      <c r="AH28" s="1414">
        <v>2.6845591803421134</v>
      </c>
      <c r="AI28" s="1415" t="s">
        <v>3392</v>
      </c>
      <c r="AJ28" s="1429">
        <v>0.13642564802182811</v>
      </c>
      <c r="AK28" s="1413">
        <v>1</v>
      </c>
      <c r="AL28" s="1414">
        <v>2.6845591803421134</v>
      </c>
      <c r="AM28" s="1415" t="s">
        <v>3392</v>
      </c>
      <c r="AN28" s="1429">
        <v>0.13642564802182811</v>
      </c>
      <c r="AO28" s="1413">
        <v>1</v>
      </c>
      <c r="AP28" s="1414">
        <v>2.6845591803421134</v>
      </c>
      <c r="AQ28" s="1415" t="s">
        <v>3392</v>
      </c>
      <c r="AR28" s="1416"/>
      <c r="AS28" s="1416"/>
      <c r="AT28" s="1416">
        <v>0.2</v>
      </c>
      <c r="AU28" s="1417" t="s">
        <v>2540</v>
      </c>
      <c r="AV28" s="1385">
        <v>2</v>
      </c>
      <c r="AW28" s="1418">
        <v>1</v>
      </c>
      <c r="AX28" s="1418">
        <v>3</v>
      </c>
      <c r="AY28" s="1418">
        <v>1</v>
      </c>
      <c r="AZ28" s="1418">
        <v>1</v>
      </c>
      <c r="BA28" s="1418">
        <v>5</v>
      </c>
      <c r="BB28" s="1418">
        <v>3</v>
      </c>
      <c r="BC28" s="1419">
        <v>1.05</v>
      </c>
      <c r="BD28" s="1420">
        <v>2.0068634315013356</v>
      </c>
      <c r="BE28" s="1420">
        <v>2.0102913041850337</v>
      </c>
      <c r="BF28" s="1421" t="s">
        <v>3370</v>
      </c>
      <c r="BG28" s="1422">
        <v>1</v>
      </c>
      <c r="BH28" s="1422">
        <v>1.05</v>
      </c>
      <c r="BI28" s="1422">
        <v>1</v>
      </c>
      <c r="BJ28" s="1422">
        <v>1</v>
      </c>
      <c r="BK28" s="1422">
        <v>2</v>
      </c>
      <c r="BL28" s="1422">
        <v>1.05</v>
      </c>
    </row>
    <row r="29" spans="1:64" ht="24">
      <c r="A29" s="1431">
        <v>252</v>
      </c>
      <c r="B29" s="1405" t="s">
        <v>469</v>
      </c>
      <c r="C29" s="1406" t="s">
        <v>469</v>
      </c>
      <c r="D29" s="1418" t="s">
        <v>470</v>
      </c>
      <c r="E29" s="1385" t="s">
        <v>352</v>
      </c>
      <c r="F29" s="1424" t="s">
        <v>3167</v>
      </c>
      <c r="G29" s="1425" t="s">
        <v>465</v>
      </c>
      <c r="H29" s="1426" t="s">
        <v>352</v>
      </c>
      <c r="I29" s="1427" t="s">
        <v>352</v>
      </c>
      <c r="J29" s="1428">
        <v>0</v>
      </c>
      <c r="K29" s="1425" t="s">
        <v>339</v>
      </c>
      <c r="L29" s="1429">
        <v>5.4570259208731244E-2</v>
      </c>
      <c r="M29" s="1413">
        <v>1</v>
      </c>
      <c r="N29" s="1414">
        <v>2.6845591803421134</v>
      </c>
      <c r="O29" s="1415" t="s">
        <v>3392</v>
      </c>
      <c r="P29" s="1429">
        <v>0.10231923601637108</v>
      </c>
      <c r="Q29" s="1413">
        <v>1</v>
      </c>
      <c r="R29" s="1414">
        <v>2.6845591803421134</v>
      </c>
      <c r="S29" s="1415" t="s">
        <v>3392</v>
      </c>
      <c r="T29" s="1429">
        <v>6.8212824010914053E-2</v>
      </c>
      <c r="U29" s="1413">
        <v>1</v>
      </c>
      <c r="V29" s="1414">
        <v>2.6845591803421134</v>
      </c>
      <c r="W29" s="1415" t="s">
        <v>3392</v>
      </c>
      <c r="X29" s="1429">
        <v>0.75034106412005463</v>
      </c>
      <c r="Y29" s="1413">
        <v>1</v>
      </c>
      <c r="Z29" s="1414">
        <v>2.6845591803421134</v>
      </c>
      <c r="AA29" s="1415" t="s">
        <v>3392</v>
      </c>
      <c r="AB29" s="1429">
        <v>0</v>
      </c>
      <c r="AC29" s="1413">
        <v>1</v>
      </c>
      <c r="AD29" s="1414">
        <v>2.6845591803421134</v>
      </c>
      <c r="AE29" s="1415" t="s">
        <v>3392</v>
      </c>
      <c r="AF29" s="1429">
        <v>0.13642564802182811</v>
      </c>
      <c r="AG29" s="1413">
        <v>1</v>
      </c>
      <c r="AH29" s="1414">
        <v>2.6845591803421134</v>
      </c>
      <c r="AI29" s="1415" t="s">
        <v>3392</v>
      </c>
      <c r="AJ29" s="1429">
        <v>0.13642564802182811</v>
      </c>
      <c r="AK29" s="1413">
        <v>1</v>
      </c>
      <c r="AL29" s="1414">
        <v>2.6845591803421134</v>
      </c>
      <c r="AM29" s="1415" t="s">
        <v>3392</v>
      </c>
      <c r="AN29" s="1429">
        <v>0.13642564802182811</v>
      </c>
      <c r="AO29" s="1413">
        <v>1</v>
      </c>
      <c r="AP29" s="1414">
        <v>2.6845591803421134</v>
      </c>
      <c r="AQ29" s="1415" t="s">
        <v>3392</v>
      </c>
      <c r="AR29" s="1416"/>
      <c r="AS29" s="1416"/>
      <c r="AT29" s="1416">
        <v>2E-3</v>
      </c>
      <c r="AU29" s="1417" t="s">
        <v>2540</v>
      </c>
      <c r="AV29" s="1385">
        <v>2</v>
      </c>
      <c r="AW29" s="1418">
        <v>1</v>
      </c>
      <c r="AX29" s="1418">
        <v>3</v>
      </c>
      <c r="AY29" s="1418">
        <v>1</v>
      </c>
      <c r="AZ29" s="1418">
        <v>1</v>
      </c>
      <c r="BA29" s="1418">
        <v>5</v>
      </c>
      <c r="BB29" s="1418">
        <v>3</v>
      </c>
      <c r="BC29" s="1419">
        <v>1.05</v>
      </c>
      <c r="BD29" s="1420">
        <v>2.0068634315013356</v>
      </c>
      <c r="BE29" s="1420">
        <v>2.0102913041850337</v>
      </c>
      <c r="BF29" s="1421" t="s">
        <v>3370</v>
      </c>
      <c r="BG29" s="1422">
        <v>1</v>
      </c>
      <c r="BH29" s="1422">
        <v>1.05</v>
      </c>
      <c r="BI29" s="1422">
        <v>1</v>
      </c>
      <c r="BJ29" s="1422">
        <v>1</v>
      </c>
      <c r="BK29" s="1422">
        <v>2</v>
      </c>
      <c r="BL29" s="1422">
        <v>1.05</v>
      </c>
    </row>
    <row r="30" spans="1:64" ht="24">
      <c r="A30" s="1431">
        <v>1153</v>
      </c>
      <c r="B30" s="1405" t="s">
        <v>422</v>
      </c>
      <c r="C30" s="1406" t="s">
        <v>469</v>
      </c>
      <c r="D30" s="1418" t="s">
        <v>470</v>
      </c>
      <c r="E30" s="1385" t="s">
        <v>352</v>
      </c>
      <c r="F30" s="1424" t="s">
        <v>3009</v>
      </c>
      <c r="G30" s="1425" t="s">
        <v>465</v>
      </c>
      <c r="H30" s="1426" t="s">
        <v>352</v>
      </c>
      <c r="I30" s="1427" t="s">
        <v>352</v>
      </c>
      <c r="J30" s="1428">
        <v>0</v>
      </c>
      <c r="K30" s="1425" t="s">
        <v>339</v>
      </c>
      <c r="L30" s="1429">
        <v>70.643328952863541</v>
      </c>
      <c r="M30" s="1413">
        <v>1</v>
      </c>
      <c r="N30" s="1414">
        <v>2.6845591803421134</v>
      </c>
      <c r="O30" s="1415" t="s">
        <v>3392</v>
      </c>
      <c r="P30" s="1429">
        <v>318.46764484784359</v>
      </c>
      <c r="Q30" s="1413">
        <v>1</v>
      </c>
      <c r="R30" s="1414">
        <v>2.6845591803421134</v>
      </c>
      <c r="S30" s="1415" t="s">
        <v>3392</v>
      </c>
      <c r="T30" s="1429">
        <v>303.44645710944673</v>
      </c>
      <c r="U30" s="1413">
        <v>1</v>
      </c>
      <c r="V30" s="1414">
        <v>2.6845591803421134</v>
      </c>
      <c r="W30" s="1415" t="s">
        <v>3392</v>
      </c>
      <c r="X30" s="1429">
        <v>3867.6385792243227</v>
      </c>
      <c r="Y30" s="1413">
        <v>1</v>
      </c>
      <c r="Z30" s="1414">
        <v>2.6845591803421134</v>
      </c>
      <c r="AA30" s="1415" t="s">
        <v>3392</v>
      </c>
      <c r="AB30" s="1429">
        <v>2707.12</v>
      </c>
      <c r="AC30" s="1413">
        <v>1</v>
      </c>
      <c r="AD30" s="1414">
        <v>2.6845591803421134</v>
      </c>
      <c r="AE30" s="1415" t="s">
        <v>3392</v>
      </c>
      <c r="AF30" s="1429">
        <v>377.21903666787313</v>
      </c>
      <c r="AG30" s="1413">
        <v>1</v>
      </c>
      <c r="AH30" s="1414">
        <v>2.6845591803421134</v>
      </c>
      <c r="AI30" s="1415" t="s">
        <v>3392</v>
      </c>
      <c r="AJ30" s="1429">
        <v>381.11291421889359</v>
      </c>
      <c r="AK30" s="1413">
        <v>1</v>
      </c>
      <c r="AL30" s="1414">
        <v>2.6845591803421134</v>
      </c>
      <c r="AM30" s="1415" t="s">
        <v>3392</v>
      </c>
      <c r="AN30" s="1429">
        <v>740.72271013726083</v>
      </c>
      <c r="AO30" s="1413">
        <v>1</v>
      </c>
      <c r="AP30" s="1414">
        <v>2.6845591803421134</v>
      </c>
      <c r="AQ30" s="1415" t="s">
        <v>3392</v>
      </c>
      <c r="AR30" s="1416"/>
      <c r="AS30" s="1416"/>
      <c r="AT30" s="1416">
        <v>14.700000000000001</v>
      </c>
      <c r="AU30" s="1417" t="s">
        <v>2540</v>
      </c>
      <c r="AV30" s="1385">
        <v>2</v>
      </c>
      <c r="AW30" s="1418">
        <v>1</v>
      </c>
      <c r="AX30" s="1418">
        <v>3</v>
      </c>
      <c r="AY30" s="1418">
        <v>1</v>
      </c>
      <c r="AZ30" s="1418">
        <v>1</v>
      </c>
      <c r="BA30" s="1418">
        <v>5</v>
      </c>
      <c r="BB30" s="1418">
        <v>3</v>
      </c>
      <c r="BC30" s="1419">
        <v>1.05</v>
      </c>
      <c r="BD30" s="1420">
        <v>2.0068634315013356</v>
      </c>
      <c r="BE30" s="1420">
        <v>2.0102913041850337</v>
      </c>
      <c r="BF30" s="1421" t="s">
        <v>3370</v>
      </c>
      <c r="BG30" s="1422">
        <v>1</v>
      </c>
      <c r="BH30" s="1422">
        <v>1.05</v>
      </c>
      <c r="BI30" s="1422">
        <v>1</v>
      </c>
      <c r="BJ30" s="1422">
        <v>1</v>
      </c>
      <c r="BK30" s="1422">
        <v>2</v>
      </c>
      <c r="BL30" s="1422">
        <v>1.05</v>
      </c>
    </row>
    <row r="31" spans="1:64" ht="24">
      <c r="A31" s="1434" t="s">
        <v>1861</v>
      </c>
      <c r="B31" s="1405" t="s">
        <v>90</v>
      </c>
      <c r="C31" s="1406" t="s">
        <v>469</v>
      </c>
      <c r="D31" s="1418" t="s">
        <v>470</v>
      </c>
      <c r="E31" s="1385" t="s">
        <v>352</v>
      </c>
      <c r="F31" s="1424" t="s">
        <v>3066</v>
      </c>
      <c r="G31" s="1425" t="s">
        <v>336</v>
      </c>
      <c r="H31" s="1426" t="s">
        <v>352</v>
      </c>
      <c r="I31" s="1427" t="s">
        <v>352</v>
      </c>
      <c r="J31" s="1428">
        <v>0</v>
      </c>
      <c r="K31" s="1425" t="s">
        <v>341</v>
      </c>
      <c r="L31" s="1429">
        <v>9.7627489868307489</v>
      </c>
      <c r="M31" s="1413">
        <v>1</v>
      </c>
      <c r="N31" s="1414">
        <v>2.943712415755229</v>
      </c>
      <c r="O31" s="1415" t="s">
        <v>3377</v>
      </c>
      <c r="P31" s="1429">
        <v>42.952713533981111</v>
      </c>
      <c r="Q31" s="1413">
        <v>1</v>
      </c>
      <c r="R31" s="1414">
        <v>2.943712415755229</v>
      </c>
      <c r="S31" s="1415" t="s">
        <v>3377</v>
      </c>
      <c r="T31" s="1429">
        <v>38.611223988640475</v>
      </c>
      <c r="U31" s="1413">
        <v>1</v>
      </c>
      <c r="V31" s="1414">
        <v>2.943712415755229</v>
      </c>
      <c r="W31" s="1415" t="s">
        <v>3377</v>
      </c>
      <c r="X31" s="1429">
        <v>493.87811693626975</v>
      </c>
      <c r="Y31" s="1413">
        <v>1</v>
      </c>
      <c r="Z31" s="1414">
        <v>2.943712415755229</v>
      </c>
      <c r="AA31" s="1415" t="s">
        <v>3377</v>
      </c>
      <c r="AB31" s="1429">
        <v>4328.5716000000002</v>
      </c>
      <c r="AC31" s="1413">
        <v>1</v>
      </c>
      <c r="AD31" s="1414">
        <v>2.943712415755229</v>
      </c>
      <c r="AE31" s="1415" t="s">
        <v>3377</v>
      </c>
      <c r="AF31" s="1429" t="s">
        <v>352</v>
      </c>
      <c r="AG31" s="1413">
        <v>1</v>
      </c>
      <c r="AH31" s="1414">
        <v>2.943712415755229</v>
      </c>
      <c r="AI31" s="1415" t="s">
        <v>3377</v>
      </c>
      <c r="AJ31" s="1429" t="s">
        <v>352</v>
      </c>
      <c r="AK31" s="1413">
        <v>1</v>
      </c>
      <c r="AL31" s="1414">
        <v>2.943712415755229</v>
      </c>
      <c r="AM31" s="1415" t="s">
        <v>3377</v>
      </c>
      <c r="AN31" s="1429" t="s">
        <v>352</v>
      </c>
      <c r="AO31" s="1413">
        <v>1</v>
      </c>
      <c r="AP31" s="1414">
        <v>2.943712415755229</v>
      </c>
      <c r="AQ31" s="1415" t="s">
        <v>3377</v>
      </c>
      <c r="AR31" s="1416"/>
      <c r="AS31" s="1416"/>
      <c r="AT31" s="1416">
        <v>2.1475200000000005</v>
      </c>
      <c r="AU31" s="1417" t="s">
        <v>11</v>
      </c>
      <c r="AV31" s="1385">
        <v>4</v>
      </c>
      <c r="AW31" s="1418">
        <v>5</v>
      </c>
      <c r="AX31" s="1418" t="s">
        <v>194</v>
      </c>
      <c r="AY31" s="1418" t="s">
        <v>194</v>
      </c>
      <c r="AZ31" s="1418" t="s">
        <v>194</v>
      </c>
      <c r="BA31" s="1418" t="s">
        <v>194</v>
      </c>
      <c r="BB31" s="1418">
        <v>5</v>
      </c>
      <c r="BC31" s="1419">
        <v>2</v>
      </c>
      <c r="BD31" s="1420">
        <v>1.5598204153209623</v>
      </c>
      <c r="BE31" s="1420">
        <v>2.2783828565357878</v>
      </c>
      <c r="BF31" s="1421" t="s">
        <v>52</v>
      </c>
      <c r="BG31" s="1422">
        <v>1.5</v>
      </c>
      <c r="BH31" s="1422">
        <v>1</v>
      </c>
      <c r="BI31" s="1422">
        <v>1</v>
      </c>
      <c r="BJ31" s="1422">
        <v>1</v>
      </c>
      <c r="BK31" s="1422">
        <v>1</v>
      </c>
      <c r="BL31" s="1422">
        <v>1.2</v>
      </c>
    </row>
    <row r="32" spans="1:64" ht="12.75">
      <c r="A32" s="1435" t="s">
        <v>1856</v>
      </c>
      <c r="B32" s="1405"/>
      <c r="C32" s="1406" t="s">
        <v>469</v>
      </c>
      <c r="D32" s="1418" t="s">
        <v>470</v>
      </c>
      <c r="E32" s="1385" t="s">
        <v>352</v>
      </c>
      <c r="F32" s="1424" t="s">
        <v>1858</v>
      </c>
      <c r="G32" s="1425" t="s">
        <v>465</v>
      </c>
      <c r="H32" s="1426" t="s">
        <v>352</v>
      </c>
      <c r="I32" s="1427" t="s">
        <v>352</v>
      </c>
      <c r="J32" s="1428">
        <v>0</v>
      </c>
      <c r="K32" s="1425" t="s">
        <v>341</v>
      </c>
      <c r="L32" s="1429" t="s">
        <v>352</v>
      </c>
      <c r="M32" s="1413">
        <v>1</v>
      </c>
      <c r="N32" s="1414">
        <v>2.943712415755229</v>
      </c>
      <c r="O32" s="1415" t="s">
        <v>3377</v>
      </c>
      <c r="P32" s="1429" t="s">
        <v>352</v>
      </c>
      <c r="Q32" s="1413">
        <v>1</v>
      </c>
      <c r="R32" s="1414">
        <v>2.943712415755229</v>
      </c>
      <c r="S32" s="1415" t="s">
        <v>3377</v>
      </c>
      <c r="T32" s="1429" t="s">
        <v>352</v>
      </c>
      <c r="U32" s="1413">
        <v>1</v>
      </c>
      <c r="V32" s="1414">
        <v>2.943712415755229</v>
      </c>
      <c r="W32" s="1415" t="s">
        <v>3377</v>
      </c>
      <c r="X32" s="1429" t="s">
        <v>352</v>
      </c>
      <c r="Y32" s="1413">
        <v>1</v>
      </c>
      <c r="Z32" s="1414">
        <v>2.943712415755229</v>
      </c>
      <c r="AA32" s="1415" t="s">
        <v>3377</v>
      </c>
      <c r="AB32" s="1429" t="s">
        <v>352</v>
      </c>
      <c r="AC32" s="1413">
        <v>1</v>
      </c>
      <c r="AD32" s="1414">
        <v>2.943712415755229</v>
      </c>
      <c r="AE32" s="1415" t="s">
        <v>3377</v>
      </c>
      <c r="AF32" s="1429">
        <v>54.256015324219725</v>
      </c>
      <c r="AG32" s="1413">
        <v>1</v>
      </c>
      <c r="AH32" s="1414">
        <v>2.943712415755229</v>
      </c>
      <c r="AI32" s="1415" t="s">
        <v>3377</v>
      </c>
      <c r="AJ32" s="1429">
        <v>54.873647977280953</v>
      </c>
      <c r="AK32" s="1413">
        <v>1</v>
      </c>
      <c r="AL32" s="1414">
        <v>2.943712415755229</v>
      </c>
      <c r="AM32" s="1415" t="s">
        <v>3377</v>
      </c>
      <c r="AN32" s="1429">
        <v>94.038635732382971</v>
      </c>
      <c r="AO32" s="1413">
        <v>1</v>
      </c>
      <c r="AP32" s="1414">
        <v>2.943712415755229</v>
      </c>
      <c r="AQ32" s="1415" t="s">
        <v>3377</v>
      </c>
      <c r="AR32" s="1416"/>
      <c r="AS32" s="1416"/>
      <c r="AT32" s="1416">
        <v>2.1475199999999997</v>
      </c>
      <c r="AU32" s="1417" t="s">
        <v>11</v>
      </c>
      <c r="AV32" s="1385">
        <v>4</v>
      </c>
      <c r="AW32" s="1418">
        <v>5</v>
      </c>
      <c r="AX32" s="1418" t="s">
        <v>194</v>
      </c>
      <c r="AY32" s="1418" t="s">
        <v>194</v>
      </c>
      <c r="AZ32" s="1418" t="s">
        <v>194</v>
      </c>
      <c r="BA32" s="1418" t="s">
        <v>194</v>
      </c>
      <c r="BB32" s="1418">
        <v>5</v>
      </c>
      <c r="BC32" s="1419">
        <v>2</v>
      </c>
      <c r="BD32" s="1420">
        <v>1.5598204153209623</v>
      </c>
      <c r="BE32" s="1420">
        <v>2.2783828565357878</v>
      </c>
      <c r="BF32" s="1421" t="s">
        <v>52</v>
      </c>
      <c r="BG32" s="1422">
        <v>1.5</v>
      </c>
      <c r="BH32" s="1422">
        <v>1</v>
      </c>
      <c r="BI32" s="1422">
        <v>1</v>
      </c>
      <c r="BJ32" s="1422">
        <v>1</v>
      </c>
      <c r="BK32" s="1422">
        <v>1</v>
      </c>
      <c r="BL32" s="1422">
        <v>1.2</v>
      </c>
    </row>
    <row r="33" spans="1:64" ht="12.75">
      <c r="A33" s="1436" t="s">
        <v>1868</v>
      </c>
      <c r="B33" s="1405" t="s">
        <v>469</v>
      </c>
      <c r="C33" s="1406" t="s">
        <v>469</v>
      </c>
      <c r="D33" s="1418" t="s">
        <v>470</v>
      </c>
      <c r="E33" s="1385" t="s">
        <v>352</v>
      </c>
      <c r="F33" s="1424" t="s">
        <v>3378</v>
      </c>
      <c r="G33" s="1425" t="s">
        <v>336</v>
      </c>
      <c r="H33" s="1426" t="s">
        <v>352</v>
      </c>
      <c r="I33" s="1427" t="s">
        <v>352</v>
      </c>
      <c r="J33" s="1428">
        <v>0</v>
      </c>
      <c r="K33" s="1425" t="s">
        <v>341</v>
      </c>
      <c r="L33" s="1429">
        <v>70.434491232563971</v>
      </c>
      <c r="M33" s="1413">
        <v>1</v>
      </c>
      <c r="N33" s="1414">
        <v>2.943712415755229</v>
      </c>
      <c r="O33" s="1415" t="s">
        <v>3379</v>
      </c>
      <c r="P33" s="1429">
        <v>288.26776289779212</v>
      </c>
      <c r="Q33" s="1413">
        <v>1</v>
      </c>
      <c r="R33" s="1414">
        <v>2.943712415755229</v>
      </c>
      <c r="S33" s="1415" t="s">
        <v>3379</v>
      </c>
      <c r="T33" s="1429">
        <v>262.12599159172532</v>
      </c>
      <c r="U33" s="1413">
        <v>1</v>
      </c>
      <c r="V33" s="1414">
        <v>2.943712415755229</v>
      </c>
      <c r="W33" s="1415" t="s">
        <v>3379</v>
      </c>
      <c r="X33" s="1429">
        <v>3318.4484381212242</v>
      </c>
      <c r="Y33" s="1413">
        <v>1</v>
      </c>
      <c r="Z33" s="1414">
        <v>2.943712415755229</v>
      </c>
      <c r="AA33" s="1415" t="s">
        <v>3379</v>
      </c>
      <c r="AB33" s="1429">
        <v>16004.66</v>
      </c>
      <c r="AC33" s="1413">
        <v>1</v>
      </c>
      <c r="AD33" s="1414">
        <v>2.943712415755229</v>
      </c>
      <c r="AE33" s="1415" t="s">
        <v>3379</v>
      </c>
      <c r="AF33" s="1429" t="s">
        <v>352</v>
      </c>
      <c r="AG33" s="1413">
        <v>1</v>
      </c>
      <c r="AH33" s="1414">
        <v>2.943712415755229</v>
      </c>
      <c r="AI33" s="1415" t="s">
        <v>3379</v>
      </c>
      <c r="AJ33" s="1429" t="s">
        <v>352</v>
      </c>
      <c r="AK33" s="1413">
        <v>1</v>
      </c>
      <c r="AL33" s="1414">
        <v>2.943712415755229</v>
      </c>
      <c r="AM33" s="1415" t="s">
        <v>3379</v>
      </c>
      <c r="AN33" s="1429" t="s">
        <v>352</v>
      </c>
      <c r="AO33" s="1413">
        <v>1</v>
      </c>
      <c r="AP33" s="1414">
        <v>2.943712415755229</v>
      </c>
      <c r="AQ33" s="1415" t="s">
        <v>3379</v>
      </c>
      <c r="AR33" s="1416"/>
      <c r="AS33" s="1416"/>
      <c r="AT33" s="1416" t="s">
        <v>352</v>
      </c>
      <c r="AU33" s="1417" t="s">
        <v>19</v>
      </c>
      <c r="AV33" s="1385">
        <v>4</v>
      </c>
      <c r="AW33" s="1418">
        <v>5</v>
      </c>
      <c r="AX33" s="1418" t="s">
        <v>194</v>
      </c>
      <c r="AY33" s="1418" t="s">
        <v>194</v>
      </c>
      <c r="AZ33" s="1418" t="s">
        <v>194</v>
      </c>
      <c r="BA33" s="1418" t="s">
        <v>194</v>
      </c>
      <c r="BB33" s="1418">
        <v>5</v>
      </c>
      <c r="BC33" s="1419">
        <v>2</v>
      </c>
      <c r="BD33" s="1420">
        <v>1.5598204153209623</v>
      </c>
      <c r="BE33" s="1420">
        <v>2.2783828565357878</v>
      </c>
      <c r="BF33" s="1421" t="s">
        <v>52</v>
      </c>
      <c r="BG33" s="1422">
        <v>1.5</v>
      </c>
      <c r="BH33" s="1422">
        <v>1</v>
      </c>
      <c r="BI33" s="1422">
        <v>1</v>
      </c>
      <c r="BJ33" s="1422">
        <v>1</v>
      </c>
      <c r="BK33" s="1422">
        <v>1</v>
      </c>
      <c r="BL33" s="1422">
        <v>1.2</v>
      </c>
    </row>
    <row r="34" spans="1:64" ht="12.75">
      <c r="A34" s="1432">
        <v>1841</v>
      </c>
      <c r="B34" s="1405" t="s">
        <v>469</v>
      </c>
      <c r="C34" s="1406" t="s">
        <v>469</v>
      </c>
      <c r="D34" s="1418" t="s">
        <v>470</v>
      </c>
      <c r="E34" s="1385" t="s">
        <v>352</v>
      </c>
      <c r="F34" s="1424" t="s">
        <v>53</v>
      </c>
      <c r="G34" s="1425" t="s">
        <v>465</v>
      </c>
      <c r="H34" s="1426" t="s">
        <v>352</v>
      </c>
      <c r="I34" s="1427" t="s">
        <v>352</v>
      </c>
      <c r="J34" s="1428">
        <v>0</v>
      </c>
      <c r="K34" s="1425" t="s">
        <v>341</v>
      </c>
      <c r="L34" s="1429" t="s">
        <v>352</v>
      </c>
      <c r="M34" s="1413">
        <v>1</v>
      </c>
      <c r="N34" s="1414">
        <v>2.943712415755229</v>
      </c>
      <c r="O34" s="1415" t="s">
        <v>3379</v>
      </c>
      <c r="P34" s="1429" t="s">
        <v>352</v>
      </c>
      <c r="Q34" s="1413">
        <v>1</v>
      </c>
      <c r="R34" s="1414">
        <v>2.943712415755229</v>
      </c>
      <c r="S34" s="1415" t="s">
        <v>3379</v>
      </c>
      <c r="T34" s="1429" t="s">
        <v>352</v>
      </c>
      <c r="U34" s="1413">
        <v>1</v>
      </c>
      <c r="V34" s="1414">
        <v>2.943712415755229</v>
      </c>
      <c r="W34" s="1415" t="s">
        <v>3379</v>
      </c>
      <c r="X34" s="1429" t="s">
        <v>352</v>
      </c>
      <c r="Y34" s="1413">
        <v>1</v>
      </c>
      <c r="Z34" s="1414">
        <v>2.943712415755229</v>
      </c>
      <c r="AA34" s="1415" t="s">
        <v>3379</v>
      </c>
      <c r="AB34" s="1429" t="s">
        <v>352</v>
      </c>
      <c r="AC34" s="1413">
        <v>1</v>
      </c>
      <c r="AD34" s="1414">
        <v>2.943712415755229</v>
      </c>
      <c r="AE34" s="1415" t="s">
        <v>3379</v>
      </c>
      <c r="AF34" s="1429">
        <v>200.5062520811872</v>
      </c>
      <c r="AG34" s="1413">
        <v>1</v>
      </c>
      <c r="AH34" s="1414">
        <v>2.943712415755229</v>
      </c>
      <c r="AI34" s="1415" t="s">
        <v>3379</v>
      </c>
      <c r="AJ34" s="1429">
        <v>202.5650275913913</v>
      </c>
      <c r="AK34" s="1413">
        <v>1</v>
      </c>
      <c r="AL34" s="1414">
        <v>2.943712415755229</v>
      </c>
      <c r="AM34" s="1415" t="s">
        <v>3379</v>
      </c>
      <c r="AN34" s="1429">
        <v>333.11498677506472</v>
      </c>
      <c r="AO34" s="1413">
        <v>1</v>
      </c>
      <c r="AP34" s="1414">
        <v>2.943712415755229</v>
      </c>
      <c r="AQ34" s="1415" t="s">
        <v>3379</v>
      </c>
      <c r="AR34" s="1416"/>
      <c r="AS34" s="1416"/>
      <c r="AT34" s="1416">
        <v>7.4803999999999995</v>
      </c>
      <c r="AU34" s="1417" t="s">
        <v>19</v>
      </c>
      <c r="AV34" s="1385">
        <v>4</v>
      </c>
      <c r="AW34" s="1418">
        <v>5</v>
      </c>
      <c r="AX34" s="1418" t="s">
        <v>194</v>
      </c>
      <c r="AY34" s="1418" t="s">
        <v>194</v>
      </c>
      <c r="AZ34" s="1418" t="s">
        <v>194</v>
      </c>
      <c r="BA34" s="1418" t="s">
        <v>194</v>
      </c>
      <c r="BB34" s="1418">
        <v>5</v>
      </c>
      <c r="BC34" s="1419">
        <v>2</v>
      </c>
      <c r="BD34" s="1420">
        <v>1.5598204153209623</v>
      </c>
      <c r="BE34" s="1420">
        <v>2.2783828565357878</v>
      </c>
      <c r="BF34" s="1421" t="s">
        <v>52</v>
      </c>
      <c r="BG34" s="1422">
        <v>1.5</v>
      </c>
      <c r="BH34" s="1422">
        <v>1</v>
      </c>
      <c r="BI34" s="1422">
        <v>1</v>
      </c>
      <c r="BJ34" s="1422">
        <v>1</v>
      </c>
      <c r="BK34" s="1422">
        <v>1</v>
      </c>
      <c r="BL34" s="1422">
        <v>1.2</v>
      </c>
    </row>
    <row r="35" spans="1:64" ht="24">
      <c r="A35" s="1433">
        <v>4001</v>
      </c>
      <c r="B35" s="1405" t="s">
        <v>91</v>
      </c>
      <c r="C35" s="1406"/>
      <c r="D35" s="1418" t="s">
        <v>470</v>
      </c>
      <c r="E35" s="1385" t="s">
        <v>352</v>
      </c>
      <c r="F35" s="1424" t="s">
        <v>3380</v>
      </c>
      <c r="G35" s="1425" t="s">
        <v>336</v>
      </c>
      <c r="H35" s="1426" t="s">
        <v>352</v>
      </c>
      <c r="I35" s="1427" t="s">
        <v>352</v>
      </c>
      <c r="J35" s="1428">
        <v>0</v>
      </c>
      <c r="K35" s="1425" t="s">
        <v>339</v>
      </c>
      <c r="L35" s="1429">
        <v>67.982496589358803</v>
      </c>
      <c r="M35" s="1413">
        <v>1</v>
      </c>
      <c r="N35" s="1414">
        <v>2.6813234927255585</v>
      </c>
      <c r="O35" s="1415" t="s">
        <v>3381</v>
      </c>
      <c r="P35" s="1429">
        <v>353.14843110504785</v>
      </c>
      <c r="Q35" s="1413">
        <v>1</v>
      </c>
      <c r="R35" s="1414">
        <v>2.6813234927255585</v>
      </c>
      <c r="S35" s="1415" t="s">
        <v>3381</v>
      </c>
      <c r="T35" s="1429">
        <v>309.96562073669855</v>
      </c>
      <c r="U35" s="1413">
        <v>1</v>
      </c>
      <c r="V35" s="1414">
        <v>2.6813234927255585</v>
      </c>
      <c r="W35" s="1415" t="s">
        <v>3381</v>
      </c>
      <c r="X35" s="1429">
        <v>4050.8318281036836</v>
      </c>
      <c r="Y35" s="1413">
        <v>1</v>
      </c>
      <c r="Z35" s="1414">
        <v>2.6813234927255585</v>
      </c>
      <c r="AA35" s="1415" t="s">
        <v>3381</v>
      </c>
      <c r="AB35" s="1429">
        <v>1356</v>
      </c>
      <c r="AC35" s="1413">
        <v>1</v>
      </c>
      <c r="AD35" s="1414">
        <v>2.6813234927255585</v>
      </c>
      <c r="AE35" s="1415" t="s">
        <v>3381</v>
      </c>
      <c r="AF35" s="1429">
        <v>470.07124147339698</v>
      </c>
      <c r="AG35" s="1413">
        <v>1</v>
      </c>
      <c r="AH35" s="1414">
        <v>2.6813234927255585</v>
      </c>
      <c r="AI35" s="1415" t="s">
        <v>3381</v>
      </c>
      <c r="AJ35" s="1429">
        <v>476.47124147339707</v>
      </c>
      <c r="AK35" s="1413">
        <v>1</v>
      </c>
      <c r="AL35" s="1414">
        <v>2.6813234927255585</v>
      </c>
      <c r="AM35" s="1415" t="s">
        <v>3381</v>
      </c>
      <c r="AN35" s="1429">
        <v>769.61124147339694</v>
      </c>
      <c r="AO35" s="1413">
        <v>1</v>
      </c>
      <c r="AP35" s="1414">
        <v>2.6813234927255585</v>
      </c>
      <c r="AQ35" s="1415" t="s">
        <v>3381</v>
      </c>
      <c r="AR35" s="1416"/>
      <c r="AS35" s="1416"/>
      <c r="AT35" s="1416">
        <v>20.171999999999997</v>
      </c>
      <c r="AU35" s="1417" t="s">
        <v>348</v>
      </c>
      <c r="AV35" s="1385">
        <v>2</v>
      </c>
      <c r="AW35" s="1418">
        <v>1</v>
      </c>
      <c r="AX35" s="1418">
        <v>3</v>
      </c>
      <c r="AY35" s="1418">
        <v>1</v>
      </c>
      <c r="AZ35" s="1418">
        <v>1</v>
      </c>
      <c r="BA35" s="1418">
        <v>5</v>
      </c>
      <c r="BB35" s="1418">
        <v>6</v>
      </c>
      <c r="BC35" s="1419">
        <v>1.05</v>
      </c>
      <c r="BD35" s="1420">
        <v>2.0034330064319432</v>
      </c>
      <c r="BE35" s="1420">
        <v>2.0068634315013356</v>
      </c>
      <c r="BF35" s="1421" t="s">
        <v>3370</v>
      </c>
      <c r="BG35" s="1422">
        <v>1</v>
      </c>
      <c r="BH35" s="1422">
        <v>1.05</v>
      </c>
      <c r="BI35" s="1422">
        <v>1</v>
      </c>
      <c r="BJ35" s="1422">
        <v>1</v>
      </c>
      <c r="BK35" s="1422">
        <v>2</v>
      </c>
      <c r="BL35" s="1422">
        <v>1</v>
      </c>
    </row>
    <row r="36" spans="1:64" ht="12.75">
      <c r="A36" s="1433">
        <v>3974</v>
      </c>
      <c r="B36" s="1405" t="s">
        <v>469</v>
      </c>
      <c r="C36" s="1406"/>
      <c r="D36" s="1418" t="s">
        <v>470</v>
      </c>
      <c r="E36" s="1385" t="s">
        <v>352</v>
      </c>
      <c r="F36" s="1424" t="s">
        <v>3382</v>
      </c>
      <c r="G36" s="1425" t="s">
        <v>336</v>
      </c>
      <c r="H36" s="1426" t="s">
        <v>352</v>
      </c>
      <c r="I36" s="1427" t="s">
        <v>352</v>
      </c>
      <c r="J36" s="1428">
        <v>0</v>
      </c>
      <c r="K36" s="1425" t="s">
        <v>339</v>
      </c>
      <c r="L36" s="1429">
        <v>1.6371077762619373</v>
      </c>
      <c r="M36" s="1413">
        <v>1</v>
      </c>
      <c r="N36" s="1414">
        <v>2.6813234927255585</v>
      </c>
      <c r="O36" s="1415" t="s">
        <v>3381</v>
      </c>
      <c r="P36" s="1429">
        <v>3.0695770804911322</v>
      </c>
      <c r="Q36" s="1413">
        <v>1</v>
      </c>
      <c r="R36" s="1414">
        <v>2.6813234927255585</v>
      </c>
      <c r="S36" s="1415" t="s">
        <v>3381</v>
      </c>
      <c r="T36" s="1429">
        <v>2.0463847203274215</v>
      </c>
      <c r="U36" s="1413">
        <v>1</v>
      </c>
      <c r="V36" s="1414">
        <v>2.6813234927255585</v>
      </c>
      <c r="W36" s="1415" t="s">
        <v>3381</v>
      </c>
      <c r="X36" s="1429">
        <v>22.510231923601641</v>
      </c>
      <c r="Y36" s="1413">
        <v>1</v>
      </c>
      <c r="Z36" s="1414">
        <v>2.6813234927255585</v>
      </c>
      <c r="AA36" s="1415" t="s">
        <v>3381</v>
      </c>
      <c r="AB36" s="1429">
        <v>0</v>
      </c>
      <c r="AC36" s="1413">
        <v>1</v>
      </c>
      <c r="AD36" s="1414">
        <v>2.6813234927255585</v>
      </c>
      <c r="AE36" s="1415" t="s">
        <v>3381</v>
      </c>
      <c r="AF36" s="1429">
        <v>4.0927694406548429</v>
      </c>
      <c r="AG36" s="1413">
        <v>1</v>
      </c>
      <c r="AH36" s="1414">
        <v>2.6813234927255585</v>
      </c>
      <c r="AI36" s="1415" t="s">
        <v>3381</v>
      </c>
      <c r="AJ36" s="1429">
        <v>4.0927694406548429</v>
      </c>
      <c r="AK36" s="1413">
        <v>1</v>
      </c>
      <c r="AL36" s="1414">
        <v>2.6813234927255585</v>
      </c>
      <c r="AM36" s="1415" t="s">
        <v>3381</v>
      </c>
      <c r="AN36" s="1429">
        <v>4.0927694406548429</v>
      </c>
      <c r="AO36" s="1413">
        <v>1</v>
      </c>
      <c r="AP36" s="1414">
        <v>2.6813234927255585</v>
      </c>
      <c r="AQ36" s="1415" t="s">
        <v>3381</v>
      </c>
      <c r="AR36" s="1416"/>
      <c r="AS36" s="1416"/>
      <c r="AT36" s="1416">
        <v>0.06</v>
      </c>
      <c r="AU36" s="1417" t="s">
        <v>348</v>
      </c>
      <c r="AV36" s="1385">
        <v>2</v>
      </c>
      <c r="AW36" s="1418">
        <v>1</v>
      </c>
      <c r="AX36" s="1418">
        <v>3</v>
      </c>
      <c r="AY36" s="1418">
        <v>1</v>
      </c>
      <c r="AZ36" s="1418">
        <v>1</v>
      </c>
      <c r="BA36" s="1418">
        <v>5</v>
      </c>
      <c r="BB36" s="1418">
        <v>6</v>
      </c>
      <c r="BC36" s="1419">
        <v>1.05</v>
      </c>
      <c r="BD36" s="1420">
        <v>2.0034330064319432</v>
      </c>
      <c r="BE36" s="1420">
        <v>2.0068634315013356</v>
      </c>
      <c r="BF36" s="1421" t="s">
        <v>3370</v>
      </c>
      <c r="BG36" s="1422">
        <v>1</v>
      </c>
      <c r="BH36" s="1422">
        <v>1.05</v>
      </c>
      <c r="BI36" s="1422">
        <v>1</v>
      </c>
      <c r="BJ36" s="1422">
        <v>1</v>
      </c>
      <c r="BK36" s="1422">
        <v>2</v>
      </c>
      <c r="BL36" s="1422">
        <v>1</v>
      </c>
    </row>
    <row r="37" spans="1:64">
      <c r="AR37" s="1416"/>
      <c r="AS37" s="1416"/>
      <c r="AT37" s="1379"/>
    </row>
    <row r="38" spans="1:64">
      <c r="B38" s="1405"/>
      <c r="C38" s="1406"/>
      <c r="D38" s="1418"/>
      <c r="E38" s="1385"/>
      <c r="F38" s="1424" t="s">
        <v>76</v>
      </c>
      <c r="G38" s="1425"/>
      <c r="H38" s="1427"/>
      <c r="I38" s="1427"/>
      <c r="J38" s="1428"/>
      <c r="K38" s="1425" t="s">
        <v>339</v>
      </c>
      <c r="L38" s="1441">
        <v>217.98087081897762</v>
      </c>
      <c r="P38" s="1441">
        <v>715.87855889968523</v>
      </c>
      <c r="T38" s="1441">
        <v>643.52039981067458</v>
      </c>
      <c r="X38" s="1441">
        <v>8231.3019489378294</v>
      </c>
      <c r="AB38" s="1441">
        <v>72142.86</v>
      </c>
      <c r="AF38" s="1441">
        <v>904.26692207032886</v>
      </c>
      <c r="AJ38" s="1441">
        <v>914.56079962134925</v>
      </c>
      <c r="AN38" s="1441">
        <v>1567.3105955397168</v>
      </c>
      <c r="AR38" s="1442">
        <v>21.436566198224853</v>
      </c>
      <c r="AS38" s="1442"/>
      <c r="AT38" s="1442">
        <v>35.792000000000009</v>
      </c>
    </row>
    <row r="40" spans="1:64">
      <c r="L40" s="1443" t="s">
        <v>2546</v>
      </c>
      <c r="M40" s="1374"/>
      <c r="N40" s="1374"/>
      <c r="P40" s="1443" t="s">
        <v>2547</v>
      </c>
      <c r="Q40" s="1374"/>
      <c r="R40" s="1374"/>
      <c r="T40" s="1443" t="s">
        <v>2547</v>
      </c>
      <c r="U40" s="1374"/>
      <c r="V40" s="1374"/>
      <c r="X40" s="1443" t="s">
        <v>2547</v>
      </c>
      <c r="Y40" s="1374"/>
      <c r="Z40" s="1374"/>
      <c r="AB40" s="1443" t="s">
        <v>2548</v>
      </c>
      <c r="AC40" s="1374"/>
      <c r="AD40" s="1374"/>
      <c r="AF40" s="1443" t="s">
        <v>2547</v>
      </c>
      <c r="AG40" s="1374"/>
      <c r="AH40" s="1374"/>
      <c r="AJ40" s="1443" t="s">
        <v>2547</v>
      </c>
      <c r="AN40" s="1443" t="s">
        <v>2547</v>
      </c>
    </row>
    <row r="41" spans="1:64">
      <c r="AB41" s="1379" t="s">
        <v>2549</v>
      </c>
      <c r="AU41" s="1417"/>
    </row>
    <row r="43" spans="1:64">
      <c r="D43" s="1444"/>
    </row>
    <row r="44" spans="1:64">
      <c r="L44" s="1379" t="s">
        <v>1215</v>
      </c>
    </row>
    <row r="45" spans="1:64">
      <c r="B45" s="1439" t="s">
        <v>2550</v>
      </c>
      <c r="F45" s="1439" t="s">
        <v>2551</v>
      </c>
      <c r="G45" s="1379" t="s">
        <v>2084</v>
      </c>
      <c r="L45" s="1379" t="s">
        <v>2552</v>
      </c>
      <c r="O45" s="1440" t="s">
        <v>2084</v>
      </c>
      <c r="P45" s="1440"/>
      <c r="S45" s="1440" t="s">
        <v>2084</v>
      </c>
      <c r="T45" s="1440"/>
      <c r="W45" s="1440" t="s">
        <v>2084</v>
      </c>
      <c r="X45" s="1440"/>
      <c r="AA45" s="1440" t="s">
        <v>2084</v>
      </c>
      <c r="AB45" s="1440"/>
      <c r="AE45" s="1440" t="s">
        <v>2084</v>
      </c>
      <c r="AF45" s="1440"/>
      <c r="AI45" s="1440" t="s">
        <v>2084</v>
      </c>
      <c r="AJ45" s="1440"/>
      <c r="AM45" s="1440" t="s">
        <v>2084</v>
      </c>
      <c r="AN45" s="1440"/>
      <c r="AR45" s="1440" t="s">
        <v>2084</v>
      </c>
    </row>
    <row r="46" spans="1:64">
      <c r="L46" s="1439" t="s">
        <v>339</v>
      </c>
      <c r="P46" s="1440"/>
      <c r="T46" s="1440"/>
      <c r="X46" s="1440"/>
      <c r="AB46" s="1440"/>
      <c r="AF46" s="1440"/>
      <c r="AJ46" s="1440"/>
      <c r="AN46" s="1440"/>
    </row>
    <row r="47" spans="1:64" ht="24">
      <c r="B47" s="1439" t="s">
        <v>2553</v>
      </c>
      <c r="F47" s="1439" t="s">
        <v>2554</v>
      </c>
      <c r="G47" s="1440">
        <v>50</v>
      </c>
      <c r="L47" s="1445">
        <v>12.488000000000001</v>
      </c>
      <c r="O47" s="1440">
        <v>0</v>
      </c>
      <c r="P47" s="1445">
        <v>0</v>
      </c>
      <c r="S47" s="1440">
        <v>0</v>
      </c>
      <c r="T47" s="1445">
        <v>0</v>
      </c>
      <c r="W47" s="1440">
        <v>0</v>
      </c>
      <c r="X47" s="1445">
        <v>0</v>
      </c>
      <c r="AA47" s="1440">
        <v>0</v>
      </c>
      <c r="AB47" s="1445">
        <v>0</v>
      </c>
      <c r="AE47" s="1440">
        <v>0</v>
      </c>
      <c r="AF47" s="1445">
        <v>0</v>
      </c>
      <c r="AI47" s="1440">
        <v>0</v>
      </c>
      <c r="AJ47" s="1445">
        <v>0</v>
      </c>
      <c r="AM47" s="1440">
        <v>0</v>
      </c>
      <c r="AN47" s="1445">
        <v>0</v>
      </c>
      <c r="AR47" s="1379">
        <v>10.009609224855861</v>
      </c>
      <c r="AS47" s="1379"/>
      <c r="AT47" s="1379">
        <v>2.5</v>
      </c>
    </row>
    <row r="48" spans="1:64" s="1375" customFormat="1" ht="24">
      <c r="A48" s="1379"/>
      <c r="B48" s="1439" t="s">
        <v>2555</v>
      </c>
      <c r="C48" s="1438"/>
      <c r="D48" s="1379"/>
      <c r="E48" s="1379"/>
      <c r="F48" s="1439"/>
      <c r="G48" s="1440"/>
      <c r="H48" s="1379"/>
      <c r="I48" s="1379"/>
      <c r="J48" s="1379"/>
      <c r="K48" s="1379"/>
      <c r="L48" s="1440"/>
      <c r="M48" s="1440"/>
      <c r="N48" s="1440"/>
      <c r="O48" s="1440"/>
      <c r="P48" s="1440"/>
      <c r="Q48" s="1440"/>
      <c r="R48" s="1440"/>
      <c r="S48" s="1440"/>
      <c r="T48" s="1440"/>
      <c r="U48" s="1440"/>
      <c r="V48" s="1440"/>
      <c r="W48" s="1440"/>
      <c r="X48" s="1440"/>
      <c r="Y48" s="1440"/>
      <c r="Z48" s="1440"/>
      <c r="AA48" s="1440"/>
      <c r="AB48" s="1440"/>
      <c r="AC48" s="1440"/>
      <c r="AD48" s="1440"/>
      <c r="AE48" s="1440"/>
      <c r="AF48" s="1440"/>
      <c r="AG48" s="1440"/>
      <c r="AH48" s="1440"/>
      <c r="AI48" s="1440"/>
      <c r="AJ48" s="1440"/>
      <c r="AK48" s="1440"/>
      <c r="AL48" s="1440"/>
      <c r="AM48" s="1440"/>
      <c r="AN48" s="1440"/>
      <c r="AO48" s="1440"/>
      <c r="AP48" s="1440"/>
      <c r="AQ48" s="1440"/>
      <c r="AR48" s="1379"/>
      <c r="AS48" s="1379"/>
      <c r="AT48" s="1379"/>
      <c r="AV48" s="1400"/>
      <c r="AW48" s="1378"/>
      <c r="AX48" s="1378"/>
      <c r="AY48" s="1378"/>
      <c r="AZ48" s="1378"/>
      <c r="BA48" s="1378"/>
      <c r="BB48" s="1378"/>
      <c r="BC48" s="1378"/>
      <c r="BD48" s="1378"/>
      <c r="BE48" s="1378"/>
      <c r="BF48" s="1378"/>
      <c r="BG48" s="1379"/>
      <c r="BH48" s="1379"/>
      <c r="BI48" s="1379"/>
      <c r="BJ48" s="1379"/>
      <c r="BK48" s="1379"/>
      <c r="BL48" s="1379"/>
    </row>
    <row r="49" spans="1:64" s="1375" customFormat="1">
      <c r="A49" s="1379"/>
      <c r="B49" s="1379"/>
      <c r="C49" s="1438"/>
      <c r="D49" s="1379"/>
      <c r="E49" s="1379"/>
      <c r="F49" s="1439" t="s">
        <v>2556</v>
      </c>
      <c r="G49" s="1440">
        <v>100</v>
      </c>
      <c r="H49" s="1379"/>
      <c r="I49" s="1379"/>
      <c r="J49" s="1379"/>
      <c r="K49" s="1379"/>
      <c r="L49" s="1445">
        <v>1.9020408163265308</v>
      </c>
      <c r="M49" s="1440"/>
      <c r="N49" s="1440"/>
      <c r="O49" s="1440">
        <v>3000</v>
      </c>
      <c r="P49" s="1445">
        <v>57.061224489795919</v>
      </c>
      <c r="Q49" s="1440"/>
      <c r="R49" s="1440"/>
      <c r="S49" s="1440">
        <v>2500</v>
      </c>
      <c r="T49" s="1445">
        <v>47.551020408163268</v>
      </c>
      <c r="U49" s="1440"/>
      <c r="V49" s="1440"/>
      <c r="W49" s="1440">
        <v>27090</v>
      </c>
      <c r="X49" s="1445">
        <v>515.26285714285711</v>
      </c>
      <c r="Y49" s="1440"/>
      <c r="Z49" s="1440"/>
      <c r="AA49" s="1440">
        <v>0</v>
      </c>
      <c r="AB49" s="1445">
        <v>0</v>
      </c>
      <c r="AC49" s="1440"/>
      <c r="AD49" s="1440"/>
      <c r="AE49" s="1440">
        <v>4800</v>
      </c>
      <c r="AF49" s="1445">
        <v>91.29795918367347</v>
      </c>
      <c r="AG49" s="1440"/>
      <c r="AH49" s="1440"/>
      <c r="AI49" s="1440">
        <v>5000</v>
      </c>
      <c r="AJ49" s="1445">
        <v>95.102040816326536</v>
      </c>
      <c r="AK49" s="1440"/>
      <c r="AL49" s="1440"/>
      <c r="AM49" s="1446">
        <v>5170</v>
      </c>
      <c r="AN49" s="1445">
        <v>98.335510204081643</v>
      </c>
      <c r="AO49" s="1440"/>
      <c r="AP49" s="1440"/>
      <c r="AQ49" s="1440"/>
      <c r="AR49" s="1379">
        <v>245</v>
      </c>
      <c r="AS49" s="1379"/>
      <c r="AT49" s="1379">
        <v>4.66</v>
      </c>
      <c r="AV49" s="1400"/>
      <c r="AW49" s="1378"/>
      <c r="AX49" s="1378"/>
      <c r="AY49" s="1378"/>
      <c r="AZ49" s="1378"/>
      <c r="BA49" s="1378"/>
      <c r="BB49" s="1378"/>
      <c r="BC49" s="1378"/>
      <c r="BD49" s="1378"/>
      <c r="BE49" s="1378"/>
      <c r="BF49" s="1378"/>
      <c r="BG49" s="1379"/>
      <c r="BH49" s="1379"/>
      <c r="BI49" s="1379"/>
      <c r="BJ49" s="1379"/>
      <c r="BK49" s="1379"/>
      <c r="BL49" s="1379"/>
    </row>
    <row r="50" spans="1:64" s="1375" customFormat="1">
      <c r="A50" s="1379"/>
      <c r="B50" s="1437"/>
      <c r="C50" s="1438"/>
      <c r="D50" s="1379"/>
      <c r="E50" s="1379"/>
      <c r="F50" s="1439" t="s">
        <v>2557</v>
      </c>
      <c r="G50" s="1440"/>
      <c r="H50" s="1379"/>
      <c r="I50" s="1379"/>
      <c r="J50" s="1379"/>
      <c r="K50" s="1379"/>
      <c r="L50" s="1447">
        <v>2.1999999999999997</v>
      </c>
      <c r="M50" s="1440"/>
      <c r="N50" s="1440"/>
      <c r="O50" s="1440"/>
      <c r="P50" s="1447">
        <v>65.999999999999986</v>
      </c>
      <c r="Q50" s="1440"/>
      <c r="R50" s="1440"/>
      <c r="S50" s="1440"/>
      <c r="T50" s="1447">
        <v>54.999999999999993</v>
      </c>
      <c r="U50" s="1440"/>
      <c r="V50" s="1440"/>
      <c r="W50" s="1440"/>
      <c r="X50" s="1447">
        <v>595.9799999999999</v>
      </c>
      <c r="Y50" s="1440"/>
      <c r="Z50" s="1440"/>
      <c r="AA50" s="1440"/>
      <c r="AB50" s="1447">
        <v>0</v>
      </c>
      <c r="AC50" s="1440"/>
      <c r="AD50" s="1440"/>
      <c r="AE50" s="1440"/>
      <c r="AF50" s="1447">
        <v>105.6</v>
      </c>
      <c r="AG50" s="1440"/>
      <c r="AH50" s="1440"/>
      <c r="AI50" s="1440"/>
      <c r="AJ50" s="1447">
        <v>109.99999999999999</v>
      </c>
      <c r="AK50" s="1440"/>
      <c r="AL50" s="1440"/>
      <c r="AM50" s="1440"/>
      <c r="AN50" s="1447">
        <v>113.74000000000001</v>
      </c>
      <c r="AO50" s="1440"/>
      <c r="AP50" s="1440"/>
      <c r="AQ50" s="1440"/>
      <c r="AR50" s="1379"/>
      <c r="AS50" s="1379"/>
      <c r="AT50" s="1379">
        <v>5.39</v>
      </c>
      <c r="AV50" s="1400"/>
      <c r="AW50" s="1378"/>
      <c r="AX50" s="1378"/>
      <c r="AY50" s="1378"/>
      <c r="AZ50" s="1378"/>
      <c r="BA50" s="1378"/>
      <c r="BB50" s="1378"/>
      <c r="BC50" s="1378"/>
      <c r="BD50" s="1378"/>
      <c r="BE50" s="1378"/>
      <c r="BF50" s="1378"/>
      <c r="BG50" s="1379"/>
      <c r="BH50" s="1379"/>
      <c r="BI50" s="1379"/>
      <c r="BJ50" s="1379"/>
      <c r="BK50" s="1379"/>
      <c r="BL50" s="1379"/>
    </row>
    <row r="51" spans="1:64" s="1375" customFormat="1">
      <c r="A51" s="1379"/>
      <c r="B51" s="1437"/>
      <c r="C51" s="1438"/>
      <c r="D51" s="1379"/>
      <c r="E51" s="1379"/>
      <c r="F51" s="1439" t="s">
        <v>2558</v>
      </c>
      <c r="G51" s="1440"/>
      <c r="H51" s="1379"/>
      <c r="I51" s="1379"/>
      <c r="J51" s="1379"/>
      <c r="K51" s="1379"/>
      <c r="L51" s="1448">
        <v>0.8693877551020408</v>
      </c>
      <c r="M51" s="1440"/>
      <c r="N51" s="1440"/>
      <c r="O51" s="1440"/>
      <c r="P51" s="1448">
        <v>26.08163265306122</v>
      </c>
      <c r="Q51" s="1440"/>
      <c r="R51" s="1440"/>
      <c r="S51" s="1440"/>
      <c r="T51" s="1448">
        <v>21.73469387755102</v>
      </c>
      <c r="U51" s="1440"/>
      <c r="V51" s="1440"/>
      <c r="W51" s="1440"/>
      <c r="X51" s="1448">
        <v>235.51714285714283</v>
      </c>
      <c r="Y51" s="1440"/>
      <c r="Z51" s="1440"/>
      <c r="AA51" s="1440"/>
      <c r="AB51" s="1448">
        <v>0</v>
      </c>
      <c r="AC51" s="1440"/>
      <c r="AD51" s="1440"/>
      <c r="AE51" s="1440"/>
      <c r="AF51" s="1448">
        <v>41.730612244897955</v>
      </c>
      <c r="AG51" s="1440"/>
      <c r="AH51" s="1440"/>
      <c r="AI51" s="1440"/>
      <c r="AJ51" s="1448">
        <v>43.469387755102041</v>
      </c>
      <c r="AK51" s="1440"/>
      <c r="AL51" s="1440"/>
      <c r="AM51" s="1440"/>
      <c r="AN51" s="1448">
        <v>44.94734693877551</v>
      </c>
      <c r="AO51" s="1440"/>
      <c r="AP51" s="1440"/>
      <c r="AQ51" s="1440"/>
      <c r="AR51" s="1379"/>
      <c r="AS51" s="1379"/>
      <c r="AT51" s="1379">
        <v>2.13</v>
      </c>
      <c r="AV51" s="1400"/>
      <c r="AW51" s="1378"/>
      <c r="AX51" s="1378"/>
      <c r="AY51" s="1378"/>
      <c r="AZ51" s="1378"/>
      <c r="BA51" s="1378"/>
      <c r="BB51" s="1378"/>
      <c r="BC51" s="1378"/>
      <c r="BD51" s="1378"/>
      <c r="BE51" s="1378"/>
      <c r="BF51" s="1378"/>
      <c r="BG51" s="1379"/>
      <c r="BH51" s="1379"/>
      <c r="BI51" s="1379"/>
      <c r="BJ51" s="1379"/>
      <c r="BK51" s="1379"/>
      <c r="BL51" s="1379"/>
    </row>
    <row r="52" spans="1:64" s="1375" customFormat="1">
      <c r="A52" s="1379"/>
      <c r="B52" s="1437"/>
      <c r="C52" s="1438"/>
      <c r="D52" s="1379"/>
      <c r="E52" s="1379"/>
      <c r="F52" s="1439" t="s">
        <v>2559</v>
      </c>
      <c r="G52" s="1440"/>
      <c r="H52" s="1379"/>
      <c r="I52" s="1379"/>
      <c r="J52" s="1379"/>
      <c r="K52" s="1379"/>
      <c r="L52" s="1447">
        <v>0.1306122448979592</v>
      </c>
      <c r="M52" s="1440"/>
      <c r="N52" s="1440"/>
      <c r="O52" s="1440"/>
      <c r="P52" s="1447">
        <v>3.9183673469387754</v>
      </c>
      <c r="Q52" s="1440"/>
      <c r="R52" s="1440"/>
      <c r="S52" s="1440"/>
      <c r="T52" s="1447">
        <v>3.2653061224489797</v>
      </c>
      <c r="U52" s="1440"/>
      <c r="V52" s="1440"/>
      <c r="W52" s="1440"/>
      <c r="X52" s="1447">
        <v>35.382857142857141</v>
      </c>
      <c r="Y52" s="1440"/>
      <c r="Z52" s="1440"/>
      <c r="AA52" s="1440"/>
      <c r="AB52" s="1447">
        <v>0</v>
      </c>
      <c r="AC52" s="1440"/>
      <c r="AD52" s="1440"/>
      <c r="AE52" s="1440"/>
      <c r="AF52" s="1447">
        <v>6.2693877551020414</v>
      </c>
      <c r="AG52" s="1440"/>
      <c r="AH52" s="1440"/>
      <c r="AI52" s="1440"/>
      <c r="AJ52" s="1447">
        <v>6.5306122448979593</v>
      </c>
      <c r="AK52" s="1440"/>
      <c r="AL52" s="1440"/>
      <c r="AM52" s="1440"/>
      <c r="AN52" s="1447">
        <v>6.7526530612244908</v>
      </c>
      <c r="AO52" s="1440"/>
      <c r="AP52" s="1440"/>
      <c r="AQ52" s="1440"/>
      <c r="AR52" s="1379"/>
      <c r="AS52" s="1379"/>
      <c r="AT52" s="1379">
        <v>0.32</v>
      </c>
      <c r="AV52" s="1400"/>
      <c r="AW52" s="1378"/>
      <c r="AX52" s="1378"/>
      <c r="AY52" s="1378"/>
      <c r="AZ52" s="1378"/>
      <c r="BA52" s="1378"/>
      <c r="BB52" s="1378"/>
      <c r="BC52" s="1378"/>
      <c r="BD52" s="1378"/>
      <c r="BE52" s="1378"/>
      <c r="BF52" s="1378"/>
      <c r="BG52" s="1379"/>
      <c r="BH52" s="1379"/>
      <c r="BI52" s="1379"/>
      <c r="BJ52" s="1379"/>
      <c r="BK52" s="1379"/>
      <c r="BL52" s="1379"/>
    </row>
    <row r="53" spans="1:64" s="1375" customFormat="1">
      <c r="A53" s="1379"/>
      <c r="B53" s="1437"/>
      <c r="C53" s="1438"/>
      <c r="D53" s="1379"/>
      <c r="E53" s="1379"/>
      <c r="F53" s="1439" t="s">
        <v>2560</v>
      </c>
      <c r="G53" s="1440"/>
      <c r="H53" s="1379"/>
      <c r="I53" s="1379"/>
      <c r="J53" s="1379"/>
      <c r="K53" s="1379"/>
      <c r="L53" s="1445">
        <v>4.4897959183673473E-2</v>
      </c>
      <c r="M53" s="1440"/>
      <c r="N53" s="1440"/>
      <c r="O53" s="1440"/>
      <c r="P53" s="1445">
        <v>1.346938775510204</v>
      </c>
      <c r="Q53" s="1440"/>
      <c r="R53" s="1440"/>
      <c r="S53" s="1440"/>
      <c r="T53" s="1445">
        <v>1.1224489795918366</v>
      </c>
      <c r="U53" s="1440"/>
      <c r="V53" s="1440"/>
      <c r="W53" s="1440"/>
      <c r="X53" s="1445">
        <v>12.162857142857142</v>
      </c>
      <c r="Y53" s="1440"/>
      <c r="Z53" s="1440"/>
      <c r="AA53" s="1440"/>
      <c r="AB53" s="1445">
        <v>0</v>
      </c>
      <c r="AC53" s="1440"/>
      <c r="AD53" s="1440"/>
      <c r="AE53" s="1440"/>
      <c r="AF53" s="1445">
        <v>2.1551020408163266</v>
      </c>
      <c r="AG53" s="1440"/>
      <c r="AH53" s="1440"/>
      <c r="AI53" s="1440"/>
      <c r="AJ53" s="1445">
        <v>2.2448979591836733</v>
      </c>
      <c r="AK53" s="1440"/>
      <c r="AL53" s="1440"/>
      <c r="AM53" s="1440"/>
      <c r="AN53" s="1445">
        <v>2.3212244897959184</v>
      </c>
      <c r="AO53" s="1440"/>
      <c r="AP53" s="1440"/>
      <c r="AQ53" s="1440"/>
      <c r="AR53" s="1379"/>
      <c r="AS53" s="1379"/>
      <c r="AT53" s="1379">
        <v>0.11</v>
      </c>
      <c r="AV53" s="1400"/>
      <c r="AW53" s="1378"/>
      <c r="AX53" s="1378"/>
      <c r="AY53" s="1378"/>
      <c r="AZ53" s="1378"/>
      <c r="BA53" s="1378"/>
      <c r="BB53" s="1378"/>
      <c r="BC53" s="1378"/>
      <c r="BD53" s="1378"/>
      <c r="BE53" s="1378"/>
      <c r="BF53" s="1378"/>
      <c r="BG53" s="1379"/>
      <c r="BH53" s="1379"/>
      <c r="BI53" s="1379"/>
      <c r="BJ53" s="1379"/>
      <c r="BK53" s="1379"/>
      <c r="BL53" s="1379"/>
    </row>
    <row r="54" spans="1:64" s="1375" customFormat="1">
      <c r="A54" s="1379"/>
      <c r="B54" s="1439" t="s">
        <v>2561</v>
      </c>
      <c r="C54" s="1438"/>
      <c r="D54" s="1379"/>
      <c r="E54" s="1379"/>
      <c r="F54" s="1439" t="s">
        <v>2562</v>
      </c>
      <c r="G54" s="1440" t="s">
        <v>2563</v>
      </c>
      <c r="H54" s="1379"/>
      <c r="I54" s="1379"/>
      <c r="J54" s="1379"/>
      <c r="K54" s="1379"/>
      <c r="L54" s="1445">
        <v>8.4583901773533423</v>
      </c>
      <c r="M54" s="1440"/>
      <c r="N54" s="1440"/>
      <c r="O54" s="1440" t="s">
        <v>2564</v>
      </c>
      <c r="P54" s="1445">
        <v>15.859481582537517</v>
      </c>
      <c r="Q54" s="1440"/>
      <c r="R54" s="1440"/>
      <c r="S54" s="1440" t="s">
        <v>2565</v>
      </c>
      <c r="T54" s="1445">
        <v>10.572987721691677</v>
      </c>
      <c r="U54" s="1440"/>
      <c r="V54" s="1440"/>
      <c r="W54" s="1440" t="s">
        <v>2566</v>
      </c>
      <c r="X54" s="1445">
        <v>116.30286493860847</v>
      </c>
      <c r="Y54" s="1440"/>
      <c r="Z54" s="1440"/>
      <c r="AA54" s="1440"/>
      <c r="AB54" s="1445">
        <v>0</v>
      </c>
      <c r="AC54" s="1440"/>
      <c r="AD54" s="1440"/>
      <c r="AE54" s="1440" t="s">
        <v>2567</v>
      </c>
      <c r="AF54" s="1445">
        <v>21.145975443383353</v>
      </c>
      <c r="AG54" s="1440"/>
      <c r="AH54" s="1440"/>
      <c r="AI54" s="1440" t="s">
        <v>2567</v>
      </c>
      <c r="AJ54" s="1445">
        <v>21.145975443383353</v>
      </c>
      <c r="AK54" s="1440"/>
      <c r="AL54" s="1440"/>
      <c r="AM54" s="1446" t="s">
        <v>2567</v>
      </c>
      <c r="AN54" s="1445">
        <v>21.145975443383353</v>
      </c>
      <c r="AO54" s="1440"/>
      <c r="AP54" s="1440"/>
      <c r="AQ54" s="1440"/>
      <c r="AR54" s="1379"/>
      <c r="AS54" s="1379"/>
      <c r="AT54" s="1379">
        <v>0.31</v>
      </c>
      <c r="AV54" s="1400"/>
      <c r="AW54" s="1378"/>
      <c r="AX54" s="1378"/>
      <c r="AY54" s="1378"/>
      <c r="AZ54" s="1378"/>
      <c r="BA54" s="1378"/>
      <c r="BB54" s="1378"/>
      <c r="BC54" s="1378"/>
      <c r="BD54" s="1378"/>
      <c r="BE54" s="1378"/>
      <c r="BF54" s="1378"/>
      <c r="BG54" s="1379"/>
      <c r="BH54" s="1379"/>
      <c r="BI54" s="1379"/>
      <c r="BJ54" s="1379"/>
      <c r="BK54" s="1379"/>
      <c r="BL54" s="1379"/>
    </row>
    <row r="55" spans="1:64" s="1375" customFormat="1">
      <c r="A55" s="1379"/>
      <c r="B55" s="1437"/>
      <c r="C55" s="1438"/>
      <c r="D55" s="1379"/>
      <c r="E55" s="1379"/>
      <c r="F55" s="1439" t="s">
        <v>2568</v>
      </c>
      <c r="G55" s="1440"/>
      <c r="H55" s="1379"/>
      <c r="I55" s="1379"/>
      <c r="J55" s="1379"/>
      <c r="K55" s="1379"/>
      <c r="L55" s="1449">
        <v>21.009549795361529</v>
      </c>
      <c r="M55" s="1440"/>
      <c r="N55" s="1440"/>
      <c r="O55" s="1440"/>
      <c r="P55" s="1449">
        <v>39.392905866302868</v>
      </c>
      <c r="Q55" s="1440"/>
      <c r="R55" s="1440"/>
      <c r="S55" s="1440">
        <v>100</v>
      </c>
      <c r="T55" s="1449">
        <v>26.26193724420191</v>
      </c>
      <c r="U55" s="1440"/>
      <c r="V55" s="1440"/>
      <c r="W55" s="1440">
        <v>1100</v>
      </c>
      <c r="X55" s="1449">
        <v>288.88130968622102</v>
      </c>
      <c r="Y55" s="1440"/>
      <c r="Z55" s="1440"/>
      <c r="AA55" s="1440">
        <v>0</v>
      </c>
      <c r="AB55" s="1449">
        <v>0</v>
      </c>
      <c r="AC55" s="1440"/>
      <c r="AD55" s="1440"/>
      <c r="AE55" s="1440">
        <v>200</v>
      </c>
      <c r="AF55" s="1449">
        <v>52.52387448840382</v>
      </c>
      <c r="AG55" s="1440"/>
      <c r="AH55" s="1440"/>
      <c r="AI55" s="1440">
        <v>200</v>
      </c>
      <c r="AJ55" s="1449">
        <v>52.52387448840382</v>
      </c>
      <c r="AK55" s="1440"/>
      <c r="AL55" s="1440"/>
      <c r="AM55" s="1446">
        <v>200</v>
      </c>
      <c r="AN55" s="1449">
        <v>52.52387448840382</v>
      </c>
      <c r="AO55" s="1440"/>
      <c r="AP55" s="1440"/>
      <c r="AQ55" s="1440"/>
      <c r="AR55" s="1379"/>
      <c r="AS55" s="1379"/>
      <c r="AT55" s="1379">
        <v>0.77</v>
      </c>
      <c r="AV55" s="1400"/>
      <c r="AW55" s="1378"/>
      <c r="AX55" s="1378"/>
      <c r="AY55" s="1378"/>
      <c r="AZ55" s="1378"/>
      <c r="BA55" s="1378"/>
      <c r="BB55" s="1378"/>
      <c r="BC55" s="1378"/>
      <c r="BD55" s="1378"/>
      <c r="BE55" s="1378"/>
      <c r="BF55" s="1378"/>
      <c r="BG55" s="1379"/>
      <c r="BH55" s="1379"/>
      <c r="BI55" s="1379"/>
      <c r="BJ55" s="1379"/>
      <c r="BK55" s="1379"/>
      <c r="BL55" s="1379"/>
    </row>
    <row r="56" spans="1:64" s="1375" customFormat="1">
      <c r="A56" s="1379"/>
      <c r="B56" s="1437"/>
      <c r="C56" s="1438"/>
      <c r="D56" s="1379"/>
      <c r="E56" s="1379"/>
      <c r="F56" s="1439" t="s">
        <v>2569</v>
      </c>
      <c r="G56" s="1440"/>
      <c r="H56" s="1379"/>
      <c r="I56" s="1379"/>
      <c r="J56" s="1379"/>
      <c r="K56" s="1379"/>
      <c r="L56" s="1447">
        <v>36.562073669849937</v>
      </c>
      <c r="M56" s="1440"/>
      <c r="N56" s="1440"/>
      <c r="O56" s="1440"/>
      <c r="P56" s="1447">
        <v>68.55388813096863</v>
      </c>
      <c r="Q56" s="1440"/>
      <c r="R56" s="1440"/>
      <c r="S56" s="1440"/>
      <c r="T56" s="1447">
        <v>45.702592087312418</v>
      </c>
      <c r="U56" s="1440"/>
      <c r="V56" s="1440"/>
      <c r="W56" s="1440"/>
      <c r="X56" s="1447">
        <v>502.7285129604366</v>
      </c>
      <c r="Y56" s="1440"/>
      <c r="Z56" s="1440"/>
      <c r="AA56" s="1440"/>
      <c r="AB56" s="1447">
        <v>0</v>
      </c>
      <c r="AC56" s="1440"/>
      <c r="AD56" s="1440"/>
      <c r="AE56" s="1440"/>
      <c r="AF56" s="1447">
        <v>91.405184174624836</v>
      </c>
      <c r="AG56" s="1440"/>
      <c r="AH56" s="1440"/>
      <c r="AI56" s="1440"/>
      <c r="AJ56" s="1447">
        <v>91.405184174624836</v>
      </c>
      <c r="AK56" s="1440"/>
      <c r="AL56" s="1440"/>
      <c r="AM56" s="1440"/>
      <c r="AN56" s="1447">
        <v>91.405184174624836</v>
      </c>
      <c r="AO56" s="1440"/>
      <c r="AP56" s="1440"/>
      <c r="AQ56" s="1440"/>
      <c r="AR56" s="1379"/>
      <c r="AS56" s="1379"/>
      <c r="AT56" s="1379">
        <v>1.34</v>
      </c>
      <c r="AV56" s="1400"/>
      <c r="AW56" s="1378"/>
      <c r="AX56" s="1378"/>
      <c r="AY56" s="1378"/>
      <c r="AZ56" s="1378"/>
      <c r="BA56" s="1378"/>
      <c r="BB56" s="1378"/>
      <c r="BC56" s="1378"/>
      <c r="BD56" s="1378"/>
      <c r="BE56" s="1378"/>
      <c r="BF56" s="1378"/>
      <c r="BG56" s="1379"/>
      <c r="BH56" s="1379"/>
      <c r="BI56" s="1379"/>
      <c r="BJ56" s="1379"/>
      <c r="BK56" s="1379"/>
      <c r="BL56" s="1379"/>
    </row>
    <row r="57" spans="1:64" s="1375" customFormat="1">
      <c r="A57" s="1379"/>
      <c r="B57" s="1437"/>
      <c r="C57" s="1438"/>
      <c r="D57" s="1379"/>
      <c r="E57" s="1379"/>
      <c r="F57" s="1439" t="s">
        <v>2570</v>
      </c>
      <c r="G57" s="1440"/>
      <c r="H57" s="1379"/>
      <c r="I57" s="1379"/>
      <c r="J57" s="1379"/>
      <c r="K57" s="1379"/>
      <c r="L57" s="1450">
        <v>0.54570259208731242</v>
      </c>
      <c r="M57" s="1440"/>
      <c r="N57" s="1440"/>
      <c r="O57" s="1440"/>
      <c r="P57" s="1450">
        <v>1.0231923601637107</v>
      </c>
      <c r="Q57" s="1440"/>
      <c r="R57" s="1440"/>
      <c r="S57" s="1440"/>
      <c r="T57" s="1450">
        <v>0.68212824010914053</v>
      </c>
      <c r="U57" s="1440"/>
      <c r="V57" s="1440"/>
      <c r="W57" s="1440"/>
      <c r="X57" s="1450">
        <v>7.5034106412005466</v>
      </c>
      <c r="Y57" s="1440"/>
      <c r="Z57" s="1440"/>
      <c r="AA57" s="1440"/>
      <c r="AB57" s="1450">
        <v>0</v>
      </c>
      <c r="AC57" s="1440"/>
      <c r="AD57" s="1440"/>
      <c r="AE57" s="1440"/>
      <c r="AF57" s="1450">
        <v>1.3642564802182811</v>
      </c>
      <c r="AG57" s="1440"/>
      <c r="AH57" s="1440"/>
      <c r="AI57" s="1440"/>
      <c r="AJ57" s="1450">
        <v>1.3642564802182811</v>
      </c>
      <c r="AK57" s="1440"/>
      <c r="AL57" s="1440"/>
      <c r="AM57" s="1440"/>
      <c r="AN57" s="1450">
        <v>1.3642564802182811</v>
      </c>
      <c r="AO57" s="1440"/>
      <c r="AP57" s="1440"/>
      <c r="AQ57" s="1440"/>
      <c r="AR57" s="1379"/>
      <c r="AS57" s="1379"/>
      <c r="AT57" s="1379">
        <v>0.02</v>
      </c>
      <c r="AV57" s="1400"/>
      <c r="AW57" s="1378"/>
      <c r="AX57" s="1378"/>
      <c r="AY57" s="1378"/>
      <c r="AZ57" s="1378"/>
      <c r="BA57" s="1378"/>
      <c r="BB57" s="1378"/>
      <c r="BC57" s="1378"/>
      <c r="BD57" s="1378"/>
      <c r="BE57" s="1378"/>
      <c r="BF57" s="1378"/>
      <c r="BG57" s="1379"/>
      <c r="BH57" s="1379"/>
      <c r="BI57" s="1379"/>
      <c r="BJ57" s="1379"/>
      <c r="BK57" s="1379"/>
      <c r="BL57" s="1379"/>
    </row>
    <row r="58" spans="1:64" s="1375" customFormat="1">
      <c r="A58" s="1379"/>
      <c r="B58" s="1437"/>
      <c r="C58" s="1438"/>
      <c r="D58" s="1379"/>
      <c r="E58" s="1379"/>
      <c r="F58" s="1439" t="s">
        <v>2571</v>
      </c>
      <c r="G58" s="1440"/>
      <c r="H58" s="1379"/>
      <c r="I58" s="1379"/>
      <c r="J58" s="1379"/>
      <c r="K58" s="1379"/>
      <c r="L58" s="1447">
        <v>5.4570259208731251</v>
      </c>
      <c r="M58" s="1440"/>
      <c r="N58" s="1440"/>
      <c r="O58" s="1440"/>
      <c r="P58" s="1447">
        <v>10.231923601637108</v>
      </c>
      <c r="Q58" s="1440"/>
      <c r="R58" s="1440"/>
      <c r="S58" s="1440"/>
      <c r="T58" s="1447">
        <v>6.8212824010914055</v>
      </c>
      <c r="U58" s="1440"/>
      <c r="V58" s="1440"/>
      <c r="W58" s="1440"/>
      <c r="X58" s="1447">
        <v>75.034106412005471</v>
      </c>
      <c r="Y58" s="1440"/>
      <c r="Z58" s="1440"/>
      <c r="AA58" s="1440"/>
      <c r="AB58" s="1447">
        <v>0</v>
      </c>
      <c r="AC58" s="1440"/>
      <c r="AD58" s="1440"/>
      <c r="AE58" s="1440"/>
      <c r="AF58" s="1447">
        <v>13.642564802182811</v>
      </c>
      <c r="AG58" s="1440"/>
      <c r="AH58" s="1440"/>
      <c r="AI58" s="1440"/>
      <c r="AJ58" s="1447">
        <v>13.642564802182811</v>
      </c>
      <c r="AK58" s="1440"/>
      <c r="AL58" s="1440"/>
      <c r="AM58" s="1440"/>
      <c r="AN58" s="1447">
        <v>13.642564802182811</v>
      </c>
      <c r="AO58" s="1440"/>
      <c r="AP58" s="1440"/>
      <c r="AQ58" s="1440"/>
      <c r="AR58" s="1379"/>
      <c r="AS58" s="1379"/>
      <c r="AT58" s="1379">
        <v>0.2</v>
      </c>
      <c r="AV58" s="1400"/>
      <c r="AW58" s="1378"/>
      <c r="AX58" s="1378"/>
      <c r="AY58" s="1378"/>
      <c r="AZ58" s="1378"/>
      <c r="BA58" s="1378"/>
      <c r="BB58" s="1378"/>
      <c r="BC58" s="1378"/>
      <c r="BD58" s="1378"/>
      <c r="BE58" s="1378"/>
      <c r="BF58" s="1378"/>
      <c r="BG58" s="1379"/>
      <c r="BH58" s="1379"/>
      <c r="BI58" s="1379"/>
      <c r="BJ58" s="1379"/>
      <c r="BK58" s="1379"/>
      <c r="BL58" s="1379"/>
    </row>
    <row r="59" spans="1:64" s="1375" customFormat="1">
      <c r="A59" s="1379"/>
      <c r="B59" s="1437"/>
      <c r="C59" s="1438"/>
      <c r="D59" s="1379"/>
      <c r="E59" s="1379"/>
      <c r="F59" s="1439" t="s">
        <v>2572</v>
      </c>
      <c r="G59" s="1440"/>
      <c r="H59" s="1379"/>
      <c r="I59" s="1379"/>
      <c r="J59" s="1379"/>
      <c r="K59" s="1379"/>
      <c r="L59" s="1451">
        <v>6.2755798090040935</v>
      </c>
      <c r="M59" s="1440"/>
      <c r="N59" s="1440"/>
      <c r="O59" s="1440"/>
      <c r="P59" s="1451">
        <v>11.766712141882675</v>
      </c>
      <c r="Q59" s="1440"/>
      <c r="R59" s="1440"/>
      <c r="S59" s="1440"/>
      <c r="T59" s="1451">
        <v>7.8444747612551158</v>
      </c>
      <c r="U59" s="1440"/>
      <c r="V59" s="1440"/>
      <c r="W59" s="1440"/>
      <c r="X59" s="1451">
        <v>86.289222373806282</v>
      </c>
      <c r="Y59" s="1440"/>
      <c r="Z59" s="1440"/>
      <c r="AA59" s="1440"/>
      <c r="AB59" s="1451">
        <v>0</v>
      </c>
      <c r="AC59" s="1440"/>
      <c r="AD59" s="1440"/>
      <c r="AE59" s="1440"/>
      <c r="AF59" s="1451">
        <v>15.688949522510232</v>
      </c>
      <c r="AG59" s="1440"/>
      <c r="AH59" s="1440"/>
      <c r="AI59" s="1440"/>
      <c r="AJ59" s="1451">
        <v>15.688949522510232</v>
      </c>
      <c r="AK59" s="1440"/>
      <c r="AL59" s="1440"/>
      <c r="AM59" s="1440"/>
      <c r="AN59" s="1451">
        <v>15.688949522510232</v>
      </c>
      <c r="AO59" s="1440"/>
      <c r="AP59" s="1440"/>
      <c r="AQ59" s="1440"/>
      <c r="AR59" s="1379"/>
      <c r="AS59" s="1379"/>
      <c r="AT59" s="1379">
        <v>0.23</v>
      </c>
      <c r="AV59" s="1400"/>
      <c r="AW59" s="1378"/>
      <c r="AX59" s="1378"/>
      <c r="AY59" s="1378"/>
      <c r="AZ59" s="1378"/>
      <c r="BA59" s="1378"/>
      <c r="BB59" s="1378"/>
      <c r="BC59" s="1378"/>
      <c r="BD59" s="1378"/>
      <c r="BE59" s="1378"/>
      <c r="BF59" s="1378"/>
      <c r="BG59" s="1379"/>
      <c r="BH59" s="1379"/>
      <c r="BI59" s="1379"/>
      <c r="BJ59" s="1379"/>
      <c r="BK59" s="1379"/>
      <c r="BL59" s="1379"/>
    </row>
    <row r="60" spans="1:64" s="1375" customFormat="1">
      <c r="A60" s="1379"/>
      <c r="B60" s="1437"/>
      <c r="C60" s="1438"/>
      <c r="D60" s="1379"/>
      <c r="E60" s="1379"/>
      <c r="F60" s="1439" t="s">
        <v>2573</v>
      </c>
      <c r="G60" s="1440"/>
      <c r="H60" s="1379"/>
      <c r="I60" s="1379"/>
      <c r="J60" s="1379"/>
      <c r="K60" s="1379"/>
      <c r="L60" s="1452">
        <v>1.0914051841746248</v>
      </c>
      <c r="M60" s="1440"/>
      <c r="N60" s="1440"/>
      <c r="O60" s="1440"/>
      <c r="P60" s="1452">
        <v>2.0463847203274215</v>
      </c>
      <c r="Q60" s="1440"/>
      <c r="R60" s="1440"/>
      <c r="S60" s="1440"/>
      <c r="T60" s="1452">
        <v>1.3642564802182811</v>
      </c>
      <c r="U60" s="1440"/>
      <c r="V60" s="1440"/>
      <c r="W60" s="1440"/>
      <c r="X60" s="1452">
        <v>15.006821282401093</v>
      </c>
      <c r="Y60" s="1440"/>
      <c r="Z60" s="1440"/>
      <c r="AA60" s="1440"/>
      <c r="AB60" s="1452">
        <v>0</v>
      </c>
      <c r="AC60" s="1440"/>
      <c r="AD60" s="1440"/>
      <c r="AE60" s="1440"/>
      <c r="AF60" s="1452">
        <v>2.7285129604365621</v>
      </c>
      <c r="AG60" s="1440"/>
      <c r="AH60" s="1440"/>
      <c r="AI60" s="1440"/>
      <c r="AJ60" s="1452">
        <v>2.7285129604365621</v>
      </c>
      <c r="AK60" s="1440"/>
      <c r="AL60" s="1440"/>
      <c r="AM60" s="1440"/>
      <c r="AN60" s="1452">
        <v>2.7285129604365621</v>
      </c>
      <c r="AO60" s="1440"/>
      <c r="AP60" s="1440"/>
      <c r="AQ60" s="1440"/>
      <c r="AR60" s="1379"/>
      <c r="AS60" s="1379"/>
      <c r="AT60" s="1379">
        <v>0.04</v>
      </c>
      <c r="AV60" s="1400"/>
      <c r="AW60" s="1378"/>
      <c r="AX60" s="1378"/>
      <c r="AY60" s="1378"/>
      <c r="AZ60" s="1378"/>
      <c r="BA60" s="1378"/>
      <c r="BB60" s="1378"/>
      <c r="BC60" s="1378"/>
      <c r="BD60" s="1378"/>
      <c r="BE60" s="1378"/>
      <c r="BF60" s="1378"/>
      <c r="BG60" s="1379"/>
      <c r="BH60" s="1379"/>
      <c r="BI60" s="1379"/>
      <c r="BJ60" s="1379"/>
      <c r="BK60" s="1379"/>
      <c r="BL60" s="1379"/>
    </row>
    <row r="61" spans="1:64" s="1375" customFormat="1">
      <c r="A61" s="1379"/>
      <c r="B61" s="1437"/>
      <c r="C61" s="1438"/>
      <c r="D61" s="1379"/>
      <c r="E61" s="1379"/>
      <c r="F61" s="1439" t="s">
        <v>2574</v>
      </c>
      <c r="G61" s="1440"/>
      <c r="H61" s="1379"/>
      <c r="I61" s="1379"/>
      <c r="J61" s="1379"/>
      <c r="K61" s="1379"/>
      <c r="L61" s="1453">
        <v>5.4570259208731244E-2</v>
      </c>
      <c r="M61" s="1440"/>
      <c r="N61" s="1440"/>
      <c r="O61" s="1440"/>
      <c r="P61" s="1453">
        <v>0.10231923601637108</v>
      </c>
      <c r="Q61" s="1440"/>
      <c r="R61" s="1440"/>
      <c r="S61" s="1440"/>
      <c r="T61" s="1453">
        <v>6.8212824010914053E-2</v>
      </c>
      <c r="U61" s="1440"/>
      <c r="V61" s="1440"/>
      <c r="W61" s="1440"/>
      <c r="X61" s="1453">
        <v>0.75034106412005463</v>
      </c>
      <c r="Y61" s="1440"/>
      <c r="Z61" s="1440"/>
      <c r="AA61" s="1440"/>
      <c r="AB61" s="1453">
        <v>0</v>
      </c>
      <c r="AC61" s="1440"/>
      <c r="AD61" s="1440"/>
      <c r="AE61" s="1440"/>
      <c r="AF61" s="1453">
        <v>0.13642564802182811</v>
      </c>
      <c r="AG61" s="1440"/>
      <c r="AH61" s="1440"/>
      <c r="AI61" s="1440"/>
      <c r="AJ61" s="1453">
        <v>0.13642564802182811</v>
      </c>
      <c r="AK61" s="1440"/>
      <c r="AL61" s="1440"/>
      <c r="AM61" s="1440"/>
      <c r="AN61" s="1453">
        <v>0.13642564802182811</v>
      </c>
      <c r="AO61" s="1440"/>
      <c r="AP61" s="1440"/>
      <c r="AQ61" s="1440"/>
      <c r="AR61" s="1379"/>
      <c r="AS61" s="1379"/>
      <c r="AT61" s="1379">
        <v>2E-3</v>
      </c>
      <c r="AV61" s="1400"/>
      <c r="AW61" s="1378"/>
      <c r="AX61" s="1378"/>
      <c r="AY61" s="1378"/>
      <c r="AZ61" s="1378"/>
      <c r="BA61" s="1378"/>
      <c r="BB61" s="1378"/>
      <c r="BC61" s="1378"/>
      <c r="BD61" s="1378"/>
      <c r="BE61" s="1378"/>
      <c r="BF61" s="1378"/>
      <c r="BG61" s="1379"/>
      <c r="BH61" s="1379"/>
      <c r="BI61" s="1379"/>
      <c r="BJ61" s="1379"/>
      <c r="BK61" s="1379"/>
      <c r="BL61" s="1379"/>
    </row>
    <row r="62" spans="1:64" s="1375" customFormat="1">
      <c r="A62" s="1379"/>
      <c r="B62" s="1437"/>
      <c r="C62" s="1438"/>
      <c r="D62" s="1379"/>
      <c r="E62" s="1379"/>
      <c r="F62" s="1439" t="s">
        <v>2575</v>
      </c>
      <c r="G62" s="1440"/>
      <c r="H62" s="1379"/>
      <c r="I62" s="1379"/>
      <c r="J62" s="1379"/>
      <c r="K62" s="1379"/>
      <c r="L62" s="1447">
        <v>0.54570259208731242</v>
      </c>
      <c r="M62" s="1440"/>
      <c r="N62" s="1440"/>
      <c r="O62" s="1440"/>
      <c r="P62" s="1447">
        <v>1.0231923601637107</v>
      </c>
      <c r="Q62" s="1440"/>
      <c r="R62" s="1440"/>
      <c r="S62" s="1440"/>
      <c r="T62" s="1447">
        <v>0.68212824010914053</v>
      </c>
      <c r="U62" s="1440"/>
      <c r="V62" s="1440"/>
      <c r="W62" s="1440"/>
      <c r="X62" s="1447">
        <v>7.5034106412005466</v>
      </c>
      <c r="Y62" s="1440"/>
      <c r="Z62" s="1440"/>
      <c r="AA62" s="1440"/>
      <c r="AB62" s="1447">
        <v>0</v>
      </c>
      <c r="AC62" s="1440"/>
      <c r="AD62" s="1440"/>
      <c r="AE62" s="1440"/>
      <c r="AF62" s="1447">
        <v>1.3642564802182811</v>
      </c>
      <c r="AG62" s="1440"/>
      <c r="AH62" s="1440"/>
      <c r="AI62" s="1440"/>
      <c r="AJ62" s="1447">
        <v>1.3642564802182811</v>
      </c>
      <c r="AK62" s="1440"/>
      <c r="AL62" s="1440"/>
      <c r="AM62" s="1440"/>
      <c r="AN62" s="1447">
        <v>1.3642564802182811</v>
      </c>
      <c r="AO62" s="1440"/>
      <c r="AP62" s="1440"/>
      <c r="AQ62" s="1440"/>
      <c r="AR62" s="1379"/>
      <c r="AS62" s="1379"/>
      <c r="AT62" s="1379">
        <v>0.02</v>
      </c>
      <c r="AV62" s="1400"/>
      <c r="AW62" s="1378"/>
      <c r="AX62" s="1378"/>
      <c r="AY62" s="1378"/>
      <c r="AZ62" s="1378"/>
      <c r="BA62" s="1378"/>
      <c r="BB62" s="1378"/>
      <c r="BC62" s="1378"/>
      <c r="BD62" s="1378"/>
      <c r="BE62" s="1378"/>
      <c r="BF62" s="1378"/>
      <c r="BG62" s="1379"/>
      <c r="BH62" s="1379"/>
      <c r="BI62" s="1379"/>
      <c r="BJ62" s="1379"/>
      <c r="BK62" s="1379"/>
      <c r="BL62" s="1379"/>
    </row>
    <row r="63" spans="1:64" s="1375" customFormat="1">
      <c r="A63" s="1379"/>
      <c r="B63" s="1439" t="s">
        <v>2576</v>
      </c>
      <c r="C63" s="1438"/>
      <c r="D63" s="1379"/>
      <c r="E63" s="1379"/>
      <c r="F63" s="1439" t="s">
        <v>2577</v>
      </c>
      <c r="G63" s="1440">
        <v>30</v>
      </c>
      <c r="H63" s="1379"/>
      <c r="I63" s="1379"/>
      <c r="J63" s="1379"/>
      <c r="K63" s="1379"/>
      <c r="L63" s="1445">
        <v>5.46</v>
      </c>
      <c r="M63" s="1440"/>
      <c r="N63" s="1440"/>
      <c r="O63" s="1440">
        <v>400</v>
      </c>
      <c r="P63" s="1445">
        <v>72.8</v>
      </c>
      <c r="Q63" s="1440"/>
      <c r="R63" s="1440"/>
      <c r="S63" s="1446">
        <v>400</v>
      </c>
      <c r="T63" s="1445">
        <v>72.8</v>
      </c>
      <c r="U63" s="1440"/>
      <c r="V63" s="1440"/>
      <c r="W63" s="1440">
        <v>6270</v>
      </c>
      <c r="X63" s="1445">
        <v>1141.1400000000001</v>
      </c>
      <c r="Y63" s="1440"/>
      <c r="Z63" s="1440"/>
      <c r="AA63" s="1440">
        <v>0</v>
      </c>
      <c r="AB63" s="1445">
        <v>0</v>
      </c>
      <c r="AC63" s="1440"/>
      <c r="AD63" s="1440"/>
      <c r="AE63" s="1446">
        <v>500</v>
      </c>
      <c r="AF63" s="1445">
        <v>91</v>
      </c>
      <c r="AG63" s="1440"/>
      <c r="AH63" s="1440"/>
      <c r="AI63" s="1446">
        <v>500</v>
      </c>
      <c r="AJ63" s="1445">
        <v>91</v>
      </c>
      <c r="AK63" s="1440"/>
      <c r="AL63" s="1440"/>
      <c r="AM63" s="1446">
        <v>1200</v>
      </c>
      <c r="AN63" s="1445">
        <v>218.4</v>
      </c>
      <c r="AO63" s="1440"/>
      <c r="AP63" s="1440"/>
      <c r="AQ63" s="1440"/>
      <c r="AR63" s="1379">
        <v>10</v>
      </c>
      <c r="AS63" s="1379"/>
      <c r="AT63" s="1379">
        <v>1.82</v>
      </c>
      <c r="AV63" s="1400"/>
      <c r="AW63" s="1378"/>
      <c r="AX63" s="1378"/>
      <c r="AY63" s="1378"/>
      <c r="AZ63" s="1378"/>
      <c r="BA63" s="1378"/>
      <c r="BB63" s="1378"/>
      <c r="BC63" s="1378"/>
      <c r="BD63" s="1378"/>
      <c r="BE63" s="1378"/>
      <c r="BF63" s="1378"/>
      <c r="BG63" s="1379"/>
      <c r="BH63" s="1379"/>
      <c r="BI63" s="1379"/>
      <c r="BJ63" s="1379"/>
      <c r="BK63" s="1379"/>
      <c r="BL63" s="1379"/>
    </row>
    <row r="64" spans="1:64" s="1400" customFormat="1">
      <c r="A64" s="1379"/>
      <c r="B64" s="1437"/>
      <c r="C64" s="1438"/>
      <c r="D64" s="1379"/>
      <c r="E64" s="1379"/>
      <c r="F64" s="1439" t="s">
        <v>2578</v>
      </c>
      <c r="G64" s="1440"/>
      <c r="H64" s="1379"/>
      <c r="I64" s="1379"/>
      <c r="J64" s="1379"/>
      <c r="K64" s="1379"/>
      <c r="L64" s="1447">
        <v>8.07</v>
      </c>
      <c r="M64" s="1440"/>
      <c r="N64" s="1440"/>
      <c r="O64" s="1440"/>
      <c r="P64" s="1447">
        <v>107.6</v>
      </c>
      <c r="Q64" s="1440"/>
      <c r="R64" s="1440"/>
      <c r="S64" s="1440"/>
      <c r="T64" s="1447">
        <v>107.6</v>
      </c>
      <c r="U64" s="1440"/>
      <c r="V64" s="1440"/>
      <c r="W64" s="1440"/>
      <c r="X64" s="1447">
        <v>1686.6299999999999</v>
      </c>
      <c r="Y64" s="1440"/>
      <c r="Z64" s="1440"/>
      <c r="AA64" s="1440"/>
      <c r="AB64" s="1447">
        <v>0</v>
      </c>
      <c r="AC64" s="1440"/>
      <c r="AD64" s="1440"/>
      <c r="AE64" s="1440"/>
      <c r="AF64" s="1447">
        <v>134.5</v>
      </c>
      <c r="AG64" s="1440"/>
      <c r="AH64" s="1440"/>
      <c r="AI64" s="1440"/>
      <c r="AJ64" s="1447">
        <v>134.5</v>
      </c>
      <c r="AK64" s="1440"/>
      <c r="AL64" s="1440"/>
      <c r="AM64" s="1440"/>
      <c r="AN64" s="1447">
        <v>322.8</v>
      </c>
      <c r="AO64" s="1440"/>
      <c r="AP64" s="1440"/>
      <c r="AQ64" s="1440"/>
      <c r="AR64" s="1379"/>
      <c r="AS64" s="1379"/>
      <c r="AT64" s="1379">
        <v>2.69</v>
      </c>
      <c r="AU64" s="1375"/>
      <c r="AW64" s="1378"/>
      <c r="AX64" s="1378"/>
      <c r="AY64" s="1378"/>
      <c r="AZ64" s="1378"/>
      <c r="BA64" s="1378"/>
      <c r="BB64" s="1378"/>
      <c r="BC64" s="1378"/>
      <c r="BD64" s="1378"/>
      <c r="BE64" s="1378"/>
      <c r="BF64" s="1378"/>
      <c r="BG64" s="1379"/>
      <c r="BH64" s="1379"/>
      <c r="BI64" s="1379"/>
      <c r="BJ64" s="1379"/>
      <c r="BK64" s="1379"/>
      <c r="BL64" s="1379"/>
    </row>
    <row r="65" spans="1:64" s="1400" customFormat="1">
      <c r="A65" s="1379"/>
      <c r="B65" s="1437"/>
      <c r="C65" s="1438"/>
      <c r="D65" s="1379"/>
      <c r="E65" s="1379"/>
      <c r="F65" s="1439" t="s">
        <v>2579</v>
      </c>
      <c r="G65" s="1440"/>
      <c r="H65" s="1379"/>
      <c r="I65" s="1379"/>
      <c r="J65" s="1379"/>
      <c r="K65" s="1379"/>
      <c r="L65" s="1445">
        <v>2.91</v>
      </c>
      <c r="M65" s="1440"/>
      <c r="N65" s="1440"/>
      <c r="O65" s="1440"/>
      <c r="P65" s="1445">
        <v>38.799999999999997</v>
      </c>
      <c r="Q65" s="1440"/>
      <c r="R65" s="1440"/>
      <c r="S65" s="1440"/>
      <c r="T65" s="1445">
        <v>38.799999999999997</v>
      </c>
      <c r="U65" s="1440"/>
      <c r="V65" s="1440"/>
      <c r="W65" s="1440"/>
      <c r="X65" s="1445">
        <v>608.18999999999994</v>
      </c>
      <c r="Y65" s="1440"/>
      <c r="Z65" s="1440"/>
      <c r="AA65" s="1440"/>
      <c r="AB65" s="1445">
        <v>0</v>
      </c>
      <c r="AC65" s="1440"/>
      <c r="AD65" s="1440"/>
      <c r="AE65" s="1440"/>
      <c r="AF65" s="1445">
        <v>48.5</v>
      </c>
      <c r="AG65" s="1440"/>
      <c r="AH65" s="1440"/>
      <c r="AI65" s="1440"/>
      <c r="AJ65" s="1445">
        <v>48.5</v>
      </c>
      <c r="AK65" s="1440"/>
      <c r="AL65" s="1440"/>
      <c r="AM65" s="1440"/>
      <c r="AN65" s="1445">
        <v>116.39999999999999</v>
      </c>
      <c r="AO65" s="1440"/>
      <c r="AP65" s="1440"/>
      <c r="AQ65" s="1440"/>
      <c r="AR65" s="1379"/>
      <c r="AS65" s="1379"/>
      <c r="AT65" s="1379">
        <v>0.97</v>
      </c>
      <c r="AU65" s="1375"/>
      <c r="AW65" s="1378"/>
      <c r="AX65" s="1378"/>
      <c r="AY65" s="1378"/>
      <c r="AZ65" s="1378"/>
      <c r="BA65" s="1378"/>
      <c r="BB65" s="1378"/>
      <c r="BC65" s="1378"/>
      <c r="BD65" s="1378"/>
      <c r="BE65" s="1378"/>
      <c r="BF65" s="1378"/>
      <c r="BG65" s="1379"/>
      <c r="BH65" s="1379"/>
      <c r="BI65" s="1379"/>
      <c r="BJ65" s="1379"/>
      <c r="BK65" s="1379"/>
      <c r="BL65" s="1379"/>
    </row>
    <row r="66" spans="1:64" s="1400" customFormat="1">
      <c r="A66" s="1379"/>
      <c r="B66" s="1437"/>
      <c r="C66" s="1438"/>
      <c r="D66" s="1379"/>
      <c r="E66" s="1379"/>
      <c r="F66" s="1439" t="s">
        <v>2580</v>
      </c>
      <c r="G66" s="1440"/>
      <c r="H66" s="1379"/>
      <c r="I66" s="1379"/>
      <c r="J66" s="1379"/>
      <c r="K66" s="1379"/>
      <c r="L66" s="1447">
        <v>0.09</v>
      </c>
      <c r="M66" s="1440"/>
      <c r="N66" s="1440"/>
      <c r="O66" s="1440"/>
      <c r="P66" s="1447">
        <v>1.2</v>
      </c>
      <c r="Q66" s="1440"/>
      <c r="R66" s="1440"/>
      <c r="S66" s="1440"/>
      <c r="T66" s="1447">
        <v>1.2</v>
      </c>
      <c r="U66" s="1440"/>
      <c r="V66" s="1440"/>
      <c r="W66" s="1440"/>
      <c r="X66" s="1447">
        <v>18.809999999999999</v>
      </c>
      <c r="Y66" s="1440"/>
      <c r="Z66" s="1440"/>
      <c r="AA66" s="1440"/>
      <c r="AB66" s="1447">
        <v>0</v>
      </c>
      <c r="AC66" s="1440"/>
      <c r="AD66" s="1440"/>
      <c r="AE66" s="1440"/>
      <c r="AF66" s="1447">
        <v>1.5</v>
      </c>
      <c r="AG66" s="1440"/>
      <c r="AH66" s="1440"/>
      <c r="AI66" s="1440"/>
      <c r="AJ66" s="1447">
        <v>1.5</v>
      </c>
      <c r="AK66" s="1440"/>
      <c r="AL66" s="1440"/>
      <c r="AM66" s="1440"/>
      <c r="AN66" s="1447">
        <v>3.5999999999999996</v>
      </c>
      <c r="AO66" s="1440"/>
      <c r="AP66" s="1440"/>
      <c r="AQ66" s="1440"/>
      <c r="AR66" s="1379"/>
      <c r="AS66" s="1379"/>
      <c r="AT66" s="1379">
        <v>0.03</v>
      </c>
      <c r="AU66" s="1375"/>
      <c r="AW66" s="1378"/>
      <c r="AX66" s="1378"/>
      <c r="AY66" s="1378"/>
      <c r="AZ66" s="1378"/>
      <c r="BA66" s="1378"/>
      <c r="BB66" s="1378"/>
      <c r="BC66" s="1378"/>
      <c r="BD66" s="1378"/>
      <c r="BE66" s="1378"/>
      <c r="BF66" s="1378"/>
      <c r="BG66" s="1379"/>
      <c r="BH66" s="1379"/>
      <c r="BI66" s="1379"/>
      <c r="BJ66" s="1379"/>
      <c r="BK66" s="1379"/>
      <c r="BL66" s="1379"/>
    </row>
    <row r="67" spans="1:64" s="1400" customFormat="1">
      <c r="A67" s="1379"/>
      <c r="B67" s="1437"/>
      <c r="C67" s="1438"/>
      <c r="D67" s="1379"/>
      <c r="E67" s="1379"/>
      <c r="F67" s="1439" t="s">
        <v>2581</v>
      </c>
      <c r="G67" s="1440"/>
      <c r="H67" s="1379"/>
      <c r="I67" s="1379"/>
      <c r="J67" s="1379"/>
      <c r="K67" s="1379"/>
      <c r="L67" s="1447">
        <v>10.8</v>
      </c>
      <c r="M67" s="1440"/>
      <c r="N67" s="1440"/>
      <c r="O67" s="1440"/>
      <c r="P67" s="1447">
        <v>144</v>
      </c>
      <c r="Q67" s="1440"/>
      <c r="R67" s="1440"/>
      <c r="S67" s="1440"/>
      <c r="T67" s="1447">
        <v>144</v>
      </c>
      <c r="U67" s="1440"/>
      <c r="V67" s="1440"/>
      <c r="W67" s="1440"/>
      <c r="X67" s="1447">
        <v>2257.2000000000003</v>
      </c>
      <c r="Y67" s="1440"/>
      <c r="Z67" s="1440"/>
      <c r="AA67" s="1440"/>
      <c r="AB67" s="1447">
        <v>0</v>
      </c>
      <c r="AC67" s="1440"/>
      <c r="AD67" s="1440"/>
      <c r="AE67" s="1440"/>
      <c r="AF67" s="1447">
        <v>180</v>
      </c>
      <c r="AG67" s="1440"/>
      <c r="AH67" s="1440"/>
      <c r="AI67" s="1440"/>
      <c r="AJ67" s="1447">
        <v>180</v>
      </c>
      <c r="AK67" s="1440"/>
      <c r="AL67" s="1440"/>
      <c r="AM67" s="1440"/>
      <c r="AN67" s="1447">
        <v>432</v>
      </c>
      <c r="AO67" s="1440"/>
      <c r="AP67" s="1440"/>
      <c r="AQ67" s="1440"/>
      <c r="AR67" s="1379"/>
      <c r="AS67" s="1379"/>
      <c r="AT67" s="1379">
        <v>3.6</v>
      </c>
      <c r="AU67" s="1375"/>
      <c r="AW67" s="1378"/>
      <c r="AX67" s="1378"/>
      <c r="AY67" s="1378"/>
      <c r="AZ67" s="1378"/>
      <c r="BA67" s="1378"/>
      <c r="BB67" s="1378"/>
      <c r="BC67" s="1378"/>
      <c r="BD67" s="1378"/>
      <c r="BE67" s="1378"/>
      <c r="BF67" s="1378"/>
      <c r="BG67" s="1379"/>
      <c r="BH67" s="1379"/>
      <c r="BI67" s="1379"/>
      <c r="BJ67" s="1379"/>
      <c r="BK67" s="1379"/>
      <c r="BL67" s="1379"/>
    </row>
    <row r="68" spans="1:64" s="1400" customFormat="1" ht="24">
      <c r="A68" s="1379"/>
      <c r="B68" s="1437"/>
      <c r="C68" s="1438"/>
      <c r="D68" s="1379"/>
      <c r="E68" s="1379"/>
      <c r="F68" s="1439" t="s">
        <v>2582</v>
      </c>
      <c r="G68" s="1440"/>
      <c r="H68" s="1379"/>
      <c r="I68" s="1379"/>
      <c r="J68" s="1379"/>
      <c r="K68" s="1379"/>
      <c r="L68" s="1445">
        <v>6.8999999999999995</v>
      </c>
      <c r="M68" s="1440"/>
      <c r="N68" s="1440"/>
      <c r="O68" s="1440"/>
      <c r="P68" s="1445">
        <v>92</v>
      </c>
      <c r="Q68" s="1440"/>
      <c r="R68" s="1440"/>
      <c r="S68" s="1440"/>
      <c r="T68" s="1445">
        <v>92</v>
      </c>
      <c r="U68" s="1440"/>
      <c r="V68" s="1440"/>
      <c r="W68" s="1440"/>
      <c r="X68" s="1445">
        <v>1442.1</v>
      </c>
      <c r="Y68" s="1440"/>
      <c r="Z68" s="1440"/>
      <c r="AA68" s="1440"/>
      <c r="AB68" s="1445">
        <v>0</v>
      </c>
      <c r="AC68" s="1440"/>
      <c r="AD68" s="1440"/>
      <c r="AE68" s="1440"/>
      <c r="AF68" s="1445">
        <v>114.99999999999999</v>
      </c>
      <c r="AG68" s="1440"/>
      <c r="AH68" s="1440"/>
      <c r="AI68" s="1440"/>
      <c r="AJ68" s="1445">
        <v>114.99999999999999</v>
      </c>
      <c r="AK68" s="1440"/>
      <c r="AL68" s="1440"/>
      <c r="AM68" s="1440"/>
      <c r="AN68" s="1445">
        <v>276</v>
      </c>
      <c r="AO68" s="1440"/>
      <c r="AP68" s="1440"/>
      <c r="AQ68" s="1440"/>
      <c r="AR68" s="1379"/>
      <c r="AS68" s="1379"/>
      <c r="AT68" s="1379">
        <v>2.2999999999999998</v>
      </c>
      <c r="AU68" s="1375"/>
      <c r="AW68" s="1378"/>
      <c r="AX68" s="1378"/>
      <c r="AY68" s="1378"/>
      <c r="AZ68" s="1378"/>
      <c r="BA68" s="1378"/>
      <c r="BB68" s="1378"/>
      <c r="BC68" s="1378"/>
      <c r="BD68" s="1378"/>
      <c r="BE68" s="1378"/>
      <c r="BF68" s="1378"/>
      <c r="BG68" s="1379"/>
      <c r="BH68" s="1379"/>
      <c r="BI68" s="1379"/>
      <c r="BJ68" s="1379"/>
      <c r="BK68" s="1379"/>
      <c r="BL68" s="1379"/>
    </row>
    <row r="69" spans="1:64" s="1400" customFormat="1">
      <c r="A69" s="1379"/>
      <c r="B69" s="1437"/>
      <c r="C69" s="1438"/>
      <c r="D69" s="1379"/>
      <c r="E69" s="1379"/>
      <c r="F69" s="1439" t="s">
        <v>2583</v>
      </c>
      <c r="G69" s="1440"/>
      <c r="H69" s="1379"/>
      <c r="I69" s="1379"/>
      <c r="J69" s="1379"/>
      <c r="K69" s="1379"/>
      <c r="L69" s="1447">
        <v>0.89999999999999991</v>
      </c>
      <c r="M69" s="1440"/>
      <c r="N69" s="1440"/>
      <c r="O69" s="1440"/>
      <c r="P69" s="1447">
        <v>12</v>
      </c>
      <c r="Q69" s="1440"/>
      <c r="R69" s="1440"/>
      <c r="S69" s="1440"/>
      <c r="T69" s="1447">
        <v>12</v>
      </c>
      <c r="U69" s="1440"/>
      <c r="V69" s="1440"/>
      <c r="W69" s="1440"/>
      <c r="X69" s="1447">
        <v>188.1</v>
      </c>
      <c r="Y69" s="1440"/>
      <c r="Z69" s="1440"/>
      <c r="AA69" s="1440"/>
      <c r="AB69" s="1447">
        <v>0</v>
      </c>
      <c r="AC69" s="1440"/>
      <c r="AD69" s="1440"/>
      <c r="AE69" s="1440"/>
      <c r="AF69" s="1447">
        <v>15</v>
      </c>
      <c r="AG69" s="1440"/>
      <c r="AH69" s="1440"/>
      <c r="AI69" s="1440"/>
      <c r="AJ69" s="1447">
        <v>15</v>
      </c>
      <c r="AK69" s="1440"/>
      <c r="AL69" s="1440"/>
      <c r="AM69" s="1440"/>
      <c r="AN69" s="1447">
        <v>36</v>
      </c>
      <c r="AO69" s="1440"/>
      <c r="AP69" s="1440"/>
      <c r="AQ69" s="1440"/>
      <c r="AR69" s="1379"/>
      <c r="AS69" s="1379"/>
      <c r="AT69" s="1379">
        <v>0.3</v>
      </c>
      <c r="AU69" s="1375"/>
      <c r="AW69" s="1378"/>
      <c r="AX69" s="1378"/>
      <c r="AY69" s="1378"/>
      <c r="AZ69" s="1378"/>
      <c r="BA69" s="1378"/>
      <c r="BB69" s="1378"/>
      <c r="BC69" s="1378"/>
      <c r="BD69" s="1378"/>
      <c r="BE69" s="1378"/>
      <c r="BF69" s="1378"/>
      <c r="BG69" s="1379"/>
      <c r="BH69" s="1379"/>
      <c r="BI69" s="1379"/>
      <c r="BJ69" s="1379"/>
      <c r="BK69" s="1379"/>
      <c r="BL69" s="1379"/>
    </row>
    <row r="70" spans="1:64" s="1400" customFormat="1">
      <c r="A70" s="1379"/>
      <c r="B70" s="1437"/>
      <c r="C70" s="1438"/>
      <c r="D70" s="1379"/>
      <c r="E70" s="1379"/>
      <c r="F70" s="1439" t="s">
        <v>2584</v>
      </c>
      <c r="G70" s="1440"/>
      <c r="H70" s="1379"/>
      <c r="I70" s="1379"/>
      <c r="J70" s="1379"/>
      <c r="K70" s="1379"/>
      <c r="L70" s="1447">
        <v>0.06</v>
      </c>
      <c r="M70" s="1440"/>
      <c r="N70" s="1440"/>
      <c r="O70" s="1440"/>
      <c r="P70" s="1447">
        <v>0.8</v>
      </c>
      <c r="Q70" s="1440"/>
      <c r="R70" s="1440"/>
      <c r="S70" s="1440"/>
      <c r="T70" s="1447">
        <v>0.8</v>
      </c>
      <c r="U70" s="1440"/>
      <c r="V70" s="1440"/>
      <c r="W70" s="1440"/>
      <c r="X70" s="1447">
        <v>12.540000000000001</v>
      </c>
      <c r="Y70" s="1440"/>
      <c r="Z70" s="1440"/>
      <c r="AA70" s="1440"/>
      <c r="AB70" s="1447">
        <v>0</v>
      </c>
      <c r="AC70" s="1440"/>
      <c r="AD70" s="1440"/>
      <c r="AE70" s="1440"/>
      <c r="AF70" s="1447">
        <v>1</v>
      </c>
      <c r="AG70" s="1440"/>
      <c r="AH70" s="1440"/>
      <c r="AI70" s="1440"/>
      <c r="AJ70" s="1447">
        <v>1</v>
      </c>
      <c r="AK70" s="1440"/>
      <c r="AL70" s="1440"/>
      <c r="AM70" s="1440"/>
      <c r="AN70" s="1447">
        <v>2.4</v>
      </c>
      <c r="AO70" s="1440"/>
      <c r="AP70" s="1440"/>
      <c r="AQ70" s="1440"/>
      <c r="AR70" s="1379"/>
      <c r="AS70" s="1379"/>
      <c r="AT70" s="1379">
        <v>0.02</v>
      </c>
      <c r="AU70" s="1375"/>
      <c r="AW70" s="1378"/>
      <c r="AX70" s="1378"/>
      <c r="AY70" s="1378"/>
      <c r="AZ70" s="1378"/>
      <c r="BA70" s="1378"/>
      <c r="BB70" s="1378"/>
      <c r="BC70" s="1378"/>
      <c r="BD70" s="1378"/>
      <c r="BE70" s="1378"/>
      <c r="BF70" s="1378"/>
      <c r="BG70" s="1379"/>
      <c r="BH70" s="1379"/>
      <c r="BI70" s="1379"/>
      <c r="BJ70" s="1379"/>
      <c r="BK70" s="1379"/>
      <c r="BL70" s="1379"/>
    </row>
    <row r="71" spans="1:64" s="1400" customFormat="1">
      <c r="A71" s="1379"/>
      <c r="B71" s="1437"/>
      <c r="C71" s="1438"/>
      <c r="D71" s="1379"/>
      <c r="E71" s="1379"/>
      <c r="F71" s="1439" t="s">
        <v>2585</v>
      </c>
      <c r="G71" s="1440"/>
      <c r="H71" s="1379"/>
      <c r="I71" s="1379"/>
      <c r="J71" s="1379"/>
      <c r="K71" s="1379"/>
      <c r="L71" s="1447">
        <v>0.48</v>
      </c>
      <c r="M71" s="1440"/>
      <c r="N71" s="1440"/>
      <c r="O71" s="1440"/>
      <c r="P71" s="1447">
        <v>6.4</v>
      </c>
      <c r="Q71" s="1440"/>
      <c r="R71" s="1440"/>
      <c r="S71" s="1440"/>
      <c r="T71" s="1447">
        <v>6.4</v>
      </c>
      <c r="U71" s="1440"/>
      <c r="V71" s="1440"/>
      <c r="W71" s="1440"/>
      <c r="X71" s="1447">
        <v>100.32000000000001</v>
      </c>
      <c r="Y71" s="1440"/>
      <c r="Z71" s="1440"/>
      <c r="AA71" s="1440"/>
      <c r="AB71" s="1447">
        <v>0</v>
      </c>
      <c r="AC71" s="1440"/>
      <c r="AD71" s="1440"/>
      <c r="AE71" s="1440"/>
      <c r="AF71" s="1447">
        <v>8</v>
      </c>
      <c r="AG71" s="1440"/>
      <c r="AH71" s="1440"/>
      <c r="AI71" s="1440"/>
      <c r="AJ71" s="1447">
        <v>8</v>
      </c>
      <c r="AK71" s="1440"/>
      <c r="AL71" s="1440"/>
      <c r="AM71" s="1440"/>
      <c r="AN71" s="1447">
        <v>19.2</v>
      </c>
      <c r="AO71" s="1440"/>
      <c r="AP71" s="1440"/>
      <c r="AQ71" s="1440"/>
      <c r="AR71" s="1379"/>
      <c r="AS71" s="1379"/>
      <c r="AT71" s="1379">
        <v>0.16</v>
      </c>
      <c r="AU71" s="1375"/>
      <c r="AW71" s="1378"/>
      <c r="AX71" s="1378"/>
      <c r="AY71" s="1378"/>
      <c r="AZ71" s="1378"/>
      <c r="BA71" s="1378"/>
      <c r="BB71" s="1378"/>
      <c r="BC71" s="1378"/>
      <c r="BD71" s="1378"/>
      <c r="BE71" s="1378"/>
      <c r="BF71" s="1378"/>
      <c r="BG71" s="1379"/>
      <c r="BH71" s="1379"/>
      <c r="BI71" s="1379"/>
      <c r="BJ71" s="1379"/>
      <c r="BK71" s="1379"/>
      <c r="BL71" s="1379"/>
    </row>
    <row r="72" spans="1:64" s="1400" customFormat="1" ht="24">
      <c r="A72" s="1379"/>
      <c r="B72" s="1439" t="s">
        <v>2586</v>
      </c>
      <c r="C72" s="1438"/>
      <c r="D72" s="1379"/>
      <c r="E72" s="1379"/>
      <c r="F72" s="1439" t="s">
        <v>2587</v>
      </c>
      <c r="G72" s="1440">
        <v>80</v>
      </c>
      <c r="H72" s="1379"/>
      <c r="I72" s="1379"/>
      <c r="J72" s="1379"/>
      <c r="K72" s="1379"/>
      <c r="L72" s="1445">
        <v>4</v>
      </c>
      <c r="M72" s="1440"/>
      <c r="N72" s="1440"/>
      <c r="O72" s="1440">
        <v>100</v>
      </c>
      <c r="P72" s="1445">
        <v>5</v>
      </c>
      <c r="Q72" s="1440"/>
      <c r="R72" s="1440"/>
      <c r="S72" s="1446">
        <v>100</v>
      </c>
      <c r="T72" s="1445">
        <v>5</v>
      </c>
      <c r="U72" s="1440"/>
      <c r="V72" s="1440"/>
      <c r="W72" s="1440">
        <v>80</v>
      </c>
      <c r="X72" s="1445">
        <v>4</v>
      </c>
      <c r="Y72" s="1440"/>
      <c r="Z72" s="1440"/>
      <c r="AA72" s="1440">
        <v>0</v>
      </c>
      <c r="AB72" s="1445">
        <v>0</v>
      </c>
      <c r="AC72" s="1440"/>
      <c r="AD72" s="1440"/>
      <c r="AE72" s="1446">
        <v>20</v>
      </c>
      <c r="AF72" s="1445">
        <v>1</v>
      </c>
      <c r="AG72" s="1440"/>
      <c r="AH72" s="1440"/>
      <c r="AI72" s="1446">
        <v>20</v>
      </c>
      <c r="AJ72" s="1445">
        <v>1</v>
      </c>
      <c r="AK72" s="1440"/>
      <c r="AL72" s="1440"/>
      <c r="AM72" s="1446">
        <v>20</v>
      </c>
      <c r="AN72" s="1445">
        <v>1</v>
      </c>
      <c r="AO72" s="1440"/>
      <c r="AP72" s="1440"/>
      <c r="AQ72" s="1440"/>
      <c r="AR72" s="1379">
        <v>5</v>
      </c>
      <c r="AS72" s="1379"/>
      <c r="AT72" s="1379">
        <v>0.25</v>
      </c>
      <c r="AU72" s="1375"/>
      <c r="AW72" s="1378"/>
      <c r="AX72" s="1378"/>
      <c r="AY72" s="1378"/>
      <c r="AZ72" s="1378"/>
      <c r="BA72" s="1378"/>
      <c r="BB72" s="1378"/>
      <c r="BC72" s="1378"/>
      <c r="BD72" s="1378"/>
      <c r="BE72" s="1378"/>
      <c r="BF72" s="1378"/>
      <c r="BG72" s="1379"/>
      <c r="BH72" s="1379"/>
      <c r="BI72" s="1379"/>
      <c r="BJ72" s="1379"/>
      <c r="BK72" s="1379"/>
      <c r="BL72" s="1379"/>
    </row>
    <row r="73" spans="1:64" s="1400" customFormat="1">
      <c r="A73" s="1379"/>
      <c r="B73" s="1437"/>
      <c r="C73" s="1438"/>
      <c r="D73" s="1379"/>
      <c r="E73" s="1379"/>
      <c r="F73" s="1439" t="s">
        <v>2588</v>
      </c>
      <c r="G73" s="1440"/>
      <c r="H73" s="1379"/>
      <c r="I73" s="1379"/>
      <c r="J73" s="1379"/>
      <c r="K73" s="1379"/>
      <c r="L73" s="1447">
        <v>2.72</v>
      </c>
      <c r="M73" s="1440"/>
      <c r="N73" s="1440"/>
      <c r="O73" s="1440"/>
      <c r="P73" s="1447">
        <v>3.4000000000000004</v>
      </c>
      <c r="Q73" s="1440"/>
      <c r="R73" s="1440"/>
      <c r="S73" s="1440"/>
      <c r="T73" s="1447">
        <v>3.4000000000000004</v>
      </c>
      <c r="U73" s="1440"/>
      <c r="V73" s="1440"/>
      <c r="W73" s="1440"/>
      <c r="X73" s="1447">
        <v>2.72</v>
      </c>
      <c r="Y73" s="1440"/>
      <c r="Z73" s="1440"/>
      <c r="AA73" s="1440"/>
      <c r="AB73" s="1447">
        <v>0</v>
      </c>
      <c r="AC73" s="1440"/>
      <c r="AD73" s="1440"/>
      <c r="AE73" s="1440"/>
      <c r="AF73" s="1447">
        <v>0.68</v>
      </c>
      <c r="AG73" s="1440"/>
      <c r="AH73" s="1440"/>
      <c r="AI73" s="1440"/>
      <c r="AJ73" s="1447">
        <v>0.68</v>
      </c>
      <c r="AK73" s="1440"/>
      <c r="AL73" s="1440"/>
      <c r="AM73" s="1440"/>
      <c r="AN73" s="1447">
        <v>0.68</v>
      </c>
      <c r="AO73" s="1440"/>
      <c r="AP73" s="1440"/>
      <c r="AQ73" s="1440"/>
      <c r="AR73" s="1379"/>
      <c r="AS73" s="1379"/>
      <c r="AT73" s="1379">
        <v>0.17</v>
      </c>
      <c r="AU73" s="1375"/>
      <c r="AW73" s="1378"/>
      <c r="AX73" s="1378"/>
      <c r="AY73" s="1378"/>
      <c r="AZ73" s="1378"/>
      <c r="BA73" s="1378"/>
      <c r="BB73" s="1378"/>
      <c r="BC73" s="1378"/>
      <c r="BD73" s="1378"/>
      <c r="BE73" s="1378"/>
      <c r="BF73" s="1378"/>
      <c r="BG73" s="1379"/>
      <c r="BH73" s="1379"/>
      <c r="BI73" s="1379"/>
      <c r="BJ73" s="1379"/>
      <c r="BK73" s="1379"/>
      <c r="BL73" s="1379"/>
    </row>
    <row r="74" spans="1:64" s="1400" customFormat="1">
      <c r="A74" s="1379"/>
      <c r="B74" s="1437"/>
      <c r="C74" s="1438"/>
      <c r="D74" s="1379"/>
      <c r="E74" s="1379"/>
      <c r="F74" s="1439" t="s">
        <v>2589</v>
      </c>
      <c r="G74" s="1440"/>
      <c r="H74" s="1379"/>
      <c r="I74" s="1379"/>
      <c r="J74" s="1379"/>
      <c r="K74" s="1379"/>
      <c r="L74" s="1447">
        <v>28.16</v>
      </c>
      <c r="M74" s="1440"/>
      <c r="N74" s="1440"/>
      <c r="O74" s="1440"/>
      <c r="P74" s="1447">
        <v>35.200000000000003</v>
      </c>
      <c r="Q74" s="1440"/>
      <c r="R74" s="1440"/>
      <c r="S74" s="1440"/>
      <c r="T74" s="1447">
        <v>35.200000000000003</v>
      </c>
      <c r="U74" s="1440"/>
      <c r="V74" s="1440"/>
      <c r="W74" s="1440"/>
      <c r="X74" s="1447">
        <v>28.16</v>
      </c>
      <c r="Y74" s="1440"/>
      <c r="Z74" s="1440"/>
      <c r="AA74" s="1440"/>
      <c r="AB74" s="1447">
        <v>0</v>
      </c>
      <c r="AC74" s="1440"/>
      <c r="AD74" s="1440"/>
      <c r="AE74" s="1440"/>
      <c r="AF74" s="1447">
        <v>7.04</v>
      </c>
      <c r="AG74" s="1440"/>
      <c r="AH74" s="1440"/>
      <c r="AI74" s="1440"/>
      <c r="AJ74" s="1447">
        <v>7.04</v>
      </c>
      <c r="AK74" s="1440"/>
      <c r="AL74" s="1440"/>
      <c r="AM74" s="1440"/>
      <c r="AN74" s="1447">
        <v>7.04</v>
      </c>
      <c r="AO74" s="1440"/>
      <c r="AP74" s="1440"/>
      <c r="AQ74" s="1440"/>
      <c r="AR74" s="1379"/>
      <c r="AS74" s="1379"/>
      <c r="AT74" s="1379">
        <v>1.76</v>
      </c>
      <c r="AU74" s="1375"/>
      <c r="AW74" s="1378"/>
      <c r="AX74" s="1378"/>
      <c r="AY74" s="1378"/>
      <c r="AZ74" s="1378"/>
      <c r="BA74" s="1378"/>
      <c r="BB74" s="1378"/>
      <c r="BC74" s="1378"/>
      <c r="BD74" s="1378"/>
      <c r="BE74" s="1378"/>
      <c r="BF74" s="1378"/>
      <c r="BG74" s="1379"/>
      <c r="BH74" s="1379"/>
      <c r="BI74" s="1379"/>
      <c r="BJ74" s="1379"/>
      <c r="BK74" s="1379"/>
      <c r="BL74" s="1379"/>
    </row>
    <row r="75" spans="1:64" s="1400" customFormat="1">
      <c r="A75" s="1379"/>
      <c r="B75" s="1437"/>
      <c r="C75" s="1438"/>
      <c r="D75" s="1379"/>
      <c r="E75" s="1379"/>
      <c r="F75" s="1439" t="s">
        <v>2590</v>
      </c>
      <c r="G75" s="1440"/>
      <c r="H75" s="1379"/>
      <c r="I75" s="1379"/>
      <c r="J75" s="1379"/>
      <c r="K75" s="1379"/>
      <c r="L75" s="1447">
        <v>5.12</v>
      </c>
      <c r="M75" s="1440"/>
      <c r="N75" s="1440"/>
      <c r="O75" s="1440"/>
      <c r="P75" s="1447">
        <v>6.4</v>
      </c>
      <c r="Q75" s="1440"/>
      <c r="R75" s="1440"/>
      <c r="S75" s="1440"/>
      <c r="T75" s="1447">
        <v>6.4</v>
      </c>
      <c r="U75" s="1440"/>
      <c r="V75" s="1440"/>
      <c r="W75" s="1440"/>
      <c r="X75" s="1447">
        <v>5.12</v>
      </c>
      <c r="Y75" s="1440"/>
      <c r="Z75" s="1440"/>
      <c r="AA75" s="1440"/>
      <c r="AB75" s="1447">
        <v>0</v>
      </c>
      <c r="AC75" s="1440"/>
      <c r="AD75" s="1440"/>
      <c r="AE75" s="1440"/>
      <c r="AF75" s="1447">
        <v>1.28</v>
      </c>
      <c r="AG75" s="1440"/>
      <c r="AH75" s="1440"/>
      <c r="AI75" s="1440"/>
      <c r="AJ75" s="1447">
        <v>1.28</v>
      </c>
      <c r="AK75" s="1440"/>
      <c r="AL75" s="1440"/>
      <c r="AM75" s="1440"/>
      <c r="AN75" s="1447">
        <v>1.28</v>
      </c>
      <c r="AO75" s="1440"/>
      <c r="AP75" s="1440"/>
      <c r="AQ75" s="1440"/>
      <c r="AR75" s="1379"/>
      <c r="AS75" s="1379"/>
      <c r="AT75" s="1379">
        <v>0.32</v>
      </c>
      <c r="AU75" s="1375"/>
      <c r="AW75" s="1378"/>
      <c r="AX75" s="1378"/>
      <c r="AY75" s="1378"/>
      <c r="AZ75" s="1378"/>
      <c r="BA75" s="1378"/>
      <c r="BB75" s="1378"/>
      <c r="BC75" s="1378"/>
      <c r="BD75" s="1378"/>
      <c r="BE75" s="1378"/>
      <c r="BF75" s="1378"/>
      <c r="BG75" s="1379"/>
      <c r="BH75" s="1379"/>
      <c r="BI75" s="1379"/>
      <c r="BJ75" s="1379"/>
      <c r="BK75" s="1379"/>
      <c r="BL75" s="1379"/>
    </row>
    <row r="76" spans="1:64" s="1400" customFormat="1">
      <c r="A76" s="1379"/>
      <c r="B76" s="1437"/>
      <c r="C76" s="1438"/>
      <c r="D76" s="1379"/>
      <c r="E76" s="1379"/>
      <c r="F76" s="1439" t="s">
        <v>2591</v>
      </c>
      <c r="G76" s="1440"/>
      <c r="H76" s="1379"/>
      <c r="I76" s="1379"/>
      <c r="J76" s="1379"/>
      <c r="K76" s="1379"/>
      <c r="L76" s="1445">
        <v>0.32</v>
      </c>
      <c r="M76" s="1440"/>
      <c r="N76" s="1440"/>
      <c r="O76" s="1440"/>
      <c r="P76" s="1445">
        <v>0.4</v>
      </c>
      <c r="Q76" s="1440"/>
      <c r="R76" s="1440"/>
      <c r="S76" s="1440"/>
      <c r="T76" s="1445">
        <v>0.4</v>
      </c>
      <c r="U76" s="1440"/>
      <c r="V76" s="1440"/>
      <c r="W76" s="1440"/>
      <c r="X76" s="1445">
        <v>0.32</v>
      </c>
      <c r="Y76" s="1440"/>
      <c r="Z76" s="1440"/>
      <c r="AA76" s="1440"/>
      <c r="AB76" s="1445">
        <v>0</v>
      </c>
      <c r="AC76" s="1440"/>
      <c r="AD76" s="1440"/>
      <c r="AE76" s="1440"/>
      <c r="AF76" s="1445">
        <v>0.08</v>
      </c>
      <c r="AG76" s="1440"/>
      <c r="AH76" s="1440"/>
      <c r="AI76" s="1440"/>
      <c r="AJ76" s="1445">
        <v>0.08</v>
      </c>
      <c r="AK76" s="1440"/>
      <c r="AL76" s="1440"/>
      <c r="AM76" s="1440"/>
      <c r="AN76" s="1445">
        <v>0.08</v>
      </c>
      <c r="AO76" s="1440"/>
      <c r="AP76" s="1440"/>
      <c r="AQ76" s="1440"/>
      <c r="AR76" s="1379"/>
      <c r="AS76" s="1379"/>
      <c r="AT76" s="1379">
        <v>0.02</v>
      </c>
      <c r="AU76" s="1375"/>
      <c r="AW76" s="1378"/>
      <c r="AX76" s="1378"/>
      <c r="AY76" s="1378"/>
      <c r="AZ76" s="1378"/>
      <c r="BA76" s="1378"/>
      <c r="BB76" s="1378"/>
      <c r="BC76" s="1378"/>
      <c r="BD76" s="1378"/>
      <c r="BE76" s="1378"/>
      <c r="BF76" s="1378"/>
      <c r="BG76" s="1379"/>
      <c r="BH76" s="1379"/>
      <c r="BI76" s="1379"/>
      <c r="BJ76" s="1379"/>
      <c r="BK76" s="1379"/>
      <c r="BL76" s="1379"/>
    </row>
    <row r="77" spans="1:64" s="1400" customFormat="1">
      <c r="A77" s="1379"/>
      <c r="B77" s="1437"/>
      <c r="C77" s="1438"/>
      <c r="D77" s="1379"/>
      <c r="E77" s="1379"/>
      <c r="F77" s="1439" t="s">
        <v>2592</v>
      </c>
      <c r="G77" s="1440"/>
      <c r="H77" s="1379"/>
      <c r="I77" s="1379"/>
      <c r="J77" s="1379"/>
      <c r="K77" s="1379"/>
      <c r="L77" s="1447">
        <v>1.1200000000000001</v>
      </c>
      <c r="M77" s="1440"/>
      <c r="N77" s="1440"/>
      <c r="O77" s="1440"/>
      <c r="P77" s="1447">
        <v>1.4000000000000001</v>
      </c>
      <c r="Q77" s="1440"/>
      <c r="R77" s="1440"/>
      <c r="S77" s="1440"/>
      <c r="T77" s="1447">
        <v>1.4000000000000001</v>
      </c>
      <c r="U77" s="1440"/>
      <c r="V77" s="1440"/>
      <c r="W77" s="1440"/>
      <c r="X77" s="1447">
        <v>1.1200000000000001</v>
      </c>
      <c r="Y77" s="1440"/>
      <c r="Z77" s="1440"/>
      <c r="AA77" s="1440"/>
      <c r="AB77" s="1447">
        <v>0</v>
      </c>
      <c r="AC77" s="1440"/>
      <c r="AD77" s="1440"/>
      <c r="AE77" s="1440"/>
      <c r="AF77" s="1447">
        <v>0.28000000000000003</v>
      </c>
      <c r="AG77" s="1440"/>
      <c r="AH77" s="1440"/>
      <c r="AI77" s="1440"/>
      <c r="AJ77" s="1447">
        <v>0.28000000000000003</v>
      </c>
      <c r="AK77" s="1440"/>
      <c r="AL77" s="1440"/>
      <c r="AM77" s="1440"/>
      <c r="AN77" s="1447">
        <v>0.28000000000000003</v>
      </c>
      <c r="AO77" s="1440"/>
      <c r="AP77" s="1440"/>
      <c r="AQ77" s="1440"/>
      <c r="AR77" s="1379"/>
      <c r="AS77" s="1379"/>
      <c r="AT77" s="1379">
        <v>7.0000000000000007E-2</v>
      </c>
      <c r="AU77" s="1375"/>
      <c r="AW77" s="1378"/>
      <c r="AX77" s="1378"/>
      <c r="AY77" s="1378"/>
      <c r="AZ77" s="1378"/>
      <c r="BA77" s="1378"/>
      <c r="BB77" s="1378"/>
      <c r="BC77" s="1378"/>
      <c r="BD77" s="1378"/>
      <c r="BE77" s="1378"/>
      <c r="BF77" s="1378"/>
      <c r="BG77" s="1379"/>
      <c r="BH77" s="1379"/>
      <c r="BI77" s="1379"/>
      <c r="BJ77" s="1379"/>
      <c r="BK77" s="1379"/>
      <c r="BL77" s="1379"/>
    </row>
    <row r="78" spans="1:64" s="1400" customFormat="1">
      <c r="A78" s="1379"/>
      <c r="B78" s="1437"/>
      <c r="C78" s="1438"/>
      <c r="D78" s="1379"/>
      <c r="E78" s="1379"/>
      <c r="F78" s="1439" t="s">
        <v>2593</v>
      </c>
      <c r="G78" s="1440"/>
      <c r="H78" s="1379"/>
      <c r="I78" s="1379"/>
      <c r="J78" s="1379"/>
      <c r="K78" s="1379"/>
      <c r="L78" s="1449">
        <v>1.44</v>
      </c>
      <c r="M78" s="1440"/>
      <c r="N78" s="1440"/>
      <c r="O78" s="1440"/>
      <c r="P78" s="1449">
        <v>1.7999999999999998</v>
      </c>
      <c r="Q78" s="1440"/>
      <c r="R78" s="1440"/>
      <c r="S78" s="1440"/>
      <c r="T78" s="1449">
        <v>1.7999999999999998</v>
      </c>
      <c r="U78" s="1440"/>
      <c r="V78" s="1440"/>
      <c r="W78" s="1440"/>
      <c r="X78" s="1449">
        <v>1.44</v>
      </c>
      <c r="Y78" s="1440"/>
      <c r="Z78" s="1440"/>
      <c r="AA78" s="1440"/>
      <c r="AB78" s="1449">
        <v>0</v>
      </c>
      <c r="AC78" s="1440"/>
      <c r="AD78" s="1440"/>
      <c r="AE78" s="1440"/>
      <c r="AF78" s="1449">
        <v>0.36</v>
      </c>
      <c r="AG78" s="1440"/>
      <c r="AH78" s="1440"/>
      <c r="AI78" s="1440"/>
      <c r="AJ78" s="1449">
        <v>0.36</v>
      </c>
      <c r="AK78" s="1440"/>
      <c r="AL78" s="1440"/>
      <c r="AM78" s="1440"/>
      <c r="AN78" s="1449">
        <v>0.36</v>
      </c>
      <c r="AO78" s="1440"/>
      <c r="AP78" s="1440"/>
      <c r="AQ78" s="1454"/>
      <c r="AR78" s="1379"/>
      <c r="AS78" s="1379"/>
      <c r="AT78" s="1379">
        <v>0.09</v>
      </c>
      <c r="AU78" s="1375"/>
      <c r="AW78" s="1378"/>
      <c r="AX78" s="1378"/>
      <c r="AY78" s="1378"/>
      <c r="AZ78" s="1378"/>
      <c r="BA78" s="1378"/>
      <c r="BB78" s="1378"/>
      <c r="BC78" s="1378"/>
      <c r="BD78" s="1378"/>
      <c r="BE78" s="1378"/>
      <c r="BF78" s="1378"/>
      <c r="BG78" s="1379"/>
      <c r="BH78" s="1379"/>
      <c r="BI78" s="1379"/>
      <c r="BJ78" s="1379"/>
      <c r="BK78" s="1379"/>
      <c r="BL78" s="1379"/>
    </row>
    <row r="79" spans="1:64" s="1400" customFormat="1">
      <c r="A79" s="1379"/>
      <c r="B79" s="1439" t="s">
        <v>2594</v>
      </c>
      <c r="C79" s="1438"/>
      <c r="D79" s="1379"/>
      <c r="E79" s="1379"/>
      <c r="F79" s="1439"/>
      <c r="G79" s="1379"/>
      <c r="H79" s="1379"/>
      <c r="I79" s="1379"/>
      <c r="J79" s="1379"/>
      <c r="K79" s="1379"/>
      <c r="L79" s="1379"/>
      <c r="M79" s="1440"/>
      <c r="N79" s="1440"/>
      <c r="O79" s="1440"/>
      <c r="P79" s="1379"/>
      <c r="Q79" s="1440"/>
      <c r="R79" s="1440"/>
      <c r="S79" s="1440"/>
      <c r="T79" s="1379"/>
      <c r="U79" s="1440"/>
      <c r="V79" s="1440"/>
      <c r="W79" s="1440"/>
      <c r="X79" s="1379"/>
      <c r="Y79" s="1440"/>
      <c r="Z79" s="1440"/>
      <c r="AA79" s="1440"/>
      <c r="AB79" s="1379"/>
      <c r="AC79" s="1440"/>
      <c r="AD79" s="1440"/>
      <c r="AE79" s="1440"/>
      <c r="AF79" s="1379"/>
      <c r="AG79" s="1440"/>
      <c r="AH79" s="1440"/>
      <c r="AI79" s="1440"/>
      <c r="AJ79" s="1379"/>
      <c r="AK79" s="1440"/>
      <c r="AL79" s="1440"/>
      <c r="AM79" s="1440"/>
      <c r="AN79" s="1379"/>
      <c r="AO79" s="1440"/>
      <c r="AP79" s="1440"/>
      <c r="AQ79" s="1440"/>
      <c r="AR79" s="1440"/>
      <c r="AS79" s="1440"/>
      <c r="AT79" s="1379">
        <v>32.612000000000002</v>
      </c>
      <c r="AU79" s="1379"/>
      <c r="AW79" s="1378"/>
      <c r="AX79" s="1378"/>
      <c r="AY79" s="1378"/>
      <c r="AZ79" s="1378"/>
      <c r="BA79" s="1378"/>
      <c r="BB79" s="1378"/>
      <c r="BC79" s="1378"/>
      <c r="BD79" s="1378"/>
      <c r="BE79" s="1378"/>
      <c r="BF79" s="1378"/>
      <c r="BG79" s="1379"/>
      <c r="BH79" s="1379"/>
      <c r="BI79" s="1379"/>
      <c r="BJ79" s="1379"/>
      <c r="BK79" s="1379"/>
      <c r="BL79" s="1379"/>
    </row>
  </sheetData>
  <conditionalFormatting sqref="AV7:BA36">
    <cfRule type="cellIs" dxfId="445" priority="1" stopIfTrue="1" operator="notBetween">
      <formula>1</formula>
      <formula>5</formula>
    </cfRule>
  </conditionalFormatting>
  <conditionalFormatting sqref="BG7:BL36">
    <cfRule type="cellIs" dxfId="444" priority="2" stopIfTrue="1" operator="equal">
      <formula>0</formula>
    </cfRule>
  </conditionalFormatting>
  <dataValidations count="1">
    <dataValidation allowBlank="1" showInputMessage="1" showErrorMessage="1" promptTitle="Do not change" prompt="This field is automatically updated from the names-list" sqref="BB15:BB36" xr:uid="{24D2CB12-B571-4ACE-9310-7D886B86922F}"/>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2D4E-E646-4D0B-B214-7AC0B84A9817}">
  <sheetPr codeName="Tabelle46">
    <tabColor theme="3" tint="0.79998168889431442"/>
  </sheetPr>
  <dimension ref="A1:AW84"/>
  <sheetViews>
    <sheetView topLeftCell="B66" zoomScale="130" zoomScaleNormal="130" workbookViewId="0"/>
  </sheetViews>
  <sheetFormatPr baseColWidth="10" defaultColWidth="11.42578125" defaultRowHeight="15" outlineLevelRow="1"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customWidth="1" outlineLevel="1"/>
    <col min="27" max="27" width="50.7109375" style="1107" customWidth="1" outlineLevel="1"/>
    <col min="28" max="28" width="16.5703125" style="1107" customWidth="1"/>
    <col min="29" max="29" width="40.7109375" style="1192" customWidth="1"/>
    <col min="30" max="30" width="30.7109375" style="1192" customWidth="1"/>
    <col min="31" max="31" width="4.140625" style="1192" customWidth="1"/>
    <col min="32" max="32" width="4.42578125" style="1192" customWidth="1"/>
    <col min="33" max="33" width="4.28515625" style="1192" customWidth="1"/>
    <col min="34" max="34" width="4" style="1192" customWidth="1"/>
    <col min="35" max="35" width="3.7109375" style="1192" customWidth="1"/>
    <col min="36" max="36" width="4.28515625" style="1192" customWidth="1"/>
    <col min="37" max="37" width="3.42578125" style="1192" customWidth="1" outlineLevel="1"/>
    <col min="38" max="38" width="4.7109375" style="1080" customWidth="1" outlineLevel="1"/>
    <col min="39" max="40" width="5.42578125" style="1080" customWidth="1" outlineLevel="1"/>
    <col min="41" max="41" width="14.85546875" style="1080" customWidth="1" outlineLevel="1"/>
    <col min="42" max="42" width="4.42578125" style="1080" customWidth="1" outlineLevel="1"/>
    <col min="43" max="43" width="4.28515625" style="1080" customWidth="1" outlineLevel="1"/>
    <col min="44" max="44" width="4" style="1080" customWidth="1" outlineLevel="1"/>
    <col min="45" max="46" width="4.42578125" style="1080" customWidth="1" outlineLevel="1"/>
    <col min="47" max="48" width="4.28515625" style="1080" customWidth="1" outlineLevel="1"/>
    <col min="49" max="49" width="14" style="1339" customWidth="1"/>
    <col min="50" max="16384" width="11.42578125" style="1080"/>
  </cols>
  <sheetData>
    <row r="1" spans="1:49" ht="12">
      <c r="A1" s="1041"/>
      <c r="B1" s="1042"/>
      <c r="C1" s="1043"/>
      <c r="D1" s="1041"/>
      <c r="E1" s="1041"/>
      <c r="F1" s="1044" t="s">
        <v>456</v>
      </c>
      <c r="G1" s="1041"/>
      <c r="H1" s="1041"/>
      <c r="I1" s="1041"/>
      <c r="J1" s="1041"/>
      <c r="K1" s="1041"/>
      <c r="L1" s="1045" t="s">
        <v>2347</v>
      </c>
      <c r="M1" s="1046"/>
      <c r="N1" s="1046"/>
      <c r="O1" s="1046"/>
      <c r="P1" s="1045" t="s">
        <v>2348</v>
      </c>
      <c r="Q1" s="1046"/>
      <c r="R1" s="1046"/>
      <c r="S1" s="1046"/>
      <c r="T1" s="1045" t="s">
        <v>2349</v>
      </c>
      <c r="U1" s="1046"/>
      <c r="V1" s="1046"/>
      <c r="W1" s="1046"/>
      <c r="X1" s="1045" t="s">
        <v>2350</v>
      </c>
      <c r="Y1" s="1046"/>
      <c r="Z1" s="1046"/>
      <c r="AA1" s="1046"/>
      <c r="AC1" s="1080"/>
      <c r="AD1" s="1080"/>
      <c r="AE1" s="1523"/>
      <c r="AF1" s="1523"/>
      <c r="AG1" s="1523"/>
      <c r="AH1" s="1523"/>
      <c r="AI1" s="1523"/>
      <c r="AJ1" s="1523"/>
      <c r="AK1" s="1081"/>
      <c r="AL1" s="1081"/>
      <c r="AM1" s="1081"/>
      <c r="AN1" s="1081"/>
      <c r="AO1" s="1081"/>
      <c r="AW1" s="1080"/>
    </row>
    <row r="2" spans="1:49" ht="12">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337"/>
      <c r="AC2" s="1081"/>
      <c r="AD2" s="1081"/>
      <c r="AE2" s="1081"/>
      <c r="AF2" s="1081"/>
      <c r="AG2" s="1081"/>
      <c r="AH2" s="1081"/>
      <c r="AI2" s="1081"/>
      <c r="AJ2" s="1081"/>
      <c r="AK2" s="1081"/>
      <c r="AW2" s="1080"/>
    </row>
    <row r="3" spans="1:49" ht="93.75">
      <c r="A3" s="1050" t="s">
        <v>344</v>
      </c>
      <c r="B3" s="1051"/>
      <c r="C3" s="1043">
        <v>401</v>
      </c>
      <c r="D3" s="1052" t="s">
        <v>458</v>
      </c>
      <c r="E3" s="1052" t="s">
        <v>459</v>
      </c>
      <c r="F3" s="1053" t="s">
        <v>460</v>
      </c>
      <c r="G3" s="1052" t="s">
        <v>461</v>
      </c>
      <c r="H3" s="1052" t="s">
        <v>462</v>
      </c>
      <c r="I3" s="1052" t="s">
        <v>463</v>
      </c>
      <c r="J3" s="1052" t="s">
        <v>464</v>
      </c>
      <c r="K3" s="1052" t="s">
        <v>337</v>
      </c>
      <c r="L3" s="1054" t="s">
        <v>3398</v>
      </c>
      <c r="M3" s="1055" t="s">
        <v>187</v>
      </c>
      <c r="N3" s="1055" t="s">
        <v>188</v>
      </c>
      <c r="O3" s="1056" t="s">
        <v>492</v>
      </c>
      <c r="P3" s="1054" t="s">
        <v>3399</v>
      </c>
      <c r="Q3" s="1055" t="s">
        <v>187</v>
      </c>
      <c r="R3" s="1055" t="s">
        <v>188</v>
      </c>
      <c r="S3" s="1056" t="s">
        <v>492</v>
      </c>
      <c r="T3" s="1054" t="s">
        <v>3400</v>
      </c>
      <c r="U3" s="1055" t="s">
        <v>187</v>
      </c>
      <c r="V3" s="1055" t="s">
        <v>188</v>
      </c>
      <c r="W3" s="1056" t="s">
        <v>492</v>
      </c>
      <c r="X3" s="1054" t="s">
        <v>3401</v>
      </c>
      <c r="Y3" s="1055" t="s">
        <v>187</v>
      </c>
      <c r="Z3" s="1055" t="s">
        <v>188</v>
      </c>
      <c r="AA3" s="1056" t="s">
        <v>492</v>
      </c>
      <c r="AB3" s="1056"/>
      <c r="AC3" s="1082" t="s">
        <v>186</v>
      </c>
      <c r="AD3" s="1082" t="s">
        <v>345</v>
      </c>
      <c r="AE3" s="1083" t="s">
        <v>1954</v>
      </c>
      <c r="AF3" s="1083" t="s">
        <v>1955</v>
      </c>
      <c r="AG3" s="1083" t="s">
        <v>1956</v>
      </c>
      <c r="AH3" s="1083" t="s">
        <v>1957</v>
      </c>
      <c r="AI3" s="1083" t="s">
        <v>1958</v>
      </c>
      <c r="AJ3" s="1083" t="s">
        <v>1959</v>
      </c>
      <c r="AK3" s="1084" t="s">
        <v>180</v>
      </c>
      <c r="AL3" s="1084" t="s">
        <v>1960</v>
      </c>
      <c r="AM3" s="1084" t="s">
        <v>182</v>
      </c>
      <c r="AN3" s="1084" t="s">
        <v>332</v>
      </c>
      <c r="AO3" s="1084" t="s">
        <v>1961</v>
      </c>
      <c r="AP3" s="1085" t="s">
        <v>1954</v>
      </c>
      <c r="AQ3" s="1085" t="s">
        <v>1955</v>
      </c>
      <c r="AR3" s="1085" t="s">
        <v>1956</v>
      </c>
      <c r="AS3" s="1085" t="s">
        <v>1957</v>
      </c>
      <c r="AT3" s="1085" t="s">
        <v>1958</v>
      </c>
      <c r="AU3" s="1085" t="s">
        <v>1959</v>
      </c>
      <c r="AW3" s="1080"/>
    </row>
    <row r="4" spans="1:49" ht="13.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54" t="s">
        <v>465</v>
      </c>
      <c r="Y4" s="1057"/>
      <c r="Z4" s="1057"/>
      <c r="AA4" s="1058"/>
      <c r="AB4" s="1058"/>
      <c r="AC4" s="1086"/>
      <c r="AD4" s="1086"/>
      <c r="AE4" s="1087" t="s">
        <v>192</v>
      </c>
      <c r="AF4" s="1082"/>
      <c r="AG4" s="1082"/>
      <c r="AH4" s="1082"/>
      <c r="AI4" s="1082"/>
      <c r="AJ4" s="1082"/>
      <c r="AK4" s="1088"/>
      <c r="AL4" s="1088"/>
      <c r="AM4" s="1088" t="s">
        <v>190</v>
      </c>
      <c r="AN4" s="1088" t="s">
        <v>190</v>
      </c>
      <c r="AO4" s="1089"/>
      <c r="AP4" s="1090"/>
      <c r="AQ4" s="1090"/>
      <c r="AR4" s="1090"/>
      <c r="AS4" s="1090"/>
      <c r="AT4" s="1090"/>
      <c r="AU4" s="1090"/>
      <c r="AW4" s="1080"/>
    </row>
    <row r="5" spans="1:49" ht="12">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058"/>
      <c r="AC5" s="1086"/>
      <c r="AD5" s="1086"/>
      <c r="AE5" s="1082"/>
      <c r="AF5" s="1082"/>
      <c r="AG5" s="1082"/>
      <c r="AH5" s="1082"/>
      <c r="AI5" s="1082"/>
      <c r="AJ5" s="1082"/>
      <c r="AK5" s="1089"/>
      <c r="AL5" s="1089"/>
      <c r="AM5" s="1089"/>
      <c r="AN5" s="1089"/>
      <c r="AO5" s="1089"/>
      <c r="AP5" s="1090"/>
      <c r="AQ5" s="1090"/>
      <c r="AR5" s="1090"/>
      <c r="AS5" s="1090"/>
      <c r="AT5" s="1090"/>
      <c r="AU5" s="1090"/>
      <c r="AW5" s="1080"/>
    </row>
    <row r="6" spans="1:49" ht="12">
      <c r="A6" s="1041"/>
      <c r="B6" s="1051"/>
      <c r="C6" s="1043">
        <v>403</v>
      </c>
      <c r="D6" s="1053"/>
      <c r="E6" s="1053"/>
      <c r="F6" s="1053" t="s">
        <v>337</v>
      </c>
      <c r="G6" s="1053"/>
      <c r="H6" s="1053"/>
      <c r="I6" s="1053"/>
      <c r="J6" s="1053"/>
      <c r="K6" s="1053"/>
      <c r="L6" s="1054" t="s">
        <v>466</v>
      </c>
      <c r="M6" s="1057"/>
      <c r="N6" s="1057"/>
      <c r="O6" s="1058"/>
      <c r="P6" s="1054" t="s">
        <v>466</v>
      </c>
      <c r="Q6" s="1057"/>
      <c r="R6" s="1057"/>
      <c r="S6" s="1058"/>
      <c r="T6" s="1054" t="s">
        <v>466</v>
      </c>
      <c r="U6" s="1057"/>
      <c r="V6" s="1057"/>
      <c r="W6" s="1058"/>
      <c r="X6" s="1054" t="s">
        <v>466</v>
      </c>
      <c r="Y6" s="1057"/>
      <c r="Z6" s="1057"/>
      <c r="AA6" s="1058"/>
      <c r="AB6" s="1058"/>
      <c r="AC6" s="1086"/>
      <c r="AD6" s="1086"/>
      <c r="AE6" s="1091"/>
      <c r="AF6" s="1091"/>
      <c r="AG6" s="1091"/>
      <c r="AH6" s="1091"/>
      <c r="AI6" s="1091"/>
      <c r="AJ6" s="1091"/>
      <c r="AK6" s="1089"/>
      <c r="AL6" s="1089"/>
      <c r="AM6" s="1092"/>
      <c r="AN6" s="1092"/>
      <c r="AO6" s="1093"/>
      <c r="AP6" s="1090"/>
      <c r="AQ6" s="1090"/>
      <c r="AR6" s="1090"/>
      <c r="AS6" s="1090"/>
      <c r="AT6" s="1090"/>
      <c r="AU6" s="1090"/>
      <c r="AW6" s="1080"/>
    </row>
    <row r="7" spans="1:49" ht="20.25" hidden="1" customHeight="1" outlineLevel="1">
      <c r="A7" s="1045" t="s">
        <v>2347</v>
      </c>
      <c r="B7" s="1059" t="s">
        <v>467</v>
      </c>
      <c r="C7" s="1060"/>
      <c r="D7" s="1061" t="s">
        <v>352</v>
      </c>
      <c r="E7" s="1062">
        <v>0</v>
      </c>
      <c r="F7" s="1063" t="s">
        <v>3398</v>
      </c>
      <c r="G7" s="1064" t="s">
        <v>465</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70"/>
      <c r="AC7" s="1086"/>
      <c r="AD7" s="1086"/>
      <c r="AE7" s="1082"/>
      <c r="AF7" s="1082"/>
      <c r="AG7" s="1082"/>
      <c r="AH7" s="1082"/>
      <c r="AI7" s="1082"/>
      <c r="AJ7" s="1082"/>
      <c r="AK7" s="1089"/>
      <c r="AL7" s="1089"/>
      <c r="AM7" s="1089"/>
      <c r="AN7" s="1089"/>
      <c r="AO7" s="1089"/>
      <c r="AP7" s="1089"/>
      <c r="AQ7" s="1089"/>
      <c r="AR7" s="1089"/>
      <c r="AS7" s="1089"/>
      <c r="AT7" s="1089"/>
      <c r="AU7" s="1089"/>
      <c r="AW7" s="1080"/>
    </row>
    <row r="8" spans="1:49" ht="20.25" hidden="1" customHeight="1" outlineLevel="1">
      <c r="A8" s="1045" t="s">
        <v>2348</v>
      </c>
      <c r="B8" s="1059"/>
      <c r="C8" s="1060"/>
      <c r="D8" s="1061" t="s">
        <v>352</v>
      </c>
      <c r="E8" s="1062">
        <v>0</v>
      </c>
      <c r="F8" s="1063" t="s">
        <v>3399</v>
      </c>
      <c r="G8" s="1064" t="s">
        <v>465</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70"/>
      <c r="AC8" s="1086"/>
      <c r="AD8" s="1086"/>
      <c r="AE8" s="1082"/>
      <c r="AF8" s="1082"/>
      <c r="AG8" s="1082"/>
      <c r="AH8" s="1082"/>
      <c r="AI8" s="1082"/>
      <c r="AJ8" s="1082"/>
      <c r="AK8" s="1089"/>
      <c r="AL8" s="1089"/>
      <c r="AM8" s="1089"/>
      <c r="AN8" s="1089"/>
      <c r="AO8" s="1089"/>
      <c r="AP8" s="1089"/>
      <c r="AQ8" s="1089"/>
      <c r="AR8" s="1089"/>
      <c r="AS8" s="1089"/>
      <c r="AT8" s="1089"/>
      <c r="AU8" s="1089"/>
      <c r="AW8" s="1080"/>
    </row>
    <row r="9" spans="1:49" ht="20.25" hidden="1" customHeight="1" outlineLevel="1">
      <c r="A9" s="1045" t="s">
        <v>2349</v>
      </c>
      <c r="B9" s="1059"/>
      <c r="C9" s="1060"/>
      <c r="D9" s="1061" t="s">
        <v>352</v>
      </c>
      <c r="E9" s="1062">
        <v>0</v>
      </c>
      <c r="F9" s="1063" t="s">
        <v>3400</v>
      </c>
      <c r="G9" s="1064" t="s">
        <v>465</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70"/>
      <c r="AC9" s="1086"/>
      <c r="AD9" s="1086"/>
      <c r="AE9" s="1082"/>
      <c r="AF9" s="1082"/>
      <c r="AG9" s="1082"/>
      <c r="AH9" s="1082"/>
      <c r="AI9" s="1082"/>
      <c r="AJ9" s="1082"/>
      <c r="AK9" s="1089"/>
      <c r="AL9" s="1089"/>
      <c r="AM9" s="1089"/>
      <c r="AN9" s="1089"/>
      <c r="AO9" s="1089"/>
      <c r="AP9" s="1089"/>
      <c r="AQ9" s="1089"/>
      <c r="AR9" s="1089"/>
      <c r="AS9" s="1089"/>
      <c r="AT9" s="1089"/>
      <c r="AU9" s="1089"/>
      <c r="AW9" s="1080"/>
    </row>
    <row r="10" spans="1:49" ht="20.25" hidden="1" customHeight="1" outlineLevel="1">
      <c r="A10" s="1045" t="s">
        <v>2350</v>
      </c>
      <c r="B10" s="1059"/>
      <c r="C10" s="1060"/>
      <c r="D10" s="1061" t="s">
        <v>352</v>
      </c>
      <c r="E10" s="1062">
        <v>0</v>
      </c>
      <c r="F10" s="1063" t="s">
        <v>3401</v>
      </c>
      <c r="G10" s="1064" t="s">
        <v>465</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70"/>
      <c r="AC10" s="1086"/>
      <c r="AD10" s="1086"/>
      <c r="AE10" s="1082"/>
      <c r="AF10" s="1082"/>
      <c r="AG10" s="1082"/>
      <c r="AH10" s="1082"/>
      <c r="AI10" s="1082"/>
      <c r="AJ10" s="1082"/>
      <c r="AK10" s="1089"/>
      <c r="AL10" s="1089"/>
      <c r="AM10" s="1089"/>
      <c r="AN10" s="1089"/>
      <c r="AO10" s="1089"/>
      <c r="AP10" s="1089"/>
      <c r="AQ10" s="1089"/>
      <c r="AR10" s="1089"/>
      <c r="AS10" s="1089"/>
      <c r="AT10" s="1089"/>
      <c r="AU10" s="1089"/>
      <c r="AW10" s="1080"/>
    </row>
    <row r="11" spans="1:49" ht="24" hidden="1" outlineLevel="1">
      <c r="A11" s="1045" t="s">
        <v>1014</v>
      </c>
      <c r="B11" s="1059" t="s">
        <v>2351</v>
      </c>
      <c r="C11" s="1060"/>
      <c r="D11" s="1071">
        <v>5</v>
      </c>
      <c r="E11" s="1072" t="s">
        <v>352</v>
      </c>
      <c r="F11" s="1073" t="s">
        <v>1829</v>
      </c>
      <c r="G11" s="1074" t="s">
        <v>1830</v>
      </c>
      <c r="H11" s="1075" t="s">
        <v>352</v>
      </c>
      <c r="I11" s="1075" t="s">
        <v>352</v>
      </c>
      <c r="J11" s="1076">
        <v>0</v>
      </c>
      <c r="K11" s="1074" t="s">
        <v>605</v>
      </c>
      <c r="L11" s="1077">
        <v>10.552710396666596</v>
      </c>
      <c r="M11" s="1078">
        <v>1</v>
      </c>
      <c r="N11" s="1079">
        <v>1.3126639277164664</v>
      </c>
      <c r="O11" s="1073" t="s">
        <v>3402</v>
      </c>
      <c r="P11" s="1077">
        <v>16.906916851392882</v>
      </c>
      <c r="Q11" s="1078">
        <v>1</v>
      </c>
      <c r="R11" s="1079">
        <v>1.3126639277164664</v>
      </c>
      <c r="S11" s="1073" t="s">
        <v>3402</v>
      </c>
      <c r="T11" s="1077">
        <v>27.087243625126433</v>
      </c>
      <c r="U11" s="1078">
        <v>1</v>
      </c>
      <c r="V11" s="1079">
        <v>1.3126639277164664</v>
      </c>
      <c r="W11" s="1073" t="s">
        <v>3402</v>
      </c>
      <c r="X11" s="1077">
        <v>43.397549870040613</v>
      </c>
      <c r="Y11" s="1078">
        <v>1</v>
      </c>
      <c r="Z11" s="1079">
        <v>1.3126639277164664</v>
      </c>
      <c r="AA11" s="1073" t="s">
        <v>3402</v>
      </c>
      <c r="AB11" s="1338"/>
      <c r="AC11" s="1041" t="s">
        <v>2352</v>
      </c>
      <c r="AD11" s="1041"/>
      <c r="AE11" s="1094">
        <v>2</v>
      </c>
      <c r="AF11" s="1094">
        <v>3</v>
      </c>
      <c r="AG11" s="1094">
        <v>1</v>
      </c>
      <c r="AH11" s="1094">
        <v>3</v>
      </c>
      <c r="AI11" s="1094">
        <v>3</v>
      </c>
      <c r="AJ11" s="1094">
        <v>5</v>
      </c>
      <c r="AK11" s="1089">
        <v>2</v>
      </c>
      <c r="AL11" s="1089">
        <v>1.05</v>
      </c>
      <c r="AM11" s="1093">
        <v>1.3068869189023089</v>
      </c>
      <c r="AN11" s="1093">
        <v>1.3126639277164664</v>
      </c>
      <c r="AO11" s="1093" t="s">
        <v>3403</v>
      </c>
      <c r="AP11" s="1095">
        <v>1.05</v>
      </c>
      <c r="AQ11" s="1095">
        <v>1.05</v>
      </c>
      <c r="AR11" s="1095">
        <v>1</v>
      </c>
      <c r="AS11" s="1095">
        <v>1.02</v>
      </c>
      <c r="AT11" s="1095">
        <v>1.2</v>
      </c>
      <c r="AU11" s="1095">
        <v>1.2</v>
      </c>
      <c r="AW11" s="1080"/>
    </row>
    <row r="12" spans="1:49" ht="24" hidden="1" outlineLevel="1">
      <c r="A12" s="1045">
        <v>1501</v>
      </c>
      <c r="B12" s="1059"/>
      <c r="C12" s="1060"/>
      <c r="D12" s="1071">
        <v>5</v>
      </c>
      <c r="E12" s="1072" t="s">
        <v>352</v>
      </c>
      <c r="F12" s="1073" t="s">
        <v>2975</v>
      </c>
      <c r="G12" s="1074" t="s">
        <v>336</v>
      </c>
      <c r="H12" s="1075" t="s">
        <v>352</v>
      </c>
      <c r="I12" s="1075" t="s">
        <v>352</v>
      </c>
      <c r="J12" s="1076">
        <v>0</v>
      </c>
      <c r="K12" s="1074" t="s">
        <v>604</v>
      </c>
      <c r="L12" s="1077">
        <v>0.22560747498442846</v>
      </c>
      <c r="M12" s="1078">
        <v>1</v>
      </c>
      <c r="N12" s="1079">
        <v>1.3440316373092398</v>
      </c>
      <c r="O12" s="1073" t="s">
        <v>3404</v>
      </c>
      <c r="P12" s="1077">
        <v>0.36145470473815955</v>
      </c>
      <c r="Q12" s="1078">
        <v>1</v>
      </c>
      <c r="R12" s="1079">
        <v>1.3440316373092398</v>
      </c>
      <c r="S12" s="1073" t="s">
        <v>3404</v>
      </c>
      <c r="T12" s="1077">
        <v>0.57910095215758106</v>
      </c>
      <c r="U12" s="1078">
        <v>1</v>
      </c>
      <c r="V12" s="1079">
        <v>1.3440316373092398</v>
      </c>
      <c r="W12" s="1073" t="s">
        <v>3404</v>
      </c>
      <c r="X12" s="1077">
        <v>0.92780065771381426</v>
      </c>
      <c r="Y12" s="1078">
        <v>1</v>
      </c>
      <c r="Z12" s="1079">
        <v>1.3440316373092398</v>
      </c>
      <c r="AA12" s="1073" t="s">
        <v>3404</v>
      </c>
      <c r="AB12" s="1338"/>
      <c r="AC12" s="1041" t="s">
        <v>2352</v>
      </c>
      <c r="AD12" s="1041"/>
      <c r="AE12" s="1094">
        <v>3</v>
      </c>
      <c r="AF12" s="1094">
        <v>4</v>
      </c>
      <c r="AG12" s="1094">
        <v>1</v>
      </c>
      <c r="AH12" s="1094">
        <v>3</v>
      </c>
      <c r="AI12" s="1094">
        <v>3</v>
      </c>
      <c r="AJ12" s="1094">
        <v>5</v>
      </c>
      <c r="AK12" s="1089">
        <v>1</v>
      </c>
      <c r="AL12" s="1089">
        <v>1.05</v>
      </c>
      <c r="AM12" s="1093">
        <v>1.3385948990307144</v>
      </c>
      <c r="AN12" s="1093">
        <v>1.3440316373092398</v>
      </c>
      <c r="AO12" s="1093" t="s">
        <v>3405</v>
      </c>
      <c r="AP12" s="1095">
        <v>1.1000000000000001</v>
      </c>
      <c r="AQ12" s="1095">
        <v>1.1000000000000001</v>
      </c>
      <c r="AR12" s="1095">
        <v>1</v>
      </c>
      <c r="AS12" s="1095">
        <v>1.02</v>
      </c>
      <c r="AT12" s="1095">
        <v>1.2</v>
      </c>
      <c r="AU12" s="1095">
        <v>1.2</v>
      </c>
      <c r="AW12" s="1080"/>
    </row>
    <row r="13" spans="1:49" ht="24" hidden="1" outlineLevel="1">
      <c r="A13" s="1045">
        <v>5380</v>
      </c>
      <c r="B13" s="1059"/>
      <c r="C13" s="1060"/>
      <c r="D13" s="1071">
        <v>5</v>
      </c>
      <c r="E13" s="1072" t="s">
        <v>352</v>
      </c>
      <c r="F13" s="1073" t="s">
        <v>3406</v>
      </c>
      <c r="G13" s="1074" t="s">
        <v>191</v>
      </c>
      <c r="H13" s="1075" t="s">
        <v>352</v>
      </c>
      <c r="I13" s="1075" t="s">
        <v>352</v>
      </c>
      <c r="J13" s="1076">
        <v>0</v>
      </c>
      <c r="K13" s="1074" t="s">
        <v>604</v>
      </c>
      <c r="L13" s="1077">
        <v>3.5727763757221531</v>
      </c>
      <c r="M13" s="1078">
        <v>1</v>
      </c>
      <c r="N13" s="1079">
        <v>1.3440316373092398</v>
      </c>
      <c r="O13" s="1073" t="s">
        <v>3404</v>
      </c>
      <c r="P13" s="1077">
        <v>5.724087067909676</v>
      </c>
      <c r="Q13" s="1078">
        <v>1</v>
      </c>
      <c r="R13" s="1079">
        <v>1.3440316373092398</v>
      </c>
      <c r="S13" s="1073" t="s">
        <v>3404</v>
      </c>
      <c r="T13" s="1077">
        <v>9.1707874536054881</v>
      </c>
      <c r="U13" s="1078">
        <v>1</v>
      </c>
      <c r="V13" s="1079">
        <v>1.3440316373092398</v>
      </c>
      <c r="W13" s="1073" t="s">
        <v>3404</v>
      </c>
      <c r="X13" s="1077">
        <v>14.692883165720383</v>
      </c>
      <c r="Y13" s="1078">
        <v>1</v>
      </c>
      <c r="Z13" s="1079">
        <v>1.3440316373092398</v>
      </c>
      <c r="AA13" s="1073" t="s">
        <v>3404</v>
      </c>
      <c r="AB13" s="1338"/>
      <c r="AC13" s="1041" t="s">
        <v>2352</v>
      </c>
      <c r="AD13" s="1041"/>
      <c r="AE13" s="1094">
        <v>3</v>
      </c>
      <c r="AF13" s="1094">
        <v>4</v>
      </c>
      <c r="AG13" s="1094">
        <v>1</v>
      </c>
      <c r="AH13" s="1094">
        <v>3</v>
      </c>
      <c r="AI13" s="1094">
        <v>3</v>
      </c>
      <c r="AJ13" s="1094">
        <v>5</v>
      </c>
      <c r="AK13" s="1089">
        <v>3</v>
      </c>
      <c r="AL13" s="1089">
        <v>1.05</v>
      </c>
      <c r="AM13" s="1093">
        <v>1.3385948990307144</v>
      </c>
      <c r="AN13" s="1093">
        <v>1.3440316373092398</v>
      </c>
      <c r="AO13" s="1093" t="s">
        <v>3405</v>
      </c>
      <c r="AP13" s="1095">
        <v>1.1000000000000001</v>
      </c>
      <c r="AQ13" s="1095">
        <v>1.1000000000000001</v>
      </c>
      <c r="AR13" s="1095">
        <v>1</v>
      </c>
      <c r="AS13" s="1095">
        <v>1.02</v>
      </c>
      <c r="AT13" s="1095">
        <v>1.2</v>
      </c>
      <c r="AU13" s="1095">
        <v>1.2</v>
      </c>
      <c r="AW13" s="1080"/>
    </row>
    <row r="14" spans="1:49" ht="24" hidden="1" outlineLevel="1">
      <c r="A14" s="1045">
        <v>2707</v>
      </c>
      <c r="B14" s="1059"/>
      <c r="C14" s="1060"/>
      <c r="D14" s="1071">
        <v>5</v>
      </c>
      <c r="E14" s="1072" t="s">
        <v>352</v>
      </c>
      <c r="F14" s="1073" t="s">
        <v>3407</v>
      </c>
      <c r="G14" s="1074" t="s">
        <v>465</v>
      </c>
      <c r="H14" s="1075" t="s">
        <v>352</v>
      </c>
      <c r="I14" s="1075" t="s">
        <v>352</v>
      </c>
      <c r="J14" s="1076">
        <v>0</v>
      </c>
      <c r="K14" s="1074" t="s">
        <v>604</v>
      </c>
      <c r="L14" s="1077">
        <v>9.2062353131324102</v>
      </c>
      <c r="M14" s="1078">
        <v>1</v>
      </c>
      <c r="N14" s="1079">
        <v>1.3440316373092398</v>
      </c>
      <c r="O14" s="1073" t="s">
        <v>3404</v>
      </c>
      <c r="P14" s="1077">
        <v>14.749675590704468</v>
      </c>
      <c r="Q14" s="1078">
        <v>1</v>
      </c>
      <c r="R14" s="1079">
        <v>1.3440316373092398</v>
      </c>
      <c r="S14" s="1073" t="s">
        <v>3404</v>
      </c>
      <c r="T14" s="1077">
        <v>23.631041639864534</v>
      </c>
      <c r="U14" s="1078">
        <v>1</v>
      </c>
      <c r="V14" s="1079">
        <v>1.3440316373092398</v>
      </c>
      <c r="W14" s="1073" t="s">
        <v>3404</v>
      </c>
      <c r="X14" s="1077">
        <v>37.860231267523098</v>
      </c>
      <c r="Y14" s="1078">
        <v>1</v>
      </c>
      <c r="Z14" s="1079">
        <v>1.3440316373092398</v>
      </c>
      <c r="AA14" s="1073" t="s">
        <v>3404</v>
      </c>
      <c r="AB14" s="1338"/>
      <c r="AC14" s="1041" t="s">
        <v>2352</v>
      </c>
      <c r="AD14" s="1041"/>
      <c r="AE14" s="1094">
        <v>3</v>
      </c>
      <c r="AF14" s="1094">
        <v>4</v>
      </c>
      <c r="AG14" s="1094">
        <v>1</v>
      </c>
      <c r="AH14" s="1094">
        <v>3</v>
      </c>
      <c r="AI14" s="1094">
        <v>3</v>
      </c>
      <c r="AJ14" s="1094">
        <v>5</v>
      </c>
      <c r="AK14" s="1089">
        <v>1</v>
      </c>
      <c r="AL14" s="1089">
        <v>1.05</v>
      </c>
      <c r="AM14" s="1093">
        <v>1.3385948990307144</v>
      </c>
      <c r="AN14" s="1093">
        <v>1.3440316373092398</v>
      </c>
      <c r="AO14" s="1093" t="s">
        <v>3405</v>
      </c>
      <c r="AP14" s="1095">
        <v>1.1000000000000001</v>
      </c>
      <c r="AQ14" s="1095">
        <v>1.1000000000000001</v>
      </c>
      <c r="AR14" s="1095">
        <v>1</v>
      </c>
      <c r="AS14" s="1095">
        <v>1.02</v>
      </c>
      <c r="AT14" s="1095">
        <v>1.2</v>
      </c>
      <c r="AU14" s="1095">
        <v>1.2</v>
      </c>
      <c r="AW14" s="1080"/>
    </row>
    <row r="15" spans="1:49" ht="24" hidden="1" outlineLevel="1">
      <c r="A15" s="1045">
        <v>4806</v>
      </c>
      <c r="B15" s="1059" t="s">
        <v>2353</v>
      </c>
      <c r="C15" s="1060"/>
      <c r="D15" s="1071">
        <v>5</v>
      </c>
      <c r="E15" s="1072" t="s">
        <v>352</v>
      </c>
      <c r="F15" s="1073" t="s">
        <v>3408</v>
      </c>
      <c r="G15" s="1074" t="s">
        <v>465</v>
      </c>
      <c r="H15" s="1075" t="s">
        <v>352</v>
      </c>
      <c r="I15" s="1075" t="s">
        <v>352</v>
      </c>
      <c r="J15" s="1076">
        <v>0</v>
      </c>
      <c r="K15" s="1074" t="s">
        <v>339</v>
      </c>
      <c r="L15" s="1077">
        <v>4.7655792876521019</v>
      </c>
      <c r="M15" s="1078">
        <v>1</v>
      </c>
      <c r="N15" s="1079">
        <v>1.3126639277164664</v>
      </c>
      <c r="O15" s="1073" t="s">
        <v>3409</v>
      </c>
      <c r="P15" s="1077">
        <v>7.635124033206214</v>
      </c>
      <c r="Q15" s="1078">
        <v>1</v>
      </c>
      <c r="R15" s="1079">
        <v>1.3126639277164664</v>
      </c>
      <c r="S15" s="1073" t="s">
        <v>3409</v>
      </c>
      <c r="T15" s="1077">
        <v>12.232535749324169</v>
      </c>
      <c r="U15" s="1078">
        <v>1</v>
      </c>
      <c r="V15" s="1079">
        <v>1.3126639277164664</v>
      </c>
      <c r="W15" s="1073" t="s">
        <v>3409</v>
      </c>
      <c r="X15" s="1077">
        <v>19.598231830643581</v>
      </c>
      <c r="Y15" s="1078">
        <v>1</v>
      </c>
      <c r="Z15" s="1079">
        <v>1.3126639277164664</v>
      </c>
      <c r="AA15" s="1073" t="s">
        <v>3409</v>
      </c>
      <c r="AB15" s="1338"/>
      <c r="AC15" s="1041" t="s">
        <v>2354</v>
      </c>
      <c r="AD15" s="1041"/>
      <c r="AE15" s="1094">
        <v>2</v>
      </c>
      <c r="AF15" s="1094">
        <v>3</v>
      </c>
      <c r="AG15" s="1094">
        <v>1</v>
      </c>
      <c r="AH15" s="1094">
        <v>3</v>
      </c>
      <c r="AI15" s="1094">
        <v>3</v>
      </c>
      <c r="AJ15" s="1094">
        <v>5</v>
      </c>
      <c r="AK15" s="1089">
        <v>3</v>
      </c>
      <c r="AL15" s="1089">
        <v>1.05</v>
      </c>
      <c r="AM15" s="1093">
        <v>1.3068869189023089</v>
      </c>
      <c r="AN15" s="1093">
        <v>1.3126639277164664</v>
      </c>
      <c r="AO15" s="1093" t="s">
        <v>3403</v>
      </c>
      <c r="AP15" s="1095">
        <v>1.05</v>
      </c>
      <c r="AQ15" s="1095">
        <v>1.05</v>
      </c>
      <c r="AR15" s="1095">
        <v>1</v>
      </c>
      <c r="AS15" s="1095">
        <v>1.02</v>
      </c>
      <c r="AT15" s="1095">
        <v>1.2</v>
      </c>
      <c r="AU15" s="1095">
        <v>1.2</v>
      </c>
      <c r="AW15" s="1080"/>
    </row>
    <row r="16" spans="1:49" ht="24" hidden="1" outlineLevel="1">
      <c r="A16" s="1045">
        <v>67</v>
      </c>
      <c r="B16" s="1059"/>
      <c r="C16" s="1060"/>
      <c r="D16" s="1071">
        <v>5</v>
      </c>
      <c r="E16" s="1072" t="s">
        <v>352</v>
      </c>
      <c r="F16" s="1073" t="s">
        <v>1021</v>
      </c>
      <c r="G16" s="1074" t="s">
        <v>465</v>
      </c>
      <c r="H16" s="1075" t="s">
        <v>352</v>
      </c>
      <c r="I16" s="1075" t="s">
        <v>352</v>
      </c>
      <c r="J16" s="1076">
        <v>0</v>
      </c>
      <c r="K16" s="1074" t="s">
        <v>339</v>
      </c>
      <c r="L16" s="1077">
        <v>0.21159470504778213</v>
      </c>
      <c r="M16" s="1078">
        <v>1</v>
      </c>
      <c r="N16" s="1079">
        <v>1.3440316373092398</v>
      </c>
      <c r="O16" s="1073" t="s">
        <v>3410</v>
      </c>
      <c r="P16" s="1077">
        <v>0.33900428894247797</v>
      </c>
      <c r="Q16" s="1078">
        <v>1</v>
      </c>
      <c r="R16" s="1079">
        <v>1.3440316373092398</v>
      </c>
      <c r="S16" s="1073" t="s">
        <v>3410</v>
      </c>
      <c r="T16" s="1077">
        <v>0.54313224849101549</v>
      </c>
      <c r="U16" s="1078">
        <v>1</v>
      </c>
      <c r="V16" s="1079">
        <v>1.3440316373092398</v>
      </c>
      <c r="W16" s="1073" t="s">
        <v>3410</v>
      </c>
      <c r="X16" s="1077">
        <v>0.8701737676273481</v>
      </c>
      <c r="Y16" s="1078">
        <v>1</v>
      </c>
      <c r="Z16" s="1079">
        <v>1.3440316373092398</v>
      </c>
      <c r="AA16" s="1073" t="s">
        <v>3410</v>
      </c>
      <c r="AB16" s="1338"/>
      <c r="AC16" s="1041" t="s">
        <v>2354</v>
      </c>
      <c r="AD16" s="1041"/>
      <c r="AE16" s="1094">
        <v>3</v>
      </c>
      <c r="AF16" s="1094">
        <v>4</v>
      </c>
      <c r="AG16" s="1094">
        <v>1</v>
      </c>
      <c r="AH16" s="1094">
        <v>3</v>
      </c>
      <c r="AI16" s="1094">
        <v>3</v>
      </c>
      <c r="AJ16" s="1094">
        <v>5</v>
      </c>
      <c r="AK16" s="1089">
        <v>3</v>
      </c>
      <c r="AL16" s="1089">
        <v>1.05</v>
      </c>
      <c r="AM16" s="1093">
        <v>1.3385948990307144</v>
      </c>
      <c r="AN16" s="1093">
        <v>1.3440316373092398</v>
      </c>
      <c r="AO16" s="1093" t="s">
        <v>3405</v>
      </c>
      <c r="AP16" s="1095">
        <v>1.1000000000000001</v>
      </c>
      <c r="AQ16" s="1095">
        <v>1.1000000000000001</v>
      </c>
      <c r="AR16" s="1095">
        <v>1</v>
      </c>
      <c r="AS16" s="1095">
        <v>1.02</v>
      </c>
      <c r="AT16" s="1095">
        <v>1.2</v>
      </c>
      <c r="AU16" s="1095">
        <v>1.2</v>
      </c>
      <c r="AW16" s="1080"/>
    </row>
    <row r="17" spans="1:49" ht="24" hidden="1" outlineLevel="1">
      <c r="A17" s="1045">
        <v>992</v>
      </c>
      <c r="B17" s="1059"/>
      <c r="C17" s="1060"/>
      <c r="D17" s="1071">
        <v>5</v>
      </c>
      <c r="E17" s="1072" t="s">
        <v>352</v>
      </c>
      <c r="F17" s="1073" t="s">
        <v>1023</v>
      </c>
      <c r="G17" s="1074" t="s">
        <v>465</v>
      </c>
      <c r="H17" s="1075" t="s">
        <v>352</v>
      </c>
      <c r="I17" s="1075" t="s">
        <v>352</v>
      </c>
      <c r="J17" s="1076">
        <v>0</v>
      </c>
      <c r="K17" s="1074" t="s">
        <v>339</v>
      </c>
      <c r="L17" s="1077">
        <v>1.9106399171030506</v>
      </c>
      <c r="M17" s="1078">
        <v>1</v>
      </c>
      <c r="N17" s="1079">
        <v>1.3126639277164664</v>
      </c>
      <c r="O17" s="1073" t="s">
        <v>3409</v>
      </c>
      <c r="P17" s="1077">
        <v>3.061112169023172</v>
      </c>
      <c r="Q17" s="1078">
        <v>1</v>
      </c>
      <c r="R17" s="1079">
        <v>1.3126639277164664</v>
      </c>
      <c r="S17" s="1073" t="s">
        <v>3409</v>
      </c>
      <c r="T17" s="1077">
        <v>4.904329501054991</v>
      </c>
      <c r="U17" s="1078">
        <v>1</v>
      </c>
      <c r="V17" s="1079">
        <v>1.3126639277164664</v>
      </c>
      <c r="W17" s="1073" t="s">
        <v>3409</v>
      </c>
      <c r="X17" s="1077">
        <v>7.8574212661385889</v>
      </c>
      <c r="Y17" s="1078">
        <v>1</v>
      </c>
      <c r="Z17" s="1079">
        <v>1.3126639277164664</v>
      </c>
      <c r="AA17" s="1073" t="s">
        <v>3409</v>
      </c>
      <c r="AB17" s="1338"/>
      <c r="AC17" s="1041" t="s">
        <v>2354</v>
      </c>
      <c r="AD17" s="1041"/>
      <c r="AE17" s="1094">
        <v>2</v>
      </c>
      <c r="AF17" s="1094">
        <v>3</v>
      </c>
      <c r="AG17" s="1094">
        <v>1</v>
      </c>
      <c r="AH17" s="1094">
        <v>3</v>
      </c>
      <c r="AI17" s="1094">
        <v>3</v>
      </c>
      <c r="AJ17" s="1094">
        <v>5</v>
      </c>
      <c r="AK17" s="1089">
        <v>3</v>
      </c>
      <c r="AL17" s="1089">
        <v>1.05</v>
      </c>
      <c r="AM17" s="1093">
        <v>1.3068869189023089</v>
      </c>
      <c r="AN17" s="1093">
        <v>1.3126639277164664</v>
      </c>
      <c r="AO17" s="1093" t="s">
        <v>3403</v>
      </c>
      <c r="AP17" s="1095">
        <v>1.05</v>
      </c>
      <c r="AQ17" s="1095">
        <v>1.05</v>
      </c>
      <c r="AR17" s="1095">
        <v>1</v>
      </c>
      <c r="AS17" s="1095">
        <v>1.02</v>
      </c>
      <c r="AT17" s="1095">
        <v>1.2</v>
      </c>
      <c r="AU17" s="1095">
        <v>1.2</v>
      </c>
      <c r="AW17" s="1080"/>
    </row>
    <row r="18" spans="1:49" ht="36" hidden="1" outlineLevel="1">
      <c r="A18" s="1045">
        <v>1132</v>
      </c>
      <c r="B18" s="1059"/>
      <c r="C18" s="1060"/>
      <c r="D18" s="1071">
        <v>5</v>
      </c>
      <c r="E18" s="1072" t="s">
        <v>352</v>
      </c>
      <c r="F18" s="1073" t="s">
        <v>540</v>
      </c>
      <c r="G18" s="1074" t="s">
        <v>465</v>
      </c>
      <c r="H18" s="1075" t="s">
        <v>352</v>
      </c>
      <c r="I18" s="1075" t="s">
        <v>352</v>
      </c>
      <c r="J18" s="1076">
        <v>0</v>
      </c>
      <c r="K18" s="1074" t="s">
        <v>339</v>
      </c>
      <c r="L18" s="1077">
        <v>0.9068344502047806</v>
      </c>
      <c r="M18" s="1078">
        <v>1</v>
      </c>
      <c r="N18" s="1079">
        <v>1.3126639277164664</v>
      </c>
      <c r="O18" s="1073" t="s">
        <v>3411</v>
      </c>
      <c r="P18" s="1077">
        <v>1.4528755240391913</v>
      </c>
      <c r="Q18" s="1078">
        <v>1</v>
      </c>
      <c r="R18" s="1079">
        <v>1.3126639277164664</v>
      </c>
      <c r="S18" s="1073" t="s">
        <v>3411</v>
      </c>
      <c r="T18" s="1077">
        <v>2.3277096363900664</v>
      </c>
      <c r="U18" s="1078">
        <v>1</v>
      </c>
      <c r="V18" s="1079">
        <v>1.3126639277164664</v>
      </c>
      <c r="W18" s="1073" t="s">
        <v>3411</v>
      </c>
      <c r="X18" s="1077">
        <v>3.729316146974349</v>
      </c>
      <c r="Y18" s="1078">
        <v>1</v>
      </c>
      <c r="Z18" s="1079">
        <v>1.3126639277164664</v>
      </c>
      <c r="AA18" s="1073" t="s">
        <v>3411</v>
      </c>
      <c r="AB18" s="1338"/>
      <c r="AC18" s="1041" t="s">
        <v>2354</v>
      </c>
      <c r="AD18" s="1041" t="s">
        <v>2355</v>
      </c>
      <c r="AE18" s="1094">
        <v>2</v>
      </c>
      <c r="AF18" s="1094">
        <v>3</v>
      </c>
      <c r="AG18" s="1094">
        <v>1</v>
      </c>
      <c r="AH18" s="1094">
        <v>3</v>
      </c>
      <c r="AI18" s="1094">
        <v>3</v>
      </c>
      <c r="AJ18" s="1094">
        <v>5</v>
      </c>
      <c r="AK18" s="1089">
        <v>3</v>
      </c>
      <c r="AL18" s="1089">
        <v>1.05</v>
      </c>
      <c r="AM18" s="1093">
        <v>1.3068869189023089</v>
      </c>
      <c r="AN18" s="1093">
        <v>1.3126639277164664</v>
      </c>
      <c r="AO18" s="1093" t="s">
        <v>3403</v>
      </c>
      <c r="AP18" s="1095">
        <v>1.05</v>
      </c>
      <c r="AQ18" s="1095">
        <v>1.05</v>
      </c>
      <c r="AR18" s="1095">
        <v>1</v>
      </c>
      <c r="AS18" s="1095">
        <v>1.02</v>
      </c>
      <c r="AT18" s="1095">
        <v>1.2</v>
      </c>
      <c r="AU18" s="1095">
        <v>1.2</v>
      </c>
      <c r="AW18" s="1080"/>
    </row>
    <row r="19" spans="1:49" ht="24" hidden="1" outlineLevel="1">
      <c r="A19" s="1045">
        <v>1265</v>
      </c>
      <c r="B19" s="1059"/>
      <c r="C19" s="1060"/>
      <c r="D19" s="1071">
        <v>5</v>
      </c>
      <c r="E19" s="1072" t="s">
        <v>352</v>
      </c>
      <c r="F19" s="1073" t="s">
        <v>3412</v>
      </c>
      <c r="G19" s="1074" t="s">
        <v>465</v>
      </c>
      <c r="H19" s="1075" t="s">
        <v>352</v>
      </c>
      <c r="I19" s="1075" t="s">
        <v>352</v>
      </c>
      <c r="J19" s="1076">
        <v>0</v>
      </c>
      <c r="K19" s="1074" t="s">
        <v>339</v>
      </c>
      <c r="L19" s="1077">
        <v>0.88242548958676847</v>
      </c>
      <c r="M19" s="1078">
        <v>1</v>
      </c>
      <c r="N19" s="1079">
        <v>1.5960462102848654</v>
      </c>
      <c r="O19" s="1073" t="s">
        <v>3413</v>
      </c>
      <c r="P19" s="1077">
        <v>1.4137689578504695</v>
      </c>
      <c r="Q19" s="1078">
        <v>1</v>
      </c>
      <c r="R19" s="1079">
        <v>1.5960462102848654</v>
      </c>
      <c r="S19" s="1073" t="s">
        <v>3413</v>
      </c>
      <c r="T19" s="1077">
        <v>2.265055452010567</v>
      </c>
      <c r="U19" s="1078">
        <v>1</v>
      </c>
      <c r="V19" s="1079">
        <v>1.5960462102848654</v>
      </c>
      <c r="W19" s="1073" t="s">
        <v>3413</v>
      </c>
      <c r="X19" s="1077">
        <v>3.6289353873516226</v>
      </c>
      <c r="Y19" s="1078">
        <v>1</v>
      </c>
      <c r="Z19" s="1079">
        <v>1.5960462102848654</v>
      </c>
      <c r="AA19" s="1073" t="s">
        <v>3413</v>
      </c>
      <c r="AB19" s="1338"/>
      <c r="AC19" s="1041" t="s">
        <v>2354</v>
      </c>
      <c r="AD19" s="1041"/>
      <c r="AE19" s="1094">
        <v>3</v>
      </c>
      <c r="AF19" s="1094">
        <v>4</v>
      </c>
      <c r="AG19" s="1094">
        <v>1</v>
      </c>
      <c r="AH19" s="1094">
        <v>3</v>
      </c>
      <c r="AI19" s="1094">
        <v>4</v>
      </c>
      <c r="AJ19" s="1094">
        <v>5</v>
      </c>
      <c r="AK19" s="1089">
        <v>3</v>
      </c>
      <c r="AL19" s="1089">
        <v>1.05</v>
      </c>
      <c r="AM19" s="1093">
        <v>1.5919770563893134</v>
      </c>
      <c r="AN19" s="1093">
        <v>1.5960462102848654</v>
      </c>
      <c r="AO19" s="1093" t="s">
        <v>3414</v>
      </c>
      <c r="AP19" s="1095">
        <v>1.1000000000000001</v>
      </c>
      <c r="AQ19" s="1095">
        <v>1.1000000000000001</v>
      </c>
      <c r="AR19" s="1095">
        <v>1</v>
      </c>
      <c r="AS19" s="1095">
        <v>1.02</v>
      </c>
      <c r="AT19" s="1095">
        <v>1.5</v>
      </c>
      <c r="AU19" s="1095">
        <v>1.2</v>
      </c>
      <c r="AW19" s="1080"/>
    </row>
    <row r="20" spans="1:49" ht="24" hidden="1" outlineLevel="1">
      <c r="A20" s="1045">
        <v>1257</v>
      </c>
      <c r="B20" s="1059"/>
      <c r="C20" s="1060"/>
      <c r="D20" s="1071">
        <v>5</v>
      </c>
      <c r="E20" s="1072" t="s">
        <v>352</v>
      </c>
      <c r="F20" s="1073" t="s">
        <v>3376</v>
      </c>
      <c r="G20" s="1074" t="s">
        <v>465</v>
      </c>
      <c r="H20" s="1075" t="s">
        <v>352</v>
      </c>
      <c r="I20" s="1075" t="s">
        <v>352</v>
      </c>
      <c r="J20" s="1076">
        <v>0</v>
      </c>
      <c r="K20" s="1074" t="s">
        <v>339</v>
      </c>
      <c r="L20" s="1077">
        <v>0.20229965193318311</v>
      </c>
      <c r="M20" s="1078">
        <v>1</v>
      </c>
      <c r="N20" s="1079">
        <v>1.3440316373092398</v>
      </c>
      <c r="O20" s="1073" t="s">
        <v>3410</v>
      </c>
      <c r="P20" s="1077">
        <v>0.32411231482107622</v>
      </c>
      <c r="Q20" s="1078">
        <v>1</v>
      </c>
      <c r="R20" s="1079">
        <v>1.3440316373092398</v>
      </c>
      <c r="S20" s="1073" t="s">
        <v>3410</v>
      </c>
      <c r="T20" s="1077">
        <v>0.51927322471801729</v>
      </c>
      <c r="U20" s="1078">
        <v>1</v>
      </c>
      <c r="V20" s="1079">
        <v>1.3440316373092398</v>
      </c>
      <c r="W20" s="1073" t="s">
        <v>3410</v>
      </c>
      <c r="X20" s="1077">
        <v>0.83194827712086106</v>
      </c>
      <c r="Y20" s="1078">
        <v>1</v>
      </c>
      <c r="Z20" s="1079">
        <v>1.3440316373092398</v>
      </c>
      <c r="AA20" s="1073" t="s">
        <v>3410</v>
      </c>
      <c r="AB20" s="1338"/>
      <c r="AC20" s="1041" t="s">
        <v>2354</v>
      </c>
      <c r="AD20" s="1041"/>
      <c r="AE20" s="1094">
        <v>3</v>
      </c>
      <c r="AF20" s="1094">
        <v>4</v>
      </c>
      <c r="AG20" s="1094">
        <v>1</v>
      </c>
      <c r="AH20" s="1094">
        <v>3</v>
      </c>
      <c r="AI20" s="1094">
        <v>3</v>
      </c>
      <c r="AJ20" s="1094">
        <v>5</v>
      </c>
      <c r="AK20" s="1089">
        <v>3</v>
      </c>
      <c r="AL20" s="1089">
        <v>1.05</v>
      </c>
      <c r="AM20" s="1093">
        <v>1.3385948990307144</v>
      </c>
      <c r="AN20" s="1093">
        <v>1.3440316373092398</v>
      </c>
      <c r="AO20" s="1093" t="s">
        <v>3405</v>
      </c>
      <c r="AP20" s="1095">
        <v>1.1000000000000001</v>
      </c>
      <c r="AQ20" s="1095">
        <v>1.1000000000000001</v>
      </c>
      <c r="AR20" s="1095">
        <v>1</v>
      </c>
      <c r="AS20" s="1095">
        <v>1.02</v>
      </c>
      <c r="AT20" s="1095">
        <v>1.2</v>
      </c>
      <c r="AU20" s="1095">
        <v>1.2</v>
      </c>
      <c r="AW20" s="1080"/>
    </row>
    <row r="21" spans="1:49" ht="24" hidden="1" outlineLevel="1">
      <c r="A21" s="1045">
        <v>30052</v>
      </c>
      <c r="B21" s="1059"/>
      <c r="C21" s="1060"/>
      <c r="D21" s="1071">
        <v>5</v>
      </c>
      <c r="E21" s="1072" t="s">
        <v>352</v>
      </c>
      <c r="F21" s="1073" t="s">
        <v>3415</v>
      </c>
      <c r="G21" s="1074" t="s">
        <v>44</v>
      </c>
      <c r="H21" s="1075" t="s">
        <v>352</v>
      </c>
      <c r="I21" s="1075" t="s">
        <v>352</v>
      </c>
      <c r="J21" s="1076">
        <v>0</v>
      </c>
      <c r="K21" s="1074" t="s">
        <v>88</v>
      </c>
      <c r="L21" s="1077">
        <v>0.13121400743501663</v>
      </c>
      <c r="M21" s="1078">
        <v>1</v>
      </c>
      <c r="N21" s="1079">
        <v>1.3440316373092398</v>
      </c>
      <c r="O21" s="1073" t="s">
        <v>3410</v>
      </c>
      <c r="P21" s="1077">
        <v>0.21022317774802501</v>
      </c>
      <c r="Q21" s="1078">
        <v>1</v>
      </c>
      <c r="R21" s="1079">
        <v>1.3440316373092398</v>
      </c>
      <c r="S21" s="1073" t="s">
        <v>3410</v>
      </c>
      <c r="T21" s="1077">
        <v>0.3368069105302236</v>
      </c>
      <c r="U21" s="1078">
        <v>1</v>
      </c>
      <c r="V21" s="1079">
        <v>1.3440316373092398</v>
      </c>
      <c r="W21" s="1073" t="s">
        <v>3410</v>
      </c>
      <c r="X21" s="1077">
        <v>0.53961174117957011</v>
      </c>
      <c r="Y21" s="1078">
        <v>1</v>
      </c>
      <c r="Z21" s="1079">
        <v>1.3440316373092398</v>
      </c>
      <c r="AA21" s="1073" t="s">
        <v>3410</v>
      </c>
      <c r="AB21" s="1338"/>
      <c r="AC21" s="1041" t="s">
        <v>2354</v>
      </c>
      <c r="AD21" s="1041"/>
      <c r="AE21" s="1094">
        <v>3</v>
      </c>
      <c r="AF21" s="1094">
        <v>4</v>
      </c>
      <c r="AG21" s="1094">
        <v>1</v>
      </c>
      <c r="AH21" s="1094">
        <v>3</v>
      </c>
      <c r="AI21" s="1094">
        <v>3</v>
      </c>
      <c r="AJ21" s="1094">
        <v>5</v>
      </c>
      <c r="AK21" s="1089">
        <v>3</v>
      </c>
      <c r="AL21" s="1089">
        <v>1.05</v>
      </c>
      <c r="AM21" s="1093">
        <v>1.3385948990307144</v>
      </c>
      <c r="AN21" s="1093">
        <v>1.3440316373092398</v>
      </c>
      <c r="AO21" s="1093" t="s">
        <v>3405</v>
      </c>
      <c r="AP21" s="1095">
        <v>1.1000000000000001</v>
      </c>
      <c r="AQ21" s="1095">
        <v>1.1000000000000001</v>
      </c>
      <c r="AR21" s="1095">
        <v>1</v>
      </c>
      <c r="AS21" s="1095">
        <v>1.02</v>
      </c>
      <c r="AT21" s="1095">
        <v>1.2</v>
      </c>
      <c r="AU21" s="1095">
        <v>1.2</v>
      </c>
      <c r="AW21" s="1080"/>
    </row>
    <row r="22" spans="1:49" ht="24" hidden="1" outlineLevel="1">
      <c r="A22" s="1045">
        <v>30126</v>
      </c>
      <c r="B22" s="1059"/>
      <c r="C22" s="1060"/>
      <c r="D22" s="1071">
        <v>5</v>
      </c>
      <c r="E22" s="1072" t="s">
        <v>352</v>
      </c>
      <c r="F22" s="1073" t="s">
        <v>3416</v>
      </c>
      <c r="G22" s="1074" t="s">
        <v>44</v>
      </c>
      <c r="H22" s="1075" t="s">
        <v>352</v>
      </c>
      <c r="I22" s="1075" t="s">
        <v>352</v>
      </c>
      <c r="J22" s="1076">
        <v>0</v>
      </c>
      <c r="K22" s="1074" t="s">
        <v>339</v>
      </c>
      <c r="L22" s="1077">
        <v>0.87101498310456993</v>
      </c>
      <c r="M22" s="1078">
        <v>1</v>
      </c>
      <c r="N22" s="1079">
        <v>1.3126639277164664</v>
      </c>
      <c r="O22" s="1073" t="s">
        <v>3409</v>
      </c>
      <c r="P22" s="1077">
        <v>1.3954877317886087</v>
      </c>
      <c r="Q22" s="1078">
        <v>1</v>
      </c>
      <c r="R22" s="1079">
        <v>1.3126639277164664</v>
      </c>
      <c r="S22" s="1073" t="s">
        <v>3409</v>
      </c>
      <c r="T22" s="1077">
        <v>2.2357663729634409</v>
      </c>
      <c r="U22" s="1078">
        <v>1</v>
      </c>
      <c r="V22" s="1079">
        <v>1.3126639277164664</v>
      </c>
      <c r="W22" s="1073" t="s">
        <v>3409</v>
      </c>
      <c r="X22" s="1077">
        <v>3.5820101894176348</v>
      </c>
      <c r="Y22" s="1078">
        <v>1</v>
      </c>
      <c r="Z22" s="1079">
        <v>1.3126639277164664</v>
      </c>
      <c r="AA22" s="1073" t="s">
        <v>3409</v>
      </c>
      <c r="AB22" s="1338"/>
      <c r="AC22" s="1041" t="s">
        <v>2354</v>
      </c>
      <c r="AD22" s="1041"/>
      <c r="AE22" s="1094">
        <v>2</v>
      </c>
      <c r="AF22" s="1094">
        <v>3</v>
      </c>
      <c r="AG22" s="1094">
        <v>1</v>
      </c>
      <c r="AH22" s="1094">
        <v>3</v>
      </c>
      <c r="AI22" s="1094">
        <v>3</v>
      </c>
      <c r="AJ22" s="1094">
        <v>5</v>
      </c>
      <c r="AK22" s="1089">
        <v>3</v>
      </c>
      <c r="AL22" s="1089">
        <v>1.05</v>
      </c>
      <c r="AM22" s="1093">
        <v>1.3068869189023089</v>
      </c>
      <c r="AN22" s="1093">
        <v>1.3126639277164664</v>
      </c>
      <c r="AO22" s="1093" t="s">
        <v>3403</v>
      </c>
      <c r="AP22" s="1095">
        <v>1.05</v>
      </c>
      <c r="AQ22" s="1095">
        <v>1.05</v>
      </c>
      <c r="AR22" s="1095">
        <v>1</v>
      </c>
      <c r="AS22" s="1095">
        <v>1.02</v>
      </c>
      <c r="AT22" s="1095">
        <v>1.2</v>
      </c>
      <c r="AU22" s="1095">
        <v>1.2</v>
      </c>
      <c r="AW22" s="1080"/>
    </row>
    <row r="23" spans="1:49" ht="24" hidden="1" outlineLevel="1">
      <c r="A23" s="1045">
        <v>30038</v>
      </c>
      <c r="B23" s="1059"/>
      <c r="C23" s="1060"/>
      <c r="D23" s="1071">
        <v>5</v>
      </c>
      <c r="E23" s="1072" t="s">
        <v>352</v>
      </c>
      <c r="F23" s="1073" t="s">
        <v>3417</v>
      </c>
      <c r="G23" s="1074" t="s">
        <v>44</v>
      </c>
      <c r="H23" s="1075" t="s">
        <v>352</v>
      </c>
      <c r="I23" s="1075" t="s">
        <v>352</v>
      </c>
      <c r="J23" s="1076">
        <v>0</v>
      </c>
      <c r="K23" s="1074" t="s">
        <v>339</v>
      </c>
      <c r="L23" s="1077">
        <v>6.6099056245389629E-2</v>
      </c>
      <c r="M23" s="1078">
        <v>1</v>
      </c>
      <c r="N23" s="1079">
        <v>1.3126639277164664</v>
      </c>
      <c r="O23" s="1073" t="s">
        <v>3409</v>
      </c>
      <c r="P23" s="1077">
        <v>0.1058999257905676</v>
      </c>
      <c r="Q23" s="1078">
        <v>1</v>
      </c>
      <c r="R23" s="1079">
        <v>1.3126639277164664</v>
      </c>
      <c r="S23" s="1073" t="s">
        <v>3409</v>
      </c>
      <c r="T23" s="1077">
        <v>0.16966648117960015</v>
      </c>
      <c r="U23" s="1078">
        <v>1</v>
      </c>
      <c r="V23" s="1079">
        <v>1.3126639277164664</v>
      </c>
      <c r="W23" s="1073" t="s">
        <v>3409</v>
      </c>
      <c r="X23" s="1077">
        <v>0.27182941461920845</v>
      </c>
      <c r="Y23" s="1078">
        <v>1</v>
      </c>
      <c r="Z23" s="1079">
        <v>1.3126639277164664</v>
      </c>
      <c r="AA23" s="1073" t="s">
        <v>3409</v>
      </c>
      <c r="AB23" s="1338"/>
      <c r="AC23" s="1041" t="s">
        <v>2354</v>
      </c>
      <c r="AD23" s="1041"/>
      <c r="AE23" s="1094">
        <v>2</v>
      </c>
      <c r="AF23" s="1094">
        <v>3</v>
      </c>
      <c r="AG23" s="1094">
        <v>1</v>
      </c>
      <c r="AH23" s="1094">
        <v>3</v>
      </c>
      <c r="AI23" s="1094">
        <v>3</v>
      </c>
      <c r="AJ23" s="1094">
        <v>5</v>
      </c>
      <c r="AK23" s="1089">
        <v>3</v>
      </c>
      <c r="AL23" s="1089">
        <v>1.05</v>
      </c>
      <c r="AM23" s="1093">
        <v>1.3068869189023089</v>
      </c>
      <c r="AN23" s="1093">
        <v>1.3126639277164664</v>
      </c>
      <c r="AO23" s="1093" t="s">
        <v>3403</v>
      </c>
      <c r="AP23" s="1095">
        <v>1.05</v>
      </c>
      <c r="AQ23" s="1095">
        <v>1.05</v>
      </c>
      <c r="AR23" s="1095">
        <v>1</v>
      </c>
      <c r="AS23" s="1095">
        <v>1.02</v>
      </c>
      <c r="AT23" s="1095">
        <v>1.2</v>
      </c>
      <c r="AU23" s="1095">
        <v>1.2</v>
      </c>
      <c r="AW23" s="1080"/>
    </row>
    <row r="24" spans="1:49" ht="24" hidden="1" outlineLevel="1">
      <c r="A24" s="1045">
        <v>30151</v>
      </c>
      <c r="B24" s="1059"/>
      <c r="C24" s="1060"/>
      <c r="D24" s="1071">
        <v>5</v>
      </c>
      <c r="E24" s="1072" t="s">
        <v>352</v>
      </c>
      <c r="F24" s="1073" t="s">
        <v>3418</v>
      </c>
      <c r="G24" s="1074" t="s">
        <v>44</v>
      </c>
      <c r="H24" s="1075" t="s">
        <v>352</v>
      </c>
      <c r="I24" s="1075" t="s">
        <v>352</v>
      </c>
      <c r="J24" s="1076">
        <v>0</v>
      </c>
      <c r="K24" s="1074" t="s">
        <v>339</v>
      </c>
      <c r="L24" s="1077">
        <v>3.4904566152807376E-2</v>
      </c>
      <c r="M24" s="1078">
        <v>1</v>
      </c>
      <c r="N24" s="1079">
        <v>1.3126639277164664</v>
      </c>
      <c r="O24" s="1073" t="s">
        <v>3409</v>
      </c>
      <c r="P24" s="1077">
        <v>5.5921993070696521E-2</v>
      </c>
      <c r="Q24" s="1078">
        <v>1</v>
      </c>
      <c r="R24" s="1079">
        <v>1.3126639277164664</v>
      </c>
      <c r="S24" s="1073" t="s">
        <v>3409</v>
      </c>
      <c r="T24" s="1077">
        <v>8.9594848287421133E-2</v>
      </c>
      <c r="U24" s="1078">
        <v>1</v>
      </c>
      <c r="V24" s="1079">
        <v>1.3126639277164664</v>
      </c>
      <c r="W24" s="1073" t="s">
        <v>3409</v>
      </c>
      <c r="X24" s="1077">
        <v>0.14354346830053044</v>
      </c>
      <c r="Y24" s="1078">
        <v>1</v>
      </c>
      <c r="Z24" s="1079">
        <v>1.3126639277164664</v>
      </c>
      <c r="AA24" s="1073" t="s">
        <v>3409</v>
      </c>
      <c r="AB24" s="1338"/>
      <c r="AC24" s="1041" t="s">
        <v>2354</v>
      </c>
      <c r="AD24" s="1041"/>
      <c r="AE24" s="1094">
        <v>2</v>
      </c>
      <c r="AF24" s="1094">
        <v>3</v>
      </c>
      <c r="AG24" s="1094">
        <v>1</v>
      </c>
      <c r="AH24" s="1094">
        <v>3</v>
      </c>
      <c r="AI24" s="1094">
        <v>3</v>
      </c>
      <c r="AJ24" s="1094">
        <v>5</v>
      </c>
      <c r="AK24" s="1089">
        <v>3</v>
      </c>
      <c r="AL24" s="1089">
        <v>1.05</v>
      </c>
      <c r="AM24" s="1093">
        <v>1.3068869189023089</v>
      </c>
      <c r="AN24" s="1093">
        <v>1.3126639277164664</v>
      </c>
      <c r="AO24" s="1093" t="s">
        <v>3403</v>
      </c>
      <c r="AP24" s="1095">
        <v>1.05</v>
      </c>
      <c r="AQ24" s="1095">
        <v>1.05</v>
      </c>
      <c r="AR24" s="1095">
        <v>1</v>
      </c>
      <c r="AS24" s="1095">
        <v>1.02</v>
      </c>
      <c r="AT24" s="1095">
        <v>1.2</v>
      </c>
      <c r="AU24" s="1095">
        <v>1.2</v>
      </c>
      <c r="AW24" s="1080"/>
    </row>
    <row r="25" spans="1:49" ht="24" hidden="1" outlineLevel="1">
      <c r="A25" s="1045">
        <v>30055</v>
      </c>
      <c r="B25" s="1059"/>
      <c r="C25" s="1060"/>
      <c r="D25" s="1071">
        <v>5</v>
      </c>
      <c r="E25" s="1072" t="s">
        <v>352</v>
      </c>
      <c r="F25" s="1073" t="s">
        <v>3419</v>
      </c>
      <c r="G25" s="1074" t="s">
        <v>44</v>
      </c>
      <c r="H25" s="1075" t="s">
        <v>352</v>
      </c>
      <c r="I25" s="1075" t="s">
        <v>352</v>
      </c>
      <c r="J25" s="1076">
        <v>0</v>
      </c>
      <c r="K25" s="1074" t="s">
        <v>466</v>
      </c>
      <c r="L25" s="1077">
        <v>3.4797458904877856</v>
      </c>
      <c r="M25" s="1078">
        <v>1</v>
      </c>
      <c r="N25" s="1079">
        <v>1.3126639277164664</v>
      </c>
      <c r="O25" s="1073" t="s">
        <v>3409</v>
      </c>
      <c r="P25" s="1077">
        <v>5.5750392290720807</v>
      </c>
      <c r="Q25" s="1078">
        <v>1</v>
      </c>
      <c r="R25" s="1079">
        <v>1.3126639277164664</v>
      </c>
      <c r="S25" s="1073" t="s">
        <v>3409</v>
      </c>
      <c r="T25" s="1077">
        <v>8.9319919855802272</v>
      </c>
      <c r="U25" s="1078">
        <v>1</v>
      </c>
      <c r="V25" s="1079">
        <v>1.3126639277164664</v>
      </c>
      <c r="W25" s="1073" t="s">
        <v>3409</v>
      </c>
      <c r="X25" s="1077">
        <v>14.310299453040479</v>
      </c>
      <c r="Y25" s="1078">
        <v>1</v>
      </c>
      <c r="Z25" s="1079">
        <v>1.3126639277164664</v>
      </c>
      <c r="AA25" s="1073" t="s">
        <v>3409</v>
      </c>
      <c r="AB25" s="1338"/>
      <c r="AC25" s="1041" t="s">
        <v>2354</v>
      </c>
      <c r="AD25" s="1041"/>
      <c r="AE25" s="1094">
        <v>2</v>
      </c>
      <c r="AF25" s="1094">
        <v>3</v>
      </c>
      <c r="AG25" s="1094">
        <v>1</v>
      </c>
      <c r="AH25" s="1094">
        <v>3</v>
      </c>
      <c r="AI25" s="1094">
        <v>3</v>
      </c>
      <c r="AJ25" s="1094">
        <v>5</v>
      </c>
      <c r="AK25" s="1089">
        <v>3</v>
      </c>
      <c r="AL25" s="1089">
        <v>1.05</v>
      </c>
      <c r="AM25" s="1093">
        <v>1.3068869189023089</v>
      </c>
      <c r="AN25" s="1093">
        <v>1.3126639277164664</v>
      </c>
      <c r="AO25" s="1093" t="s">
        <v>3403</v>
      </c>
      <c r="AP25" s="1095">
        <v>1.05</v>
      </c>
      <c r="AQ25" s="1095">
        <v>1.05</v>
      </c>
      <c r="AR25" s="1095">
        <v>1</v>
      </c>
      <c r="AS25" s="1095">
        <v>1.02</v>
      </c>
      <c r="AT25" s="1095">
        <v>1.2</v>
      </c>
      <c r="AU25" s="1095">
        <v>1.2</v>
      </c>
      <c r="AW25" s="1080"/>
    </row>
    <row r="26" spans="1:49" ht="24" hidden="1" outlineLevel="1">
      <c r="A26" s="1045">
        <v>3822</v>
      </c>
      <c r="B26" s="1059"/>
      <c r="C26" s="1060"/>
      <c r="D26" s="1071">
        <v>5</v>
      </c>
      <c r="E26" s="1072" t="s">
        <v>352</v>
      </c>
      <c r="F26" s="1073" t="s">
        <v>1363</v>
      </c>
      <c r="G26" s="1074" t="s">
        <v>465</v>
      </c>
      <c r="H26" s="1075" t="s">
        <v>352</v>
      </c>
      <c r="I26" s="1075" t="s">
        <v>352</v>
      </c>
      <c r="J26" s="1076">
        <v>0</v>
      </c>
      <c r="K26" s="1074" t="s">
        <v>339</v>
      </c>
      <c r="L26" s="1077">
        <v>0.13051898323938427</v>
      </c>
      <c r="M26" s="1078">
        <v>1</v>
      </c>
      <c r="N26" s="1079">
        <v>1.3126639277164664</v>
      </c>
      <c r="O26" s="1073" t="s">
        <v>3409</v>
      </c>
      <c r="P26" s="1077">
        <v>0.20910965185339095</v>
      </c>
      <c r="Q26" s="1078">
        <v>1</v>
      </c>
      <c r="R26" s="1079">
        <v>1.3126639277164664</v>
      </c>
      <c r="S26" s="1073" t="s">
        <v>3409</v>
      </c>
      <c r="T26" s="1077">
        <v>0.3350228864260088</v>
      </c>
      <c r="U26" s="1078">
        <v>1</v>
      </c>
      <c r="V26" s="1079">
        <v>1.3126639277164664</v>
      </c>
      <c r="W26" s="1073" t="s">
        <v>3409</v>
      </c>
      <c r="X26" s="1077">
        <v>0.53675348523800959</v>
      </c>
      <c r="Y26" s="1078">
        <v>1</v>
      </c>
      <c r="Z26" s="1079">
        <v>1.3126639277164664</v>
      </c>
      <c r="AA26" s="1073" t="s">
        <v>3409</v>
      </c>
      <c r="AB26" s="1338"/>
      <c r="AC26" s="1041" t="s">
        <v>2354</v>
      </c>
      <c r="AD26" s="1041"/>
      <c r="AE26" s="1094">
        <v>2</v>
      </c>
      <c r="AF26" s="1094">
        <v>3</v>
      </c>
      <c r="AG26" s="1094">
        <v>1</v>
      </c>
      <c r="AH26" s="1094">
        <v>3</v>
      </c>
      <c r="AI26" s="1094">
        <v>3</v>
      </c>
      <c r="AJ26" s="1094">
        <v>5</v>
      </c>
      <c r="AK26" s="1089">
        <v>3</v>
      </c>
      <c r="AL26" s="1089">
        <v>1.05</v>
      </c>
      <c r="AM26" s="1093">
        <v>1.3068869189023089</v>
      </c>
      <c r="AN26" s="1093">
        <v>1.3126639277164664</v>
      </c>
      <c r="AO26" s="1093" t="s">
        <v>3403</v>
      </c>
      <c r="AP26" s="1095">
        <v>1.05</v>
      </c>
      <c r="AQ26" s="1095">
        <v>1.05</v>
      </c>
      <c r="AR26" s="1095">
        <v>1</v>
      </c>
      <c r="AS26" s="1095">
        <v>1.02</v>
      </c>
      <c r="AT26" s="1095">
        <v>1.2</v>
      </c>
      <c r="AU26" s="1095">
        <v>1.2</v>
      </c>
      <c r="AW26" s="1080"/>
    </row>
    <row r="27" spans="1:49" ht="24" hidden="1" outlineLevel="1">
      <c r="A27" s="1045">
        <v>30300</v>
      </c>
      <c r="B27" s="1059" t="s">
        <v>2356</v>
      </c>
      <c r="C27" s="1060"/>
      <c r="D27" s="1071">
        <v>5</v>
      </c>
      <c r="E27" s="1072" t="s">
        <v>352</v>
      </c>
      <c r="F27" s="1073" t="s">
        <v>3420</v>
      </c>
      <c r="G27" s="1074" t="s">
        <v>44</v>
      </c>
      <c r="H27" s="1075" t="s">
        <v>352</v>
      </c>
      <c r="I27" s="1075" t="s">
        <v>352</v>
      </c>
      <c r="J27" s="1076">
        <v>0</v>
      </c>
      <c r="K27" s="1074" t="s">
        <v>340</v>
      </c>
      <c r="L27" s="1077">
        <v>0.10117835217634857</v>
      </c>
      <c r="M27" s="1078">
        <v>1</v>
      </c>
      <c r="N27" s="1079">
        <v>1.3126639277164664</v>
      </c>
      <c r="O27" s="1073" t="s">
        <v>3409</v>
      </c>
      <c r="P27" s="1077">
        <v>0.1621018603852544</v>
      </c>
      <c r="Q27" s="1078">
        <v>1</v>
      </c>
      <c r="R27" s="1079">
        <v>1.3126639277164664</v>
      </c>
      <c r="S27" s="1073" t="s">
        <v>3409</v>
      </c>
      <c r="T27" s="1077">
        <v>0.25970983491173155</v>
      </c>
      <c r="U27" s="1078">
        <v>1</v>
      </c>
      <c r="V27" s="1079">
        <v>1.3126639277164664</v>
      </c>
      <c r="W27" s="1073" t="s">
        <v>3409</v>
      </c>
      <c r="X27" s="1077">
        <v>0.41609145132312358</v>
      </c>
      <c r="Y27" s="1078">
        <v>1</v>
      </c>
      <c r="Z27" s="1079">
        <v>1.3126639277164664</v>
      </c>
      <c r="AA27" s="1073" t="s">
        <v>3409</v>
      </c>
      <c r="AB27" s="1338"/>
      <c r="AC27" s="1041" t="s">
        <v>2354</v>
      </c>
      <c r="AD27" s="1041"/>
      <c r="AE27" s="1094">
        <v>2</v>
      </c>
      <c r="AF27" s="1094">
        <v>3</v>
      </c>
      <c r="AG27" s="1094">
        <v>1</v>
      </c>
      <c r="AH27" s="1094">
        <v>3</v>
      </c>
      <c r="AI27" s="1094">
        <v>3</v>
      </c>
      <c r="AJ27" s="1094">
        <v>5</v>
      </c>
      <c r="AK27" s="1089">
        <v>3</v>
      </c>
      <c r="AL27" s="1089">
        <v>1.05</v>
      </c>
      <c r="AM27" s="1093">
        <v>1.3068869189023089</v>
      </c>
      <c r="AN27" s="1093">
        <v>1.3126639277164664</v>
      </c>
      <c r="AO27" s="1093" t="s">
        <v>3403</v>
      </c>
      <c r="AP27" s="1095">
        <v>1.05</v>
      </c>
      <c r="AQ27" s="1095">
        <v>1.05</v>
      </c>
      <c r="AR27" s="1095">
        <v>1</v>
      </c>
      <c r="AS27" s="1095">
        <v>1.02</v>
      </c>
      <c r="AT27" s="1095">
        <v>1.2</v>
      </c>
      <c r="AU27" s="1095">
        <v>1.2</v>
      </c>
      <c r="AW27" s="1080"/>
    </row>
    <row r="28" spans="1:49" ht="24" hidden="1" outlineLevel="1">
      <c r="A28" s="1045">
        <v>2796</v>
      </c>
      <c r="B28" s="1059"/>
      <c r="C28" s="1060"/>
      <c r="D28" s="1071">
        <v>5</v>
      </c>
      <c r="E28" s="1072" t="s">
        <v>352</v>
      </c>
      <c r="F28" s="1073" t="s">
        <v>1041</v>
      </c>
      <c r="G28" s="1074" t="s">
        <v>465</v>
      </c>
      <c r="H28" s="1075" t="s">
        <v>352</v>
      </c>
      <c r="I28" s="1075" t="s">
        <v>352</v>
      </c>
      <c r="J28" s="1076">
        <v>0</v>
      </c>
      <c r="K28" s="1074" t="s">
        <v>339</v>
      </c>
      <c r="L28" s="1077">
        <v>9.5926636806859533E-3</v>
      </c>
      <c r="M28" s="1078">
        <v>1</v>
      </c>
      <c r="N28" s="1079">
        <v>1.3126639277164664</v>
      </c>
      <c r="O28" s="1073" t="s">
        <v>3409</v>
      </c>
      <c r="P28" s="1077">
        <v>1.5368787840891015E-2</v>
      </c>
      <c r="Q28" s="1078">
        <v>1</v>
      </c>
      <c r="R28" s="1079">
        <v>1.3126639277164664</v>
      </c>
      <c r="S28" s="1073" t="s">
        <v>3409</v>
      </c>
      <c r="T28" s="1077">
        <v>2.462294598880688E-2</v>
      </c>
      <c r="U28" s="1078">
        <v>1</v>
      </c>
      <c r="V28" s="1079">
        <v>1.3126639277164664</v>
      </c>
      <c r="W28" s="1073" t="s">
        <v>3409</v>
      </c>
      <c r="X28" s="1077">
        <v>3.9449400658298814E-2</v>
      </c>
      <c r="Y28" s="1078">
        <v>1</v>
      </c>
      <c r="Z28" s="1079">
        <v>1.3126639277164664</v>
      </c>
      <c r="AA28" s="1073" t="s">
        <v>3409</v>
      </c>
      <c r="AB28" s="1338"/>
      <c r="AC28" s="1041" t="s">
        <v>2354</v>
      </c>
      <c r="AD28" s="1041"/>
      <c r="AE28" s="1094">
        <v>2</v>
      </c>
      <c r="AF28" s="1094">
        <v>3</v>
      </c>
      <c r="AG28" s="1094">
        <v>1</v>
      </c>
      <c r="AH28" s="1094">
        <v>3</v>
      </c>
      <c r="AI28" s="1094">
        <v>3</v>
      </c>
      <c r="AJ28" s="1094">
        <v>5</v>
      </c>
      <c r="AK28" s="1089">
        <v>3</v>
      </c>
      <c r="AL28" s="1089">
        <v>1.05</v>
      </c>
      <c r="AM28" s="1093">
        <v>1.3068869189023089</v>
      </c>
      <c r="AN28" s="1093">
        <v>1.3126639277164664</v>
      </c>
      <c r="AO28" s="1093" t="s">
        <v>3403</v>
      </c>
      <c r="AP28" s="1095">
        <v>1.05</v>
      </c>
      <c r="AQ28" s="1095">
        <v>1.05</v>
      </c>
      <c r="AR28" s="1095">
        <v>1</v>
      </c>
      <c r="AS28" s="1095">
        <v>1.02</v>
      </c>
      <c r="AT28" s="1095">
        <v>1.2</v>
      </c>
      <c r="AU28" s="1095">
        <v>1.2</v>
      </c>
      <c r="AW28" s="1080"/>
    </row>
    <row r="29" spans="1:49" ht="24" hidden="1" outlineLevel="1">
      <c r="A29" s="1045">
        <v>30143</v>
      </c>
      <c r="B29" s="1059"/>
      <c r="C29" s="1060"/>
      <c r="D29" s="1071">
        <v>5</v>
      </c>
      <c r="E29" s="1072" t="s">
        <v>352</v>
      </c>
      <c r="F29" s="1073" t="s">
        <v>3421</v>
      </c>
      <c r="G29" s="1074" t="s">
        <v>44</v>
      </c>
      <c r="H29" s="1075" t="s">
        <v>352</v>
      </c>
      <c r="I29" s="1075" t="s">
        <v>352</v>
      </c>
      <c r="J29" s="1076">
        <v>0</v>
      </c>
      <c r="K29" s="1074" t="s">
        <v>339</v>
      </c>
      <c r="L29" s="1077">
        <v>2.4397341294544607E-2</v>
      </c>
      <c r="M29" s="1078">
        <v>1</v>
      </c>
      <c r="N29" s="1079">
        <v>1.3126639277164664</v>
      </c>
      <c r="O29" s="1073" t="s">
        <v>3409</v>
      </c>
      <c r="P29" s="1077">
        <v>3.9087950408666146E-2</v>
      </c>
      <c r="Q29" s="1078">
        <v>1</v>
      </c>
      <c r="R29" s="1079">
        <v>1.3126639277164664</v>
      </c>
      <c r="S29" s="1073" t="s">
        <v>3409</v>
      </c>
      <c r="T29" s="1077">
        <v>6.2624359298198831E-2</v>
      </c>
      <c r="U29" s="1078">
        <v>1</v>
      </c>
      <c r="V29" s="1079">
        <v>1.3126639277164664</v>
      </c>
      <c r="W29" s="1073" t="s">
        <v>3409</v>
      </c>
      <c r="X29" s="1077">
        <v>0.10033297567427332</v>
      </c>
      <c r="Y29" s="1078">
        <v>1</v>
      </c>
      <c r="Z29" s="1079">
        <v>1.3126639277164664</v>
      </c>
      <c r="AA29" s="1073" t="s">
        <v>3409</v>
      </c>
      <c r="AB29" s="1338"/>
      <c r="AC29" s="1041" t="s">
        <v>2354</v>
      </c>
      <c r="AD29" s="1041"/>
      <c r="AE29" s="1094">
        <v>2</v>
      </c>
      <c r="AF29" s="1094">
        <v>3</v>
      </c>
      <c r="AG29" s="1094">
        <v>1</v>
      </c>
      <c r="AH29" s="1094">
        <v>3</v>
      </c>
      <c r="AI29" s="1094">
        <v>3</v>
      </c>
      <c r="AJ29" s="1094">
        <v>5</v>
      </c>
      <c r="AK29" s="1089">
        <v>3</v>
      </c>
      <c r="AL29" s="1089">
        <v>1.05</v>
      </c>
      <c r="AM29" s="1093">
        <v>1.3068869189023089</v>
      </c>
      <c r="AN29" s="1093">
        <v>1.3126639277164664</v>
      </c>
      <c r="AO29" s="1093" t="s">
        <v>3403</v>
      </c>
      <c r="AP29" s="1095">
        <v>1.05</v>
      </c>
      <c r="AQ29" s="1095">
        <v>1.05</v>
      </c>
      <c r="AR29" s="1095">
        <v>1</v>
      </c>
      <c r="AS29" s="1095">
        <v>1.02</v>
      </c>
      <c r="AT29" s="1095">
        <v>1.2</v>
      </c>
      <c r="AU29" s="1095">
        <v>1.2</v>
      </c>
      <c r="AW29" s="1080"/>
    </row>
    <row r="30" spans="1:49" ht="24" hidden="1" outlineLevel="1">
      <c r="A30" s="1045">
        <v>30126</v>
      </c>
      <c r="B30" s="1059"/>
      <c r="C30" s="1060"/>
      <c r="D30" s="1071">
        <v>5</v>
      </c>
      <c r="E30" s="1072" t="s">
        <v>352</v>
      </c>
      <c r="F30" s="1073" t="s">
        <v>3416</v>
      </c>
      <c r="G30" s="1074" t="s">
        <v>44</v>
      </c>
      <c r="H30" s="1075" t="s">
        <v>352</v>
      </c>
      <c r="I30" s="1075" t="s">
        <v>352</v>
      </c>
      <c r="J30" s="1076">
        <v>0</v>
      </c>
      <c r="K30" s="1074" t="s">
        <v>339</v>
      </c>
      <c r="L30" s="1077">
        <v>0.13069204876294552</v>
      </c>
      <c r="M30" s="1078">
        <v>1</v>
      </c>
      <c r="N30" s="1079">
        <v>1.3126639277164664</v>
      </c>
      <c r="O30" s="1073" t="s">
        <v>3409</v>
      </c>
      <c r="P30" s="1077">
        <v>0.20938692700893929</v>
      </c>
      <c r="Q30" s="1078">
        <v>1</v>
      </c>
      <c r="R30" s="1079">
        <v>1.3126639277164664</v>
      </c>
      <c r="S30" s="1073" t="s">
        <v>3409</v>
      </c>
      <c r="T30" s="1077">
        <v>0.33546711997583634</v>
      </c>
      <c r="U30" s="1078">
        <v>1</v>
      </c>
      <c r="V30" s="1079">
        <v>1.3126639277164664</v>
      </c>
      <c r="W30" s="1073" t="s">
        <v>3409</v>
      </c>
      <c r="X30" s="1077">
        <v>0.53746520946877263</v>
      </c>
      <c r="Y30" s="1078">
        <v>1</v>
      </c>
      <c r="Z30" s="1079">
        <v>1.3126639277164664</v>
      </c>
      <c r="AA30" s="1073" t="s">
        <v>3409</v>
      </c>
      <c r="AB30" s="1338"/>
      <c r="AC30" s="1041" t="s">
        <v>2354</v>
      </c>
      <c r="AD30" s="1041"/>
      <c r="AE30" s="1094">
        <v>2</v>
      </c>
      <c r="AF30" s="1094">
        <v>3</v>
      </c>
      <c r="AG30" s="1094">
        <v>1</v>
      </c>
      <c r="AH30" s="1094">
        <v>3</v>
      </c>
      <c r="AI30" s="1094">
        <v>3</v>
      </c>
      <c r="AJ30" s="1094">
        <v>5</v>
      </c>
      <c r="AK30" s="1089">
        <v>3</v>
      </c>
      <c r="AL30" s="1089">
        <v>1.05</v>
      </c>
      <c r="AM30" s="1093">
        <v>1.3068869189023089</v>
      </c>
      <c r="AN30" s="1093">
        <v>1.3126639277164664</v>
      </c>
      <c r="AO30" s="1093" t="s">
        <v>3403</v>
      </c>
      <c r="AP30" s="1095">
        <v>1.05</v>
      </c>
      <c r="AQ30" s="1095">
        <v>1.05</v>
      </c>
      <c r="AR30" s="1095">
        <v>1</v>
      </c>
      <c r="AS30" s="1095">
        <v>1.02</v>
      </c>
      <c r="AT30" s="1095">
        <v>1.2</v>
      </c>
      <c r="AU30" s="1095">
        <v>1.2</v>
      </c>
      <c r="AW30" s="1080"/>
    </row>
    <row r="31" spans="1:49" ht="24" hidden="1" outlineLevel="1">
      <c r="A31" s="1045">
        <v>30180</v>
      </c>
      <c r="B31" s="1059"/>
      <c r="C31" s="1060"/>
      <c r="D31" s="1071">
        <v>5</v>
      </c>
      <c r="E31" s="1072" t="s">
        <v>352</v>
      </c>
      <c r="F31" s="1073" t="s">
        <v>3422</v>
      </c>
      <c r="G31" s="1074" t="s">
        <v>44</v>
      </c>
      <c r="H31" s="1075" t="s">
        <v>352</v>
      </c>
      <c r="I31" s="1075" t="s">
        <v>352</v>
      </c>
      <c r="J31" s="1076">
        <v>0</v>
      </c>
      <c r="K31" s="1074" t="s">
        <v>339</v>
      </c>
      <c r="L31" s="1077">
        <v>1.1017174237267816E-3</v>
      </c>
      <c r="M31" s="1078">
        <v>1</v>
      </c>
      <c r="N31" s="1079">
        <v>1.3126639277164664</v>
      </c>
      <c r="O31" s="1073" t="s">
        <v>3409</v>
      </c>
      <c r="P31" s="1077">
        <v>1.7651052835263329E-3</v>
      </c>
      <c r="Q31" s="1078">
        <v>1</v>
      </c>
      <c r="R31" s="1079">
        <v>1.3126639277164664</v>
      </c>
      <c r="S31" s="1073" t="s">
        <v>3409</v>
      </c>
      <c r="T31" s="1077">
        <v>2.82794534681447E-3</v>
      </c>
      <c r="U31" s="1078">
        <v>1</v>
      </c>
      <c r="V31" s="1079">
        <v>1.3126639277164664</v>
      </c>
      <c r="W31" s="1073" t="s">
        <v>3409</v>
      </c>
      <c r="X31" s="1077">
        <v>4.5307636656056185E-3</v>
      </c>
      <c r="Y31" s="1078">
        <v>1</v>
      </c>
      <c r="Z31" s="1079">
        <v>1.3126639277164664</v>
      </c>
      <c r="AA31" s="1073" t="s">
        <v>3409</v>
      </c>
      <c r="AB31" s="1338"/>
      <c r="AC31" s="1041" t="s">
        <v>2354</v>
      </c>
      <c r="AD31" s="1041"/>
      <c r="AE31" s="1094">
        <v>2</v>
      </c>
      <c r="AF31" s="1094">
        <v>3</v>
      </c>
      <c r="AG31" s="1094">
        <v>1</v>
      </c>
      <c r="AH31" s="1094">
        <v>3</v>
      </c>
      <c r="AI31" s="1094">
        <v>3</v>
      </c>
      <c r="AJ31" s="1094">
        <v>5</v>
      </c>
      <c r="AK31" s="1089">
        <v>3</v>
      </c>
      <c r="AL31" s="1089">
        <v>1.05</v>
      </c>
      <c r="AM31" s="1093">
        <v>1.3068869189023089</v>
      </c>
      <c r="AN31" s="1093">
        <v>1.3126639277164664</v>
      </c>
      <c r="AO31" s="1093" t="s">
        <v>3403</v>
      </c>
      <c r="AP31" s="1095">
        <v>1.05</v>
      </c>
      <c r="AQ31" s="1095">
        <v>1.05</v>
      </c>
      <c r="AR31" s="1095">
        <v>1</v>
      </c>
      <c r="AS31" s="1095">
        <v>1.02</v>
      </c>
      <c r="AT31" s="1095">
        <v>1.2</v>
      </c>
      <c r="AU31" s="1095">
        <v>1.2</v>
      </c>
      <c r="AW31" s="1080"/>
    </row>
    <row r="32" spans="1:49" ht="24" hidden="1" outlineLevel="1">
      <c r="A32" s="1045">
        <v>30038</v>
      </c>
      <c r="B32" s="1059"/>
      <c r="C32" s="1060"/>
      <c r="D32" s="1071">
        <v>5</v>
      </c>
      <c r="E32" s="1072" t="s">
        <v>352</v>
      </c>
      <c r="F32" s="1073" t="s">
        <v>3417</v>
      </c>
      <c r="G32" s="1074" t="s">
        <v>44</v>
      </c>
      <c r="H32" s="1075" t="s">
        <v>352</v>
      </c>
      <c r="I32" s="1075" t="s">
        <v>352</v>
      </c>
      <c r="J32" s="1076">
        <v>0</v>
      </c>
      <c r="K32" s="1074" t="s">
        <v>339</v>
      </c>
      <c r="L32" s="1077">
        <v>0.15538745010582183</v>
      </c>
      <c r="M32" s="1078">
        <v>1</v>
      </c>
      <c r="N32" s="1079">
        <v>1.3126639277164664</v>
      </c>
      <c r="O32" s="1073" t="s">
        <v>3409</v>
      </c>
      <c r="P32" s="1077">
        <v>0.24895241127046835</v>
      </c>
      <c r="Q32" s="1078">
        <v>1</v>
      </c>
      <c r="R32" s="1079">
        <v>1.3126639277164664</v>
      </c>
      <c r="S32" s="1073" t="s">
        <v>3409</v>
      </c>
      <c r="T32" s="1077">
        <v>0.39885655524415076</v>
      </c>
      <c r="U32" s="1078">
        <v>1</v>
      </c>
      <c r="V32" s="1079">
        <v>1.3126639277164664</v>
      </c>
      <c r="W32" s="1073" t="s">
        <v>3409</v>
      </c>
      <c r="X32" s="1077">
        <v>0.63902394377050054</v>
      </c>
      <c r="Y32" s="1078">
        <v>1</v>
      </c>
      <c r="Z32" s="1079">
        <v>1.3126639277164664</v>
      </c>
      <c r="AA32" s="1073" t="s">
        <v>3409</v>
      </c>
      <c r="AB32" s="1338"/>
      <c r="AC32" s="1041" t="s">
        <v>2354</v>
      </c>
      <c r="AD32" s="1041"/>
      <c r="AE32" s="1094">
        <v>2</v>
      </c>
      <c r="AF32" s="1094">
        <v>3</v>
      </c>
      <c r="AG32" s="1094">
        <v>1</v>
      </c>
      <c r="AH32" s="1094">
        <v>3</v>
      </c>
      <c r="AI32" s="1094">
        <v>3</v>
      </c>
      <c r="AJ32" s="1094">
        <v>5</v>
      </c>
      <c r="AK32" s="1089">
        <v>3</v>
      </c>
      <c r="AL32" s="1089">
        <v>1.05</v>
      </c>
      <c r="AM32" s="1093">
        <v>1.3068869189023089</v>
      </c>
      <c r="AN32" s="1093">
        <v>1.3126639277164664</v>
      </c>
      <c r="AO32" s="1093" t="s">
        <v>3403</v>
      </c>
      <c r="AP32" s="1095">
        <v>1.05</v>
      </c>
      <c r="AQ32" s="1095">
        <v>1.05</v>
      </c>
      <c r="AR32" s="1095">
        <v>1</v>
      </c>
      <c r="AS32" s="1095">
        <v>1.02</v>
      </c>
      <c r="AT32" s="1095">
        <v>1.2</v>
      </c>
      <c r="AU32" s="1095">
        <v>1.2</v>
      </c>
      <c r="AW32" s="1080"/>
    </row>
    <row r="33" spans="1:49" ht="24" hidden="1" outlineLevel="1">
      <c r="A33" s="1045">
        <v>30037</v>
      </c>
      <c r="B33" s="1059"/>
      <c r="C33" s="1060"/>
      <c r="D33" s="1071">
        <v>5</v>
      </c>
      <c r="E33" s="1072" t="s">
        <v>352</v>
      </c>
      <c r="F33" s="1073" t="s">
        <v>3423</v>
      </c>
      <c r="G33" s="1074" t="s">
        <v>44</v>
      </c>
      <c r="H33" s="1075" t="s">
        <v>352</v>
      </c>
      <c r="I33" s="1075" t="s">
        <v>352</v>
      </c>
      <c r="J33" s="1076">
        <v>0</v>
      </c>
      <c r="K33" s="1074" t="s">
        <v>339</v>
      </c>
      <c r="L33" s="1077">
        <v>1.8723680421738893E-3</v>
      </c>
      <c r="M33" s="1078">
        <v>1</v>
      </c>
      <c r="N33" s="1079">
        <v>1.3126639277164664</v>
      </c>
      <c r="O33" s="1073" t="s">
        <v>3409</v>
      </c>
      <c r="P33" s="1077">
        <v>2.9997952766939147E-3</v>
      </c>
      <c r="Q33" s="1078">
        <v>1</v>
      </c>
      <c r="R33" s="1079">
        <v>1.3126639277164664</v>
      </c>
      <c r="S33" s="1073" t="s">
        <v>3409</v>
      </c>
      <c r="T33" s="1077">
        <v>4.8060912701902428E-3</v>
      </c>
      <c r="U33" s="1078">
        <v>1</v>
      </c>
      <c r="V33" s="1079">
        <v>1.3126639277164664</v>
      </c>
      <c r="W33" s="1073" t="s">
        <v>3409</v>
      </c>
      <c r="X33" s="1077">
        <v>7.7000298909916994E-3</v>
      </c>
      <c r="Y33" s="1078">
        <v>1</v>
      </c>
      <c r="Z33" s="1079">
        <v>1.3126639277164664</v>
      </c>
      <c r="AA33" s="1073" t="s">
        <v>3409</v>
      </c>
      <c r="AB33" s="1338"/>
      <c r="AC33" s="1041" t="s">
        <v>2354</v>
      </c>
      <c r="AD33" s="1041"/>
      <c r="AE33" s="1094">
        <v>2</v>
      </c>
      <c r="AF33" s="1094">
        <v>3</v>
      </c>
      <c r="AG33" s="1094">
        <v>1</v>
      </c>
      <c r="AH33" s="1094">
        <v>3</v>
      </c>
      <c r="AI33" s="1094">
        <v>3</v>
      </c>
      <c r="AJ33" s="1094">
        <v>5</v>
      </c>
      <c r="AK33" s="1089">
        <v>3</v>
      </c>
      <c r="AL33" s="1089">
        <v>1.05</v>
      </c>
      <c r="AM33" s="1093">
        <v>1.3068869189023089</v>
      </c>
      <c r="AN33" s="1093">
        <v>1.3126639277164664</v>
      </c>
      <c r="AO33" s="1093" t="s">
        <v>3403</v>
      </c>
      <c r="AP33" s="1095">
        <v>1.05</v>
      </c>
      <c r="AQ33" s="1095">
        <v>1.05</v>
      </c>
      <c r="AR33" s="1095">
        <v>1</v>
      </c>
      <c r="AS33" s="1095">
        <v>1.02</v>
      </c>
      <c r="AT33" s="1095">
        <v>1.2</v>
      </c>
      <c r="AU33" s="1095">
        <v>1.2</v>
      </c>
      <c r="AW33" s="1080"/>
    </row>
    <row r="34" spans="1:49" ht="24" hidden="1" outlineLevel="1">
      <c r="A34" s="1045">
        <v>30140</v>
      </c>
      <c r="B34" s="1059"/>
      <c r="C34" s="1060"/>
      <c r="D34" s="1071">
        <v>5</v>
      </c>
      <c r="E34" s="1072" t="s">
        <v>352</v>
      </c>
      <c r="F34" s="1073" t="s">
        <v>3424</v>
      </c>
      <c r="G34" s="1074" t="s">
        <v>44</v>
      </c>
      <c r="H34" s="1075" t="s">
        <v>352</v>
      </c>
      <c r="I34" s="1075" t="s">
        <v>352</v>
      </c>
      <c r="J34" s="1076">
        <v>0</v>
      </c>
      <c r="K34" s="1074" t="s">
        <v>339</v>
      </c>
      <c r="L34" s="1077">
        <v>1.9185327361371907E-2</v>
      </c>
      <c r="M34" s="1078">
        <v>1</v>
      </c>
      <c r="N34" s="1079">
        <v>1.3126639277164664</v>
      </c>
      <c r="O34" s="1073" t="s">
        <v>3409</v>
      </c>
      <c r="P34" s="1077">
        <v>3.073757568178203E-2</v>
      </c>
      <c r="Q34" s="1078">
        <v>1</v>
      </c>
      <c r="R34" s="1079">
        <v>1.3126639277164664</v>
      </c>
      <c r="S34" s="1073" t="s">
        <v>3409</v>
      </c>
      <c r="T34" s="1077">
        <v>4.9245891977613761E-2</v>
      </c>
      <c r="U34" s="1078">
        <v>1</v>
      </c>
      <c r="V34" s="1079">
        <v>1.3126639277164664</v>
      </c>
      <c r="W34" s="1073" t="s">
        <v>3409</v>
      </c>
      <c r="X34" s="1077">
        <v>7.8898801316597628E-2</v>
      </c>
      <c r="Y34" s="1078">
        <v>1</v>
      </c>
      <c r="Z34" s="1079">
        <v>1.3126639277164664</v>
      </c>
      <c r="AA34" s="1073" t="s">
        <v>3409</v>
      </c>
      <c r="AB34" s="1338"/>
      <c r="AC34" s="1041" t="s">
        <v>2354</v>
      </c>
      <c r="AD34" s="1041"/>
      <c r="AE34" s="1094">
        <v>2</v>
      </c>
      <c r="AF34" s="1094">
        <v>3</v>
      </c>
      <c r="AG34" s="1094">
        <v>1</v>
      </c>
      <c r="AH34" s="1094">
        <v>3</v>
      </c>
      <c r="AI34" s="1094">
        <v>3</v>
      </c>
      <c r="AJ34" s="1094">
        <v>5</v>
      </c>
      <c r="AK34" s="1089">
        <v>3</v>
      </c>
      <c r="AL34" s="1089">
        <v>1.05</v>
      </c>
      <c r="AM34" s="1093">
        <v>1.3068869189023089</v>
      </c>
      <c r="AN34" s="1093">
        <v>1.3126639277164664</v>
      </c>
      <c r="AO34" s="1093" t="s">
        <v>3403</v>
      </c>
      <c r="AP34" s="1095">
        <v>1.05</v>
      </c>
      <c r="AQ34" s="1095">
        <v>1.05</v>
      </c>
      <c r="AR34" s="1095">
        <v>1</v>
      </c>
      <c r="AS34" s="1095">
        <v>1.02</v>
      </c>
      <c r="AT34" s="1095">
        <v>1.2</v>
      </c>
      <c r="AU34" s="1095">
        <v>1.2</v>
      </c>
      <c r="AW34" s="1080"/>
    </row>
    <row r="35" spans="1:49" ht="24" hidden="1" outlineLevel="1">
      <c r="A35" s="1045">
        <v>30138</v>
      </c>
      <c r="B35" s="1059"/>
      <c r="C35" s="1060"/>
      <c r="D35" s="1071">
        <v>5</v>
      </c>
      <c r="E35" s="1072" t="s">
        <v>352</v>
      </c>
      <c r="F35" s="1073" t="s">
        <v>3425</v>
      </c>
      <c r="G35" s="1074" t="s">
        <v>44</v>
      </c>
      <c r="H35" s="1075" t="s">
        <v>352</v>
      </c>
      <c r="I35" s="1075" t="s">
        <v>352</v>
      </c>
      <c r="J35" s="1076">
        <v>0</v>
      </c>
      <c r="K35" s="1074" t="s">
        <v>339</v>
      </c>
      <c r="L35" s="1077">
        <v>4.1735121631016406E-2</v>
      </c>
      <c r="M35" s="1078">
        <v>1</v>
      </c>
      <c r="N35" s="1079">
        <v>1.3126639277164664</v>
      </c>
      <c r="O35" s="1073" t="s">
        <v>3409</v>
      </c>
      <c r="P35" s="1077">
        <v>6.6865497552292583E-2</v>
      </c>
      <c r="Q35" s="1078">
        <v>1</v>
      </c>
      <c r="R35" s="1079">
        <v>1.3126639277164664</v>
      </c>
      <c r="S35" s="1073" t="s">
        <v>3409</v>
      </c>
      <c r="T35" s="1077">
        <v>0.10712787187836841</v>
      </c>
      <c r="U35" s="1078">
        <v>1</v>
      </c>
      <c r="V35" s="1079">
        <v>1.3126639277164664</v>
      </c>
      <c r="W35" s="1073" t="s">
        <v>3409</v>
      </c>
      <c r="X35" s="1077">
        <v>0.17163382242408262</v>
      </c>
      <c r="Y35" s="1078">
        <v>1</v>
      </c>
      <c r="Z35" s="1079">
        <v>1.3126639277164664</v>
      </c>
      <c r="AA35" s="1073" t="s">
        <v>3409</v>
      </c>
      <c r="AB35" s="1338"/>
      <c r="AC35" s="1041" t="s">
        <v>2354</v>
      </c>
      <c r="AD35" s="1041"/>
      <c r="AE35" s="1094">
        <v>2</v>
      </c>
      <c r="AF35" s="1094">
        <v>3</v>
      </c>
      <c r="AG35" s="1094">
        <v>1</v>
      </c>
      <c r="AH35" s="1094">
        <v>3</v>
      </c>
      <c r="AI35" s="1094">
        <v>3</v>
      </c>
      <c r="AJ35" s="1094">
        <v>5</v>
      </c>
      <c r="AK35" s="1089">
        <v>3</v>
      </c>
      <c r="AL35" s="1089">
        <v>1.05</v>
      </c>
      <c r="AM35" s="1093">
        <v>1.3068869189023089</v>
      </c>
      <c r="AN35" s="1093">
        <v>1.3126639277164664</v>
      </c>
      <c r="AO35" s="1093" t="s">
        <v>3403</v>
      </c>
      <c r="AP35" s="1095">
        <v>1.05</v>
      </c>
      <c r="AQ35" s="1095">
        <v>1.05</v>
      </c>
      <c r="AR35" s="1095">
        <v>1</v>
      </c>
      <c r="AS35" s="1095">
        <v>1.02</v>
      </c>
      <c r="AT35" s="1095">
        <v>1.2</v>
      </c>
      <c r="AU35" s="1095">
        <v>1.2</v>
      </c>
      <c r="AW35" s="1080"/>
    </row>
    <row r="36" spans="1:49" ht="24" hidden="1" outlineLevel="1">
      <c r="A36" s="1045">
        <v>30135</v>
      </c>
      <c r="B36" s="1059"/>
      <c r="C36" s="1060"/>
      <c r="D36" s="1071">
        <v>5</v>
      </c>
      <c r="E36" s="1072" t="s">
        <v>352</v>
      </c>
      <c r="F36" s="1073" t="s">
        <v>3426</v>
      </c>
      <c r="G36" s="1074" t="s">
        <v>44</v>
      </c>
      <c r="H36" s="1075" t="s">
        <v>352</v>
      </c>
      <c r="I36" s="1075" t="s">
        <v>352</v>
      </c>
      <c r="J36" s="1076">
        <v>0</v>
      </c>
      <c r="K36" s="1074" t="s">
        <v>339</v>
      </c>
      <c r="L36" s="1077">
        <v>2.0071849363195297E-3</v>
      </c>
      <c r="M36" s="1078">
        <v>1</v>
      </c>
      <c r="N36" s="1079">
        <v>1.3126639277164664</v>
      </c>
      <c r="O36" s="1073" t="s">
        <v>3409</v>
      </c>
      <c r="P36" s="1077">
        <v>3.2157907824744373E-3</v>
      </c>
      <c r="Q36" s="1078">
        <v>1</v>
      </c>
      <c r="R36" s="1079">
        <v>1.3126639277164664</v>
      </c>
      <c r="S36" s="1073" t="s">
        <v>3409</v>
      </c>
      <c r="T36" s="1077">
        <v>5.1521462569412658E-3</v>
      </c>
      <c r="U36" s="1078">
        <v>1</v>
      </c>
      <c r="V36" s="1079">
        <v>1.3126639277164664</v>
      </c>
      <c r="W36" s="1073" t="s">
        <v>3409</v>
      </c>
      <c r="X36" s="1077">
        <v>8.2544583427435411E-3</v>
      </c>
      <c r="Y36" s="1078">
        <v>1</v>
      </c>
      <c r="Z36" s="1079">
        <v>1.3126639277164664</v>
      </c>
      <c r="AA36" s="1073" t="s">
        <v>3409</v>
      </c>
      <c r="AB36" s="1338"/>
      <c r="AC36" s="1041" t="s">
        <v>2354</v>
      </c>
      <c r="AD36" s="1041"/>
      <c r="AE36" s="1094">
        <v>2</v>
      </c>
      <c r="AF36" s="1094">
        <v>3</v>
      </c>
      <c r="AG36" s="1094">
        <v>1</v>
      </c>
      <c r="AH36" s="1094">
        <v>3</v>
      </c>
      <c r="AI36" s="1094">
        <v>3</v>
      </c>
      <c r="AJ36" s="1094">
        <v>5</v>
      </c>
      <c r="AK36" s="1089">
        <v>3</v>
      </c>
      <c r="AL36" s="1089">
        <v>1.05</v>
      </c>
      <c r="AM36" s="1093">
        <v>1.3068869189023089</v>
      </c>
      <c r="AN36" s="1093">
        <v>1.3126639277164664</v>
      </c>
      <c r="AO36" s="1093" t="s">
        <v>3403</v>
      </c>
      <c r="AP36" s="1095">
        <v>1.05</v>
      </c>
      <c r="AQ36" s="1095">
        <v>1.05</v>
      </c>
      <c r="AR36" s="1095">
        <v>1</v>
      </c>
      <c r="AS36" s="1095">
        <v>1.02</v>
      </c>
      <c r="AT36" s="1095">
        <v>1.2</v>
      </c>
      <c r="AU36" s="1095">
        <v>1.2</v>
      </c>
      <c r="AW36" s="1080"/>
    </row>
    <row r="37" spans="1:49" ht="24" hidden="1" outlineLevel="1">
      <c r="A37" s="1045">
        <v>30137</v>
      </c>
      <c r="B37" s="1059"/>
      <c r="C37" s="1060"/>
      <c r="D37" s="1071">
        <v>5</v>
      </c>
      <c r="E37" s="1072" t="s">
        <v>352</v>
      </c>
      <c r="F37" s="1073" t="s">
        <v>3427</v>
      </c>
      <c r="G37" s="1074" t="s">
        <v>44</v>
      </c>
      <c r="H37" s="1075" t="s">
        <v>352</v>
      </c>
      <c r="I37" s="1075" t="s">
        <v>352</v>
      </c>
      <c r="J37" s="1076">
        <v>0</v>
      </c>
      <c r="K37" s="1074" t="s">
        <v>339</v>
      </c>
      <c r="L37" s="1077">
        <v>1.4388995521028928E-5</v>
      </c>
      <c r="M37" s="1078">
        <v>1</v>
      </c>
      <c r="N37" s="1079">
        <v>1.3126639277164664</v>
      </c>
      <c r="O37" s="1073" t="s">
        <v>3409</v>
      </c>
      <c r="P37" s="1077">
        <v>2.3053181761336519E-5</v>
      </c>
      <c r="Q37" s="1078">
        <v>1</v>
      </c>
      <c r="R37" s="1079">
        <v>1.3126639277164664</v>
      </c>
      <c r="S37" s="1073" t="s">
        <v>3409</v>
      </c>
      <c r="T37" s="1077">
        <v>3.6934418983210318E-5</v>
      </c>
      <c r="U37" s="1078">
        <v>1</v>
      </c>
      <c r="V37" s="1079">
        <v>1.3126639277164664</v>
      </c>
      <c r="W37" s="1073" t="s">
        <v>3409</v>
      </c>
      <c r="X37" s="1077">
        <v>5.9174100987448221E-5</v>
      </c>
      <c r="Y37" s="1078">
        <v>1</v>
      </c>
      <c r="Z37" s="1079">
        <v>1.3126639277164664</v>
      </c>
      <c r="AA37" s="1073" t="s">
        <v>3409</v>
      </c>
      <c r="AB37" s="1338"/>
      <c r="AC37" s="1041" t="s">
        <v>2354</v>
      </c>
      <c r="AD37" s="1041"/>
      <c r="AE37" s="1094">
        <v>2</v>
      </c>
      <c r="AF37" s="1094">
        <v>3</v>
      </c>
      <c r="AG37" s="1094">
        <v>1</v>
      </c>
      <c r="AH37" s="1094">
        <v>3</v>
      </c>
      <c r="AI37" s="1094">
        <v>3</v>
      </c>
      <c r="AJ37" s="1094">
        <v>5</v>
      </c>
      <c r="AK37" s="1089">
        <v>3</v>
      </c>
      <c r="AL37" s="1089">
        <v>1.05</v>
      </c>
      <c r="AM37" s="1093">
        <v>1.3068869189023089</v>
      </c>
      <c r="AN37" s="1093">
        <v>1.3126639277164664</v>
      </c>
      <c r="AO37" s="1093" t="s">
        <v>3403</v>
      </c>
      <c r="AP37" s="1095">
        <v>1.05</v>
      </c>
      <c r="AQ37" s="1095">
        <v>1.05</v>
      </c>
      <c r="AR37" s="1095">
        <v>1</v>
      </c>
      <c r="AS37" s="1095">
        <v>1.02</v>
      </c>
      <c r="AT37" s="1095">
        <v>1.2</v>
      </c>
      <c r="AU37" s="1095">
        <v>1.2</v>
      </c>
      <c r="AW37" s="1080"/>
    </row>
    <row r="38" spans="1:49" ht="24" hidden="1" outlineLevel="1">
      <c r="A38" s="1045">
        <v>30031</v>
      </c>
      <c r="B38" s="1059"/>
      <c r="C38" s="1060"/>
      <c r="D38" s="1071">
        <v>5</v>
      </c>
      <c r="E38" s="1072" t="s">
        <v>352</v>
      </c>
      <c r="F38" s="1073" t="s">
        <v>3428</v>
      </c>
      <c r="G38" s="1074" t="s">
        <v>44</v>
      </c>
      <c r="H38" s="1075" t="s">
        <v>352</v>
      </c>
      <c r="I38" s="1075" t="s">
        <v>352</v>
      </c>
      <c r="J38" s="1076">
        <v>0</v>
      </c>
      <c r="K38" s="1074" t="s">
        <v>339</v>
      </c>
      <c r="L38" s="1077">
        <v>0.1663495784413353</v>
      </c>
      <c r="M38" s="1078">
        <v>1</v>
      </c>
      <c r="N38" s="1079">
        <v>1.3126639277164664</v>
      </c>
      <c r="O38" s="1073" t="s">
        <v>3409</v>
      </c>
      <c r="P38" s="1077">
        <v>0.26651527287817134</v>
      </c>
      <c r="Q38" s="1078">
        <v>1</v>
      </c>
      <c r="R38" s="1079">
        <v>1.3126639277164664</v>
      </c>
      <c r="S38" s="1073" t="s">
        <v>3409</v>
      </c>
      <c r="T38" s="1077">
        <v>0.42699471404056294</v>
      </c>
      <c r="U38" s="1078">
        <v>1</v>
      </c>
      <c r="V38" s="1079">
        <v>1.3126639277164664</v>
      </c>
      <c r="W38" s="1073" t="s">
        <v>3409</v>
      </c>
      <c r="X38" s="1077">
        <v>0.684105206615779</v>
      </c>
      <c r="Y38" s="1078">
        <v>1</v>
      </c>
      <c r="Z38" s="1079">
        <v>1.3126639277164664</v>
      </c>
      <c r="AA38" s="1073" t="s">
        <v>3409</v>
      </c>
      <c r="AB38" s="1338"/>
      <c r="AC38" s="1041" t="s">
        <v>2354</v>
      </c>
      <c r="AD38" s="1041"/>
      <c r="AE38" s="1094">
        <v>2</v>
      </c>
      <c r="AF38" s="1094">
        <v>3</v>
      </c>
      <c r="AG38" s="1094">
        <v>1</v>
      </c>
      <c r="AH38" s="1094">
        <v>3</v>
      </c>
      <c r="AI38" s="1094">
        <v>3</v>
      </c>
      <c r="AJ38" s="1094">
        <v>5</v>
      </c>
      <c r="AK38" s="1089">
        <v>3</v>
      </c>
      <c r="AL38" s="1089">
        <v>1.05</v>
      </c>
      <c r="AM38" s="1093">
        <v>1.3068869189023089</v>
      </c>
      <c r="AN38" s="1093">
        <v>1.3126639277164664</v>
      </c>
      <c r="AO38" s="1093" t="s">
        <v>3403</v>
      </c>
      <c r="AP38" s="1095">
        <v>1.05</v>
      </c>
      <c r="AQ38" s="1095">
        <v>1.05</v>
      </c>
      <c r="AR38" s="1095">
        <v>1</v>
      </c>
      <c r="AS38" s="1095">
        <v>1.02</v>
      </c>
      <c r="AT38" s="1095">
        <v>1.2</v>
      </c>
      <c r="AU38" s="1095">
        <v>1.2</v>
      </c>
      <c r="AW38" s="1080"/>
    </row>
    <row r="39" spans="1:49" ht="24" hidden="1" outlineLevel="1">
      <c r="A39" s="1045">
        <v>30034</v>
      </c>
      <c r="B39" s="1059"/>
      <c r="C39" s="1060"/>
      <c r="D39" s="1071">
        <v>5</v>
      </c>
      <c r="E39" s="1072" t="s">
        <v>352</v>
      </c>
      <c r="F39" s="1073" t="s">
        <v>3429</v>
      </c>
      <c r="G39" s="1074" t="s">
        <v>44</v>
      </c>
      <c r="H39" s="1075" t="s">
        <v>352</v>
      </c>
      <c r="I39" s="1075" t="s">
        <v>352</v>
      </c>
      <c r="J39" s="1076">
        <v>0</v>
      </c>
      <c r="K39" s="1074" t="s">
        <v>339</v>
      </c>
      <c r="L39" s="1077">
        <v>0.2570833866423835</v>
      </c>
      <c r="M39" s="1078">
        <v>1</v>
      </c>
      <c r="N39" s="1079">
        <v>1.3126639277164664</v>
      </c>
      <c r="O39" s="1073" t="s">
        <v>3409</v>
      </c>
      <c r="P39" s="1077">
        <v>0.41188351413587915</v>
      </c>
      <c r="Q39" s="1078">
        <v>1</v>
      </c>
      <c r="R39" s="1079">
        <v>1.3126639277164664</v>
      </c>
      <c r="S39" s="1073" t="s">
        <v>3409</v>
      </c>
      <c r="T39" s="1077">
        <v>0.65989495250002428</v>
      </c>
      <c r="U39" s="1078">
        <v>1</v>
      </c>
      <c r="V39" s="1079">
        <v>1.3126639277164664</v>
      </c>
      <c r="W39" s="1073" t="s">
        <v>3409</v>
      </c>
      <c r="X39" s="1077">
        <v>1.0572439376424081</v>
      </c>
      <c r="Y39" s="1078">
        <v>1</v>
      </c>
      <c r="Z39" s="1079">
        <v>1.3126639277164664</v>
      </c>
      <c r="AA39" s="1073" t="s">
        <v>3409</v>
      </c>
      <c r="AB39" s="1338"/>
      <c r="AC39" s="1041" t="s">
        <v>2354</v>
      </c>
      <c r="AD39" s="1041"/>
      <c r="AE39" s="1094">
        <v>2</v>
      </c>
      <c r="AF39" s="1094">
        <v>3</v>
      </c>
      <c r="AG39" s="1094">
        <v>1</v>
      </c>
      <c r="AH39" s="1094">
        <v>3</v>
      </c>
      <c r="AI39" s="1094">
        <v>3</v>
      </c>
      <c r="AJ39" s="1094">
        <v>5</v>
      </c>
      <c r="AK39" s="1089">
        <v>3</v>
      </c>
      <c r="AL39" s="1089">
        <v>1.05</v>
      </c>
      <c r="AM39" s="1093">
        <v>1.3068869189023089</v>
      </c>
      <c r="AN39" s="1093">
        <v>1.3126639277164664</v>
      </c>
      <c r="AO39" s="1093" t="s">
        <v>3403</v>
      </c>
      <c r="AP39" s="1095">
        <v>1.05</v>
      </c>
      <c r="AQ39" s="1095">
        <v>1.05</v>
      </c>
      <c r="AR39" s="1095">
        <v>1</v>
      </c>
      <c r="AS39" s="1095">
        <v>1.02</v>
      </c>
      <c r="AT39" s="1095">
        <v>1.2</v>
      </c>
      <c r="AU39" s="1095">
        <v>1.2</v>
      </c>
      <c r="AW39" s="1080"/>
    </row>
    <row r="40" spans="1:49" ht="24" hidden="1" outlineLevel="1">
      <c r="A40" s="1045">
        <v>30033</v>
      </c>
      <c r="B40" s="1059"/>
      <c r="C40" s="1060"/>
      <c r="D40" s="1071">
        <v>5</v>
      </c>
      <c r="E40" s="1072" t="s">
        <v>352</v>
      </c>
      <c r="F40" s="1073" t="s">
        <v>3430</v>
      </c>
      <c r="G40" s="1074" t="s">
        <v>44</v>
      </c>
      <c r="H40" s="1075" t="s">
        <v>352</v>
      </c>
      <c r="I40" s="1075" t="s">
        <v>352</v>
      </c>
      <c r="J40" s="1076">
        <v>0</v>
      </c>
      <c r="K40" s="1074" t="s">
        <v>339</v>
      </c>
      <c r="L40" s="1077">
        <v>6.7148645764801675E-3</v>
      </c>
      <c r="M40" s="1078">
        <v>1</v>
      </c>
      <c r="N40" s="1079">
        <v>1.3126639277164664</v>
      </c>
      <c r="O40" s="1073" t="s">
        <v>3409</v>
      </c>
      <c r="P40" s="1077">
        <v>1.0758151488623711E-2</v>
      </c>
      <c r="Q40" s="1078">
        <v>1</v>
      </c>
      <c r="R40" s="1079">
        <v>1.3126639277164664</v>
      </c>
      <c r="S40" s="1073" t="s">
        <v>3409</v>
      </c>
      <c r="T40" s="1077">
        <v>1.7236062192164819E-2</v>
      </c>
      <c r="U40" s="1078">
        <v>1</v>
      </c>
      <c r="V40" s="1079">
        <v>1.3126639277164664</v>
      </c>
      <c r="W40" s="1073" t="s">
        <v>3409</v>
      </c>
      <c r="X40" s="1077">
        <v>2.7614580460809175E-2</v>
      </c>
      <c r="Y40" s="1078">
        <v>1</v>
      </c>
      <c r="Z40" s="1079">
        <v>1.3126639277164664</v>
      </c>
      <c r="AA40" s="1073" t="s">
        <v>3409</v>
      </c>
      <c r="AB40" s="1338"/>
      <c r="AC40" s="1041" t="s">
        <v>2354</v>
      </c>
      <c r="AD40" s="1041"/>
      <c r="AE40" s="1094">
        <v>2</v>
      </c>
      <c r="AF40" s="1094">
        <v>3</v>
      </c>
      <c r="AG40" s="1094">
        <v>1</v>
      </c>
      <c r="AH40" s="1094">
        <v>3</v>
      </c>
      <c r="AI40" s="1094">
        <v>3</v>
      </c>
      <c r="AJ40" s="1094">
        <v>5</v>
      </c>
      <c r="AK40" s="1089">
        <v>3</v>
      </c>
      <c r="AL40" s="1089">
        <v>1.05</v>
      </c>
      <c r="AM40" s="1093">
        <v>1.3068869189023089</v>
      </c>
      <c r="AN40" s="1093">
        <v>1.3126639277164664</v>
      </c>
      <c r="AO40" s="1093" t="s">
        <v>3403</v>
      </c>
      <c r="AP40" s="1095">
        <v>1.05</v>
      </c>
      <c r="AQ40" s="1095">
        <v>1.05</v>
      </c>
      <c r="AR40" s="1095">
        <v>1</v>
      </c>
      <c r="AS40" s="1095">
        <v>1.02</v>
      </c>
      <c r="AT40" s="1095">
        <v>1.2</v>
      </c>
      <c r="AU40" s="1095">
        <v>1.2</v>
      </c>
      <c r="AW40" s="1080"/>
    </row>
    <row r="41" spans="1:49" ht="24" hidden="1" outlineLevel="1">
      <c r="A41" s="1045">
        <v>30032</v>
      </c>
      <c r="B41" s="1059"/>
      <c r="C41" s="1060"/>
      <c r="D41" s="1071">
        <v>5</v>
      </c>
      <c r="E41" s="1072" t="s">
        <v>352</v>
      </c>
      <c r="F41" s="1073" t="s">
        <v>3431</v>
      </c>
      <c r="G41" s="1074" t="s">
        <v>44</v>
      </c>
      <c r="H41" s="1075" t="s">
        <v>352</v>
      </c>
      <c r="I41" s="1075" t="s">
        <v>352</v>
      </c>
      <c r="J41" s="1076">
        <v>0</v>
      </c>
      <c r="K41" s="1074" t="s">
        <v>339</v>
      </c>
      <c r="L41" s="1077">
        <v>1.3341796402554053E-3</v>
      </c>
      <c r="M41" s="1078">
        <v>1</v>
      </c>
      <c r="N41" s="1079">
        <v>1.3126639277164664</v>
      </c>
      <c r="O41" s="1073" t="s">
        <v>3409</v>
      </c>
      <c r="P41" s="1077">
        <v>2.1375422422039263E-3</v>
      </c>
      <c r="Q41" s="1078">
        <v>1</v>
      </c>
      <c r="R41" s="1079">
        <v>1.3126639277164664</v>
      </c>
      <c r="S41" s="1073" t="s">
        <v>3409</v>
      </c>
      <c r="T41" s="1077">
        <v>3.424641404609892E-3</v>
      </c>
      <c r="U41" s="1078">
        <v>1</v>
      </c>
      <c r="V41" s="1079">
        <v>1.3126639277164664</v>
      </c>
      <c r="W41" s="1073" t="s">
        <v>3409</v>
      </c>
      <c r="X41" s="1077">
        <v>5.486754141558396E-3</v>
      </c>
      <c r="Y41" s="1078">
        <v>1</v>
      </c>
      <c r="Z41" s="1079">
        <v>1.3126639277164664</v>
      </c>
      <c r="AA41" s="1073" t="s">
        <v>3409</v>
      </c>
      <c r="AB41" s="1338"/>
      <c r="AC41" s="1041" t="s">
        <v>2354</v>
      </c>
      <c r="AD41" s="1041"/>
      <c r="AE41" s="1094">
        <v>2</v>
      </c>
      <c r="AF41" s="1094">
        <v>3</v>
      </c>
      <c r="AG41" s="1094">
        <v>1</v>
      </c>
      <c r="AH41" s="1094">
        <v>3</v>
      </c>
      <c r="AI41" s="1094">
        <v>3</v>
      </c>
      <c r="AJ41" s="1094">
        <v>5</v>
      </c>
      <c r="AK41" s="1089">
        <v>3</v>
      </c>
      <c r="AL41" s="1089">
        <v>1.05</v>
      </c>
      <c r="AM41" s="1093">
        <v>1.3068869189023089</v>
      </c>
      <c r="AN41" s="1093">
        <v>1.3126639277164664</v>
      </c>
      <c r="AO41" s="1093" t="s">
        <v>3403</v>
      </c>
      <c r="AP41" s="1095">
        <v>1.05</v>
      </c>
      <c r="AQ41" s="1095">
        <v>1.05</v>
      </c>
      <c r="AR41" s="1095">
        <v>1</v>
      </c>
      <c r="AS41" s="1095">
        <v>1.02</v>
      </c>
      <c r="AT41" s="1095">
        <v>1.2</v>
      </c>
      <c r="AU41" s="1095">
        <v>1.2</v>
      </c>
      <c r="AW41" s="1080"/>
    </row>
    <row r="42" spans="1:49" ht="24" collapsed="1">
      <c r="A42" s="1045">
        <v>30171</v>
      </c>
      <c r="B42" s="1059"/>
      <c r="C42" s="1060"/>
      <c r="D42" s="1071">
        <v>5</v>
      </c>
      <c r="E42" s="1072" t="s">
        <v>352</v>
      </c>
      <c r="F42" s="1073" t="s">
        <v>3432</v>
      </c>
      <c r="G42" s="1074" t="s">
        <v>44</v>
      </c>
      <c r="H42" s="1075" t="s">
        <v>352</v>
      </c>
      <c r="I42" s="1075" t="s">
        <v>352</v>
      </c>
      <c r="J42" s="1076">
        <v>0</v>
      </c>
      <c r="K42" s="1074" t="s">
        <v>339</v>
      </c>
      <c r="L42" s="1077">
        <v>1.1191440960800277E-3</v>
      </c>
      <c r="M42" s="1078">
        <v>1</v>
      </c>
      <c r="N42" s="1079">
        <v>1.3126639277164664</v>
      </c>
      <c r="O42" s="1073" t="s">
        <v>3409</v>
      </c>
      <c r="P42" s="1077">
        <v>1.7930252481039518E-3</v>
      </c>
      <c r="Q42" s="1078">
        <v>1</v>
      </c>
      <c r="R42" s="1079">
        <v>1.3126639277164664</v>
      </c>
      <c r="S42" s="1073" t="s">
        <v>3409</v>
      </c>
      <c r="T42" s="1077">
        <v>2.8726770320274693E-3</v>
      </c>
      <c r="U42" s="1078">
        <v>1</v>
      </c>
      <c r="V42" s="1079">
        <v>1.3126639277164664</v>
      </c>
      <c r="W42" s="1073" t="s">
        <v>3409</v>
      </c>
      <c r="X42" s="1077">
        <v>4.602430076801528E-3</v>
      </c>
      <c r="Y42" s="1078">
        <v>1</v>
      </c>
      <c r="Z42" s="1079">
        <v>1.3126639277164664</v>
      </c>
      <c r="AA42" s="1073" t="s">
        <v>3409</v>
      </c>
      <c r="AB42" s="1338"/>
      <c r="AC42" s="1041" t="s">
        <v>2354</v>
      </c>
      <c r="AD42" s="1041"/>
      <c r="AE42" s="1094">
        <v>2</v>
      </c>
      <c r="AF42" s="1094">
        <v>3</v>
      </c>
      <c r="AG42" s="1094">
        <v>1</v>
      </c>
      <c r="AH42" s="1094">
        <v>3</v>
      </c>
      <c r="AI42" s="1094">
        <v>3</v>
      </c>
      <c r="AJ42" s="1094">
        <v>5</v>
      </c>
      <c r="AK42" s="1089">
        <v>3</v>
      </c>
      <c r="AL42" s="1089">
        <v>1.05</v>
      </c>
      <c r="AM42" s="1093">
        <v>1.3068869189023089</v>
      </c>
      <c r="AN42" s="1093">
        <v>1.3126639277164664</v>
      </c>
      <c r="AO42" s="1093" t="s">
        <v>3403</v>
      </c>
      <c r="AP42" s="1095">
        <v>1.05</v>
      </c>
      <c r="AQ42" s="1095">
        <v>1.05</v>
      </c>
      <c r="AR42" s="1095">
        <v>1</v>
      </c>
      <c r="AS42" s="1095">
        <v>1.02</v>
      </c>
      <c r="AT42" s="1095">
        <v>1.2</v>
      </c>
      <c r="AU42" s="1095">
        <v>1.2</v>
      </c>
      <c r="AW42" s="1080"/>
    </row>
    <row r="43" spans="1:49" ht="24">
      <c r="A43" s="1045">
        <v>30128</v>
      </c>
      <c r="B43" s="1059"/>
      <c r="C43" s="1060"/>
      <c r="D43" s="1071">
        <v>5</v>
      </c>
      <c r="E43" s="1072" t="s">
        <v>352</v>
      </c>
      <c r="F43" s="1073" t="s">
        <v>3433</v>
      </c>
      <c r="G43" s="1074" t="s">
        <v>44</v>
      </c>
      <c r="H43" s="1075" t="s">
        <v>352</v>
      </c>
      <c r="I43" s="1075" t="s">
        <v>352</v>
      </c>
      <c r="J43" s="1076">
        <v>0</v>
      </c>
      <c r="K43" s="1074" t="s">
        <v>339</v>
      </c>
      <c r="L43" s="1077">
        <v>4.573222470903025E-3</v>
      </c>
      <c r="M43" s="1078">
        <v>1</v>
      </c>
      <c r="N43" s="1079">
        <v>1.3126639277164664</v>
      </c>
      <c r="O43" s="1073" t="s">
        <v>3409</v>
      </c>
      <c r="P43" s="1077">
        <v>7.3269415299127881E-3</v>
      </c>
      <c r="Q43" s="1078">
        <v>1</v>
      </c>
      <c r="R43" s="1079">
        <v>1.3126639277164664</v>
      </c>
      <c r="S43" s="1073" t="s">
        <v>3409</v>
      </c>
      <c r="T43" s="1077">
        <v>1.1738784308947113E-2</v>
      </c>
      <c r="U43" s="1078">
        <v>1</v>
      </c>
      <c r="V43" s="1079">
        <v>1.3126639277164664</v>
      </c>
      <c r="W43" s="1073" t="s">
        <v>3409</v>
      </c>
      <c r="X43" s="1077">
        <v>1.8807173018838483E-2</v>
      </c>
      <c r="Y43" s="1078">
        <v>1</v>
      </c>
      <c r="Z43" s="1079">
        <v>1.3126639277164664</v>
      </c>
      <c r="AA43" s="1073" t="s">
        <v>3409</v>
      </c>
      <c r="AB43" s="1338"/>
      <c r="AC43" s="1041" t="s">
        <v>2354</v>
      </c>
      <c r="AD43" s="1041"/>
      <c r="AE43" s="1094">
        <v>2</v>
      </c>
      <c r="AF43" s="1094">
        <v>3</v>
      </c>
      <c r="AG43" s="1094">
        <v>1</v>
      </c>
      <c r="AH43" s="1094">
        <v>3</v>
      </c>
      <c r="AI43" s="1094">
        <v>3</v>
      </c>
      <c r="AJ43" s="1094">
        <v>5</v>
      </c>
      <c r="AK43" s="1089">
        <v>3</v>
      </c>
      <c r="AL43" s="1089">
        <v>1.05</v>
      </c>
      <c r="AM43" s="1093">
        <v>1.3068869189023089</v>
      </c>
      <c r="AN43" s="1093">
        <v>1.3126639277164664</v>
      </c>
      <c r="AO43" s="1093" t="s">
        <v>3403</v>
      </c>
      <c r="AP43" s="1095">
        <v>1.05</v>
      </c>
      <c r="AQ43" s="1095">
        <v>1.05</v>
      </c>
      <c r="AR43" s="1095">
        <v>1</v>
      </c>
      <c r="AS43" s="1095">
        <v>1.02</v>
      </c>
      <c r="AT43" s="1095">
        <v>1.2</v>
      </c>
      <c r="AU43" s="1095">
        <v>1.2</v>
      </c>
      <c r="AW43" s="1080"/>
    </row>
    <row r="44" spans="1:49" ht="24">
      <c r="A44" s="1045">
        <v>30151</v>
      </c>
      <c r="B44" s="1059"/>
      <c r="C44" s="1060"/>
      <c r="D44" s="1071">
        <v>5</v>
      </c>
      <c r="E44" s="1072" t="s">
        <v>352</v>
      </c>
      <c r="F44" s="1073" t="s">
        <v>3418</v>
      </c>
      <c r="G44" s="1074" t="s">
        <v>44</v>
      </c>
      <c r="H44" s="1075" t="s">
        <v>352</v>
      </c>
      <c r="I44" s="1075" t="s">
        <v>352</v>
      </c>
      <c r="J44" s="1076">
        <v>0</v>
      </c>
      <c r="K44" s="1074" t="s">
        <v>339</v>
      </c>
      <c r="L44" s="1077">
        <v>2.5500497617823486E-5</v>
      </c>
      <c r="M44" s="1078">
        <v>1</v>
      </c>
      <c r="N44" s="1079">
        <v>1.3126639277164664</v>
      </c>
      <c r="O44" s="1073" t="s">
        <v>3409</v>
      </c>
      <c r="P44" s="1077">
        <v>4.0855361010368607E-5</v>
      </c>
      <c r="Q44" s="1078">
        <v>1</v>
      </c>
      <c r="R44" s="1079">
        <v>1.3126639277164664</v>
      </c>
      <c r="S44" s="1073" t="s">
        <v>3409</v>
      </c>
      <c r="T44" s="1077">
        <v>6.5455998086911611E-5</v>
      </c>
      <c r="U44" s="1078">
        <v>1</v>
      </c>
      <c r="V44" s="1079">
        <v>1.3126639277164664</v>
      </c>
      <c r="W44" s="1073" t="s">
        <v>3409</v>
      </c>
      <c r="X44" s="1077">
        <v>1.0486965674997766E-4</v>
      </c>
      <c r="Y44" s="1078">
        <v>1</v>
      </c>
      <c r="Z44" s="1079">
        <v>1.3126639277164664</v>
      </c>
      <c r="AA44" s="1073" t="s">
        <v>3409</v>
      </c>
      <c r="AB44" s="1338"/>
      <c r="AC44" s="1041" t="s">
        <v>2354</v>
      </c>
      <c r="AD44" s="1041"/>
      <c r="AE44" s="1094">
        <v>2</v>
      </c>
      <c r="AF44" s="1094">
        <v>3</v>
      </c>
      <c r="AG44" s="1094">
        <v>1</v>
      </c>
      <c r="AH44" s="1094">
        <v>3</v>
      </c>
      <c r="AI44" s="1094">
        <v>3</v>
      </c>
      <c r="AJ44" s="1094">
        <v>5</v>
      </c>
      <c r="AK44" s="1089">
        <v>3</v>
      </c>
      <c r="AL44" s="1089">
        <v>1.05</v>
      </c>
      <c r="AM44" s="1093">
        <v>1.3068869189023089</v>
      </c>
      <c r="AN44" s="1093">
        <v>1.3126639277164664</v>
      </c>
      <c r="AO44" s="1093" t="s">
        <v>3403</v>
      </c>
      <c r="AP44" s="1095">
        <v>1.05</v>
      </c>
      <c r="AQ44" s="1095">
        <v>1.05</v>
      </c>
      <c r="AR44" s="1095">
        <v>1</v>
      </c>
      <c r="AS44" s="1095">
        <v>1.02</v>
      </c>
      <c r="AT44" s="1095">
        <v>1.2</v>
      </c>
      <c r="AU44" s="1095">
        <v>1.2</v>
      </c>
      <c r="AW44" s="1080"/>
    </row>
    <row r="45" spans="1:49" ht="24">
      <c r="A45" s="1045">
        <v>30132</v>
      </c>
      <c r="B45" s="1059"/>
      <c r="C45" s="1060"/>
      <c r="D45" s="1071">
        <v>5</v>
      </c>
      <c r="E45" s="1072" t="s">
        <v>352</v>
      </c>
      <c r="F45" s="1073" t="s">
        <v>3434</v>
      </c>
      <c r="G45" s="1074" t="s">
        <v>44</v>
      </c>
      <c r="H45" s="1075" t="s">
        <v>352</v>
      </c>
      <c r="I45" s="1075" t="s">
        <v>352</v>
      </c>
      <c r="J45" s="1076">
        <v>0</v>
      </c>
      <c r="K45" s="1074" t="s">
        <v>339</v>
      </c>
      <c r="L45" s="1077">
        <v>4.0129309730869568E-2</v>
      </c>
      <c r="M45" s="1078">
        <v>1</v>
      </c>
      <c r="N45" s="1079">
        <v>1.3126639277164664</v>
      </c>
      <c r="O45" s="1073" t="s">
        <v>3409</v>
      </c>
      <c r="P45" s="1077">
        <v>6.4292762467727402E-2</v>
      </c>
      <c r="Q45" s="1078">
        <v>1</v>
      </c>
      <c r="R45" s="1079">
        <v>1.3126639277164664</v>
      </c>
      <c r="S45" s="1073" t="s">
        <v>3409</v>
      </c>
      <c r="T45" s="1077">
        <v>0.10300599071984211</v>
      </c>
      <c r="U45" s="1078">
        <v>1</v>
      </c>
      <c r="V45" s="1079">
        <v>1.3126639277164664</v>
      </c>
      <c r="W45" s="1073" t="s">
        <v>3409</v>
      </c>
      <c r="X45" s="1077">
        <v>0.16502999275388336</v>
      </c>
      <c r="Y45" s="1078">
        <v>1</v>
      </c>
      <c r="Z45" s="1079">
        <v>1.3126639277164664</v>
      </c>
      <c r="AA45" s="1073" t="s">
        <v>3409</v>
      </c>
      <c r="AB45" s="1338"/>
      <c r="AC45" s="1041" t="s">
        <v>2354</v>
      </c>
      <c r="AD45" s="1041"/>
      <c r="AE45" s="1094">
        <v>2</v>
      </c>
      <c r="AF45" s="1094">
        <v>3</v>
      </c>
      <c r="AG45" s="1094">
        <v>1</v>
      </c>
      <c r="AH45" s="1094">
        <v>3</v>
      </c>
      <c r="AI45" s="1094">
        <v>3</v>
      </c>
      <c r="AJ45" s="1094">
        <v>5</v>
      </c>
      <c r="AK45" s="1089">
        <v>3</v>
      </c>
      <c r="AL45" s="1089">
        <v>1.05</v>
      </c>
      <c r="AM45" s="1093">
        <v>1.3068869189023089</v>
      </c>
      <c r="AN45" s="1093">
        <v>1.3126639277164664</v>
      </c>
      <c r="AO45" s="1093" t="s">
        <v>3403</v>
      </c>
      <c r="AP45" s="1095">
        <v>1.05</v>
      </c>
      <c r="AQ45" s="1095">
        <v>1.05</v>
      </c>
      <c r="AR45" s="1095">
        <v>1</v>
      </c>
      <c r="AS45" s="1095">
        <v>1.02</v>
      </c>
      <c r="AT45" s="1095">
        <v>1.2</v>
      </c>
      <c r="AU45" s="1095">
        <v>1.2</v>
      </c>
      <c r="AW45" s="1080"/>
    </row>
    <row r="46" spans="1:49" ht="24">
      <c r="A46" s="1045">
        <v>30055</v>
      </c>
      <c r="B46" s="1059"/>
      <c r="C46" s="1060"/>
      <c r="D46" s="1071">
        <v>5</v>
      </c>
      <c r="E46" s="1072" t="s">
        <v>352</v>
      </c>
      <c r="F46" s="1073" t="s">
        <v>3419</v>
      </c>
      <c r="G46" s="1074" t="s">
        <v>44</v>
      </c>
      <c r="H46" s="1075" t="s">
        <v>352</v>
      </c>
      <c r="I46" s="1075" t="s">
        <v>352</v>
      </c>
      <c r="J46" s="1076">
        <v>0</v>
      </c>
      <c r="K46" s="1074" t="s">
        <v>466</v>
      </c>
      <c r="L46" s="1077">
        <v>0.27885650234552189</v>
      </c>
      <c r="M46" s="1078">
        <v>1</v>
      </c>
      <c r="N46" s="1079">
        <v>1.3126639277164664</v>
      </c>
      <c r="O46" s="1073" t="s">
        <v>3409</v>
      </c>
      <c r="P46" s="1077">
        <v>0.44676708839799467</v>
      </c>
      <c r="Q46" s="1078">
        <v>1</v>
      </c>
      <c r="R46" s="1079">
        <v>1.3126639277164664</v>
      </c>
      <c r="S46" s="1073" t="s">
        <v>3409</v>
      </c>
      <c r="T46" s="1077">
        <v>0.7157833136281071</v>
      </c>
      <c r="U46" s="1078">
        <v>1</v>
      </c>
      <c r="V46" s="1079">
        <v>1.3126639277164664</v>
      </c>
      <c r="W46" s="1073" t="s">
        <v>3409</v>
      </c>
      <c r="X46" s="1077">
        <v>1.1467849028575239</v>
      </c>
      <c r="Y46" s="1078">
        <v>1</v>
      </c>
      <c r="Z46" s="1079">
        <v>1.3126639277164664</v>
      </c>
      <c r="AA46" s="1073" t="s">
        <v>3409</v>
      </c>
      <c r="AB46" s="1338"/>
      <c r="AC46" s="1041" t="s">
        <v>2354</v>
      </c>
      <c r="AD46" s="1041"/>
      <c r="AE46" s="1094">
        <v>2</v>
      </c>
      <c r="AF46" s="1094">
        <v>3</v>
      </c>
      <c r="AG46" s="1094">
        <v>1</v>
      </c>
      <c r="AH46" s="1094">
        <v>3</v>
      </c>
      <c r="AI46" s="1094">
        <v>3</v>
      </c>
      <c r="AJ46" s="1094">
        <v>5</v>
      </c>
      <c r="AK46" s="1089">
        <v>3</v>
      </c>
      <c r="AL46" s="1089">
        <v>1.05</v>
      </c>
      <c r="AM46" s="1093">
        <v>1.3068869189023089</v>
      </c>
      <c r="AN46" s="1093">
        <v>1.3126639277164664</v>
      </c>
      <c r="AO46" s="1093" t="s">
        <v>3403</v>
      </c>
      <c r="AP46" s="1095">
        <v>1.05</v>
      </c>
      <c r="AQ46" s="1095">
        <v>1.05</v>
      </c>
      <c r="AR46" s="1095">
        <v>1</v>
      </c>
      <c r="AS46" s="1095">
        <v>1.02</v>
      </c>
      <c r="AT46" s="1095">
        <v>1.2</v>
      </c>
      <c r="AU46" s="1095">
        <v>1.2</v>
      </c>
      <c r="AW46" s="1080"/>
    </row>
    <row r="47" spans="1:49" ht="24">
      <c r="A47" s="1045">
        <v>3822</v>
      </c>
      <c r="B47" s="1059"/>
      <c r="C47" s="1060"/>
      <c r="D47" s="1071">
        <v>5</v>
      </c>
      <c r="E47" s="1072" t="s">
        <v>352</v>
      </c>
      <c r="F47" s="1073" t="s">
        <v>1363</v>
      </c>
      <c r="G47" s="1074" t="s">
        <v>465</v>
      </c>
      <c r="H47" s="1075" t="s">
        <v>352</v>
      </c>
      <c r="I47" s="1075" t="s">
        <v>352</v>
      </c>
      <c r="J47" s="1076">
        <v>0</v>
      </c>
      <c r="K47" s="1074" t="s">
        <v>339</v>
      </c>
      <c r="L47" s="1077">
        <v>2.558043648182921E-2</v>
      </c>
      <c r="M47" s="1078">
        <v>1</v>
      </c>
      <c r="N47" s="1079">
        <v>1.3126639277164664</v>
      </c>
      <c r="O47" s="1073" t="s">
        <v>3409</v>
      </c>
      <c r="P47" s="1077">
        <v>4.0983434242376049E-2</v>
      </c>
      <c r="Q47" s="1078">
        <v>1</v>
      </c>
      <c r="R47" s="1079">
        <v>1.3126639277164664</v>
      </c>
      <c r="S47" s="1073" t="s">
        <v>3409</v>
      </c>
      <c r="T47" s="1077">
        <v>6.5661189303485024E-2</v>
      </c>
      <c r="U47" s="1078">
        <v>1</v>
      </c>
      <c r="V47" s="1079">
        <v>1.3126639277164664</v>
      </c>
      <c r="W47" s="1073" t="s">
        <v>3409</v>
      </c>
      <c r="X47" s="1077">
        <v>0.10519840175546352</v>
      </c>
      <c r="Y47" s="1078">
        <v>1</v>
      </c>
      <c r="Z47" s="1079">
        <v>1.3126639277164664</v>
      </c>
      <c r="AA47" s="1073" t="s">
        <v>3409</v>
      </c>
      <c r="AB47" s="1338"/>
      <c r="AC47" s="1041" t="s">
        <v>2354</v>
      </c>
      <c r="AD47" s="1041"/>
      <c r="AE47" s="1094">
        <v>2</v>
      </c>
      <c r="AF47" s="1094">
        <v>3</v>
      </c>
      <c r="AG47" s="1094">
        <v>1</v>
      </c>
      <c r="AH47" s="1094">
        <v>3</v>
      </c>
      <c r="AI47" s="1094">
        <v>3</v>
      </c>
      <c r="AJ47" s="1094">
        <v>5</v>
      </c>
      <c r="AK47" s="1089">
        <v>3</v>
      </c>
      <c r="AL47" s="1089">
        <v>1.05</v>
      </c>
      <c r="AM47" s="1093">
        <v>1.3068869189023089</v>
      </c>
      <c r="AN47" s="1093">
        <v>1.3126639277164664</v>
      </c>
      <c r="AO47" s="1093" t="s">
        <v>3403</v>
      </c>
      <c r="AP47" s="1095">
        <v>1.05</v>
      </c>
      <c r="AQ47" s="1095">
        <v>1.05</v>
      </c>
      <c r="AR47" s="1095">
        <v>1</v>
      </c>
      <c r="AS47" s="1095">
        <v>1.02</v>
      </c>
      <c r="AT47" s="1095">
        <v>1.2</v>
      </c>
      <c r="AU47" s="1095">
        <v>1.2</v>
      </c>
      <c r="AW47" s="1080"/>
    </row>
    <row r="48" spans="1:49" ht="24">
      <c r="A48" s="1045">
        <v>30203</v>
      </c>
      <c r="B48" s="1059"/>
      <c r="C48" s="1060"/>
      <c r="D48" s="1071">
        <v>5</v>
      </c>
      <c r="E48" s="1072" t="s">
        <v>352</v>
      </c>
      <c r="F48" s="1073" t="s">
        <v>3435</v>
      </c>
      <c r="G48" s="1074" t="s">
        <v>44</v>
      </c>
      <c r="H48" s="1075" t="s">
        <v>352</v>
      </c>
      <c r="I48" s="1075" t="s">
        <v>352</v>
      </c>
      <c r="J48" s="1076">
        <v>0</v>
      </c>
      <c r="K48" s="1074" t="s">
        <v>339</v>
      </c>
      <c r="L48" s="1077">
        <v>2.398165920171488E-4</v>
      </c>
      <c r="M48" s="1078">
        <v>1</v>
      </c>
      <c r="N48" s="1079">
        <v>1.3126639277164664</v>
      </c>
      <c r="O48" s="1073" t="s">
        <v>3409</v>
      </c>
      <c r="P48" s="1077">
        <v>3.8421969602227534E-4</v>
      </c>
      <c r="Q48" s="1078">
        <v>1</v>
      </c>
      <c r="R48" s="1079">
        <v>1.3126639277164664</v>
      </c>
      <c r="S48" s="1073" t="s">
        <v>3409</v>
      </c>
      <c r="T48" s="1077">
        <v>6.1557364972017199E-4</v>
      </c>
      <c r="U48" s="1078">
        <v>1</v>
      </c>
      <c r="V48" s="1079">
        <v>1.3126639277164664</v>
      </c>
      <c r="W48" s="1073" t="s">
        <v>3409</v>
      </c>
      <c r="X48" s="1077">
        <v>9.8623501645747039E-4</v>
      </c>
      <c r="Y48" s="1078">
        <v>1</v>
      </c>
      <c r="Z48" s="1079">
        <v>1.3126639277164664</v>
      </c>
      <c r="AA48" s="1073" t="s">
        <v>3409</v>
      </c>
      <c r="AB48" s="1338"/>
      <c r="AC48" s="1041" t="s">
        <v>2354</v>
      </c>
      <c r="AD48" s="1041"/>
      <c r="AE48" s="1094">
        <v>2</v>
      </c>
      <c r="AF48" s="1094">
        <v>3</v>
      </c>
      <c r="AG48" s="1094">
        <v>1</v>
      </c>
      <c r="AH48" s="1094">
        <v>3</v>
      </c>
      <c r="AI48" s="1094">
        <v>3</v>
      </c>
      <c r="AJ48" s="1094">
        <v>5</v>
      </c>
      <c r="AK48" s="1089">
        <v>3</v>
      </c>
      <c r="AL48" s="1089">
        <v>1.05</v>
      </c>
      <c r="AM48" s="1093">
        <v>1.3068869189023089</v>
      </c>
      <c r="AN48" s="1093">
        <v>1.3126639277164664</v>
      </c>
      <c r="AO48" s="1093" t="s">
        <v>3403</v>
      </c>
      <c r="AP48" s="1095">
        <v>1.05</v>
      </c>
      <c r="AQ48" s="1095">
        <v>1.05</v>
      </c>
      <c r="AR48" s="1095">
        <v>1</v>
      </c>
      <c r="AS48" s="1095">
        <v>1.02</v>
      </c>
      <c r="AT48" s="1095">
        <v>1.2</v>
      </c>
      <c r="AU48" s="1095">
        <v>1.2</v>
      </c>
      <c r="AW48" s="1080"/>
    </row>
    <row r="49" spans="1:49" ht="36">
      <c r="A49" s="1045">
        <v>1121</v>
      </c>
      <c r="B49" s="1059" t="s">
        <v>2357</v>
      </c>
      <c r="C49" s="1060"/>
      <c r="D49" s="1071">
        <v>5</v>
      </c>
      <c r="E49" s="1072" t="s">
        <v>352</v>
      </c>
      <c r="F49" s="1073" t="s">
        <v>3307</v>
      </c>
      <c r="G49" s="1074" t="s">
        <v>465</v>
      </c>
      <c r="H49" s="1075" t="s">
        <v>352</v>
      </c>
      <c r="I49" s="1075" t="s">
        <v>352</v>
      </c>
      <c r="J49" s="1076">
        <v>0</v>
      </c>
      <c r="K49" s="1074" t="s">
        <v>339</v>
      </c>
      <c r="L49" s="1077">
        <v>0.9068344502047806</v>
      </c>
      <c r="M49" s="1078">
        <v>1</v>
      </c>
      <c r="N49" s="1079">
        <v>1.207723199572867</v>
      </c>
      <c r="O49" s="1073" t="s">
        <v>3436</v>
      </c>
      <c r="P49" s="1077">
        <v>1.4528755240391913</v>
      </c>
      <c r="Q49" s="1078">
        <v>1</v>
      </c>
      <c r="R49" s="1079">
        <v>1.207723199572867</v>
      </c>
      <c r="S49" s="1073" t="s">
        <v>3436</v>
      </c>
      <c r="T49" s="1077">
        <v>2.3277096363900664</v>
      </c>
      <c r="U49" s="1078">
        <v>1</v>
      </c>
      <c r="V49" s="1079">
        <v>1.207723199572867</v>
      </c>
      <c r="W49" s="1073" t="s">
        <v>3436</v>
      </c>
      <c r="X49" s="1077">
        <v>3.729316146974349</v>
      </c>
      <c r="Y49" s="1078">
        <v>1</v>
      </c>
      <c r="Z49" s="1079">
        <v>1.207723199572867</v>
      </c>
      <c r="AA49" s="1073" t="s">
        <v>3436</v>
      </c>
      <c r="AB49" s="1338"/>
      <c r="AC49" s="1041" t="s">
        <v>2354</v>
      </c>
      <c r="AD49" s="1041" t="s">
        <v>2358</v>
      </c>
      <c r="AE49" s="1094">
        <v>1</v>
      </c>
      <c r="AF49" s="1094">
        <v>1</v>
      </c>
      <c r="AG49" s="1094">
        <v>1</v>
      </c>
      <c r="AH49" s="1094">
        <v>1</v>
      </c>
      <c r="AI49" s="1094">
        <v>1</v>
      </c>
      <c r="AJ49" s="1094">
        <v>5</v>
      </c>
      <c r="AK49" s="1089">
        <v>3</v>
      </c>
      <c r="AL49" s="1089">
        <v>1.05</v>
      </c>
      <c r="AM49" s="1093">
        <v>1.2</v>
      </c>
      <c r="AN49" s="1093">
        <v>1.207723199572867</v>
      </c>
      <c r="AO49" s="1093" t="s">
        <v>3437</v>
      </c>
      <c r="AP49" s="1095">
        <v>1</v>
      </c>
      <c r="AQ49" s="1095">
        <v>1</v>
      </c>
      <c r="AR49" s="1095">
        <v>1</v>
      </c>
      <c r="AS49" s="1095">
        <v>1</v>
      </c>
      <c r="AT49" s="1095">
        <v>1</v>
      </c>
      <c r="AU49" s="1095">
        <v>1.2</v>
      </c>
      <c r="AW49" s="1080"/>
    </row>
    <row r="50" spans="1:49" ht="36">
      <c r="A50" s="1045">
        <v>1153</v>
      </c>
      <c r="B50" s="1059" t="s">
        <v>469</v>
      </c>
      <c r="C50" s="1060"/>
      <c r="D50" s="1071">
        <v>5</v>
      </c>
      <c r="E50" s="1072" t="s">
        <v>352</v>
      </c>
      <c r="F50" s="1073" t="s">
        <v>3009</v>
      </c>
      <c r="G50" s="1074" t="s">
        <v>465</v>
      </c>
      <c r="H50" s="1075" t="s">
        <v>352</v>
      </c>
      <c r="I50" s="1075" t="s">
        <v>352</v>
      </c>
      <c r="J50" s="1076">
        <v>0</v>
      </c>
      <c r="K50" s="1074" t="s">
        <v>339</v>
      </c>
      <c r="L50" s="1077">
        <v>1.9106399171030506</v>
      </c>
      <c r="M50" s="1078">
        <v>1</v>
      </c>
      <c r="N50" s="1079">
        <v>1.207723199572867</v>
      </c>
      <c r="O50" s="1073" t="s">
        <v>3436</v>
      </c>
      <c r="P50" s="1077">
        <v>3.061112169023172</v>
      </c>
      <c r="Q50" s="1078">
        <v>1</v>
      </c>
      <c r="R50" s="1079">
        <v>1.207723199572867</v>
      </c>
      <c r="S50" s="1073" t="s">
        <v>3436</v>
      </c>
      <c r="T50" s="1077">
        <v>4.904329501054991</v>
      </c>
      <c r="U50" s="1078">
        <v>1</v>
      </c>
      <c r="V50" s="1079">
        <v>1.207723199572867</v>
      </c>
      <c r="W50" s="1073" t="s">
        <v>3436</v>
      </c>
      <c r="X50" s="1077">
        <v>7.8574212661385889</v>
      </c>
      <c r="Y50" s="1078">
        <v>1</v>
      </c>
      <c r="Z50" s="1079">
        <v>1.207723199572867</v>
      </c>
      <c r="AA50" s="1073" t="s">
        <v>3436</v>
      </c>
      <c r="AB50" s="1338"/>
      <c r="AC50" s="1041" t="s">
        <v>2354</v>
      </c>
      <c r="AD50" s="1041" t="s">
        <v>2358</v>
      </c>
      <c r="AE50" s="1094">
        <v>1</v>
      </c>
      <c r="AF50" s="1094">
        <v>1</v>
      </c>
      <c r="AG50" s="1094">
        <v>1</v>
      </c>
      <c r="AH50" s="1094">
        <v>1</v>
      </c>
      <c r="AI50" s="1094">
        <v>1</v>
      </c>
      <c r="AJ50" s="1094">
        <v>5</v>
      </c>
      <c r="AK50" s="1089">
        <v>3</v>
      </c>
      <c r="AL50" s="1089">
        <v>1.05</v>
      </c>
      <c r="AM50" s="1093">
        <v>1.2</v>
      </c>
      <c r="AN50" s="1093">
        <v>1.207723199572867</v>
      </c>
      <c r="AO50" s="1093" t="s">
        <v>3437</v>
      </c>
      <c r="AP50" s="1095">
        <v>1</v>
      </c>
      <c r="AQ50" s="1095">
        <v>1</v>
      </c>
      <c r="AR50" s="1095">
        <v>1</v>
      </c>
      <c r="AS50" s="1095">
        <v>1</v>
      </c>
      <c r="AT50" s="1095">
        <v>1</v>
      </c>
      <c r="AU50" s="1095">
        <v>1.2</v>
      </c>
      <c r="AW50" s="1080"/>
    </row>
    <row r="51" spans="1:49" ht="36">
      <c r="A51" s="1045">
        <v>1092</v>
      </c>
      <c r="B51" s="1059" t="s">
        <v>469</v>
      </c>
      <c r="C51" s="1060"/>
      <c r="D51" s="1071">
        <v>5</v>
      </c>
      <c r="E51" s="1072" t="s">
        <v>352</v>
      </c>
      <c r="F51" s="1073" t="s">
        <v>3305</v>
      </c>
      <c r="G51" s="1074" t="s">
        <v>465</v>
      </c>
      <c r="H51" s="1075" t="s">
        <v>352</v>
      </c>
      <c r="I51" s="1075" t="s">
        <v>352</v>
      </c>
      <c r="J51" s="1076">
        <v>0</v>
      </c>
      <c r="K51" s="1074" t="s">
        <v>339</v>
      </c>
      <c r="L51" s="1077">
        <v>4.7655792876521019</v>
      </c>
      <c r="M51" s="1078">
        <v>1</v>
      </c>
      <c r="N51" s="1079">
        <v>1.207723199572867</v>
      </c>
      <c r="O51" s="1073" t="s">
        <v>3436</v>
      </c>
      <c r="P51" s="1077">
        <v>7.635124033206214</v>
      </c>
      <c r="Q51" s="1078">
        <v>1</v>
      </c>
      <c r="R51" s="1079">
        <v>1.207723199572867</v>
      </c>
      <c r="S51" s="1073" t="s">
        <v>3436</v>
      </c>
      <c r="T51" s="1077">
        <v>12.232535749324169</v>
      </c>
      <c r="U51" s="1078">
        <v>1</v>
      </c>
      <c r="V51" s="1079">
        <v>1.207723199572867</v>
      </c>
      <c r="W51" s="1073" t="s">
        <v>3436</v>
      </c>
      <c r="X51" s="1077">
        <v>19.598231830643581</v>
      </c>
      <c r="Y51" s="1078">
        <v>1</v>
      </c>
      <c r="Z51" s="1079">
        <v>1.207723199572867</v>
      </c>
      <c r="AA51" s="1073" t="s">
        <v>3436</v>
      </c>
      <c r="AB51" s="1338"/>
      <c r="AC51" s="1041" t="s">
        <v>2354</v>
      </c>
      <c r="AD51" s="1041" t="s">
        <v>2358</v>
      </c>
      <c r="AE51" s="1094">
        <v>1</v>
      </c>
      <c r="AF51" s="1094">
        <v>1</v>
      </c>
      <c r="AG51" s="1094">
        <v>1</v>
      </c>
      <c r="AH51" s="1094">
        <v>1</v>
      </c>
      <c r="AI51" s="1094">
        <v>1</v>
      </c>
      <c r="AJ51" s="1094">
        <v>5</v>
      </c>
      <c r="AK51" s="1089">
        <v>3</v>
      </c>
      <c r="AL51" s="1089">
        <v>1.05</v>
      </c>
      <c r="AM51" s="1093">
        <v>1.2</v>
      </c>
      <c r="AN51" s="1093">
        <v>1.207723199572867</v>
      </c>
      <c r="AO51" s="1093" t="s">
        <v>3437</v>
      </c>
      <c r="AP51" s="1095">
        <v>1</v>
      </c>
      <c r="AQ51" s="1095">
        <v>1</v>
      </c>
      <c r="AR51" s="1095">
        <v>1</v>
      </c>
      <c r="AS51" s="1095">
        <v>1</v>
      </c>
      <c r="AT51" s="1095">
        <v>1</v>
      </c>
      <c r="AU51" s="1095">
        <v>1.2</v>
      </c>
      <c r="AW51" s="1080"/>
    </row>
    <row r="52" spans="1:49" ht="24">
      <c r="A52" s="1045">
        <v>32595</v>
      </c>
      <c r="B52" s="1059"/>
      <c r="C52" s="1060"/>
      <c r="D52" s="1071">
        <v>5</v>
      </c>
      <c r="E52" s="1072" t="s">
        <v>352</v>
      </c>
      <c r="F52" s="1073" t="s">
        <v>3438</v>
      </c>
      <c r="G52" s="1074" t="s">
        <v>465</v>
      </c>
      <c r="H52" s="1075" t="s">
        <v>352</v>
      </c>
      <c r="I52" s="1075" t="s">
        <v>352</v>
      </c>
      <c r="J52" s="1076">
        <v>0</v>
      </c>
      <c r="K52" s="1074" t="s">
        <v>339</v>
      </c>
      <c r="L52" s="1077">
        <v>1.9206014575873596E-2</v>
      </c>
      <c r="M52" s="1078">
        <v>1</v>
      </c>
      <c r="N52" s="1079">
        <v>1.3440316373092398</v>
      </c>
      <c r="O52" s="1073" t="s">
        <v>3439</v>
      </c>
      <c r="P52" s="1077">
        <v>3.0770719490559113E-2</v>
      </c>
      <c r="Q52" s="1078">
        <v>1</v>
      </c>
      <c r="R52" s="1079">
        <v>1.3440316373092398</v>
      </c>
      <c r="S52" s="1073" t="s">
        <v>3439</v>
      </c>
      <c r="T52" s="1077">
        <v>4.9298992991293582E-2</v>
      </c>
      <c r="U52" s="1078">
        <v>1</v>
      </c>
      <c r="V52" s="1079">
        <v>1.3440316373092398</v>
      </c>
      <c r="W52" s="1073" t="s">
        <v>3439</v>
      </c>
      <c r="X52" s="1077">
        <v>7.8983876561654384E-2</v>
      </c>
      <c r="Y52" s="1078">
        <v>1</v>
      </c>
      <c r="Z52" s="1079">
        <v>1.3440316373092398</v>
      </c>
      <c r="AA52" s="1073" t="s">
        <v>3439</v>
      </c>
      <c r="AB52" s="1338"/>
      <c r="AC52" s="1041" t="s">
        <v>2359</v>
      </c>
      <c r="AD52" s="1041"/>
      <c r="AE52" s="1094">
        <v>3</v>
      </c>
      <c r="AF52" s="1094">
        <v>4</v>
      </c>
      <c r="AG52" s="1094">
        <v>1</v>
      </c>
      <c r="AH52" s="1094">
        <v>3</v>
      </c>
      <c r="AI52" s="1094">
        <v>3</v>
      </c>
      <c r="AJ52" s="1094">
        <v>5</v>
      </c>
      <c r="AK52" s="1089">
        <v>3</v>
      </c>
      <c r="AL52" s="1089">
        <v>1.05</v>
      </c>
      <c r="AM52" s="1093">
        <v>1.3385948990307144</v>
      </c>
      <c r="AN52" s="1093">
        <v>1.3440316373092398</v>
      </c>
      <c r="AO52" s="1093" t="s">
        <v>3405</v>
      </c>
      <c r="AP52" s="1095">
        <v>1.1000000000000001</v>
      </c>
      <c r="AQ52" s="1095">
        <v>1.1000000000000001</v>
      </c>
      <c r="AR52" s="1095">
        <v>1</v>
      </c>
      <c r="AS52" s="1095">
        <v>1.02</v>
      </c>
      <c r="AT52" s="1095">
        <v>1.2</v>
      </c>
      <c r="AU52" s="1095">
        <v>1.2</v>
      </c>
      <c r="AW52" s="1080"/>
    </row>
    <row r="53" spans="1:49" ht="36">
      <c r="A53" s="1045">
        <v>32503</v>
      </c>
      <c r="B53" s="1059" t="s">
        <v>92</v>
      </c>
      <c r="C53" s="1060"/>
      <c r="D53" s="1071">
        <v>5</v>
      </c>
      <c r="E53" s="1072" t="s">
        <v>352</v>
      </c>
      <c r="F53" s="1073" t="s">
        <v>3440</v>
      </c>
      <c r="G53" s="1074" t="s">
        <v>465</v>
      </c>
      <c r="H53" s="1075" t="s">
        <v>352</v>
      </c>
      <c r="I53" s="1075" t="s">
        <v>352</v>
      </c>
      <c r="J53" s="1076">
        <v>1</v>
      </c>
      <c r="K53" s="1074" t="s">
        <v>466</v>
      </c>
      <c r="L53" s="1077">
        <v>1.0976508311207915E-8</v>
      </c>
      <c r="M53" s="1078">
        <v>1</v>
      </c>
      <c r="N53" s="1079">
        <v>3.0454181999036112</v>
      </c>
      <c r="O53" s="1073" t="s">
        <v>3441</v>
      </c>
      <c r="P53" s="1077">
        <v>1.7585900338441584E-8</v>
      </c>
      <c r="Q53" s="1078">
        <v>1</v>
      </c>
      <c r="R53" s="1079">
        <v>3.0454181999036112</v>
      </c>
      <c r="S53" s="1073" t="s">
        <v>3441</v>
      </c>
      <c r="T53" s="1077">
        <v>2.8175070062837392E-8</v>
      </c>
      <c r="U53" s="1078">
        <v>1</v>
      </c>
      <c r="V53" s="1079">
        <v>3.0454181999036112</v>
      </c>
      <c r="W53" s="1073" t="s">
        <v>3441</v>
      </c>
      <c r="X53" s="1077">
        <v>4.5140399852632362E-8</v>
      </c>
      <c r="Y53" s="1078">
        <v>1</v>
      </c>
      <c r="Z53" s="1079">
        <v>3.0454181999036112</v>
      </c>
      <c r="AA53" s="1073" t="s">
        <v>3441</v>
      </c>
      <c r="AB53" s="1338"/>
      <c r="AC53" s="1041" t="s">
        <v>2360</v>
      </c>
      <c r="AD53" s="1041"/>
      <c r="AE53" s="1094">
        <v>1</v>
      </c>
      <c r="AF53" s="1094">
        <v>1</v>
      </c>
      <c r="AG53" s="1094">
        <v>1</v>
      </c>
      <c r="AH53" s="1094">
        <v>1</v>
      </c>
      <c r="AI53" s="1094">
        <v>1</v>
      </c>
      <c r="AJ53" s="1094">
        <v>5</v>
      </c>
      <c r="AK53" s="1089">
        <v>9</v>
      </c>
      <c r="AL53" s="1089">
        <v>3</v>
      </c>
      <c r="AM53" s="1093">
        <v>1.2</v>
      </c>
      <c r="AN53" s="1093">
        <v>3.0454181999036112</v>
      </c>
      <c r="AO53" s="1093" t="s">
        <v>3442</v>
      </c>
      <c r="AP53" s="1095">
        <v>1</v>
      </c>
      <c r="AQ53" s="1095">
        <v>1</v>
      </c>
      <c r="AR53" s="1095">
        <v>1</v>
      </c>
      <c r="AS53" s="1095">
        <v>1</v>
      </c>
      <c r="AT53" s="1095">
        <v>1</v>
      </c>
      <c r="AU53" s="1095">
        <v>1.2</v>
      </c>
      <c r="AW53" s="1080"/>
    </row>
    <row r="54" spans="1:49" ht="24">
      <c r="A54" s="1045">
        <v>1198</v>
      </c>
      <c r="B54" s="1059" t="s">
        <v>10</v>
      </c>
      <c r="C54" s="1060"/>
      <c r="D54" s="1071">
        <v>5</v>
      </c>
      <c r="E54" s="1072" t="s">
        <v>352</v>
      </c>
      <c r="F54" s="1073" t="s">
        <v>3017</v>
      </c>
      <c r="G54" s="1074" t="s">
        <v>465</v>
      </c>
      <c r="H54" s="1075" t="s">
        <v>352</v>
      </c>
      <c r="I54" s="1075" t="s">
        <v>352</v>
      </c>
      <c r="J54" s="1076">
        <v>0</v>
      </c>
      <c r="K54" s="1074" t="s">
        <v>339</v>
      </c>
      <c r="L54" s="1077">
        <v>0.66</v>
      </c>
      <c r="M54" s="1078">
        <v>1</v>
      </c>
      <c r="N54" s="1079">
        <v>1.207723199572867</v>
      </c>
      <c r="O54" s="1073" t="s">
        <v>3443</v>
      </c>
      <c r="P54" s="1077">
        <v>1.0574122384183009</v>
      </c>
      <c r="Q54" s="1078">
        <v>1</v>
      </c>
      <c r="R54" s="1079">
        <v>1.207723199572867</v>
      </c>
      <c r="S54" s="1073" t="s">
        <v>3443</v>
      </c>
      <c r="T54" s="1077">
        <v>1.6941221847830334</v>
      </c>
      <c r="U54" s="1078">
        <v>1</v>
      </c>
      <c r="V54" s="1079">
        <v>1.207723199572867</v>
      </c>
      <c r="W54" s="1073" t="s">
        <v>3443</v>
      </c>
      <c r="X54" s="1077">
        <v>2.7142205023720161</v>
      </c>
      <c r="Y54" s="1078">
        <v>1</v>
      </c>
      <c r="Z54" s="1079">
        <v>1.207723199572867</v>
      </c>
      <c r="AA54" s="1073" t="s">
        <v>3443</v>
      </c>
      <c r="AB54" s="1338"/>
      <c r="AC54" s="1041" t="s">
        <v>2359</v>
      </c>
      <c r="AD54" s="1041"/>
      <c r="AE54" s="1094">
        <v>1</v>
      </c>
      <c r="AF54" s="1094">
        <v>1</v>
      </c>
      <c r="AG54" s="1094">
        <v>1</v>
      </c>
      <c r="AH54" s="1094">
        <v>1</v>
      </c>
      <c r="AI54" s="1094">
        <v>1</v>
      </c>
      <c r="AJ54" s="1094">
        <v>5</v>
      </c>
      <c r="AK54" s="1089">
        <v>3</v>
      </c>
      <c r="AL54" s="1089">
        <v>1.05</v>
      </c>
      <c r="AM54" s="1093">
        <v>1.2</v>
      </c>
      <c r="AN54" s="1093">
        <v>1.207723199572867</v>
      </c>
      <c r="AO54" s="1093" t="s">
        <v>3437</v>
      </c>
      <c r="AP54" s="1095">
        <v>1</v>
      </c>
      <c r="AQ54" s="1095">
        <v>1</v>
      </c>
      <c r="AR54" s="1095">
        <v>1</v>
      </c>
      <c r="AS54" s="1095">
        <v>1</v>
      </c>
      <c r="AT54" s="1095">
        <v>1</v>
      </c>
      <c r="AU54" s="1095">
        <v>1.2</v>
      </c>
      <c r="AW54" s="1080"/>
    </row>
    <row r="55" spans="1:49" ht="24">
      <c r="A55" s="1045">
        <v>1196</v>
      </c>
      <c r="B55" s="1059" t="s">
        <v>469</v>
      </c>
      <c r="C55" s="1060"/>
      <c r="D55" s="1071">
        <v>5</v>
      </c>
      <c r="E55" s="1072" t="s">
        <v>352</v>
      </c>
      <c r="F55" s="1073" t="s">
        <v>3444</v>
      </c>
      <c r="G55" s="1074" t="s">
        <v>465</v>
      </c>
      <c r="H55" s="1075" t="s">
        <v>352</v>
      </c>
      <c r="I55" s="1075" t="s">
        <v>352</v>
      </c>
      <c r="J55" s="1076">
        <v>0</v>
      </c>
      <c r="K55" s="1074" t="s">
        <v>339</v>
      </c>
      <c r="L55" s="1077">
        <v>1.1559999999999999</v>
      </c>
      <c r="M55" s="1078">
        <v>1</v>
      </c>
      <c r="N55" s="1079">
        <v>1.3440316373092398</v>
      </c>
      <c r="O55" s="1073" t="s">
        <v>3439</v>
      </c>
      <c r="P55" s="1077">
        <v>1.8520735569872055</v>
      </c>
      <c r="Q55" s="1078">
        <v>1</v>
      </c>
      <c r="R55" s="1079">
        <v>1.3440316373092398</v>
      </c>
      <c r="S55" s="1073" t="s">
        <v>3439</v>
      </c>
      <c r="T55" s="1077">
        <v>2.9672806751654339</v>
      </c>
      <c r="U55" s="1078">
        <v>1</v>
      </c>
      <c r="V55" s="1079">
        <v>1.3440316373092398</v>
      </c>
      <c r="W55" s="1073" t="s">
        <v>3439</v>
      </c>
      <c r="X55" s="1077">
        <v>4.7539983344576511</v>
      </c>
      <c r="Y55" s="1078">
        <v>1</v>
      </c>
      <c r="Z55" s="1079">
        <v>1.3440316373092398</v>
      </c>
      <c r="AA55" s="1073" t="s">
        <v>3439</v>
      </c>
      <c r="AB55" s="1338"/>
      <c r="AC55" s="1041" t="s">
        <v>2359</v>
      </c>
      <c r="AD55" s="1041"/>
      <c r="AE55" s="1094">
        <v>3</v>
      </c>
      <c r="AF55" s="1094">
        <v>4</v>
      </c>
      <c r="AG55" s="1094">
        <v>1</v>
      </c>
      <c r="AH55" s="1094">
        <v>3</v>
      </c>
      <c r="AI55" s="1094">
        <v>3</v>
      </c>
      <c r="AJ55" s="1094">
        <v>5</v>
      </c>
      <c r="AK55" s="1089">
        <v>3</v>
      </c>
      <c r="AL55" s="1089">
        <v>1.05</v>
      </c>
      <c r="AM55" s="1093">
        <v>1.3385948990307144</v>
      </c>
      <c r="AN55" s="1093">
        <v>1.3440316373092398</v>
      </c>
      <c r="AO55" s="1093" t="s">
        <v>3405</v>
      </c>
      <c r="AP55" s="1095">
        <v>1.1000000000000001</v>
      </c>
      <c r="AQ55" s="1095">
        <v>1.1000000000000001</v>
      </c>
      <c r="AR55" s="1095">
        <v>1</v>
      </c>
      <c r="AS55" s="1095">
        <v>1.02</v>
      </c>
      <c r="AT55" s="1095">
        <v>1.2</v>
      </c>
      <c r="AU55" s="1095">
        <v>1.2</v>
      </c>
      <c r="AW55" s="1080"/>
    </row>
    <row r="56" spans="1:49" ht="24">
      <c r="A56" s="1045">
        <v>3200</v>
      </c>
      <c r="B56" s="1059" t="s">
        <v>469</v>
      </c>
      <c r="C56" s="1060"/>
      <c r="D56" s="1071">
        <v>5</v>
      </c>
      <c r="E56" s="1072" t="s">
        <v>352</v>
      </c>
      <c r="F56" s="1073" t="s">
        <v>1043</v>
      </c>
      <c r="G56" s="1074" t="s">
        <v>465</v>
      </c>
      <c r="H56" s="1075" t="s">
        <v>352</v>
      </c>
      <c r="I56" s="1075" t="s">
        <v>352</v>
      </c>
      <c r="J56" s="1076">
        <v>0</v>
      </c>
      <c r="K56" s="1074" t="s">
        <v>339</v>
      </c>
      <c r="L56" s="1077">
        <v>1.1499999999999998E-2</v>
      </c>
      <c r="M56" s="1078">
        <v>1</v>
      </c>
      <c r="N56" s="1079">
        <v>1.3440316373092398</v>
      </c>
      <c r="O56" s="1073" t="s">
        <v>3439</v>
      </c>
      <c r="P56" s="1077">
        <v>1.8424607184561303E-2</v>
      </c>
      <c r="Q56" s="1078">
        <v>1</v>
      </c>
      <c r="R56" s="1079">
        <v>1.3440316373092398</v>
      </c>
      <c r="S56" s="1073" t="s">
        <v>3439</v>
      </c>
      <c r="T56" s="1077">
        <v>2.9518795643946792E-2</v>
      </c>
      <c r="U56" s="1078">
        <v>1</v>
      </c>
      <c r="V56" s="1079">
        <v>1.3440316373092398</v>
      </c>
      <c r="W56" s="1073" t="s">
        <v>3439</v>
      </c>
      <c r="X56" s="1077">
        <v>4.7293236026179061E-2</v>
      </c>
      <c r="Y56" s="1078">
        <v>1</v>
      </c>
      <c r="Z56" s="1079">
        <v>1.3440316373092398</v>
      </c>
      <c r="AA56" s="1073" t="s">
        <v>3439</v>
      </c>
      <c r="AB56" s="1338"/>
      <c r="AC56" s="1041" t="s">
        <v>2359</v>
      </c>
      <c r="AD56" s="1041"/>
      <c r="AE56" s="1094">
        <v>3</v>
      </c>
      <c r="AF56" s="1094">
        <v>4</v>
      </c>
      <c r="AG56" s="1094">
        <v>1</v>
      </c>
      <c r="AH56" s="1094">
        <v>3</v>
      </c>
      <c r="AI56" s="1094">
        <v>3</v>
      </c>
      <c r="AJ56" s="1094">
        <v>5</v>
      </c>
      <c r="AK56" s="1089">
        <v>3</v>
      </c>
      <c r="AL56" s="1089">
        <v>1.05</v>
      </c>
      <c r="AM56" s="1093">
        <v>1.3385948990307144</v>
      </c>
      <c r="AN56" s="1093">
        <v>1.3440316373092398</v>
      </c>
      <c r="AO56" s="1093" t="s">
        <v>3405</v>
      </c>
      <c r="AP56" s="1095">
        <v>1.1000000000000001</v>
      </c>
      <c r="AQ56" s="1095">
        <v>1.1000000000000001</v>
      </c>
      <c r="AR56" s="1095">
        <v>1</v>
      </c>
      <c r="AS56" s="1095">
        <v>1.02</v>
      </c>
      <c r="AT56" s="1095">
        <v>1.2</v>
      </c>
      <c r="AU56" s="1095">
        <v>1.2</v>
      </c>
      <c r="AW56" s="1080"/>
    </row>
    <row r="57" spans="1:49" ht="24">
      <c r="A57" s="1045" t="s">
        <v>1856</v>
      </c>
      <c r="B57" s="1059" t="s">
        <v>90</v>
      </c>
      <c r="C57" s="1060"/>
      <c r="D57" s="1071">
        <v>5</v>
      </c>
      <c r="E57" s="1072" t="s">
        <v>352</v>
      </c>
      <c r="F57" s="1073" t="s">
        <v>1858</v>
      </c>
      <c r="G57" s="1074" t="s">
        <v>465</v>
      </c>
      <c r="H57" s="1075" t="s">
        <v>352</v>
      </c>
      <c r="I57" s="1075" t="s">
        <v>352</v>
      </c>
      <c r="J57" s="1076">
        <v>0</v>
      </c>
      <c r="K57" s="1074" t="s">
        <v>341</v>
      </c>
      <c r="L57" s="1077">
        <v>0.67622987860063744</v>
      </c>
      <c r="M57" s="1078">
        <v>1</v>
      </c>
      <c r="N57" s="1079">
        <v>2.0949941301068096</v>
      </c>
      <c r="O57" s="1073" t="s">
        <v>3445</v>
      </c>
      <c r="P57" s="1077">
        <v>1.0834147721461149</v>
      </c>
      <c r="Q57" s="1078">
        <v>1</v>
      </c>
      <c r="R57" s="1079">
        <v>2.0949941301068096</v>
      </c>
      <c r="S57" s="1073" t="s">
        <v>3445</v>
      </c>
      <c r="T57" s="1077">
        <v>1.7357818778037535</v>
      </c>
      <c r="U57" s="1078">
        <v>1</v>
      </c>
      <c r="V57" s="1079">
        <v>2.0949941301068096</v>
      </c>
      <c r="W57" s="1073" t="s">
        <v>3445</v>
      </c>
      <c r="X57" s="1077">
        <v>2.7809651527490749</v>
      </c>
      <c r="Y57" s="1078">
        <v>1</v>
      </c>
      <c r="Z57" s="1079">
        <v>2.0949941301068096</v>
      </c>
      <c r="AA57" s="1073" t="s">
        <v>3445</v>
      </c>
      <c r="AB57" s="1338"/>
      <c r="AC57" s="1041" t="s">
        <v>11</v>
      </c>
      <c r="AD57" s="1041"/>
      <c r="AE57" s="1094">
        <v>4</v>
      </c>
      <c r="AF57" s="1094">
        <v>5</v>
      </c>
      <c r="AG57" s="1094" t="s">
        <v>194</v>
      </c>
      <c r="AH57" s="1094" t="s">
        <v>194</v>
      </c>
      <c r="AI57" s="1094" t="s">
        <v>194</v>
      </c>
      <c r="AJ57" s="1094" t="s">
        <v>194</v>
      </c>
      <c r="AK57" s="1089">
        <v>5</v>
      </c>
      <c r="AL57" s="1089">
        <v>2</v>
      </c>
      <c r="AM57" s="1093">
        <v>1.2941338353151037</v>
      </c>
      <c r="AN57" s="1093">
        <v>2.0949941301068096</v>
      </c>
      <c r="AO57" s="1093" t="s">
        <v>1257</v>
      </c>
      <c r="AP57" s="1095">
        <v>1.2</v>
      </c>
      <c r="AQ57" s="1095">
        <v>1.2</v>
      </c>
      <c r="AR57" s="1095">
        <v>1</v>
      </c>
      <c r="AS57" s="1095">
        <v>1</v>
      </c>
      <c r="AT57" s="1095">
        <v>1</v>
      </c>
      <c r="AU57" s="1095">
        <v>1</v>
      </c>
      <c r="AW57" s="1080"/>
    </row>
    <row r="58" spans="1:49" ht="12">
      <c r="A58" s="1045">
        <v>1841</v>
      </c>
      <c r="B58" s="1059" t="s">
        <v>469</v>
      </c>
      <c r="C58" s="1060"/>
      <c r="D58" s="1071">
        <v>5</v>
      </c>
      <c r="E58" s="1072" t="s">
        <v>352</v>
      </c>
      <c r="F58" s="1073" t="s">
        <v>53</v>
      </c>
      <c r="G58" s="1074" t="s">
        <v>465</v>
      </c>
      <c r="H58" s="1075" t="s">
        <v>352</v>
      </c>
      <c r="I58" s="1075" t="s">
        <v>352</v>
      </c>
      <c r="J58" s="1076">
        <v>0</v>
      </c>
      <c r="K58" s="1074" t="s">
        <v>341</v>
      </c>
      <c r="L58" s="1077">
        <v>2.2540995953354579</v>
      </c>
      <c r="M58" s="1078">
        <v>1</v>
      </c>
      <c r="N58" s="1079">
        <v>2.0949941301068096</v>
      </c>
      <c r="O58" s="1073" t="s">
        <v>3446</v>
      </c>
      <c r="P58" s="1077">
        <v>3.6113825738203831</v>
      </c>
      <c r="Q58" s="1078">
        <v>1</v>
      </c>
      <c r="R58" s="1079">
        <v>2.0949941301068096</v>
      </c>
      <c r="S58" s="1073" t="s">
        <v>3446</v>
      </c>
      <c r="T58" s="1077">
        <v>5.7859395926791786</v>
      </c>
      <c r="U58" s="1078">
        <v>1</v>
      </c>
      <c r="V58" s="1079">
        <v>2.0949941301068096</v>
      </c>
      <c r="W58" s="1073" t="s">
        <v>3446</v>
      </c>
      <c r="X58" s="1077">
        <v>9.2698838424969168</v>
      </c>
      <c r="Y58" s="1078">
        <v>1</v>
      </c>
      <c r="Z58" s="1079">
        <v>2.0949941301068096</v>
      </c>
      <c r="AA58" s="1073" t="s">
        <v>3446</v>
      </c>
      <c r="AB58" s="1338"/>
      <c r="AC58" s="1041" t="s">
        <v>362</v>
      </c>
      <c r="AD58" s="1041"/>
      <c r="AE58" s="1094">
        <v>4</v>
      </c>
      <c r="AF58" s="1094">
        <v>5</v>
      </c>
      <c r="AG58" s="1094" t="s">
        <v>194</v>
      </c>
      <c r="AH58" s="1094" t="s">
        <v>194</v>
      </c>
      <c r="AI58" s="1094" t="s">
        <v>194</v>
      </c>
      <c r="AJ58" s="1094" t="s">
        <v>194</v>
      </c>
      <c r="AK58" s="1089">
        <v>5</v>
      </c>
      <c r="AL58" s="1089">
        <v>2</v>
      </c>
      <c r="AM58" s="1093">
        <v>1.2941338353151037</v>
      </c>
      <c r="AN58" s="1093">
        <v>2.0949941301068096</v>
      </c>
      <c r="AO58" s="1093" t="s">
        <v>1257</v>
      </c>
      <c r="AP58" s="1095">
        <v>1.2</v>
      </c>
      <c r="AQ58" s="1095">
        <v>1.2</v>
      </c>
      <c r="AR58" s="1095">
        <v>1</v>
      </c>
      <c r="AS58" s="1095">
        <v>1</v>
      </c>
      <c r="AT58" s="1095">
        <v>1</v>
      </c>
      <c r="AU58" s="1095">
        <v>1</v>
      </c>
      <c r="AW58" s="1080"/>
    </row>
    <row r="59" spans="1:49" ht="12">
      <c r="A59" s="1045">
        <v>1824</v>
      </c>
      <c r="B59" s="1059" t="s">
        <v>469</v>
      </c>
      <c r="C59" s="1060"/>
      <c r="D59" s="1071">
        <v>5</v>
      </c>
      <c r="E59" s="1072" t="s">
        <v>352</v>
      </c>
      <c r="F59" s="1073" t="s">
        <v>2189</v>
      </c>
      <c r="G59" s="1074" t="s">
        <v>2190</v>
      </c>
      <c r="H59" s="1075" t="s">
        <v>352</v>
      </c>
      <c r="I59" s="1075" t="s">
        <v>352</v>
      </c>
      <c r="J59" s="1076">
        <v>0</v>
      </c>
      <c r="K59" s="1074" t="s">
        <v>341</v>
      </c>
      <c r="L59" s="1077">
        <v>20.286896358019121</v>
      </c>
      <c r="M59" s="1078">
        <v>1</v>
      </c>
      <c r="N59" s="1079">
        <v>2.0949941301068096</v>
      </c>
      <c r="O59" s="1073" t="s">
        <v>3447</v>
      </c>
      <c r="P59" s="1077">
        <v>32.502443164383443</v>
      </c>
      <c r="Q59" s="1078">
        <v>1</v>
      </c>
      <c r="R59" s="1079">
        <v>2.0949941301068096</v>
      </c>
      <c r="S59" s="1073" t="s">
        <v>3447</v>
      </c>
      <c r="T59" s="1077">
        <v>52.073456334112599</v>
      </c>
      <c r="U59" s="1078">
        <v>1</v>
      </c>
      <c r="V59" s="1079">
        <v>2.0949941301068096</v>
      </c>
      <c r="W59" s="1073" t="s">
        <v>3447</v>
      </c>
      <c r="X59" s="1077">
        <v>83.42895458247223</v>
      </c>
      <c r="Y59" s="1078">
        <v>1</v>
      </c>
      <c r="Z59" s="1079">
        <v>2.0949941301068096</v>
      </c>
      <c r="AA59" s="1073" t="s">
        <v>3447</v>
      </c>
      <c r="AB59" s="1338"/>
      <c r="AC59" s="1041" t="s">
        <v>2361</v>
      </c>
      <c r="AD59" s="1041"/>
      <c r="AE59" s="1094">
        <v>4</v>
      </c>
      <c r="AF59" s="1094">
        <v>5</v>
      </c>
      <c r="AG59" s="1094" t="s">
        <v>194</v>
      </c>
      <c r="AH59" s="1094" t="s">
        <v>194</v>
      </c>
      <c r="AI59" s="1094" t="s">
        <v>194</v>
      </c>
      <c r="AJ59" s="1094" t="s">
        <v>194</v>
      </c>
      <c r="AK59" s="1089">
        <v>5</v>
      </c>
      <c r="AL59" s="1089">
        <v>2</v>
      </c>
      <c r="AM59" s="1093">
        <v>1.2941338353151037</v>
      </c>
      <c r="AN59" s="1093">
        <v>2.0949941301068096</v>
      </c>
      <c r="AO59" s="1093" t="s">
        <v>1257</v>
      </c>
      <c r="AP59" s="1095">
        <v>1.2</v>
      </c>
      <c r="AQ59" s="1095">
        <v>1.2</v>
      </c>
      <c r="AR59" s="1095">
        <v>1</v>
      </c>
      <c r="AS59" s="1095">
        <v>1</v>
      </c>
      <c r="AT59" s="1095">
        <v>1</v>
      </c>
      <c r="AU59" s="1095">
        <v>1</v>
      </c>
      <c r="AW59" s="1080"/>
    </row>
    <row r="60" spans="1:49" ht="24">
      <c r="A60" s="1045">
        <v>491</v>
      </c>
      <c r="B60" s="1059" t="s">
        <v>357</v>
      </c>
      <c r="C60" s="1060"/>
      <c r="D60" s="1071" t="s">
        <v>352</v>
      </c>
      <c r="E60" s="1072">
        <v>4</v>
      </c>
      <c r="F60" s="1073" t="s">
        <v>245</v>
      </c>
      <c r="G60" s="1074" t="s">
        <v>352</v>
      </c>
      <c r="H60" s="1075" t="s">
        <v>246</v>
      </c>
      <c r="I60" s="1075" t="s">
        <v>619</v>
      </c>
      <c r="J60" s="1076" t="s">
        <v>352</v>
      </c>
      <c r="K60" s="1074" t="s">
        <v>604</v>
      </c>
      <c r="L60" s="1077">
        <v>37.989757427999749</v>
      </c>
      <c r="M60" s="1078">
        <v>1</v>
      </c>
      <c r="N60" s="1079">
        <v>1.2225687766877855</v>
      </c>
      <c r="O60" s="1073" t="s">
        <v>3448</v>
      </c>
      <c r="P60" s="1077">
        <v>60.864900665014368</v>
      </c>
      <c r="Q60" s="1078">
        <v>1</v>
      </c>
      <c r="R60" s="1079">
        <v>1.2225687766877855</v>
      </c>
      <c r="S60" s="1073" t="s">
        <v>3448</v>
      </c>
      <c r="T60" s="1077">
        <v>97.514077050455157</v>
      </c>
      <c r="U60" s="1078">
        <v>1</v>
      </c>
      <c r="V60" s="1079">
        <v>1.2225687766877855</v>
      </c>
      <c r="W60" s="1073" t="s">
        <v>3448</v>
      </c>
      <c r="X60" s="1077">
        <v>156.2311795321462</v>
      </c>
      <c r="Y60" s="1078">
        <v>1</v>
      </c>
      <c r="Z60" s="1079">
        <v>1.2225687766877855</v>
      </c>
      <c r="AA60" s="1073" t="s">
        <v>3448</v>
      </c>
      <c r="AB60" s="1338"/>
      <c r="AC60" s="1041" t="s">
        <v>351</v>
      </c>
      <c r="AD60" s="1041"/>
      <c r="AE60" s="1094">
        <v>2</v>
      </c>
      <c r="AF60" s="1094">
        <v>3</v>
      </c>
      <c r="AG60" s="1094">
        <v>1</v>
      </c>
      <c r="AH60" s="1094">
        <v>1</v>
      </c>
      <c r="AI60" s="1094">
        <v>1</v>
      </c>
      <c r="AJ60" s="1094">
        <v>5</v>
      </c>
      <c r="AK60" s="1089">
        <v>13</v>
      </c>
      <c r="AL60" s="1089">
        <v>1.05</v>
      </c>
      <c r="AM60" s="1093">
        <v>1.2152396494091648</v>
      </c>
      <c r="AN60" s="1093">
        <v>1.2225687766877855</v>
      </c>
      <c r="AO60" s="1093" t="s">
        <v>3150</v>
      </c>
      <c r="AP60" s="1095">
        <v>1.05</v>
      </c>
      <c r="AQ60" s="1095">
        <v>1.05</v>
      </c>
      <c r="AR60" s="1095">
        <v>1</v>
      </c>
      <c r="AS60" s="1095">
        <v>1</v>
      </c>
      <c r="AT60" s="1095">
        <v>1</v>
      </c>
      <c r="AU60" s="1095">
        <v>1.2</v>
      </c>
      <c r="AW60" s="1080"/>
    </row>
    <row r="61" spans="1:49" ht="24">
      <c r="A61" s="1045">
        <v>679</v>
      </c>
      <c r="B61" s="1059" t="s">
        <v>468</v>
      </c>
      <c r="C61" s="1060"/>
      <c r="D61" s="1071">
        <v>5</v>
      </c>
      <c r="E61" s="1072" t="s">
        <v>352</v>
      </c>
      <c r="F61" s="1073" t="s">
        <v>2786</v>
      </c>
      <c r="G61" s="1074" t="s">
        <v>465</v>
      </c>
      <c r="H61" s="1075" t="s">
        <v>352</v>
      </c>
      <c r="I61" s="1075" t="s">
        <v>352</v>
      </c>
      <c r="J61" s="1076">
        <v>0</v>
      </c>
      <c r="K61" s="1074" t="s">
        <v>339</v>
      </c>
      <c r="L61" s="1077">
        <v>19.875690281283578</v>
      </c>
      <c r="M61" s="1078">
        <v>1</v>
      </c>
      <c r="N61" s="1079">
        <v>1.3440316373092398</v>
      </c>
      <c r="O61" s="1073" t="s">
        <v>3439</v>
      </c>
      <c r="P61" s="1077">
        <v>31.843633561274149</v>
      </c>
      <c r="Q61" s="1078">
        <v>1</v>
      </c>
      <c r="R61" s="1079">
        <v>1.3440316373092398</v>
      </c>
      <c r="S61" s="1073" t="s">
        <v>3439</v>
      </c>
      <c r="T61" s="1077">
        <v>51.017951277877337</v>
      </c>
      <c r="U61" s="1078">
        <v>1</v>
      </c>
      <c r="V61" s="1079">
        <v>1.3440316373092398</v>
      </c>
      <c r="W61" s="1073" t="s">
        <v>3439</v>
      </c>
      <c r="X61" s="1077">
        <v>81.737887970085012</v>
      </c>
      <c r="Y61" s="1078">
        <v>1</v>
      </c>
      <c r="Z61" s="1079">
        <v>1.3440316373092398</v>
      </c>
      <c r="AA61" s="1073" t="s">
        <v>3439</v>
      </c>
      <c r="AB61" s="1338"/>
      <c r="AC61" s="1041" t="s">
        <v>2359</v>
      </c>
      <c r="AD61" s="1041"/>
      <c r="AE61" s="1094">
        <v>3</v>
      </c>
      <c r="AF61" s="1094">
        <v>4</v>
      </c>
      <c r="AG61" s="1094">
        <v>1</v>
      </c>
      <c r="AH61" s="1094">
        <v>3</v>
      </c>
      <c r="AI61" s="1094">
        <v>3</v>
      </c>
      <c r="AJ61" s="1094">
        <v>5</v>
      </c>
      <c r="AK61" s="1089">
        <v>3</v>
      </c>
      <c r="AL61" s="1089">
        <v>1.05</v>
      </c>
      <c r="AM61" s="1093">
        <v>1.3385948990307144</v>
      </c>
      <c r="AN61" s="1093">
        <v>1.3440316373092398</v>
      </c>
      <c r="AO61" s="1093" t="s">
        <v>3405</v>
      </c>
      <c r="AP61" s="1095">
        <v>1.1000000000000001</v>
      </c>
      <c r="AQ61" s="1095">
        <v>1.1000000000000001</v>
      </c>
      <c r="AR61" s="1095">
        <v>1</v>
      </c>
      <c r="AS61" s="1095">
        <v>1.02</v>
      </c>
      <c r="AT61" s="1095">
        <v>1.2</v>
      </c>
      <c r="AU61" s="1095">
        <v>1.2</v>
      </c>
      <c r="AW61" s="1080"/>
    </row>
    <row r="62" spans="1:49" ht="24">
      <c r="A62" s="1045" t="s">
        <v>2362</v>
      </c>
      <c r="B62" s="1059" t="s">
        <v>674</v>
      </c>
      <c r="C62" s="1060"/>
      <c r="D62" s="1071">
        <v>4</v>
      </c>
      <c r="E62" s="1072" t="s">
        <v>352</v>
      </c>
      <c r="F62" s="1073" t="s">
        <v>3449</v>
      </c>
      <c r="G62" s="1074" t="s">
        <v>352</v>
      </c>
      <c r="H62" s="1075" t="s">
        <v>197</v>
      </c>
      <c r="I62" s="1075" t="s">
        <v>1263</v>
      </c>
      <c r="J62" s="1076" t="s">
        <v>352</v>
      </c>
      <c r="K62" s="1074" t="s">
        <v>364</v>
      </c>
      <c r="L62" s="1077">
        <v>3.7814617979698185E-2</v>
      </c>
      <c r="M62" s="1078">
        <v>1</v>
      </c>
      <c r="N62" s="1079">
        <v>1.3440316373092398</v>
      </c>
      <c r="O62" s="1073" t="s">
        <v>3439</v>
      </c>
      <c r="P62" s="1077">
        <v>6.0584302792190285E-2</v>
      </c>
      <c r="Q62" s="1078">
        <v>1</v>
      </c>
      <c r="R62" s="1079">
        <v>1.3440316373092398</v>
      </c>
      <c r="S62" s="1073" t="s">
        <v>3439</v>
      </c>
      <c r="T62" s="1077">
        <v>9.7064520043184957E-2</v>
      </c>
      <c r="U62" s="1078">
        <v>1</v>
      </c>
      <c r="V62" s="1079">
        <v>1.3440316373092398</v>
      </c>
      <c r="W62" s="1073" t="s">
        <v>3439</v>
      </c>
      <c r="X62" s="1077">
        <v>0.15551092637857922</v>
      </c>
      <c r="Y62" s="1078">
        <v>1</v>
      </c>
      <c r="Z62" s="1079">
        <v>1.3440316373092398</v>
      </c>
      <c r="AA62" s="1073" t="s">
        <v>3439</v>
      </c>
      <c r="AB62" s="1338"/>
      <c r="AC62" s="1041" t="s">
        <v>2359</v>
      </c>
      <c r="AD62" s="1041"/>
      <c r="AE62" s="1094">
        <v>3</v>
      </c>
      <c r="AF62" s="1094">
        <v>4</v>
      </c>
      <c r="AG62" s="1094">
        <v>1</v>
      </c>
      <c r="AH62" s="1094">
        <v>3</v>
      </c>
      <c r="AI62" s="1094">
        <v>3</v>
      </c>
      <c r="AJ62" s="1094">
        <v>5</v>
      </c>
      <c r="AK62" s="1089">
        <v>12</v>
      </c>
      <c r="AL62" s="1089">
        <v>1.05</v>
      </c>
      <c r="AM62" s="1093">
        <v>1.3385948990307144</v>
      </c>
      <c r="AN62" s="1093">
        <v>1.3440316373092398</v>
      </c>
      <c r="AO62" s="1093" t="s">
        <v>3405</v>
      </c>
      <c r="AP62" s="1095">
        <v>1.1000000000000001</v>
      </c>
      <c r="AQ62" s="1095">
        <v>1.1000000000000001</v>
      </c>
      <c r="AR62" s="1095">
        <v>1</v>
      </c>
      <c r="AS62" s="1095">
        <v>1.02</v>
      </c>
      <c r="AT62" s="1095">
        <v>1.2</v>
      </c>
      <c r="AU62" s="1095">
        <v>1.2</v>
      </c>
      <c r="AW62" s="1080"/>
    </row>
    <row r="63" spans="1:49" ht="24">
      <c r="A63" s="1045">
        <v>1390</v>
      </c>
      <c r="B63" s="1059" t="s">
        <v>91</v>
      </c>
      <c r="C63" s="1060"/>
      <c r="D63" s="1071">
        <v>5</v>
      </c>
      <c r="E63" s="1072" t="s">
        <v>352</v>
      </c>
      <c r="F63" s="1073" t="s">
        <v>1440</v>
      </c>
      <c r="G63" s="1074" t="s">
        <v>336</v>
      </c>
      <c r="H63" s="1075" t="s">
        <v>352</v>
      </c>
      <c r="I63" s="1075" t="s">
        <v>352</v>
      </c>
      <c r="J63" s="1076">
        <v>0</v>
      </c>
      <c r="K63" s="1074" t="s">
        <v>364</v>
      </c>
      <c r="L63" s="1077">
        <v>1.9875690281283581E-2</v>
      </c>
      <c r="M63" s="1078">
        <v>1</v>
      </c>
      <c r="N63" s="1079">
        <v>1.3440316373092398</v>
      </c>
      <c r="O63" s="1073" t="s">
        <v>3439</v>
      </c>
      <c r="P63" s="1077">
        <v>3.1843633561274148E-2</v>
      </c>
      <c r="Q63" s="1078">
        <v>1</v>
      </c>
      <c r="R63" s="1079">
        <v>1.3440316373092398</v>
      </c>
      <c r="S63" s="1073" t="s">
        <v>3439</v>
      </c>
      <c r="T63" s="1077">
        <v>5.1017951277877338E-2</v>
      </c>
      <c r="U63" s="1078">
        <v>1</v>
      </c>
      <c r="V63" s="1079">
        <v>1.3440316373092398</v>
      </c>
      <c r="W63" s="1073" t="s">
        <v>3439</v>
      </c>
      <c r="X63" s="1077">
        <v>8.1737887970085021E-2</v>
      </c>
      <c r="Y63" s="1078">
        <v>1</v>
      </c>
      <c r="Z63" s="1079">
        <v>1.3440316373092398</v>
      </c>
      <c r="AA63" s="1073" t="s">
        <v>3439</v>
      </c>
      <c r="AB63" s="1338"/>
      <c r="AC63" s="1041" t="s">
        <v>2359</v>
      </c>
      <c r="AD63" s="1041"/>
      <c r="AE63" s="1094">
        <v>3</v>
      </c>
      <c r="AF63" s="1094">
        <v>4</v>
      </c>
      <c r="AG63" s="1094">
        <v>1</v>
      </c>
      <c r="AH63" s="1094">
        <v>3</v>
      </c>
      <c r="AI63" s="1094">
        <v>3</v>
      </c>
      <c r="AJ63" s="1094">
        <v>5</v>
      </c>
      <c r="AK63" s="1089">
        <v>6</v>
      </c>
      <c r="AL63" s="1089">
        <v>1.05</v>
      </c>
      <c r="AM63" s="1093">
        <v>1.3385948990307144</v>
      </c>
      <c r="AN63" s="1093">
        <v>1.3440316373092398</v>
      </c>
      <c r="AO63" s="1093" t="s">
        <v>3405</v>
      </c>
      <c r="AP63" s="1095">
        <v>1.1000000000000001</v>
      </c>
      <c r="AQ63" s="1095">
        <v>1.1000000000000001</v>
      </c>
      <c r="AR63" s="1095">
        <v>1</v>
      </c>
      <c r="AS63" s="1095">
        <v>1.02</v>
      </c>
      <c r="AT63" s="1095">
        <v>1.2</v>
      </c>
      <c r="AU63" s="1095">
        <v>1.2</v>
      </c>
      <c r="AW63" s="1080"/>
    </row>
    <row r="64" spans="1:49" ht="24">
      <c r="A64" s="1045">
        <v>1392</v>
      </c>
      <c r="B64" s="1059"/>
      <c r="C64" s="1060"/>
      <c r="D64" s="1071">
        <v>5</v>
      </c>
      <c r="E64" s="1072" t="s">
        <v>352</v>
      </c>
      <c r="F64" s="1073" t="s">
        <v>3317</v>
      </c>
      <c r="G64" s="1074" t="s">
        <v>336</v>
      </c>
      <c r="H64" s="1075" t="s">
        <v>352</v>
      </c>
      <c r="I64" s="1075" t="s">
        <v>352</v>
      </c>
      <c r="J64" s="1076">
        <v>0</v>
      </c>
      <c r="K64" s="1074" t="s">
        <v>339</v>
      </c>
      <c r="L64" s="1077">
        <v>1.8159999999999996</v>
      </c>
      <c r="M64" s="1078">
        <v>1</v>
      </c>
      <c r="N64" s="1079">
        <v>1.2490845559868966</v>
      </c>
      <c r="O64" s="1073" t="s">
        <v>3450</v>
      </c>
      <c r="P64" s="1077">
        <v>2.909485795405506</v>
      </c>
      <c r="Q64" s="1078">
        <v>1</v>
      </c>
      <c r="R64" s="1079">
        <v>1.2490845559868966</v>
      </c>
      <c r="S64" s="1073" t="s">
        <v>3450</v>
      </c>
      <c r="T64" s="1077">
        <v>4.6614028599484669</v>
      </c>
      <c r="U64" s="1078">
        <v>1</v>
      </c>
      <c r="V64" s="1079">
        <v>1.2490845559868966</v>
      </c>
      <c r="W64" s="1073" t="s">
        <v>3450</v>
      </c>
      <c r="X64" s="1077">
        <v>7.4682188368296671</v>
      </c>
      <c r="Y64" s="1078">
        <v>1</v>
      </c>
      <c r="Z64" s="1079">
        <v>1.2490845559868966</v>
      </c>
      <c r="AA64" s="1073" t="s">
        <v>3450</v>
      </c>
      <c r="AB64" s="1338"/>
      <c r="AC64" s="1041" t="s">
        <v>2363</v>
      </c>
      <c r="AD64" s="1041"/>
      <c r="AE64" s="1094">
        <v>2</v>
      </c>
      <c r="AF64" s="1094">
        <v>3</v>
      </c>
      <c r="AG64" s="1094">
        <v>1</v>
      </c>
      <c r="AH64" s="1094">
        <v>5</v>
      </c>
      <c r="AI64" s="1094">
        <v>1</v>
      </c>
      <c r="AJ64" s="1094">
        <v>5</v>
      </c>
      <c r="AK64" s="1089">
        <v>6</v>
      </c>
      <c r="AL64" s="1089">
        <v>1.05</v>
      </c>
      <c r="AM64" s="1093">
        <v>1.2423359171267643</v>
      </c>
      <c r="AN64" s="1093">
        <v>1.2490845559868966</v>
      </c>
      <c r="AO64" s="1093" t="s">
        <v>3451</v>
      </c>
      <c r="AP64" s="1095">
        <v>1.05</v>
      </c>
      <c r="AQ64" s="1095">
        <v>1.05</v>
      </c>
      <c r="AR64" s="1095">
        <v>1</v>
      </c>
      <c r="AS64" s="1095">
        <v>1.1000000000000001</v>
      </c>
      <c r="AT64" s="1095">
        <v>1</v>
      </c>
      <c r="AU64" s="1095">
        <v>1.2</v>
      </c>
      <c r="AW64" s="1080"/>
    </row>
    <row r="65" spans="1:49" ht="24">
      <c r="A65" s="1045">
        <v>1401</v>
      </c>
      <c r="B65" s="1059"/>
      <c r="C65" s="1060"/>
      <c r="D65" s="1071">
        <v>5</v>
      </c>
      <c r="E65" s="1072" t="s">
        <v>352</v>
      </c>
      <c r="F65" s="1073" t="s">
        <v>3452</v>
      </c>
      <c r="G65" s="1074" t="s">
        <v>336</v>
      </c>
      <c r="H65" s="1075" t="s">
        <v>352</v>
      </c>
      <c r="I65" s="1075" t="s">
        <v>352</v>
      </c>
      <c r="J65" s="1076">
        <v>0</v>
      </c>
      <c r="K65" s="1074" t="s">
        <v>339</v>
      </c>
      <c r="L65" s="1077">
        <v>1.1499999999999998E-2</v>
      </c>
      <c r="M65" s="1078">
        <v>1</v>
      </c>
      <c r="N65" s="1079">
        <v>1.2490845559868966</v>
      </c>
      <c r="O65" s="1073" t="s">
        <v>3450</v>
      </c>
      <c r="P65" s="1077">
        <v>1.8424607184561303E-2</v>
      </c>
      <c r="Q65" s="1078">
        <v>1</v>
      </c>
      <c r="R65" s="1079">
        <v>1.2490845559868966</v>
      </c>
      <c r="S65" s="1073" t="s">
        <v>3450</v>
      </c>
      <c r="T65" s="1077">
        <v>2.9518795643946792E-2</v>
      </c>
      <c r="U65" s="1078">
        <v>1</v>
      </c>
      <c r="V65" s="1079">
        <v>1.2490845559868966</v>
      </c>
      <c r="W65" s="1073" t="s">
        <v>3450</v>
      </c>
      <c r="X65" s="1077">
        <v>4.7293236026179061E-2</v>
      </c>
      <c r="Y65" s="1078">
        <v>1</v>
      </c>
      <c r="Z65" s="1079">
        <v>1.2490845559868966</v>
      </c>
      <c r="AA65" s="1073" t="s">
        <v>3450</v>
      </c>
      <c r="AB65" s="1338"/>
      <c r="AC65" s="1041" t="s">
        <v>2363</v>
      </c>
      <c r="AD65" s="1041"/>
      <c r="AE65" s="1094">
        <v>2</v>
      </c>
      <c r="AF65" s="1094">
        <v>3</v>
      </c>
      <c r="AG65" s="1094">
        <v>1</v>
      </c>
      <c r="AH65" s="1094">
        <v>5</v>
      </c>
      <c r="AI65" s="1094">
        <v>1</v>
      </c>
      <c r="AJ65" s="1094">
        <v>5</v>
      </c>
      <c r="AK65" s="1089">
        <v>6</v>
      </c>
      <c r="AL65" s="1089">
        <v>1.05</v>
      </c>
      <c r="AM65" s="1093">
        <v>1.2423359171267643</v>
      </c>
      <c r="AN65" s="1093">
        <v>1.2490845559868966</v>
      </c>
      <c r="AO65" s="1093" t="s">
        <v>3451</v>
      </c>
      <c r="AP65" s="1095">
        <v>1.05</v>
      </c>
      <c r="AQ65" s="1095">
        <v>1.05</v>
      </c>
      <c r="AR65" s="1095">
        <v>1</v>
      </c>
      <c r="AS65" s="1095">
        <v>1.1000000000000001</v>
      </c>
      <c r="AT65" s="1095">
        <v>1</v>
      </c>
      <c r="AU65" s="1095">
        <v>1.2</v>
      </c>
      <c r="AW65" s="1080"/>
    </row>
    <row r="66" spans="1:49" ht="24">
      <c r="A66" s="1045">
        <v>30156</v>
      </c>
      <c r="B66" s="1059"/>
      <c r="C66" s="1060"/>
      <c r="D66" s="1071">
        <v>5</v>
      </c>
      <c r="E66" s="1072" t="s">
        <v>352</v>
      </c>
      <c r="F66" s="1073" t="s">
        <v>3453</v>
      </c>
      <c r="G66" s="1074" t="s">
        <v>44</v>
      </c>
      <c r="H66" s="1075" t="s">
        <v>352</v>
      </c>
      <c r="I66" s="1075" t="s">
        <v>352</v>
      </c>
      <c r="J66" s="1076">
        <v>0</v>
      </c>
      <c r="K66" s="1074" t="s">
        <v>339</v>
      </c>
      <c r="L66" s="1077">
        <v>1.2213746454189662</v>
      </c>
      <c r="M66" s="1078">
        <v>1</v>
      </c>
      <c r="N66" s="1079">
        <v>1.2490845559868966</v>
      </c>
      <c r="O66" s="1073" t="s">
        <v>3454</v>
      </c>
      <c r="P66" s="1077">
        <v>1.9568128753936784</v>
      </c>
      <c r="Q66" s="1078">
        <v>1</v>
      </c>
      <c r="R66" s="1079">
        <v>1.2490845559868966</v>
      </c>
      <c r="S66" s="1073" t="s">
        <v>3454</v>
      </c>
      <c r="T66" s="1077">
        <v>3.1350877011148213</v>
      </c>
      <c r="U66" s="1078">
        <v>1</v>
      </c>
      <c r="V66" s="1079">
        <v>1.2490845559868966</v>
      </c>
      <c r="W66" s="1073" t="s">
        <v>3454</v>
      </c>
      <c r="X66" s="1077">
        <v>5.0228486419295599</v>
      </c>
      <c r="Y66" s="1078">
        <v>1</v>
      </c>
      <c r="Z66" s="1079">
        <v>1.2490845559868966</v>
      </c>
      <c r="AA66" s="1073" t="s">
        <v>3454</v>
      </c>
      <c r="AB66" s="1338"/>
      <c r="AC66" s="1041" t="s">
        <v>2354</v>
      </c>
      <c r="AD66" s="1041"/>
      <c r="AE66" s="1094">
        <v>2</v>
      </c>
      <c r="AF66" s="1094">
        <v>3</v>
      </c>
      <c r="AG66" s="1094">
        <v>1</v>
      </c>
      <c r="AH66" s="1094">
        <v>5</v>
      </c>
      <c r="AI66" s="1094">
        <v>1</v>
      </c>
      <c r="AJ66" s="1094">
        <v>5</v>
      </c>
      <c r="AK66" s="1089">
        <v>3</v>
      </c>
      <c r="AL66" s="1089">
        <v>1.05</v>
      </c>
      <c r="AM66" s="1093">
        <v>1.2423359171267643</v>
      </c>
      <c r="AN66" s="1093">
        <v>1.2490845559868966</v>
      </c>
      <c r="AO66" s="1093" t="s">
        <v>3451</v>
      </c>
      <c r="AP66" s="1095">
        <v>1.05</v>
      </c>
      <c r="AQ66" s="1095">
        <v>1.05</v>
      </c>
      <c r="AR66" s="1095">
        <v>1</v>
      </c>
      <c r="AS66" s="1095">
        <v>1.1000000000000001</v>
      </c>
      <c r="AT66" s="1095">
        <v>1</v>
      </c>
      <c r="AU66" s="1095">
        <v>1.2</v>
      </c>
      <c r="AW66" s="1080"/>
    </row>
    <row r="67" spans="1:49" ht="24">
      <c r="A67" s="1045">
        <v>1436</v>
      </c>
      <c r="B67" s="1059"/>
      <c r="C67" s="1060"/>
      <c r="D67" s="1071">
        <v>5</v>
      </c>
      <c r="E67" s="1072" t="s">
        <v>352</v>
      </c>
      <c r="F67" s="1073" t="s">
        <v>3022</v>
      </c>
      <c r="G67" s="1074" t="s">
        <v>336</v>
      </c>
      <c r="H67" s="1075" t="s">
        <v>352</v>
      </c>
      <c r="I67" s="1075" t="s">
        <v>352</v>
      </c>
      <c r="J67" s="1076">
        <v>0</v>
      </c>
      <c r="K67" s="1074" t="s">
        <v>339</v>
      </c>
      <c r="L67" s="1077">
        <v>0.24265486520729268</v>
      </c>
      <c r="M67" s="1078">
        <v>1</v>
      </c>
      <c r="N67" s="1079">
        <v>1.3440316373092398</v>
      </c>
      <c r="O67" s="1073" t="s">
        <v>3439</v>
      </c>
      <c r="P67" s="1077">
        <v>0.38876700633626426</v>
      </c>
      <c r="Q67" s="1078">
        <v>1</v>
      </c>
      <c r="R67" s="1079">
        <v>1.3440316373092398</v>
      </c>
      <c r="S67" s="1073" t="s">
        <v>3439</v>
      </c>
      <c r="T67" s="1077">
        <v>0.62285907635335025</v>
      </c>
      <c r="U67" s="1078">
        <v>1</v>
      </c>
      <c r="V67" s="1079">
        <v>1.3440316373092398</v>
      </c>
      <c r="W67" s="1073" t="s">
        <v>3439</v>
      </c>
      <c r="X67" s="1077">
        <v>0.9979072880999269</v>
      </c>
      <c r="Y67" s="1078">
        <v>1</v>
      </c>
      <c r="Z67" s="1079">
        <v>1.3440316373092398</v>
      </c>
      <c r="AA67" s="1073" t="s">
        <v>3439</v>
      </c>
      <c r="AB67" s="1338"/>
      <c r="AC67" s="1041" t="s">
        <v>2359</v>
      </c>
      <c r="AD67" s="1041"/>
      <c r="AE67" s="1094">
        <v>3</v>
      </c>
      <c r="AF67" s="1094">
        <v>4</v>
      </c>
      <c r="AG67" s="1094">
        <v>1</v>
      </c>
      <c r="AH67" s="1094">
        <v>3</v>
      </c>
      <c r="AI67" s="1094">
        <v>3</v>
      </c>
      <c r="AJ67" s="1094">
        <v>5</v>
      </c>
      <c r="AK67" s="1089">
        <v>6</v>
      </c>
      <c r="AL67" s="1089">
        <v>1.05</v>
      </c>
      <c r="AM67" s="1093">
        <v>1.3385948990307144</v>
      </c>
      <c r="AN67" s="1093">
        <v>1.3440316373092398</v>
      </c>
      <c r="AO67" s="1093" t="s">
        <v>3405</v>
      </c>
      <c r="AP67" s="1095">
        <v>1.1000000000000001</v>
      </c>
      <c r="AQ67" s="1095">
        <v>1.1000000000000001</v>
      </c>
      <c r="AR67" s="1095">
        <v>1</v>
      </c>
      <c r="AS67" s="1095">
        <v>1.02</v>
      </c>
      <c r="AT67" s="1095">
        <v>1.2</v>
      </c>
      <c r="AU67" s="1095">
        <v>1.2</v>
      </c>
      <c r="AW67" s="1080"/>
    </row>
    <row r="68" spans="1:49" ht="24">
      <c r="A68" s="1045">
        <v>1439</v>
      </c>
      <c r="B68" s="1059"/>
      <c r="C68" s="1060"/>
      <c r="D68" s="1071">
        <v>5</v>
      </c>
      <c r="E68" s="1072" t="s">
        <v>352</v>
      </c>
      <c r="F68" s="1073" t="s">
        <v>3455</v>
      </c>
      <c r="G68" s="1074" t="s">
        <v>336</v>
      </c>
      <c r="H68" s="1075" t="s">
        <v>352</v>
      </c>
      <c r="I68" s="1075" t="s">
        <v>352</v>
      </c>
      <c r="J68" s="1076">
        <v>0</v>
      </c>
      <c r="K68" s="1074" t="s">
        <v>339</v>
      </c>
      <c r="L68" s="1077">
        <v>1.2847092325502168E-2</v>
      </c>
      <c r="M68" s="1078">
        <v>1</v>
      </c>
      <c r="N68" s="1079">
        <v>1.3440316373092398</v>
      </c>
      <c r="O68" s="1073" t="s">
        <v>3439</v>
      </c>
      <c r="P68" s="1077">
        <v>2.0582837353145186E-2</v>
      </c>
      <c r="Q68" s="1078">
        <v>1</v>
      </c>
      <c r="R68" s="1079">
        <v>1.3440316373092398</v>
      </c>
      <c r="S68" s="1073" t="s">
        <v>3439</v>
      </c>
      <c r="T68" s="1077">
        <v>3.2976581997862235E-2</v>
      </c>
      <c r="U68" s="1078">
        <v>1</v>
      </c>
      <c r="V68" s="1079">
        <v>1.3440316373092398</v>
      </c>
      <c r="W68" s="1073" t="s">
        <v>3439</v>
      </c>
      <c r="X68" s="1077">
        <v>5.2833093008703279E-2</v>
      </c>
      <c r="Y68" s="1078">
        <v>1</v>
      </c>
      <c r="Z68" s="1079">
        <v>1.3440316373092398</v>
      </c>
      <c r="AA68" s="1073" t="s">
        <v>3439</v>
      </c>
      <c r="AB68" s="1338"/>
      <c r="AC68" s="1041" t="s">
        <v>2359</v>
      </c>
      <c r="AD68" s="1041"/>
      <c r="AE68" s="1094">
        <v>3</v>
      </c>
      <c r="AF68" s="1094">
        <v>4</v>
      </c>
      <c r="AG68" s="1094">
        <v>1</v>
      </c>
      <c r="AH68" s="1094">
        <v>3</v>
      </c>
      <c r="AI68" s="1094">
        <v>3</v>
      </c>
      <c r="AJ68" s="1094">
        <v>5</v>
      </c>
      <c r="AK68" s="1089">
        <v>6</v>
      </c>
      <c r="AL68" s="1089">
        <v>1.05</v>
      </c>
      <c r="AM68" s="1093">
        <v>1.3385948990307144</v>
      </c>
      <c r="AN68" s="1093">
        <v>1.3440316373092398</v>
      </c>
      <c r="AO68" s="1093" t="s">
        <v>3405</v>
      </c>
      <c r="AP68" s="1095">
        <v>1.1000000000000001</v>
      </c>
      <c r="AQ68" s="1095">
        <v>1.1000000000000001</v>
      </c>
      <c r="AR68" s="1095">
        <v>1</v>
      </c>
      <c r="AS68" s="1095">
        <v>1.02</v>
      </c>
      <c r="AT68" s="1095">
        <v>1.2</v>
      </c>
      <c r="AU68" s="1095">
        <v>1.2</v>
      </c>
      <c r="AW68" s="1080"/>
    </row>
    <row r="71" spans="1:49" ht="12">
      <c r="F71" s="1080" t="s">
        <v>2364</v>
      </c>
      <c r="L71" s="1304">
        <v>0.89153321732407043</v>
      </c>
      <c r="M71" s="1333"/>
      <c r="N71" s="1333"/>
      <c r="O71" s="1333"/>
      <c r="P71" s="1304">
        <v>1.428360810537749</v>
      </c>
      <c r="Q71" s="1333"/>
      <c r="R71" s="1333"/>
      <c r="S71" s="1333"/>
      <c r="T71" s="1304">
        <v>2.2884336393025757</v>
      </c>
      <c r="U71" s="1333"/>
      <c r="V71" s="1333"/>
      <c r="W71" s="1333"/>
      <c r="X71" s="1304">
        <v>3.6663905106161758</v>
      </c>
      <c r="AW71" s="1080"/>
    </row>
    <row r="72" spans="1:49" ht="12">
      <c r="F72" s="1080" t="s">
        <v>2365</v>
      </c>
      <c r="L72" s="1304">
        <v>0.32984142809489631</v>
      </c>
      <c r="M72" s="1333"/>
      <c r="N72" s="1333"/>
      <c r="O72" s="1333"/>
      <c r="P72" s="1304">
        <v>0.52845206485592933</v>
      </c>
      <c r="Q72" s="1333"/>
      <c r="R72" s="1333"/>
      <c r="S72" s="1333"/>
      <c r="T72" s="1304">
        <v>0.84665406181224478</v>
      </c>
      <c r="U72" s="1333"/>
      <c r="V72" s="1333"/>
      <c r="W72" s="1333"/>
      <c r="X72" s="1304">
        <v>1.3564581313133828</v>
      </c>
      <c r="AW72" s="1080"/>
    </row>
    <row r="73" spans="1:49" ht="12">
      <c r="F73" s="1080" t="s">
        <v>2366</v>
      </c>
      <c r="L73" s="1304">
        <v>1.2213746454189667</v>
      </c>
      <c r="M73" s="1333"/>
      <c r="N73" s="1333"/>
      <c r="O73" s="1333"/>
      <c r="P73" s="1304">
        <v>1.9568128753936782</v>
      </c>
      <c r="Q73" s="1333"/>
      <c r="R73" s="1333"/>
      <c r="S73" s="1333"/>
      <c r="T73" s="1304">
        <v>3.1350877011148204</v>
      </c>
      <c r="U73" s="1333"/>
      <c r="V73" s="1333"/>
      <c r="W73" s="1333"/>
      <c r="X73" s="1304">
        <v>5.0228486419295582</v>
      </c>
      <c r="AW73" s="1080"/>
    </row>
    <row r="74" spans="1:49" ht="12">
      <c r="L74" s="1304"/>
      <c r="M74" s="1333"/>
      <c r="N74" s="1333"/>
      <c r="O74" s="1333"/>
      <c r="P74" s="1304"/>
      <c r="Q74" s="1333"/>
      <c r="R74" s="1333"/>
      <c r="S74" s="1333"/>
      <c r="T74" s="1304"/>
      <c r="U74" s="1333"/>
      <c r="V74" s="1333"/>
      <c r="W74" s="1333"/>
      <c r="X74" s="1304"/>
      <c r="AW74" s="1080"/>
    </row>
    <row r="75" spans="1:49" ht="12">
      <c r="F75" s="1299" t="s">
        <v>2367</v>
      </c>
      <c r="G75" s="1299"/>
      <c r="H75" s="1299"/>
      <c r="I75" s="1299"/>
      <c r="J75" s="1299"/>
      <c r="K75" s="1299"/>
      <c r="L75" s="1348">
        <v>11.241740460830252</v>
      </c>
      <c r="M75" s="1349"/>
      <c r="N75" s="1349"/>
      <c r="O75" s="1349"/>
      <c r="P75" s="1348">
        <v>18.010839309703186</v>
      </c>
      <c r="Q75" s="1349"/>
      <c r="R75" s="1349"/>
      <c r="S75" s="1349"/>
      <c r="T75" s="1348">
        <v>28.855881682220588</v>
      </c>
      <c r="U75" s="1349"/>
      <c r="V75" s="1349"/>
      <c r="W75" s="1349"/>
      <c r="X75" s="1348">
        <v>46.231155213834107</v>
      </c>
      <c r="AW75" s="1080"/>
    </row>
    <row r="76" spans="1:49" ht="12">
      <c r="F76" s="1080" t="s">
        <v>2368</v>
      </c>
      <c r="L76" s="1304">
        <v>2.2257174554035739</v>
      </c>
      <c r="M76" s="1333"/>
      <c r="N76" s="1333"/>
      <c r="O76" s="1333"/>
      <c r="P76" s="1304">
        <v>3.5659104190984503</v>
      </c>
      <c r="Q76" s="1333"/>
      <c r="R76" s="1333"/>
      <c r="S76" s="1333"/>
      <c r="T76" s="1304">
        <v>5.7130868458455106</v>
      </c>
      <c r="U76" s="1333"/>
      <c r="V76" s="1333"/>
      <c r="W76" s="1333"/>
      <c r="X76" s="1304">
        <v>9.1531635605206851</v>
      </c>
      <c r="AW76" s="1080"/>
    </row>
    <row r="77" spans="1:49">
      <c r="L77" s="1304"/>
      <c r="M77" s="1333"/>
      <c r="N77" s="1333"/>
      <c r="O77" s="1333"/>
      <c r="P77" s="1304"/>
      <c r="Q77" s="1333"/>
      <c r="R77" s="1333"/>
      <c r="S77" s="1333"/>
      <c r="T77" s="1304"/>
      <c r="U77" s="1333"/>
      <c r="V77" s="1333"/>
      <c r="W77" s="1333"/>
      <c r="X77" s="1304"/>
    </row>
    <row r="78" spans="1:49">
      <c r="F78" s="1080" t="s">
        <v>2388</v>
      </c>
      <c r="L78" s="1304">
        <v>3.5242037588907587</v>
      </c>
      <c r="M78" s="1333"/>
      <c r="N78" s="1333"/>
      <c r="O78" s="1333"/>
      <c r="P78" s="1304">
        <v>5.6462669474710108</v>
      </c>
      <c r="Q78" s="1333"/>
      <c r="R78" s="1333"/>
      <c r="S78" s="1333"/>
      <c r="T78" s="1304">
        <v>9.0461087448978645</v>
      </c>
      <c r="U78" s="1333"/>
      <c r="V78" s="1333"/>
      <c r="W78" s="1333"/>
      <c r="X78" s="1304">
        <v>14.493130449875487</v>
      </c>
    </row>
    <row r="79" spans="1:49" s="1107" customFormat="1">
      <c r="A79" s="1080"/>
      <c r="B79" s="1105"/>
      <c r="C79" s="1106"/>
      <c r="D79" s="1080"/>
      <c r="E79" s="1080"/>
      <c r="F79" s="1080" t="s">
        <v>2370</v>
      </c>
      <c r="G79" s="1080"/>
      <c r="H79" s="1080"/>
      <c r="I79" s="1080"/>
      <c r="J79" s="1080"/>
      <c r="K79" s="1080"/>
      <c r="L79" s="1304">
        <v>0.38958228983024995</v>
      </c>
      <c r="M79" s="1333"/>
      <c r="N79" s="1333"/>
      <c r="O79" s="1333"/>
      <c r="P79" s="1304">
        <v>0.62416527445080583</v>
      </c>
      <c r="Q79" s="1333"/>
      <c r="R79" s="1333"/>
      <c r="S79" s="1333"/>
      <c r="T79" s="1304"/>
      <c r="U79" s="1333"/>
      <c r="V79" s="1333"/>
      <c r="W79" s="1333"/>
      <c r="X79" s="1304">
        <v>1.6021397551792445</v>
      </c>
      <c r="AC79" s="1192"/>
      <c r="AD79" s="1192"/>
      <c r="AE79" s="1192"/>
      <c r="AF79" s="1192"/>
      <c r="AG79" s="1192"/>
      <c r="AH79" s="1192"/>
      <c r="AI79" s="1192"/>
      <c r="AJ79" s="1192"/>
      <c r="AK79" s="1192"/>
      <c r="AL79" s="1080"/>
      <c r="AM79" s="1080"/>
      <c r="AN79" s="1080"/>
      <c r="AO79" s="1080"/>
      <c r="AP79" s="1080"/>
      <c r="AQ79" s="1080"/>
      <c r="AR79" s="1080"/>
      <c r="AS79" s="1080"/>
      <c r="AT79" s="1080"/>
      <c r="AU79" s="1080"/>
      <c r="AV79" s="1080"/>
      <c r="AW79" s="1339"/>
    </row>
    <row r="81" spans="1:49">
      <c r="F81" s="1299" t="s">
        <v>472</v>
      </c>
      <c r="T81" s="1299">
        <v>1.89</v>
      </c>
    </row>
    <row r="82" spans="1:49">
      <c r="F82" s="1299" t="s">
        <v>2369</v>
      </c>
      <c r="T82" s="1299">
        <v>0.68</v>
      </c>
    </row>
    <row r="83" spans="1:49" s="1107" customFormat="1">
      <c r="A83" s="1080"/>
      <c r="B83" s="1105"/>
      <c r="C83" s="1106"/>
      <c r="D83" s="1080"/>
      <c r="E83" s="1080"/>
      <c r="F83" s="1080"/>
      <c r="G83" s="1080"/>
      <c r="H83" s="1080"/>
      <c r="I83" s="1080"/>
      <c r="J83" s="1080"/>
      <c r="K83" s="1080"/>
      <c r="L83" s="1080"/>
      <c r="P83" s="1080"/>
      <c r="T83" s="1080"/>
      <c r="X83" s="1080"/>
      <c r="AC83" s="1192"/>
      <c r="AD83" s="1192"/>
      <c r="AE83" s="1192"/>
      <c r="AF83" s="1192"/>
      <c r="AG83" s="1192"/>
      <c r="AH83" s="1192"/>
      <c r="AI83" s="1192"/>
      <c r="AJ83" s="1192"/>
      <c r="AK83" s="1192"/>
      <c r="AL83" s="1080"/>
      <c r="AM83" s="1080"/>
      <c r="AN83" s="1080"/>
      <c r="AO83" s="1080"/>
      <c r="AP83" s="1080"/>
      <c r="AQ83" s="1080"/>
      <c r="AR83" s="1080"/>
      <c r="AS83" s="1080"/>
      <c r="AT83" s="1080"/>
      <c r="AU83" s="1080"/>
      <c r="AV83" s="1080"/>
      <c r="AW83" s="1339"/>
    </row>
    <row r="84" spans="1:49" s="1107" customFormat="1">
      <c r="A84" s="1080"/>
      <c r="B84" s="1105"/>
      <c r="C84" s="1106"/>
      <c r="D84" s="1080"/>
      <c r="E84" s="1080"/>
      <c r="F84" s="1080"/>
      <c r="G84" s="1080"/>
      <c r="H84" s="1080"/>
      <c r="I84" s="1080"/>
      <c r="J84" s="1080"/>
      <c r="K84" s="1080"/>
      <c r="L84" s="1080"/>
      <c r="P84" s="1080"/>
      <c r="T84" s="1080"/>
      <c r="X84" s="1080"/>
      <c r="AC84" s="1192"/>
      <c r="AD84" s="1192"/>
      <c r="AE84" s="1192"/>
      <c r="AF84" s="1192"/>
      <c r="AG84" s="1192"/>
      <c r="AH84" s="1192"/>
      <c r="AI84" s="1192"/>
      <c r="AJ84" s="1192"/>
      <c r="AK84" s="1192"/>
      <c r="AL84" s="1080"/>
      <c r="AM84" s="1080"/>
      <c r="AN84" s="1080"/>
      <c r="AO84" s="1080"/>
      <c r="AP84" s="1080"/>
      <c r="AQ84" s="1080"/>
      <c r="AR84" s="1080"/>
      <c r="AS84" s="1080"/>
      <c r="AT84" s="1080"/>
      <c r="AU84" s="1080"/>
      <c r="AV84" s="1080"/>
      <c r="AW84" s="1339"/>
    </row>
  </sheetData>
  <mergeCells count="1">
    <mergeCell ref="AE1:AJ1"/>
  </mergeCells>
  <conditionalFormatting sqref="D11:L68 X11:AA68 T11:T68 P11:P68">
    <cfRule type="expression" dxfId="443" priority="20">
      <formula>MOD(ROW(),2)=0</formula>
    </cfRule>
  </conditionalFormatting>
  <conditionalFormatting sqref="D14:L14 X14:AA14 T14 P14">
    <cfRule type="expression" dxfId="442" priority="19">
      <formula>MOD(ROW(),2)=0</formula>
    </cfRule>
  </conditionalFormatting>
  <conditionalFormatting sqref="D15:L15 X15:AA15 T15 P15">
    <cfRule type="expression" dxfId="441" priority="18">
      <formula>MOD(ROW(),2)=0</formula>
    </cfRule>
  </conditionalFormatting>
  <conditionalFormatting sqref="U11:W68">
    <cfRule type="expression" dxfId="440" priority="17">
      <formula>MOD(ROW(),2)=0</formula>
    </cfRule>
  </conditionalFormatting>
  <conditionalFormatting sqref="U14:W14">
    <cfRule type="expression" dxfId="439" priority="16">
      <formula>MOD(ROW(),2)=0</formula>
    </cfRule>
  </conditionalFormatting>
  <conditionalFormatting sqref="U15:W15">
    <cfRule type="expression" dxfId="438" priority="15">
      <formula>MOD(ROW(),2)=0</formula>
    </cfRule>
  </conditionalFormatting>
  <conditionalFormatting sqref="Q11:S68">
    <cfRule type="expression" dxfId="437" priority="14">
      <formula>MOD(ROW(),2)=0</formula>
    </cfRule>
  </conditionalFormatting>
  <conditionalFormatting sqref="Q14:S14">
    <cfRule type="expression" dxfId="436" priority="13">
      <formula>MOD(ROW(),2)=0</formula>
    </cfRule>
  </conditionalFormatting>
  <conditionalFormatting sqref="Q15:S15">
    <cfRule type="expression" dxfId="435" priority="12">
      <formula>MOD(ROW(),2)=0</formula>
    </cfRule>
  </conditionalFormatting>
  <conditionalFormatting sqref="M11:O68">
    <cfRule type="expression" dxfId="434" priority="11">
      <formula>MOD(ROW(),2)=0</formula>
    </cfRule>
  </conditionalFormatting>
  <conditionalFormatting sqref="M14:O14">
    <cfRule type="expression" dxfId="433" priority="10">
      <formula>MOD(ROW(),2)=0</formula>
    </cfRule>
  </conditionalFormatting>
  <conditionalFormatting sqref="M15:O15">
    <cfRule type="expression" dxfId="432" priority="9">
      <formula>MOD(ROW(),2)=0</formula>
    </cfRule>
  </conditionalFormatting>
  <conditionalFormatting sqref="AC11:AC68">
    <cfRule type="expression" dxfId="431" priority="1">
      <formula>MOD(ROW(),2)=0</formula>
    </cfRule>
  </conditionalFormatting>
  <conditionalFormatting sqref="AC23">
    <cfRule type="cellIs" dxfId="430" priority="8" operator="equal">
      <formula>1</formula>
    </cfRule>
  </conditionalFormatting>
  <conditionalFormatting sqref="AD11:AJ68">
    <cfRule type="expression" dxfId="429" priority="7">
      <formula>MOD(ROW(),2)=0</formula>
    </cfRule>
  </conditionalFormatting>
  <conditionalFormatting sqref="AK11:AU68">
    <cfRule type="expression" dxfId="428" priority="6">
      <formula>MOD(ROW(),2)=0</formula>
    </cfRule>
  </conditionalFormatting>
  <conditionalFormatting sqref="AE14:AJ14">
    <cfRule type="expression" dxfId="427" priority="5">
      <formula>MOD(ROW(),2)=0</formula>
    </cfRule>
  </conditionalFormatting>
  <conditionalFormatting sqref="AK14:AU14">
    <cfRule type="expression" dxfId="426" priority="4">
      <formula>MOD(ROW(),2)=0</formula>
    </cfRule>
  </conditionalFormatting>
  <conditionalFormatting sqref="AE15:AJ15">
    <cfRule type="expression" dxfId="425" priority="3">
      <formula>MOD(ROW(),2)=0</formula>
    </cfRule>
  </conditionalFormatting>
  <conditionalFormatting sqref="AK15:AU15">
    <cfRule type="expression" dxfId="424" priority="2">
      <formula>MOD(ROW(),2)=0</formula>
    </cfRule>
  </conditionalFormatting>
  <dataValidations xWindow="1125" yWindow="480" count="28">
    <dataValidation allowBlank="1" showInputMessage="1" showErrorMessage="1" promptTitle="Do not change" prompt="This field is automatically updated from the names-list" sqref="AK11:AK68" xr:uid="{EFE45ABF-2545-4070-9EE4-ADCB816DAD74}"/>
    <dataValidation allowBlank="1" showInputMessage="1" showErrorMessage="1" promptTitle="Do not change" prompt="This field is automatically calculated from your inputs." sqref="AL11:AU68" xr:uid="{6CA1D654-D7AB-4D8F-BECA-D77D20D34278}"/>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68" xr:uid="{964172E7-7009-423F-A10D-55163FFE6C84}"/>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Y2:Y68 U2:U68 Q2:Q68 M2:M68" xr:uid="{0AE0AA32-ACD3-492C-88B0-1C96529714DE}"/>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Z2:Z68 V2:V68 R2:R68 N2:N68" xr:uid="{7A983061-D219-4B4D-8E92-648C77098DB1}"/>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68" xr:uid="{D791BAAC-3664-4B09-8D30-43E35EAFD20C}"/>
    <dataValidation allowBlank="1" showInputMessage="1" showErrorMessage="1" prompt="Mean amount of elementary flow or intermediate product flow. Enter your values (or the respective equation) here." sqref="T11:T68 X11:X68 L11:L68 P11:P68" xr:uid="{882E674B-9FAB-4FAB-A3A6-EB8590105A71}"/>
    <dataValidation allowBlank="1" showInputMessage="1" showErrorMessage="1" promptTitle="Unit" prompt="Unit of the exchange (elementary flow or intermediate product flow)." sqref="F6 K2:K3" xr:uid="{4D7A2C4B-4797-4D53-BC25-1DD9A9735115}"/>
    <dataValidation allowBlank="1" showInputMessage="1" showErrorMessage="1" promptTitle="Infrastructure" prompt="Describes whether the intermediate product flow from or to the unit process is an infrastructure process or not._x000a__x000a_Not applicable to elementary flows." sqref="F5 J2:J3" xr:uid="{DE043E19-04AB-4446-BEDF-7A0B4F2B92C8}"/>
    <dataValidation allowBlank="1" showInputMessage="1" showErrorMessage="1" promptTitle="Name" prompt="Name of the exchange (elementary flow or intermediate product flow) in English language. " sqref="F2:F3" xr:uid="{F8966B43-327E-48A4-855C-BC721FEED143}"/>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2FD509E4-C964-42BA-ACBF-10A95A4C4452}"/>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D8EF841C-BAAF-446B-8742-E483612F21B9}"/>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9E60F9DE-E296-4DD4-BF85-21EF59634193}"/>
    <dataValidation allowBlank="1" showInputMessage="1" showErrorMessage="1" prompt="This cell is automatically updated from the names List according to the index number in L1. It needs to be identical to the output product." sqref="T3:T6 X3:X6 L3:L6 P3:P6" xr:uid="{56C0625B-B3B4-4122-A460-78F231923FDD}"/>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E11:AE68 AE3" xr:uid="{71DCE46A-128A-4C29-B31D-D81614AB0317}"/>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J11:AJ68 AJ3" xr:uid="{EF798A43-FC9D-47D0-9CAF-76E747390C8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I11:AI68 AI3" xr:uid="{D022AF48-14EF-4DAF-82B2-EE5A078EF45E}"/>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H11:AH68 AH3" xr:uid="{A9590E20-9D98-4002-8FF9-750964A9BB32}"/>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G11:AG68 AG3" xr:uid="{F3C241EB-E139-4EAF-A428-9D6ACF78237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F11:AF68 AF3" xr:uid="{514D9D2D-5CF0-4072-B075-F4731DCDD971}"/>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xr:uid="{3454BAD4-4AE5-495E-9AF9-A362B048224A}"/>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CFFF937C-E0D6-4BE0-8522-6B86DBE4368D}"/>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11:D68" xr:uid="{FF37C04A-3DA1-4A68-8F1F-936EE60DB39D}"/>
    <dataValidation allowBlank="1" showInputMessage="1" showErrorMessage="1" prompt="Do not change." sqref="AM7:AU10 AK3:AU4" xr:uid="{FDAFE046-7D66-44E3-B6A6-6EAAA7482F20}"/>
    <dataValidation allowBlank="1" showInputMessage="1" showErrorMessage="1" promptTitle="Remarks" prompt="A general comment (data source, calculation procedure, ...) can be made about each individual exchange. The remarks are added to the GeneralComment-field." sqref="AC69:AC70 AC11:AD68 AC3:AD3" xr:uid="{71FF681F-4FDC-4092-8B44-461D0F3C8519}"/>
    <dataValidation allowBlank="1" showInputMessage="1" showErrorMessage="1" prompt="always 1" sqref="X7:X10 T7:T10 L7:L10 P7:P10" xr:uid="{CE6F81D0-B962-4B47-889B-1F43FA272AF8}"/>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D10" xr:uid="{E8112488-7B17-4549-94BA-4173AE5063EF}"/>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W1:W68 S1:S68 O1:O68 AA1:AB68" xr:uid="{87FBBF89-210C-4E31-B1AA-5EB1759047DE}"/>
  </dataValidations>
  <pageMargins left="0.7" right="0.7" top="0.78740157499999996" bottom="0.78740157499999996"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330B-A63E-4665-8740-5BEA32B1EAC1}">
  <sheetPr codeName="Tabelle47">
    <tabColor theme="3" tint="0.79998168889431442"/>
    <pageSetUpPr fitToPage="1"/>
  </sheetPr>
  <dimension ref="A1:AI36"/>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6.7109375" style="1379" customWidth="1"/>
    <col min="2" max="2" width="12.140625" style="1437" customWidth="1"/>
    <col min="3" max="3" width="3.7109375" style="1438" hidden="1" customWidth="1" outlineLevel="1"/>
    <col min="4" max="5" width="2.28515625" style="1379" hidden="1" customWidth="1" outlineLevel="1"/>
    <col min="6" max="6" width="32.85546875" style="1439" customWidth="1" collapsed="1"/>
    <col min="7" max="7" width="5.140625" style="1379" customWidth="1"/>
    <col min="8" max="9" width="1.85546875" style="1379" hidden="1" customWidth="1" outlineLevel="1"/>
    <col min="10" max="10" width="2.28515625" style="1379" customWidth="1" collapsed="1"/>
    <col min="11" max="11" width="4.28515625" style="1379" customWidth="1"/>
    <col min="12" max="12" width="10.42578125" style="1379" customWidth="1"/>
    <col min="13" max="13" width="2.28515625" style="1464" customWidth="1" outlineLevel="1"/>
    <col min="14" max="14" width="4.5703125" style="1374" customWidth="1" outlineLevel="1"/>
    <col min="15" max="15" width="49.28515625" style="1474" customWidth="1" outlineLevel="1"/>
    <col min="16" max="16" width="43.5703125" style="1384" customWidth="1"/>
    <col min="17" max="17" width="23.140625" style="1375" customWidth="1"/>
    <col min="18" max="18" width="4" style="1400" bestFit="1" customWidth="1"/>
    <col min="19" max="19" width="6.28515625" style="1378" bestFit="1" customWidth="1"/>
    <col min="20" max="20" width="5.85546875" style="1378" bestFit="1" customWidth="1"/>
    <col min="21" max="21" width="4.7109375" style="1378" bestFit="1" customWidth="1"/>
    <col min="22" max="22" width="5.28515625" style="1378" bestFit="1" customWidth="1"/>
    <col min="23" max="23" width="5.85546875" style="1378" bestFit="1" customWidth="1"/>
    <col min="24" max="25" width="6.85546875" style="1378" bestFit="1" customWidth="1"/>
    <col min="26" max="26" width="8.28515625" style="1378" bestFit="1" customWidth="1"/>
    <col min="27" max="27" width="9.140625" style="1378" bestFit="1" customWidth="1"/>
    <col min="28" max="28" width="12.140625" style="1378" customWidth="1"/>
    <col min="29" max="29" width="11.42578125" style="1379"/>
    <col min="30" max="32" width="5.42578125" style="1379" customWidth="1"/>
    <col min="33" max="33" width="5.85546875" style="1379" customWidth="1"/>
    <col min="34" max="34" width="5.42578125" style="1379" customWidth="1"/>
    <col min="35" max="35" width="5.28515625" style="1379" customWidth="1"/>
    <col min="36" max="16384" width="11.42578125" style="1379"/>
  </cols>
  <sheetData>
    <row r="1" spans="1:35">
      <c r="A1" s="1368"/>
      <c r="B1" s="1369"/>
      <c r="C1" s="1370"/>
      <c r="D1" s="1368"/>
      <c r="E1" s="1368"/>
      <c r="F1" s="1371" t="s">
        <v>456</v>
      </c>
      <c r="G1" s="1368"/>
      <c r="H1" s="1368"/>
      <c r="I1" s="1368"/>
      <c r="J1" s="1368"/>
      <c r="K1" s="1368"/>
      <c r="L1" s="1404" t="s">
        <v>2597</v>
      </c>
      <c r="M1" s="1455"/>
      <c r="N1" s="1373"/>
      <c r="O1" s="1466"/>
      <c r="R1" s="1376"/>
      <c r="S1" s="1377"/>
      <c r="T1" s="1377"/>
      <c r="U1" s="1377"/>
      <c r="V1" s="1377"/>
      <c r="W1" s="1377"/>
    </row>
    <row r="2" spans="1:35" ht="36">
      <c r="A2" s="1368"/>
      <c r="B2" s="1380"/>
      <c r="C2" s="1370" t="s">
        <v>457</v>
      </c>
      <c r="D2" s="1380">
        <v>3503</v>
      </c>
      <c r="E2" s="1380">
        <v>3504</v>
      </c>
      <c r="F2" s="1380">
        <v>3702</v>
      </c>
      <c r="G2" s="1380">
        <v>3703</v>
      </c>
      <c r="H2" s="1380">
        <v>3506</v>
      </c>
      <c r="I2" s="1380">
        <v>3507</v>
      </c>
      <c r="J2" s="1380">
        <v>3508</v>
      </c>
      <c r="K2" s="1380">
        <v>3706</v>
      </c>
      <c r="L2" s="1380">
        <v>3707</v>
      </c>
      <c r="M2" s="1381">
        <v>3708</v>
      </c>
      <c r="N2" s="1381">
        <v>3709</v>
      </c>
      <c r="O2" s="1467">
        <v>3792</v>
      </c>
      <c r="P2" s="1456"/>
      <c r="Q2" s="1384" t="s">
        <v>186</v>
      </c>
      <c r="R2" s="1385" t="s">
        <v>174</v>
      </c>
      <c r="S2" s="1385" t="s">
        <v>175</v>
      </c>
      <c r="T2" s="1385" t="s">
        <v>176</v>
      </c>
      <c r="U2" s="1385" t="s">
        <v>177</v>
      </c>
      <c r="V2" s="1385" t="s">
        <v>178</v>
      </c>
      <c r="W2" s="1385" t="s">
        <v>179</v>
      </c>
      <c r="X2" s="1386" t="s">
        <v>180</v>
      </c>
      <c r="Y2" s="1386" t="s">
        <v>181</v>
      </c>
      <c r="Z2" s="1387" t="s">
        <v>182</v>
      </c>
      <c r="AA2" s="1387" t="s">
        <v>332</v>
      </c>
      <c r="AB2" s="1388" t="s">
        <v>185</v>
      </c>
      <c r="AD2" s="1384" t="s">
        <v>174</v>
      </c>
      <c r="AE2" s="1384" t="s">
        <v>175</v>
      </c>
      <c r="AF2" s="1384" t="s">
        <v>176</v>
      </c>
      <c r="AG2" s="1384" t="s">
        <v>177</v>
      </c>
      <c r="AH2" s="1384" t="s">
        <v>178</v>
      </c>
      <c r="AI2" s="1384" t="s">
        <v>179</v>
      </c>
    </row>
    <row r="3" spans="1:35" ht="89.25" customHeight="1">
      <c r="A3" s="1368" t="s">
        <v>344</v>
      </c>
      <c r="B3" s="1389"/>
      <c r="C3" s="1370">
        <v>401</v>
      </c>
      <c r="D3" s="1390" t="s">
        <v>458</v>
      </c>
      <c r="E3" s="1390" t="s">
        <v>459</v>
      </c>
      <c r="F3" s="1388" t="s">
        <v>460</v>
      </c>
      <c r="G3" s="1390" t="s">
        <v>461</v>
      </c>
      <c r="H3" s="1390" t="s">
        <v>462</v>
      </c>
      <c r="I3" s="1390" t="s">
        <v>463</v>
      </c>
      <c r="J3" s="1390" t="s">
        <v>464</v>
      </c>
      <c r="K3" s="1390" t="s">
        <v>337</v>
      </c>
      <c r="L3" s="1391" t="s">
        <v>3456</v>
      </c>
      <c r="M3" s="1457" t="s">
        <v>187</v>
      </c>
      <c r="N3" s="1457" t="s">
        <v>188</v>
      </c>
      <c r="O3" s="1468" t="s">
        <v>492</v>
      </c>
      <c r="P3" s="1395"/>
      <c r="R3" s="1396"/>
      <c r="S3" s="1385"/>
      <c r="T3" s="1385"/>
      <c r="U3" s="1385"/>
      <c r="V3" s="1385"/>
      <c r="W3" s="1385"/>
      <c r="X3" s="1388"/>
      <c r="Y3" s="1388"/>
      <c r="Z3" s="1387" t="s">
        <v>190</v>
      </c>
      <c r="AA3" s="1387" t="s">
        <v>190</v>
      </c>
    </row>
    <row r="4" spans="1:35" ht="13.5" customHeight="1">
      <c r="A4" s="1368"/>
      <c r="B4" s="1389"/>
      <c r="C4" s="1370">
        <v>662</v>
      </c>
      <c r="D4" s="1388"/>
      <c r="E4" s="1388"/>
      <c r="F4" s="1388" t="s">
        <v>461</v>
      </c>
      <c r="G4" s="1388"/>
      <c r="H4" s="1388"/>
      <c r="I4" s="1388"/>
      <c r="J4" s="1388"/>
      <c r="K4" s="1388"/>
      <c r="L4" s="1391" t="s">
        <v>336</v>
      </c>
      <c r="M4" s="1458"/>
      <c r="N4" s="1458"/>
      <c r="O4" s="1469"/>
      <c r="P4" s="1395"/>
      <c r="R4" s="1376" t="s">
        <v>192</v>
      </c>
      <c r="Z4" s="1399"/>
      <c r="AA4" s="1399"/>
      <c r="AB4" s="1399"/>
    </row>
    <row r="5" spans="1:35">
      <c r="A5" s="1368"/>
      <c r="B5" s="1389"/>
      <c r="C5" s="1370">
        <v>493</v>
      </c>
      <c r="D5" s="1388"/>
      <c r="E5" s="1388"/>
      <c r="F5" s="1388" t="s">
        <v>464</v>
      </c>
      <c r="G5" s="1388"/>
      <c r="H5" s="1388"/>
      <c r="I5" s="1388"/>
      <c r="J5" s="1388"/>
      <c r="K5" s="1388"/>
      <c r="L5" s="1391">
        <v>1</v>
      </c>
      <c r="M5" s="1458"/>
      <c r="N5" s="1458"/>
      <c r="O5" s="1469"/>
      <c r="P5" s="1395"/>
    </row>
    <row r="6" spans="1:35">
      <c r="A6" s="1368"/>
      <c r="B6" s="1389"/>
      <c r="C6" s="1370">
        <v>403</v>
      </c>
      <c r="D6" s="1388"/>
      <c r="E6" s="1388"/>
      <c r="F6" s="1388" t="s">
        <v>337</v>
      </c>
      <c r="G6" s="1401"/>
      <c r="H6" s="1388"/>
      <c r="I6" s="1388"/>
      <c r="J6" s="1388"/>
      <c r="K6" s="1388"/>
      <c r="L6" s="1391" t="s">
        <v>466</v>
      </c>
      <c r="M6" s="1458"/>
      <c r="N6" s="1458"/>
      <c r="O6" s="1469"/>
      <c r="P6" s="1395"/>
      <c r="R6" s="1402"/>
      <c r="S6" s="1402"/>
      <c r="T6" s="1402"/>
      <c r="U6" s="1402"/>
      <c r="V6" s="1402"/>
      <c r="W6" s="1402"/>
      <c r="Z6" s="1403"/>
      <c r="AA6" s="1403"/>
      <c r="AB6" s="1399"/>
    </row>
    <row r="7" spans="1:35">
      <c r="A7" s="1404" t="s">
        <v>2597</v>
      </c>
      <c r="B7" s="1459" t="s">
        <v>467</v>
      </c>
      <c r="C7" s="1406"/>
      <c r="D7" s="1387" t="s">
        <v>352</v>
      </c>
      <c r="E7" s="1407">
        <v>0</v>
      </c>
      <c r="F7" s="1408" t="s">
        <v>3456</v>
      </c>
      <c r="G7" s="1409" t="s">
        <v>336</v>
      </c>
      <c r="H7" s="1410" t="s">
        <v>352</v>
      </c>
      <c r="I7" s="1410" t="s">
        <v>352</v>
      </c>
      <c r="J7" s="1411">
        <v>1</v>
      </c>
      <c r="K7" s="1409" t="s">
        <v>466</v>
      </c>
      <c r="L7" s="1412">
        <v>1</v>
      </c>
      <c r="M7" s="1384"/>
      <c r="N7" s="1421"/>
      <c r="O7" s="1379"/>
      <c r="P7" s="1416"/>
    </row>
    <row r="8" spans="1:35">
      <c r="A8" s="1432">
        <v>934</v>
      </c>
      <c r="B8" s="1459" t="s">
        <v>468</v>
      </c>
      <c r="C8" s="1406" t="s">
        <v>469</v>
      </c>
      <c r="D8" s="1418">
        <v>5</v>
      </c>
      <c r="E8" s="1385" t="s">
        <v>352</v>
      </c>
      <c r="F8" s="1424" t="s">
        <v>1019</v>
      </c>
      <c r="G8" s="1425" t="s">
        <v>465</v>
      </c>
      <c r="H8" s="1427" t="s">
        <v>352</v>
      </c>
      <c r="I8" s="1427" t="s">
        <v>352</v>
      </c>
      <c r="J8" s="1428">
        <v>0</v>
      </c>
      <c r="K8" s="1425" t="s">
        <v>339</v>
      </c>
      <c r="L8" s="1460">
        <v>304</v>
      </c>
      <c r="M8" s="1413">
        <v>1</v>
      </c>
      <c r="N8" s="1414">
        <v>2.7684508409978754</v>
      </c>
      <c r="O8" s="1470" t="s">
        <v>3457</v>
      </c>
      <c r="P8" s="1461"/>
      <c r="Q8" s="1417" t="s">
        <v>2598</v>
      </c>
      <c r="R8" s="1385">
        <v>2</v>
      </c>
      <c r="S8" s="1418">
        <v>1</v>
      </c>
      <c r="T8" s="1418">
        <v>5</v>
      </c>
      <c r="U8" s="1418">
        <v>1</v>
      </c>
      <c r="V8" s="1418">
        <v>1</v>
      </c>
      <c r="W8" s="1418">
        <v>5</v>
      </c>
      <c r="X8" s="1418">
        <v>3</v>
      </c>
      <c r="Y8" s="1419">
        <v>1.05</v>
      </c>
      <c r="Z8" s="1420">
        <v>2.0511146037913162</v>
      </c>
      <c r="AA8" s="1420">
        <v>2.0545118552303872</v>
      </c>
      <c r="AB8" s="1421" t="s">
        <v>3337</v>
      </c>
      <c r="AD8" s="1422">
        <v>1</v>
      </c>
      <c r="AE8" s="1422">
        <v>1.2</v>
      </c>
      <c r="AF8" s="1422">
        <v>1</v>
      </c>
      <c r="AG8" s="1422">
        <v>1</v>
      </c>
      <c r="AH8" s="1422">
        <v>2</v>
      </c>
      <c r="AI8" s="1422">
        <v>1.05</v>
      </c>
    </row>
    <row r="9" spans="1:35">
      <c r="A9" s="1462">
        <v>992</v>
      </c>
      <c r="B9" s="1459" t="s">
        <v>469</v>
      </c>
      <c r="C9" s="1406" t="s">
        <v>469</v>
      </c>
      <c r="D9" s="1418">
        <v>5</v>
      </c>
      <c r="E9" s="1385" t="s">
        <v>352</v>
      </c>
      <c r="F9" s="1424" t="s">
        <v>1023</v>
      </c>
      <c r="G9" s="1425" t="s">
        <v>465</v>
      </c>
      <c r="H9" s="1427" t="s">
        <v>352</v>
      </c>
      <c r="I9" s="1427" t="s">
        <v>352</v>
      </c>
      <c r="J9" s="1428">
        <v>0</v>
      </c>
      <c r="K9" s="1425" t="s">
        <v>339</v>
      </c>
      <c r="L9" s="1460">
        <v>10555.900000000001</v>
      </c>
      <c r="M9" s="1413">
        <v>1</v>
      </c>
      <c r="N9" s="1414">
        <v>2.7684508409978754</v>
      </c>
      <c r="O9" s="1470" t="s">
        <v>3457</v>
      </c>
      <c r="P9" s="1461"/>
      <c r="Q9" s="1417" t="s">
        <v>2598</v>
      </c>
      <c r="R9" s="1385">
        <v>2</v>
      </c>
      <c r="S9" s="1418">
        <v>1</v>
      </c>
      <c r="T9" s="1418">
        <v>5</v>
      </c>
      <c r="U9" s="1418">
        <v>1</v>
      </c>
      <c r="V9" s="1418">
        <v>1</v>
      </c>
      <c r="W9" s="1418">
        <v>5</v>
      </c>
      <c r="X9" s="1418">
        <v>3</v>
      </c>
      <c r="Y9" s="1419">
        <v>1.05</v>
      </c>
      <c r="Z9" s="1420">
        <v>2.0511146037913162</v>
      </c>
      <c r="AA9" s="1420">
        <v>2.0545118552303872</v>
      </c>
      <c r="AB9" s="1421" t="s">
        <v>3337</v>
      </c>
      <c r="AD9" s="1422">
        <v>1</v>
      </c>
      <c r="AE9" s="1422">
        <v>1.2</v>
      </c>
      <c r="AF9" s="1422">
        <v>1</v>
      </c>
      <c r="AG9" s="1422">
        <v>1</v>
      </c>
      <c r="AH9" s="1422">
        <v>2</v>
      </c>
      <c r="AI9" s="1422">
        <v>1.05</v>
      </c>
    </row>
    <row r="10" spans="1:35">
      <c r="A10" s="1471">
        <v>31134</v>
      </c>
      <c r="B10" s="1459" t="s">
        <v>469</v>
      </c>
      <c r="C10" s="1406" t="s">
        <v>469</v>
      </c>
      <c r="D10" s="1418">
        <v>5</v>
      </c>
      <c r="E10" s="1385" t="s">
        <v>352</v>
      </c>
      <c r="F10" s="1424" t="s">
        <v>1017</v>
      </c>
      <c r="G10" s="1425" t="s">
        <v>465</v>
      </c>
      <c r="H10" s="1427" t="s">
        <v>352</v>
      </c>
      <c r="I10" s="1427" t="s">
        <v>352</v>
      </c>
      <c r="J10" s="1428">
        <v>0</v>
      </c>
      <c r="K10" s="1425" t="s">
        <v>339</v>
      </c>
      <c r="L10" s="1460">
        <v>0.24</v>
      </c>
      <c r="M10" s="1413">
        <v>1</v>
      </c>
      <c r="N10" s="1414">
        <v>2.7684508409978754</v>
      </c>
      <c r="O10" s="1470" t="s">
        <v>3457</v>
      </c>
      <c r="P10" s="1461"/>
      <c r="Q10" s="1417" t="s">
        <v>2598</v>
      </c>
      <c r="R10" s="1385">
        <v>2</v>
      </c>
      <c r="S10" s="1418">
        <v>1</v>
      </c>
      <c r="T10" s="1418">
        <v>5</v>
      </c>
      <c r="U10" s="1418">
        <v>1</v>
      </c>
      <c r="V10" s="1418">
        <v>1</v>
      </c>
      <c r="W10" s="1418">
        <v>5</v>
      </c>
      <c r="X10" s="1418">
        <v>3</v>
      </c>
      <c r="Y10" s="1419">
        <v>1.05</v>
      </c>
      <c r="Z10" s="1420">
        <v>2.0511146037913162</v>
      </c>
      <c r="AA10" s="1420">
        <v>2.0545118552303872</v>
      </c>
      <c r="AB10" s="1421" t="s">
        <v>3337</v>
      </c>
      <c r="AD10" s="1422">
        <v>1</v>
      </c>
      <c r="AE10" s="1422">
        <v>1.2</v>
      </c>
      <c r="AF10" s="1422">
        <v>1</v>
      </c>
      <c r="AG10" s="1422">
        <v>1</v>
      </c>
      <c r="AH10" s="1422">
        <v>2</v>
      </c>
      <c r="AI10" s="1422">
        <v>1.05</v>
      </c>
    </row>
    <row r="11" spans="1:35">
      <c r="A11" s="1432">
        <v>1035</v>
      </c>
      <c r="B11" s="1459" t="s">
        <v>469</v>
      </c>
      <c r="C11" s="1406" t="s">
        <v>469</v>
      </c>
      <c r="D11" s="1418">
        <v>5</v>
      </c>
      <c r="E11" s="1385" t="s">
        <v>352</v>
      </c>
      <c r="F11" s="1424" t="s">
        <v>1018</v>
      </c>
      <c r="G11" s="1425" t="s">
        <v>465</v>
      </c>
      <c r="H11" s="1427" t="s">
        <v>352</v>
      </c>
      <c r="I11" s="1427" t="s">
        <v>352</v>
      </c>
      <c r="J11" s="1428">
        <v>0</v>
      </c>
      <c r="K11" s="1425" t="s">
        <v>339</v>
      </c>
      <c r="L11" s="1460">
        <v>0.11</v>
      </c>
      <c r="M11" s="1413">
        <v>1</v>
      </c>
      <c r="N11" s="1414">
        <v>2.7684508409978754</v>
      </c>
      <c r="O11" s="1470" t="s">
        <v>3458</v>
      </c>
      <c r="P11" s="1461"/>
      <c r="Q11" s="1417" t="s">
        <v>2599</v>
      </c>
      <c r="R11" s="1385">
        <v>2</v>
      </c>
      <c r="S11" s="1418">
        <v>1</v>
      </c>
      <c r="T11" s="1418">
        <v>5</v>
      </c>
      <c r="U11" s="1418">
        <v>1</v>
      </c>
      <c r="V11" s="1418">
        <v>1</v>
      </c>
      <c r="W11" s="1418">
        <v>5</v>
      </c>
      <c r="X11" s="1418">
        <v>3</v>
      </c>
      <c r="Y11" s="1419">
        <v>1.05</v>
      </c>
      <c r="Z11" s="1420">
        <v>2.0511146037913162</v>
      </c>
      <c r="AA11" s="1420">
        <v>2.0545118552303872</v>
      </c>
      <c r="AB11" s="1421" t="s">
        <v>3337</v>
      </c>
      <c r="AD11" s="1422">
        <v>1</v>
      </c>
      <c r="AE11" s="1422">
        <v>1.2</v>
      </c>
      <c r="AF11" s="1422">
        <v>1</v>
      </c>
      <c r="AG11" s="1422">
        <v>1</v>
      </c>
      <c r="AH11" s="1422">
        <v>2</v>
      </c>
      <c r="AI11" s="1422">
        <v>1.05</v>
      </c>
    </row>
    <row r="12" spans="1:35">
      <c r="A12" s="1432">
        <v>33087</v>
      </c>
      <c r="B12" s="1459" t="s">
        <v>469</v>
      </c>
      <c r="C12" s="1406" t="s">
        <v>469</v>
      </c>
      <c r="D12" s="1418">
        <v>5</v>
      </c>
      <c r="E12" s="1385" t="s">
        <v>352</v>
      </c>
      <c r="F12" s="1424" t="s">
        <v>3459</v>
      </c>
      <c r="G12" s="1425" t="s">
        <v>44</v>
      </c>
      <c r="H12" s="1427" t="s">
        <v>352</v>
      </c>
      <c r="I12" s="1427" t="s">
        <v>352</v>
      </c>
      <c r="J12" s="1428">
        <v>0</v>
      </c>
      <c r="K12" s="1425" t="s">
        <v>339</v>
      </c>
      <c r="L12" s="1460">
        <v>24.5</v>
      </c>
      <c r="M12" s="1413">
        <v>1</v>
      </c>
      <c r="N12" s="1414">
        <v>2.7684508409978754</v>
      </c>
      <c r="O12" s="1470" t="s">
        <v>3457</v>
      </c>
      <c r="P12" s="1461"/>
      <c r="Q12" s="1417" t="s">
        <v>2598</v>
      </c>
      <c r="R12" s="1385">
        <v>2</v>
      </c>
      <c r="S12" s="1418">
        <v>1</v>
      </c>
      <c r="T12" s="1418">
        <v>5</v>
      </c>
      <c r="U12" s="1418">
        <v>1</v>
      </c>
      <c r="V12" s="1418">
        <v>1</v>
      </c>
      <c r="W12" s="1418">
        <v>5</v>
      </c>
      <c r="X12" s="1418">
        <v>3</v>
      </c>
      <c r="Y12" s="1419">
        <v>1.05</v>
      </c>
      <c r="Z12" s="1420">
        <v>2.0511146037913162</v>
      </c>
      <c r="AA12" s="1420">
        <v>2.0545118552303872</v>
      </c>
      <c r="AB12" s="1421" t="s">
        <v>3337</v>
      </c>
      <c r="AD12" s="1422">
        <v>1</v>
      </c>
      <c r="AE12" s="1422">
        <v>1.2</v>
      </c>
      <c r="AF12" s="1422">
        <v>1</v>
      </c>
      <c r="AG12" s="1422">
        <v>1</v>
      </c>
      <c r="AH12" s="1422">
        <v>2</v>
      </c>
      <c r="AI12" s="1422">
        <v>1.05</v>
      </c>
    </row>
    <row r="13" spans="1:35" ht="24">
      <c r="A13" s="1368">
        <v>1260</v>
      </c>
      <c r="B13" s="1459" t="s">
        <v>469</v>
      </c>
      <c r="C13" s="1406" t="s">
        <v>469</v>
      </c>
      <c r="D13" s="1418">
        <v>5</v>
      </c>
      <c r="E13" s="1385" t="s">
        <v>352</v>
      </c>
      <c r="F13" s="1424" t="s">
        <v>3396</v>
      </c>
      <c r="G13" s="1425" t="s">
        <v>465</v>
      </c>
      <c r="H13" s="1427" t="s">
        <v>352</v>
      </c>
      <c r="I13" s="1427" t="s">
        <v>352</v>
      </c>
      <c r="J13" s="1428">
        <v>0</v>
      </c>
      <c r="K13" s="1425" t="s">
        <v>339</v>
      </c>
      <c r="L13" s="1460">
        <v>919.2</v>
      </c>
      <c r="M13" s="1413">
        <v>1</v>
      </c>
      <c r="N13" s="1414">
        <v>2.7684508409978754</v>
      </c>
      <c r="O13" s="1472" t="s">
        <v>3460</v>
      </c>
      <c r="P13" s="1461"/>
      <c r="Q13" s="1417" t="s">
        <v>2600</v>
      </c>
      <c r="R13" s="1385">
        <v>2</v>
      </c>
      <c r="S13" s="1418">
        <v>1</v>
      </c>
      <c r="T13" s="1418">
        <v>5</v>
      </c>
      <c r="U13" s="1418">
        <v>1</v>
      </c>
      <c r="V13" s="1418">
        <v>1</v>
      </c>
      <c r="W13" s="1418">
        <v>5</v>
      </c>
      <c r="X13" s="1418">
        <v>3</v>
      </c>
      <c r="Y13" s="1419">
        <v>1.05</v>
      </c>
      <c r="Z13" s="1420">
        <v>2.0511146037913162</v>
      </c>
      <c r="AA13" s="1420">
        <v>2.0545118552303872</v>
      </c>
      <c r="AB13" s="1421" t="s">
        <v>3337</v>
      </c>
      <c r="AD13" s="1422">
        <v>1</v>
      </c>
      <c r="AE13" s="1422">
        <v>1.2</v>
      </c>
      <c r="AF13" s="1422">
        <v>1</v>
      </c>
      <c r="AG13" s="1422">
        <v>1</v>
      </c>
      <c r="AH13" s="1422">
        <v>2</v>
      </c>
      <c r="AI13" s="1422">
        <v>1.05</v>
      </c>
    </row>
    <row r="14" spans="1:35">
      <c r="A14" s="1462">
        <v>1132</v>
      </c>
      <c r="B14" s="1459" t="s">
        <v>469</v>
      </c>
      <c r="C14" s="1406" t="s">
        <v>469</v>
      </c>
      <c r="D14" s="1418">
        <v>5</v>
      </c>
      <c r="E14" s="1385" t="s">
        <v>352</v>
      </c>
      <c r="F14" s="1424" t="s">
        <v>540</v>
      </c>
      <c r="G14" s="1425" t="s">
        <v>465</v>
      </c>
      <c r="H14" s="1427" t="s">
        <v>352</v>
      </c>
      <c r="I14" s="1427" t="s">
        <v>352</v>
      </c>
      <c r="J14" s="1428">
        <v>0</v>
      </c>
      <c r="K14" s="1425" t="s">
        <v>339</v>
      </c>
      <c r="L14" s="1460">
        <v>3748.81</v>
      </c>
      <c r="M14" s="1413">
        <v>1</v>
      </c>
      <c r="N14" s="1414">
        <v>2.7684508409978754</v>
      </c>
      <c r="O14" s="1470" t="s">
        <v>3457</v>
      </c>
      <c r="P14" s="1461"/>
      <c r="Q14" s="1417" t="s">
        <v>2598</v>
      </c>
      <c r="R14" s="1385">
        <v>2</v>
      </c>
      <c r="S14" s="1418">
        <v>1</v>
      </c>
      <c r="T14" s="1418">
        <v>5</v>
      </c>
      <c r="U14" s="1418">
        <v>1</v>
      </c>
      <c r="V14" s="1418">
        <v>1</v>
      </c>
      <c r="W14" s="1418">
        <v>5</v>
      </c>
      <c r="X14" s="1418">
        <v>3</v>
      </c>
      <c r="Y14" s="1419">
        <v>1.05</v>
      </c>
      <c r="Z14" s="1420">
        <v>2.0511146037913162</v>
      </c>
      <c r="AA14" s="1420">
        <v>2.0545118552303872</v>
      </c>
      <c r="AB14" s="1421" t="s">
        <v>3337</v>
      </c>
      <c r="AD14" s="1422">
        <v>1</v>
      </c>
      <c r="AE14" s="1422">
        <v>1.2</v>
      </c>
      <c r="AF14" s="1422">
        <v>1</v>
      </c>
      <c r="AG14" s="1422">
        <v>1</v>
      </c>
      <c r="AH14" s="1422">
        <v>2</v>
      </c>
      <c r="AI14" s="1422">
        <v>1.05</v>
      </c>
    </row>
    <row r="15" spans="1:35">
      <c r="A15" s="1432">
        <v>965</v>
      </c>
      <c r="B15" s="1459" t="s">
        <v>469</v>
      </c>
      <c r="C15" s="1406" t="s">
        <v>469</v>
      </c>
      <c r="D15" s="1418">
        <v>5</v>
      </c>
      <c r="E15" s="1385" t="s">
        <v>352</v>
      </c>
      <c r="F15" s="1424" t="s">
        <v>2870</v>
      </c>
      <c r="G15" s="1425" t="s">
        <v>336</v>
      </c>
      <c r="H15" s="1427" t="s">
        <v>352</v>
      </c>
      <c r="I15" s="1427" t="s">
        <v>352</v>
      </c>
      <c r="J15" s="1428">
        <v>0</v>
      </c>
      <c r="K15" s="1425" t="s">
        <v>339</v>
      </c>
      <c r="L15" s="1460">
        <v>104.55</v>
      </c>
      <c r="M15" s="1413">
        <v>1</v>
      </c>
      <c r="N15" s="1414">
        <v>2.7684508409978754</v>
      </c>
      <c r="O15" s="1470" t="s">
        <v>3457</v>
      </c>
      <c r="P15" s="1461"/>
      <c r="Q15" s="1417" t="s">
        <v>2598</v>
      </c>
      <c r="R15" s="1385">
        <v>2</v>
      </c>
      <c r="S15" s="1418">
        <v>1</v>
      </c>
      <c r="T15" s="1418">
        <v>5</v>
      </c>
      <c r="U15" s="1418">
        <v>1</v>
      </c>
      <c r="V15" s="1418">
        <v>1</v>
      </c>
      <c r="W15" s="1418">
        <v>5</v>
      </c>
      <c r="X15" s="1418">
        <v>3</v>
      </c>
      <c r="Y15" s="1419">
        <v>1.05</v>
      </c>
      <c r="Z15" s="1420">
        <v>2.0511146037913162</v>
      </c>
      <c r="AA15" s="1420">
        <v>2.0545118552303872</v>
      </c>
      <c r="AB15" s="1421" t="s">
        <v>3337</v>
      </c>
      <c r="AD15" s="1422">
        <v>1</v>
      </c>
      <c r="AE15" s="1422">
        <v>1.2</v>
      </c>
      <c r="AF15" s="1422">
        <v>1</v>
      </c>
      <c r="AG15" s="1422">
        <v>1</v>
      </c>
      <c r="AH15" s="1422">
        <v>2</v>
      </c>
      <c r="AI15" s="1422">
        <v>1.05</v>
      </c>
    </row>
    <row r="16" spans="1:35">
      <c r="A16" s="1432">
        <v>3222</v>
      </c>
      <c r="B16" s="1459" t="s">
        <v>469</v>
      </c>
      <c r="C16" s="1406" t="s">
        <v>469</v>
      </c>
      <c r="D16" s="1418">
        <v>5</v>
      </c>
      <c r="E16" s="1385" t="s">
        <v>352</v>
      </c>
      <c r="F16" s="1424" t="s">
        <v>3350</v>
      </c>
      <c r="G16" s="1425" t="s">
        <v>465</v>
      </c>
      <c r="H16" s="1427" t="s">
        <v>352</v>
      </c>
      <c r="I16" s="1427" t="s">
        <v>352</v>
      </c>
      <c r="J16" s="1428">
        <v>0</v>
      </c>
      <c r="K16" s="1425" t="s">
        <v>339</v>
      </c>
      <c r="L16" s="1460">
        <v>29.62</v>
      </c>
      <c r="M16" s="1413">
        <v>1</v>
      </c>
      <c r="N16" s="1414">
        <v>2.7684508409978754</v>
      </c>
      <c r="O16" s="1470" t="s">
        <v>3457</v>
      </c>
      <c r="P16" s="1461"/>
      <c r="Q16" s="1417" t="s">
        <v>2598</v>
      </c>
      <c r="R16" s="1385">
        <v>2</v>
      </c>
      <c r="S16" s="1418">
        <v>1</v>
      </c>
      <c r="T16" s="1418">
        <v>5</v>
      </c>
      <c r="U16" s="1418">
        <v>1</v>
      </c>
      <c r="V16" s="1418">
        <v>1</v>
      </c>
      <c r="W16" s="1418">
        <v>5</v>
      </c>
      <c r="X16" s="1418">
        <v>3</v>
      </c>
      <c r="Y16" s="1419">
        <v>1.05</v>
      </c>
      <c r="Z16" s="1420">
        <v>2.0511146037913162</v>
      </c>
      <c r="AA16" s="1420">
        <v>2.0545118552303872</v>
      </c>
      <c r="AB16" s="1421" t="s">
        <v>3337</v>
      </c>
      <c r="AD16" s="1422">
        <v>1</v>
      </c>
      <c r="AE16" s="1422">
        <v>1.2</v>
      </c>
      <c r="AF16" s="1422">
        <v>1</v>
      </c>
      <c r="AG16" s="1422">
        <v>1</v>
      </c>
      <c r="AH16" s="1422">
        <v>2</v>
      </c>
      <c r="AI16" s="1422">
        <v>1.05</v>
      </c>
    </row>
    <row r="17" spans="1:35">
      <c r="A17" s="1432">
        <v>1265</v>
      </c>
      <c r="B17" s="1459" t="s">
        <v>469</v>
      </c>
      <c r="C17" s="1406" t="s">
        <v>469</v>
      </c>
      <c r="D17" s="1418">
        <v>5</v>
      </c>
      <c r="E17" s="1385" t="s">
        <v>352</v>
      </c>
      <c r="F17" s="1424" t="s">
        <v>3412</v>
      </c>
      <c r="G17" s="1425" t="s">
        <v>465</v>
      </c>
      <c r="H17" s="1427" t="s">
        <v>352</v>
      </c>
      <c r="I17" s="1427" t="s">
        <v>352</v>
      </c>
      <c r="J17" s="1428">
        <v>0</v>
      </c>
      <c r="K17" s="1425" t="s">
        <v>339</v>
      </c>
      <c r="L17" s="1460">
        <v>1.8</v>
      </c>
      <c r="M17" s="1413">
        <v>1</v>
      </c>
      <c r="N17" s="1414">
        <v>2.7684508409978754</v>
      </c>
      <c r="O17" s="1470" t="s">
        <v>3457</v>
      </c>
      <c r="P17" s="1461"/>
      <c r="Q17" s="1417" t="s">
        <v>2598</v>
      </c>
      <c r="R17" s="1385">
        <v>2</v>
      </c>
      <c r="S17" s="1418">
        <v>1</v>
      </c>
      <c r="T17" s="1418">
        <v>5</v>
      </c>
      <c r="U17" s="1418">
        <v>1</v>
      </c>
      <c r="V17" s="1418">
        <v>1</v>
      </c>
      <c r="W17" s="1418">
        <v>5</v>
      </c>
      <c r="X17" s="1418">
        <v>3</v>
      </c>
      <c r="Y17" s="1419">
        <v>1.05</v>
      </c>
      <c r="Z17" s="1420">
        <v>2.0511146037913162</v>
      </c>
      <c r="AA17" s="1420">
        <v>2.0545118552303872</v>
      </c>
      <c r="AB17" s="1421" t="s">
        <v>3337</v>
      </c>
      <c r="AD17" s="1422">
        <v>1</v>
      </c>
      <c r="AE17" s="1422">
        <v>1.2</v>
      </c>
      <c r="AF17" s="1422">
        <v>1</v>
      </c>
      <c r="AG17" s="1422">
        <v>1</v>
      </c>
      <c r="AH17" s="1422">
        <v>2</v>
      </c>
      <c r="AI17" s="1422">
        <v>1.05</v>
      </c>
    </row>
    <row r="18" spans="1:35">
      <c r="A18" s="1432">
        <v>50</v>
      </c>
      <c r="B18" s="1459" t="s">
        <v>469</v>
      </c>
      <c r="C18" s="1406" t="s">
        <v>469</v>
      </c>
      <c r="D18" s="1418">
        <v>5</v>
      </c>
      <c r="E18" s="1385" t="s">
        <v>352</v>
      </c>
      <c r="F18" s="1424" t="s">
        <v>2177</v>
      </c>
      <c r="G18" s="1425" t="s">
        <v>191</v>
      </c>
      <c r="H18" s="1427" t="s">
        <v>352</v>
      </c>
      <c r="I18" s="1427" t="s">
        <v>352</v>
      </c>
      <c r="J18" s="1428">
        <v>0</v>
      </c>
      <c r="K18" s="1425" t="s">
        <v>339</v>
      </c>
      <c r="L18" s="1460">
        <v>0.41</v>
      </c>
      <c r="M18" s="1413">
        <v>1</v>
      </c>
      <c r="N18" s="1414">
        <v>2.7684508409978754</v>
      </c>
      <c r="O18" s="1470" t="s">
        <v>3457</v>
      </c>
      <c r="P18" s="1461"/>
      <c r="Q18" s="1417" t="s">
        <v>2598</v>
      </c>
      <c r="R18" s="1385">
        <v>2</v>
      </c>
      <c r="S18" s="1418">
        <v>1</v>
      </c>
      <c r="T18" s="1418">
        <v>5</v>
      </c>
      <c r="U18" s="1418">
        <v>1</v>
      </c>
      <c r="V18" s="1418">
        <v>1</v>
      </c>
      <c r="W18" s="1418">
        <v>5</v>
      </c>
      <c r="X18" s="1418">
        <v>3</v>
      </c>
      <c r="Y18" s="1419">
        <v>1.05</v>
      </c>
      <c r="Z18" s="1420">
        <v>2.0511146037913162</v>
      </c>
      <c r="AA18" s="1420">
        <v>2.0545118552303872</v>
      </c>
      <c r="AB18" s="1421" t="s">
        <v>3337</v>
      </c>
      <c r="AD18" s="1422">
        <v>1</v>
      </c>
      <c r="AE18" s="1422">
        <v>1.2</v>
      </c>
      <c r="AF18" s="1422">
        <v>1</v>
      </c>
      <c r="AG18" s="1422">
        <v>1</v>
      </c>
      <c r="AH18" s="1422">
        <v>2</v>
      </c>
      <c r="AI18" s="1422">
        <v>1.05</v>
      </c>
    </row>
    <row r="19" spans="1:35">
      <c r="A19" s="1432">
        <v>956</v>
      </c>
      <c r="B19" s="1459" t="s">
        <v>469</v>
      </c>
      <c r="C19" s="1406" t="s">
        <v>469</v>
      </c>
      <c r="D19" s="1418">
        <v>5</v>
      </c>
      <c r="E19" s="1385" t="s">
        <v>352</v>
      </c>
      <c r="F19" s="1424" t="s">
        <v>2915</v>
      </c>
      <c r="G19" s="1425" t="s">
        <v>336</v>
      </c>
      <c r="H19" s="1427" t="s">
        <v>352</v>
      </c>
      <c r="I19" s="1427" t="s">
        <v>352</v>
      </c>
      <c r="J19" s="1428">
        <v>0</v>
      </c>
      <c r="K19" s="1425" t="s">
        <v>339</v>
      </c>
      <c r="L19" s="1460">
        <v>3.6</v>
      </c>
      <c r="M19" s="1413">
        <v>1</v>
      </c>
      <c r="N19" s="1414">
        <v>2.7684508409978754</v>
      </c>
      <c r="O19" s="1470" t="s">
        <v>3457</v>
      </c>
      <c r="P19" s="1461"/>
      <c r="Q19" s="1417" t="s">
        <v>2598</v>
      </c>
      <c r="R19" s="1385">
        <v>2</v>
      </c>
      <c r="S19" s="1418">
        <v>1</v>
      </c>
      <c r="T19" s="1418">
        <v>5</v>
      </c>
      <c r="U19" s="1418">
        <v>1</v>
      </c>
      <c r="V19" s="1418">
        <v>1</v>
      </c>
      <c r="W19" s="1418">
        <v>5</v>
      </c>
      <c r="X19" s="1418">
        <v>3</v>
      </c>
      <c r="Y19" s="1419">
        <v>1.05</v>
      </c>
      <c r="Z19" s="1420">
        <v>2.0511146037913162</v>
      </c>
      <c r="AA19" s="1420">
        <v>2.0545118552303872</v>
      </c>
      <c r="AB19" s="1421" t="s">
        <v>3337</v>
      </c>
      <c r="AD19" s="1422">
        <v>1</v>
      </c>
      <c r="AE19" s="1422">
        <v>1.2</v>
      </c>
      <c r="AF19" s="1422">
        <v>1</v>
      </c>
      <c r="AG19" s="1422">
        <v>1</v>
      </c>
      <c r="AH19" s="1422">
        <v>2</v>
      </c>
      <c r="AI19" s="1422">
        <v>1.05</v>
      </c>
    </row>
    <row r="20" spans="1:35" ht="30.75" customHeight="1">
      <c r="A20" s="1432">
        <v>3822</v>
      </c>
      <c r="B20" s="1459" t="s">
        <v>469</v>
      </c>
      <c r="C20" s="1406" t="s">
        <v>469</v>
      </c>
      <c r="D20" s="1418">
        <v>5</v>
      </c>
      <c r="E20" s="1385" t="s">
        <v>352</v>
      </c>
      <c r="F20" s="1424" t="s">
        <v>1363</v>
      </c>
      <c r="G20" s="1425" t="s">
        <v>465</v>
      </c>
      <c r="H20" s="1427" t="s">
        <v>352</v>
      </c>
      <c r="I20" s="1427" t="s">
        <v>352</v>
      </c>
      <c r="J20" s="1428">
        <v>0</v>
      </c>
      <c r="K20" s="1425" t="s">
        <v>339</v>
      </c>
      <c r="L20" s="1460">
        <v>1882</v>
      </c>
      <c r="M20" s="1413">
        <v>1</v>
      </c>
      <c r="N20" s="1414">
        <v>2.7684508409978754</v>
      </c>
      <c r="O20" s="1470" t="s">
        <v>3457</v>
      </c>
      <c r="P20" s="1461"/>
      <c r="Q20" s="1417" t="s">
        <v>2598</v>
      </c>
      <c r="R20" s="1385">
        <v>2</v>
      </c>
      <c r="S20" s="1418">
        <v>1</v>
      </c>
      <c r="T20" s="1418">
        <v>5</v>
      </c>
      <c r="U20" s="1418">
        <v>1</v>
      </c>
      <c r="V20" s="1418">
        <v>1</v>
      </c>
      <c r="W20" s="1418">
        <v>5</v>
      </c>
      <c r="X20" s="1418">
        <v>3</v>
      </c>
      <c r="Y20" s="1419">
        <v>1.05</v>
      </c>
      <c r="Z20" s="1420">
        <v>2.0511146037913162</v>
      </c>
      <c r="AA20" s="1420">
        <v>2.0545118552303872</v>
      </c>
      <c r="AB20" s="1421" t="s">
        <v>3337</v>
      </c>
      <c r="AD20" s="1422">
        <v>1</v>
      </c>
      <c r="AE20" s="1422">
        <v>1.2</v>
      </c>
      <c r="AF20" s="1422">
        <v>1</v>
      </c>
      <c r="AG20" s="1422">
        <v>1</v>
      </c>
      <c r="AH20" s="1422">
        <v>2</v>
      </c>
      <c r="AI20" s="1422">
        <v>1.05</v>
      </c>
    </row>
    <row r="21" spans="1:35">
      <c r="A21" s="1432">
        <v>252</v>
      </c>
      <c r="B21" s="1459" t="s">
        <v>469</v>
      </c>
      <c r="C21" s="1406" t="s">
        <v>469</v>
      </c>
      <c r="D21" s="1418">
        <v>5</v>
      </c>
      <c r="E21" s="1385" t="s">
        <v>352</v>
      </c>
      <c r="F21" s="1424" t="s">
        <v>3167</v>
      </c>
      <c r="G21" s="1425" t="s">
        <v>465</v>
      </c>
      <c r="H21" s="1427" t="s">
        <v>352</v>
      </c>
      <c r="I21" s="1427" t="s">
        <v>352</v>
      </c>
      <c r="J21" s="1428">
        <v>0</v>
      </c>
      <c r="K21" s="1425" t="s">
        <v>339</v>
      </c>
      <c r="L21" s="1460">
        <v>891.62</v>
      </c>
      <c r="M21" s="1413">
        <v>1</v>
      </c>
      <c r="N21" s="1414">
        <v>2.7684508409978754</v>
      </c>
      <c r="O21" s="1470" t="s">
        <v>3457</v>
      </c>
      <c r="P21" s="1461"/>
      <c r="Q21" s="1417" t="s">
        <v>2598</v>
      </c>
      <c r="R21" s="1385">
        <v>2</v>
      </c>
      <c r="S21" s="1418">
        <v>1</v>
      </c>
      <c r="T21" s="1418">
        <v>5</v>
      </c>
      <c r="U21" s="1418">
        <v>1</v>
      </c>
      <c r="V21" s="1418">
        <v>1</v>
      </c>
      <c r="W21" s="1418">
        <v>5</v>
      </c>
      <c r="X21" s="1418">
        <v>3</v>
      </c>
      <c r="Y21" s="1419">
        <v>1.05</v>
      </c>
      <c r="Z21" s="1420">
        <v>2.0511146037913162</v>
      </c>
      <c r="AA21" s="1420">
        <v>2.0545118552303872</v>
      </c>
      <c r="AB21" s="1421" t="s">
        <v>3337</v>
      </c>
      <c r="AD21" s="1422">
        <v>1</v>
      </c>
      <c r="AE21" s="1422">
        <v>1.2</v>
      </c>
      <c r="AF21" s="1422">
        <v>1</v>
      </c>
      <c r="AG21" s="1422">
        <v>1</v>
      </c>
      <c r="AH21" s="1422">
        <v>2</v>
      </c>
      <c r="AI21" s="1422">
        <v>1.05</v>
      </c>
    </row>
    <row r="22" spans="1:35">
      <c r="A22" s="1432">
        <v>1018</v>
      </c>
      <c r="B22" s="1459" t="s">
        <v>469</v>
      </c>
      <c r="C22" s="1406" t="s">
        <v>469</v>
      </c>
      <c r="D22" s="1418">
        <v>5</v>
      </c>
      <c r="E22" s="1385" t="s">
        <v>352</v>
      </c>
      <c r="F22" s="1424" t="s">
        <v>3461</v>
      </c>
      <c r="G22" s="1425" t="s">
        <v>336</v>
      </c>
      <c r="H22" s="1427" t="s">
        <v>352</v>
      </c>
      <c r="I22" s="1427" t="s">
        <v>352</v>
      </c>
      <c r="J22" s="1428">
        <v>0</v>
      </c>
      <c r="K22" s="1425" t="s">
        <v>339</v>
      </c>
      <c r="L22" s="1460">
        <v>308.7</v>
      </c>
      <c r="M22" s="1413">
        <v>1</v>
      </c>
      <c r="N22" s="1414">
        <v>2.7684508409978754</v>
      </c>
      <c r="O22" s="1470" t="s">
        <v>3462</v>
      </c>
      <c r="P22" s="1461"/>
      <c r="Q22" s="1417" t="s">
        <v>2601</v>
      </c>
      <c r="R22" s="1385">
        <v>2</v>
      </c>
      <c r="S22" s="1418">
        <v>1</v>
      </c>
      <c r="T22" s="1418">
        <v>5</v>
      </c>
      <c r="U22" s="1418">
        <v>1</v>
      </c>
      <c r="V22" s="1418">
        <v>1</v>
      </c>
      <c r="W22" s="1418">
        <v>5</v>
      </c>
      <c r="X22" s="1418">
        <v>3</v>
      </c>
      <c r="Y22" s="1419">
        <v>1.05</v>
      </c>
      <c r="Z22" s="1420">
        <v>2.0511146037913162</v>
      </c>
      <c r="AA22" s="1420">
        <v>2.0545118552303872</v>
      </c>
      <c r="AB22" s="1421" t="s">
        <v>3337</v>
      </c>
      <c r="AD22" s="1422">
        <v>1</v>
      </c>
      <c r="AE22" s="1422">
        <v>1.2</v>
      </c>
      <c r="AF22" s="1422">
        <v>1</v>
      </c>
      <c r="AG22" s="1422">
        <v>1</v>
      </c>
      <c r="AH22" s="1422">
        <v>2</v>
      </c>
      <c r="AI22" s="1422">
        <v>1.05</v>
      </c>
    </row>
    <row r="23" spans="1:35">
      <c r="A23" s="1432">
        <v>930</v>
      </c>
      <c r="B23" s="1459" t="s">
        <v>469</v>
      </c>
      <c r="C23" s="1406" t="s">
        <v>469</v>
      </c>
      <c r="D23" s="1418">
        <v>5</v>
      </c>
      <c r="E23" s="1385" t="s">
        <v>352</v>
      </c>
      <c r="F23" s="1424" t="s">
        <v>3463</v>
      </c>
      <c r="G23" s="1425" t="s">
        <v>465</v>
      </c>
      <c r="H23" s="1427" t="s">
        <v>352</v>
      </c>
      <c r="I23" s="1427" t="s">
        <v>352</v>
      </c>
      <c r="J23" s="1428">
        <v>0</v>
      </c>
      <c r="K23" s="1425" t="s">
        <v>339</v>
      </c>
      <c r="L23" s="1460">
        <v>20</v>
      </c>
      <c r="M23" s="1413">
        <v>1</v>
      </c>
      <c r="N23" s="1414">
        <v>2.7684508409978754</v>
      </c>
      <c r="O23" s="1470" t="s">
        <v>3457</v>
      </c>
      <c r="P23" s="1461"/>
      <c r="Q23" s="1417" t="s">
        <v>2598</v>
      </c>
      <c r="R23" s="1385">
        <v>2</v>
      </c>
      <c r="S23" s="1418">
        <v>1</v>
      </c>
      <c r="T23" s="1418">
        <v>5</v>
      </c>
      <c r="U23" s="1418">
        <v>1</v>
      </c>
      <c r="V23" s="1418">
        <v>1</v>
      </c>
      <c r="W23" s="1418">
        <v>5</v>
      </c>
      <c r="X23" s="1418">
        <v>3</v>
      </c>
      <c r="Y23" s="1419">
        <v>1.05</v>
      </c>
      <c r="Z23" s="1420">
        <v>2.0511146037913162</v>
      </c>
      <c r="AA23" s="1420">
        <v>2.0545118552303872</v>
      </c>
      <c r="AB23" s="1421" t="s">
        <v>3337</v>
      </c>
      <c r="AD23" s="1422">
        <v>1</v>
      </c>
      <c r="AE23" s="1422">
        <v>1.2</v>
      </c>
      <c r="AF23" s="1422">
        <v>1</v>
      </c>
      <c r="AG23" s="1422">
        <v>1</v>
      </c>
      <c r="AH23" s="1422">
        <v>2</v>
      </c>
      <c r="AI23" s="1422">
        <v>1.05</v>
      </c>
    </row>
    <row r="24" spans="1:35" ht="24">
      <c r="A24" s="1435" t="s">
        <v>1861</v>
      </c>
      <c r="B24" s="1459" t="s">
        <v>90</v>
      </c>
      <c r="C24" s="1406" t="s">
        <v>469</v>
      </c>
      <c r="D24" s="1418">
        <v>5</v>
      </c>
      <c r="E24" s="1385" t="s">
        <v>352</v>
      </c>
      <c r="F24" s="1424" t="s">
        <v>3066</v>
      </c>
      <c r="G24" s="1425" t="s">
        <v>336</v>
      </c>
      <c r="H24" s="1427" t="s">
        <v>352</v>
      </c>
      <c r="I24" s="1427" t="s">
        <v>352</v>
      </c>
      <c r="J24" s="1428">
        <v>0</v>
      </c>
      <c r="K24" s="1425" t="s">
        <v>341</v>
      </c>
      <c r="L24" s="1460">
        <v>1031.865</v>
      </c>
      <c r="M24" s="1413">
        <v>1</v>
      </c>
      <c r="N24" s="1414">
        <v>3.204501913832877</v>
      </c>
      <c r="O24" s="1470" t="s">
        <v>3464</v>
      </c>
      <c r="P24" s="1461"/>
      <c r="Q24" s="1463" t="s">
        <v>2602</v>
      </c>
      <c r="R24" s="1385">
        <v>4</v>
      </c>
      <c r="S24" s="1418">
        <v>5</v>
      </c>
      <c r="T24" s="1418" t="s">
        <v>194</v>
      </c>
      <c r="U24" s="1418" t="s">
        <v>194</v>
      </c>
      <c r="V24" s="1418" t="s">
        <v>194</v>
      </c>
      <c r="W24" s="1418" t="s">
        <v>194</v>
      </c>
      <c r="X24" s="1418">
        <v>5</v>
      </c>
      <c r="Y24" s="1419">
        <v>2</v>
      </c>
      <c r="Z24" s="1420">
        <v>1.5598204153209623</v>
      </c>
      <c r="AA24" s="1420">
        <v>2.2783828565357878</v>
      </c>
      <c r="AB24" s="1421" t="s">
        <v>52</v>
      </c>
      <c r="AD24" s="1422">
        <v>1.5</v>
      </c>
      <c r="AE24" s="1422">
        <v>1</v>
      </c>
      <c r="AF24" s="1422">
        <v>1</v>
      </c>
      <c r="AG24" s="1422">
        <v>1</v>
      </c>
      <c r="AH24" s="1422">
        <v>1</v>
      </c>
      <c r="AI24" s="1422">
        <v>1.2</v>
      </c>
    </row>
    <row r="25" spans="1:35" ht="24">
      <c r="A25" s="1435" t="s">
        <v>1868</v>
      </c>
      <c r="B25" s="1459" t="s">
        <v>469</v>
      </c>
      <c r="C25" s="1406" t="s">
        <v>469</v>
      </c>
      <c r="D25" s="1418">
        <v>5</v>
      </c>
      <c r="E25" s="1385" t="s">
        <v>352</v>
      </c>
      <c r="F25" s="1424" t="s">
        <v>3378</v>
      </c>
      <c r="G25" s="1425" t="s">
        <v>336</v>
      </c>
      <c r="H25" s="1427" t="s">
        <v>352</v>
      </c>
      <c r="I25" s="1427" t="s">
        <v>352</v>
      </c>
      <c r="J25" s="1428">
        <v>0</v>
      </c>
      <c r="K25" s="1425" t="s">
        <v>341</v>
      </c>
      <c r="L25" s="1460">
        <v>10775.188000000002</v>
      </c>
      <c r="M25" s="1413">
        <v>1</v>
      </c>
      <c r="N25" s="1414">
        <v>3.204501913832877</v>
      </c>
      <c r="O25" s="1470" t="s">
        <v>3465</v>
      </c>
      <c r="P25" s="1461"/>
      <c r="Q25" s="1463" t="s">
        <v>2603</v>
      </c>
      <c r="R25" s="1385">
        <v>4</v>
      </c>
      <c r="S25" s="1418">
        <v>5</v>
      </c>
      <c r="T25" s="1418" t="s">
        <v>194</v>
      </c>
      <c r="U25" s="1418" t="s">
        <v>194</v>
      </c>
      <c r="V25" s="1418" t="s">
        <v>194</v>
      </c>
      <c r="W25" s="1418" t="s">
        <v>194</v>
      </c>
      <c r="X25" s="1418">
        <v>5</v>
      </c>
      <c r="Y25" s="1419">
        <v>2</v>
      </c>
      <c r="Z25" s="1420">
        <v>1.5598204153209623</v>
      </c>
      <c r="AA25" s="1420">
        <v>2.2783828565357878</v>
      </c>
      <c r="AB25" s="1421" t="s">
        <v>52</v>
      </c>
      <c r="AD25" s="1422">
        <v>1.5</v>
      </c>
      <c r="AE25" s="1422">
        <v>1</v>
      </c>
      <c r="AF25" s="1422">
        <v>1</v>
      </c>
      <c r="AG25" s="1422">
        <v>1</v>
      </c>
      <c r="AH25" s="1422">
        <v>1</v>
      </c>
      <c r="AI25" s="1422">
        <v>1.2</v>
      </c>
    </row>
    <row r="26" spans="1:35" ht="27.75" customHeight="1">
      <c r="A26" s="1432">
        <v>1421</v>
      </c>
      <c r="B26" s="1459" t="s">
        <v>91</v>
      </c>
      <c r="C26" s="1406" t="s">
        <v>469</v>
      </c>
      <c r="D26" s="1418">
        <v>5</v>
      </c>
      <c r="E26" s="1385" t="s">
        <v>352</v>
      </c>
      <c r="F26" s="1424" t="s">
        <v>3466</v>
      </c>
      <c r="G26" s="1425" t="s">
        <v>336</v>
      </c>
      <c r="H26" s="1427" t="s">
        <v>352</v>
      </c>
      <c r="I26" s="1427" t="s">
        <v>352</v>
      </c>
      <c r="J26" s="1428">
        <v>0</v>
      </c>
      <c r="K26" s="1425" t="s">
        <v>339</v>
      </c>
      <c r="L26" s="1460">
        <v>29.62</v>
      </c>
      <c r="M26" s="1413">
        <v>1</v>
      </c>
      <c r="N26" s="1414">
        <v>2.7619790862579725</v>
      </c>
      <c r="O26" s="1470" t="s">
        <v>3467</v>
      </c>
      <c r="P26" s="1461"/>
      <c r="Q26" s="1417" t="s">
        <v>352</v>
      </c>
      <c r="R26" s="1385">
        <v>2</v>
      </c>
      <c r="S26" s="1418">
        <v>1</v>
      </c>
      <c r="T26" s="1418">
        <v>5</v>
      </c>
      <c r="U26" s="1418">
        <v>1</v>
      </c>
      <c r="V26" s="1418">
        <v>1</v>
      </c>
      <c r="W26" s="1418">
        <v>5</v>
      </c>
      <c r="X26" s="1418">
        <v>6</v>
      </c>
      <c r="Y26" s="1419">
        <v>1.05</v>
      </c>
      <c r="Z26" s="1420">
        <v>2.0477151450930107</v>
      </c>
      <c r="AA26" s="1420">
        <v>2.0511146037913162</v>
      </c>
      <c r="AB26" s="1421" t="s">
        <v>3337</v>
      </c>
      <c r="AD26" s="1422">
        <v>1</v>
      </c>
      <c r="AE26" s="1422">
        <v>1.2</v>
      </c>
      <c r="AF26" s="1422">
        <v>1</v>
      </c>
      <c r="AG26" s="1422">
        <v>1</v>
      </c>
      <c r="AH26" s="1422">
        <v>2</v>
      </c>
      <c r="AI26" s="1422">
        <v>1</v>
      </c>
    </row>
    <row r="27" spans="1:35" ht="33" customHeight="1">
      <c r="A27" s="1432">
        <v>1401</v>
      </c>
      <c r="B27" s="1459" t="s">
        <v>469</v>
      </c>
      <c r="C27" s="1406" t="s">
        <v>469</v>
      </c>
      <c r="D27" s="1418">
        <v>5</v>
      </c>
      <c r="E27" s="1385" t="s">
        <v>352</v>
      </c>
      <c r="F27" s="1424" t="s">
        <v>3452</v>
      </c>
      <c r="G27" s="1425" t="s">
        <v>336</v>
      </c>
      <c r="H27" s="1427" t="s">
        <v>352</v>
      </c>
      <c r="I27" s="1427" t="s">
        <v>352</v>
      </c>
      <c r="J27" s="1428">
        <v>0</v>
      </c>
      <c r="K27" s="1425" t="s">
        <v>339</v>
      </c>
      <c r="L27" s="1460">
        <v>1812.62</v>
      </c>
      <c r="M27" s="1413">
        <v>1</v>
      </c>
      <c r="N27" s="1414">
        <v>2.7619790862579725</v>
      </c>
      <c r="O27" s="1470" t="s">
        <v>3467</v>
      </c>
      <c r="P27" s="1461"/>
      <c r="Q27" s="1417" t="s">
        <v>352</v>
      </c>
      <c r="R27" s="1385">
        <v>2</v>
      </c>
      <c r="S27" s="1418">
        <v>1</v>
      </c>
      <c r="T27" s="1418">
        <v>5</v>
      </c>
      <c r="U27" s="1418">
        <v>1</v>
      </c>
      <c r="V27" s="1418">
        <v>1</v>
      </c>
      <c r="W27" s="1418">
        <v>5</v>
      </c>
      <c r="X27" s="1418">
        <v>6</v>
      </c>
      <c r="Y27" s="1419">
        <v>1.05</v>
      </c>
      <c r="Z27" s="1420">
        <v>2.0477151450930107</v>
      </c>
      <c r="AA27" s="1420">
        <v>2.0511146037913162</v>
      </c>
      <c r="AB27" s="1421" t="s">
        <v>3337</v>
      </c>
      <c r="AD27" s="1422">
        <v>1</v>
      </c>
      <c r="AE27" s="1422">
        <v>1.2</v>
      </c>
      <c r="AF27" s="1422">
        <v>1</v>
      </c>
      <c r="AG27" s="1422">
        <v>1</v>
      </c>
      <c r="AH27" s="1422">
        <v>2</v>
      </c>
      <c r="AI27" s="1422">
        <v>1</v>
      </c>
    </row>
    <row r="30" spans="1:35">
      <c r="F30" s="1439" t="s">
        <v>2604</v>
      </c>
      <c r="K30" s="1379" t="s">
        <v>339</v>
      </c>
      <c r="L30" s="1473">
        <v>18200</v>
      </c>
    </row>
    <row r="31" spans="1:35">
      <c r="F31" s="1439" t="s">
        <v>2605</v>
      </c>
      <c r="K31" s="1379" t="s">
        <v>339</v>
      </c>
      <c r="L31" s="1475">
        <v>811</v>
      </c>
    </row>
    <row r="32" spans="1:35">
      <c r="P32" s="1443"/>
    </row>
    <row r="33" spans="1:35" s="1464" customFormat="1">
      <c r="A33" s="1379"/>
      <c r="B33" s="1437"/>
      <c r="C33" s="1438"/>
      <c r="D33" s="1379"/>
      <c r="E33" s="1379"/>
      <c r="F33" s="1439" t="s">
        <v>332</v>
      </c>
      <c r="G33" s="1379"/>
      <c r="H33" s="1379"/>
      <c r="I33" s="1379"/>
      <c r="J33" s="1379"/>
      <c r="K33" s="1379"/>
      <c r="L33" s="1473">
        <v>19011</v>
      </c>
      <c r="N33" s="1374"/>
      <c r="O33" s="1474"/>
      <c r="P33" s="1384"/>
      <c r="Q33" s="1375"/>
      <c r="R33" s="1400"/>
      <c r="S33" s="1378"/>
      <c r="T33" s="1378"/>
      <c r="U33" s="1378"/>
      <c r="V33" s="1378"/>
      <c r="W33" s="1378"/>
      <c r="X33" s="1378"/>
      <c r="Y33" s="1378"/>
      <c r="Z33" s="1378"/>
      <c r="AA33" s="1378"/>
      <c r="AB33" s="1378"/>
      <c r="AC33" s="1379"/>
      <c r="AD33" s="1379"/>
      <c r="AE33" s="1379"/>
      <c r="AF33" s="1379"/>
      <c r="AG33" s="1379"/>
      <c r="AH33" s="1379"/>
      <c r="AI33" s="1379"/>
    </row>
    <row r="34" spans="1:35" s="1464" customFormat="1">
      <c r="A34" s="1379"/>
      <c r="B34" s="1437"/>
      <c r="C34" s="1438"/>
      <c r="D34" s="1379"/>
      <c r="E34" s="1379"/>
      <c r="F34" s="1439"/>
      <c r="G34" s="1379"/>
      <c r="H34" s="1379"/>
      <c r="I34" s="1379"/>
      <c r="J34" s="1379"/>
      <c r="K34" s="1379"/>
      <c r="L34" s="1465"/>
      <c r="N34" s="1374"/>
      <c r="O34" s="1474"/>
      <c r="P34" s="1384"/>
      <c r="Q34" s="1375"/>
      <c r="R34" s="1400"/>
      <c r="S34" s="1378"/>
      <c r="T34" s="1378"/>
      <c r="U34" s="1378"/>
      <c r="V34" s="1378"/>
      <c r="W34" s="1378"/>
      <c r="X34" s="1378"/>
      <c r="Y34" s="1378"/>
      <c r="Z34" s="1378"/>
      <c r="AA34" s="1378"/>
      <c r="AB34" s="1378"/>
      <c r="AC34" s="1379"/>
      <c r="AD34" s="1379"/>
      <c r="AE34" s="1379"/>
      <c r="AF34" s="1379"/>
      <c r="AG34" s="1379"/>
      <c r="AH34" s="1379"/>
      <c r="AI34" s="1379"/>
    </row>
    <row r="36" spans="1:35" s="1464" customFormat="1">
      <c r="A36" s="1379"/>
      <c r="B36" s="1437"/>
      <c r="C36" s="1438"/>
      <c r="D36" s="1379"/>
      <c r="E36" s="1379"/>
      <c r="F36" s="1439"/>
      <c r="G36" s="1379"/>
      <c r="H36" s="1379"/>
      <c r="I36" s="1379"/>
      <c r="J36" s="1379"/>
      <c r="K36" s="1379"/>
      <c r="L36" s="1473"/>
      <c r="N36" s="1374"/>
      <c r="O36" s="1474"/>
      <c r="P36" s="1384"/>
      <c r="Q36" s="1375"/>
      <c r="R36" s="1400"/>
      <c r="S36" s="1378"/>
      <c r="T36" s="1378"/>
      <c r="U36" s="1378"/>
      <c r="V36" s="1378"/>
      <c r="W36" s="1378"/>
      <c r="X36" s="1378"/>
      <c r="Y36" s="1378"/>
      <c r="Z36" s="1378"/>
      <c r="AA36" s="1378"/>
      <c r="AB36" s="1378"/>
      <c r="AC36" s="1379"/>
      <c r="AD36" s="1379"/>
      <c r="AE36" s="1379"/>
      <c r="AF36" s="1379"/>
      <c r="AG36" s="1379"/>
      <c r="AH36" s="1379"/>
      <c r="AI36" s="1379"/>
    </row>
  </sheetData>
  <conditionalFormatting sqref="T24:W25">
    <cfRule type="cellIs" dxfId="423" priority="1" stopIfTrue="1" operator="notBetween">
      <formula>1</formula>
      <formula>5</formula>
    </cfRule>
  </conditionalFormatting>
  <conditionalFormatting sqref="AD8:AI27">
    <cfRule type="cellIs" dxfId="422" priority="2" stopIfTrue="1" operator="equal">
      <formula>0</formula>
    </cfRule>
  </conditionalFormatting>
  <conditionalFormatting sqref="B7:B27">
    <cfRule type="cellIs" dxfId="421" priority="3" stopIfTrue="1" operator="notEqual">
      <formula>""</formula>
    </cfRule>
  </conditionalFormatting>
  <dataValidations count="5">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8:K27" xr:uid="{6C9A95B7-3651-4686-88BB-A7606F5860F3}"/>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3" xr:uid="{85E69A7F-9736-4F86-A443-1863E4723DA7}"/>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3 M8:M27" xr:uid="{FDCEB2CE-6DD3-47E6-A579-4EEE304FAD1A}"/>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2:O3 O8:O27" xr:uid="{F1CFEB37-22C7-43A0-96CF-D4E88A38E1F9}"/>
    <dataValidation allowBlank="1" showInputMessage="1" showErrorMessage="1" promptTitle="Do not change" prompt="This field is automatically updated from the names-list" sqref="X8:X27" xr:uid="{7E3C1F62-D017-4963-B6ED-7725C7089C95}"/>
  </dataValidations>
  <pageMargins left="0.78740157499999996" right="0.78740157499999996" top="0.984251969" bottom="0.984251969" header="0.4921259845" footer="0.4921259845"/>
  <pageSetup paperSize="9" scale="4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6">
    <tabColor theme="4" tint="0.79998168889431442"/>
    <pageSetUpPr fitToPage="1"/>
  </sheetPr>
  <dimension ref="A1:AX35"/>
  <sheetViews>
    <sheetView zoomScale="85" zoomScaleNormal="85" workbookViewId="0">
      <pane xSplit="11" ySplit="6" topLeftCell="L11"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v>1310</v>
      </c>
      <c r="M1" s="1046"/>
      <c r="N1" s="1046"/>
      <c r="O1" s="1046"/>
      <c r="P1" s="1045">
        <v>1312</v>
      </c>
      <c r="Q1" s="1046"/>
      <c r="R1" s="1046"/>
      <c r="S1" s="1046"/>
      <c r="T1" s="1045">
        <v>1318</v>
      </c>
      <c r="U1" s="1046"/>
      <c r="V1" s="1046"/>
      <c r="W1" s="1046"/>
      <c r="X1" s="1045">
        <v>1322</v>
      </c>
      <c r="Y1" s="1046"/>
      <c r="Z1" s="1046"/>
      <c r="AA1" s="1046"/>
      <c r="AB1" s="1045">
        <v>1324</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61</v>
      </c>
      <c r="M3" s="1055" t="s">
        <v>187</v>
      </c>
      <c r="N3" s="1055" t="s">
        <v>188</v>
      </c>
      <c r="O3" s="1056" t="s">
        <v>492</v>
      </c>
      <c r="P3" s="1054" t="s">
        <v>62</v>
      </c>
      <c r="Q3" s="1055" t="s">
        <v>187</v>
      </c>
      <c r="R3" s="1055" t="s">
        <v>188</v>
      </c>
      <c r="S3" s="1056" t="s">
        <v>492</v>
      </c>
      <c r="T3" s="1054" t="s">
        <v>65</v>
      </c>
      <c r="U3" s="1055" t="s">
        <v>187</v>
      </c>
      <c r="V3" s="1055" t="s">
        <v>188</v>
      </c>
      <c r="W3" s="1056" t="s">
        <v>492</v>
      </c>
      <c r="X3" s="1054" t="s">
        <v>67</v>
      </c>
      <c r="Y3" s="1055" t="s">
        <v>187</v>
      </c>
      <c r="Z3" s="1055" t="s">
        <v>188</v>
      </c>
      <c r="AA3" s="1056" t="s">
        <v>492</v>
      </c>
      <c r="AB3" s="1054" t="s">
        <v>68</v>
      </c>
      <c r="AC3" s="1055" t="s">
        <v>187</v>
      </c>
      <c r="AD3" s="1055" t="s">
        <v>188</v>
      </c>
      <c r="AE3" s="1056" t="s">
        <v>492</v>
      </c>
      <c r="AF3" s="1080" t="s">
        <v>2389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336</v>
      </c>
      <c r="M4" s="1057">
        <v>0</v>
      </c>
      <c r="N4" s="1057">
        <v>0</v>
      </c>
      <c r="O4" s="1058">
        <v>0</v>
      </c>
      <c r="P4" s="1054" t="s">
        <v>336</v>
      </c>
      <c r="Q4" s="1057">
        <v>0</v>
      </c>
      <c r="R4" s="1057">
        <v>0</v>
      </c>
      <c r="S4" s="1058">
        <v>0</v>
      </c>
      <c r="T4" s="1054" t="s">
        <v>336</v>
      </c>
      <c r="U4" s="1057">
        <v>0</v>
      </c>
      <c r="V4" s="1057">
        <v>0</v>
      </c>
      <c r="W4" s="1058">
        <v>0</v>
      </c>
      <c r="X4" s="1054" t="s">
        <v>336</v>
      </c>
      <c r="Y4" s="1057">
        <v>0</v>
      </c>
      <c r="Z4" s="1057">
        <v>0</v>
      </c>
      <c r="AA4" s="1058">
        <v>0</v>
      </c>
      <c r="AB4" s="1054" t="s">
        <v>336</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v>1310</v>
      </c>
      <c r="B7" s="1059" t="s">
        <v>467</v>
      </c>
      <c r="C7" s="1060"/>
      <c r="D7" s="1061" t="s">
        <v>352</v>
      </c>
      <c r="E7" s="1062">
        <v>0</v>
      </c>
      <c r="F7" s="1063" t="s">
        <v>61</v>
      </c>
      <c r="G7" s="1064" t="s">
        <v>336</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v>1312</v>
      </c>
      <c r="B8" s="1059"/>
      <c r="C8" s="1060"/>
      <c r="D8" s="1061" t="s">
        <v>352</v>
      </c>
      <c r="E8" s="1062">
        <v>0</v>
      </c>
      <c r="F8" s="1063" t="s">
        <v>62</v>
      </c>
      <c r="G8" s="1064" t="s">
        <v>336</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v>1318</v>
      </c>
      <c r="B9" s="1059"/>
      <c r="C9" s="1060"/>
      <c r="D9" s="1061" t="s">
        <v>352</v>
      </c>
      <c r="E9" s="1062">
        <v>0</v>
      </c>
      <c r="F9" s="1063" t="s">
        <v>65</v>
      </c>
      <c r="G9" s="1064" t="s">
        <v>336</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v>1322</v>
      </c>
      <c r="B10" s="1059"/>
      <c r="C10" s="1060"/>
      <c r="D10" s="1061" t="s">
        <v>352</v>
      </c>
      <c r="E10" s="1062">
        <v>0</v>
      </c>
      <c r="F10" s="1063" t="s">
        <v>67</v>
      </c>
      <c r="G10" s="1064" t="s">
        <v>336</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v>1324</v>
      </c>
      <c r="B11" s="1059"/>
      <c r="C11" s="1060"/>
      <c r="D11" s="1061" t="s">
        <v>352</v>
      </c>
      <c r="E11" s="1062">
        <v>0</v>
      </c>
      <c r="F11" s="1063" t="s">
        <v>68</v>
      </c>
      <c r="G11" s="1064" t="s">
        <v>336</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v>2291</v>
      </c>
      <c r="B12" s="1059" t="s">
        <v>468</v>
      </c>
      <c r="C12" s="1060" t="s">
        <v>469</v>
      </c>
      <c r="D12" s="1071" t="s">
        <v>470</v>
      </c>
      <c r="E12" s="1072" t="s">
        <v>352</v>
      </c>
      <c r="F12" s="1073" t="s">
        <v>56</v>
      </c>
      <c r="G12" s="1074" t="s">
        <v>336</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2</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15.384615384615385</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15.384615384615385</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15.384615384615385</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15.384615384615385</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15.384615384615385</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768</v>
      </c>
      <c r="B20" s="1059" t="s">
        <v>469</v>
      </c>
      <c r="C20" s="1060" t="s">
        <v>469</v>
      </c>
      <c r="D20" s="1071" t="s">
        <v>470</v>
      </c>
      <c r="E20" s="1072" t="s">
        <v>352</v>
      </c>
      <c r="F20" s="1073" t="s">
        <v>3031</v>
      </c>
      <c r="G20" s="1074" t="s">
        <v>465</v>
      </c>
      <c r="H20" s="1075" t="s">
        <v>352</v>
      </c>
      <c r="I20" s="1075" t="s">
        <v>352</v>
      </c>
      <c r="J20" s="1076">
        <v>1</v>
      </c>
      <c r="K20" s="1074" t="s">
        <v>340</v>
      </c>
      <c r="L20" s="1077">
        <v>15.846153846153847</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15.846153846153847</v>
      </c>
      <c r="Y20" s="1078">
        <v>1</v>
      </c>
      <c r="Z20" s="1079">
        <v>1.3582005896413567</v>
      </c>
      <c r="AA20" s="1073" t="s">
        <v>3472</v>
      </c>
      <c r="AB20" s="1077">
        <v>0</v>
      </c>
      <c r="AC20" s="1078">
        <v>1</v>
      </c>
      <c r="AD20" s="1079">
        <v>1.3582005896413567</v>
      </c>
      <c r="AE20" s="1073" t="s">
        <v>3472</v>
      </c>
      <c r="AF20" s="1302">
        <v>11.025697590884675</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770</v>
      </c>
      <c r="B21" s="1059" t="s">
        <v>469</v>
      </c>
      <c r="C21" s="1060" t="s">
        <v>469</v>
      </c>
      <c r="D21" s="1071" t="s">
        <v>470</v>
      </c>
      <c r="E21" s="1072" t="s">
        <v>352</v>
      </c>
      <c r="F21" s="1073" t="s">
        <v>3033</v>
      </c>
      <c r="G21" s="1074" t="s">
        <v>465</v>
      </c>
      <c r="H21" s="1075" t="s">
        <v>352</v>
      </c>
      <c r="I21" s="1075" t="s">
        <v>352</v>
      </c>
      <c r="J21" s="1076">
        <v>1</v>
      </c>
      <c r="K21" s="1074" t="s">
        <v>340</v>
      </c>
      <c r="L21" s="1077">
        <v>0</v>
      </c>
      <c r="M21" s="1078">
        <v>1</v>
      </c>
      <c r="N21" s="1079">
        <v>1.3582005896413567</v>
      </c>
      <c r="O21" s="1073" t="s">
        <v>3472</v>
      </c>
      <c r="P21" s="1077">
        <v>15.846153846153847</v>
      </c>
      <c r="Q21" s="1078">
        <v>1</v>
      </c>
      <c r="R21" s="1079">
        <v>1.3582005896413567</v>
      </c>
      <c r="S21" s="1073" t="s">
        <v>3472</v>
      </c>
      <c r="T21" s="1077">
        <v>15.846153846153847</v>
      </c>
      <c r="U21" s="1078">
        <v>1</v>
      </c>
      <c r="V21" s="1079">
        <v>1.3582005896413567</v>
      </c>
      <c r="W21" s="1073" t="s">
        <v>3472</v>
      </c>
      <c r="X21" s="1077">
        <v>0</v>
      </c>
      <c r="Y21" s="1078">
        <v>1</v>
      </c>
      <c r="Z21" s="1079">
        <v>1.3582005896413567</v>
      </c>
      <c r="AA21" s="1073" t="s">
        <v>3472</v>
      </c>
      <c r="AB21" s="1077">
        <v>15.846153846153847</v>
      </c>
      <c r="AC21" s="1078">
        <v>1</v>
      </c>
      <c r="AD21" s="1079">
        <v>1.3582005896413567</v>
      </c>
      <c r="AE21" s="1073" t="s">
        <v>3472</v>
      </c>
      <c r="AF21" s="1302">
        <v>13.150697590884675</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174.71490028632641</v>
      </c>
      <c r="M22" s="1078">
        <v>1</v>
      </c>
      <c r="N22" s="1079">
        <v>1.2849840792941758</v>
      </c>
      <c r="O22" s="1073" t="s">
        <v>3473</v>
      </c>
      <c r="P22" s="1077">
        <v>208.38797720940332</v>
      </c>
      <c r="Q22" s="1078">
        <v>1</v>
      </c>
      <c r="R22" s="1079">
        <v>1.2849840792941758</v>
      </c>
      <c r="S22" s="1073" t="s">
        <v>3473</v>
      </c>
      <c r="T22" s="1077">
        <v>208.38797720940332</v>
      </c>
      <c r="U22" s="1078">
        <v>1</v>
      </c>
      <c r="V22" s="1079">
        <v>1.2849840792941758</v>
      </c>
      <c r="W22" s="1073" t="s">
        <v>3473</v>
      </c>
      <c r="X22" s="1077">
        <v>174.71490028632641</v>
      </c>
      <c r="Y22" s="1078">
        <v>1</v>
      </c>
      <c r="Z22" s="1079">
        <v>1.2849840792941758</v>
      </c>
      <c r="AA22" s="1073" t="s">
        <v>3473</v>
      </c>
      <c r="AB22" s="1077">
        <v>208.38797720940332</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28.46407827748844</v>
      </c>
      <c r="M23" s="1078">
        <v>1</v>
      </c>
      <c r="N23" s="1079">
        <v>2.0865051432908035</v>
      </c>
      <c r="O23" s="1073" t="s">
        <v>3474</v>
      </c>
      <c r="P23" s="1077">
        <v>33.68584768349762</v>
      </c>
      <c r="Q23" s="1078">
        <v>1</v>
      </c>
      <c r="R23" s="1079">
        <v>2.0865051432908035</v>
      </c>
      <c r="S23" s="1073" t="s">
        <v>3474</v>
      </c>
      <c r="T23" s="1077">
        <v>34.082094615959321</v>
      </c>
      <c r="U23" s="1078">
        <v>1</v>
      </c>
      <c r="V23" s="1079">
        <v>2.0865051432908035</v>
      </c>
      <c r="W23" s="1073" t="s">
        <v>3474</v>
      </c>
      <c r="X23" s="1077">
        <v>29.368388936152172</v>
      </c>
      <c r="Y23" s="1078">
        <v>1</v>
      </c>
      <c r="Z23" s="1079">
        <v>2.0865051432908035</v>
      </c>
      <c r="AA23" s="1073" t="s">
        <v>3474</v>
      </c>
      <c r="AB23" s="1077">
        <v>33.68584768349762</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11.025697590884675</v>
      </c>
      <c r="M27" s="1340"/>
      <c r="N27" s="1340"/>
      <c r="O27" s="1340"/>
      <c r="P27" s="1302">
        <v>13.150697590884675</v>
      </c>
      <c r="Q27" s="1340"/>
      <c r="R27" s="1340"/>
      <c r="S27" s="1340"/>
      <c r="T27" s="1302">
        <v>13.150697590884675</v>
      </c>
      <c r="U27" s="1340"/>
      <c r="V27" s="1340"/>
      <c r="W27" s="1340"/>
      <c r="X27" s="1302">
        <v>11.025697590884675</v>
      </c>
      <c r="Y27" s="1340"/>
      <c r="Z27" s="1340"/>
      <c r="AA27" s="1340"/>
      <c r="AB27" s="1341">
        <v>13.150697590884675</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phoneticPr fontId="0" type="noConversion"/>
  <conditionalFormatting sqref="AN12:AX23">
    <cfRule type="expression" dxfId="420" priority="3">
      <formula>MOD(ROW(),2)=0</formula>
    </cfRule>
  </conditionalFormatting>
  <conditionalFormatting sqref="AG12:AM23 D12:AE23">
    <cfRule type="expression" dxfId="419" priority="12">
      <formula>MOD(ROW(),2)=0</formula>
    </cfRule>
  </conditionalFormatting>
  <conditionalFormatting sqref="AN24:AX24">
    <cfRule type="expression" dxfId="418" priority="1">
      <formula>MOD(ROW(),2)=0</formula>
    </cfRule>
  </conditionalFormatting>
  <conditionalFormatting sqref="AG24:AM24 D24:AE24">
    <cfRule type="expression" dxfId="417" priority="2">
      <formula>MOD(ROW(),2)=0</formula>
    </cfRule>
  </conditionalFormatting>
  <dataValidations count="9">
    <dataValidation allowBlank="1" showInputMessage="1" showErrorMessage="1" promptTitle="Remarks" prompt="A general comment (data source, calculation procedure, ...) can be made about each individual exchange. The remarks are added to the GeneralComment-field." sqref="AF3:AG3" xr:uid="{83E6B7C2-AF40-49DB-870A-093A45869764}"/>
    <dataValidation allowBlank="1" showInputMessage="1" showErrorMessage="1" prompt="Do not change." sqref="AP7:AX11 AN3:AX4" xr:uid="{87A2983B-E54F-4171-A4C5-4E8C9A43ECAA}"/>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388B2920-7988-405F-8C49-10B05D5763B8}"/>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86BD2183-2DDD-4B49-A3AA-6092BA55B75D}"/>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43128F65-1C0B-4E6F-B113-490356A66294}"/>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B1C7BF34-C9FD-4CF0-9AD1-BA03E1BB7329}"/>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BB388112-1EE1-4AE0-AE63-8336FD7F08B3}"/>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5CCC9C79-EC86-4347-A8AB-CDD062DFC1AD}"/>
    <dataValidation allowBlank="1" showInputMessage="1" showErrorMessage="1" promptTitle="Do not change" prompt="This field is automatically updated from the names-list" sqref="AN12:AN17 AN18:AN24" xr:uid="{00000000-0002-0000-2F00-000000000000}"/>
  </dataValidations>
  <pageMargins left="0.78740157499999996" right="0.78740157499999996" top="0.984251969" bottom="0.984251969" header="0.4921259845" footer="0.4921259845"/>
  <pageSetup paperSize="9" scale="39" orientation="landscape"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66">
    <tabColor theme="4" tint="0.79998168889431442"/>
    <pageSetUpPr fitToPage="1"/>
  </sheetPr>
  <dimension ref="A1:BB3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customWidth="1" outlineLevel="1"/>
    <col min="35" max="35" width="50.7109375" style="1107" customWidth="1" outlineLevel="1"/>
    <col min="36" max="36" width="11.42578125" style="1080"/>
    <col min="37" max="37" width="30.7109375" style="1192" customWidth="1"/>
    <col min="38" max="38" width="4.140625" style="1192" customWidth="1"/>
    <col min="39" max="39" width="4.42578125" style="1192" customWidth="1"/>
    <col min="40" max="40" width="4.28515625" style="1192" customWidth="1"/>
    <col min="41" max="41" width="4" style="1192" customWidth="1"/>
    <col min="42" max="42" width="3.7109375" style="1192" customWidth="1"/>
    <col min="43" max="43" width="4.28515625" style="1192" customWidth="1"/>
    <col min="44" max="44" width="3.42578125" style="1192" customWidth="1" outlineLevel="1"/>
    <col min="45" max="45" width="4.7109375" style="1080" customWidth="1" outlineLevel="1"/>
    <col min="46" max="47" width="5.42578125" style="1080" customWidth="1" outlineLevel="1"/>
    <col min="48" max="48" width="14.85546875" style="1080" customWidth="1" outlineLevel="1"/>
    <col min="49" max="49" width="4.28515625" style="1080" customWidth="1" outlineLevel="1"/>
    <col min="50" max="50" width="4" style="1080" customWidth="1" outlineLevel="1"/>
    <col min="51" max="52" width="4.42578125" style="1080" customWidth="1" outlineLevel="1"/>
    <col min="53" max="53" width="4.28515625" style="1080" customWidth="1" outlineLevel="1"/>
    <col min="54" max="54" width="4.42578125" style="1080" customWidth="1" outlineLevel="1"/>
    <col min="55" max="16384" width="11.42578125" style="1203"/>
  </cols>
  <sheetData>
    <row r="1" spans="1:54">
      <c r="A1" s="1041"/>
      <c r="B1" s="1042"/>
      <c r="C1" s="1043"/>
      <c r="D1" s="1041"/>
      <c r="E1" s="1041"/>
      <c r="F1" s="1044" t="s">
        <v>456</v>
      </c>
      <c r="G1" s="1041"/>
      <c r="H1" s="1041"/>
      <c r="I1" s="1041"/>
      <c r="J1" s="1041"/>
      <c r="K1" s="1041"/>
      <c r="L1" s="1045" t="s">
        <v>954</v>
      </c>
      <c r="M1" s="1046"/>
      <c r="N1" s="1046"/>
      <c r="O1" s="1046"/>
      <c r="P1" s="1045" t="s">
        <v>955</v>
      </c>
      <c r="Q1" s="1046"/>
      <c r="R1" s="1046"/>
      <c r="S1" s="1046"/>
      <c r="T1" s="1045" t="s">
        <v>956</v>
      </c>
      <c r="U1" s="1046"/>
      <c r="V1" s="1046"/>
      <c r="W1" s="1046"/>
      <c r="X1" s="1045" t="s">
        <v>957</v>
      </c>
      <c r="Y1" s="1046"/>
      <c r="Z1" s="1046"/>
      <c r="AA1" s="1046"/>
      <c r="AB1" s="1045" t="s">
        <v>958</v>
      </c>
      <c r="AC1" s="1046"/>
      <c r="AD1" s="1046"/>
      <c r="AE1" s="1046"/>
      <c r="AF1" s="1045" t="s">
        <v>1672</v>
      </c>
      <c r="AG1" s="1046"/>
      <c r="AH1" s="1046"/>
      <c r="AI1" s="1046"/>
      <c r="AK1" s="1080"/>
      <c r="AL1" s="1523"/>
      <c r="AM1" s="1523"/>
      <c r="AN1" s="1523"/>
      <c r="AO1" s="1523"/>
      <c r="AP1" s="1523"/>
      <c r="AQ1" s="1523"/>
      <c r="AR1" s="1081"/>
      <c r="AS1" s="1081"/>
      <c r="AT1" s="1081"/>
      <c r="AU1" s="1081"/>
      <c r="AV1" s="1081"/>
    </row>
    <row r="2" spans="1:54">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K2" s="1081"/>
      <c r="AL2" s="1081"/>
      <c r="AM2" s="1081"/>
      <c r="AN2" s="1081"/>
      <c r="AO2" s="1081"/>
      <c r="AP2" s="1081"/>
      <c r="AQ2" s="1081"/>
      <c r="AR2" s="1081"/>
    </row>
    <row r="3" spans="1:54" ht="104.25" customHeight="1">
      <c r="A3" s="1050" t="s">
        <v>344</v>
      </c>
      <c r="B3" s="1051"/>
      <c r="C3" s="1043">
        <v>401</v>
      </c>
      <c r="D3" s="1052" t="s">
        <v>458</v>
      </c>
      <c r="E3" s="1052" t="s">
        <v>459</v>
      </c>
      <c r="F3" s="1053" t="s">
        <v>460</v>
      </c>
      <c r="G3" s="1052" t="s">
        <v>461</v>
      </c>
      <c r="H3" s="1052" t="s">
        <v>462</v>
      </c>
      <c r="I3" s="1052" t="s">
        <v>463</v>
      </c>
      <c r="J3" s="1052" t="s">
        <v>464</v>
      </c>
      <c r="K3" s="1052" t="s">
        <v>337</v>
      </c>
      <c r="L3" s="1054" t="s">
        <v>61</v>
      </c>
      <c r="M3" s="1055" t="s">
        <v>187</v>
      </c>
      <c r="N3" s="1055" t="s">
        <v>188</v>
      </c>
      <c r="O3" s="1056" t="s">
        <v>492</v>
      </c>
      <c r="P3" s="1054" t="s">
        <v>62</v>
      </c>
      <c r="Q3" s="1055" t="s">
        <v>187</v>
      </c>
      <c r="R3" s="1055" t="s">
        <v>188</v>
      </c>
      <c r="S3" s="1056" t="s">
        <v>492</v>
      </c>
      <c r="T3" s="1054" t="s">
        <v>65</v>
      </c>
      <c r="U3" s="1055" t="s">
        <v>187</v>
      </c>
      <c r="V3" s="1055" t="s">
        <v>188</v>
      </c>
      <c r="W3" s="1056" t="s">
        <v>492</v>
      </c>
      <c r="X3" s="1054" t="s">
        <v>67</v>
      </c>
      <c r="Y3" s="1055" t="s">
        <v>187</v>
      </c>
      <c r="Z3" s="1055" t="s">
        <v>188</v>
      </c>
      <c r="AA3" s="1056" t="s">
        <v>492</v>
      </c>
      <c r="AB3" s="1054" t="s">
        <v>68</v>
      </c>
      <c r="AC3" s="1055" t="s">
        <v>187</v>
      </c>
      <c r="AD3" s="1055" t="s">
        <v>188</v>
      </c>
      <c r="AE3" s="1056" t="s">
        <v>492</v>
      </c>
      <c r="AF3" s="1054" t="s">
        <v>1776</v>
      </c>
      <c r="AG3" s="1055" t="s">
        <v>187</v>
      </c>
      <c r="AH3" s="1055" t="s">
        <v>188</v>
      </c>
      <c r="AI3" s="1056" t="s">
        <v>492</v>
      </c>
      <c r="AJ3" s="1080" t="s">
        <v>679</v>
      </c>
      <c r="AK3" s="1082" t="s">
        <v>1953</v>
      </c>
      <c r="AL3" s="1083" t="s">
        <v>1954</v>
      </c>
      <c r="AM3" s="1083" t="s">
        <v>1955</v>
      </c>
      <c r="AN3" s="1083" t="s">
        <v>1956</v>
      </c>
      <c r="AO3" s="1083" t="s">
        <v>1957</v>
      </c>
      <c r="AP3" s="1083" t="s">
        <v>1958</v>
      </c>
      <c r="AQ3" s="1083" t="s">
        <v>1959</v>
      </c>
      <c r="AR3" s="1084" t="s">
        <v>180</v>
      </c>
      <c r="AS3" s="1084" t="s">
        <v>1960</v>
      </c>
      <c r="AT3" s="1084" t="s">
        <v>182</v>
      </c>
      <c r="AU3" s="1084" t="s">
        <v>332</v>
      </c>
      <c r="AV3" s="1084" t="s">
        <v>1961</v>
      </c>
      <c r="AW3" s="1085" t="s">
        <v>1954</v>
      </c>
      <c r="AX3" s="1085" t="s">
        <v>1955</v>
      </c>
      <c r="AY3" s="1085" t="s">
        <v>1956</v>
      </c>
      <c r="AZ3" s="1085" t="s">
        <v>1957</v>
      </c>
      <c r="BA3" s="1085" t="s">
        <v>1958</v>
      </c>
      <c r="BB3" s="1085" t="s">
        <v>1959</v>
      </c>
    </row>
    <row r="4" spans="1:54" ht="13.5" customHeight="1">
      <c r="A4" s="1041"/>
      <c r="B4" s="1051"/>
      <c r="C4" s="1043">
        <v>662</v>
      </c>
      <c r="D4" s="1053"/>
      <c r="E4" s="1053"/>
      <c r="F4" s="1053" t="s">
        <v>461</v>
      </c>
      <c r="G4" s="1053"/>
      <c r="H4" s="1053"/>
      <c r="I4" s="1053"/>
      <c r="J4" s="1053"/>
      <c r="K4" s="1053"/>
      <c r="L4" s="1054" t="s">
        <v>465</v>
      </c>
      <c r="M4" s="1057">
        <v>0</v>
      </c>
      <c r="N4" s="1057">
        <v>0</v>
      </c>
      <c r="O4" s="1058">
        <v>0</v>
      </c>
      <c r="P4" s="1054" t="s">
        <v>465</v>
      </c>
      <c r="Q4" s="1057">
        <v>0</v>
      </c>
      <c r="R4" s="1057">
        <v>0</v>
      </c>
      <c r="S4" s="1058">
        <v>0</v>
      </c>
      <c r="T4" s="1054" t="s">
        <v>465</v>
      </c>
      <c r="U4" s="1057">
        <v>0</v>
      </c>
      <c r="V4" s="1057">
        <v>0</v>
      </c>
      <c r="W4" s="1058">
        <v>0</v>
      </c>
      <c r="X4" s="1054" t="s">
        <v>465</v>
      </c>
      <c r="Y4" s="1057">
        <v>0</v>
      </c>
      <c r="Z4" s="1057">
        <v>0</v>
      </c>
      <c r="AA4" s="1058">
        <v>0</v>
      </c>
      <c r="AB4" s="1054" t="s">
        <v>465</v>
      </c>
      <c r="AC4" s="1057"/>
      <c r="AD4" s="1057"/>
      <c r="AE4" s="1058"/>
      <c r="AF4" s="1054" t="s">
        <v>465</v>
      </c>
      <c r="AG4" s="1057"/>
      <c r="AH4" s="1057"/>
      <c r="AI4" s="1058"/>
      <c r="AK4" s="1086"/>
      <c r="AL4" s="1087" t="s">
        <v>192</v>
      </c>
      <c r="AM4" s="1082"/>
      <c r="AN4" s="1082"/>
      <c r="AO4" s="1082"/>
      <c r="AP4" s="1082"/>
      <c r="AQ4" s="1082"/>
      <c r="AR4" s="1088"/>
      <c r="AS4" s="1088"/>
      <c r="AT4" s="1088" t="s">
        <v>190</v>
      </c>
      <c r="AU4" s="1088" t="s">
        <v>190</v>
      </c>
      <c r="AV4" s="1089"/>
      <c r="AW4" s="1090"/>
      <c r="AX4" s="1090"/>
      <c r="AY4" s="1090"/>
      <c r="AZ4" s="1090"/>
      <c r="BA4" s="1090"/>
      <c r="BB4" s="1090"/>
    </row>
    <row r="5" spans="1:54">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F5" s="1054">
        <v>1</v>
      </c>
      <c r="AG5" s="1057"/>
      <c r="AH5" s="1057"/>
      <c r="AI5" s="1058"/>
      <c r="AK5" s="1086"/>
      <c r="AL5" s="1082"/>
      <c r="AM5" s="1082"/>
      <c r="AN5" s="1082"/>
      <c r="AO5" s="1082"/>
      <c r="AP5" s="1082"/>
      <c r="AQ5" s="1082"/>
      <c r="AR5" s="1089"/>
      <c r="AS5" s="1089"/>
      <c r="AT5" s="1089"/>
      <c r="AU5" s="1089"/>
      <c r="AV5" s="1089"/>
      <c r="AW5" s="1090"/>
      <c r="AX5" s="1090"/>
      <c r="AY5" s="1090"/>
      <c r="AZ5" s="1090"/>
      <c r="BA5" s="1090"/>
      <c r="BB5" s="1090"/>
    </row>
    <row r="6" spans="1:54">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54" t="s">
        <v>466</v>
      </c>
      <c r="AG6" s="1057"/>
      <c r="AH6" s="1057"/>
      <c r="AI6" s="1058"/>
      <c r="AJ6" s="1080" t="s">
        <v>339</v>
      </c>
      <c r="AK6" s="1086"/>
      <c r="AL6" s="1091"/>
      <c r="AM6" s="1091"/>
      <c r="AN6" s="1091"/>
      <c r="AO6" s="1091"/>
      <c r="AP6" s="1091"/>
      <c r="AQ6" s="1091"/>
      <c r="AR6" s="1089"/>
      <c r="AS6" s="1089"/>
      <c r="AT6" s="1092"/>
      <c r="AU6" s="1092"/>
      <c r="AV6" s="1093"/>
      <c r="AW6" s="1090"/>
      <c r="AX6" s="1090"/>
      <c r="AY6" s="1090"/>
      <c r="AZ6" s="1090"/>
      <c r="BA6" s="1090"/>
      <c r="BB6" s="1090"/>
    </row>
    <row r="7" spans="1:54" ht="24">
      <c r="A7" s="1045" t="s">
        <v>954</v>
      </c>
      <c r="B7" s="1059" t="s">
        <v>467</v>
      </c>
      <c r="C7" s="1060"/>
      <c r="D7" s="1061" t="s">
        <v>352</v>
      </c>
      <c r="E7" s="1062">
        <v>0</v>
      </c>
      <c r="F7" s="1063" t="s">
        <v>61</v>
      </c>
      <c r="G7" s="1064" t="s">
        <v>465</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K7" s="1086"/>
      <c r="AL7" s="1082"/>
      <c r="AM7" s="1082"/>
      <c r="AN7" s="1082"/>
      <c r="AO7" s="1082"/>
      <c r="AP7" s="1082"/>
      <c r="AQ7" s="1082"/>
      <c r="AR7" s="1089"/>
      <c r="AS7" s="1089"/>
      <c r="AT7" s="1089"/>
      <c r="AU7" s="1089"/>
      <c r="AV7" s="1089"/>
      <c r="AW7" s="1089"/>
      <c r="AX7" s="1089"/>
      <c r="AY7" s="1089"/>
      <c r="AZ7" s="1089"/>
      <c r="BA7" s="1089"/>
      <c r="BB7" s="1089"/>
    </row>
    <row r="8" spans="1:54" ht="24">
      <c r="A8" s="1045" t="s">
        <v>955</v>
      </c>
      <c r="B8" s="1059"/>
      <c r="C8" s="1060"/>
      <c r="D8" s="1061" t="s">
        <v>352</v>
      </c>
      <c r="E8" s="1062">
        <v>0</v>
      </c>
      <c r="F8" s="1063" t="s">
        <v>62</v>
      </c>
      <c r="G8" s="1064" t="s">
        <v>465</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K8" s="1086"/>
      <c r="AL8" s="1082"/>
      <c r="AM8" s="1082"/>
      <c r="AN8" s="1082"/>
      <c r="AO8" s="1082"/>
      <c r="AP8" s="1082"/>
      <c r="AQ8" s="1082"/>
      <c r="AR8" s="1089"/>
      <c r="AS8" s="1089"/>
      <c r="AT8" s="1089"/>
      <c r="AU8" s="1089"/>
      <c r="AV8" s="1089"/>
      <c r="AW8" s="1089"/>
      <c r="AX8" s="1089"/>
      <c r="AY8" s="1089"/>
      <c r="AZ8" s="1089"/>
      <c r="BA8" s="1089"/>
      <c r="BB8" s="1089"/>
    </row>
    <row r="9" spans="1:54">
      <c r="A9" s="1045" t="s">
        <v>956</v>
      </c>
      <c r="B9" s="1059"/>
      <c r="C9" s="1060"/>
      <c r="D9" s="1061" t="s">
        <v>352</v>
      </c>
      <c r="E9" s="1062">
        <v>0</v>
      </c>
      <c r="F9" s="1063" t="s">
        <v>65</v>
      </c>
      <c r="G9" s="1064" t="s">
        <v>465</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K9" s="1086"/>
      <c r="AL9" s="1082"/>
      <c r="AM9" s="1082"/>
      <c r="AN9" s="1082"/>
      <c r="AO9" s="1082"/>
      <c r="AP9" s="1082"/>
      <c r="AQ9" s="1082"/>
      <c r="AR9" s="1089"/>
      <c r="AS9" s="1089"/>
      <c r="AT9" s="1089"/>
      <c r="AU9" s="1089"/>
      <c r="AV9" s="1089"/>
      <c r="AW9" s="1089"/>
      <c r="AX9" s="1089"/>
      <c r="AY9" s="1089"/>
      <c r="AZ9" s="1089"/>
      <c r="BA9" s="1089"/>
      <c r="BB9" s="1089"/>
    </row>
    <row r="10" spans="1:54" ht="24">
      <c r="A10" s="1045" t="s">
        <v>957</v>
      </c>
      <c r="B10" s="1059"/>
      <c r="C10" s="1060"/>
      <c r="D10" s="1061" t="s">
        <v>352</v>
      </c>
      <c r="E10" s="1062">
        <v>0</v>
      </c>
      <c r="F10" s="1063" t="s">
        <v>67</v>
      </c>
      <c r="G10" s="1064" t="s">
        <v>465</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K10" s="1086"/>
      <c r="AL10" s="1082"/>
      <c r="AM10" s="1082"/>
      <c r="AN10" s="1082"/>
      <c r="AO10" s="1082"/>
      <c r="AP10" s="1082"/>
      <c r="AQ10" s="1082"/>
      <c r="AR10" s="1089"/>
      <c r="AS10" s="1089"/>
      <c r="AT10" s="1089"/>
      <c r="AU10" s="1089"/>
      <c r="AV10" s="1089"/>
      <c r="AW10" s="1089"/>
      <c r="AX10" s="1089"/>
      <c r="AY10" s="1089"/>
      <c r="AZ10" s="1089"/>
      <c r="BA10" s="1089"/>
      <c r="BB10" s="1089"/>
    </row>
    <row r="11" spans="1:54" ht="24">
      <c r="A11" s="1045" t="s">
        <v>958</v>
      </c>
      <c r="B11" s="1059"/>
      <c r="C11" s="1060"/>
      <c r="D11" s="1061" t="s">
        <v>352</v>
      </c>
      <c r="E11" s="1062">
        <v>0</v>
      </c>
      <c r="F11" s="1063" t="s">
        <v>68</v>
      </c>
      <c r="G11" s="1064" t="s">
        <v>465</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K11" s="1086"/>
      <c r="AL11" s="1082"/>
      <c r="AM11" s="1082"/>
      <c r="AN11" s="1082"/>
      <c r="AO11" s="1082"/>
      <c r="AP11" s="1082"/>
      <c r="AQ11" s="1082"/>
      <c r="AR11" s="1089"/>
      <c r="AS11" s="1089"/>
      <c r="AT11" s="1089"/>
      <c r="AU11" s="1089"/>
      <c r="AV11" s="1089"/>
      <c r="AW11" s="1089"/>
      <c r="AX11" s="1089"/>
      <c r="AY11" s="1089"/>
      <c r="AZ11" s="1089"/>
      <c r="BA11" s="1089"/>
      <c r="BB11" s="1089"/>
    </row>
    <row r="12" spans="1:54" ht="24">
      <c r="A12" s="1045" t="s">
        <v>1672</v>
      </c>
      <c r="B12" s="1059"/>
      <c r="C12" s="1060"/>
      <c r="D12" s="1061" t="s">
        <v>352</v>
      </c>
      <c r="E12" s="1062">
        <v>0</v>
      </c>
      <c r="F12" s="1063" t="s">
        <v>1776</v>
      </c>
      <c r="G12" s="1064" t="s">
        <v>465</v>
      </c>
      <c r="H12" s="1065" t="s">
        <v>352</v>
      </c>
      <c r="I12" s="1065" t="s">
        <v>352</v>
      </c>
      <c r="J12" s="1066">
        <v>1</v>
      </c>
      <c r="K12" s="1064" t="s">
        <v>466</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K12" s="1086"/>
      <c r="AL12" s="1082"/>
      <c r="AM12" s="1082"/>
      <c r="AN12" s="1082"/>
      <c r="AO12" s="1082"/>
      <c r="AP12" s="1082"/>
      <c r="AQ12" s="1082"/>
      <c r="AR12" s="1089"/>
      <c r="AS12" s="1089"/>
      <c r="AT12" s="1089"/>
      <c r="AU12" s="1089"/>
      <c r="AV12" s="1089"/>
      <c r="AW12" s="1089"/>
      <c r="AX12" s="1089"/>
      <c r="AY12" s="1089"/>
      <c r="AZ12" s="1089"/>
      <c r="BA12" s="1089"/>
      <c r="BB12" s="1089"/>
    </row>
    <row r="13" spans="1:54">
      <c r="A13" s="1045" t="s">
        <v>995</v>
      </c>
      <c r="B13" s="1059" t="s">
        <v>468</v>
      </c>
      <c r="C13" s="1060" t="s">
        <v>469</v>
      </c>
      <c r="D13" s="1071" t="s">
        <v>470</v>
      </c>
      <c r="E13" s="1072" t="s">
        <v>352</v>
      </c>
      <c r="F13" s="1073" t="s">
        <v>3476</v>
      </c>
      <c r="G13" s="1074" t="s">
        <v>1830</v>
      </c>
      <c r="H13" s="1075" t="s">
        <v>352</v>
      </c>
      <c r="I13" s="1075" t="s">
        <v>352</v>
      </c>
      <c r="J13" s="1076">
        <v>0</v>
      </c>
      <c r="K13" s="1074" t="s">
        <v>605</v>
      </c>
      <c r="L13" s="1077">
        <v>0.04</v>
      </c>
      <c r="M13" s="1078">
        <v>1</v>
      </c>
      <c r="N13" s="1079">
        <v>1.2849840792941758</v>
      </c>
      <c r="O13" s="1073" t="s">
        <v>3477</v>
      </c>
      <c r="P13" s="1077">
        <v>0.04</v>
      </c>
      <c r="Q13" s="1078">
        <v>1</v>
      </c>
      <c r="R13" s="1079">
        <v>1.2849840792941758</v>
      </c>
      <c r="S13" s="1073" t="s">
        <v>3477</v>
      </c>
      <c r="T13" s="1077">
        <v>1.02</v>
      </c>
      <c r="U13" s="1078">
        <v>1</v>
      </c>
      <c r="V13" s="1079">
        <v>1.2849840792941758</v>
      </c>
      <c r="W13" s="1073" t="s">
        <v>3477</v>
      </c>
      <c r="X13" s="1077">
        <v>0.23</v>
      </c>
      <c r="Y13" s="1078">
        <v>1</v>
      </c>
      <c r="Z13" s="1079">
        <v>1.2849840792941758</v>
      </c>
      <c r="AA13" s="1073" t="s">
        <v>3477</v>
      </c>
      <c r="AB13" s="1077">
        <v>0.23</v>
      </c>
      <c r="AC13" s="1078">
        <v>1</v>
      </c>
      <c r="AD13" s="1079">
        <v>1.2849840792941758</v>
      </c>
      <c r="AE13" s="1073" t="s">
        <v>3477</v>
      </c>
      <c r="AF13" s="1077">
        <v>36.033000000000001</v>
      </c>
      <c r="AG13" s="1078">
        <v>1</v>
      </c>
      <c r="AH13" s="1079">
        <v>1.1000000000000001</v>
      </c>
      <c r="AI13" s="1073" t="s">
        <v>3477</v>
      </c>
      <c r="AJ13" s="1302"/>
      <c r="AK13" s="1041" t="s">
        <v>1611</v>
      </c>
      <c r="AL13" s="1094">
        <v>3</v>
      </c>
      <c r="AM13" s="1094">
        <v>4</v>
      </c>
      <c r="AN13" s="1094">
        <v>3</v>
      </c>
      <c r="AO13" s="1094">
        <v>1</v>
      </c>
      <c r="AP13" s="1094">
        <v>1</v>
      </c>
      <c r="AQ13" s="1094">
        <v>5</v>
      </c>
      <c r="AR13" s="1089">
        <v>2</v>
      </c>
      <c r="AS13" s="1089">
        <v>1.05</v>
      </c>
      <c r="AT13" s="1093">
        <v>1.2788404103505406</v>
      </c>
      <c r="AU13" s="1093">
        <v>1.2849840792941758</v>
      </c>
      <c r="AV13" s="1093" t="s">
        <v>3333</v>
      </c>
      <c r="AW13" s="1095">
        <v>1.1000000000000001</v>
      </c>
      <c r="AX13" s="1095">
        <v>1.1000000000000001</v>
      </c>
      <c r="AY13" s="1095">
        <v>1.1000000000000001</v>
      </c>
      <c r="AZ13" s="1095">
        <v>1</v>
      </c>
      <c r="BA13" s="1095">
        <v>1</v>
      </c>
      <c r="BB13" s="1095">
        <v>1.2</v>
      </c>
    </row>
    <row r="14" spans="1:54" ht="24">
      <c r="A14" s="1045" t="s">
        <v>1865</v>
      </c>
      <c r="B14" s="1059"/>
      <c r="C14" s="1060" t="s">
        <v>469</v>
      </c>
      <c r="D14" s="1071" t="s">
        <v>470</v>
      </c>
      <c r="E14" s="1072" t="s">
        <v>352</v>
      </c>
      <c r="F14" s="1073" t="s">
        <v>3019</v>
      </c>
      <c r="G14" s="1074" t="s">
        <v>336</v>
      </c>
      <c r="H14" s="1075" t="s">
        <v>352</v>
      </c>
      <c r="I14" s="1075" t="s">
        <v>352</v>
      </c>
      <c r="J14" s="1076">
        <v>0</v>
      </c>
      <c r="K14" s="1074" t="s">
        <v>604</v>
      </c>
      <c r="L14" s="1077">
        <v>0</v>
      </c>
      <c r="M14" s="1078">
        <v>1</v>
      </c>
      <c r="N14" s="1079">
        <v>2.0865051432908035</v>
      </c>
      <c r="O14" s="1073" t="s">
        <v>3478</v>
      </c>
      <c r="P14" s="1077">
        <v>0</v>
      </c>
      <c r="Q14" s="1078">
        <v>1</v>
      </c>
      <c r="R14" s="1079">
        <v>2.0865051432908035</v>
      </c>
      <c r="S14" s="1073" t="s">
        <v>3478</v>
      </c>
      <c r="T14" s="1077">
        <v>0</v>
      </c>
      <c r="U14" s="1078">
        <v>1</v>
      </c>
      <c r="V14" s="1079">
        <v>2.0865051432908035</v>
      </c>
      <c r="W14" s="1073" t="s">
        <v>3478</v>
      </c>
      <c r="X14" s="1077">
        <v>0</v>
      </c>
      <c r="Y14" s="1078">
        <v>1</v>
      </c>
      <c r="Z14" s="1079">
        <v>2.0865051432908035</v>
      </c>
      <c r="AA14" s="1073" t="s">
        <v>3478</v>
      </c>
      <c r="AB14" s="1077">
        <v>0</v>
      </c>
      <c r="AC14" s="1078">
        <v>1</v>
      </c>
      <c r="AD14" s="1079">
        <v>2.0865051432908035</v>
      </c>
      <c r="AE14" s="1073" t="s">
        <v>3478</v>
      </c>
      <c r="AF14" s="1077">
        <v>7673.1</v>
      </c>
      <c r="AG14" s="1078">
        <v>1</v>
      </c>
      <c r="AH14" s="1079">
        <v>1.1000000000000001</v>
      </c>
      <c r="AI14" s="1073" t="s">
        <v>3478</v>
      </c>
      <c r="AJ14" s="1302"/>
      <c r="AK14" s="1041" t="s">
        <v>1674</v>
      </c>
      <c r="AL14" s="1094">
        <v>3</v>
      </c>
      <c r="AM14" s="1094">
        <v>4</v>
      </c>
      <c r="AN14" s="1094">
        <v>3</v>
      </c>
      <c r="AO14" s="1094">
        <v>1</v>
      </c>
      <c r="AP14" s="1094">
        <v>1</v>
      </c>
      <c r="AQ14" s="1094">
        <v>5</v>
      </c>
      <c r="AR14" s="1089">
        <v>5</v>
      </c>
      <c r="AS14" s="1089">
        <v>2</v>
      </c>
      <c r="AT14" s="1093">
        <v>1.2788404103505406</v>
      </c>
      <c r="AU14" s="1093">
        <v>2.0865051432908035</v>
      </c>
      <c r="AV14" s="1093" t="s">
        <v>3333</v>
      </c>
      <c r="AW14" s="1095">
        <v>1.1000000000000001</v>
      </c>
      <c r="AX14" s="1095">
        <v>1.1000000000000001</v>
      </c>
      <c r="AY14" s="1095">
        <v>1.1000000000000001</v>
      </c>
      <c r="AZ14" s="1095">
        <v>1</v>
      </c>
      <c r="BA14" s="1095">
        <v>1</v>
      </c>
      <c r="BB14" s="1095">
        <v>1.2</v>
      </c>
    </row>
    <row r="15" spans="1:54" ht="24">
      <c r="A15" s="1045" t="s">
        <v>2347</v>
      </c>
      <c r="B15" s="1059" t="s">
        <v>469</v>
      </c>
      <c r="C15" s="1060" t="s">
        <v>469</v>
      </c>
      <c r="D15" s="1071" t="s">
        <v>470</v>
      </c>
      <c r="E15" s="1072" t="s">
        <v>352</v>
      </c>
      <c r="F15" s="1073" t="s">
        <v>3398</v>
      </c>
      <c r="G15" s="1074" t="s">
        <v>465</v>
      </c>
      <c r="H15" s="1075" t="s">
        <v>352</v>
      </c>
      <c r="I15" s="1075" t="s">
        <v>352</v>
      </c>
      <c r="J15" s="1076">
        <v>1</v>
      </c>
      <c r="K15" s="1074" t="s">
        <v>466</v>
      </c>
      <c r="L15" s="1077">
        <v>2.4</v>
      </c>
      <c r="M15" s="1078">
        <v>1</v>
      </c>
      <c r="N15" s="1079">
        <v>1.2354522921220721</v>
      </c>
      <c r="O15" s="1073" t="s">
        <v>3468</v>
      </c>
      <c r="P15" s="1077">
        <v>2.4</v>
      </c>
      <c r="Q15" s="1078">
        <v>1</v>
      </c>
      <c r="R15" s="1079">
        <v>1.2354522921220721</v>
      </c>
      <c r="S15" s="1073" t="s">
        <v>3468</v>
      </c>
      <c r="T15" s="1077">
        <v>2.4</v>
      </c>
      <c r="U15" s="1078">
        <v>1</v>
      </c>
      <c r="V15" s="1079">
        <v>1.2354522921220721</v>
      </c>
      <c r="W15" s="1073" t="s">
        <v>3468</v>
      </c>
      <c r="X15" s="1077">
        <v>2.4</v>
      </c>
      <c r="Y15" s="1078">
        <v>1</v>
      </c>
      <c r="Z15" s="1079">
        <v>1.2354522921220721</v>
      </c>
      <c r="AA15" s="1073" t="s">
        <v>3468</v>
      </c>
      <c r="AB15" s="1077">
        <v>2.4</v>
      </c>
      <c r="AC15" s="1078">
        <v>1</v>
      </c>
      <c r="AD15" s="1079">
        <v>1.2354522921220721</v>
      </c>
      <c r="AE15" s="1073" t="s">
        <v>3468</v>
      </c>
      <c r="AF15" s="1077">
        <v>0</v>
      </c>
      <c r="AG15" s="1078">
        <v>1</v>
      </c>
      <c r="AH15" s="1079">
        <v>1.1000000000000001</v>
      </c>
      <c r="AI15" s="1073" t="s">
        <v>3468</v>
      </c>
      <c r="AJ15" s="1302">
        <v>11.241740460830252</v>
      </c>
      <c r="AK15" s="1041" t="s">
        <v>1610</v>
      </c>
      <c r="AL15" s="1094">
        <v>2</v>
      </c>
      <c r="AM15" s="1094">
        <v>4</v>
      </c>
      <c r="AN15" s="1094">
        <v>1</v>
      </c>
      <c r="AO15" s="1094">
        <v>1</v>
      </c>
      <c r="AP15" s="1094">
        <v>1</v>
      </c>
      <c r="AQ15" s="1094" t="s">
        <v>194</v>
      </c>
      <c r="AR15" s="1089">
        <v>9</v>
      </c>
      <c r="AS15" s="1089">
        <v>1.2</v>
      </c>
      <c r="AT15" s="1093">
        <v>1.1130148943987077</v>
      </c>
      <c r="AU15" s="1093">
        <v>1.2354522921220721</v>
      </c>
      <c r="AV15" s="1093" t="s">
        <v>3469</v>
      </c>
      <c r="AW15" s="1095">
        <v>1.05</v>
      </c>
      <c r="AX15" s="1095">
        <v>1.1000000000000001</v>
      </c>
      <c r="AY15" s="1095">
        <v>1</v>
      </c>
      <c r="AZ15" s="1095">
        <v>1</v>
      </c>
      <c r="BA15" s="1095">
        <v>1</v>
      </c>
      <c r="BB15" s="1095">
        <v>1</v>
      </c>
    </row>
    <row r="16" spans="1:54" ht="24">
      <c r="A16" s="1045">
        <v>32112</v>
      </c>
      <c r="B16" s="1059" t="s">
        <v>469</v>
      </c>
      <c r="C16" s="1060" t="s">
        <v>469</v>
      </c>
      <c r="D16" s="1071" t="s">
        <v>470</v>
      </c>
      <c r="E16" s="1072" t="s">
        <v>352</v>
      </c>
      <c r="F16" s="1073" t="s">
        <v>3479</v>
      </c>
      <c r="G16" s="1074" t="s">
        <v>465</v>
      </c>
      <c r="H16" s="1075" t="s">
        <v>352</v>
      </c>
      <c r="I16" s="1075" t="s">
        <v>352</v>
      </c>
      <c r="J16" s="1076">
        <v>1</v>
      </c>
      <c r="K16" s="1074" t="s">
        <v>466</v>
      </c>
      <c r="L16" s="1077">
        <v>0</v>
      </c>
      <c r="M16" s="1078">
        <v>1</v>
      </c>
      <c r="N16" s="1079">
        <v>1.2354522921220721</v>
      </c>
      <c r="O16" s="1073" t="s">
        <v>3468</v>
      </c>
      <c r="P16" s="1077">
        <v>0</v>
      </c>
      <c r="Q16" s="1078">
        <v>1</v>
      </c>
      <c r="R16" s="1079">
        <v>1.2354522921220721</v>
      </c>
      <c r="S16" s="1073" t="s">
        <v>3468</v>
      </c>
      <c r="T16" s="1077">
        <v>0</v>
      </c>
      <c r="U16" s="1078">
        <v>1</v>
      </c>
      <c r="V16" s="1079">
        <v>1.2354522921220721</v>
      </c>
      <c r="W16" s="1073" t="s">
        <v>3468</v>
      </c>
      <c r="X16" s="1077">
        <v>0</v>
      </c>
      <c r="Y16" s="1078">
        <v>1</v>
      </c>
      <c r="Z16" s="1079">
        <v>1.2354522921220721</v>
      </c>
      <c r="AA16" s="1073" t="s">
        <v>3468</v>
      </c>
      <c r="AB16" s="1077">
        <v>0</v>
      </c>
      <c r="AC16" s="1078">
        <v>1</v>
      </c>
      <c r="AD16" s="1079">
        <v>1.2354522921220721</v>
      </c>
      <c r="AE16" s="1073" t="s">
        <v>3468</v>
      </c>
      <c r="AF16" s="1077">
        <v>2.2799999999999998</v>
      </c>
      <c r="AG16" s="1078">
        <v>1</v>
      </c>
      <c r="AH16" s="1079">
        <v>1.1000000000000001</v>
      </c>
      <c r="AI16" s="1073" t="s">
        <v>3468</v>
      </c>
      <c r="AJ16" s="1302">
        <v>3000</v>
      </c>
      <c r="AK16" s="1041" t="s">
        <v>1610</v>
      </c>
      <c r="AL16" s="1094">
        <v>2</v>
      </c>
      <c r="AM16" s="1094">
        <v>4</v>
      </c>
      <c r="AN16" s="1094">
        <v>1</v>
      </c>
      <c r="AO16" s="1094">
        <v>1</v>
      </c>
      <c r="AP16" s="1094">
        <v>1</v>
      </c>
      <c r="AQ16" s="1094" t="s">
        <v>194</v>
      </c>
      <c r="AR16" s="1089">
        <v>9</v>
      </c>
      <c r="AS16" s="1089">
        <v>1.2</v>
      </c>
      <c r="AT16" s="1093">
        <v>1.1130148943987077</v>
      </c>
      <c r="AU16" s="1093">
        <v>1.2354522921220721</v>
      </c>
      <c r="AV16" s="1093" t="s">
        <v>3469</v>
      </c>
      <c r="AW16" s="1095">
        <v>1.05</v>
      </c>
      <c r="AX16" s="1095">
        <v>1.1000000000000001</v>
      </c>
      <c r="AY16" s="1095">
        <v>1</v>
      </c>
      <c r="AZ16" s="1095">
        <v>1</v>
      </c>
      <c r="BA16" s="1095">
        <v>1</v>
      </c>
      <c r="BB16" s="1095">
        <v>1</v>
      </c>
    </row>
    <row r="17" spans="1:54">
      <c r="A17" s="1045">
        <v>1484</v>
      </c>
      <c r="B17" s="1059"/>
      <c r="C17" s="1060" t="s">
        <v>469</v>
      </c>
      <c r="D17" s="1071" t="s">
        <v>470</v>
      </c>
      <c r="E17" s="1072" t="s">
        <v>352</v>
      </c>
      <c r="F17" s="1073" t="s">
        <v>2529</v>
      </c>
      <c r="G17" s="1074" t="s">
        <v>336</v>
      </c>
      <c r="H17" s="1075" t="s">
        <v>352</v>
      </c>
      <c r="I17" s="1075" t="s">
        <v>352</v>
      </c>
      <c r="J17" s="1076">
        <v>1</v>
      </c>
      <c r="K17" s="1074" t="s">
        <v>466</v>
      </c>
      <c r="L17" s="1077">
        <v>1</v>
      </c>
      <c r="M17" s="1078">
        <v>1</v>
      </c>
      <c r="N17" s="1079">
        <v>2.0865051432908035</v>
      </c>
      <c r="O17" s="1073" t="s">
        <v>3480</v>
      </c>
      <c r="P17" s="1077">
        <v>1</v>
      </c>
      <c r="Q17" s="1078">
        <v>1</v>
      </c>
      <c r="R17" s="1079">
        <v>2.0865051432908035</v>
      </c>
      <c r="S17" s="1073" t="s">
        <v>3480</v>
      </c>
      <c r="T17" s="1077">
        <v>1</v>
      </c>
      <c r="U17" s="1078">
        <v>1</v>
      </c>
      <c r="V17" s="1079">
        <v>2.0865051432908035</v>
      </c>
      <c r="W17" s="1073" t="s">
        <v>3480</v>
      </c>
      <c r="X17" s="1077">
        <v>1</v>
      </c>
      <c r="Y17" s="1078">
        <v>1</v>
      </c>
      <c r="Z17" s="1079">
        <v>2.0865051432908035</v>
      </c>
      <c r="AA17" s="1073" t="s">
        <v>3480</v>
      </c>
      <c r="AB17" s="1077">
        <v>1</v>
      </c>
      <c r="AC17" s="1078">
        <v>1</v>
      </c>
      <c r="AD17" s="1079">
        <v>2.0865051432908035</v>
      </c>
      <c r="AE17" s="1073" t="s">
        <v>3480</v>
      </c>
      <c r="AF17" s="1077">
        <v>0</v>
      </c>
      <c r="AG17" s="1078">
        <v>1</v>
      </c>
      <c r="AH17" s="1079">
        <v>1.1000000000000001</v>
      </c>
      <c r="AI17" s="1073" t="s">
        <v>3480</v>
      </c>
      <c r="AJ17" s="1302">
        <v>32.612000000000009</v>
      </c>
      <c r="AK17" s="1041" t="s">
        <v>1598</v>
      </c>
      <c r="AL17" s="1094">
        <v>3</v>
      </c>
      <c r="AM17" s="1094">
        <v>4</v>
      </c>
      <c r="AN17" s="1094">
        <v>3</v>
      </c>
      <c r="AO17" s="1094">
        <v>1</v>
      </c>
      <c r="AP17" s="1094">
        <v>1</v>
      </c>
      <c r="AQ17" s="1094">
        <v>5</v>
      </c>
      <c r="AR17" s="1089">
        <v>9</v>
      </c>
      <c r="AS17" s="1089">
        <v>2</v>
      </c>
      <c r="AT17" s="1093">
        <v>1.2788404103505406</v>
      </c>
      <c r="AU17" s="1093">
        <v>2.0865051432908035</v>
      </c>
      <c r="AV17" s="1093" t="s">
        <v>3333</v>
      </c>
      <c r="AW17" s="1095">
        <v>1.1000000000000001</v>
      </c>
      <c r="AX17" s="1095">
        <v>1.1000000000000001</v>
      </c>
      <c r="AY17" s="1095">
        <v>1.1000000000000001</v>
      </c>
      <c r="AZ17" s="1095">
        <v>1</v>
      </c>
      <c r="BA17" s="1095">
        <v>1</v>
      </c>
      <c r="BB17" s="1095">
        <v>1.2</v>
      </c>
    </row>
    <row r="18" spans="1:54" ht="24">
      <c r="A18" s="1045" t="s">
        <v>1599</v>
      </c>
      <c r="B18" s="1059"/>
      <c r="C18" s="1060" t="s">
        <v>469</v>
      </c>
      <c r="D18" s="1071" t="s">
        <v>470</v>
      </c>
      <c r="E18" s="1072" t="s">
        <v>352</v>
      </c>
      <c r="F18" s="1073" t="s">
        <v>3390</v>
      </c>
      <c r="G18" s="1074" t="s">
        <v>434</v>
      </c>
      <c r="H18" s="1075" t="s">
        <v>352</v>
      </c>
      <c r="I18" s="1075" t="s">
        <v>352</v>
      </c>
      <c r="J18" s="1076">
        <v>1</v>
      </c>
      <c r="K18" s="1074" t="s">
        <v>466</v>
      </c>
      <c r="L18" s="1077">
        <v>0</v>
      </c>
      <c r="M18" s="1078">
        <v>1</v>
      </c>
      <c r="N18" s="1079">
        <v>2.0865051432908035</v>
      </c>
      <c r="O18" s="1073" t="s">
        <v>3480</v>
      </c>
      <c r="P18" s="1077">
        <v>0</v>
      </c>
      <c r="Q18" s="1078">
        <v>1</v>
      </c>
      <c r="R18" s="1079">
        <v>2.0865051432908035</v>
      </c>
      <c r="S18" s="1073" t="s">
        <v>3480</v>
      </c>
      <c r="T18" s="1077">
        <v>0</v>
      </c>
      <c r="U18" s="1078">
        <v>1</v>
      </c>
      <c r="V18" s="1079">
        <v>2.0865051432908035</v>
      </c>
      <c r="W18" s="1073" t="s">
        <v>3480</v>
      </c>
      <c r="X18" s="1077">
        <v>0</v>
      </c>
      <c r="Y18" s="1078">
        <v>1</v>
      </c>
      <c r="Z18" s="1079">
        <v>2.0865051432908035</v>
      </c>
      <c r="AA18" s="1073" t="s">
        <v>3480</v>
      </c>
      <c r="AB18" s="1077">
        <v>0</v>
      </c>
      <c r="AC18" s="1078">
        <v>1</v>
      </c>
      <c r="AD18" s="1079">
        <v>2.0865051432908035</v>
      </c>
      <c r="AE18" s="1073" t="s">
        <v>3480</v>
      </c>
      <c r="AF18" s="1077">
        <v>1</v>
      </c>
      <c r="AG18" s="1078">
        <v>1</v>
      </c>
      <c r="AH18" s="1079">
        <v>1.1000000000000001</v>
      </c>
      <c r="AI18" s="1073" t="s">
        <v>3480</v>
      </c>
      <c r="AJ18" s="1302">
        <v>1567</v>
      </c>
      <c r="AK18" s="1041" t="s">
        <v>1598</v>
      </c>
      <c r="AL18" s="1094">
        <v>3</v>
      </c>
      <c r="AM18" s="1094">
        <v>4</v>
      </c>
      <c r="AN18" s="1094">
        <v>3</v>
      </c>
      <c r="AO18" s="1094">
        <v>1</v>
      </c>
      <c r="AP18" s="1094">
        <v>1</v>
      </c>
      <c r="AQ18" s="1094">
        <v>5</v>
      </c>
      <c r="AR18" s="1089">
        <v>9</v>
      </c>
      <c r="AS18" s="1089">
        <v>2</v>
      </c>
      <c r="AT18" s="1093">
        <v>1.2788404103505406</v>
      </c>
      <c r="AU18" s="1093">
        <v>2.0865051432908035</v>
      </c>
      <c r="AV18" s="1093" t="s">
        <v>3333</v>
      </c>
      <c r="AW18" s="1095">
        <v>1.1000000000000001</v>
      </c>
      <c r="AX18" s="1095">
        <v>1.1000000000000001</v>
      </c>
      <c r="AY18" s="1095">
        <v>1.1000000000000001</v>
      </c>
      <c r="AZ18" s="1095">
        <v>1</v>
      </c>
      <c r="BA18" s="1095">
        <v>1</v>
      </c>
      <c r="BB18" s="1095">
        <v>1.2</v>
      </c>
    </row>
    <row r="19" spans="1:54">
      <c r="A19" s="1045">
        <v>1490</v>
      </c>
      <c r="B19" s="1059" t="s">
        <v>469</v>
      </c>
      <c r="C19" s="1060" t="s">
        <v>469</v>
      </c>
      <c r="D19" s="1071" t="s">
        <v>470</v>
      </c>
      <c r="E19" s="1072" t="s">
        <v>352</v>
      </c>
      <c r="F19" s="1073" t="s">
        <v>3290</v>
      </c>
      <c r="G19" s="1074" t="s">
        <v>465</v>
      </c>
      <c r="H19" s="1075" t="s">
        <v>352</v>
      </c>
      <c r="I19" s="1075" t="s">
        <v>352</v>
      </c>
      <c r="J19" s="1076">
        <v>1</v>
      </c>
      <c r="K19" s="1074" t="s">
        <v>340</v>
      </c>
      <c r="L19" s="1077">
        <v>15.384615384615385</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0</v>
      </c>
      <c r="AC19" s="1078">
        <v>1</v>
      </c>
      <c r="AD19" s="1079">
        <v>1.2284225230179247</v>
      </c>
      <c r="AE19" s="1073" t="s">
        <v>3470</v>
      </c>
      <c r="AF19" s="1077">
        <v>0</v>
      </c>
      <c r="AG19" s="1078">
        <v>1</v>
      </c>
      <c r="AH19" s="1079">
        <v>1</v>
      </c>
      <c r="AI19" s="1073" t="s">
        <v>3470</v>
      </c>
      <c r="AJ19" s="1302">
        <v>3.2716908498667463</v>
      </c>
      <c r="AK19" s="1041" t="s">
        <v>272</v>
      </c>
      <c r="AL19" s="1094">
        <v>3</v>
      </c>
      <c r="AM19" s="1094">
        <v>1</v>
      </c>
      <c r="AN19" s="1094">
        <v>1</v>
      </c>
      <c r="AO19" s="1094">
        <v>1</v>
      </c>
      <c r="AP19" s="1094">
        <v>1</v>
      </c>
      <c r="AQ19" s="1094" t="s">
        <v>194</v>
      </c>
      <c r="AR19" s="1089">
        <v>9</v>
      </c>
      <c r="AS19" s="1089">
        <v>1.2</v>
      </c>
      <c r="AT19" s="1093">
        <v>1.1000000000000001</v>
      </c>
      <c r="AU19" s="1093">
        <v>1.2284225230179247</v>
      </c>
      <c r="AV19" s="1093" t="s">
        <v>3471</v>
      </c>
      <c r="AW19" s="1095">
        <v>1.1000000000000001</v>
      </c>
      <c r="AX19" s="1095">
        <v>1</v>
      </c>
      <c r="AY19" s="1095">
        <v>1</v>
      </c>
      <c r="AZ19" s="1095">
        <v>1</v>
      </c>
      <c r="BA19" s="1095">
        <v>1</v>
      </c>
      <c r="BB19" s="1095">
        <v>1</v>
      </c>
    </row>
    <row r="20" spans="1:54">
      <c r="A20" s="1045">
        <v>1489</v>
      </c>
      <c r="B20" s="1059" t="s">
        <v>469</v>
      </c>
      <c r="C20" s="1060" t="s">
        <v>469</v>
      </c>
      <c r="D20" s="1071" t="s">
        <v>470</v>
      </c>
      <c r="E20" s="1072" t="s">
        <v>352</v>
      </c>
      <c r="F20" s="1073" t="s">
        <v>3289</v>
      </c>
      <c r="G20" s="1074" t="s">
        <v>465</v>
      </c>
      <c r="H20" s="1075" t="s">
        <v>352</v>
      </c>
      <c r="I20" s="1075" t="s">
        <v>352</v>
      </c>
      <c r="J20" s="1076">
        <v>1</v>
      </c>
      <c r="K20" s="1074" t="s">
        <v>340</v>
      </c>
      <c r="L20" s="1077">
        <v>0</v>
      </c>
      <c r="M20" s="1078">
        <v>1</v>
      </c>
      <c r="N20" s="1079">
        <v>1.2284225230179247</v>
      </c>
      <c r="O20" s="1073" t="s">
        <v>3470</v>
      </c>
      <c r="P20" s="1077">
        <v>15.384615384615385</v>
      </c>
      <c r="Q20" s="1078">
        <v>1</v>
      </c>
      <c r="R20" s="1079">
        <v>1.2284225230179247</v>
      </c>
      <c r="S20" s="1073" t="s">
        <v>3470</v>
      </c>
      <c r="T20" s="1077">
        <v>0</v>
      </c>
      <c r="U20" s="1078">
        <v>1</v>
      </c>
      <c r="V20" s="1079">
        <v>1.2284225230179247</v>
      </c>
      <c r="W20" s="1073" t="s">
        <v>3470</v>
      </c>
      <c r="X20" s="1077">
        <v>0</v>
      </c>
      <c r="Y20" s="1078">
        <v>1</v>
      </c>
      <c r="Z20" s="1079">
        <v>1.2284225230179247</v>
      </c>
      <c r="AA20" s="1073" t="s">
        <v>3470</v>
      </c>
      <c r="AB20" s="1077">
        <v>0</v>
      </c>
      <c r="AC20" s="1078">
        <v>1</v>
      </c>
      <c r="AD20" s="1079">
        <v>1.2284225230179247</v>
      </c>
      <c r="AE20" s="1073" t="s">
        <v>3470</v>
      </c>
      <c r="AF20" s="1077">
        <v>0</v>
      </c>
      <c r="AG20" s="1078">
        <v>1</v>
      </c>
      <c r="AH20" s="1079">
        <v>1</v>
      </c>
      <c r="AI20" s="1073" t="s">
        <v>3470</v>
      </c>
      <c r="AJ20" s="1302">
        <v>4.4770909637727119</v>
      </c>
      <c r="AK20" s="1041" t="s">
        <v>272</v>
      </c>
      <c r="AL20" s="1094">
        <v>3</v>
      </c>
      <c r="AM20" s="1094">
        <v>1</v>
      </c>
      <c r="AN20" s="1094">
        <v>1</v>
      </c>
      <c r="AO20" s="1094">
        <v>1</v>
      </c>
      <c r="AP20" s="1094">
        <v>1</v>
      </c>
      <c r="AQ20" s="1094" t="s">
        <v>194</v>
      </c>
      <c r="AR20" s="1089">
        <v>9</v>
      </c>
      <c r="AS20" s="1089">
        <v>1.2</v>
      </c>
      <c r="AT20" s="1093">
        <v>1.1000000000000001</v>
      </c>
      <c r="AU20" s="1093">
        <v>1.2284225230179247</v>
      </c>
      <c r="AV20" s="1093" t="s">
        <v>3471</v>
      </c>
      <c r="AW20" s="1095">
        <v>1.1000000000000001</v>
      </c>
      <c r="AX20" s="1095">
        <v>1</v>
      </c>
      <c r="AY20" s="1095">
        <v>1</v>
      </c>
      <c r="AZ20" s="1095">
        <v>1</v>
      </c>
      <c r="BA20" s="1095">
        <v>1</v>
      </c>
      <c r="BB20" s="1095">
        <v>1</v>
      </c>
    </row>
    <row r="21" spans="1:54">
      <c r="A21" s="1045">
        <v>1491</v>
      </c>
      <c r="B21" s="1059" t="s">
        <v>469</v>
      </c>
      <c r="C21" s="1060" t="s">
        <v>469</v>
      </c>
      <c r="D21" s="1071" t="s">
        <v>470</v>
      </c>
      <c r="E21" s="1072" t="s">
        <v>352</v>
      </c>
      <c r="F21" s="1073" t="s">
        <v>586</v>
      </c>
      <c r="G21" s="1074" t="s">
        <v>465</v>
      </c>
      <c r="H21" s="1075" t="s">
        <v>352</v>
      </c>
      <c r="I21" s="1075" t="s">
        <v>352</v>
      </c>
      <c r="J21" s="1076">
        <v>1</v>
      </c>
      <c r="K21" s="1074" t="s">
        <v>340</v>
      </c>
      <c r="L21" s="1077">
        <v>0</v>
      </c>
      <c r="M21" s="1078">
        <v>1</v>
      </c>
      <c r="N21" s="1079">
        <v>1.2284225230179247</v>
      </c>
      <c r="O21" s="1073" t="s">
        <v>3470</v>
      </c>
      <c r="P21" s="1077">
        <v>0</v>
      </c>
      <c r="Q21" s="1078">
        <v>1</v>
      </c>
      <c r="R21" s="1079">
        <v>1.2284225230179247</v>
      </c>
      <c r="S21" s="1073" t="s">
        <v>3470</v>
      </c>
      <c r="T21" s="1077">
        <v>15.384615384615385</v>
      </c>
      <c r="U21" s="1078">
        <v>1</v>
      </c>
      <c r="V21" s="1079">
        <v>1.2284225230179247</v>
      </c>
      <c r="W21" s="1073" t="s">
        <v>3470</v>
      </c>
      <c r="X21" s="1077">
        <v>0</v>
      </c>
      <c r="Y21" s="1078">
        <v>1</v>
      </c>
      <c r="Z21" s="1079">
        <v>1.2284225230179247</v>
      </c>
      <c r="AA21" s="1073" t="s">
        <v>3470</v>
      </c>
      <c r="AB21" s="1077">
        <v>0</v>
      </c>
      <c r="AC21" s="1078">
        <v>1</v>
      </c>
      <c r="AD21" s="1079">
        <v>1.2284225230179247</v>
      </c>
      <c r="AE21" s="1073" t="s">
        <v>3470</v>
      </c>
      <c r="AF21" s="1077">
        <v>0</v>
      </c>
      <c r="AG21" s="1078">
        <v>1</v>
      </c>
      <c r="AH21" s="1079">
        <v>1</v>
      </c>
      <c r="AI21" s="1073" t="s">
        <v>3470</v>
      </c>
      <c r="AJ21" s="1302">
        <v>4.7346514698728184</v>
      </c>
      <c r="AK21" s="1041" t="s">
        <v>272</v>
      </c>
      <c r="AL21" s="1094">
        <v>3</v>
      </c>
      <c r="AM21" s="1094">
        <v>1</v>
      </c>
      <c r="AN21" s="1094">
        <v>1</v>
      </c>
      <c r="AO21" s="1094">
        <v>1</v>
      </c>
      <c r="AP21" s="1094">
        <v>1</v>
      </c>
      <c r="AQ21" s="1094" t="s">
        <v>194</v>
      </c>
      <c r="AR21" s="1089">
        <v>9</v>
      </c>
      <c r="AS21" s="1089">
        <v>1.2</v>
      </c>
      <c r="AT21" s="1093">
        <v>1.1000000000000001</v>
      </c>
      <c r="AU21" s="1093">
        <v>1.2284225230179247</v>
      </c>
      <c r="AV21" s="1093" t="s">
        <v>3471</v>
      </c>
      <c r="AW21" s="1095">
        <v>1.1000000000000001</v>
      </c>
      <c r="AX21" s="1095">
        <v>1</v>
      </c>
      <c r="AY21" s="1095">
        <v>1</v>
      </c>
      <c r="AZ21" s="1095">
        <v>1</v>
      </c>
      <c r="BA21" s="1095">
        <v>1</v>
      </c>
      <c r="BB21" s="1095">
        <v>1</v>
      </c>
    </row>
    <row r="22" spans="1:54">
      <c r="A22" s="1045">
        <v>1646</v>
      </c>
      <c r="B22" s="1059" t="s">
        <v>469</v>
      </c>
      <c r="C22" s="1060" t="s">
        <v>469</v>
      </c>
      <c r="D22" s="1071" t="s">
        <v>470</v>
      </c>
      <c r="E22" s="1072" t="s">
        <v>352</v>
      </c>
      <c r="F22" s="1073" t="s">
        <v>588</v>
      </c>
      <c r="G22" s="1074" t="s">
        <v>465</v>
      </c>
      <c r="H22" s="1075" t="s">
        <v>352</v>
      </c>
      <c r="I22" s="1075" t="s">
        <v>352</v>
      </c>
      <c r="J22" s="1076">
        <v>1</v>
      </c>
      <c r="K22" s="1074" t="s">
        <v>340</v>
      </c>
      <c r="L22" s="1077">
        <v>0</v>
      </c>
      <c r="M22" s="1078">
        <v>1</v>
      </c>
      <c r="N22" s="1079">
        <v>1.2284225230179247</v>
      </c>
      <c r="O22" s="1073" t="s">
        <v>3470</v>
      </c>
      <c r="P22" s="1077">
        <v>0</v>
      </c>
      <c r="Q22" s="1078">
        <v>1</v>
      </c>
      <c r="R22" s="1079">
        <v>1.2284225230179247</v>
      </c>
      <c r="S22" s="1073" t="s">
        <v>3470</v>
      </c>
      <c r="T22" s="1077">
        <v>0</v>
      </c>
      <c r="U22" s="1078">
        <v>1</v>
      </c>
      <c r="V22" s="1079">
        <v>1.2284225230179247</v>
      </c>
      <c r="W22" s="1073" t="s">
        <v>3470</v>
      </c>
      <c r="X22" s="1077">
        <v>15.384615384615385</v>
      </c>
      <c r="Y22" s="1078">
        <v>1</v>
      </c>
      <c r="Z22" s="1079">
        <v>1.2284225230179247</v>
      </c>
      <c r="AA22" s="1073" t="s">
        <v>3470</v>
      </c>
      <c r="AB22" s="1077">
        <v>0</v>
      </c>
      <c r="AC22" s="1078">
        <v>1</v>
      </c>
      <c r="AD22" s="1079">
        <v>1.2284225230179247</v>
      </c>
      <c r="AE22" s="1073" t="s">
        <v>3470</v>
      </c>
      <c r="AF22" s="1077">
        <v>0</v>
      </c>
      <c r="AG22" s="1078">
        <v>1</v>
      </c>
      <c r="AH22" s="1079">
        <v>1</v>
      </c>
      <c r="AI22" s="1073" t="s">
        <v>3470</v>
      </c>
      <c r="AJ22" s="1302">
        <v>3.8594927779981738</v>
      </c>
      <c r="AK22" s="1041" t="s">
        <v>272</v>
      </c>
      <c r="AL22" s="1094">
        <v>3</v>
      </c>
      <c r="AM22" s="1094">
        <v>1</v>
      </c>
      <c r="AN22" s="1094">
        <v>1</v>
      </c>
      <c r="AO22" s="1094">
        <v>1</v>
      </c>
      <c r="AP22" s="1094">
        <v>1</v>
      </c>
      <c r="AQ22" s="1094" t="s">
        <v>194</v>
      </c>
      <c r="AR22" s="1089">
        <v>9</v>
      </c>
      <c r="AS22" s="1089">
        <v>1.2</v>
      </c>
      <c r="AT22" s="1093">
        <v>1.1000000000000001</v>
      </c>
      <c r="AU22" s="1093">
        <v>1.2284225230179247</v>
      </c>
      <c r="AV22" s="1093" t="s">
        <v>3471</v>
      </c>
      <c r="AW22" s="1095">
        <v>1.1000000000000001</v>
      </c>
      <c r="AX22" s="1095">
        <v>1</v>
      </c>
      <c r="AY22" s="1095">
        <v>1</v>
      </c>
      <c r="AZ22" s="1095">
        <v>1</v>
      </c>
      <c r="BA22" s="1095">
        <v>1</v>
      </c>
      <c r="BB22" s="1095">
        <v>1</v>
      </c>
    </row>
    <row r="23" spans="1:54">
      <c r="A23" s="1045">
        <v>1645</v>
      </c>
      <c r="B23" s="1059" t="s">
        <v>469</v>
      </c>
      <c r="C23" s="1060" t="s">
        <v>469</v>
      </c>
      <c r="D23" s="1071" t="s">
        <v>470</v>
      </c>
      <c r="E23" s="1072" t="s">
        <v>352</v>
      </c>
      <c r="F23" s="1073" t="s">
        <v>587</v>
      </c>
      <c r="G23" s="1074" t="s">
        <v>465</v>
      </c>
      <c r="H23" s="1075" t="s">
        <v>352</v>
      </c>
      <c r="I23" s="1075" t="s">
        <v>352</v>
      </c>
      <c r="J23" s="1076">
        <v>1</v>
      </c>
      <c r="K23" s="1074" t="s">
        <v>340</v>
      </c>
      <c r="L23" s="1077">
        <v>0</v>
      </c>
      <c r="M23" s="1078">
        <v>1</v>
      </c>
      <c r="N23" s="1079">
        <v>1.2284225230179247</v>
      </c>
      <c r="O23" s="1073" t="s">
        <v>3470</v>
      </c>
      <c r="P23" s="1077">
        <v>0</v>
      </c>
      <c r="Q23" s="1078">
        <v>1</v>
      </c>
      <c r="R23" s="1079">
        <v>1.2284225230179247</v>
      </c>
      <c r="S23" s="1073" t="s">
        <v>3470</v>
      </c>
      <c r="T23" s="1077">
        <v>0</v>
      </c>
      <c r="U23" s="1078">
        <v>1</v>
      </c>
      <c r="V23" s="1079">
        <v>1.2284225230179247</v>
      </c>
      <c r="W23" s="1073" t="s">
        <v>3470</v>
      </c>
      <c r="X23" s="1077">
        <v>0</v>
      </c>
      <c r="Y23" s="1078">
        <v>1</v>
      </c>
      <c r="Z23" s="1079">
        <v>1.2284225230179247</v>
      </c>
      <c r="AA23" s="1073" t="s">
        <v>3470</v>
      </c>
      <c r="AB23" s="1077">
        <v>15.384615384615385</v>
      </c>
      <c r="AC23" s="1078">
        <v>1</v>
      </c>
      <c r="AD23" s="1079">
        <v>1.2284225230179247</v>
      </c>
      <c r="AE23" s="1073" t="s">
        <v>3470</v>
      </c>
      <c r="AF23" s="1077">
        <v>0</v>
      </c>
      <c r="AG23" s="1078">
        <v>1</v>
      </c>
      <c r="AH23" s="1079">
        <v>1</v>
      </c>
      <c r="AI23" s="1073" t="s">
        <v>3470</v>
      </c>
      <c r="AJ23" s="1302">
        <v>4.4770909637727119</v>
      </c>
      <c r="AK23" s="1041" t="s">
        <v>272</v>
      </c>
      <c r="AL23" s="1094">
        <v>3</v>
      </c>
      <c r="AM23" s="1094">
        <v>1</v>
      </c>
      <c r="AN23" s="1094">
        <v>1</v>
      </c>
      <c r="AO23" s="1094">
        <v>1</v>
      </c>
      <c r="AP23" s="1094">
        <v>1</v>
      </c>
      <c r="AQ23" s="1094" t="s">
        <v>194</v>
      </c>
      <c r="AR23" s="1089">
        <v>9</v>
      </c>
      <c r="AS23" s="1089">
        <v>1.2</v>
      </c>
      <c r="AT23" s="1093">
        <v>1.1000000000000001</v>
      </c>
      <c r="AU23" s="1093">
        <v>1.2284225230179247</v>
      </c>
      <c r="AV23" s="1093" t="s">
        <v>3471</v>
      </c>
      <c r="AW23" s="1095">
        <v>1.1000000000000001</v>
      </c>
      <c r="AX23" s="1095">
        <v>1</v>
      </c>
      <c r="AY23" s="1095">
        <v>1</v>
      </c>
      <c r="AZ23" s="1095">
        <v>1</v>
      </c>
      <c r="BA23" s="1095">
        <v>1</v>
      </c>
      <c r="BB23" s="1095">
        <v>1</v>
      </c>
    </row>
    <row r="24" spans="1:54">
      <c r="A24" s="1045" t="s">
        <v>79</v>
      </c>
      <c r="B24" s="1059" t="s">
        <v>469</v>
      </c>
      <c r="C24" s="1060" t="s">
        <v>469</v>
      </c>
      <c r="D24" s="1071" t="s">
        <v>470</v>
      </c>
      <c r="E24" s="1072" t="s">
        <v>352</v>
      </c>
      <c r="F24" s="1073" t="s">
        <v>80</v>
      </c>
      <c r="G24" s="1074" t="s">
        <v>465</v>
      </c>
      <c r="H24" s="1075" t="s">
        <v>352</v>
      </c>
      <c r="I24" s="1075" t="s">
        <v>352</v>
      </c>
      <c r="J24" s="1076">
        <v>1</v>
      </c>
      <c r="K24" s="1074" t="s">
        <v>340</v>
      </c>
      <c r="L24" s="1077">
        <v>0</v>
      </c>
      <c r="M24" s="1078">
        <v>1</v>
      </c>
      <c r="N24" s="1079">
        <v>1.2284225230179247</v>
      </c>
      <c r="O24" s="1073" t="s">
        <v>3470</v>
      </c>
      <c r="P24" s="1077">
        <v>0</v>
      </c>
      <c r="Q24" s="1078">
        <v>1</v>
      </c>
      <c r="R24" s="1079">
        <v>1.2284225230179247</v>
      </c>
      <c r="S24" s="1073" t="s">
        <v>3470</v>
      </c>
      <c r="T24" s="1077">
        <v>0</v>
      </c>
      <c r="U24" s="1078">
        <v>1</v>
      </c>
      <c r="V24" s="1079">
        <v>1.2284225230179247</v>
      </c>
      <c r="W24" s="1073" t="s">
        <v>3470</v>
      </c>
      <c r="X24" s="1077">
        <v>0</v>
      </c>
      <c r="Y24" s="1078">
        <v>1</v>
      </c>
      <c r="Z24" s="1079">
        <v>1.2284225230179247</v>
      </c>
      <c r="AA24" s="1073" t="s">
        <v>3470</v>
      </c>
      <c r="AB24" s="1077">
        <v>0</v>
      </c>
      <c r="AC24" s="1078">
        <v>1</v>
      </c>
      <c r="AD24" s="1079">
        <v>1.2284225230179247</v>
      </c>
      <c r="AE24" s="1073" t="s">
        <v>3470</v>
      </c>
      <c r="AF24" s="1077">
        <v>2923.0769230769229</v>
      </c>
      <c r="AG24" s="1078">
        <v>1</v>
      </c>
      <c r="AH24" s="1079">
        <v>1</v>
      </c>
      <c r="AI24" s="1073" t="s">
        <v>3470</v>
      </c>
      <c r="AJ24" s="1302">
        <v>12.804104477926071</v>
      </c>
      <c r="AK24" s="1041" t="s">
        <v>272</v>
      </c>
      <c r="AL24" s="1094">
        <v>3</v>
      </c>
      <c r="AM24" s="1094">
        <v>1</v>
      </c>
      <c r="AN24" s="1094">
        <v>1</v>
      </c>
      <c r="AO24" s="1094">
        <v>1</v>
      </c>
      <c r="AP24" s="1094">
        <v>1</v>
      </c>
      <c r="AQ24" s="1094" t="s">
        <v>194</v>
      </c>
      <c r="AR24" s="1089">
        <v>9</v>
      </c>
      <c r="AS24" s="1089">
        <v>1.2</v>
      </c>
      <c r="AT24" s="1093">
        <v>1.1000000000000001</v>
      </c>
      <c r="AU24" s="1093">
        <v>1.2284225230179247</v>
      </c>
      <c r="AV24" s="1093" t="s">
        <v>3471</v>
      </c>
      <c r="AW24" s="1095">
        <v>1.1000000000000001</v>
      </c>
      <c r="AX24" s="1095">
        <v>1</v>
      </c>
      <c r="AY24" s="1095">
        <v>1</v>
      </c>
      <c r="AZ24" s="1095">
        <v>1</v>
      </c>
      <c r="BA24" s="1095">
        <v>1</v>
      </c>
      <c r="BB24" s="1095">
        <v>1</v>
      </c>
    </row>
    <row r="25" spans="1:54" ht="24">
      <c r="A25" s="1045" t="s">
        <v>768</v>
      </c>
      <c r="B25" s="1059" t="s">
        <v>469</v>
      </c>
      <c r="C25" s="1060" t="s">
        <v>469</v>
      </c>
      <c r="D25" s="1071" t="s">
        <v>470</v>
      </c>
      <c r="E25" s="1072" t="s">
        <v>352</v>
      </c>
      <c r="F25" s="1073" t="s">
        <v>3031</v>
      </c>
      <c r="G25" s="1074" t="s">
        <v>465</v>
      </c>
      <c r="H25" s="1075" t="s">
        <v>352</v>
      </c>
      <c r="I25" s="1075" t="s">
        <v>352</v>
      </c>
      <c r="J25" s="1076">
        <v>1</v>
      </c>
      <c r="K25" s="1074" t="s">
        <v>340</v>
      </c>
      <c r="L25" s="1077">
        <v>15.846153846153847</v>
      </c>
      <c r="M25" s="1078">
        <v>1</v>
      </c>
      <c r="N25" s="1079">
        <v>1.3582005896413567</v>
      </c>
      <c r="O25" s="1073" t="s">
        <v>3472</v>
      </c>
      <c r="P25" s="1077">
        <v>0</v>
      </c>
      <c r="Q25" s="1078">
        <v>1</v>
      </c>
      <c r="R25" s="1079">
        <v>1.3582005896413567</v>
      </c>
      <c r="S25" s="1073" t="s">
        <v>3472</v>
      </c>
      <c r="T25" s="1077">
        <v>0</v>
      </c>
      <c r="U25" s="1078">
        <v>1</v>
      </c>
      <c r="V25" s="1079">
        <v>1.3582005896413567</v>
      </c>
      <c r="W25" s="1073" t="s">
        <v>3472</v>
      </c>
      <c r="X25" s="1077">
        <v>15.846153846153847</v>
      </c>
      <c r="Y25" s="1078">
        <v>1</v>
      </c>
      <c r="Z25" s="1079">
        <v>1.3582005896413567</v>
      </c>
      <c r="AA25" s="1073" t="s">
        <v>3472</v>
      </c>
      <c r="AB25" s="1077">
        <v>0</v>
      </c>
      <c r="AC25" s="1078">
        <v>1</v>
      </c>
      <c r="AD25" s="1079">
        <v>1.3582005896413567</v>
      </c>
      <c r="AE25" s="1073" t="s">
        <v>3472</v>
      </c>
      <c r="AF25" s="1077">
        <v>0</v>
      </c>
      <c r="AG25" s="1078">
        <v>1</v>
      </c>
      <c r="AH25" s="1079">
        <v>1.1000000000000001</v>
      </c>
      <c r="AI25" s="1073" t="s">
        <v>3472</v>
      </c>
      <c r="AJ25" s="1302">
        <v>11.025697590884675</v>
      </c>
      <c r="AK25" s="1041" t="s">
        <v>109</v>
      </c>
      <c r="AL25" s="1094">
        <v>3</v>
      </c>
      <c r="AM25" s="1094">
        <v>4</v>
      </c>
      <c r="AN25" s="1094">
        <v>3</v>
      </c>
      <c r="AO25" s="1094">
        <v>1</v>
      </c>
      <c r="AP25" s="1094">
        <v>1</v>
      </c>
      <c r="AQ25" s="1094">
        <v>5</v>
      </c>
      <c r="AR25" s="1089">
        <v>9</v>
      </c>
      <c r="AS25" s="1089">
        <v>1.2</v>
      </c>
      <c r="AT25" s="1093">
        <v>1.2788404103505406</v>
      </c>
      <c r="AU25" s="1093">
        <v>1.3582005896413567</v>
      </c>
      <c r="AV25" s="1093" t="s">
        <v>3333</v>
      </c>
      <c r="AW25" s="1095">
        <v>1.1000000000000001</v>
      </c>
      <c r="AX25" s="1095">
        <v>1.1000000000000001</v>
      </c>
      <c r="AY25" s="1095">
        <v>1.1000000000000001</v>
      </c>
      <c r="AZ25" s="1095">
        <v>1</v>
      </c>
      <c r="BA25" s="1095">
        <v>1</v>
      </c>
      <c r="BB25" s="1095">
        <v>1.2</v>
      </c>
    </row>
    <row r="26" spans="1:54" ht="24">
      <c r="A26" s="1045" t="s">
        <v>770</v>
      </c>
      <c r="B26" s="1059" t="s">
        <v>469</v>
      </c>
      <c r="C26" s="1060" t="s">
        <v>469</v>
      </c>
      <c r="D26" s="1071" t="s">
        <v>470</v>
      </c>
      <c r="E26" s="1072" t="s">
        <v>352</v>
      </c>
      <c r="F26" s="1073" t="s">
        <v>3033</v>
      </c>
      <c r="G26" s="1074" t="s">
        <v>465</v>
      </c>
      <c r="H26" s="1075" t="s">
        <v>352</v>
      </c>
      <c r="I26" s="1075" t="s">
        <v>352</v>
      </c>
      <c r="J26" s="1076">
        <v>1</v>
      </c>
      <c r="K26" s="1074" t="s">
        <v>340</v>
      </c>
      <c r="L26" s="1077">
        <v>0</v>
      </c>
      <c r="M26" s="1078">
        <v>1</v>
      </c>
      <c r="N26" s="1079">
        <v>1.3582005896413567</v>
      </c>
      <c r="O26" s="1073" t="s">
        <v>3472</v>
      </c>
      <c r="P26" s="1077">
        <v>15.846153846153847</v>
      </c>
      <c r="Q26" s="1078">
        <v>1</v>
      </c>
      <c r="R26" s="1079">
        <v>1.3582005896413567</v>
      </c>
      <c r="S26" s="1073" t="s">
        <v>3472</v>
      </c>
      <c r="T26" s="1077">
        <v>15.846153846153847</v>
      </c>
      <c r="U26" s="1078">
        <v>1</v>
      </c>
      <c r="V26" s="1079">
        <v>1.3582005896413567</v>
      </c>
      <c r="W26" s="1073" t="s">
        <v>3472</v>
      </c>
      <c r="X26" s="1077">
        <v>0</v>
      </c>
      <c r="Y26" s="1078">
        <v>1</v>
      </c>
      <c r="Z26" s="1079">
        <v>1.3582005896413567</v>
      </c>
      <c r="AA26" s="1073" t="s">
        <v>3472</v>
      </c>
      <c r="AB26" s="1077">
        <v>15.846153846153847</v>
      </c>
      <c r="AC26" s="1078">
        <v>1</v>
      </c>
      <c r="AD26" s="1079">
        <v>1.3582005896413567</v>
      </c>
      <c r="AE26" s="1073" t="s">
        <v>3472</v>
      </c>
      <c r="AF26" s="1077">
        <v>3010.7692307692305</v>
      </c>
      <c r="AG26" s="1078">
        <v>1</v>
      </c>
      <c r="AH26" s="1079">
        <v>1.1000000000000001</v>
      </c>
      <c r="AI26" s="1073" t="s">
        <v>3472</v>
      </c>
      <c r="AJ26" s="1302">
        <v>13.150697590884675</v>
      </c>
      <c r="AK26" s="1041" t="s">
        <v>109</v>
      </c>
      <c r="AL26" s="1094">
        <v>3</v>
      </c>
      <c r="AM26" s="1094">
        <v>4</v>
      </c>
      <c r="AN26" s="1094">
        <v>3</v>
      </c>
      <c r="AO26" s="1094">
        <v>1</v>
      </c>
      <c r="AP26" s="1094">
        <v>1</v>
      </c>
      <c r="AQ26" s="1094">
        <v>5</v>
      </c>
      <c r="AR26" s="1089">
        <v>9</v>
      </c>
      <c r="AS26" s="1089">
        <v>1.2</v>
      </c>
      <c r="AT26" s="1093">
        <v>1.2788404103505406</v>
      </c>
      <c r="AU26" s="1093">
        <v>1.3582005896413567</v>
      </c>
      <c r="AV26" s="1093" t="s">
        <v>3333</v>
      </c>
      <c r="AW26" s="1095">
        <v>1.1000000000000001</v>
      </c>
      <c r="AX26" s="1095">
        <v>1.1000000000000001</v>
      </c>
      <c r="AY26" s="1095">
        <v>1.1000000000000001</v>
      </c>
      <c r="AZ26" s="1095">
        <v>1</v>
      </c>
      <c r="BA26" s="1095">
        <v>1</v>
      </c>
      <c r="BB26" s="1095">
        <v>1.2</v>
      </c>
    </row>
    <row r="27" spans="1:54">
      <c r="A27" s="1045" t="s">
        <v>2259</v>
      </c>
      <c r="B27" s="1059" t="s">
        <v>469</v>
      </c>
      <c r="C27" s="1060" t="s">
        <v>469</v>
      </c>
      <c r="D27" s="1071" t="s">
        <v>470</v>
      </c>
      <c r="E27" s="1072" t="s">
        <v>352</v>
      </c>
      <c r="F27" s="1073" t="s">
        <v>3256</v>
      </c>
      <c r="G27" s="1074" t="s">
        <v>465</v>
      </c>
      <c r="H27" s="1075" t="s">
        <v>352</v>
      </c>
      <c r="I27" s="1075" t="s">
        <v>352</v>
      </c>
      <c r="J27" s="1076">
        <v>0</v>
      </c>
      <c r="K27" s="1074" t="s">
        <v>339</v>
      </c>
      <c r="L27" s="1077">
        <v>174.71490028632641</v>
      </c>
      <c r="M27" s="1078">
        <v>1</v>
      </c>
      <c r="N27" s="1079">
        <v>1.2849840792941758</v>
      </c>
      <c r="O27" s="1073" t="s">
        <v>3473</v>
      </c>
      <c r="P27" s="1077">
        <v>208.38797720940332</v>
      </c>
      <c r="Q27" s="1078">
        <v>1</v>
      </c>
      <c r="R27" s="1079">
        <v>1.2849840792941758</v>
      </c>
      <c r="S27" s="1073" t="s">
        <v>3473</v>
      </c>
      <c r="T27" s="1077">
        <v>208.38797720940332</v>
      </c>
      <c r="U27" s="1078">
        <v>1</v>
      </c>
      <c r="V27" s="1079">
        <v>1.2849840792941758</v>
      </c>
      <c r="W27" s="1073" t="s">
        <v>3473</v>
      </c>
      <c r="X27" s="1077">
        <v>174.71490028632641</v>
      </c>
      <c r="Y27" s="1078">
        <v>1</v>
      </c>
      <c r="Z27" s="1079">
        <v>1.2849840792941758</v>
      </c>
      <c r="AA27" s="1073" t="s">
        <v>3473</v>
      </c>
      <c r="AB27" s="1077">
        <v>208.38797720940332</v>
      </c>
      <c r="AC27" s="1078">
        <v>1</v>
      </c>
      <c r="AD27" s="1079">
        <v>1.2849840792941758</v>
      </c>
      <c r="AE27" s="1073" t="s">
        <v>3473</v>
      </c>
      <c r="AF27" s="1077">
        <v>39593.71566978663</v>
      </c>
      <c r="AG27" s="1078">
        <v>1</v>
      </c>
      <c r="AH27" s="1079">
        <v>1.1000000000000001</v>
      </c>
      <c r="AI27" s="1073" t="s">
        <v>3473</v>
      </c>
      <c r="AK27" s="1041" t="s">
        <v>2342</v>
      </c>
      <c r="AL27" s="1094">
        <v>3</v>
      </c>
      <c r="AM27" s="1094">
        <v>4</v>
      </c>
      <c r="AN27" s="1094">
        <v>3</v>
      </c>
      <c r="AO27" s="1094">
        <v>1</v>
      </c>
      <c r="AP27" s="1094">
        <v>1</v>
      </c>
      <c r="AQ27" s="1094">
        <v>5</v>
      </c>
      <c r="AR27" s="1089">
        <v>6</v>
      </c>
      <c r="AS27" s="1089">
        <v>1.05</v>
      </c>
      <c r="AT27" s="1093">
        <v>1.2788404103505406</v>
      </c>
      <c r="AU27" s="1093">
        <v>1.2849840792941758</v>
      </c>
      <c r="AV27" s="1093" t="s">
        <v>3333</v>
      </c>
      <c r="AW27" s="1095">
        <v>1.1000000000000001</v>
      </c>
      <c r="AX27" s="1095">
        <v>1.1000000000000001</v>
      </c>
      <c r="AY27" s="1095">
        <v>1.1000000000000001</v>
      </c>
      <c r="AZ27" s="1095">
        <v>1</v>
      </c>
      <c r="BA27" s="1095">
        <v>1</v>
      </c>
      <c r="BB27" s="1095">
        <v>1.2</v>
      </c>
    </row>
    <row r="28" spans="1:54" ht="24">
      <c r="A28" s="1045" t="s">
        <v>1864</v>
      </c>
      <c r="B28" s="1059" t="s">
        <v>469</v>
      </c>
      <c r="C28" s="1060" t="s">
        <v>469</v>
      </c>
      <c r="D28" s="1071" t="s">
        <v>470</v>
      </c>
      <c r="E28" s="1072" t="s">
        <v>352</v>
      </c>
      <c r="F28" s="1073" t="s">
        <v>3356</v>
      </c>
      <c r="G28" s="1074" t="s">
        <v>465</v>
      </c>
      <c r="H28" s="1075" t="s">
        <v>352</v>
      </c>
      <c r="I28" s="1075" t="s">
        <v>352</v>
      </c>
      <c r="J28" s="1076">
        <v>0</v>
      </c>
      <c r="K28" s="1074" t="s">
        <v>341</v>
      </c>
      <c r="L28" s="1077">
        <v>28.46407827748844</v>
      </c>
      <c r="M28" s="1078">
        <v>1</v>
      </c>
      <c r="N28" s="1079">
        <v>2.0865051432908035</v>
      </c>
      <c r="O28" s="1073" t="s">
        <v>3474</v>
      </c>
      <c r="P28" s="1077">
        <v>33.68584768349762</v>
      </c>
      <c r="Q28" s="1078">
        <v>1</v>
      </c>
      <c r="R28" s="1079">
        <v>2.0865051432908035</v>
      </c>
      <c r="S28" s="1073" t="s">
        <v>3474</v>
      </c>
      <c r="T28" s="1077">
        <v>34.082094615959321</v>
      </c>
      <c r="U28" s="1078">
        <v>1</v>
      </c>
      <c r="V28" s="1079">
        <v>2.0865051432908035</v>
      </c>
      <c r="W28" s="1073" t="s">
        <v>3474</v>
      </c>
      <c r="X28" s="1077">
        <v>29.368388936152172</v>
      </c>
      <c r="Y28" s="1078">
        <v>1</v>
      </c>
      <c r="Z28" s="1079">
        <v>2.0865051432908035</v>
      </c>
      <c r="AA28" s="1073" t="s">
        <v>3474</v>
      </c>
      <c r="AB28" s="1077">
        <v>33.68584768349762</v>
      </c>
      <c r="AC28" s="1078">
        <v>1</v>
      </c>
      <c r="AD28" s="1079">
        <v>2.0865051432908035</v>
      </c>
      <c r="AE28" s="1073" t="s">
        <v>3474</v>
      </c>
      <c r="AF28" s="1077">
        <v>8542.8097989878206</v>
      </c>
      <c r="AG28" s="1078">
        <v>1</v>
      </c>
      <c r="AH28" s="1079">
        <v>1.1000000000000001</v>
      </c>
      <c r="AI28" s="1073" t="s">
        <v>3474</v>
      </c>
      <c r="AK28" s="1041" t="s">
        <v>1486</v>
      </c>
      <c r="AL28" s="1094">
        <v>3</v>
      </c>
      <c r="AM28" s="1094">
        <v>4</v>
      </c>
      <c r="AN28" s="1094">
        <v>3</v>
      </c>
      <c r="AO28" s="1094">
        <v>1</v>
      </c>
      <c r="AP28" s="1094">
        <v>1</v>
      </c>
      <c r="AQ28" s="1094">
        <v>5</v>
      </c>
      <c r="AR28" s="1089">
        <v>5</v>
      </c>
      <c r="AS28" s="1089">
        <v>2</v>
      </c>
      <c r="AT28" s="1093">
        <v>1.2788404103505406</v>
      </c>
      <c r="AU28" s="1093">
        <v>2.0865051432908035</v>
      </c>
      <c r="AV28" s="1093" t="s">
        <v>3333</v>
      </c>
      <c r="AW28" s="1095">
        <v>1.1000000000000001</v>
      </c>
      <c r="AX28" s="1095">
        <v>1.1000000000000001</v>
      </c>
      <c r="AY28" s="1095">
        <v>1.1000000000000001</v>
      </c>
      <c r="AZ28" s="1095">
        <v>1</v>
      </c>
      <c r="BA28" s="1095">
        <v>1</v>
      </c>
      <c r="BB28" s="1095">
        <v>1.2</v>
      </c>
    </row>
    <row r="29" spans="1:54">
      <c r="A29" s="1045">
        <v>490</v>
      </c>
      <c r="B29" s="1059" t="s">
        <v>620</v>
      </c>
      <c r="C29" s="1060" t="s">
        <v>469</v>
      </c>
      <c r="D29" s="1071" t="s">
        <v>352</v>
      </c>
      <c r="E29" s="1072" t="s">
        <v>471</v>
      </c>
      <c r="F29" s="1073" t="s">
        <v>245</v>
      </c>
      <c r="G29" s="1074" t="s">
        <v>352</v>
      </c>
      <c r="H29" s="1075" t="s">
        <v>246</v>
      </c>
      <c r="I29" s="1075" t="s">
        <v>618</v>
      </c>
      <c r="J29" s="1076" t="s">
        <v>352</v>
      </c>
      <c r="K29" s="1074" t="s">
        <v>604</v>
      </c>
      <c r="L29" s="1077">
        <v>0.14400000000000002</v>
      </c>
      <c r="M29" s="1078">
        <v>1</v>
      </c>
      <c r="N29" s="1079">
        <v>1.2849840792941758</v>
      </c>
      <c r="O29" s="1073" t="s">
        <v>3475</v>
      </c>
      <c r="P29" s="1077">
        <v>0.14400000000000002</v>
      </c>
      <c r="Q29" s="1078">
        <v>1</v>
      </c>
      <c r="R29" s="1079">
        <v>1.2849840792941758</v>
      </c>
      <c r="S29" s="1073" t="s">
        <v>3475</v>
      </c>
      <c r="T29" s="1077">
        <v>3.6720000000000002</v>
      </c>
      <c r="U29" s="1078">
        <v>1</v>
      </c>
      <c r="V29" s="1079">
        <v>1.2849840792941758</v>
      </c>
      <c r="W29" s="1073" t="s">
        <v>3475</v>
      </c>
      <c r="X29" s="1077">
        <v>0.82800000000000007</v>
      </c>
      <c r="Y29" s="1078">
        <v>1</v>
      </c>
      <c r="Z29" s="1079">
        <v>1.2849840792941758</v>
      </c>
      <c r="AA29" s="1073" t="s">
        <v>3475</v>
      </c>
      <c r="AB29" s="1077">
        <v>0.82800000000000007</v>
      </c>
      <c r="AC29" s="1078">
        <v>1</v>
      </c>
      <c r="AD29" s="1079">
        <v>1.2849840792941758</v>
      </c>
      <c r="AE29" s="1073" t="s">
        <v>3475</v>
      </c>
      <c r="AF29" s="1077">
        <v>129.71880000000002</v>
      </c>
      <c r="AG29" s="1078">
        <v>1</v>
      </c>
      <c r="AH29" s="1079">
        <v>1.1000000000000001</v>
      </c>
      <c r="AI29" s="1073" t="s">
        <v>3475</v>
      </c>
      <c r="AK29" s="1041" t="s">
        <v>279</v>
      </c>
      <c r="AL29" s="1094">
        <v>3</v>
      </c>
      <c r="AM29" s="1094">
        <v>4</v>
      </c>
      <c r="AN29" s="1094">
        <v>3</v>
      </c>
      <c r="AO29" s="1094">
        <v>1</v>
      </c>
      <c r="AP29" s="1094">
        <v>1</v>
      </c>
      <c r="AQ29" s="1094">
        <v>5</v>
      </c>
      <c r="AR29" s="1089">
        <v>13</v>
      </c>
      <c r="AS29" s="1089">
        <v>1.05</v>
      </c>
      <c r="AT29" s="1093">
        <v>1.2788404103505406</v>
      </c>
      <c r="AU29" s="1093">
        <v>1.2849840792941758</v>
      </c>
      <c r="AV29" s="1093" t="s">
        <v>3333</v>
      </c>
      <c r="AW29" s="1095">
        <v>1.1000000000000001</v>
      </c>
      <c r="AX29" s="1095">
        <v>1.1000000000000001</v>
      </c>
      <c r="AY29" s="1095">
        <v>1.1000000000000001</v>
      </c>
      <c r="AZ29" s="1095">
        <v>1</v>
      </c>
      <c r="BA29" s="1095">
        <v>1</v>
      </c>
      <c r="BB29" s="1095">
        <v>1.2</v>
      </c>
    </row>
    <row r="30" spans="1:54">
      <c r="F30" s="1299"/>
      <c r="L30" s="1304"/>
      <c r="M30" s="1333"/>
      <c r="N30" s="1333"/>
      <c r="O30" s="1333"/>
      <c r="P30" s="1304"/>
      <c r="Q30" s="1333"/>
      <c r="R30" s="1333"/>
      <c r="S30" s="1333"/>
      <c r="T30" s="1304"/>
      <c r="U30" s="1333"/>
      <c r="V30" s="1333"/>
      <c r="W30" s="1333"/>
      <c r="X30" s="1304"/>
      <c r="AB30" s="1304"/>
      <c r="AC30" s="1330"/>
      <c r="AF30" s="1304"/>
      <c r="AG30" s="1330"/>
    </row>
    <row r="31" spans="1:54">
      <c r="L31" s="1334"/>
      <c r="P31" s="1334"/>
      <c r="T31" s="1334"/>
      <c r="X31" s="1334"/>
      <c r="AB31" s="1334"/>
      <c r="AF31" s="1334"/>
    </row>
    <row r="32" spans="1:54">
      <c r="F32" s="1080" t="s">
        <v>1670</v>
      </c>
      <c r="K32" s="1080" t="s">
        <v>241</v>
      </c>
      <c r="L32" s="1302">
        <v>11.025697590884675</v>
      </c>
      <c r="M32" s="1340"/>
      <c r="N32" s="1340"/>
      <c r="O32" s="1340"/>
      <c r="P32" s="1302">
        <v>13.150697590884675</v>
      </c>
      <c r="Q32" s="1340"/>
      <c r="R32" s="1340"/>
      <c r="S32" s="1340"/>
      <c r="T32" s="1302">
        <v>13.150697590884675</v>
      </c>
      <c r="U32" s="1340"/>
      <c r="V32" s="1340"/>
      <c r="W32" s="1340"/>
      <c r="X32" s="1302">
        <v>11.025697590884675</v>
      </c>
      <c r="Y32" s="1340"/>
      <c r="Z32" s="1340"/>
      <c r="AA32" s="1340"/>
      <c r="AB32" s="1302">
        <v>13.150697590884675</v>
      </c>
      <c r="AC32" s="1340"/>
      <c r="AD32" s="1340"/>
      <c r="AE32" s="1340"/>
      <c r="AF32" s="1302">
        <v>13.150697590884675</v>
      </c>
    </row>
    <row r="35" spans="12:32">
      <c r="L35" s="1334"/>
      <c r="P35" s="1334"/>
      <c r="T35" s="1334"/>
      <c r="X35" s="1334"/>
      <c r="AB35" s="1334"/>
      <c r="AF35" s="1334"/>
    </row>
  </sheetData>
  <mergeCells count="1">
    <mergeCell ref="AL1:AQ1"/>
  </mergeCells>
  <phoneticPr fontId="53" type="noConversion"/>
  <conditionalFormatting sqref="D13:AI23 AK13:AQ23">
    <cfRule type="expression" dxfId="416" priority="8">
      <formula>MOD(ROW(),2)=0</formula>
    </cfRule>
  </conditionalFormatting>
  <conditionalFormatting sqref="D24:AE29">
    <cfRule type="expression" dxfId="415" priority="7">
      <formula>MOD(ROW(),2)=0</formula>
    </cfRule>
  </conditionalFormatting>
  <conditionalFormatting sqref="AF24:AI29">
    <cfRule type="expression" dxfId="414" priority="5">
      <formula>MOD(ROW(),2)=0</formula>
    </cfRule>
  </conditionalFormatting>
  <conditionalFormatting sqref="AR13:BB23">
    <cfRule type="expression" dxfId="413" priority="3">
      <formula>MOD(ROW(),2)=0</formula>
    </cfRule>
  </conditionalFormatting>
  <conditionalFormatting sqref="AR24:BB29">
    <cfRule type="expression" dxfId="412" priority="1">
      <formula>MOD(ROW(),2)=0</formula>
    </cfRule>
  </conditionalFormatting>
  <conditionalFormatting sqref="AK24:AQ29">
    <cfRule type="expression" dxfId="411" priority="2">
      <formula>MOD(ROW(),2)=0</formula>
    </cfRule>
  </conditionalFormatting>
  <dataValidations count="10">
    <dataValidation allowBlank="1" showInputMessage="1" showErrorMessage="1" prompt="Mean amount of elementary flow or intermediate product flow. Enter your values (or the respective equation) here." sqref="AF13" xr:uid="{00000000-0002-0000-3000-000001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L3" xr:uid="{21625D68-0633-468D-8E6F-8613CFF54CFA}"/>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Q3" xr:uid="{95CC81EF-3467-40E3-A3F0-9D88E30D20E9}"/>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P3" xr:uid="{E56E922B-6022-4DED-8020-7986B1008BB2}"/>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O3" xr:uid="{B1335D68-C949-4380-9659-B50F198BA2E2}"/>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N3" xr:uid="{3EFB4239-2970-49BF-A009-4BAA40948783}"/>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M3" xr:uid="{45DFC378-F168-439C-AA6F-251C6E3BEF6C}"/>
    <dataValidation allowBlank="1" showInputMessage="1" showErrorMessage="1" prompt="Do not change." sqref="AT7:BB11 AR3:BB4" xr:uid="{B84A0A35-680D-4ED2-8C0E-8F701854A192}"/>
    <dataValidation allowBlank="1" showInputMessage="1" showErrorMessage="1" promptTitle="Remarks" prompt="A general comment (data source, calculation procedure, ...) can be made about each individual exchange. The remarks are added to the GeneralComment-field." sqref="AK3" xr:uid="{5EA6ABE7-6876-4F6E-A6AE-CBEC0A5262CB}"/>
    <dataValidation allowBlank="1" showInputMessage="1" showErrorMessage="1" promptTitle="Do not change" prompt="This field is automatically updated from the names-list" sqref="AR13:AR21 AR22:AR29" xr:uid="{00000000-0002-0000-3000-000000000000}"/>
  </dataValidations>
  <pageMargins left="0.78740157499999996" right="0.78740157499999996" top="0.984251969" bottom="0.984251969" header="0.4921259845" footer="0.4921259845"/>
  <pageSetup paperSize="9" scale="41"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67">
    <tabColor theme="4" tint="0.79998168889431442"/>
    <pageSetUpPr fitToPage="1"/>
  </sheetPr>
  <dimension ref="A1:AX35"/>
  <sheetViews>
    <sheetView zoomScale="145" zoomScaleNormal="14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t="s">
        <v>964</v>
      </c>
      <c r="M1" s="1046"/>
      <c r="N1" s="1046"/>
      <c r="O1" s="1046"/>
      <c r="P1" s="1045" t="s">
        <v>965</v>
      </c>
      <c r="Q1" s="1046"/>
      <c r="R1" s="1046"/>
      <c r="S1" s="1046"/>
      <c r="T1" s="1045" t="s">
        <v>966</v>
      </c>
      <c r="U1" s="1046"/>
      <c r="V1" s="1046"/>
      <c r="W1" s="1046"/>
      <c r="X1" s="1045" t="s">
        <v>967</v>
      </c>
      <c r="Y1" s="1046"/>
      <c r="Z1" s="1046"/>
      <c r="AA1" s="1046"/>
      <c r="AB1" s="1045" t="s">
        <v>968</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61</v>
      </c>
      <c r="M3" s="1055" t="s">
        <v>187</v>
      </c>
      <c r="N3" s="1055" t="s">
        <v>188</v>
      </c>
      <c r="O3" s="1056" t="s">
        <v>492</v>
      </c>
      <c r="P3" s="1054" t="s">
        <v>62</v>
      </c>
      <c r="Q3" s="1055" t="s">
        <v>187</v>
      </c>
      <c r="R3" s="1055" t="s">
        <v>188</v>
      </c>
      <c r="S3" s="1056" t="s">
        <v>492</v>
      </c>
      <c r="T3" s="1054" t="s">
        <v>65</v>
      </c>
      <c r="U3" s="1055" t="s">
        <v>187</v>
      </c>
      <c r="V3" s="1055" t="s">
        <v>188</v>
      </c>
      <c r="W3" s="1056" t="s">
        <v>492</v>
      </c>
      <c r="X3" s="1054" t="s">
        <v>67</v>
      </c>
      <c r="Y3" s="1055" t="s">
        <v>187</v>
      </c>
      <c r="Z3" s="1055" t="s">
        <v>188</v>
      </c>
      <c r="AA3" s="1056" t="s">
        <v>492</v>
      </c>
      <c r="AB3" s="1054" t="s">
        <v>68</v>
      </c>
      <c r="AC3" s="1055" t="s">
        <v>187</v>
      </c>
      <c r="AD3" s="1055" t="s">
        <v>188</v>
      </c>
      <c r="AE3" s="1056" t="s">
        <v>492</v>
      </c>
      <c r="AF3" s="1080" t="s">
        <v>679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403</v>
      </c>
      <c r="M4" s="1057">
        <v>0</v>
      </c>
      <c r="N4" s="1057">
        <v>0</v>
      </c>
      <c r="O4" s="1058">
        <v>0</v>
      </c>
      <c r="P4" s="1054" t="s">
        <v>403</v>
      </c>
      <c r="Q4" s="1057">
        <v>0</v>
      </c>
      <c r="R4" s="1057">
        <v>0</v>
      </c>
      <c r="S4" s="1058">
        <v>0</v>
      </c>
      <c r="T4" s="1054" t="s">
        <v>403</v>
      </c>
      <c r="U4" s="1057">
        <v>0</v>
      </c>
      <c r="V4" s="1057">
        <v>0</v>
      </c>
      <c r="W4" s="1058">
        <v>0</v>
      </c>
      <c r="X4" s="1054" t="s">
        <v>403</v>
      </c>
      <c r="Y4" s="1057">
        <v>0</v>
      </c>
      <c r="Z4" s="1057">
        <v>0</v>
      </c>
      <c r="AA4" s="1058">
        <v>0</v>
      </c>
      <c r="AB4" s="1054" t="s">
        <v>403</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t="s">
        <v>964</v>
      </c>
      <c r="B7" s="1059" t="s">
        <v>467</v>
      </c>
      <c r="C7" s="1060"/>
      <c r="D7" s="1061" t="s">
        <v>352</v>
      </c>
      <c r="E7" s="1062">
        <v>0</v>
      </c>
      <c r="F7" s="1063" t="s">
        <v>61</v>
      </c>
      <c r="G7" s="1064" t="s">
        <v>403</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t="s">
        <v>965</v>
      </c>
      <c r="B8" s="1059"/>
      <c r="C8" s="1060"/>
      <c r="D8" s="1061" t="s">
        <v>352</v>
      </c>
      <c r="E8" s="1062">
        <v>0</v>
      </c>
      <c r="F8" s="1063" t="s">
        <v>62</v>
      </c>
      <c r="G8" s="1064" t="s">
        <v>403</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t="s">
        <v>966</v>
      </c>
      <c r="B9" s="1059"/>
      <c r="C9" s="1060"/>
      <c r="D9" s="1061" t="s">
        <v>352</v>
      </c>
      <c r="E9" s="1062">
        <v>0</v>
      </c>
      <c r="F9" s="1063" t="s">
        <v>65</v>
      </c>
      <c r="G9" s="1064" t="s">
        <v>403</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t="s">
        <v>967</v>
      </c>
      <c r="B10" s="1059"/>
      <c r="C10" s="1060"/>
      <c r="D10" s="1061" t="s">
        <v>352</v>
      </c>
      <c r="E10" s="1062">
        <v>0</v>
      </c>
      <c r="F10" s="1063" t="s">
        <v>67</v>
      </c>
      <c r="G10" s="1064" t="s">
        <v>403</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t="s">
        <v>968</v>
      </c>
      <c r="B11" s="1059"/>
      <c r="C11" s="1060"/>
      <c r="D11" s="1061" t="s">
        <v>352</v>
      </c>
      <c r="E11" s="1062">
        <v>0</v>
      </c>
      <c r="F11" s="1063" t="s">
        <v>68</v>
      </c>
      <c r="G11" s="1064" t="s">
        <v>403</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t="s">
        <v>996</v>
      </c>
      <c r="B12" s="1059" t="s">
        <v>468</v>
      </c>
      <c r="C12" s="1060" t="s">
        <v>469</v>
      </c>
      <c r="D12" s="1071" t="s">
        <v>470</v>
      </c>
      <c r="E12" s="1072" t="s">
        <v>352</v>
      </c>
      <c r="F12" s="1073" t="s">
        <v>56</v>
      </c>
      <c r="G12" s="1074" t="s">
        <v>403</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3</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15.384615384615385</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15.384615384615385</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15.384615384615385</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15.384615384615385</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15.384615384615385</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1000</v>
      </c>
      <c r="B20" s="1059" t="s">
        <v>469</v>
      </c>
      <c r="C20" s="1060" t="s">
        <v>469</v>
      </c>
      <c r="D20" s="1071" t="s">
        <v>470</v>
      </c>
      <c r="E20" s="1072" t="s">
        <v>352</v>
      </c>
      <c r="F20" s="1073" t="s">
        <v>3031</v>
      </c>
      <c r="G20" s="1074" t="s">
        <v>403</v>
      </c>
      <c r="H20" s="1075" t="s">
        <v>352</v>
      </c>
      <c r="I20" s="1075" t="s">
        <v>352</v>
      </c>
      <c r="J20" s="1076">
        <v>1</v>
      </c>
      <c r="K20" s="1074" t="s">
        <v>340</v>
      </c>
      <c r="L20" s="1077">
        <v>15.846153846153847</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15.846153846153847</v>
      </c>
      <c r="Y20" s="1078">
        <v>1</v>
      </c>
      <c r="Z20" s="1079">
        <v>1.3582005896413567</v>
      </c>
      <c r="AA20" s="1073" t="s">
        <v>3472</v>
      </c>
      <c r="AB20" s="1077">
        <v>0</v>
      </c>
      <c r="AC20" s="1078">
        <v>1</v>
      </c>
      <c r="AD20" s="1079">
        <v>1.3582005896413567</v>
      </c>
      <c r="AE20" s="1073" t="s">
        <v>3472</v>
      </c>
      <c r="AF20" s="1302">
        <v>11.025697590884675</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1002</v>
      </c>
      <c r="B21" s="1059" t="s">
        <v>469</v>
      </c>
      <c r="C21" s="1060" t="s">
        <v>469</v>
      </c>
      <c r="D21" s="1071" t="s">
        <v>470</v>
      </c>
      <c r="E21" s="1072" t="s">
        <v>352</v>
      </c>
      <c r="F21" s="1073" t="s">
        <v>3033</v>
      </c>
      <c r="G21" s="1074" t="s">
        <v>403</v>
      </c>
      <c r="H21" s="1075" t="s">
        <v>352</v>
      </c>
      <c r="I21" s="1075" t="s">
        <v>352</v>
      </c>
      <c r="J21" s="1076">
        <v>1</v>
      </c>
      <c r="K21" s="1074" t="s">
        <v>340</v>
      </c>
      <c r="L21" s="1077">
        <v>0</v>
      </c>
      <c r="M21" s="1078">
        <v>1</v>
      </c>
      <c r="N21" s="1079">
        <v>1.3582005896413567</v>
      </c>
      <c r="O21" s="1073" t="s">
        <v>3472</v>
      </c>
      <c r="P21" s="1077">
        <v>15.846153846153847</v>
      </c>
      <c r="Q21" s="1078">
        <v>1</v>
      </c>
      <c r="R21" s="1079">
        <v>1.3582005896413567</v>
      </c>
      <c r="S21" s="1073" t="s">
        <v>3472</v>
      </c>
      <c r="T21" s="1077">
        <v>15.846153846153847</v>
      </c>
      <c r="U21" s="1078">
        <v>1</v>
      </c>
      <c r="V21" s="1079">
        <v>1.3582005896413567</v>
      </c>
      <c r="W21" s="1073" t="s">
        <v>3472</v>
      </c>
      <c r="X21" s="1077">
        <v>0</v>
      </c>
      <c r="Y21" s="1078">
        <v>1</v>
      </c>
      <c r="Z21" s="1079">
        <v>1.3582005896413567</v>
      </c>
      <c r="AA21" s="1073" t="s">
        <v>3472</v>
      </c>
      <c r="AB21" s="1077">
        <v>15.846153846153847</v>
      </c>
      <c r="AC21" s="1078">
        <v>1</v>
      </c>
      <c r="AD21" s="1079">
        <v>1.3582005896413567</v>
      </c>
      <c r="AE21" s="1073" t="s">
        <v>3472</v>
      </c>
      <c r="AF21" s="1302">
        <v>13.150697590884675</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174.71490028632641</v>
      </c>
      <c r="M22" s="1078">
        <v>1</v>
      </c>
      <c r="N22" s="1079">
        <v>1.2849840792941758</v>
      </c>
      <c r="O22" s="1073" t="s">
        <v>3473</v>
      </c>
      <c r="P22" s="1077">
        <v>208.38797720940332</v>
      </c>
      <c r="Q22" s="1078">
        <v>1</v>
      </c>
      <c r="R22" s="1079">
        <v>1.2849840792941758</v>
      </c>
      <c r="S22" s="1073" t="s">
        <v>3473</v>
      </c>
      <c r="T22" s="1077">
        <v>208.38797720940332</v>
      </c>
      <c r="U22" s="1078">
        <v>1</v>
      </c>
      <c r="V22" s="1079">
        <v>1.2849840792941758</v>
      </c>
      <c r="W22" s="1073" t="s">
        <v>3473</v>
      </c>
      <c r="X22" s="1077">
        <v>174.71490028632641</v>
      </c>
      <c r="Y22" s="1078">
        <v>1</v>
      </c>
      <c r="Z22" s="1079">
        <v>1.2849840792941758</v>
      </c>
      <c r="AA22" s="1073" t="s">
        <v>3473</v>
      </c>
      <c r="AB22" s="1077">
        <v>208.38797720940332</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28.46407827748844</v>
      </c>
      <c r="M23" s="1078">
        <v>1</v>
      </c>
      <c r="N23" s="1079">
        <v>2.0865051432908035</v>
      </c>
      <c r="O23" s="1073" t="s">
        <v>3474</v>
      </c>
      <c r="P23" s="1077">
        <v>33.68584768349762</v>
      </c>
      <c r="Q23" s="1078">
        <v>1</v>
      </c>
      <c r="R23" s="1079">
        <v>2.0865051432908035</v>
      </c>
      <c r="S23" s="1073" t="s">
        <v>3474</v>
      </c>
      <c r="T23" s="1077">
        <v>34.082094615959321</v>
      </c>
      <c r="U23" s="1078">
        <v>1</v>
      </c>
      <c r="V23" s="1079">
        <v>2.0865051432908035</v>
      </c>
      <c r="W23" s="1073" t="s">
        <v>3474</v>
      </c>
      <c r="X23" s="1077">
        <v>29.368388936152172</v>
      </c>
      <c r="Y23" s="1078">
        <v>1</v>
      </c>
      <c r="Z23" s="1079">
        <v>2.0865051432908035</v>
      </c>
      <c r="AA23" s="1073" t="s">
        <v>3474</v>
      </c>
      <c r="AB23" s="1077">
        <v>33.68584768349762</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11.025697590884675</v>
      </c>
      <c r="M27" s="1340"/>
      <c r="N27" s="1340"/>
      <c r="O27" s="1340"/>
      <c r="P27" s="1302">
        <v>13.150697590884675</v>
      </c>
      <c r="Q27" s="1340"/>
      <c r="R27" s="1340"/>
      <c r="S27" s="1340"/>
      <c r="T27" s="1302">
        <v>13.150697590884675</v>
      </c>
      <c r="U27" s="1340"/>
      <c r="V27" s="1340"/>
      <c r="W27" s="1340"/>
      <c r="X27" s="1302">
        <v>11.025697590884675</v>
      </c>
      <c r="Y27" s="1340"/>
      <c r="Z27" s="1340"/>
      <c r="AA27" s="1340"/>
      <c r="AB27" s="1341">
        <v>13.150697590884675</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conditionalFormatting sqref="AN12:AX23">
    <cfRule type="expression" dxfId="410" priority="3">
      <formula>MOD(ROW(),2)=0</formula>
    </cfRule>
  </conditionalFormatting>
  <conditionalFormatting sqref="AG12:AM23 D12:AE23">
    <cfRule type="expression" dxfId="409" priority="4">
      <formula>MOD(ROW(),2)=0</formula>
    </cfRule>
  </conditionalFormatting>
  <conditionalFormatting sqref="AN24:AX24">
    <cfRule type="expression" dxfId="408" priority="1">
      <formula>MOD(ROW(),2)=0</formula>
    </cfRule>
  </conditionalFormatting>
  <conditionalFormatting sqref="AG24:AM24 D24:AE24">
    <cfRule type="expression" dxfId="407" priority="2">
      <formula>MOD(ROW(),2)=0</formula>
    </cfRule>
  </conditionalFormatting>
  <dataValidations disablePrompts="1"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04D3AFD8-39A0-4ABD-B9BB-33222FA75647}"/>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C2BDBB06-908B-40AE-95EC-CC905DEC608B}"/>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16451A97-755A-4FEA-A417-4C0F47DBEF7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DBDCBD98-F860-44AC-8FF6-92BA1ACCD6B8}"/>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1B513448-FAB4-4642-9F8F-8F4B5B0F570A}"/>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BD2FB213-E5E9-47CC-AEAE-7173B3F5E517}"/>
    <dataValidation allowBlank="1" showInputMessage="1" showErrorMessage="1" prompt="Do not change." sqref="AP7:AX11 AN3:AX4" xr:uid="{C401D267-FAFF-4DE8-88F3-8470DB1875D0}"/>
    <dataValidation allowBlank="1" showInputMessage="1" showErrorMessage="1" promptTitle="Remarks" prompt="A general comment (data source, calculation procedure, ...) can be made about each individual exchange. The remarks are added to the GeneralComment-field." sqref="AG3" xr:uid="{6874648C-4FA4-48A3-8A6A-13A9346BEF6F}"/>
    <dataValidation allowBlank="1" showInputMessage="1" showErrorMessage="1" promptTitle="Do not change" prompt="This field is automatically updated from the names-list" sqref="AN12:AN17 AN18:AN24" xr:uid="{00000000-0002-0000-3100-000000000000}"/>
  </dataValidations>
  <pageMargins left="0.78740157499999996" right="0.78740157499999996" top="0.984251969" bottom="0.984251969" header="0.4921259845" footer="0.4921259845"/>
  <pageSetup paperSize="9" scale="42"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68">
    <tabColor theme="4" tint="0.79998168889431442"/>
    <pageSetUpPr fitToPage="1"/>
  </sheetPr>
  <dimension ref="A1:AX3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t="s">
        <v>969</v>
      </c>
      <c r="M1" s="1046"/>
      <c r="N1" s="1046"/>
      <c r="O1" s="1046"/>
      <c r="P1" s="1045" t="s">
        <v>970</v>
      </c>
      <c r="Q1" s="1046"/>
      <c r="R1" s="1046"/>
      <c r="S1" s="1046"/>
      <c r="T1" s="1045" t="s">
        <v>971</v>
      </c>
      <c r="U1" s="1046"/>
      <c r="V1" s="1046"/>
      <c r="W1" s="1046"/>
      <c r="X1" s="1045" t="s">
        <v>972</v>
      </c>
      <c r="Y1" s="1046"/>
      <c r="Z1" s="1046"/>
      <c r="AA1" s="1046"/>
      <c r="AB1" s="1045" t="s">
        <v>973</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61</v>
      </c>
      <c r="M3" s="1055" t="s">
        <v>187</v>
      </c>
      <c r="N3" s="1055" t="s">
        <v>188</v>
      </c>
      <c r="O3" s="1056" t="s">
        <v>492</v>
      </c>
      <c r="P3" s="1054" t="s">
        <v>62</v>
      </c>
      <c r="Q3" s="1055" t="s">
        <v>187</v>
      </c>
      <c r="R3" s="1055" t="s">
        <v>188</v>
      </c>
      <c r="S3" s="1056" t="s">
        <v>492</v>
      </c>
      <c r="T3" s="1054" t="s">
        <v>65</v>
      </c>
      <c r="U3" s="1055" t="s">
        <v>187</v>
      </c>
      <c r="V3" s="1055" t="s">
        <v>188</v>
      </c>
      <c r="W3" s="1056" t="s">
        <v>492</v>
      </c>
      <c r="X3" s="1054" t="s">
        <v>67</v>
      </c>
      <c r="Y3" s="1055" t="s">
        <v>187</v>
      </c>
      <c r="Z3" s="1055" t="s">
        <v>188</v>
      </c>
      <c r="AA3" s="1056" t="s">
        <v>492</v>
      </c>
      <c r="AB3" s="1054" t="s">
        <v>68</v>
      </c>
      <c r="AC3" s="1055" t="s">
        <v>187</v>
      </c>
      <c r="AD3" s="1055" t="s">
        <v>188</v>
      </c>
      <c r="AE3" s="1056" t="s">
        <v>492</v>
      </c>
      <c r="AF3" s="1080" t="s">
        <v>679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2179</v>
      </c>
      <c r="M4" s="1057">
        <v>0</v>
      </c>
      <c r="N4" s="1057">
        <v>0</v>
      </c>
      <c r="O4" s="1058">
        <v>0</v>
      </c>
      <c r="P4" s="1054" t="s">
        <v>2179</v>
      </c>
      <c r="Q4" s="1057">
        <v>0</v>
      </c>
      <c r="R4" s="1057">
        <v>0</v>
      </c>
      <c r="S4" s="1058">
        <v>0</v>
      </c>
      <c r="T4" s="1054" t="s">
        <v>2179</v>
      </c>
      <c r="U4" s="1057">
        <v>0</v>
      </c>
      <c r="V4" s="1057">
        <v>0</v>
      </c>
      <c r="W4" s="1058">
        <v>0</v>
      </c>
      <c r="X4" s="1054" t="s">
        <v>2179</v>
      </c>
      <c r="Y4" s="1057">
        <v>0</v>
      </c>
      <c r="Z4" s="1057">
        <v>0</v>
      </c>
      <c r="AA4" s="1058">
        <v>0</v>
      </c>
      <c r="AB4" s="1054" t="s">
        <v>2179</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t="s">
        <v>969</v>
      </c>
      <c r="B7" s="1059" t="s">
        <v>467</v>
      </c>
      <c r="C7" s="1060"/>
      <c r="D7" s="1061" t="s">
        <v>352</v>
      </c>
      <c r="E7" s="1062">
        <v>0</v>
      </c>
      <c r="F7" s="1063" t="s">
        <v>61</v>
      </c>
      <c r="G7" s="1064" t="s">
        <v>2179</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t="s">
        <v>970</v>
      </c>
      <c r="B8" s="1059"/>
      <c r="C8" s="1060"/>
      <c r="D8" s="1061" t="s">
        <v>352</v>
      </c>
      <c r="E8" s="1062">
        <v>0</v>
      </c>
      <c r="F8" s="1063" t="s">
        <v>62</v>
      </c>
      <c r="G8" s="1064" t="s">
        <v>2179</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t="s">
        <v>971</v>
      </c>
      <c r="B9" s="1059"/>
      <c r="C9" s="1060"/>
      <c r="D9" s="1061" t="s">
        <v>352</v>
      </c>
      <c r="E9" s="1062">
        <v>0</v>
      </c>
      <c r="F9" s="1063" t="s">
        <v>65</v>
      </c>
      <c r="G9" s="1064" t="s">
        <v>2179</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t="s">
        <v>972</v>
      </c>
      <c r="B10" s="1059"/>
      <c r="C10" s="1060"/>
      <c r="D10" s="1061" t="s">
        <v>352</v>
      </c>
      <c r="E10" s="1062">
        <v>0</v>
      </c>
      <c r="F10" s="1063" t="s">
        <v>67</v>
      </c>
      <c r="G10" s="1064" t="s">
        <v>2179</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t="s">
        <v>973</v>
      </c>
      <c r="B11" s="1059"/>
      <c r="C11" s="1060"/>
      <c r="D11" s="1061" t="s">
        <v>352</v>
      </c>
      <c r="E11" s="1062">
        <v>0</v>
      </c>
      <c r="F11" s="1063" t="s">
        <v>68</v>
      </c>
      <c r="G11" s="1064" t="s">
        <v>2179</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t="s">
        <v>997</v>
      </c>
      <c r="B12" s="1059" t="s">
        <v>468</v>
      </c>
      <c r="C12" s="1060" t="s">
        <v>469</v>
      </c>
      <c r="D12" s="1071" t="s">
        <v>470</v>
      </c>
      <c r="E12" s="1072" t="s">
        <v>352</v>
      </c>
      <c r="F12" s="1073" t="s">
        <v>56</v>
      </c>
      <c r="G12" s="1074" t="s">
        <v>437</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3</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15.384615384615385</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15.384615384615385</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15.384615384615385</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15.384615384615385</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15.384615384615385</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2704</v>
      </c>
      <c r="B20" s="1059" t="s">
        <v>469</v>
      </c>
      <c r="C20" s="1060" t="s">
        <v>469</v>
      </c>
      <c r="D20" s="1071" t="s">
        <v>470</v>
      </c>
      <c r="E20" s="1072" t="s">
        <v>352</v>
      </c>
      <c r="F20" s="1073" t="s">
        <v>3031</v>
      </c>
      <c r="G20" s="1074" t="s">
        <v>2179</v>
      </c>
      <c r="H20" s="1075" t="s">
        <v>352</v>
      </c>
      <c r="I20" s="1075" t="s">
        <v>352</v>
      </c>
      <c r="J20" s="1076">
        <v>1</v>
      </c>
      <c r="K20" s="1074" t="s">
        <v>340</v>
      </c>
      <c r="L20" s="1077">
        <v>15.846153846153847</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15.846153846153847</v>
      </c>
      <c r="Y20" s="1078">
        <v>1</v>
      </c>
      <c r="Z20" s="1079">
        <v>1.3582005896413567</v>
      </c>
      <c r="AA20" s="1073" t="s">
        <v>3472</v>
      </c>
      <c r="AB20" s="1077">
        <v>0</v>
      </c>
      <c r="AC20" s="1078">
        <v>1</v>
      </c>
      <c r="AD20" s="1079">
        <v>1.3582005896413567</v>
      </c>
      <c r="AE20" s="1073" t="s">
        <v>3472</v>
      </c>
      <c r="AF20" s="1302">
        <v>11.025697590884675</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2706</v>
      </c>
      <c r="B21" s="1059" t="s">
        <v>469</v>
      </c>
      <c r="C21" s="1060" t="s">
        <v>469</v>
      </c>
      <c r="D21" s="1071" t="s">
        <v>470</v>
      </c>
      <c r="E21" s="1072" t="s">
        <v>352</v>
      </c>
      <c r="F21" s="1073" t="s">
        <v>3033</v>
      </c>
      <c r="G21" s="1074" t="s">
        <v>2179</v>
      </c>
      <c r="H21" s="1075" t="s">
        <v>352</v>
      </c>
      <c r="I21" s="1075" t="s">
        <v>352</v>
      </c>
      <c r="J21" s="1076">
        <v>1</v>
      </c>
      <c r="K21" s="1074" t="s">
        <v>340</v>
      </c>
      <c r="L21" s="1077">
        <v>0</v>
      </c>
      <c r="M21" s="1078">
        <v>1</v>
      </c>
      <c r="N21" s="1079">
        <v>1.3582005896413567</v>
      </c>
      <c r="O21" s="1073" t="s">
        <v>3472</v>
      </c>
      <c r="P21" s="1077">
        <v>15.846153846153847</v>
      </c>
      <c r="Q21" s="1078">
        <v>1</v>
      </c>
      <c r="R21" s="1079">
        <v>1.3582005896413567</v>
      </c>
      <c r="S21" s="1073" t="s">
        <v>3472</v>
      </c>
      <c r="T21" s="1077">
        <v>15.846153846153847</v>
      </c>
      <c r="U21" s="1078">
        <v>1</v>
      </c>
      <c r="V21" s="1079">
        <v>1.3582005896413567</v>
      </c>
      <c r="W21" s="1073" t="s">
        <v>3472</v>
      </c>
      <c r="X21" s="1077">
        <v>0</v>
      </c>
      <c r="Y21" s="1078">
        <v>1</v>
      </c>
      <c r="Z21" s="1079">
        <v>1.3582005896413567</v>
      </c>
      <c r="AA21" s="1073" t="s">
        <v>3472</v>
      </c>
      <c r="AB21" s="1077">
        <v>15.846153846153847</v>
      </c>
      <c r="AC21" s="1078">
        <v>1</v>
      </c>
      <c r="AD21" s="1079">
        <v>1.3582005896413567</v>
      </c>
      <c r="AE21" s="1073" t="s">
        <v>3472</v>
      </c>
      <c r="AF21" s="1302">
        <v>13.150697590884675</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174.71490028632641</v>
      </c>
      <c r="M22" s="1078">
        <v>1</v>
      </c>
      <c r="N22" s="1079">
        <v>1.2849840792941758</v>
      </c>
      <c r="O22" s="1073" t="s">
        <v>3473</v>
      </c>
      <c r="P22" s="1077">
        <v>208.38797720940332</v>
      </c>
      <c r="Q22" s="1078">
        <v>1</v>
      </c>
      <c r="R22" s="1079">
        <v>1.2849840792941758</v>
      </c>
      <c r="S22" s="1073" t="s">
        <v>3473</v>
      </c>
      <c r="T22" s="1077">
        <v>208.38797720940332</v>
      </c>
      <c r="U22" s="1078">
        <v>1</v>
      </c>
      <c r="V22" s="1079">
        <v>1.2849840792941758</v>
      </c>
      <c r="W22" s="1073" t="s">
        <v>3473</v>
      </c>
      <c r="X22" s="1077">
        <v>174.71490028632641</v>
      </c>
      <c r="Y22" s="1078">
        <v>1</v>
      </c>
      <c r="Z22" s="1079">
        <v>1.2849840792941758</v>
      </c>
      <c r="AA22" s="1073" t="s">
        <v>3473</v>
      </c>
      <c r="AB22" s="1077">
        <v>208.38797720940332</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28.46407827748844</v>
      </c>
      <c r="M23" s="1078">
        <v>1</v>
      </c>
      <c r="N23" s="1079">
        <v>2.0865051432908035</v>
      </c>
      <c r="O23" s="1073" t="s">
        <v>3474</v>
      </c>
      <c r="P23" s="1077">
        <v>33.68584768349762</v>
      </c>
      <c r="Q23" s="1078">
        <v>1</v>
      </c>
      <c r="R23" s="1079">
        <v>2.0865051432908035</v>
      </c>
      <c r="S23" s="1073" t="s">
        <v>3474</v>
      </c>
      <c r="T23" s="1077">
        <v>34.082094615959321</v>
      </c>
      <c r="U23" s="1078">
        <v>1</v>
      </c>
      <c r="V23" s="1079">
        <v>2.0865051432908035</v>
      </c>
      <c r="W23" s="1073" t="s">
        <v>3474</v>
      </c>
      <c r="X23" s="1077">
        <v>29.368388936152172</v>
      </c>
      <c r="Y23" s="1078">
        <v>1</v>
      </c>
      <c r="Z23" s="1079">
        <v>2.0865051432908035</v>
      </c>
      <c r="AA23" s="1073" t="s">
        <v>3474</v>
      </c>
      <c r="AB23" s="1077">
        <v>33.68584768349762</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11.025697590884675</v>
      </c>
      <c r="M27" s="1340"/>
      <c r="N27" s="1340"/>
      <c r="O27" s="1340"/>
      <c r="P27" s="1302">
        <v>13.150697590884675</v>
      </c>
      <c r="Q27" s="1340"/>
      <c r="R27" s="1340"/>
      <c r="S27" s="1340"/>
      <c r="T27" s="1302">
        <v>13.150697590884675</v>
      </c>
      <c r="U27" s="1340"/>
      <c r="V27" s="1340"/>
      <c r="W27" s="1340"/>
      <c r="X27" s="1302">
        <v>11.025697590884675</v>
      </c>
      <c r="Y27" s="1340"/>
      <c r="Z27" s="1340"/>
      <c r="AA27" s="1340"/>
      <c r="AB27" s="1341">
        <v>13.150697590884675</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conditionalFormatting sqref="AN12:AX23">
    <cfRule type="expression" dxfId="406" priority="3">
      <formula>MOD(ROW(),2)=0</formula>
    </cfRule>
  </conditionalFormatting>
  <conditionalFormatting sqref="AG12:AM23 D12:AE23">
    <cfRule type="expression" dxfId="405" priority="4">
      <formula>MOD(ROW(),2)=0</formula>
    </cfRule>
  </conditionalFormatting>
  <conditionalFormatting sqref="AN24:AX24">
    <cfRule type="expression" dxfId="404" priority="1">
      <formula>MOD(ROW(),2)=0</formula>
    </cfRule>
  </conditionalFormatting>
  <conditionalFormatting sqref="AG24:AM24 D24:AE24">
    <cfRule type="expression" dxfId="403" priority="2">
      <formula>MOD(ROW(),2)=0</formula>
    </cfRule>
  </conditionalFormatting>
  <dataValidations xWindow="1014" yWindow="657"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7D9EF9BB-A232-49A5-B0A1-6DDE3DC0A6BB}"/>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E0EEDF68-5EA5-41C0-8221-BE0B3B108C85}"/>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0C41D1BF-73A8-4929-B47D-178E213F4131}"/>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D9F9A090-C7AA-47F4-8996-E5EC37E8F256}"/>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6C1294FF-82E2-4733-87A6-4D01B3510ABB}"/>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1A89E77B-6875-4977-A4E4-35721E50319F}"/>
    <dataValidation allowBlank="1" showInputMessage="1" showErrorMessage="1" prompt="Do not change." sqref="AP7:AX11 AN3:AX4" xr:uid="{6561245C-50C7-47DD-A604-F5CDDBC37D9E}"/>
    <dataValidation allowBlank="1" showInputMessage="1" showErrorMessage="1" promptTitle="Remarks" prompt="A general comment (data source, calculation procedure, ...) can be made about each individual exchange. The remarks are added to the GeneralComment-field." sqref="AG3" xr:uid="{EF3ED357-CA84-4931-9940-FECD056D8359}"/>
    <dataValidation allowBlank="1" showInputMessage="1" showErrorMessage="1" promptTitle="Do not change" prompt="This field is automatically updated from the names-list" sqref="AN20:AN24 AN12:AN19" xr:uid="{00000000-0002-0000-3200-000000000000}"/>
  </dataValidations>
  <pageMargins left="0.78740157499999996" right="0.78740157499999996" top="0.984251969" bottom="0.984251969" header="0.4921259845" footer="0.4921259845"/>
  <pageSetup paperSize="9" scale="4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2">
    <pageSetUpPr fitToPage="1"/>
  </sheetPr>
  <dimension ref="A1:AH28"/>
  <sheetViews>
    <sheetView zoomScaleNormal="100" workbookViewId="0">
      <pane xSplit="3" ySplit="6" topLeftCell="D7" activePane="bottomRight" state="frozen"/>
      <selection pane="topRight"/>
      <selection pane="bottomLeft"/>
      <selection pane="bottomRight"/>
    </sheetView>
  </sheetViews>
  <sheetFormatPr baseColWidth="10" defaultRowHeight="12" outlineLevelCol="1"/>
  <cols>
    <col min="1" max="1" width="10.7109375" style="716" customWidth="1"/>
    <col min="2" max="2" width="16" style="756" customWidth="1"/>
    <col min="3" max="3" width="3.7109375" style="757" hidden="1" customWidth="1" outlineLevel="1"/>
    <col min="4" max="4" width="4.140625" style="716" hidden="1" customWidth="1" outlineLevel="1"/>
    <col min="5" max="5" width="4" style="716" hidden="1" customWidth="1" outlineLevel="1"/>
    <col min="6" max="6" width="56.85546875" style="716" customWidth="1" collapsed="1"/>
    <col min="7" max="7" width="6" style="716" customWidth="1"/>
    <col min="8" max="8" width="8.28515625" style="716" hidden="1" customWidth="1" outlineLevel="1"/>
    <col min="9" max="9" width="19.5703125" style="716" hidden="1" customWidth="1" outlineLevel="1"/>
    <col min="10" max="10" width="2.7109375" style="716" customWidth="1" collapsed="1"/>
    <col min="11" max="11" width="5.140625" style="716" customWidth="1"/>
    <col min="12" max="12" width="14" style="716" customWidth="1"/>
    <col min="13" max="13" width="3.5703125" style="335" hidden="1" customWidth="1" outlineLevel="1"/>
    <col min="14" max="14" width="6.5703125" style="335" hidden="1" customWidth="1" outlineLevel="1"/>
    <col min="15" max="15" width="36.5703125" style="335" hidden="1" customWidth="1" outlineLevel="1"/>
    <col min="16" max="16" width="57.85546875" style="715" customWidth="1" collapsed="1"/>
    <col min="17" max="17" width="4.140625" style="715" customWidth="1"/>
    <col min="18" max="18" width="4.42578125" style="715" customWidth="1"/>
    <col min="19" max="19" width="4.28515625" style="715" customWidth="1"/>
    <col min="20" max="20" width="4" style="715" customWidth="1"/>
    <col min="21" max="21" width="3.7109375" style="715" customWidth="1"/>
    <col min="22" max="22" width="4.28515625" style="715" customWidth="1"/>
    <col min="23" max="23" width="3.42578125" style="715" hidden="1" customWidth="1" outlineLevel="1"/>
    <col min="24" max="24" width="4.7109375" style="716" hidden="1" customWidth="1" outlineLevel="1"/>
    <col min="25" max="26" width="5.42578125" style="716" hidden="1" customWidth="1" outlineLevel="1"/>
    <col min="27" max="27" width="10.28515625" style="716" hidden="1" customWidth="1" outlineLevel="1"/>
    <col min="28" max="28" width="4.42578125" style="716" hidden="1" customWidth="1" outlineLevel="1"/>
    <col min="29" max="29" width="4.28515625" style="716" hidden="1" customWidth="1" outlineLevel="1"/>
    <col min="30" max="30" width="4" style="716" hidden="1" customWidth="1" outlineLevel="1"/>
    <col min="31" max="31" width="4.42578125" style="716" hidden="1" customWidth="1" outlineLevel="1"/>
    <col min="32" max="32" width="3.85546875" style="716" hidden="1" customWidth="1" outlineLevel="1"/>
    <col min="33" max="33" width="4.28515625" style="716" hidden="1" customWidth="1" outlineLevel="1"/>
    <col min="34" max="34" width="11.42578125" style="716" collapsed="1"/>
    <col min="35" max="256" width="11.42578125" style="716"/>
    <col min="257" max="257" width="10.7109375" style="716" customWidth="1"/>
    <col min="258" max="258" width="16" style="716" customWidth="1"/>
    <col min="259" max="261" width="0" style="716" hidden="1" customWidth="1"/>
    <col min="262" max="262" width="56.85546875" style="716" customWidth="1"/>
    <col min="263" max="263" width="6" style="716" customWidth="1"/>
    <col min="264" max="265" width="0" style="716" hidden="1" customWidth="1"/>
    <col min="266" max="266" width="2.7109375" style="716" customWidth="1"/>
    <col min="267" max="267" width="5.140625" style="716" customWidth="1"/>
    <col min="268" max="268" width="14" style="716" customWidth="1"/>
    <col min="269" max="269" width="3.5703125" style="716" customWidth="1"/>
    <col min="270" max="270" width="6.5703125" style="716" customWidth="1"/>
    <col min="271" max="271" width="36.5703125" style="716" customWidth="1"/>
    <col min="272" max="272" width="57.85546875" style="716" customWidth="1"/>
    <col min="273" max="273" width="4.140625" style="716" customWidth="1"/>
    <col min="274" max="274" width="4.42578125" style="716" customWidth="1"/>
    <col min="275" max="275" width="4.28515625" style="716" customWidth="1"/>
    <col min="276" max="276" width="4" style="716" customWidth="1"/>
    <col min="277" max="277" width="3.7109375" style="716" customWidth="1"/>
    <col min="278" max="278" width="4.28515625" style="716" customWidth="1"/>
    <col min="279" max="279" width="3.42578125" style="716" customWidth="1"/>
    <col min="280" max="280" width="4.7109375" style="716" customWidth="1"/>
    <col min="281" max="282" width="5.42578125" style="716" customWidth="1"/>
    <col min="283" max="283" width="10.28515625" style="716" customWidth="1"/>
    <col min="284" max="284" width="4.42578125" style="716" customWidth="1"/>
    <col min="285" max="285" width="4.28515625" style="716" customWidth="1"/>
    <col min="286" max="286" width="4" style="716" customWidth="1"/>
    <col min="287" max="287" width="4.42578125" style="716" customWidth="1"/>
    <col min="288" max="288" width="3.85546875" style="716" customWidth="1"/>
    <col min="289" max="289" width="4.28515625" style="716" customWidth="1"/>
    <col min="290" max="512" width="11.42578125" style="716"/>
    <col min="513" max="513" width="10.7109375" style="716" customWidth="1"/>
    <col min="514" max="514" width="16" style="716" customWidth="1"/>
    <col min="515" max="517" width="0" style="716" hidden="1" customWidth="1"/>
    <col min="518" max="518" width="56.85546875" style="716" customWidth="1"/>
    <col min="519" max="519" width="6" style="716" customWidth="1"/>
    <col min="520" max="521" width="0" style="716" hidden="1" customWidth="1"/>
    <col min="522" max="522" width="2.7109375" style="716" customWidth="1"/>
    <col min="523" max="523" width="5.140625" style="716" customWidth="1"/>
    <col min="524" max="524" width="14" style="716" customWidth="1"/>
    <col min="525" max="525" width="3.5703125" style="716" customWidth="1"/>
    <col min="526" max="526" width="6.5703125" style="716" customWidth="1"/>
    <col min="527" max="527" width="36.5703125" style="716" customWidth="1"/>
    <col min="528" max="528" width="57.85546875" style="716" customWidth="1"/>
    <col min="529" max="529" width="4.140625" style="716" customWidth="1"/>
    <col min="530" max="530" width="4.42578125" style="716" customWidth="1"/>
    <col min="531" max="531" width="4.28515625" style="716" customWidth="1"/>
    <col min="532" max="532" width="4" style="716" customWidth="1"/>
    <col min="533" max="533" width="3.7109375" style="716" customWidth="1"/>
    <col min="534" max="534" width="4.28515625" style="716" customWidth="1"/>
    <col min="535" max="535" width="3.42578125" style="716" customWidth="1"/>
    <col min="536" max="536" width="4.7109375" style="716" customWidth="1"/>
    <col min="537" max="538" width="5.42578125" style="716" customWidth="1"/>
    <col min="539" max="539" width="10.28515625" style="716" customWidth="1"/>
    <col min="540" max="540" width="4.42578125" style="716" customWidth="1"/>
    <col min="541" max="541" width="4.28515625" style="716" customWidth="1"/>
    <col min="542" max="542" width="4" style="716" customWidth="1"/>
    <col min="543" max="543" width="4.42578125" style="716" customWidth="1"/>
    <col min="544" max="544" width="3.85546875" style="716" customWidth="1"/>
    <col min="545" max="545" width="4.28515625" style="716" customWidth="1"/>
    <col min="546" max="768" width="11.42578125" style="716"/>
    <col min="769" max="769" width="10.7109375" style="716" customWidth="1"/>
    <col min="770" max="770" width="16" style="716" customWidth="1"/>
    <col min="771" max="773" width="0" style="716" hidden="1" customWidth="1"/>
    <col min="774" max="774" width="56.85546875" style="716" customWidth="1"/>
    <col min="775" max="775" width="6" style="716" customWidth="1"/>
    <col min="776" max="777" width="0" style="716" hidden="1" customWidth="1"/>
    <col min="778" max="778" width="2.7109375" style="716" customWidth="1"/>
    <col min="779" max="779" width="5.140625" style="716" customWidth="1"/>
    <col min="780" max="780" width="14" style="716" customWidth="1"/>
    <col min="781" max="781" width="3.5703125" style="716" customWidth="1"/>
    <col min="782" max="782" width="6.5703125" style="716" customWidth="1"/>
    <col min="783" max="783" width="36.5703125" style="716" customWidth="1"/>
    <col min="784" max="784" width="57.85546875" style="716" customWidth="1"/>
    <col min="785" max="785" width="4.140625" style="716" customWidth="1"/>
    <col min="786" max="786" width="4.42578125" style="716" customWidth="1"/>
    <col min="787" max="787" width="4.28515625" style="716" customWidth="1"/>
    <col min="788" max="788" width="4" style="716" customWidth="1"/>
    <col min="789" max="789" width="3.7109375" style="716" customWidth="1"/>
    <col min="790" max="790" width="4.28515625" style="716" customWidth="1"/>
    <col min="791" max="791" width="3.42578125" style="716" customWidth="1"/>
    <col min="792" max="792" width="4.7109375" style="716" customWidth="1"/>
    <col min="793" max="794" width="5.42578125" style="716" customWidth="1"/>
    <col min="795" max="795" width="10.28515625" style="716" customWidth="1"/>
    <col min="796" max="796" width="4.42578125" style="716" customWidth="1"/>
    <col min="797" max="797" width="4.28515625" style="716" customWidth="1"/>
    <col min="798" max="798" width="4" style="716" customWidth="1"/>
    <col min="799" max="799" width="4.42578125" style="716" customWidth="1"/>
    <col min="800" max="800" width="3.85546875" style="716" customWidth="1"/>
    <col min="801" max="801" width="4.28515625" style="716" customWidth="1"/>
    <col min="802" max="1024" width="11.42578125" style="716"/>
    <col min="1025" max="1025" width="10.7109375" style="716" customWidth="1"/>
    <col min="1026" max="1026" width="16" style="716" customWidth="1"/>
    <col min="1027" max="1029" width="0" style="716" hidden="1" customWidth="1"/>
    <col min="1030" max="1030" width="56.85546875" style="716" customWidth="1"/>
    <col min="1031" max="1031" width="6" style="716" customWidth="1"/>
    <col min="1032" max="1033" width="0" style="716" hidden="1" customWidth="1"/>
    <col min="1034" max="1034" width="2.7109375" style="716" customWidth="1"/>
    <col min="1035" max="1035" width="5.140625" style="716" customWidth="1"/>
    <col min="1036" max="1036" width="14" style="716" customWidth="1"/>
    <col min="1037" max="1037" width="3.5703125" style="716" customWidth="1"/>
    <col min="1038" max="1038" width="6.5703125" style="716" customWidth="1"/>
    <col min="1039" max="1039" width="36.5703125" style="716" customWidth="1"/>
    <col min="1040" max="1040" width="57.85546875" style="716" customWidth="1"/>
    <col min="1041" max="1041" width="4.140625" style="716" customWidth="1"/>
    <col min="1042" max="1042" width="4.42578125" style="716" customWidth="1"/>
    <col min="1043" max="1043" width="4.28515625" style="716" customWidth="1"/>
    <col min="1044" max="1044" width="4" style="716" customWidth="1"/>
    <col min="1045" max="1045" width="3.7109375" style="716" customWidth="1"/>
    <col min="1046" max="1046" width="4.28515625" style="716" customWidth="1"/>
    <col min="1047" max="1047" width="3.42578125" style="716" customWidth="1"/>
    <col min="1048" max="1048" width="4.7109375" style="716" customWidth="1"/>
    <col min="1049" max="1050" width="5.42578125" style="716" customWidth="1"/>
    <col min="1051" max="1051" width="10.28515625" style="716" customWidth="1"/>
    <col min="1052" max="1052" width="4.42578125" style="716" customWidth="1"/>
    <col min="1053" max="1053" width="4.28515625" style="716" customWidth="1"/>
    <col min="1054" max="1054" width="4" style="716" customWidth="1"/>
    <col min="1055" max="1055" width="4.42578125" style="716" customWidth="1"/>
    <col min="1056" max="1056" width="3.85546875" style="716" customWidth="1"/>
    <col min="1057" max="1057" width="4.28515625" style="716" customWidth="1"/>
    <col min="1058" max="1280" width="11.42578125" style="716"/>
    <col min="1281" max="1281" width="10.7109375" style="716" customWidth="1"/>
    <col min="1282" max="1282" width="16" style="716" customWidth="1"/>
    <col min="1283" max="1285" width="0" style="716" hidden="1" customWidth="1"/>
    <col min="1286" max="1286" width="56.85546875" style="716" customWidth="1"/>
    <col min="1287" max="1287" width="6" style="716" customWidth="1"/>
    <col min="1288" max="1289" width="0" style="716" hidden="1" customWidth="1"/>
    <col min="1290" max="1290" width="2.7109375" style="716" customWidth="1"/>
    <col min="1291" max="1291" width="5.140625" style="716" customWidth="1"/>
    <col min="1292" max="1292" width="14" style="716" customWidth="1"/>
    <col min="1293" max="1293" width="3.5703125" style="716" customWidth="1"/>
    <col min="1294" max="1294" width="6.5703125" style="716" customWidth="1"/>
    <col min="1295" max="1295" width="36.5703125" style="716" customWidth="1"/>
    <col min="1296" max="1296" width="57.85546875" style="716" customWidth="1"/>
    <col min="1297" max="1297" width="4.140625" style="716" customWidth="1"/>
    <col min="1298" max="1298" width="4.42578125" style="716" customWidth="1"/>
    <col min="1299" max="1299" width="4.28515625" style="716" customWidth="1"/>
    <col min="1300" max="1300" width="4" style="716" customWidth="1"/>
    <col min="1301" max="1301" width="3.7109375" style="716" customWidth="1"/>
    <col min="1302" max="1302" width="4.28515625" style="716" customWidth="1"/>
    <col min="1303" max="1303" width="3.42578125" style="716" customWidth="1"/>
    <col min="1304" max="1304" width="4.7109375" style="716" customWidth="1"/>
    <col min="1305" max="1306" width="5.42578125" style="716" customWidth="1"/>
    <col min="1307" max="1307" width="10.28515625" style="716" customWidth="1"/>
    <col min="1308" max="1308" width="4.42578125" style="716" customWidth="1"/>
    <col min="1309" max="1309" width="4.28515625" style="716" customWidth="1"/>
    <col min="1310" max="1310" width="4" style="716" customWidth="1"/>
    <col min="1311" max="1311" width="4.42578125" style="716" customWidth="1"/>
    <col min="1312" max="1312" width="3.85546875" style="716" customWidth="1"/>
    <col min="1313" max="1313" width="4.28515625" style="716" customWidth="1"/>
    <col min="1314" max="1536" width="11.42578125" style="716"/>
    <col min="1537" max="1537" width="10.7109375" style="716" customWidth="1"/>
    <col min="1538" max="1538" width="16" style="716" customWidth="1"/>
    <col min="1539" max="1541" width="0" style="716" hidden="1" customWidth="1"/>
    <col min="1542" max="1542" width="56.85546875" style="716" customWidth="1"/>
    <col min="1543" max="1543" width="6" style="716" customWidth="1"/>
    <col min="1544" max="1545" width="0" style="716" hidden="1" customWidth="1"/>
    <col min="1546" max="1546" width="2.7109375" style="716" customWidth="1"/>
    <col min="1547" max="1547" width="5.140625" style="716" customWidth="1"/>
    <col min="1548" max="1548" width="14" style="716" customWidth="1"/>
    <col min="1549" max="1549" width="3.5703125" style="716" customWidth="1"/>
    <col min="1550" max="1550" width="6.5703125" style="716" customWidth="1"/>
    <col min="1551" max="1551" width="36.5703125" style="716" customWidth="1"/>
    <col min="1552" max="1552" width="57.85546875" style="716" customWidth="1"/>
    <col min="1553" max="1553" width="4.140625" style="716" customWidth="1"/>
    <col min="1554" max="1554" width="4.42578125" style="716" customWidth="1"/>
    <col min="1555" max="1555" width="4.28515625" style="716" customWidth="1"/>
    <col min="1556" max="1556" width="4" style="716" customWidth="1"/>
    <col min="1557" max="1557" width="3.7109375" style="716" customWidth="1"/>
    <col min="1558" max="1558" width="4.28515625" style="716" customWidth="1"/>
    <col min="1559" max="1559" width="3.42578125" style="716" customWidth="1"/>
    <col min="1560" max="1560" width="4.7109375" style="716" customWidth="1"/>
    <col min="1561" max="1562" width="5.42578125" style="716" customWidth="1"/>
    <col min="1563" max="1563" width="10.28515625" style="716" customWidth="1"/>
    <col min="1564" max="1564" width="4.42578125" style="716" customWidth="1"/>
    <col min="1565" max="1565" width="4.28515625" style="716" customWidth="1"/>
    <col min="1566" max="1566" width="4" style="716" customWidth="1"/>
    <col min="1567" max="1567" width="4.42578125" style="716" customWidth="1"/>
    <col min="1568" max="1568" width="3.85546875" style="716" customWidth="1"/>
    <col min="1569" max="1569" width="4.28515625" style="716" customWidth="1"/>
    <col min="1570" max="1792" width="11.42578125" style="716"/>
    <col min="1793" max="1793" width="10.7109375" style="716" customWidth="1"/>
    <col min="1794" max="1794" width="16" style="716" customWidth="1"/>
    <col min="1795" max="1797" width="0" style="716" hidden="1" customWidth="1"/>
    <col min="1798" max="1798" width="56.85546875" style="716" customWidth="1"/>
    <col min="1799" max="1799" width="6" style="716" customWidth="1"/>
    <col min="1800" max="1801" width="0" style="716" hidden="1" customWidth="1"/>
    <col min="1802" max="1802" width="2.7109375" style="716" customWidth="1"/>
    <col min="1803" max="1803" width="5.140625" style="716" customWidth="1"/>
    <col min="1804" max="1804" width="14" style="716" customWidth="1"/>
    <col min="1805" max="1805" width="3.5703125" style="716" customWidth="1"/>
    <col min="1806" max="1806" width="6.5703125" style="716" customWidth="1"/>
    <col min="1807" max="1807" width="36.5703125" style="716" customWidth="1"/>
    <col min="1808" max="1808" width="57.85546875" style="716" customWidth="1"/>
    <col min="1809" max="1809" width="4.140625" style="716" customWidth="1"/>
    <col min="1810" max="1810" width="4.42578125" style="716" customWidth="1"/>
    <col min="1811" max="1811" width="4.28515625" style="716" customWidth="1"/>
    <col min="1812" max="1812" width="4" style="716" customWidth="1"/>
    <col min="1813" max="1813" width="3.7109375" style="716" customWidth="1"/>
    <col min="1814" max="1814" width="4.28515625" style="716" customWidth="1"/>
    <col min="1815" max="1815" width="3.42578125" style="716" customWidth="1"/>
    <col min="1816" max="1816" width="4.7109375" style="716" customWidth="1"/>
    <col min="1817" max="1818" width="5.42578125" style="716" customWidth="1"/>
    <col min="1819" max="1819" width="10.28515625" style="716" customWidth="1"/>
    <col min="1820" max="1820" width="4.42578125" style="716" customWidth="1"/>
    <col min="1821" max="1821" width="4.28515625" style="716" customWidth="1"/>
    <col min="1822" max="1822" width="4" style="716" customWidth="1"/>
    <col min="1823" max="1823" width="4.42578125" style="716" customWidth="1"/>
    <col min="1824" max="1824" width="3.85546875" style="716" customWidth="1"/>
    <col min="1825" max="1825" width="4.28515625" style="716" customWidth="1"/>
    <col min="1826" max="2048" width="11.42578125" style="716"/>
    <col min="2049" max="2049" width="10.7109375" style="716" customWidth="1"/>
    <col min="2050" max="2050" width="16" style="716" customWidth="1"/>
    <col min="2051" max="2053" width="0" style="716" hidden="1" customWidth="1"/>
    <col min="2054" max="2054" width="56.85546875" style="716" customWidth="1"/>
    <col min="2055" max="2055" width="6" style="716" customWidth="1"/>
    <col min="2056" max="2057" width="0" style="716" hidden="1" customWidth="1"/>
    <col min="2058" max="2058" width="2.7109375" style="716" customWidth="1"/>
    <col min="2059" max="2059" width="5.140625" style="716" customWidth="1"/>
    <col min="2060" max="2060" width="14" style="716" customWidth="1"/>
    <col min="2061" max="2061" width="3.5703125" style="716" customWidth="1"/>
    <col min="2062" max="2062" width="6.5703125" style="716" customWidth="1"/>
    <col min="2063" max="2063" width="36.5703125" style="716" customWidth="1"/>
    <col min="2064" max="2064" width="57.85546875" style="716" customWidth="1"/>
    <col min="2065" max="2065" width="4.140625" style="716" customWidth="1"/>
    <col min="2066" max="2066" width="4.42578125" style="716" customWidth="1"/>
    <col min="2067" max="2067" width="4.28515625" style="716" customWidth="1"/>
    <col min="2068" max="2068" width="4" style="716" customWidth="1"/>
    <col min="2069" max="2069" width="3.7109375" style="716" customWidth="1"/>
    <col min="2070" max="2070" width="4.28515625" style="716" customWidth="1"/>
    <col min="2071" max="2071" width="3.42578125" style="716" customWidth="1"/>
    <col min="2072" max="2072" width="4.7109375" style="716" customWidth="1"/>
    <col min="2073" max="2074" width="5.42578125" style="716" customWidth="1"/>
    <col min="2075" max="2075" width="10.28515625" style="716" customWidth="1"/>
    <col min="2076" max="2076" width="4.42578125" style="716" customWidth="1"/>
    <col min="2077" max="2077" width="4.28515625" style="716" customWidth="1"/>
    <col min="2078" max="2078" width="4" style="716" customWidth="1"/>
    <col min="2079" max="2079" width="4.42578125" style="716" customWidth="1"/>
    <col min="2080" max="2080" width="3.85546875" style="716" customWidth="1"/>
    <col min="2081" max="2081" width="4.28515625" style="716" customWidth="1"/>
    <col min="2082" max="2304" width="11.42578125" style="716"/>
    <col min="2305" max="2305" width="10.7109375" style="716" customWidth="1"/>
    <col min="2306" max="2306" width="16" style="716" customWidth="1"/>
    <col min="2307" max="2309" width="0" style="716" hidden="1" customWidth="1"/>
    <col min="2310" max="2310" width="56.85546875" style="716" customWidth="1"/>
    <col min="2311" max="2311" width="6" style="716" customWidth="1"/>
    <col min="2312" max="2313" width="0" style="716" hidden="1" customWidth="1"/>
    <col min="2314" max="2314" width="2.7109375" style="716" customWidth="1"/>
    <col min="2315" max="2315" width="5.140625" style="716" customWidth="1"/>
    <col min="2316" max="2316" width="14" style="716" customWidth="1"/>
    <col min="2317" max="2317" width="3.5703125" style="716" customWidth="1"/>
    <col min="2318" max="2318" width="6.5703125" style="716" customWidth="1"/>
    <col min="2319" max="2319" width="36.5703125" style="716" customWidth="1"/>
    <col min="2320" max="2320" width="57.85546875" style="716" customWidth="1"/>
    <col min="2321" max="2321" width="4.140625" style="716" customWidth="1"/>
    <col min="2322" max="2322" width="4.42578125" style="716" customWidth="1"/>
    <col min="2323" max="2323" width="4.28515625" style="716" customWidth="1"/>
    <col min="2324" max="2324" width="4" style="716" customWidth="1"/>
    <col min="2325" max="2325" width="3.7109375" style="716" customWidth="1"/>
    <col min="2326" max="2326" width="4.28515625" style="716" customWidth="1"/>
    <col min="2327" max="2327" width="3.42578125" style="716" customWidth="1"/>
    <col min="2328" max="2328" width="4.7109375" style="716" customWidth="1"/>
    <col min="2329" max="2330" width="5.42578125" style="716" customWidth="1"/>
    <col min="2331" max="2331" width="10.28515625" style="716" customWidth="1"/>
    <col min="2332" max="2332" width="4.42578125" style="716" customWidth="1"/>
    <col min="2333" max="2333" width="4.28515625" style="716" customWidth="1"/>
    <col min="2334" max="2334" width="4" style="716" customWidth="1"/>
    <col min="2335" max="2335" width="4.42578125" style="716" customWidth="1"/>
    <col min="2336" max="2336" width="3.85546875" style="716" customWidth="1"/>
    <col min="2337" max="2337" width="4.28515625" style="716" customWidth="1"/>
    <col min="2338" max="2560" width="11.42578125" style="716"/>
    <col min="2561" max="2561" width="10.7109375" style="716" customWidth="1"/>
    <col min="2562" max="2562" width="16" style="716" customWidth="1"/>
    <col min="2563" max="2565" width="0" style="716" hidden="1" customWidth="1"/>
    <col min="2566" max="2566" width="56.85546875" style="716" customWidth="1"/>
    <col min="2567" max="2567" width="6" style="716" customWidth="1"/>
    <col min="2568" max="2569" width="0" style="716" hidden="1" customWidth="1"/>
    <col min="2570" max="2570" width="2.7109375" style="716" customWidth="1"/>
    <col min="2571" max="2571" width="5.140625" style="716" customWidth="1"/>
    <col min="2572" max="2572" width="14" style="716" customWidth="1"/>
    <col min="2573" max="2573" width="3.5703125" style="716" customWidth="1"/>
    <col min="2574" max="2574" width="6.5703125" style="716" customWidth="1"/>
    <col min="2575" max="2575" width="36.5703125" style="716" customWidth="1"/>
    <col min="2576" max="2576" width="57.85546875" style="716" customWidth="1"/>
    <col min="2577" max="2577" width="4.140625" style="716" customWidth="1"/>
    <col min="2578" max="2578" width="4.42578125" style="716" customWidth="1"/>
    <col min="2579" max="2579" width="4.28515625" style="716" customWidth="1"/>
    <col min="2580" max="2580" width="4" style="716" customWidth="1"/>
    <col min="2581" max="2581" width="3.7109375" style="716" customWidth="1"/>
    <col min="2582" max="2582" width="4.28515625" style="716" customWidth="1"/>
    <col min="2583" max="2583" width="3.42578125" style="716" customWidth="1"/>
    <col min="2584" max="2584" width="4.7109375" style="716" customWidth="1"/>
    <col min="2585" max="2586" width="5.42578125" style="716" customWidth="1"/>
    <col min="2587" max="2587" width="10.28515625" style="716" customWidth="1"/>
    <col min="2588" max="2588" width="4.42578125" style="716" customWidth="1"/>
    <col min="2589" max="2589" width="4.28515625" style="716" customWidth="1"/>
    <col min="2590" max="2590" width="4" style="716" customWidth="1"/>
    <col min="2591" max="2591" width="4.42578125" style="716" customWidth="1"/>
    <col min="2592" max="2592" width="3.85546875" style="716" customWidth="1"/>
    <col min="2593" max="2593" width="4.28515625" style="716" customWidth="1"/>
    <col min="2594" max="2816" width="11.42578125" style="716"/>
    <col min="2817" max="2817" width="10.7109375" style="716" customWidth="1"/>
    <col min="2818" max="2818" width="16" style="716" customWidth="1"/>
    <col min="2819" max="2821" width="0" style="716" hidden="1" customWidth="1"/>
    <col min="2822" max="2822" width="56.85546875" style="716" customWidth="1"/>
    <col min="2823" max="2823" width="6" style="716" customWidth="1"/>
    <col min="2824" max="2825" width="0" style="716" hidden="1" customWidth="1"/>
    <col min="2826" max="2826" width="2.7109375" style="716" customWidth="1"/>
    <col min="2827" max="2827" width="5.140625" style="716" customWidth="1"/>
    <col min="2828" max="2828" width="14" style="716" customWidth="1"/>
    <col min="2829" max="2829" width="3.5703125" style="716" customWidth="1"/>
    <col min="2830" max="2830" width="6.5703125" style="716" customWidth="1"/>
    <col min="2831" max="2831" width="36.5703125" style="716" customWidth="1"/>
    <col min="2832" max="2832" width="57.85546875" style="716" customWidth="1"/>
    <col min="2833" max="2833" width="4.140625" style="716" customWidth="1"/>
    <col min="2834" max="2834" width="4.42578125" style="716" customWidth="1"/>
    <col min="2835" max="2835" width="4.28515625" style="716" customWidth="1"/>
    <col min="2836" max="2836" width="4" style="716" customWidth="1"/>
    <col min="2837" max="2837" width="3.7109375" style="716" customWidth="1"/>
    <col min="2838" max="2838" width="4.28515625" style="716" customWidth="1"/>
    <col min="2839" max="2839" width="3.42578125" style="716" customWidth="1"/>
    <col min="2840" max="2840" width="4.7109375" style="716" customWidth="1"/>
    <col min="2841" max="2842" width="5.42578125" style="716" customWidth="1"/>
    <col min="2843" max="2843" width="10.28515625" style="716" customWidth="1"/>
    <col min="2844" max="2844" width="4.42578125" style="716" customWidth="1"/>
    <col min="2845" max="2845" width="4.28515625" style="716" customWidth="1"/>
    <col min="2846" max="2846" width="4" style="716" customWidth="1"/>
    <col min="2847" max="2847" width="4.42578125" style="716" customWidth="1"/>
    <col min="2848" max="2848" width="3.85546875" style="716" customWidth="1"/>
    <col min="2849" max="2849" width="4.28515625" style="716" customWidth="1"/>
    <col min="2850" max="3072" width="11.42578125" style="716"/>
    <col min="3073" max="3073" width="10.7109375" style="716" customWidth="1"/>
    <col min="3074" max="3074" width="16" style="716" customWidth="1"/>
    <col min="3075" max="3077" width="0" style="716" hidden="1" customWidth="1"/>
    <col min="3078" max="3078" width="56.85546875" style="716" customWidth="1"/>
    <col min="3079" max="3079" width="6" style="716" customWidth="1"/>
    <col min="3080" max="3081" width="0" style="716" hidden="1" customWidth="1"/>
    <col min="3082" max="3082" width="2.7109375" style="716" customWidth="1"/>
    <col min="3083" max="3083" width="5.140625" style="716" customWidth="1"/>
    <col min="3084" max="3084" width="14" style="716" customWidth="1"/>
    <col min="3085" max="3085" width="3.5703125" style="716" customWidth="1"/>
    <col min="3086" max="3086" width="6.5703125" style="716" customWidth="1"/>
    <col min="3087" max="3087" width="36.5703125" style="716" customWidth="1"/>
    <col min="3088" max="3088" width="57.85546875" style="716" customWidth="1"/>
    <col min="3089" max="3089" width="4.140625" style="716" customWidth="1"/>
    <col min="3090" max="3090" width="4.42578125" style="716" customWidth="1"/>
    <col min="3091" max="3091" width="4.28515625" style="716" customWidth="1"/>
    <col min="3092" max="3092" width="4" style="716" customWidth="1"/>
    <col min="3093" max="3093" width="3.7109375" style="716" customWidth="1"/>
    <col min="3094" max="3094" width="4.28515625" style="716" customWidth="1"/>
    <col min="3095" max="3095" width="3.42578125" style="716" customWidth="1"/>
    <col min="3096" max="3096" width="4.7109375" style="716" customWidth="1"/>
    <col min="3097" max="3098" width="5.42578125" style="716" customWidth="1"/>
    <col min="3099" max="3099" width="10.28515625" style="716" customWidth="1"/>
    <col min="3100" max="3100" width="4.42578125" style="716" customWidth="1"/>
    <col min="3101" max="3101" width="4.28515625" style="716" customWidth="1"/>
    <col min="3102" max="3102" width="4" style="716" customWidth="1"/>
    <col min="3103" max="3103" width="4.42578125" style="716" customWidth="1"/>
    <col min="3104" max="3104" width="3.85546875" style="716" customWidth="1"/>
    <col min="3105" max="3105" width="4.28515625" style="716" customWidth="1"/>
    <col min="3106" max="3328" width="11.42578125" style="716"/>
    <col min="3329" max="3329" width="10.7109375" style="716" customWidth="1"/>
    <col min="3330" max="3330" width="16" style="716" customWidth="1"/>
    <col min="3331" max="3333" width="0" style="716" hidden="1" customWidth="1"/>
    <col min="3334" max="3334" width="56.85546875" style="716" customWidth="1"/>
    <col min="3335" max="3335" width="6" style="716" customWidth="1"/>
    <col min="3336" max="3337" width="0" style="716" hidden="1" customWidth="1"/>
    <col min="3338" max="3338" width="2.7109375" style="716" customWidth="1"/>
    <col min="3339" max="3339" width="5.140625" style="716" customWidth="1"/>
    <col min="3340" max="3340" width="14" style="716" customWidth="1"/>
    <col min="3341" max="3341" width="3.5703125" style="716" customWidth="1"/>
    <col min="3342" max="3342" width="6.5703125" style="716" customWidth="1"/>
    <col min="3343" max="3343" width="36.5703125" style="716" customWidth="1"/>
    <col min="3344" max="3344" width="57.85546875" style="716" customWidth="1"/>
    <col min="3345" max="3345" width="4.140625" style="716" customWidth="1"/>
    <col min="3346" max="3346" width="4.42578125" style="716" customWidth="1"/>
    <col min="3347" max="3347" width="4.28515625" style="716" customWidth="1"/>
    <col min="3348" max="3348" width="4" style="716" customWidth="1"/>
    <col min="3349" max="3349" width="3.7109375" style="716" customWidth="1"/>
    <col min="3350" max="3350" width="4.28515625" style="716" customWidth="1"/>
    <col min="3351" max="3351" width="3.42578125" style="716" customWidth="1"/>
    <col min="3352" max="3352" width="4.7109375" style="716" customWidth="1"/>
    <col min="3353" max="3354" width="5.42578125" style="716" customWidth="1"/>
    <col min="3355" max="3355" width="10.28515625" style="716" customWidth="1"/>
    <col min="3356" max="3356" width="4.42578125" style="716" customWidth="1"/>
    <col min="3357" max="3357" width="4.28515625" style="716" customWidth="1"/>
    <col min="3358" max="3358" width="4" style="716" customWidth="1"/>
    <col min="3359" max="3359" width="4.42578125" style="716" customWidth="1"/>
    <col min="3360" max="3360" width="3.85546875" style="716" customWidth="1"/>
    <col min="3361" max="3361" width="4.28515625" style="716" customWidth="1"/>
    <col min="3362" max="3584" width="11.42578125" style="716"/>
    <col min="3585" max="3585" width="10.7109375" style="716" customWidth="1"/>
    <col min="3586" max="3586" width="16" style="716" customWidth="1"/>
    <col min="3587" max="3589" width="0" style="716" hidden="1" customWidth="1"/>
    <col min="3590" max="3590" width="56.85546875" style="716" customWidth="1"/>
    <col min="3591" max="3591" width="6" style="716" customWidth="1"/>
    <col min="3592" max="3593" width="0" style="716" hidden="1" customWidth="1"/>
    <col min="3594" max="3594" width="2.7109375" style="716" customWidth="1"/>
    <col min="3595" max="3595" width="5.140625" style="716" customWidth="1"/>
    <col min="3596" max="3596" width="14" style="716" customWidth="1"/>
    <col min="3597" max="3597" width="3.5703125" style="716" customWidth="1"/>
    <col min="3598" max="3598" width="6.5703125" style="716" customWidth="1"/>
    <col min="3599" max="3599" width="36.5703125" style="716" customWidth="1"/>
    <col min="3600" max="3600" width="57.85546875" style="716" customWidth="1"/>
    <col min="3601" max="3601" width="4.140625" style="716" customWidth="1"/>
    <col min="3602" max="3602" width="4.42578125" style="716" customWidth="1"/>
    <col min="3603" max="3603" width="4.28515625" style="716" customWidth="1"/>
    <col min="3604" max="3604" width="4" style="716" customWidth="1"/>
    <col min="3605" max="3605" width="3.7109375" style="716" customWidth="1"/>
    <col min="3606" max="3606" width="4.28515625" style="716" customWidth="1"/>
    <col min="3607" max="3607" width="3.42578125" style="716" customWidth="1"/>
    <col min="3608" max="3608" width="4.7109375" style="716" customWidth="1"/>
    <col min="3609" max="3610" width="5.42578125" style="716" customWidth="1"/>
    <col min="3611" max="3611" width="10.28515625" style="716" customWidth="1"/>
    <col min="3612" max="3612" width="4.42578125" style="716" customWidth="1"/>
    <col min="3613" max="3613" width="4.28515625" style="716" customWidth="1"/>
    <col min="3614" max="3614" width="4" style="716" customWidth="1"/>
    <col min="3615" max="3615" width="4.42578125" style="716" customWidth="1"/>
    <col min="3616" max="3616" width="3.85546875" style="716" customWidth="1"/>
    <col min="3617" max="3617" width="4.28515625" style="716" customWidth="1"/>
    <col min="3618" max="3840" width="11.42578125" style="716"/>
    <col min="3841" max="3841" width="10.7109375" style="716" customWidth="1"/>
    <col min="3842" max="3842" width="16" style="716" customWidth="1"/>
    <col min="3843" max="3845" width="0" style="716" hidden="1" customWidth="1"/>
    <col min="3846" max="3846" width="56.85546875" style="716" customWidth="1"/>
    <col min="3847" max="3847" width="6" style="716" customWidth="1"/>
    <col min="3848" max="3849" width="0" style="716" hidden="1" customWidth="1"/>
    <col min="3850" max="3850" width="2.7109375" style="716" customWidth="1"/>
    <col min="3851" max="3851" width="5.140625" style="716" customWidth="1"/>
    <col min="3852" max="3852" width="14" style="716" customWidth="1"/>
    <col min="3853" max="3853" width="3.5703125" style="716" customWidth="1"/>
    <col min="3854" max="3854" width="6.5703125" style="716" customWidth="1"/>
    <col min="3855" max="3855" width="36.5703125" style="716" customWidth="1"/>
    <col min="3856" max="3856" width="57.85546875" style="716" customWidth="1"/>
    <col min="3857" max="3857" width="4.140625" style="716" customWidth="1"/>
    <col min="3858" max="3858" width="4.42578125" style="716" customWidth="1"/>
    <col min="3859" max="3859" width="4.28515625" style="716" customWidth="1"/>
    <col min="3860" max="3860" width="4" style="716" customWidth="1"/>
    <col min="3861" max="3861" width="3.7109375" style="716" customWidth="1"/>
    <col min="3862" max="3862" width="4.28515625" style="716" customWidth="1"/>
    <col min="3863" max="3863" width="3.42578125" style="716" customWidth="1"/>
    <col min="3864" max="3864" width="4.7109375" style="716" customWidth="1"/>
    <col min="3865" max="3866" width="5.42578125" style="716" customWidth="1"/>
    <col min="3867" max="3867" width="10.28515625" style="716" customWidth="1"/>
    <col min="3868" max="3868" width="4.42578125" style="716" customWidth="1"/>
    <col min="3869" max="3869" width="4.28515625" style="716" customWidth="1"/>
    <col min="3870" max="3870" width="4" style="716" customWidth="1"/>
    <col min="3871" max="3871" width="4.42578125" style="716" customWidth="1"/>
    <col min="3872" max="3872" width="3.85546875" style="716" customWidth="1"/>
    <col min="3873" max="3873" width="4.28515625" style="716" customWidth="1"/>
    <col min="3874" max="4096" width="11.42578125" style="716"/>
    <col min="4097" max="4097" width="10.7109375" style="716" customWidth="1"/>
    <col min="4098" max="4098" width="16" style="716" customWidth="1"/>
    <col min="4099" max="4101" width="0" style="716" hidden="1" customWidth="1"/>
    <col min="4102" max="4102" width="56.85546875" style="716" customWidth="1"/>
    <col min="4103" max="4103" width="6" style="716" customWidth="1"/>
    <col min="4104" max="4105" width="0" style="716" hidden="1" customWidth="1"/>
    <col min="4106" max="4106" width="2.7109375" style="716" customWidth="1"/>
    <col min="4107" max="4107" width="5.140625" style="716" customWidth="1"/>
    <col min="4108" max="4108" width="14" style="716" customWidth="1"/>
    <col min="4109" max="4109" width="3.5703125" style="716" customWidth="1"/>
    <col min="4110" max="4110" width="6.5703125" style="716" customWidth="1"/>
    <col min="4111" max="4111" width="36.5703125" style="716" customWidth="1"/>
    <col min="4112" max="4112" width="57.85546875" style="716" customWidth="1"/>
    <col min="4113" max="4113" width="4.140625" style="716" customWidth="1"/>
    <col min="4114" max="4114" width="4.42578125" style="716" customWidth="1"/>
    <col min="4115" max="4115" width="4.28515625" style="716" customWidth="1"/>
    <col min="4116" max="4116" width="4" style="716" customWidth="1"/>
    <col min="4117" max="4117" width="3.7109375" style="716" customWidth="1"/>
    <col min="4118" max="4118" width="4.28515625" style="716" customWidth="1"/>
    <col min="4119" max="4119" width="3.42578125" style="716" customWidth="1"/>
    <col min="4120" max="4120" width="4.7109375" style="716" customWidth="1"/>
    <col min="4121" max="4122" width="5.42578125" style="716" customWidth="1"/>
    <col min="4123" max="4123" width="10.28515625" style="716" customWidth="1"/>
    <col min="4124" max="4124" width="4.42578125" style="716" customWidth="1"/>
    <col min="4125" max="4125" width="4.28515625" style="716" customWidth="1"/>
    <col min="4126" max="4126" width="4" style="716" customWidth="1"/>
    <col min="4127" max="4127" width="4.42578125" style="716" customWidth="1"/>
    <col min="4128" max="4128" width="3.85546875" style="716" customWidth="1"/>
    <col min="4129" max="4129" width="4.28515625" style="716" customWidth="1"/>
    <col min="4130" max="4352" width="11.42578125" style="716"/>
    <col min="4353" max="4353" width="10.7109375" style="716" customWidth="1"/>
    <col min="4354" max="4354" width="16" style="716" customWidth="1"/>
    <col min="4355" max="4357" width="0" style="716" hidden="1" customWidth="1"/>
    <col min="4358" max="4358" width="56.85546875" style="716" customWidth="1"/>
    <col min="4359" max="4359" width="6" style="716" customWidth="1"/>
    <col min="4360" max="4361" width="0" style="716" hidden="1" customWidth="1"/>
    <col min="4362" max="4362" width="2.7109375" style="716" customWidth="1"/>
    <col min="4363" max="4363" width="5.140625" style="716" customWidth="1"/>
    <col min="4364" max="4364" width="14" style="716" customWidth="1"/>
    <col min="4365" max="4365" width="3.5703125" style="716" customWidth="1"/>
    <col min="4366" max="4366" width="6.5703125" style="716" customWidth="1"/>
    <col min="4367" max="4367" width="36.5703125" style="716" customWidth="1"/>
    <col min="4368" max="4368" width="57.85546875" style="716" customWidth="1"/>
    <col min="4369" max="4369" width="4.140625" style="716" customWidth="1"/>
    <col min="4370" max="4370" width="4.42578125" style="716" customWidth="1"/>
    <col min="4371" max="4371" width="4.28515625" style="716" customWidth="1"/>
    <col min="4372" max="4372" width="4" style="716" customWidth="1"/>
    <col min="4373" max="4373" width="3.7109375" style="716" customWidth="1"/>
    <col min="4374" max="4374" width="4.28515625" style="716" customWidth="1"/>
    <col min="4375" max="4375" width="3.42578125" style="716" customWidth="1"/>
    <col min="4376" max="4376" width="4.7109375" style="716" customWidth="1"/>
    <col min="4377" max="4378" width="5.42578125" style="716" customWidth="1"/>
    <col min="4379" max="4379" width="10.28515625" style="716" customWidth="1"/>
    <col min="4380" max="4380" width="4.42578125" style="716" customWidth="1"/>
    <col min="4381" max="4381" width="4.28515625" style="716" customWidth="1"/>
    <col min="4382" max="4382" width="4" style="716" customWidth="1"/>
    <col min="4383" max="4383" width="4.42578125" style="716" customWidth="1"/>
    <col min="4384" max="4384" width="3.85546875" style="716" customWidth="1"/>
    <col min="4385" max="4385" width="4.28515625" style="716" customWidth="1"/>
    <col min="4386" max="4608" width="11.42578125" style="716"/>
    <col min="4609" max="4609" width="10.7109375" style="716" customWidth="1"/>
    <col min="4610" max="4610" width="16" style="716" customWidth="1"/>
    <col min="4611" max="4613" width="0" style="716" hidden="1" customWidth="1"/>
    <col min="4614" max="4614" width="56.85546875" style="716" customWidth="1"/>
    <col min="4615" max="4615" width="6" style="716" customWidth="1"/>
    <col min="4616" max="4617" width="0" style="716" hidden="1" customWidth="1"/>
    <col min="4618" max="4618" width="2.7109375" style="716" customWidth="1"/>
    <col min="4619" max="4619" width="5.140625" style="716" customWidth="1"/>
    <col min="4620" max="4620" width="14" style="716" customWidth="1"/>
    <col min="4621" max="4621" width="3.5703125" style="716" customWidth="1"/>
    <col min="4622" max="4622" width="6.5703125" style="716" customWidth="1"/>
    <col min="4623" max="4623" width="36.5703125" style="716" customWidth="1"/>
    <col min="4624" max="4624" width="57.85546875" style="716" customWidth="1"/>
    <col min="4625" max="4625" width="4.140625" style="716" customWidth="1"/>
    <col min="4626" max="4626" width="4.42578125" style="716" customWidth="1"/>
    <col min="4627" max="4627" width="4.28515625" style="716" customWidth="1"/>
    <col min="4628" max="4628" width="4" style="716" customWidth="1"/>
    <col min="4629" max="4629" width="3.7109375" style="716" customWidth="1"/>
    <col min="4630" max="4630" width="4.28515625" style="716" customWidth="1"/>
    <col min="4631" max="4631" width="3.42578125" style="716" customWidth="1"/>
    <col min="4632" max="4632" width="4.7109375" style="716" customWidth="1"/>
    <col min="4633" max="4634" width="5.42578125" style="716" customWidth="1"/>
    <col min="4635" max="4635" width="10.28515625" style="716" customWidth="1"/>
    <col min="4636" max="4636" width="4.42578125" style="716" customWidth="1"/>
    <col min="4637" max="4637" width="4.28515625" style="716" customWidth="1"/>
    <col min="4638" max="4638" width="4" style="716" customWidth="1"/>
    <col min="4639" max="4639" width="4.42578125" style="716" customWidth="1"/>
    <col min="4640" max="4640" width="3.85546875" style="716" customWidth="1"/>
    <col min="4641" max="4641" width="4.28515625" style="716" customWidth="1"/>
    <col min="4642" max="4864" width="11.42578125" style="716"/>
    <col min="4865" max="4865" width="10.7109375" style="716" customWidth="1"/>
    <col min="4866" max="4866" width="16" style="716" customWidth="1"/>
    <col min="4867" max="4869" width="0" style="716" hidden="1" customWidth="1"/>
    <col min="4870" max="4870" width="56.85546875" style="716" customWidth="1"/>
    <col min="4871" max="4871" width="6" style="716" customWidth="1"/>
    <col min="4872" max="4873" width="0" style="716" hidden="1" customWidth="1"/>
    <col min="4874" max="4874" width="2.7109375" style="716" customWidth="1"/>
    <col min="4875" max="4875" width="5.140625" style="716" customWidth="1"/>
    <col min="4876" max="4876" width="14" style="716" customWidth="1"/>
    <col min="4877" max="4877" width="3.5703125" style="716" customWidth="1"/>
    <col min="4878" max="4878" width="6.5703125" style="716" customWidth="1"/>
    <col min="4879" max="4879" width="36.5703125" style="716" customWidth="1"/>
    <col min="4880" max="4880" width="57.85546875" style="716" customWidth="1"/>
    <col min="4881" max="4881" width="4.140625" style="716" customWidth="1"/>
    <col min="4882" max="4882" width="4.42578125" style="716" customWidth="1"/>
    <col min="4883" max="4883" width="4.28515625" style="716" customWidth="1"/>
    <col min="4884" max="4884" width="4" style="716" customWidth="1"/>
    <col min="4885" max="4885" width="3.7109375" style="716" customWidth="1"/>
    <col min="4886" max="4886" width="4.28515625" style="716" customWidth="1"/>
    <col min="4887" max="4887" width="3.42578125" style="716" customWidth="1"/>
    <col min="4888" max="4888" width="4.7109375" style="716" customWidth="1"/>
    <col min="4889" max="4890" width="5.42578125" style="716" customWidth="1"/>
    <col min="4891" max="4891" width="10.28515625" style="716" customWidth="1"/>
    <col min="4892" max="4892" width="4.42578125" style="716" customWidth="1"/>
    <col min="4893" max="4893" width="4.28515625" style="716" customWidth="1"/>
    <col min="4894" max="4894" width="4" style="716" customWidth="1"/>
    <col min="4895" max="4895" width="4.42578125" style="716" customWidth="1"/>
    <col min="4896" max="4896" width="3.85546875" style="716" customWidth="1"/>
    <col min="4897" max="4897" width="4.28515625" style="716" customWidth="1"/>
    <col min="4898" max="5120" width="11.42578125" style="716"/>
    <col min="5121" max="5121" width="10.7109375" style="716" customWidth="1"/>
    <col min="5122" max="5122" width="16" style="716" customWidth="1"/>
    <col min="5123" max="5125" width="0" style="716" hidden="1" customWidth="1"/>
    <col min="5126" max="5126" width="56.85546875" style="716" customWidth="1"/>
    <col min="5127" max="5127" width="6" style="716" customWidth="1"/>
    <col min="5128" max="5129" width="0" style="716" hidden="1" customWidth="1"/>
    <col min="5130" max="5130" width="2.7109375" style="716" customWidth="1"/>
    <col min="5131" max="5131" width="5.140625" style="716" customWidth="1"/>
    <col min="5132" max="5132" width="14" style="716" customWidth="1"/>
    <col min="5133" max="5133" width="3.5703125" style="716" customWidth="1"/>
    <col min="5134" max="5134" width="6.5703125" style="716" customWidth="1"/>
    <col min="5135" max="5135" width="36.5703125" style="716" customWidth="1"/>
    <col min="5136" max="5136" width="57.85546875" style="716" customWidth="1"/>
    <col min="5137" max="5137" width="4.140625" style="716" customWidth="1"/>
    <col min="5138" max="5138" width="4.42578125" style="716" customWidth="1"/>
    <col min="5139" max="5139" width="4.28515625" style="716" customWidth="1"/>
    <col min="5140" max="5140" width="4" style="716" customWidth="1"/>
    <col min="5141" max="5141" width="3.7109375" style="716" customWidth="1"/>
    <col min="5142" max="5142" width="4.28515625" style="716" customWidth="1"/>
    <col min="5143" max="5143" width="3.42578125" style="716" customWidth="1"/>
    <col min="5144" max="5144" width="4.7109375" style="716" customWidth="1"/>
    <col min="5145" max="5146" width="5.42578125" style="716" customWidth="1"/>
    <col min="5147" max="5147" width="10.28515625" style="716" customWidth="1"/>
    <col min="5148" max="5148" width="4.42578125" style="716" customWidth="1"/>
    <col min="5149" max="5149" width="4.28515625" style="716" customWidth="1"/>
    <col min="5150" max="5150" width="4" style="716" customWidth="1"/>
    <col min="5151" max="5151" width="4.42578125" style="716" customWidth="1"/>
    <col min="5152" max="5152" width="3.85546875" style="716" customWidth="1"/>
    <col min="5153" max="5153" width="4.28515625" style="716" customWidth="1"/>
    <col min="5154" max="5376" width="11.42578125" style="716"/>
    <col min="5377" max="5377" width="10.7109375" style="716" customWidth="1"/>
    <col min="5378" max="5378" width="16" style="716" customWidth="1"/>
    <col min="5379" max="5381" width="0" style="716" hidden="1" customWidth="1"/>
    <col min="5382" max="5382" width="56.85546875" style="716" customWidth="1"/>
    <col min="5383" max="5383" width="6" style="716" customWidth="1"/>
    <col min="5384" max="5385" width="0" style="716" hidden="1" customWidth="1"/>
    <col min="5386" max="5386" width="2.7109375" style="716" customWidth="1"/>
    <col min="5387" max="5387" width="5.140625" style="716" customWidth="1"/>
    <col min="5388" max="5388" width="14" style="716" customWidth="1"/>
    <col min="5389" max="5389" width="3.5703125" style="716" customWidth="1"/>
    <col min="5390" max="5390" width="6.5703125" style="716" customWidth="1"/>
    <col min="5391" max="5391" width="36.5703125" style="716" customWidth="1"/>
    <col min="5392" max="5392" width="57.85546875" style="716" customWidth="1"/>
    <col min="5393" max="5393" width="4.140625" style="716" customWidth="1"/>
    <col min="5394" max="5394" width="4.42578125" style="716" customWidth="1"/>
    <col min="5395" max="5395" width="4.28515625" style="716" customWidth="1"/>
    <col min="5396" max="5396" width="4" style="716" customWidth="1"/>
    <col min="5397" max="5397" width="3.7109375" style="716" customWidth="1"/>
    <col min="5398" max="5398" width="4.28515625" style="716" customWidth="1"/>
    <col min="5399" max="5399" width="3.42578125" style="716" customWidth="1"/>
    <col min="5400" max="5400" width="4.7109375" style="716" customWidth="1"/>
    <col min="5401" max="5402" width="5.42578125" style="716" customWidth="1"/>
    <col min="5403" max="5403" width="10.28515625" style="716" customWidth="1"/>
    <col min="5404" max="5404" width="4.42578125" style="716" customWidth="1"/>
    <col min="5405" max="5405" width="4.28515625" style="716" customWidth="1"/>
    <col min="5406" max="5406" width="4" style="716" customWidth="1"/>
    <col min="5407" max="5407" width="4.42578125" style="716" customWidth="1"/>
    <col min="5408" max="5408" width="3.85546875" style="716" customWidth="1"/>
    <col min="5409" max="5409" width="4.28515625" style="716" customWidth="1"/>
    <col min="5410" max="5632" width="11.42578125" style="716"/>
    <col min="5633" max="5633" width="10.7109375" style="716" customWidth="1"/>
    <col min="5634" max="5634" width="16" style="716" customWidth="1"/>
    <col min="5635" max="5637" width="0" style="716" hidden="1" customWidth="1"/>
    <col min="5638" max="5638" width="56.85546875" style="716" customWidth="1"/>
    <col min="5639" max="5639" width="6" style="716" customWidth="1"/>
    <col min="5640" max="5641" width="0" style="716" hidden="1" customWidth="1"/>
    <col min="5642" max="5642" width="2.7109375" style="716" customWidth="1"/>
    <col min="5643" max="5643" width="5.140625" style="716" customWidth="1"/>
    <col min="5644" max="5644" width="14" style="716" customWidth="1"/>
    <col min="5645" max="5645" width="3.5703125" style="716" customWidth="1"/>
    <col min="5646" max="5646" width="6.5703125" style="716" customWidth="1"/>
    <col min="5647" max="5647" width="36.5703125" style="716" customWidth="1"/>
    <col min="5648" max="5648" width="57.85546875" style="716" customWidth="1"/>
    <col min="5649" max="5649" width="4.140625" style="716" customWidth="1"/>
    <col min="5650" max="5650" width="4.42578125" style="716" customWidth="1"/>
    <col min="5651" max="5651" width="4.28515625" style="716" customWidth="1"/>
    <col min="5652" max="5652" width="4" style="716" customWidth="1"/>
    <col min="5653" max="5653" width="3.7109375" style="716" customWidth="1"/>
    <col min="5654" max="5654" width="4.28515625" style="716" customWidth="1"/>
    <col min="5655" max="5655" width="3.42578125" style="716" customWidth="1"/>
    <col min="5656" max="5656" width="4.7109375" style="716" customWidth="1"/>
    <col min="5657" max="5658" width="5.42578125" style="716" customWidth="1"/>
    <col min="5659" max="5659" width="10.28515625" style="716" customWidth="1"/>
    <col min="5660" max="5660" width="4.42578125" style="716" customWidth="1"/>
    <col min="5661" max="5661" width="4.28515625" style="716" customWidth="1"/>
    <col min="5662" max="5662" width="4" style="716" customWidth="1"/>
    <col min="5663" max="5663" width="4.42578125" style="716" customWidth="1"/>
    <col min="5664" max="5664" width="3.85546875" style="716" customWidth="1"/>
    <col min="5665" max="5665" width="4.28515625" style="716" customWidth="1"/>
    <col min="5666" max="5888" width="11.42578125" style="716"/>
    <col min="5889" max="5889" width="10.7109375" style="716" customWidth="1"/>
    <col min="5890" max="5890" width="16" style="716" customWidth="1"/>
    <col min="5891" max="5893" width="0" style="716" hidden="1" customWidth="1"/>
    <col min="5894" max="5894" width="56.85546875" style="716" customWidth="1"/>
    <col min="5895" max="5895" width="6" style="716" customWidth="1"/>
    <col min="5896" max="5897" width="0" style="716" hidden="1" customWidth="1"/>
    <col min="5898" max="5898" width="2.7109375" style="716" customWidth="1"/>
    <col min="5899" max="5899" width="5.140625" style="716" customWidth="1"/>
    <col min="5900" max="5900" width="14" style="716" customWidth="1"/>
    <col min="5901" max="5901" width="3.5703125" style="716" customWidth="1"/>
    <col min="5902" max="5902" width="6.5703125" style="716" customWidth="1"/>
    <col min="5903" max="5903" width="36.5703125" style="716" customWidth="1"/>
    <col min="5904" max="5904" width="57.85546875" style="716" customWidth="1"/>
    <col min="5905" max="5905" width="4.140625" style="716" customWidth="1"/>
    <col min="5906" max="5906" width="4.42578125" style="716" customWidth="1"/>
    <col min="5907" max="5907" width="4.28515625" style="716" customWidth="1"/>
    <col min="5908" max="5908" width="4" style="716" customWidth="1"/>
    <col min="5909" max="5909" width="3.7109375" style="716" customWidth="1"/>
    <col min="5910" max="5910" width="4.28515625" style="716" customWidth="1"/>
    <col min="5911" max="5911" width="3.42578125" style="716" customWidth="1"/>
    <col min="5912" max="5912" width="4.7109375" style="716" customWidth="1"/>
    <col min="5913" max="5914" width="5.42578125" style="716" customWidth="1"/>
    <col min="5915" max="5915" width="10.28515625" style="716" customWidth="1"/>
    <col min="5916" max="5916" width="4.42578125" style="716" customWidth="1"/>
    <col min="5917" max="5917" width="4.28515625" style="716" customWidth="1"/>
    <col min="5918" max="5918" width="4" style="716" customWidth="1"/>
    <col min="5919" max="5919" width="4.42578125" style="716" customWidth="1"/>
    <col min="5920" max="5920" width="3.85546875" style="716" customWidth="1"/>
    <col min="5921" max="5921" width="4.28515625" style="716" customWidth="1"/>
    <col min="5922" max="6144" width="11.42578125" style="716"/>
    <col min="6145" max="6145" width="10.7109375" style="716" customWidth="1"/>
    <col min="6146" max="6146" width="16" style="716" customWidth="1"/>
    <col min="6147" max="6149" width="0" style="716" hidden="1" customWidth="1"/>
    <col min="6150" max="6150" width="56.85546875" style="716" customWidth="1"/>
    <col min="6151" max="6151" width="6" style="716" customWidth="1"/>
    <col min="6152" max="6153" width="0" style="716" hidden="1" customWidth="1"/>
    <col min="6154" max="6154" width="2.7109375" style="716" customWidth="1"/>
    <col min="6155" max="6155" width="5.140625" style="716" customWidth="1"/>
    <col min="6156" max="6156" width="14" style="716" customWidth="1"/>
    <col min="6157" max="6157" width="3.5703125" style="716" customWidth="1"/>
    <col min="6158" max="6158" width="6.5703125" style="716" customWidth="1"/>
    <col min="6159" max="6159" width="36.5703125" style="716" customWidth="1"/>
    <col min="6160" max="6160" width="57.85546875" style="716" customWidth="1"/>
    <col min="6161" max="6161" width="4.140625" style="716" customWidth="1"/>
    <col min="6162" max="6162" width="4.42578125" style="716" customWidth="1"/>
    <col min="6163" max="6163" width="4.28515625" style="716" customWidth="1"/>
    <col min="6164" max="6164" width="4" style="716" customWidth="1"/>
    <col min="6165" max="6165" width="3.7109375" style="716" customWidth="1"/>
    <col min="6166" max="6166" width="4.28515625" style="716" customWidth="1"/>
    <col min="6167" max="6167" width="3.42578125" style="716" customWidth="1"/>
    <col min="6168" max="6168" width="4.7109375" style="716" customWidth="1"/>
    <col min="6169" max="6170" width="5.42578125" style="716" customWidth="1"/>
    <col min="6171" max="6171" width="10.28515625" style="716" customWidth="1"/>
    <col min="6172" max="6172" width="4.42578125" style="716" customWidth="1"/>
    <col min="6173" max="6173" width="4.28515625" style="716" customWidth="1"/>
    <col min="6174" max="6174" width="4" style="716" customWidth="1"/>
    <col min="6175" max="6175" width="4.42578125" style="716" customWidth="1"/>
    <col min="6176" max="6176" width="3.85546875" style="716" customWidth="1"/>
    <col min="6177" max="6177" width="4.28515625" style="716" customWidth="1"/>
    <col min="6178" max="6400" width="11.42578125" style="716"/>
    <col min="6401" max="6401" width="10.7109375" style="716" customWidth="1"/>
    <col min="6402" max="6402" width="16" style="716" customWidth="1"/>
    <col min="6403" max="6405" width="0" style="716" hidden="1" customWidth="1"/>
    <col min="6406" max="6406" width="56.85546875" style="716" customWidth="1"/>
    <col min="6407" max="6407" width="6" style="716" customWidth="1"/>
    <col min="6408" max="6409" width="0" style="716" hidden="1" customWidth="1"/>
    <col min="6410" max="6410" width="2.7109375" style="716" customWidth="1"/>
    <col min="6411" max="6411" width="5.140625" style="716" customWidth="1"/>
    <col min="6412" max="6412" width="14" style="716" customWidth="1"/>
    <col min="6413" max="6413" width="3.5703125" style="716" customWidth="1"/>
    <col min="6414" max="6414" width="6.5703125" style="716" customWidth="1"/>
    <col min="6415" max="6415" width="36.5703125" style="716" customWidth="1"/>
    <col min="6416" max="6416" width="57.85546875" style="716" customWidth="1"/>
    <col min="6417" max="6417" width="4.140625" style="716" customWidth="1"/>
    <col min="6418" max="6418" width="4.42578125" style="716" customWidth="1"/>
    <col min="6419" max="6419" width="4.28515625" style="716" customWidth="1"/>
    <col min="6420" max="6420" width="4" style="716" customWidth="1"/>
    <col min="6421" max="6421" width="3.7109375" style="716" customWidth="1"/>
    <col min="6422" max="6422" width="4.28515625" style="716" customWidth="1"/>
    <col min="6423" max="6423" width="3.42578125" style="716" customWidth="1"/>
    <col min="6424" max="6424" width="4.7109375" style="716" customWidth="1"/>
    <col min="6425" max="6426" width="5.42578125" style="716" customWidth="1"/>
    <col min="6427" max="6427" width="10.28515625" style="716" customWidth="1"/>
    <col min="6428" max="6428" width="4.42578125" style="716" customWidth="1"/>
    <col min="6429" max="6429" width="4.28515625" style="716" customWidth="1"/>
    <col min="6430" max="6430" width="4" style="716" customWidth="1"/>
    <col min="6431" max="6431" width="4.42578125" style="716" customWidth="1"/>
    <col min="6432" max="6432" width="3.85546875" style="716" customWidth="1"/>
    <col min="6433" max="6433" width="4.28515625" style="716" customWidth="1"/>
    <col min="6434" max="6656" width="11.42578125" style="716"/>
    <col min="6657" max="6657" width="10.7109375" style="716" customWidth="1"/>
    <col min="6658" max="6658" width="16" style="716" customWidth="1"/>
    <col min="6659" max="6661" width="0" style="716" hidden="1" customWidth="1"/>
    <col min="6662" max="6662" width="56.85546875" style="716" customWidth="1"/>
    <col min="6663" max="6663" width="6" style="716" customWidth="1"/>
    <col min="6664" max="6665" width="0" style="716" hidden="1" customWidth="1"/>
    <col min="6666" max="6666" width="2.7109375" style="716" customWidth="1"/>
    <col min="6667" max="6667" width="5.140625" style="716" customWidth="1"/>
    <col min="6668" max="6668" width="14" style="716" customWidth="1"/>
    <col min="6669" max="6669" width="3.5703125" style="716" customWidth="1"/>
    <col min="6670" max="6670" width="6.5703125" style="716" customWidth="1"/>
    <col min="6671" max="6671" width="36.5703125" style="716" customWidth="1"/>
    <col min="6672" max="6672" width="57.85546875" style="716" customWidth="1"/>
    <col min="6673" max="6673" width="4.140625" style="716" customWidth="1"/>
    <col min="6674" max="6674" width="4.42578125" style="716" customWidth="1"/>
    <col min="6675" max="6675" width="4.28515625" style="716" customWidth="1"/>
    <col min="6676" max="6676" width="4" style="716" customWidth="1"/>
    <col min="6677" max="6677" width="3.7109375" style="716" customWidth="1"/>
    <col min="6678" max="6678" width="4.28515625" style="716" customWidth="1"/>
    <col min="6679" max="6679" width="3.42578125" style="716" customWidth="1"/>
    <col min="6680" max="6680" width="4.7109375" style="716" customWidth="1"/>
    <col min="6681" max="6682" width="5.42578125" style="716" customWidth="1"/>
    <col min="6683" max="6683" width="10.28515625" style="716" customWidth="1"/>
    <col min="6684" max="6684" width="4.42578125" style="716" customWidth="1"/>
    <col min="6685" max="6685" width="4.28515625" style="716" customWidth="1"/>
    <col min="6686" max="6686" width="4" style="716" customWidth="1"/>
    <col min="6687" max="6687" width="4.42578125" style="716" customWidth="1"/>
    <col min="6688" max="6688" width="3.85546875" style="716" customWidth="1"/>
    <col min="6689" max="6689" width="4.28515625" style="716" customWidth="1"/>
    <col min="6690" max="6912" width="11.42578125" style="716"/>
    <col min="6913" max="6913" width="10.7109375" style="716" customWidth="1"/>
    <col min="6914" max="6914" width="16" style="716" customWidth="1"/>
    <col min="6915" max="6917" width="0" style="716" hidden="1" customWidth="1"/>
    <col min="6918" max="6918" width="56.85546875" style="716" customWidth="1"/>
    <col min="6919" max="6919" width="6" style="716" customWidth="1"/>
    <col min="6920" max="6921" width="0" style="716" hidden="1" customWidth="1"/>
    <col min="6922" max="6922" width="2.7109375" style="716" customWidth="1"/>
    <col min="6923" max="6923" width="5.140625" style="716" customWidth="1"/>
    <col min="6924" max="6924" width="14" style="716" customWidth="1"/>
    <col min="6925" max="6925" width="3.5703125" style="716" customWidth="1"/>
    <col min="6926" max="6926" width="6.5703125" style="716" customWidth="1"/>
    <col min="6927" max="6927" width="36.5703125" style="716" customWidth="1"/>
    <col min="6928" max="6928" width="57.85546875" style="716" customWidth="1"/>
    <col min="6929" max="6929" width="4.140625" style="716" customWidth="1"/>
    <col min="6930" max="6930" width="4.42578125" style="716" customWidth="1"/>
    <col min="6931" max="6931" width="4.28515625" style="716" customWidth="1"/>
    <col min="6932" max="6932" width="4" style="716" customWidth="1"/>
    <col min="6933" max="6933" width="3.7109375" style="716" customWidth="1"/>
    <col min="6934" max="6934" width="4.28515625" style="716" customWidth="1"/>
    <col min="6935" max="6935" width="3.42578125" style="716" customWidth="1"/>
    <col min="6936" max="6936" width="4.7109375" style="716" customWidth="1"/>
    <col min="6937" max="6938" width="5.42578125" style="716" customWidth="1"/>
    <col min="6939" max="6939" width="10.28515625" style="716" customWidth="1"/>
    <col min="6940" max="6940" width="4.42578125" style="716" customWidth="1"/>
    <col min="6941" max="6941" width="4.28515625" style="716" customWidth="1"/>
    <col min="6942" max="6942" width="4" style="716" customWidth="1"/>
    <col min="6943" max="6943" width="4.42578125" style="716" customWidth="1"/>
    <col min="6944" max="6944" width="3.85546875" style="716" customWidth="1"/>
    <col min="6945" max="6945" width="4.28515625" style="716" customWidth="1"/>
    <col min="6946" max="7168" width="11.42578125" style="716"/>
    <col min="7169" max="7169" width="10.7109375" style="716" customWidth="1"/>
    <col min="7170" max="7170" width="16" style="716" customWidth="1"/>
    <col min="7171" max="7173" width="0" style="716" hidden="1" customWidth="1"/>
    <col min="7174" max="7174" width="56.85546875" style="716" customWidth="1"/>
    <col min="7175" max="7175" width="6" style="716" customWidth="1"/>
    <col min="7176" max="7177" width="0" style="716" hidden="1" customWidth="1"/>
    <col min="7178" max="7178" width="2.7109375" style="716" customWidth="1"/>
    <col min="7179" max="7179" width="5.140625" style="716" customWidth="1"/>
    <col min="7180" max="7180" width="14" style="716" customWidth="1"/>
    <col min="7181" max="7181" width="3.5703125" style="716" customWidth="1"/>
    <col min="7182" max="7182" width="6.5703125" style="716" customWidth="1"/>
    <col min="7183" max="7183" width="36.5703125" style="716" customWidth="1"/>
    <col min="7184" max="7184" width="57.85546875" style="716" customWidth="1"/>
    <col min="7185" max="7185" width="4.140625" style="716" customWidth="1"/>
    <col min="7186" max="7186" width="4.42578125" style="716" customWidth="1"/>
    <col min="7187" max="7187" width="4.28515625" style="716" customWidth="1"/>
    <col min="7188" max="7188" width="4" style="716" customWidth="1"/>
    <col min="7189" max="7189" width="3.7109375" style="716" customWidth="1"/>
    <col min="7190" max="7190" width="4.28515625" style="716" customWidth="1"/>
    <col min="7191" max="7191" width="3.42578125" style="716" customWidth="1"/>
    <col min="7192" max="7192" width="4.7109375" style="716" customWidth="1"/>
    <col min="7193" max="7194" width="5.42578125" style="716" customWidth="1"/>
    <col min="7195" max="7195" width="10.28515625" style="716" customWidth="1"/>
    <col min="7196" max="7196" width="4.42578125" style="716" customWidth="1"/>
    <col min="7197" max="7197" width="4.28515625" style="716" customWidth="1"/>
    <col min="7198" max="7198" width="4" style="716" customWidth="1"/>
    <col min="7199" max="7199" width="4.42578125" style="716" customWidth="1"/>
    <col min="7200" max="7200" width="3.85546875" style="716" customWidth="1"/>
    <col min="7201" max="7201" width="4.28515625" style="716" customWidth="1"/>
    <col min="7202" max="7424" width="11.42578125" style="716"/>
    <col min="7425" max="7425" width="10.7109375" style="716" customWidth="1"/>
    <col min="7426" max="7426" width="16" style="716" customWidth="1"/>
    <col min="7427" max="7429" width="0" style="716" hidden="1" customWidth="1"/>
    <col min="7430" max="7430" width="56.85546875" style="716" customWidth="1"/>
    <col min="7431" max="7431" width="6" style="716" customWidth="1"/>
    <col min="7432" max="7433" width="0" style="716" hidden="1" customWidth="1"/>
    <col min="7434" max="7434" width="2.7109375" style="716" customWidth="1"/>
    <col min="7435" max="7435" width="5.140625" style="716" customWidth="1"/>
    <col min="7436" max="7436" width="14" style="716" customWidth="1"/>
    <col min="7437" max="7437" width="3.5703125" style="716" customWidth="1"/>
    <col min="7438" max="7438" width="6.5703125" style="716" customWidth="1"/>
    <col min="7439" max="7439" width="36.5703125" style="716" customWidth="1"/>
    <col min="7440" max="7440" width="57.85546875" style="716" customWidth="1"/>
    <col min="7441" max="7441" width="4.140625" style="716" customWidth="1"/>
    <col min="7442" max="7442" width="4.42578125" style="716" customWidth="1"/>
    <col min="7443" max="7443" width="4.28515625" style="716" customWidth="1"/>
    <col min="7444" max="7444" width="4" style="716" customWidth="1"/>
    <col min="7445" max="7445" width="3.7109375" style="716" customWidth="1"/>
    <col min="7446" max="7446" width="4.28515625" style="716" customWidth="1"/>
    <col min="7447" max="7447" width="3.42578125" style="716" customWidth="1"/>
    <col min="7448" max="7448" width="4.7109375" style="716" customWidth="1"/>
    <col min="7449" max="7450" width="5.42578125" style="716" customWidth="1"/>
    <col min="7451" max="7451" width="10.28515625" style="716" customWidth="1"/>
    <col min="7452" max="7452" width="4.42578125" style="716" customWidth="1"/>
    <col min="7453" max="7453" width="4.28515625" style="716" customWidth="1"/>
    <col min="7454" max="7454" width="4" style="716" customWidth="1"/>
    <col min="7455" max="7455" width="4.42578125" style="716" customWidth="1"/>
    <col min="7456" max="7456" width="3.85546875" style="716" customWidth="1"/>
    <col min="7457" max="7457" width="4.28515625" style="716" customWidth="1"/>
    <col min="7458" max="7680" width="11.42578125" style="716"/>
    <col min="7681" max="7681" width="10.7109375" style="716" customWidth="1"/>
    <col min="7682" max="7682" width="16" style="716" customWidth="1"/>
    <col min="7683" max="7685" width="0" style="716" hidden="1" customWidth="1"/>
    <col min="7686" max="7686" width="56.85546875" style="716" customWidth="1"/>
    <col min="7687" max="7687" width="6" style="716" customWidth="1"/>
    <col min="7688" max="7689" width="0" style="716" hidden="1" customWidth="1"/>
    <col min="7690" max="7690" width="2.7109375" style="716" customWidth="1"/>
    <col min="7691" max="7691" width="5.140625" style="716" customWidth="1"/>
    <col min="7692" max="7692" width="14" style="716" customWidth="1"/>
    <col min="7693" max="7693" width="3.5703125" style="716" customWidth="1"/>
    <col min="7694" max="7694" width="6.5703125" style="716" customWidth="1"/>
    <col min="7695" max="7695" width="36.5703125" style="716" customWidth="1"/>
    <col min="7696" max="7696" width="57.85546875" style="716" customWidth="1"/>
    <col min="7697" max="7697" width="4.140625" style="716" customWidth="1"/>
    <col min="7698" max="7698" width="4.42578125" style="716" customWidth="1"/>
    <col min="7699" max="7699" width="4.28515625" style="716" customWidth="1"/>
    <col min="7700" max="7700" width="4" style="716" customWidth="1"/>
    <col min="7701" max="7701" width="3.7109375" style="716" customWidth="1"/>
    <col min="7702" max="7702" width="4.28515625" style="716" customWidth="1"/>
    <col min="7703" max="7703" width="3.42578125" style="716" customWidth="1"/>
    <col min="7704" max="7704" width="4.7109375" style="716" customWidth="1"/>
    <col min="7705" max="7706" width="5.42578125" style="716" customWidth="1"/>
    <col min="7707" max="7707" width="10.28515625" style="716" customWidth="1"/>
    <col min="7708" max="7708" width="4.42578125" style="716" customWidth="1"/>
    <col min="7709" max="7709" width="4.28515625" style="716" customWidth="1"/>
    <col min="7710" max="7710" width="4" style="716" customWidth="1"/>
    <col min="7711" max="7711" width="4.42578125" style="716" customWidth="1"/>
    <col min="7712" max="7712" width="3.85546875" style="716" customWidth="1"/>
    <col min="7713" max="7713" width="4.28515625" style="716" customWidth="1"/>
    <col min="7714" max="7936" width="11.42578125" style="716"/>
    <col min="7937" max="7937" width="10.7109375" style="716" customWidth="1"/>
    <col min="7938" max="7938" width="16" style="716" customWidth="1"/>
    <col min="7939" max="7941" width="0" style="716" hidden="1" customWidth="1"/>
    <col min="7942" max="7942" width="56.85546875" style="716" customWidth="1"/>
    <col min="7943" max="7943" width="6" style="716" customWidth="1"/>
    <col min="7944" max="7945" width="0" style="716" hidden="1" customWidth="1"/>
    <col min="7946" max="7946" width="2.7109375" style="716" customWidth="1"/>
    <col min="7947" max="7947" width="5.140625" style="716" customWidth="1"/>
    <col min="7948" max="7948" width="14" style="716" customWidth="1"/>
    <col min="7949" max="7949" width="3.5703125" style="716" customWidth="1"/>
    <col min="7950" max="7950" width="6.5703125" style="716" customWidth="1"/>
    <col min="7951" max="7951" width="36.5703125" style="716" customWidth="1"/>
    <col min="7952" max="7952" width="57.85546875" style="716" customWidth="1"/>
    <col min="7953" max="7953" width="4.140625" style="716" customWidth="1"/>
    <col min="7954" max="7954" width="4.42578125" style="716" customWidth="1"/>
    <col min="7955" max="7955" width="4.28515625" style="716" customWidth="1"/>
    <col min="7956" max="7956" width="4" style="716" customWidth="1"/>
    <col min="7957" max="7957" width="3.7109375" style="716" customWidth="1"/>
    <col min="7958" max="7958" width="4.28515625" style="716" customWidth="1"/>
    <col min="7959" max="7959" width="3.42578125" style="716" customWidth="1"/>
    <col min="7960" max="7960" width="4.7109375" style="716" customWidth="1"/>
    <col min="7961" max="7962" width="5.42578125" style="716" customWidth="1"/>
    <col min="7963" max="7963" width="10.28515625" style="716" customWidth="1"/>
    <col min="7964" max="7964" width="4.42578125" style="716" customWidth="1"/>
    <col min="7965" max="7965" width="4.28515625" style="716" customWidth="1"/>
    <col min="7966" max="7966" width="4" style="716" customWidth="1"/>
    <col min="7967" max="7967" width="4.42578125" style="716" customWidth="1"/>
    <col min="7968" max="7968" width="3.85546875" style="716" customWidth="1"/>
    <col min="7969" max="7969" width="4.28515625" style="716" customWidth="1"/>
    <col min="7970" max="8192" width="11.42578125" style="716"/>
    <col min="8193" max="8193" width="10.7109375" style="716" customWidth="1"/>
    <col min="8194" max="8194" width="16" style="716" customWidth="1"/>
    <col min="8195" max="8197" width="0" style="716" hidden="1" customWidth="1"/>
    <col min="8198" max="8198" width="56.85546875" style="716" customWidth="1"/>
    <col min="8199" max="8199" width="6" style="716" customWidth="1"/>
    <col min="8200" max="8201" width="0" style="716" hidden="1" customWidth="1"/>
    <col min="8202" max="8202" width="2.7109375" style="716" customWidth="1"/>
    <col min="8203" max="8203" width="5.140625" style="716" customWidth="1"/>
    <col min="8204" max="8204" width="14" style="716" customWidth="1"/>
    <col min="8205" max="8205" width="3.5703125" style="716" customWidth="1"/>
    <col min="8206" max="8206" width="6.5703125" style="716" customWidth="1"/>
    <col min="8207" max="8207" width="36.5703125" style="716" customWidth="1"/>
    <col min="8208" max="8208" width="57.85546875" style="716" customWidth="1"/>
    <col min="8209" max="8209" width="4.140625" style="716" customWidth="1"/>
    <col min="8210" max="8210" width="4.42578125" style="716" customWidth="1"/>
    <col min="8211" max="8211" width="4.28515625" style="716" customWidth="1"/>
    <col min="8212" max="8212" width="4" style="716" customWidth="1"/>
    <col min="8213" max="8213" width="3.7109375" style="716" customWidth="1"/>
    <col min="8214" max="8214" width="4.28515625" style="716" customWidth="1"/>
    <col min="8215" max="8215" width="3.42578125" style="716" customWidth="1"/>
    <col min="8216" max="8216" width="4.7109375" style="716" customWidth="1"/>
    <col min="8217" max="8218" width="5.42578125" style="716" customWidth="1"/>
    <col min="8219" max="8219" width="10.28515625" style="716" customWidth="1"/>
    <col min="8220" max="8220" width="4.42578125" style="716" customWidth="1"/>
    <col min="8221" max="8221" width="4.28515625" style="716" customWidth="1"/>
    <col min="8222" max="8222" width="4" style="716" customWidth="1"/>
    <col min="8223" max="8223" width="4.42578125" style="716" customWidth="1"/>
    <col min="8224" max="8224" width="3.85546875" style="716" customWidth="1"/>
    <col min="8225" max="8225" width="4.28515625" style="716" customWidth="1"/>
    <col min="8226" max="8448" width="11.42578125" style="716"/>
    <col min="8449" max="8449" width="10.7109375" style="716" customWidth="1"/>
    <col min="8450" max="8450" width="16" style="716" customWidth="1"/>
    <col min="8451" max="8453" width="0" style="716" hidden="1" customWidth="1"/>
    <col min="8454" max="8454" width="56.85546875" style="716" customWidth="1"/>
    <col min="8455" max="8455" width="6" style="716" customWidth="1"/>
    <col min="8456" max="8457" width="0" style="716" hidden="1" customWidth="1"/>
    <col min="8458" max="8458" width="2.7109375" style="716" customWidth="1"/>
    <col min="8459" max="8459" width="5.140625" style="716" customWidth="1"/>
    <col min="8460" max="8460" width="14" style="716" customWidth="1"/>
    <col min="8461" max="8461" width="3.5703125" style="716" customWidth="1"/>
    <col min="8462" max="8462" width="6.5703125" style="716" customWidth="1"/>
    <col min="8463" max="8463" width="36.5703125" style="716" customWidth="1"/>
    <col min="8464" max="8464" width="57.85546875" style="716" customWidth="1"/>
    <col min="8465" max="8465" width="4.140625" style="716" customWidth="1"/>
    <col min="8466" max="8466" width="4.42578125" style="716" customWidth="1"/>
    <col min="8467" max="8467" width="4.28515625" style="716" customWidth="1"/>
    <col min="8468" max="8468" width="4" style="716" customWidth="1"/>
    <col min="8469" max="8469" width="3.7109375" style="716" customWidth="1"/>
    <col min="8470" max="8470" width="4.28515625" style="716" customWidth="1"/>
    <col min="8471" max="8471" width="3.42578125" style="716" customWidth="1"/>
    <col min="8472" max="8472" width="4.7109375" style="716" customWidth="1"/>
    <col min="8473" max="8474" width="5.42578125" style="716" customWidth="1"/>
    <col min="8475" max="8475" width="10.28515625" style="716" customWidth="1"/>
    <col min="8476" max="8476" width="4.42578125" style="716" customWidth="1"/>
    <col min="8477" max="8477" width="4.28515625" style="716" customWidth="1"/>
    <col min="8478" max="8478" width="4" style="716" customWidth="1"/>
    <col min="8479" max="8479" width="4.42578125" style="716" customWidth="1"/>
    <col min="8480" max="8480" width="3.85546875" style="716" customWidth="1"/>
    <col min="8481" max="8481" width="4.28515625" style="716" customWidth="1"/>
    <col min="8482" max="8704" width="11.42578125" style="716"/>
    <col min="8705" max="8705" width="10.7109375" style="716" customWidth="1"/>
    <col min="8706" max="8706" width="16" style="716" customWidth="1"/>
    <col min="8707" max="8709" width="0" style="716" hidden="1" customWidth="1"/>
    <col min="8710" max="8710" width="56.85546875" style="716" customWidth="1"/>
    <col min="8711" max="8711" width="6" style="716" customWidth="1"/>
    <col min="8712" max="8713" width="0" style="716" hidden="1" customWidth="1"/>
    <col min="8714" max="8714" width="2.7109375" style="716" customWidth="1"/>
    <col min="8715" max="8715" width="5.140625" style="716" customWidth="1"/>
    <col min="8716" max="8716" width="14" style="716" customWidth="1"/>
    <col min="8717" max="8717" width="3.5703125" style="716" customWidth="1"/>
    <col min="8718" max="8718" width="6.5703125" style="716" customWidth="1"/>
    <col min="8719" max="8719" width="36.5703125" style="716" customWidth="1"/>
    <col min="8720" max="8720" width="57.85546875" style="716" customWidth="1"/>
    <col min="8721" max="8721" width="4.140625" style="716" customWidth="1"/>
    <col min="8722" max="8722" width="4.42578125" style="716" customWidth="1"/>
    <col min="8723" max="8723" width="4.28515625" style="716" customWidth="1"/>
    <col min="8724" max="8724" width="4" style="716" customWidth="1"/>
    <col min="8725" max="8725" width="3.7109375" style="716" customWidth="1"/>
    <col min="8726" max="8726" width="4.28515625" style="716" customWidth="1"/>
    <col min="8727" max="8727" width="3.42578125" style="716" customWidth="1"/>
    <col min="8728" max="8728" width="4.7109375" style="716" customWidth="1"/>
    <col min="8729" max="8730" width="5.42578125" style="716" customWidth="1"/>
    <col min="8731" max="8731" width="10.28515625" style="716" customWidth="1"/>
    <col min="8732" max="8732" width="4.42578125" style="716" customWidth="1"/>
    <col min="8733" max="8733" width="4.28515625" style="716" customWidth="1"/>
    <col min="8734" max="8734" width="4" style="716" customWidth="1"/>
    <col min="8735" max="8735" width="4.42578125" style="716" customWidth="1"/>
    <col min="8736" max="8736" width="3.85546875" style="716" customWidth="1"/>
    <col min="8737" max="8737" width="4.28515625" style="716" customWidth="1"/>
    <col min="8738" max="8960" width="11.42578125" style="716"/>
    <col min="8961" max="8961" width="10.7109375" style="716" customWidth="1"/>
    <col min="8962" max="8962" width="16" style="716" customWidth="1"/>
    <col min="8963" max="8965" width="0" style="716" hidden="1" customWidth="1"/>
    <col min="8966" max="8966" width="56.85546875" style="716" customWidth="1"/>
    <col min="8967" max="8967" width="6" style="716" customWidth="1"/>
    <col min="8968" max="8969" width="0" style="716" hidden="1" customWidth="1"/>
    <col min="8970" max="8970" width="2.7109375" style="716" customWidth="1"/>
    <col min="8971" max="8971" width="5.140625" style="716" customWidth="1"/>
    <col min="8972" max="8972" width="14" style="716" customWidth="1"/>
    <col min="8973" max="8973" width="3.5703125" style="716" customWidth="1"/>
    <col min="8974" max="8974" width="6.5703125" style="716" customWidth="1"/>
    <col min="8975" max="8975" width="36.5703125" style="716" customWidth="1"/>
    <col min="8976" max="8976" width="57.85546875" style="716" customWidth="1"/>
    <col min="8977" max="8977" width="4.140625" style="716" customWidth="1"/>
    <col min="8978" max="8978" width="4.42578125" style="716" customWidth="1"/>
    <col min="8979" max="8979" width="4.28515625" style="716" customWidth="1"/>
    <col min="8980" max="8980" width="4" style="716" customWidth="1"/>
    <col min="8981" max="8981" width="3.7109375" style="716" customWidth="1"/>
    <col min="8982" max="8982" width="4.28515625" style="716" customWidth="1"/>
    <col min="8983" max="8983" width="3.42578125" style="716" customWidth="1"/>
    <col min="8984" max="8984" width="4.7109375" style="716" customWidth="1"/>
    <col min="8985" max="8986" width="5.42578125" style="716" customWidth="1"/>
    <col min="8987" max="8987" width="10.28515625" style="716" customWidth="1"/>
    <col min="8988" max="8988" width="4.42578125" style="716" customWidth="1"/>
    <col min="8989" max="8989" width="4.28515625" style="716" customWidth="1"/>
    <col min="8990" max="8990" width="4" style="716" customWidth="1"/>
    <col min="8991" max="8991" width="4.42578125" style="716" customWidth="1"/>
    <col min="8992" max="8992" width="3.85546875" style="716" customWidth="1"/>
    <col min="8993" max="8993" width="4.28515625" style="716" customWidth="1"/>
    <col min="8994" max="9216" width="11.42578125" style="716"/>
    <col min="9217" max="9217" width="10.7109375" style="716" customWidth="1"/>
    <col min="9218" max="9218" width="16" style="716" customWidth="1"/>
    <col min="9219" max="9221" width="0" style="716" hidden="1" customWidth="1"/>
    <col min="9222" max="9222" width="56.85546875" style="716" customWidth="1"/>
    <col min="9223" max="9223" width="6" style="716" customWidth="1"/>
    <col min="9224" max="9225" width="0" style="716" hidden="1" customWidth="1"/>
    <col min="9226" max="9226" width="2.7109375" style="716" customWidth="1"/>
    <col min="9227" max="9227" width="5.140625" style="716" customWidth="1"/>
    <col min="9228" max="9228" width="14" style="716" customWidth="1"/>
    <col min="9229" max="9229" width="3.5703125" style="716" customWidth="1"/>
    <col min="9230" max="9230" width="6.5703125" style="716" customWidth="1"/>
    <col min="9231" max="9231" width="36.5703125" style="716" customWidth="1"/>
    <col min="9232" max="9232" width="57.85546875" style="716" customWidth="1"/>
    <col min="9233" max="9233" width="4.140625" style="716" customWidth="1"/>
    <col min="9234" max="9234" width="4.42578125" style="716" customWidth="1"/>
    <col min="9235" max="9235" width="4.28515625" style="716" customWidth="1"/>
    <col min="9236" max="9236" width="4" style="716" customWidth="1"/>
    <col min="9237" max="9237" width="3.7109375" style="716" customWidth="1"/>
    <col min="9238" max="9238" width="4.28515625" style="716" customWidth="1"/>
    <col min="9239" max="9239" width="3.42578125" style="716" customWidth="1"/>
    <col min="9240" max="9240" width="4.7109375" style="716" customWidth="1"/>
    <col min="9241" max="9242" width="5.42578125" style="716" customWidth="1"/>
    <col min="9243" max="9243" width="10.28515625" style="716" customWidth="1"/>
    <col min="9244" max="9244" width="4.42578125" style="716" customWidth="1"/>
    <col min="9245" max="9245" width="4.28515625" style="716" customWidth="1"/>
    <col min="9246" max="9246" width="4" style="716" customWidth="1"/>
    <col min="9247" max="9247" width="4.42578125" style="716" customWidth="1"/>
    <col min="9248" max="9248" width="3.85546875" style="716" customWidth="1"/>
    <col min="9249" max="9249" width="4.28515625" style="716" customWidth="1"/>
    <col min="9250" max="9472" width="11.42578125" style="716"/>
    <col min="9473" max="9473" width="10.7109375" style="716" customWidth="1"/>
    <col min="9474" max="9474" width="16" style="716" customWidth="1"/>
    <col min="9475" max="9477" width="0" style="716" hidden="1" customWidth="1"/>
    <col min="9478" max="9478" width="56.85546875" style="716" customWidth="1"/>
    <col min="9479" max="9479" width="6" style="716" customWidth="1"/>
    <col min="9480" max="9481" width="0" style="716" hidden="1" customWidth="1"/>
    <col min="9482" max="9482" width="2.7109375" style="716" customWidth="1"/>
    <col min="9483" max="9483" width="5.140625" style="716" customWidth="1"/>
    <col min="9484" max="9484" width="14" style="716" customWidth="1"/>
    <col min="9485" max="9485" width="3.5703125" style="716" customWidth="1"/>
    <col min="9486" max="9486" width="6.5703125" style="716" customWidth="1"/>
    <col min="9487" max="9487" width="36.5703125" style="716" customWidth="1"/>
    <col min="9488" max="9488" width="57.85546875" style="716" customWidth="1"/>
    <col min="9489" max="9489" width="4.140625" style="716" customWidth="1"/>
    <col min="9490" max="9490" width="4.42578125" style="716" customWidth="1"/>
    <col min="9491" max="9491" width="4.28515625" style="716" customWidth="1"/>
    <col min="9492" max="9492" width="4" style="716" customWidth="1"/>
    <col min="9493" max="9493" width="3.7109375" style="716" customWidth="1"/>
    <col min="9494" max="9494" width="4.28515625" style="716" customWidth="1"/>
    <col min="9495" max="9495" width="3.42578125" style="716" customWidth="1"/>
    <col min="9496" max="9496" width="4.7109375" style="716" customWidth="1"/>
    <col min="9497" max="9498" width="5.42578125" style="716" customWidth="1"/>
    <col min="9499" max="9499" width="10.28515625" style="716" customWidth="1"/>
    <col min="9500" max="9500" width="4.42578125" style="716" customWidth="1"/>
    <col min="9501" max="9501" width="4.28515625" style="716" customWidth="1"/>
    <col min="9502" max="9502" width="4" style="716" customWidth="1"/>
    <col min="9503" max="9503" width="4.42578125" style="716" customWidth="1"/>
    <col min="9504" max="9504" width="3.85546875" style="716" customWidth="1"/>
    <col min="9505" max="9505" width="4.28515625" style="716" customWidth="1"/>
    <col min="9506" max="9728" width="11.42578125" style="716"/>
    <col min="9729" max="9729" width="10.7109375" style="716" customWidth="1"/>
    <col min="9730" max="9730" width="16" style="716" customWidth="1"/>
    <col min="9731" max="9733" width="0" style="716" hidden="1" customWidth="1"/>
    <col min="9734" max="9734" width="56.85546875" style="716" customWidth="1"/>
    <col min="9735" max="9735" width="6" style="716" customWidth="1"/>
    <col min="9736" max="9737" width="0" style="716" hidden="1" customWidth="1"/>
    <col min="9738" max="9738" width="2.7109375" style="716" customWidth="1"/>
    <col min="9739" max="9739" width="5.140625" style="716" customWidth="1"/>
    <col min="9740" max="9740" width="14" style="716" customWidth="1"/>
    <col min="9741" max="9741" width="3.5703125" style="716" customWidth="1"/>
    <col min="9742" max="9742" width="6.5703125" style="716" customWidth="1"/>
    <col min="9743" max="9743" width="36.5703125" style="716" customWidth="1"/>
    <col min="9744" max="9744" width="57.85546875" style="716" customWidth="1"/>
    <col min="9745" max="9745" width="4.140625" style="716" customWidth="1"/>
    <col min="9746" max="9746" width="4.42578125" style="716" customWidth="1"/>
    <col min="9747" max="9747" width="4.28515625" style="716" customWidth="1"/>
    <col min="9748" max="9748" width="4" style="716" customWidth="1"/>
    <col min="9749" max="9749" width="3.7109375" style="716" customWidth="1"/>
    <col min="9750" max="9750" width="4.28515625" style="716" customWidth="1"/>
    <col min="9751" max="9751" width="3.42578125" style="716" customWidth="1"/>
    <col min="9752" max="9752" width="4.7109375" style="716" customWidth="1"/>
    <col min="9753" max="9754" width="5.42578125" style="716" customWidth="1"/>
    <col min="9755" max="9755" width="10.28515625" style="716" customWidth="1"/>
    <col min="9756" max="9756" width="4.42578125" style="716" customWidth="1"/>
    <col min="9757" max="9757" width="4.28515625" style="716" customWidth="1"/>
    <col min="9758" max="9758" width="4" style="716" customWidth="1"/>
    <col min="9759" max="9759" width="4.42578125" style="716" customWidth="1"/>
    <col min="9760" max="9760" width="3.85546875" style="716" customWidth="1"/>
    <col min="9761" max="9761" width="4.28515625" style="716" customWidth="1"/>
    <col min="9762" max="9984" width="11.42578125" style="716"/>
    <col min="9985" max="9985" width="10.7109375" style="716" customWidth="1"/>
    <col min="9986" max="9986" width="16" style="716" customWidth="1"/>
    <col min="9987" max="9989" width="0" style="716" hidden="1" customWidth="1"/>
    <col min="9990" max="9990" width="56.85546875" style="716" customWidth="1"/>
    <col min="9991" max="9991" width="6" style="716" customWidth="1"/>
    <col min="9992" max="9993" width="0" style="716" hidden="1" customWidth="1"/>
    <col min="9994" max="9994" width="2.7109375" style="716" customWidth="1"/>
    <col min="9995" max="9995" width="5.140625" style="716" customWidth="1"/>
    <col min="9996" max="9996" width="14" style="716" customWidth="1"/>
    <col min="9997" max="9997" width="3.5703125" style="716" customWidth="1"/>
    <col min="9998" max="9998" width="6.5703125" style="716" customWidth="1"/>
    <col min="9999" max="9999" width="36.5703125" style="716" customWidth="1"/>
    <col min="10000" max="10000" width="57.85546875" style="716" customWidth="1"/>
    <col min="10001" max="10001" width="4.140625" style="716" customWidth="1"/>
    <col min="10002" max="10002" width="4.42578125" style="716" customWidth="1"/>
    <col min="10003" max="10003" width="4.28515625" style="716" customWidth="1"/>
    <col min="10004" max="10004" width="4" style="716" customWidth="1"/>
    <col min="10005" max="10005" width="3.7109375" style="716" customWidth="1"/>
    <col min="10006" max="10006" width="4.28515625" style="716" customWidth="1"/>
    <col min="10007" max="10007" width="3.42578125" style="716" customWidth="1"/>
    <col min="10008" max="10008" width="4.7109375" style="716" customWidth="1"/>
    <col min="10009" max="10010" width="5.42578125" style="716" customWidth="1"/>
    <col min="10011" max="10011" width="10.28515625" style="716" customWidth="1"/>
    <col min="10012" max="10012" width="4.42578125" style="716" customWidth="1"/>
    <col min="10013" max="10013" width="4.28515625" style="716" customWidth="1"/>
    <col min="10014" max="10014" width="4" style="716" customWidth="1"/>
    <col min="10015" max="10015" width="4.42578125" style="716" customWidth="1"/>
    <col min="10016" max="10016" width="3.85546875" style="716" customWidth="1"/>
    <col min="10017" max="10017" width="4.28515625" style="716" customWidth="1"/>
    <col min="10018" max="10240" width="11.42578125" style="716"/>
    <col min="10241" max="10241" width="10.7109375" style="716" customWidth="1"/>
    <col min="10242" max="10242" width="16" style="716" customWidth="1"/>
    <col min="10243" max="10245" width="0" style="716" hidden="1" customWidth="1"/>
    <col min="10246" max="10246" width="56.85546875" style="716" customWidth="1"/>
    <col min="10247" max="10247" width="6" style="716" customWidth="1"/>
    <col min="10248" max="10249" width="0" style="716" hidden="1" customWidth="1"/>
    <col min="10250" max="10250" width="2.7109375" style="716" customWidth="1"/>
    <col min="10251" max="10251" width="5.140625" style="716" customWidth="1"/>
    <col min="10252" max="10252" width="14" style="716" customWidth="1"/>
    <col min="10253" max="10253" width="3.5703125" style="716" customWidth="1"/>
    <col min="10254" max="10254" width="6.5703125" style="716" customWidth="1"/>
    <col min="10255" max="10255" width="36.5703125" style="716" customWidth="1"/>
    <col min="10256" max="10256" width="57.85546875" style="716" customWidth="1"/>
    <col min="10257" max="10257" width="4.140625" style="716" customWidth="1"/>
    <col min="10258" max="10258" width="4.42578125" style="716" customWidth="1"/>
    <col min="10259" max="10259" width="4.28515625" style="716" customWidth="1"/>
    <col min="10260" max="10260" width="4" style="716" customWidth="1"/>
    <col min="10261" max="10261" width="3.7109375" style="716" customWidth="1"/>
    <col min="10262" max="10262" width="4.28515625" style="716" customWidth="1"/>
    <col min="10263" max="10263" width="3.42578125" style="716" customWidth="1"/>
    <col min="10264" max="10264" width="4.7109375" style="716" customWidth="1"/>
    <col min="10265" max="10266" width="5.42578125" style="716" customWidth="1"/>
    <col min="10267" max="10267" width="10.28515625" style="716" customWidth="1"/>
    <col min="10268" max="10268" width="4.42578125" style="716" customWidth="1"/>
    <col min="10269" max="10269" width="4.28515625" style="716" customWidth="1"/>
    <col min="10270" max="10270" width="4" style="716" customWidth="1"/>
    <col min="10271" max="10271" width="4.42578125" style="716" customWidth="1"/>
    <col min="10272" max="10272" width="3.85546875" style="716" customWidth="1"/>
    <col min="10273" max="10273" width="4.28515625" style="716" customWidth="1"/>
    <col min="10274" max="10496" width="11.42578125" style="716"/>
    <col min="10497" max="10497" width="10.7109375" style="716" customWidth="1"/>
    <col min="10498" max="10498" width="16" style="716" customWidth="1"/>
    <col min="10499" max="10501" width="0" style="716" hidden="1" customWidth="1"/>
    <col min="10502" max="10502" width="56.85546875" style="716" customWidth="1"/>
    <col min="10503" max="10503" width="6" style="716" customWidth="1"/>
    <col min="10504" max="10505" width="0" style="716" hidden="1" customWidth="1"/>
    <col min="10506" max="10506" width="2.7109375" style="716" customWidth="1"/>
    <col min="10507" max="10507" width="5.140625" style="716" customWidth="1"/>
    <col min="10508" max="10508" width="14" style="716" customWidth="1"/>
    <col min="10509" max="10509" width="3.5703125" style="716" customWidth="1"/>
    <col min="10510" max="10510" width="6.5703125" style="716" customWidth="1"/>
    <col min="10511" max="10511" width="36.5703125" style="716" customWidth="1"/>
    <col min="10512" max="10512" width="57.85546875" style="716" customWidth="1"/>
    <col min="10513" max="10513" width="4.140625" style="716" customWidth="1"/>
    <col min="10514" max="10514" width="4.42578125" style="716" customWidth="1"/>
    <col min="10515" max="10515" width="4.28515625" style="716" customWidth="1"/>
    <col min="10516" max="10516" width="4" style="716" customWidth="1"/>
    <col min="10517" max="10517" width="3.7109375" style="716" customWidth="1"/>
    <col min="10518" max="10518" width="4.28515625" style="716" customWidth="1"/>
    <col min="10519" max="10519" width="3.42578125" style="716" customWidth="1"/>
    <col min="10520" max="10520" width="4.7109375" style="716" customWidth="1"/>
    <col min="10521" max="10522" width="5.42578125" style="716" customWidth="1"/>
    <col min="10523" max="10523" width="10.28515625" style="716" customWidth="1"/>
    <col min="10524" max="10524" width="4.42578125" style="716" customWidth="1"/>
    <col min="10525" max="10525" width="4.28515625" style="716" customWidth="1"/>
    <col min="10526" max="10526" width="4" style="716" customWidth="1"/>
    <col min="10527" max="10527" width="4.42578125" style="716" customWidth="1"/>
    <col min="10528" max="10528" width="3.85546875" style="716" customWidth="1"/>
    <col min="10529" max="10529" width="4.28515625" style="716" customWidth="1"/>
    <col min="10530" max="10752" width="11.42578125" style="716"/>
    <col min="10753" max="10753" width="10.7109375" style="716" customWidth="1"/>
    <col min="10754" max="10754" width="16" style="716" customWidth="1"/>
    <col min="10755" max="10757" width="0" style="716" hidden="1" customWidth="1"/>
    <col min="10758" max="10758" width="56.85546875" style="716" customWidth="1"/>
    <col min="10759" max="10759" width="6" style="716" customWidth="1"/>
    <col min="10760" max="10761" width="0" style="716" hidden="1" customWidth="1"/>
    <col min="10762" max="10762" width="2.7109375" style="716" customWidth="1"/>
    <col min="10763" max="10763" width="5.140625" style="716" customWidth="1"/>
    <col min="10764" max="10764" width="14" style="716" customWidth="1"/>
    <col min="10765" max="10765" width="3.5703125" style="716" customWidth="1"/>
    <col min="10766" max="10766" width="6.5703125" style="716" customWidth="1"/>
    <col min="10767" max="10767" width="36.5703125" style="716" customWidth="1"/>
    <col min="10768" max="10768" width="57.85546875" style="716" customWidth="1"/>
    <col min="10769" max="10769" width="4.140625" style="716" customWidth="1"/>
    <col min="10770" max="10770" width="4.42578125" style="716" customWidth="1"/>
    <col min="10771" max="10771" width="4.28515625" style="716" customWidth="1"/>
    <col min="10772" max="10772" width="4" style="716" customWidth="1"/>
    <col min="10773" max="10773" width="3.7109375" style="716" customWidth="1"/>
    <col min="10774" max="10774" width="4.28515625" style="716" customWidth="1"/>
    <col min="10775" max="10775" width="3.42578125" style="716" customWidth="1"/>
    <col min="10776" max="10776" width="4.7109375" style="716" customWidth="1"/>
    <col min="10777" max="10778" width="5.42578125" style="716" customWidth="1"/>
    <col min="10779" max="10779" width="10.28515625" style="716" customWidth="1"/>
    <col min="10780" max="10780" width="4.42578125" style="716" customWidth="1"/>
    <col min="10781" max="10781" width="4.28515625" style="716" customWidth="1"/>
    <col min="10782" max="10782" width="4" style="716" customWidth="1"/>
    <col min="10783" max="10783" width="4.42578125" style="716" customWidth="1"/>
    <col min="10784" max="10784" width="3.85546875" style="716" customWidth="1"/>
    <col min="10785" max="10785" width="4.28515625" style="716" customWidth="1"/>
    <col min="10786" max="11008" width="11.42578125" style="716"/>
    <col min="11009" max="11009" width="10.7109375" style="716" customWidth="1"/>
    <col min="11010" max="11010" width="16" style="716" customWidth="1"/>
    <col min="11011" max="11013" width="0" style="716" hidden="1" customWidth="1"/>
    <col min="11014" max="11014" width="56.85546875" style="716" customWidth="1"/>
    <col min="11015" max="11015" width="6" style="716" customWidth="1"/>
    <col min="11016" max="11017" width="0" style="716" hidden="1" customWidth="1"/>
    <col min="11018" max="11018" width="2.7109375" style="716" customWidth="1"/>
    <col min="11019" max="11019" width="5.140625" style="716" customWidth="1"/>
    <col min="11020" max="11020" width="14" style="716" customWidth="1"/>
    <col min="11021" max="11021" width="3.5703125" style="716" customWidth="1"/>
    <col min="11022" max="11022" width="6.5703125" style="716" customWidth="1"/>
    <col min="11023" max="11023" width="36.5703125" style="716" customWidth="1"/>
    <col min="11024" max="11024" width="57.85546875" style="716" customWidth="1"/>
    <col min="11025" max="11025" width="4.140625" style="716" customWidth="1"/>
    <col min="11026" max="11026" width="4.42578125" style="716" customWidth="1"/>
    <col min="11027" max="11027" width="4.28515625" style="716" customWidth="1"/>
    <col min="11028" max="11028" width="4" style="716" customWidth="1"/>
    <col min="11029" max="11029" width="3.7109375" style="716" customWidth="1"/>
    <col min="11030" max="11030" width="4.28515625" style="716" customWidth="1"/>
    <col min="11031" max="11031" width="3.42578125" style="716" customWidth="1"/>
    <col min="11032" max="11032" width="4.7109375" style="716" customWidth="1"/>
    <col min="11033" max="11034" width="5.42578125" style="716" customWidth="1"/>
    <col min="11035" max="11035" width="10.28515625" style="716" customWidth="1"/>
    <col min="11036" max="11036" width="4.42578125" style="716" customWidth="1"/>
    <col min="11037" max="11037" width="4.28515625" style="716" customWidth="1"/>
    <col min="11038" max="11038" width="4" style="716" customWidth="1"/>
    <col min="11039" max="11039" width="4.42578125" style="716" customWidth="1"/>
    <col min="11040" max="11040" width="3.85546875" style="716" customWidth="1"/>
    <col min="11041" max="11041" width="4.28515625" style="716" customWidth="1"/>
    <col min="11042" max="11264" width="11.42578125" style="716"/>
    <col min="11265" max="11265" width="10.7109375" style="716" customWidth="1"/>
    <col min="11266" max="11266" width="16" style="716" customWidth="1"/>
    <col min="11267" max="11269" width="0" style="716" hidden="1" customWidth="1"/>
    <col min="11270" max="11270" width="56.85546875" style="716" customWidth="1"/>
    <col min="11271" max="11271" width="6" style="716" customWidth="1"/>
    <col min="11272" max="11273" width="0" style="716" hidden="1" customWidth="1"/>
    <col min="11274" max="11274" width="2.7109375" style="716" customWidth="1"/>
    <col min="11275" max="11275" width="5.140625" style="716" customWidth="1"/>
    <col min="11276" max="11276" width="14" style="716" customWidth="1"/>
    <col min="11277" max="11277" width="3.5703125" style="716" customWidth="1"/>
    <col min="11278" max="11278" width="6.5703125" style="716" customWidth="1"/>
    <col min="11279" max="11279" width="36.5703125" style="716" customWidth="1"/>
    <col min="11280" max="11280" width="57.85546875" style="716" customWidth="1"/>
    <col min="11281" max="11281" width="4.140625" style="716" customWidth="1"/>
    <col min="11282" max="11282" width="4.42578125" style="716" customWidth="1"/>
    <col min="11283" max="11283" width="4.28515625" style="716" customWidth="1"/>
    <col min="11284" max="11284" width="4" style="716" customWidth="1"/>
    <col min="11285" max="11285" width="3.7109375" style="716" customWidth="1"/>
    <col min="11286" max="11286" width="4.28515625" style="716" customWidth="1"/>
    <col min="11287" max="11287" width="3.42578125" style="716" customWidth="1"/>
    <col min="11288" max="11288" width="4.7109375" style="716" customWidth="1"/>
    <col min="11289" max="11290" width="5.42578125" style="716" customWidth="1"/>
    <col min="11291" max="11291" width="10.28515625" style="716" customWidth="1"/>
    <col min="11292" max="11292" width="4.42578125" style="716" customWidth="1"/>
    <col min="11293" max="11293" width="4.28515625" style="716" customWidth="1"/>
    <col min="11294" max="11294" width="4" style="716" customWidth="1"/>
    <col min="11295" max="11295" width="4.42578125" style="716" customWidth="1"/>
    <col min="11296" max="11296" width="3.85546875" style="716" customWidth="1"/>
    <col min="11297" max="11297" width="4.28515625" style="716" customWidth="1"/>
    <col min="11298" max="11520" width="11.42578125" style="716"/>
    <col min="11521" max="11521" width="10.7109375" style="716" customWidth="1"/>
    <col min="11522" max="11522" width="16" style="716" customWidth="1"/>
    <col min="11523" max="11525" width="0" style="716" hidden="1" customWidth="1"/>
    <col min="11526" max="11526" width="56.85546875" style="716" customWidth="1"/>
    <col min="11527" max="11527" width="6" style="716" customWidth="1"/>
    <col min="11528" max="11529" width="0" style="716" hidden="1" customWidth="1"/>
    <col min="11530" max="11530" width="2.7109375" style="716" customWidth="1"/>
    <col min="11531" max="11531" width="5.140625" style="716" customWidth="1"/>
    <col min="11532" max="11532" width="14" style="716" customWidth="1"/>
    <col min="11533" max="11533" width="3.5703125" style="716" customWidth="1"/>
    <col min="11534" max="11534" width="6.5703125" style="716" customWidth="1"/>
    <col min="11535" max="11535" width="36.5703125" style="716" customWidth="1"/>
    <col min="11536" max="11536" width="57.85546875" style="716" customWidth="1"/>
    <col min="11537" max="11537" width="4.140625" style="716" customWidth="1"/>
    <col min="11538" max="11538" width="4.42578125" style="716" customWidth="1"/>
    <col min="11539" max="11539" width="4.28515625" style="716" customWidth="1"/>
    <col min="11540" max="11540" width="4" style="716" customWidth="1"/>
    <col min="11541" max="11541" width="3.7109375" style="716" customWidth="1"/>
    <col min="11542" max="11542" width="4.28515625" style="716" customWidth="1"/>
    <col min="11543" max="11543" width="3.42578125" style="716" customWidth="1"/>
    <col min="11544" max="11544" width="4.7109375" style="716" customWidth="1"/>
    <col min="11545" max="11546" width="5.42578125" style="716" customWidth="1"/>
    <col min="11547" max="11547" width="10.28515625" style="716" customWidth="1"/>
    <col min="11548" max="11548" width="4.42578125" style="716" customWidth="1"/>
    <col min="11549" max="11549" width="4.28515625" style="716" customWidth="1"/>
    <col min="11550" max="11550" width="4" style="716" customWidth="1"/>
    <col min="11551" max="11551" width="4.42578125" style="716" customWidth="1"/>
    <col min="11552" max="11552" width="3.85546875" style="716" customWidth="1"/>
    <col min="11553" max="11553" width="4.28515625" style="716" customWidth="1"/>
    <col min="11554" max="11776" width="11.42578125" style="716"/>
    <col min="11777" max="11777" width="10.7109375" style="716" customWidth="1"/>
    <col min="11778" max="11778" width="16" style="716" customWidth="1"/>
    <col min="11779" max="11781" width="0" style="716" hidden="1" customWidth="1"/>
    <col min="11782" max="11782" width="56.85546875" style="716" customWidth="1"/>
    <col min="11783" max="11783" width="6" style="716" customWidth="1"/>
    <col min="11784" max="11785" width="0" style="716" hidden="1" customWidth="1"/>
    <col min="11786" max="11786" width="2.7109375" style="716" customWidth="1"/>
    <col min="11787" max="11787" width="5.140625" style="716" customWidth="1"/>
    <col min="11788" max="11788" width="14" style="716" customWidth="1"/>
    <col min="11789" max="11789" width="3.5703125" style="716" customWidth="1"/>
    <col min="11790" max="11790" width="6.5703125" style="716" customWidth="1"/>
    <col min="11791" max="11791" width="36.5703125" style="716" customWidth="1"/>
    <col min="11792" max="11792" width="57.85546875" style="716" customWidth="1"/>
    <col min="11793" max="11793" width="4.140625" style="716" customWidth="1"/>
    <col min="11794" max="11794" width="4.42578125" style="716" customWidth="1"/>
    <col min="11795" max="11795" width="4.28515625" style="716" customWidth="1"/>
    <col min="11796" max="11796" width="4" style="716" customWidth="1"/>
    <col min="11797" max="11797" width="3.7109375" style="716" customWidth="1"/>
    <col min="11798" max="11798" width="4.28515625" style="716" customWidth="1"/>
    <col min="11799" max="11799" width="3.42578125" style="716" customWidth="1"/>
    <col min="11800" max="11800" width="4.7109375" style="716" customWidth="1"/>
    <col min="11801" max="11802" width="5.42578125" style="716" customWidth="1"/>
    <col min="11803" max="11803" width="10.28515625" style="716" customWidth="1"/>
    <col min="11804" max="11804" width="4.42578125" style="716" customWidth="1"/>
    <col min="11805" max="11805" width="4.28515625" style="716" customWidth="1"/>
    <col min="11806" max="11806" width="4" style="716" customWidth="1"/>
    <col min="11807" max="11807" width="4.42578125" style="716" customWidth="1"/>
    <col min="11808" max="11808" width="3.85546875" style="716" customWidth="1"/>
    <col min="11809" max="11809" width="4.28515625" style="716" customWidth="1"/>
    <col min="11810" max="12032" width="11.42578125" style="716"/>
    <col min="12033" max="12033" width="10.7109375" style="716" customWidth="1"/>
    <col min="12034" max="12034" width="16" style="716" customWidth="1"/>
    <col min="12035" max="12037" width="0" style="716" hidden="1" customWidth="1"/>
    <col min="12038" max="12038" width="56.85546875" style="716" customWidth="1"/>
    <col min="12039" max="12039" width="6" style="716" customWidth="1"/>
    <col min="12040" max="12041" width="0" style="716" hidden="1" customWidth="1"/>
    <col min="12042" max="12042" width="2.7109375" style="716" customWidth="1"/>
    <col min="12043" max="12043" width="5.140625" style="716" customWidth="1"/>
    <col min="12044" max="12044" width="14" style="716" customWidth="1"/>
    <col min="12045" max="12045" width="3.5703125" style="716" customWidth="1"/>
    <col min="12046" max="12046" width="6.5703125" style="716" customWidth="1"/>
    <col min="12047" max="12047" width="36.5703125" style="716" customWidth="1"/>
    <col min="12048" max="12048" width="57.85546875" style="716" customWidth="1"/>
    <col min="12049" max="12049" width="4.140625" style="716" customWidth="1"/>
    <col min="12050" max="12050" width="4.42578125" style="716" customWidth="1"/>
    <col min="12051" max="12051" width="4.28515625" style="716" customWidth="1"/>
    <col min="12052" max="12052" width="4" style="716" customWidth="1"/>
    <col min="12053" max="12053" width="3.7109375" style="716" customWidth="1"/>
    <col min="12054" max="12054" width="4.28515625" style="716" customWidth="1"/>
    <col min="12055" max="12055" width="3.42578125" style="716" customWidth="1"/>
    <col min="12056" max="12056" width="4.7109375" style="716" customWidth="1"/>
    <col min="12057" max="12058" width="5.42578125" style="716" customWidth="1"/>
    <col min="12059" max="12059" width="10.28515625" style="716" customWidth="1"/>
    <col min="12060" max="12060" width="4.42578125" style="716" customWidth="1"/>
    <col min="12061" max="12061" width="4.28515625" style="716" customWidth="1"/>
    <col min="12062" max="12062" width="4" style="716" customWidth="1"/>
    <col min="12063" max="12063" width="4.42578125" style="716" customWidth="1"/>
    <col min="12064" max="12064" width="3.85546875" style="716" customWidth="1"/>
    <col min="12065" max="12065" width="4.28515625" style="716" customWidth="1"/>
    <col min="12066" max="12288" width="11.42578125" style="716"/>
    <col min="12289" max="12289" width="10.7109375" style="716" customWidth="1"/>
    <col min="12290" max="12290" width="16" style="716" customWidth="1"/>
    <col min="12291" max="12293" width="0" style="716" hidden="1" customWidth="1"/>
    <col min="12294" max="12294" width="56.85546875" style="716" customWidth="1"/>
    <col min="12295" max="12295" width="6" style="716" customWidth="1"/>
    <col min="12296" max="12297" width="0" style="716" hidden="1" customWidth="1"/>
    <col min="12298" max="12298" width="2.7109375" style="716" customWidth="1"/>
    <col min="12299" max="12299" width="5.140625" style="716" customWidth="1"/>
    <col min="12300" max="12300" width="14" style="716" customWidth="1"/>
    <col min="12301" max="12301" width="3.5703125" style="716" customWidth="1"/>
    <col min="12302" max="12302" width="6.5703125" style="716" customWidth="1"/>
    <col min="12303" max="12303" width="36.5703125" style="716" customWidth="1"/>
    <col min="12304" max="12304" width="57.85546875" style="716" customWidth="1"/>
    <col min="12305" max="12305" width="4.140625" style="716" customWidth="1"/>
    <col min="12306" max="12306" width="4.42578125" style="716" customWidth="1"/>
    <col min="12307" max="12307" width="4.28515625" style="716" customWidth="1"/>
    <col min="12308" max="12308" width="4" style="716" customWidth="1"/>
    <col min="12309" max="12309" width="3.7109375" style="716" customWidth="1"/>
    <col min="12310" max="12310" width="4.28515625" style="716" customWidth="1"/>
    <col min="12311" max="12311" width="3.42578125" style="716" customWidth="1"/>
    <col min="12312" max="12312" width="4.7109375" style="716" customWidth="1"/>
    <col min="12313" max="12314" width="5.42578125" style="716" customWidth="1"/>
    <col min="12315" max="12315" width="10.28515625" style="716" customWidth="1"/>
    <col min="12316" max="12316" width="4.42578125" style="716" customWidth="1"/>
    <col min="12317" max="12317" width="4.28515625" style="716" customWidth="1"/>
    <col min="12318" max="12318" width="4" style="716" customWidth="1"/>
    <col min="12319" max="12319" width="4.42578125" style="716" customWidth="1"/>
    <col min="12320" max="12320" width="3.85546875" style="716" customWidth="1"/>
    <col min="12321" max="12321" width="4.28515625" style="716" customWidth="1"/>
    <col min="12322" max="12544" width="11.42578125" style="716"/>
    <col min="12545" max="12545" width="10.7109375" style="716" customWidth="1"/>
    <col min="12546" max="12546" width="16" style="716" customWidth="1"/>
    <col min="12547" max="12549" width="0" style="716" hidden="1" customWidth="1"/>
    <col min="12550" max="12550" width="56.85546875" style="716" customWidth="1"/>
    <col min="12551" max="12551" width="6" style="716" customWidth="1"/>
    <col min="12552" max="12553" width="0" style="716" hidden="1" customWidth="1"/>
    <col min="12554" max="12554" width="2.7109375" style="716" customWidth="1"/>
    <col min="12555" max="12555" width="5.140625" style="716" customWidth="1"/>
    <col min="12556" max="12556" width="14" style="716" customWidth="1"/>
    <col min="12557" max="12557" width="3.5703125" style="716" customWidth="1"/>
    <col min="12558" max="12558" width="6.5703125" style="716" customWidth="1"/>
    <col min="12559" max="12559" width="36.5703125" style="716" customWidth="1"/>
    <col min="12560" max="12560" width="57.85546875" style="716" customWidth="1"/>
    <col min="12561" max="12561" width="4.140625" style="716" customWidth="1"/>
    <col min="12562" max="12562" width="4.42578125" style="716" customWidth="1"/>
    <col min="12563" max="12563" width="4.28515625" style="716" customWidth="1"/>
    <col min="12564" max="12564" width="4" style="716" customWidth="1"/>
    <col min="12565" max="12565" width="3.7109375" style="716" customWidth="1"/>
    <col min="12566" max="12566" width="4.28515625" style="716" customWidth="1"/>
    <col min="12567" max="12567" width="3.42578125" style="716" customWidth="1"/>
    <col min="12568" max="12568" width="4.7109375" style="716" customWidth="1"/>
    <col min="12569" max="12570" width="5.42578125" style="716" customWidth="1"/>
    <col min="12571" max="12571" width="10.28515625" style="716" customWidth="1"/>
    <col min="12572" max="12572" width="4.42578125" style="716" customWidth="1"/>
    <col min="12573" max="12573" width="4.28515625" style="716" customWidth="1"/>
    <col min="12574" max="12574" width="4" style="716" customWidth="1"/>
    <col min="12575" max="12575" width="4.42578125" style="716" customWidth="1"/>
    <col min="12576" max="12576" width="3.85546875" style="716" customWidth="1"/>
    <col min="12577" max="12577" width="4.28515625" style="716" customWidth="1"/>
    <col min="12578" max="12800" width="11.42578125" style="716"/>
    <col min="12801" max="12801" width="10.7109375" style="716" customWidth="1"/>
    <col min="12802" max="12802" width="16" style="716" customWidth="1"/>
    <col min="12803" max="12805" width="0" style="716" hidden="1" customWidth="1"/>
    <col min="12806" max="12806" width="56.85546875" style="716" customWidth="1"/>
    <col min="12807" max="12807" width="6" style="716" customWidth="1"/>
    <col min="12808" max="12809" width="0" style="716" hidden="1" customWidth="1"/>
    <col min="12810" max="12810" width="2.7109375" style="716" customWidth="1"/>
    <col min="12811" max="12811" width="5.140625" style="716" customWidth="1"/>
    <col min="12812" max="12812" width="14" style="716" customWidth="1"/>
    <col min="12813" max="12813" width="3.5703125" style="716" customWidth="1"/>
    <col min="12814" max="12814" width="6.5703125" style="716" customWidth="1"/>
    <col min="12815" max="12815" width="36.5703125" style="716" customWidth="1"/>
    <col min="12816" max="12816" width="57.85546875" style="716" customWidth="1"/>
    <col min="12817" max="12817" width="4.140625" style="716" customWidth="1"/>
    <col min="12818" max="12818" width="4.42578125" style="716" customWidth="1"/>
    <col min="12819" max="12819" width="4.28515625" style="716" customWidth="1"/>
    <col min="12820" max="12820" width="4" style="716" customWidth="1"/>
    <col min="12821" max="12821" width="3.7109375" style="716" customWidth="1"/>
    <col min="12822" max="12822" width="4.28515625" style="716" customWidth="1"/>
    <col min="12823" max="12823" width="3.42578125" style="716" customWidth="1"/>
    <col min="12824" max="12824" width="4.7109375" style="716" customWidth="1"/>
    <col min="12825" max="12826" width="5.42578125" style="716" customWidth="1"/>
    <col min="12827" max="12827" width="10.28515625" style="716" customWidth="1"/>
    <col min="12828" max="12828" width="4.42578125" style="716" customWidth="1"/>
    <col min="12829" max="12829" width="4.28515625" style="716" customWidth="1"/>
    <col min="12830" max="12830" width="4" style="716" customWidth="1"/>
    <col min="12831" max="12831" width="4.42578125" style="716" customWidth="1"/>
    <col min="12832" max="12832" width="3.85546875" style="716" customWidth="1"/>
    <col min="12833" max="12833" width="4.28515625" style="716" customWidth="1"/>
    <col min="12834" max="13056" width="11.42578125" style="716"/>
    <col min="13057" max="13057" width="10.7109375" style="716" customWidth="1"/>
    <col min="13058" max="13058" width="16" style="716" customWidth="1"/>
    <col min="13059" max="13061" width="0" style="716" hidden="1" customWidth="1"/>
    <col min="13062" max="13062" width="56.85546875" style="716" customWidth="1"/>
    <col min="13063" max="13063" width="6" style="716" customWidth="1"/>
    <col min="13064" max="13065" width="0" style="716" hidden="1" customWidth="1"/>
    <col min="13066" max="13066" width="2.7109375" style="716" customWidth="1"/>
    <col min="13067" max="13067" width="5.140625" style="716" customWidth="1"/>
    <col min="13068" max="13068" width="14" style="716" customWidth="1"/>
    <col min="13069" max="13069" width="3.5703125" style="716" customWidth="1"/>
    <col min="13070" max="13070" width="6.5703125" style="716" customWidth="1"/>
    <col min="13071" max="13071" width="36.5703125" style="716" customWidth="1"/>
    <col min="13072" max="13072" width="57.85546875" style="716" customWidth="1"/>
    <col min="13073" max="13073" width="4.140625" style="716" customWidth="1"/>
    <col min="13074" max="13074" width="4.42578125" style="716" customWidth="1"/>
    <col min="13075" max="13075" width="4.28515625" style="716" customWidth="1"/>
    <col min="13076" max="13076" width="4" style="716" customWidth="1"/>
    <col min="13077" max="13077" width="3.7109375" style="716" customWidth="1"/>
    <col min="13078" max="13078" width="4.28515625" style="716" customWidth="1"/>
    <col min="13079" max="13079" width="3.42578125" style="716" customWidth="1"/>
    <col min="13080" max="13080" width="4.7109375" style="716" customWidth="1"/>
    <col min="13081" max="13082" width="5.42578125" style="716" customWidth="1"/>
    <col min="13083" max="13083" width="10.28515625" style="716" customWidth="1"/>
    <col min="13084" max="13084" width="4.42578125" style="716" customWidth="1"/>
    <col min="13085" max="13085" width="4.28515625" style="716" customWidth="1"/>
    <col min="13086" max="13086" width="4" style="716" customWidth="1"/>
    <col min="13087" max="13087" width="4.42578125" style="716" customWidth="1"/>
    <col min="13088" max="13088" width="3.85546875" style="716" customWidth="1"/>
    <col min="13089" max="13089" width="4.28515625" style="716" customWidth="1"/>
    <col min="13090" max="13312" width="11.42578125" style="716"/>
    <col min="13313" max="13313" width="10.7109375" style="716" customWidth="1"/>
    <col min="13314" max="13314" width="16" style="716" customWidth="1"/>
    <col min="13315" max="13317" width="0" style="716" hidden="1" customWidth="1"/>
    <col min="13318" max="13318" width="56.85546875" style="716" customWidth="1"/>
    <col min="13319" max="13319" width="6" style="716" customWidth="1"/>
    <col min="13320" max="13321" width="0" style="716" hidden="1" customWidth="1"/>
    <col min="13322" max="13322" width="2.7109375" style="716" customWidth="1"/>
    <col min="13323" max="13323" width="5.140625" style="716" customWidth="1"/>
    <col min="13324" max="13324" width="14" style="716" customWidth="1"/>
    <col min="13325" max="13325" width="3.5703125" style="716" customWidth="1"/>
    <col min="13326" max="13326" width="6.5703125" style="716" customWidth="1"/>
    <col min="13327" max="13327" width="36.5703125" style="716" customWidth="1"/>
    <col min="13328" max="13328" width="57.85546875" style="716" customWidth="1"/>
    <col min="13329" max="13329" width="4.140625" style="716" customWidth="1"/>
    <col min="13330" max="13330" width="4.42578125" style="716" customWidth="1"/>
    <col min="13331" max="13331" width="4.28515625" style="716" customWidth="1"/>
    <col min="13332" max="13332" width="4" style="716" customWidth="1"/>
    <col min="13333" max="13333" width="3.7109375" style="716" customWidth="1"/>
    <col min="13334" max="13334" width="4.28515625" style="716" customWidth="1"/>
    <col min="13335" max="13335" width="3.42578125" style="716" customWidth="1"/>
    <col min="13336" max="13336" width="4.7109375" style="716" customWidth="1"/>
    <col min="13337" max="13338" width="5.42578125" style="716" customWidth="1"/>
    <col min="13339" max="13339" width="10.28515625" style="716" customWidth="1"/>
    <col min="13340" max="13340" width="4.42578125" style="716" customWidth="1"/>
    <col min="13341" max="13341" width="4.28515625" style="716" customWidth="1"/>
    <col min="13342" max="13342" width="4" style="716" customWidth="1"/>
    <col min="13343" max="13343" width="4.42578125" style="716" customWidth="1"/>
    <col min="13344" max="13344" width="3.85546875" style="716" customWidth="1"/>
    <col min="13345" max="13345" width="4.28515625" style="716" customWidth="1"/>
    <col min="13346" max="13568" width="11.42578125" style="716"/>
    <col min="13569" max="13569" width="10.7109375" style="716" customWidth="1"/>
    <col min="13570" max="13570" width="16" style="716" customWidth="1"/>
    <col min="13571" max="13573" width="0" style="716" hidden="1" customWidth="1"/>
    <col min="13574" max="13574" width="56.85546875" style="716" customWidth="1"/>
    <col min="13575" max="13575" width="6" style="716" customWidth="1"/>
    <col min="13576" max="13577" width="0" style="716" hidden="1" customWidth="1"/>
    <col min="13578" max="13578" width="2.7109375" style="716" customWidth="1"/>
    <col min="13579" max="13579" width="5.140625" style="716" customWidth="1"/>
    <col min="13580" max="13580" width="14" style="716" customWidth="1"/>
    <col min="13581" max="13581" width="3.5703125" style="716" customWidth="1"/>
    <col min="13582" max="13582" width="6.5703125" style="716" customWidth="1"/>
    <col min="13583" max="13583" width="36.5703125" style="716" customWidth="1"/>
    <col min="13584" max="13584" width="57.85546875" style="716" customWidth="1"/>
    <col min="13585" max="13585" width="4.140625" style="716" customWidth="1"/>
    <col min="13586" max="13586" width="4.42578125" style="716" customWidth="1"/>
    <col min="13587" max="13587" width="4.28515625" style="716" customWidth="1"/>
    <col min="13588" max="13588" width="4" style="716" customWidth="1"/>
    <col min="13589" max="13589" width="3.7109375" style="716" customWidth="1"/>
    <col min="13590" max="13590" width="4.28515625" style="716" customWidth="1"/>
    <col min="13591" max="13591" width="3.42578125" style="716" customWidth="1"/>
    <col min="13592" max="13592" width="4.7109375" style="716" customWidth="1"/>
    <col min="13593" max="13594" width="5.42578125" style="716" customWidth="1"/>
    <col min="13595" max="13595" width="10.28515625" style="716" customWidth="1"/>
    <col min="13596" max="13596" width="4.42578125" style="716" customWidth="1"/>
    <col min="13597" max="13597" width="4.28515625" style="716" customWidth="1"/>
    <col min="13598" max="13598" width="4" style="716" customWidth="1"/>
    <col min="13599" max="13599" width="4.42578125" style="716" customWidth="1"/>
    <col min="13600" max="13600" width="3.85546875" style="716" customWidth="1"/>
    <col min="13601" max="13601" width="4.28515625" style="716" customWidth="1"/>
    <col min="13602" max="13824" width="11.42578125" style="716"/>
    <col min="13825" max="13825" width="10.7109375" style="716" customWidth="1"/>
    <col min="13826" max="13826" width="16" style="716" customWidth="1"/>
    <col min="13827" max="13829" width="0" style="716" hidden="1" customWidth="1"/>
    <col min="13830" max="13830" width="56.85546875" style="716" customWidth="1"/>
    <col min="13831" max="13831" width="6" style="716" customWidth="1"/>
    <col min="13832" max="13833" width="0" style="716" hidden="1" customWidth="1"/>
    <col min="13834" max="13834" width="2.7109375" style="716" customWidth="1"/>
    <col min="13835" max="13835" width="5.140625" style="716" customWidth="1"/>
    <col min="13836" max="13836" width="14" style="716" customWidth="1"/>
    <col min="13837" max="13837" width="3.5703125" style="716" customWidth="1"/>
    <col min="13838" max="13838" width="6.5703125" style="716" customWidth="1"/>
    <col min="13839" max="13839" width="36.5703125" style="716" customWidth="1"/>
    <col min="13840" max="13840" width="57.85546875" style="716" customWidth="1"/>
    <col min="13841" max="13841" width="4.140625" style="716" customWidth="1"/>
    <col min="13842" max="13842" width="4.42578125" style="716" customWidth="1"/>
    <col min="13843" max="13843" width="4.28515625" style="716" customWidth="1"/>
    <col min="13844" max="13844" width="4" style="716" customWidth="1"/>
    <col min="13845" max="13845" width="3.7109375" style="716" customWidth="1"/>
    <col min="13846" max="13846" width="4.28515625" style="716" customWidth="1"/>
    <col min="13847" max="13847" width="3.42578125" style="716" customWidth="1"/>
    <col min="13848" max="13848" width="4.7109375" style="716" customWidth="1"/>
    <col min="13849" max="13850" width="5.42578125" style="716" customWidth="1"/>
    <col min="13851" max="13851" width="10.28515625" style="716" customWidth="1"/>
    <col min="13852" max="13852" width="4.42578125" style="716" customWidth="1"/>
    <col min="13853" max="13853" width="4.28515625" style="716" customWidth="1"/>
    <col min="13854" max="13854" width="4" style="716" customWidth="1"/>
    <col min="13855" max="13855" width="4.42578125" style="716" customWidth="1"/>
    <col min="13856" max="13856" width="3.85546875" style="716" customWidth="1"/>
    <col min="13857" max="13857" width="4.28515625" style="716" customWidth="1"/>
    <col min="13858" max="14080" width="11.42578125" style="716"/>
    <col min="14081" max="14081" width="10.7109375" style="716" customWidth="1"/>
    <col min="14082" max="14082" width="16" style="716" customWidth="1"/>
    <col min="14083" max="14085" width="0" style="716" hidden="1" customWidth="1"/>
    <col min="14086" max="14086" width="56.85546875" style="716" customWidth="1"/>
    <col min="14087" max="14087" width="6" style="716" customWidth="1"/>
    <col min="14088" max="14089" width="0" style="716" hidden="1" customWidth="1"/>
    <col min="14090" max="14090" width="2.7109375" style="716" customWidth="1"/>
    <col min="14091" max="14091" width="5.140625" style="716" customWidth="1"/>
    <col min="14092" max="14092" width="14" style="716" customWidth="1"/>
    <col min="14093" max="14093" width="3.5703125" style="716" customWidth="1"/>
    <col min="14094" max="14094" width="6.5703125" style="716" customWidth="1"/>
    <col min="14095" max="14095" width="36.5703125" style="716" customWidth="1"/>
    <col min="14096" max="14096" width="57.85546875" style="716" customWidth="1"/>
    <col min="14097" max="14097" width="4.140625" style="716" customWidth="1"/>
    <col min="14098" max="14098" width="4.42578125" style="716" customWidth="1"/>
    <col min="14099" max="14099" width="4.28515625" style="716" customWidth="1"/>
    <col min="14100" max="14100" width="4" style="716" customWidth="1"/>
    <col min="14101" max="14101" width="3.7109375" style="716" customWidth="1"/>
    <col min="14102" max="14102" width="4.28515625" style="716" customWidth="1"/>
    <col min="14103" max="14103" width="3.42578125" style="716" customWidth="1"/>
    <col min="14104" max="14104" width="4.7109375" style="716" customWidth="1"/>
    <col min="14105" max="14106" width="5.42578125" style="716" customWidth="1"/>
    <col min="14107" max="14107" width="10.28515625" style="716" customWidth="1"/>
    <col min="14108" max="14108" width="4.42578125" style="716" customWidth="1"/>
    <col min="14109" max="14109" width="4.28515625" style="716" customWidth="1"/>
    <col min="14110" max="14110" width="4" style="716" customWidth="1"/>
    <col min="14111" max="14111" width="4.42578125" style="716" customWidth="1"/>
    <col min="14112" max="14112" width="3.85546875" style="716" customWidth="1"/>
    <col min="14113" max="14113" width="4.28515625" style="716" customWidth="1"/>
    <col min="14114" max="14336" width="11.42578125" style="716"/>
    <col min="14337" max="14337" width="10.7109375" style="716" customWidth="1"/>
    <col min="14338" max="14338" width="16" style="716" customWidth="1"/>
    <col min="14339" max="14341" width="0" style="716" hidden="1" customWidth="1"/>
    <col min="14342" max="14342" width="56.85546875" style="716" customWidth="1"/>
    <col min="14343" max="14343" width="6" style="716" customWidth="1"/>
    <col min="14344" max="14345" width="0" style="716" hidden="1" customWidth="1"/>
    <col min="14346" max="14346" width="2.7109375" style="716" customWidth="1"/>
    <col min="14347" max="14347" width="5.140625" style="716" customWidth="1"/>
    <col min="14348" max="14348" width="14" style="716" customWidth="1"/>
    <col min="14349" max="14349" width="3.5703125" style="716" customWidth="1"/>
    <col min="14350" max="14350" width="6.5703125" style="716" customWidth="1"/>
    <col min="14351" max="14351" width="36.5703125" style="716" customWidth="1"/>
    <col min="14352" max="14352" width="57.85546875" style="716" customWidth="1"/>
    <col min="14353" max="14353" width="4.140625" style="716" customWidth="1"/>
    <col min="14354" max="14354" width="4.42578125" style="716" customWidth="1"/>
    <col min="14355" max="14355" width="4.28515625" style="716" customWidth="1"/>
    <col min="14356" max="14356" width="4" style="716" customWidth="1"/>
    <col min="14357" max="14357" width="3.7109375" style="716" customWidth="1"/>
    <col min="14358" max="14358" width="4.28515625" style="716" customWidth="1"/>
    <col min="14359" max="14359" width="3.42578125" style="716" customWidth="1"/>
    <col min="14360" max="14360" width="4.7109375" style="716" customWidth="1"/>
    <col min="14361" max="14362" width="5.42578125" style="716" customWidth="1"/>
    <col min="14363" max="14363" width="10.28515625" style="716" customWidth="1"/>
    <col min="14364" max="14364" width="4.42578125" style="716" customWidth="1"/>
    <col min="14365" max="14365" width="4.28515625" style="716" customWidth="1"/>
    <col min="14366" max="14366" width="4" style="716" customWidth="1"/>
    <col min="14367" max="14367" width="4.42578125" style="716" customWidth="1"/>
    <col min="14368" max="14368" width="3.85546875" style="716" customWidth="1"/>
    <col min="14369" max="14369" width="4.28515625" style="716" customWidth="1"/>
    <col min="14370" max="14592" width="11.42578125" style="716"/>
    <col min="14593" max="14593" width="10.7109375" style="716" customWidth="1"/>
    <col min="14594" max="14594" width="16" style="716" customWidth="1"/>
    <col min="14595" max="14597" width="0" style="716" hidden="1" customWidth="1"/>
    <col min="14598" max="14598" width="56.85546875" style="716" customWidth="1"/>
    <col min="14599" max="14599" width="6" style="716" customWidth="1"/>
    <col min="14600" max="14601" width="0" style="716" hidden="1" customWidth="1"/>
    <col min="14602" max="14602" width="2.7109375" style="716" customWidth="1"/>
    <col min="14603" max="14603" width="5.140625" style="716" customWidth="1"/>
    <col min="14604" max="14604" width="14" style="716" customWidth="1"/>
    <col min="14605" max="14605" width="3.5703125" style="716" customWidth="1"/>
    <col min="14606" max="14606" width="6.5703125" style="716" customWidth="1"/>
    <col min="14607" max="14607" width="36.5703125" style="716" customWidth="1"/>
    <col min="14608" max="14608" width="57.85546875" style="716" customWidth="1"/>
    <col min="14609" max="14609" width="4.140625" style="716" customWidth="1"/>
    <col min="14610" max="14610" width="4.42578125" style="716" customWidth="1"/>
    <col min="14611" max="14611" width="4.28515625" style="716" customWidth="1"/>
    <col min="14612" max="14612" width="4" style="716" customWidth="1"/>
    <col min="14613" max="14613" width="3.7109375" style="716" customWidth="1"/>
    <col min="14614" max="14614" width="4.28515625" style="716" customWidth="1"/>
    <col min="14615" max="14615" width="3.42578125" style="716" customWidth="1"/>
    <col min="14616" max="14616" width="4.7109375" style="716" customWidth="1"/>
    <col min="14617" max="14618" width="5.42578125" style="716" customWidth="1"/>
    <col min="14619" max="14619" width="10.28515625" style="716" customWidth="1"/>
    <col min="14620" max="14620" width="4.42578125" style="716" customWidth="1"/>
    <col min="14621" max="14621" width="4.28515625" style="716" customWidth="1"/>
    <col min="14622" max="14622" width="4" style="716" customWidth="1"/>
    <col min="14623" max="14623" width="4.42578125" style="716" customWidth="1"/>
    <col min="14624" max="14624" width="3.85546875" style="716" customWidth="1"/>
    <col min="14625" max="14625" width="4.28515625" style="716" customWidth="1"/>
    <col min="14626" max="14848" width="11.42578125" style="716"/>
    <col min="14849" max="14849" width="10.7109375" style="716" customWidth="1"/>
    <col min="14850" max="14850" width="16" style="716" customWidth="1"/>
    <col min="14851" max="14853" width="0" style="716" hidden="1" customWidth="1"/>
    <col min="14854" max="14854" width="56.85546875" style="716" customWidth="1"/>
    <col min="14855" max="14855" width="6" style="716" customWidth="1"/>
    <col min="14856" max="14857" width="0" style="716" hidden="1" customWidth="1"/>
    <col min="14858" max="14858" width="2.7109375" style="716" customWidth="1"/>
    <col min="14859" max="14859" width="5.140625" style="716" customWidth="1"/>
    <col min="14860" max="14860" width="14" style="716" customWidth="1"/>
    <col min="14861" max="14861" width="3.5703125" style="716" customWidth="1"/>
    <col min="14862" max="14862" width="6.5703125" style="716" customWidth="1"/>
    <col min="14863" max="14863" width="36.5703125" style="716" customWidth="1"/>
    <col min="14864" max="14864" width="57.85546875" style="716" customWidth="1"/>
    <col min="14865" max="14865" width="4.140625" style="716" customWidth="1"/>
    <col min="14866" max="14866" width="4.42578125" style="716" customWidth="1"/>
    <col min="14867" max="14867" width="4.28515625" style="716" customWidth="1"/>
    <col min="14868" max="14868" width="4" style="716" customWidth="1"/>
    <col min="14869" max="14869" width="3.7109375" style="716" customWidth="1"/>
    <col min="14870" max="14870" width="4.28515625" style="716" customWidth="1"/>
    <col min="14871" max="14871" width="3.42578125" style="716" customWidth="1"/>
    <col min="14872" max="14872" width="4.7109375" style="716" customWidth="1"/>
    <col min="14873" max="14874" width="5.42578125" style="716" customWidth="1"/>
    <col min="14875" max="14875" width="10.28515625" style="716" customWidth="1"/>
    <col min="14876" max="14876" width="4.42578125" style="716" customWidth="1"/>
    <col min="14877" max="14877" width="4.28515625" style="716" customWidth="1"/>
    <col min="14878" max="14878" width="4" style="716" customWidth="1"/>
    <col min="14879" max="14879" width="4.42578125" style="716" customWidth="1"/>
    <col min="14880" max="14880" width="3.85546875" style="716" customWidth="1"/>
    <col min="14881" max="14881" width="4.28515625" style="716" customWidth="1"/>
    <col min="14882" max="15104" width="11.42578125" style="716"/>
    <col min="15105" max="15105" width="10.7109375" style="716" customWidth="1"/>
    <col min="15106" max="15106" width="16" style="716" customWidth="1"/>
    <col min="15107" max="15109" width="0" style="716" hidden="1" customWidth="1"/>
    <col min="15110" max="15110" width="56.85546875" style="716" customWidth="1"/>
    <col min="15111" max="15111" width="6" style="716" customWidth="1"/>
    <col min="15112" max="15113" width="0" style="716" hidden="1" customWidth="1"/>
    <col min="15114" max="15114" width="2.7109375" style="716" customWidth="1"/>
    <col min="15115" max="15115" width="5.140625" style="716" customWidth="1"/>
    <col min="15116" max="15116" width="14" style="716" customWidth="1"/>
    <col min="15117" max="15117" width="3.5703125" style="716" customWidth="1"/>
    <col min="15118" max="15118" width="6.5703125" style="716" customWidth="1"/>
    <col min="15119" max="15119" width="36.5703125" style="716" customWidth="1"/>
    <col min="15120" max="15120" width="57.85546875" style="716" customWidth="1"/>
    <col min="15121" max="15121" width="4.140625" style="716" customWidth="1"/>
    <col min="15122" max="15122" width="4.42578125" style="716" customWidth="1"/>
    <col min="15123" max="15123" width="4.28515625" style="716" customWidth="1"/>
    <col min="15124" max="15124" width="4" style="716" customWidth="1"/>
    <col min="15125" max="15125" width="3.7109375" style="716" customWidth="1"/>
    <col min="15126" max="15126" width="4.28515625" style="716" customWidth="1"/>
    <col min="15127" max="15127" width="3.42578125" style="716" customWidth="1"/>
    <col min="15128" max="15128" width="4.7109375" style="716" customWidth="1"/>
    <col min="15129" max="15130" width="5.42578125" style="716" customWidth="1"/>
    <col min="15131" max="15131" width="10.28515625" style="716" customWidth="1"/>
    <col min="15132" max="15132" width="4.42578125" style="716" customWidth="1"/>
    <col min="15133" max="15133" width="4.28515625" style="716" customWidth="1"/>
    <col min="15134" max="15134" width="4" style="716" customWidth="1"/>
    <col min="15135" max="15135" width="4.42578125" style="716" customWidth="1"/>
    <col min="15136" max="15136" width="3.85546875" style="716" customWidth="1"/>
    <col min="15137" max="15137" width="4.28515625" style="716" customWidth="1"/>
    <col min="15138" max="15360" width="11.42578125" style="716"/>
    <col min="15361" max="15361" width="10.7109375" style="716" customWidth="1"/>
    <col min="15362" max="15362" width="16" style="716" customWidth="1"/>
    <col min="15363" max="15365" width="0" style="716" hidden="1" customWidth="1"/>
    <col min="15366" max="15366" width="56.85546875" style="716" customWidth="1"/>
    <col min="15367" max="15367" width="6" style="716" customWidth="1"/>
    <col min="15368" max="15369" width="0" style="716" hidden="1" customWidth="1"/>
    <col min="15370" max="15370" width="2.7109375" style="716" customWidth="1"/>
    <col min="15371" max="15371" width="5.140625" style="716" customWidth="1"/>
    <col min="15372" max="15372" width="14" style="716" customWidth="1"/>
    <col min="15373" max="15373" width="3.5703125" style="716" customWidth="1"/>
    <col min="15374" max="15374" width="6.5703125" style="716" customWidth="1"/>
    <col min="15375" max="15375" width="36.5703125" style="716" customWidth="1"/>
    <col min="15376" max="15376" width="57.85546875" style="716" customWidth="1"/>
    <col min="15377" max="15377" width="4.140625" style="716" customWidth="1"/>
    <col min="15378" max="15378" width="4.42578125" style="716" customWidth="1"/>
    <col min="15379" max="15379" width="4.28515625" style="716" customWidth="1"/>
    <col min="15380" max="15380" width="4" style="716" customWidth="1"/>
    <col min="15381" max="15381" width="3.7109375" style="716" customWidth="1"/>
    <col min="15382" max="15382" width="4.28515625" style="716" customWidth="1"/>
    <col min="15383" max="15383" width="3.42578125" style="716" customWidth="1"/>
    <col min="15384" max="15384" width="4.7109375" style="716" customWidth="1"/>
    <col min="15385" max="15386" width="5.42578125" style="716" customWidth="1"/>
    <col min="15387" max="15387" width="10.28515625" style="716" customWidth="1"/>
    <col min="15388" max="15388" width="4.42578125" style="716" customWidth="1"/>
    <col min="15389" max="15389" width="4.28515625" style="716" customWidth="1"/>
    <col min="15390" max="15390" width="4" style="716" customWidth="1"/>
    <col min="15391" max="15391" width="4.42578125" style="716" customWidth="1"/>
    <col min="15392" max="15392" width="3.85546875" style="716" customWidth="1"/>
    <col min="15393" max="15393" width="4.28515625" style="716" customWidth="1"/>
    <col min="15394" max="15616" width="11.42578125" style="716"/>
    <col min="15617" max="15617" width="10.7109375" style="716" customWidth="1"/>
    <col min="15618" max="15618" width="16" style="716" customWidth="1"/>
    <col min="15619" max="15621" width="0" style="716" hidden="1" customWidth="1"/>
    <col min="15622" max="15622" width="56.85546875" style="716" customWidth="1"/>
    <col min="15623" max="15623" width="6" style="716" customWidth="1"/>
    <col min="15624" max="15625" width="0" style="716" hidden="1" customWidth="1"/>
    <col min="15626" max="15626" width="2.7109375" style="716" customWidth="1"/>
    <col min="15627" max="15627" width="5.140625" style="716" customWidth="1"/>
    <col min="15628" max="15628" width="14" style="716" customWidth="1"/>
    <col min="15629" max="15629" width="3.5703125" style="716" customWidth="1"/>
    <col min="15630" max="15630" width="6.5703125" style="716" customWidth="1"/>
    <col min="15631" max="15631" width="36.5703125" style="716" customWidth="1"/>
    <col min="15632" max="15632" width="57.85546875" style="716" customWidth="1"/>
    <col min="15633" max="15633" width="4.140625" style="716" customWidth="1"/>
    <col min="15634" max="15634" width="4.42578125" style="716" customWidth="1"/>
    <col min="15635" max="15635" width="4.28515625" style="716" customWidth="1"/>
    <col min="15636" max="15636" width="4" style="716" customWidth="1"/>
    <col min="15637" max="15637" width="3.7109375" style="716" customWidth="1"/>
    <col min="15638" max="15638" width="4.28515625" style="716" customWidth="1"/>
    <col min="15639" max="15639" width="3.42578125" style="716" customWidth="1"/>
    <col min="15640" max="15640" width="4.7109375" style="716" customWidth="1"/>
    <col min="15641" max="15642" width="5.42578125" style="716" customWidth="1"/>
    <col min="15643" max="15643" width="10.28515625" style="716" customWidth="1"/>
    <col min="15644" max="15644" width="4.42578125" style="716" customWidth="1"/>
    <col min="15645" max="15645" width="4.28515625" style="716" customWidth="1"/>
    <col min="15646" max="15646" width="4" style="716" customWidth="1"/>
    <col min="15647" max="15647" width="4.42578125" style="716" customWidth="1"/>
    <col min="15648" max="15648" width="3.85546875" style="716" customWidth="1"/>
    <col min="15649" max="15649" width="4.28515625" style="716" customWidth="1"/>
    <col min="15650" max="15872" width="11.42578125" style="716"/>
    <col min="15873" max="15873" width="10.7109375" style="716" customWidth="1"/>
    <col min="15874" max="15874" width="16" style="716" customWidth="1"/>
    <col min="15875" max="15877" width="0" style="716" hidden="1" customWidth="1"/>
    <col min="15878" max="15878" width="56.85546875" style="716" customWidth="1"/>
    <col min="15879" max="15879" width="6" style="716" customWidth="1"/>
    <col min="15880" max="15881" width="0" style="716" hidden="1" customWidth="1"/>
    <col min="15882" max="15882" width="2.7109375" style="716" customWidth="1"/>
    <col min="15883" max="15883" width="5.140625" style="716" customWidth="1"/>
    <col min="15884" max="15884" width="14" style="716" customWidth="1"/>
    <col min="15885" max="15885" width="3.5703125" style="716" customWidth="1"/>
    <col min="15886" max="15886" width="6.5703125" style="716" customWidth="1"/>
    <col min="15887" max="15887" width="36.5703125" style="716" customWidth="1"/>
    <col min="15888" max="15888" width="57.85546875" style="716" customWidth="1"/>
    <col min="15889" max="15889" width="4.140625" style="716" customWidth="1"/>
    <col min="15890" max="15890" width="4.42578125" style="716" customWidth="1"/>
    <col min="15891" max="15891" width="4.28515625" style="716" customWidth="1"/>
    <col min="15892" max="15892" width="4" style="716" customWidth="1"/>
    <col min="15893" max="15893" width="3.7109375" style="716" customWidth="1"/>
    <col min="15894" max="15894" width="4.28515625" style="716" customWidth="1"/>
    <col min="15895" max="15895" width="3.42578125" style="716" customWidth="1"/>
    <col min="15896" max="15896" width="4.7109375" style="716" customWidth="1"/>
    <col min="15897" max="15898" width="5.42578125" style="716" customWidth="1"/>
    <col min="15899" max="15899" width="10.28515625" style="716" customWidth="1"/>
    <col min="15900" max="15900" width="4.42578125" style="716" customWidth="1"/>
    <col min="15901" max="15901" width="4.28515625" style="716" customWidth="1"/>
    <col min="15902" max="15902" width="4" style="716" customWidth="1"/>
    <col min="15903" max="15903" width="4.42578125" style="716" customWidth="1"/>
    <col min="15904" max="15904" width="3.85546875" style="716" customWidth="1"/>
    <col min="15905" max="15905" width="4.28515625" style="716" customWidth="1"/>
    <col min="15906" max="16128" width="11.42578125" style="716"/>
    <col min="16129" max="16129" width="10.7109375" style="716" customWidth="1"/>
    <col min="16130" max="16130" width="16" style="716" customWidth="1"/>
    <col min="16131" max="16133" width="0" style="716" hidden="1" customWidth="1"/>
    <col min="16134" max="16134" width="56.85546875" style="716" customWidth="1"/>
    <col min="16135" max="16135" width="6" style="716" customWidth="1"/>
    <col min="16136" max="16137" width="0" style="716" hidden="1" customWidth="1"/>
    <col min="16138" max="16138" width="2.7109375" style="716" customWidth="1"/>
    <col min="16139" max="16139" width="5.140625" style="716" customWidth="1"/>
    <col min="16140" max="16140" width="14" style="716" customWidth="1"/>
    <col min="16141" max="16141" width="3.5703125" style="716" customWidth="1"/>
    <col min="16142" max="16142" width="6.5703125" style="716" customWidth="1"/>
    <col min="16143" max="16143" width="36.5703125" style="716" customWidth="1"/>
    <col min="16144" max="16144" width="57.85546875" style="716" customWidth="1"/>
    <col min="16145" max="16145" width="4.140625" style="716" customWidth="1"/>
    <col min="16146" max="16146" width="4.42578125" style="716" customWidth="1"/>
    <col min="16147" max="16147" width="4.28515625" style="716" customWidth="1"/>
    <col min="16148" max="16148" width="4" style="716" customWidth="1"/>
    <col min="16149" max="16149" width="3.7109375" style="716" customWidth="1"/>
    <col min="16150" max="16150" width="4.28515625" style="716" customWidth="1"/>
    <col min="16151" max="16151" width="3.42578125" style="716" customWidth="1"/>
    <col min="16152" max="16152" width="4.7109375" style="716" customWidth="1"/>
    <col min="16153" max="16154" width="5.42578125" style="716" customWidth="1"/>
    <col min="16155" max="16155" width="10.28515625" style="716" customWidth="1"/>
    <col min="16156" max="16156" width="4.42578125" style="716" customWidth="1"/>
    <col min="16157" max="16157" width="4.28515625" style="716" customWidth="1"/>
    <col min="16158" max="16158" width="4" style="716" customWidth="1"/>
    <col min="16159" max="16159" width="4.42578125" style="716" customWidth="1"/>
    <col min="16160" max="16160" width="3.85546875" style="716" customWidth="1"/>
    <col min="16161" max="16161" width="4.28515625" style="716" customWidth="1"/>
    <col min="16162" max="16384" width="11.42578125" style="716"/>
  </cols>
  <sheetData>
    <row r="1" spans="1:33">
      <c r="A1" s="709"/>
      <c r="B1" s="710"/>
      <c r="C1" s="711"/>
      <c r="D1" s="709"/>
      <c r="E1" s="709"/>
      <c r="F1" s="712" t="s">
        <v>456</v>
      </c>
      <c r="G1" s="709"/>
      <c r="H1" s="709"/>
      <c r="I1" s="709"/>
      <c r="J1" s="709"/>
      <c r="K1" s="709"/>
      <c r="L1" s="713" t="s">
        <v>1382</v>
      </c>
      <c r="M1" s="210"/>
      <c r="N1" s="210"/>
      <c r="O1" s="210"/>
      <c r="P1" s="714"/>
      <c r="Q1" s="1521" t="s">
        <v>173</v>
      </c>
      <c r="R1" s="1521"/>
      <c r="S1" s="1521"/>
      <c r="T1" s="1521"/>
      <c r="U1" s="1521"/>
      <c r="V1" s="1521"/>
      <c r="X1" s="715"/>
      <c r="Y1" s="715"/>
      <c r="Z1" s="715"/>
      <c r="AA1" s="715"/>
    </row>
    <row r="2" spans="1:33" ht="48">
      <c r="A2" s="709"/>
      <c r="B2" s="717"/>
      <c r="C2" s="711" t="s">
        <v>457</v>
      </c>
      <c r="D2" s="717">
        <v>3503</v>
      </c>
      <c r="E2" s="717">
        <v>3504</v>
      </c>
      <c r="F2" s="717">
        <v>3702</v>
      </c>
      <c r="G2" s="717">
        <v>3703</v>
      </c>
      <c r="H2" s="717">
        <v>3506</v>
      </c>
      <c r="I2" s="717">
        <v>3507</v>
      </c>
      <c r="J2" s="717">
        <v>3508</v>
      </c>
      <c r="K2" s="717">
        <v>3706</v>
      </c>
      <c r="L2" s="717">
        <v>3707</v>
      </c>
      <c r="M2" s="507">
        <v>3708</v>
      </c>
      <c r="N2" s="507">
        <v>3709</v>
      </c>
      <c r="O2" s="508">
        <v>3792</v>
      </c>
      <c r="P2" s="718" t="s">
        <v>186</v>
      </c>
      <c r="Q2" s="719" t="s">
        <v>174</v>
      </c>
      <c r="R2" s="719" t="s">
        <v>175</v>
      </c>
      <c r="S2" s="719" t="s">
        <v>176</v>
      </c>
      <c r="T2" s="719" t="s">
        <v>177</v>
      </c>
      <c r="U2" s="719" t="s">
        <v>178</v>
      </c>
      <c r="V2" s="719" t="s">
        <v>179</v>
      </c>
      <c r="W2" s="720" t="s">
        <v>180</v>
      </c>
      <c r="X2" s="720" t="s">
        <v>181</v>
      </c>
      <c r="Y2" s="719" t="s">
        <v>182</v>
      </c>
      <c r="Z2" s="719" t="s">
        <v>332</v>
      </c>
      <c r="AA2" s="721" t="s">
        <v>185</v>
      </c>
      <c r="AB2" s="718" t="s">
        <v>174</v>
      </c>
      <c r="AC2" s="718" t="s">
        <v>175</v>
      </c>
      <c r="AD2" s="718" t="s">
        <v>176</v>
      </c>
      <c r="AE2" s="718" t="s">
        <v>177</v>
      </c>
      <c r="AF2" s="718" t="s">
        <v>178</v>
      </c>
      <c r="AG2" s="718" t="s">
        <v>179</v>
      </c>
    </row>
    <row r="3" spans="1:33" ht="94.5">
      <c r="A3" s="709" t="s">
        <v>344</v>
      </c>
      <c r="B3" s="722"/>
      <c r="C3" s="711">
        <v>401</v>
      </c>
      <c r="D3" s="723" t="s">
        <v>458</v>
      </c>
      <c r="E3" s="723" t="s">
        <v>459</v>
      </c>
      <c r="F3" s="721" t="s">
        <v>460</v>
      </c>
      <c r="G3" s="724" t="s">
        <v>461</v>
      </c>
      <c r="H3" s="724" t="s">
        <v>462</v>
      </c>
      <c r="I3" s="724" t="s">
        <v>463</v>
      </c>
      <c r="J3" s="724" t="s">
        <v>464</v>
      </c>
      <c r="K3" s="724" t="s">
        <v>337</v>
      </c>
      <c r="L3" s="725" t="s">
        <v>1415</v>
      </c>
      <c r="M3" s="512" t="s">
        <v>187</v>
      </c>
      <c r="N3" s="512" t="s">
        <v>188</v>
      </c>
      <c r="O3" s="513" t="s">
        <v>492</v>
      </c>
      <c r="P3" s="714"/>
      <c r="Q3" s="726"/>
      <c r="R3" s="719"/>
      <c r="S3" s="719"/>
      <c r="T3" s="719"/>
      <c r="U3" s="719"/>
      <c r="V3" s="719"/>
      <c r="W3" s="727"/>
      <c r="X3" s="727"/>
      <c r="Y3" s="719" t="s">
        <v>190</v>
      </c>
      <c r="Z3" s="719" t="s">
        <v>190</v>
      </c>
      <c r="AA3" s="728"/>
    </row>
    <row r="4" spans="1:33" ht="12.75" customHeight="1">
      <c r="A4" s="709"/>
      <c r="B4" s="722"/>
      <c r="C4" s="711">
        <v>662</v>
      </c>
      <c r="D4" s="727"/>
      <c r="E4" s="727"/>
      <c r="F4" s="721" t="s">
        <v>461</v>
      </c>
      <c r="G4" s="721"/>
      <c r="H4" s="721"/>
      <c r="I4" s="721"/>
      <c r="J4" s="721"/>
      <c r="K4" s="721"/>
      <c r="L4" s="725" t="s">
        <v>465</v>
      </c>
      <c r="M4" s="520"/>
      <c r="N4" s="520"/>
      <c r="O4" s="521"/>
      <c r="P4" s="729"/>
      <c r="Q4" s="730" t="s">
        <v>192</v>
      </c>
      <c r="X4" s="715"/>
      <c r="Y4" s="731"/>
      <c r="Z4" s="731"/>
      <c r="AA4" s="732"/>
    </row>
    <row r="5" spans="1:33">
      <c r="A5" s="709"/>
      <c r="B5" s="722"/>
      <c r="C5" s="711">
        <v>493</v>
      </c>
      <c r="D5" s="727"/>
      <c r="E5" s="727"/>
      <c r="F5" s="721" t="s">
        <v>464</v>
      </c>
      <c r="G5" s="721"/>
      <c r="H5" s="721"/>
      <c r="I5" s="721"/>
      <c r="J5" s="721"/>
      <c r="K5" s="721"/>
      <c r="L5" s="725">
        <v>0</v>
      </c>
      <c r="M5" s="520"/>
      <c r="N5" s="520"/>
      <c r="O5" s="521"/>
      <c r="P5" s="714"/>
      <c r="X5" s="715"/>
      <c r="Y5" s="715"/>
      <c r="Z5" s="715"/>
      <c r="AA5" s="715"/>
    </row>
    <row r="6" spans="1:33" ht="12.75" customHeight="1">
      <c r="A6" s="709"/>
      <c r="B6" s="722"/>
      <c r="C6" s="711">
        <v>403</v>
      </c>
      <c r="D6" s="727"/>
      <c r="E6" s="727"/>
      <c r="F6" s="721" t="s">
        <v>337</v>
      </c>
      <c r="G6" s="721"/>
      <c r="H6" s="721"/>
      <c r="I6" s="721"/>
      <c r="J6" s="721"/>
      <c r="K6" s="721"/>
      <c r="L6" s="725" t="s">
        <v>339</v>
      </c>
      <c r="M6" s="520"/>
      <c r="N6" s="520"/>
      <c r="O6" s="521"/>
      <c r="P6" s="714"/>
      <c r="Q6" s="733"/>
      <c r="R6" s="733"/>
      <c r="S6" s="733"/>
      <c r="T6" s="733"/>
      <c r="U6" s="733"/>
      <c r="V6" s="733"/>
      <c r="X6" s="715"/>
      <c r="Y6" s="734"/>
      <c r="Z6" s="734"/>
      <c r="AA6" s="732"/>
    </row>
    <row r="7" spans="1:33">
      <c r="A7" s="735" t="s">
        <v>1382</v>
      </c>
      <c r="B7" s="708" t="s">
        <v>467</v>
      </c>
      <c r="C7" s="736"/>
      <c r="D7" s="737" t="s">
        <v>352</v>
      </c>
      <c r="E7" s="738">
        <v>0</v>
      </c>
      <c r="F7" s="529" t="s">
        <v>1415</v>
      </c>
      <c r="G7" s="530" t="s">
        <v>465</v>
      </c>
      <c r="H7" s="531" t="s">
        <v>352</v>
      </c>
      <c r="I7" s="531" t="s">
        <v>352</v>
      </c>
      <c r="J7" s="532">
        <v>0</v>
      </c>
      <c r="K7" s="530" t="s">
        <v>339</v>
      </c>
      <c r="L7" s="739">
        <v>1</v>
      </c>
      <c r="M7" s="533"/>
      <c r="N7" s="534"/>
      <c r="O7" s="535"/>
      <c r="P7" s="740"/>
      <c r="Q7" s="741"/>
      <c r="R7" s="741"/>
      <c r="S7" s="741"/>
      <c r="T7" s="741"/>
      <c r="U7" s="741"/>
      <c r="V7" s="741"/>
      <c r="W7" s="741"/>
      <c r="X7" s="742"/>
      <c r="Y7" s="743"/>
      <c r="Z7" s="743"/>
      <c r="AA7" s="744"/>
      <c r="AB7" s="745"/>
      <c r="AC7" s="745"/>
      <c r="AD7" s="745"/>
      <c r="AE7" s="745"/>
      <c r="AF7" s="745"/>
      <c r="AG7" s="745"/>
    </row>
    <row r="8" spans="1:33" ht="24">
      <c r="A8" s="735">
        <v>1295</v>
      </c>
      <c r="B8" s="708" t="s">
        <v>468</v>
      </c>
      <c r="C8" s="736" t="s">
        <v>469</v>
      </c>
      <c r="D8" s="747">
        <v>5</v>
      </c>
      <c r="E8" s="748" t="s">
        <v>352</v>
      </c>
      <c r="F8" s="468" t="s">
        <v>1416</v>
      </c>
      <c r="G8" s="545" t="s">
        <v>465</v>
      </c>
      <c r="H8" s="546" t="s">
        <v>352</v>
      </c>
      <c r="I8" s="546" t="s">
        <v>352</v>
      </c>
      <c r="J8" s="547">
        <v>0</v>
      </c>
      <c r="K8" s="545" t="s">
        <v>339</v>
      </c>
      <c r="L8" s="749">
        <v>1.9729799999999997</v>
      </c>
      <c r="M8" s="548">
        <v>1</v>
      </c>
      <c r="N8" s="549">
        <v>1.5710313345433609</v>
      </c>
      <c r="O8" s="469" t="s">
        <v>1417</v>
      </c>
      <c r="P8" s="750" t="s">
        <v>1396</v>
      </c>
      <c r="Q8" s="751">
        <v>2</v>
      </c>
      <c r="R8" s="751">
        <v>2</v>
      </c>
      <c r="S8" s="751">
        <v>2</v>
      </c>
      <c r="T8" s="751">
        <v>3</v>
      </c>
      <c r="U8" s="751">
        <v>4</v>
      </c>
      <c r="V8" s="751">
        <v>5</v>
      </c>
      <c r="W8" s="741">
        <v>3</v>
      </c>
      <c r="X8" s="742">
        <v>1.05</v>
      </c>
      <c r="Y8" s="743">
        <v>1.5668852638663975</v>
      </c>
      <c r="Z8" s="743">
        <v>1.5710313345433609</v>
      </c>
      <c r="AA8" s="744" t="s">
        <v>1418</v>
      </c>
      <c r="AB8" s="745">
        <v>1.05</v>
      </c>
      <c r="AC8" s="745">
        <v>1.02</v>
      </c>
      <c r="AD8" s="745">
        <v>1.03</v>
      </c>
      <c r="AE8" s="745">
        <v>1.02</v>
      </c>
      <c r="AF8" s="745">
        <v>1.5</v>
      </c>
      <c r="AG8" s="745">
        <v>1.2</v>
      </c>
    </row>
    <row r="9" spans="1:33" ht="24">
      <c r="A9" s="772" t="s">
        <v>1397</v>
      </c>
      <c r="B9" s="708" t="s">
        <v>469</v>
      </c>
      <c r="C9" s="736" t="s">
        <v>469</v>
      </c>
      <c r="D9" s="747">
        <v>5</v>
      </c>
      <c r="E9" s="748" t="s">
        <v>352</v>
      </c>
      <c r="F9" s="468" t="s">
        <v>1419</v>
      </c>
      <c r="G9" s="545" t="s">
        <v>465</v>
      </c>
      <c r="H9" s="546" t="s">
        <v>352</v>
      </c>
      <c r="I9" s="546" t="s">
        <v>352</v>
      </c>
      <c r="J9" s="547">
        <v>0</v>
      </c>
      <c r="K9" s="545" t="s">
        <v>339</v>
      </c>
      <c r="L9" s="749">
        <v>1.94</v>
      </c>
      <c r="M9" s="548">
        <v>1</v>
      </c>
      <c r="N9" s="549">
        <v>1.5710313345433609</v>
      </c>
      <c r="O9" s="469" t="s">
        <v>1420</v>
      </c>
      <c r="P9" s="750" t="s">
        <v>1398</v>
      </c>
      <c r="Q9" s="751">
        <v>2</v>
      </c>
      <c r="R9" s="751">
        <v>2</v>
      </c>
      <c r="S9" s="751">
        <v>2</v>
      </c>
      <c r="T9" s="751">
        <v>3</v>
      </c>
      <c r="U9" s="751">
        <v>4</v>
      </c>
      <c r="V9" s="751">
        <v>5</v>
      </c>
      <c r="W9" s="741">
        <v>3</v>
      </c>
      <c r="X9" s="742">
        <v>1.05</v>
      </c>
      <c r="Y9" s="743">
        <v>1.5668852638663975</v>
      </c>
      <c r="Z9" s="743">
        <v>1.5710313345433609</v>
      </c>
      <c r="AA9" s="744" t="s">
        <v>1418</v>
      </c>
      <c r="AB9" s="745">
        <v>1.05</v>
      </c>
      <c r="AC9" s="745">
        <v>1.02</v>
      </c>
      <c r="AD9" s="745">
        <v>1.03</v>
      </c>
      <c r="AE9" s="745">
        <v>1.02</v>
      </c>
      <c r="AF9" s="745">
        <v>1.5</v>
      </c>
      <c r="AG9" s="745">
        <v>1.2</v>
      </c>
    </row>
    <row r="10" spans="1:33">
      <c r="A10" s="735">
        <v>3402</v>
      </c>
      <c r="B10" s="708" t="s">
        <v>469</v>
      </c>
      <c r="C10" s="736"/>
      <c r="D10" s="747">
        <v>5</v>
      </c>
      <c r="E10" s="748" t="s">
        <v>352</v>
      </c>
      <c r="F10" s="468" t="s">
        <v>1421</v>
      </c>
      <c r="G10" s="545" t="s">
        <v>336</v>
      </c>
      <c r="H10" s="546" t="s">
        <v>352</v>
      </c>
      <c r="I10" s="546" t="s">
        <v>352</v>
      </c>
      <c r="J10" s="547">
        <v>0</v>
      </c>
      <c r="K10" s="545" t="s">
        <v>339</v>
      </c>
      <c r="L10" s="749">
        <v>5.0000000000000001E-3</v>
      </c>
      <c r="M10" s="548">
        <v>1</v>
      </c>
      <c r="N10" s="549">
        <v>1.2365959919080913</v>
      </c>
      <c r="O10" s="469" t="s">
        <v>1422</v>
      </c>
      <c r="P10" s="750" t="s">
        <v>1383</v>
      </c>
      <c r="Q10" s="751">
        <v>1</v>
      </c>
      <c r="R10" s="751">
        <v>4</v>
      </c>
      <c r="S10" s="751">
        <v>1</v>
      </c>
      <c r="T10" s="751">
        <v>3</v>
      </c>
      <c r="U10" s="751">
        <v>1</v>
      </c>
      <c r="V10" s="751">
        <v>5</v>
      </c>
      <c r="W10" s="741">
        <v>3</v>
      </c>
      <c r="X10" s="742">
        <v>1.05</v>
      </c>
      <c r="Y10" s="743">
        <v>1.2295911287822268</v>
      </c>
      <c r="Z10" s="743">
        <v>1.2365959919080913</v>
      </c>
      <c r="AA10" s="744" t="s">
        <v>1423</v>
      </c>
      <c r="AB10" s="745">
        <v>1</v>
      </c>
      <c r="AC10" s="745">
        <v>1.1000000000000001</v>
      </c>
      <c r="AD10" s="745">
        <v>1</v>
      </c>
      <c r="AE10" s="745">
        <v>1.02</v>
      </c>
      <c r="AF10" s="745">
        <v>1</v>
      </c>
      <c r="AG10" s="745">
        <v>1.2</v>
      </c>
    </row>
    <row r="11" spans="1:33">
      <c r="A11" s="735">
        <v>1280</v>
      </c>
      <c r="B11" s="708" t="s">
        <v>469</v>
      </c>
      <c r="C11" s="736"/>
      <c r="D11" s="747">
        <v>5</v>
      </c>
      <c r="E11" s="748" t="s">
        <v>352</v>
      </c>
      <c r="F11" s="468" t="s">
        <v>1424</v>
      </c>
      <c r="G11" s="545" t="s">
        <v>465</v>
      </c>
      <c r="H11" s="546" t="s">
        <v>352</v>
      </c>
      <c r="I11" s="546" t="s">
        <v>352</v>
      </c>
      <c r="J11" s="547">
        <v>0</v>
      </c>
      <c r="K11" s="545" t="s">
        <v>339</v>
      </c>
      <c r="L11" s="749">
        <v>0.01</v>
      </c>
      <c r="M11" s="548">
        <v>1</v>
      </c>
      <c r="N11" s="549">
        <v>1.2365959919080913</v>
      </c>
      <c r="O11" s="469" t="s">
        <v>1422</v>
      </c>
      <c r="P11" s="750" t="s">
        <v>1383</v>
      </c>
      <c r="Q11" s="751">
        <v>1</v>
      </c>
      <c r="R11" s="751">
        <v>4</v>
      </c>
      <c r="S11" s="751">
        <v>1</v>
      </c>
      <c r="T11" s="751">
        <v>3</v>
      </c>
      <c r="U11" s="751">
        <v>1</v>
      </c>
      <c r="V11" s="751">
        <v>5</v>
      </c>
      <c r="W11" s="741">
        <v>3</v>
      </c>
      <c r="X11" s="742">
        <v>1.05</v>
      </c>
      <c r="Y11" s="743">
        <v>1.2295911287822268</v>
      </c>
      <c r="Z11" s="743">
        <v>1.2365959919080913</v>
      </c>
      <c r="AA11" s="744" t="s">
        <v>1423</v>
      </c>
      <c r="AB11" s="745">
        <v>1</v>
      </c>
      <c r="AC11" s="745">
        <v>1.1000000000000001</v>
      </c>
      <c r="AD11" s="745">
        <v>1</v>
      </c>
      <c r="AE11" s="745">
        <v>1.02</v>
      </c>
      <c r="AF11" s="745">
        <v>1</v>
      </c>
      <c r="AG11" s="745">
        <v>1.2</v>
      </c>
    </row>
    <row r="12" spans="1:33">
      <c r="A12" s="764">
        <v>33052</v>
      </c>
      <c r="B12" s="708" t="s">
        <v>469</v>
      </c>
      <c r="C12" s="736"/>
      <c r="D12" s="747">
        <v>5</v>
      </c>
      <c r="E12" s="748" t="s">
        <v>352</v>
      </c>
      <c r="F12" s="468" t="s">
        <v>1425</v>
      </c>
      <c r="G12" s="545" t="s">
        <v>465</v>
      </c>
      <c r="H12" s="546" t="s">
        <v>352</v>
      </c>
      <c r="I12" s="546" t="s">
        <v>352</v>
      </c>
      <c r="J12" s="547">
        <v>0</v>
      </c>
      <c r="K12" s="545" t="s">
        <v>339</v>
      </c>
      <c r="L12" s="749">
        <v>0.01</v>
      </c>
      <c r="M12" s="548">
        <v>1</v>
      </c>
      <c r="N12" s="549">
        <v>1.2365959919080913</v>
      </c>
      <c r="O12" s="469" t="s">
        <v>1422</v>
      </c>
      <c r="P12" s="750" t="s">
        <v>1383</v>
      </c>
      <c r="Q12" s="751">
        <v>1</v>
      </c>
      <c r="R12" s="751">
        <v>4</v>
      </c>
      <c r="S12" s="751">
        <v>1</v>
      </c>
      <c r="T12" s="751">
        <v>3</v>
      </c>
      <c r="U12" s="751">
        <v>1</v>
      </c>
      <c r="V12" s="751">
        <v>5</v>
      </c>
      <c r="W12" s="741">
        <v>3</v>
      </c>
      <c r="X12" s="742">
        <v>1.05</v>
      </c>
      <c r="Y12" s="743">
        <v>1.2295911287822268</v>
      </c>
      <c r="Z12" s="743">
        <v>1.2365959919080913</v>
      </c>
      <c r="AA12" s="744" t="s">
        <v>1423</v>
      </c>
      <c r="AB12" s="745">
        <v>1</v>
      </c>
      <c r="AC12" s="745">
        <v>1.1000000000000001</v>
      </c>
      <c r="AD12" s="745">
        <v>1</v>
      </c>
      <c r="AE12" s="745">
        <v>1.02</v>
      </c>
      <c r="AF12" s="745">
        <v>1</v>
      </c>
      <c r="AG12" s="745">
        <v>1.2</v>
      </c>
    </row>
    <row r="13" spans="1:33" s="755" customFormat="1" ht="24">
      <c r="A13" s="735">
        <v>2560</v>
      </c>
      <c r="B13" s="708"/>
      <c r="C13" s="736" t="s">
        <v>469</v>
      </c>
      <c r="D13" s="752">
        <v>5</v>
      </c>
      <c r="E13" s="753" t="s">
        <v>352</v>
      </c>
      <c r="F13" s="468" t="s">
        <v>1426</v>
      </c>
      <c r="G13" s="545" t="s">
        <v>465</v>
      </c>
      <c r="H13" s="546" t="s">
        <v>352</v>
      </c>
      <c r="I13" s="546" t="s">
        <v>352</v>
      </c>
      <c r="J13" s="547">
        <v>0</v>
      </c>
      <c r="K13" s="545" t="s">
        <v>604</v>
      </c>
      <c r="L13" s="749">
        <v>2</v>
      </c>
      <c r="M13" s="548">
        <v>1</v>
      </c>
      <c r="N13" s="549">
        <v>1.3000688016831126</v>
      </c>
      <c r="O13" s="754" t="s">
        <v>1427</v>
      </c>
      <c r="P13" s="750" t="s">
        <v>1384</v>
      </c>
      <c r="Q13" s="751">
        <v>4</v>
      </c>
      <c r="R13" s="751">
        <v>5</v>
      </c>
      <c r="S13" s="751" t="s">
        <v>194</v>
      </c>
      <c r="T13" s="751" t="s">
        <v>194</v>
      </c>
      <c r="U13" s="751" t="s">
        <v>194</v>
      </c>
      <c r="V13" s="751" t="s">
        <v>194</v>
      </c>
      <c r="W13" s="741">
        <v>1</v>
      </c>
      <c r="X13" s="742">
        <v>1.05</v>
      </c>
      <c r="Y13" s="743">
        <v>1.2941338353151037</v>
      </c>
      <c r="Z13" s="743">
        <v>1.3000688016831126</v>
      </c>
      <c r="AA13" s="744" t="s">
        <v>52</v>
      </c>
      <c r="AB13" s="745">
        <v>1.2</v>
      </c>
      <c r="AC13" s="745">
        <v>1.2</v>
      </c>
      <c r="AD13" s="745">
        <v>1</v>
      </c>
      <c r="AE13" s="745">
        <v>1</v>
      </c>
      <c r="AF13" s="745">
        <v>1</v>
      </c>
      <c r="AG13" s="745">
        <v>1</v>
      </c>
    </row>
    <row r="14" spans="1:33" s="755" customFormat="1" ht="24">
      <c r="A14" s="48" t="s">
        <v>1014</v>
      </c>
      <c r="B14" s="168" t="s">
        <v>468</v>
      </c>
      <c r="C14" s="143" t="s">
        <v>469</v>
      </c>
      <c r="D14" s="154" t="s">
        <v>470</v>
      </c>
      <c r="E14" s="155" t="s">
        <v>352</v>
      </c>
      <c r="F14" s="135" t="s">
        <v>1829</v>
      </c>
      <c r="G14" s="115" t="s">
        <v>1830</v>
      </c>
      <c r="H14" s="170" t="s">
        <v>352</v>
      </c>
      <c r="I14" s="113" t="s">
        <v>352</v>
      </c>
      <c r="J14" s="114">
        <v>0</v>
      </c>
      <c r="K14" s="115" t="s">
        <v>605</v>
      </c>
      <c r="L14" s="749">
        <v>0.33</v>
      </c>
      <c r="M14" s="548">
        <v>1</v>
      </c>
      <c r="N14" s="549">
        <v>1.3000688016831126</v>
      </c>
      <c r="O14" s="754" t="s">
        <v>1427</v>
      </c>
      <c r="P14" s="750" t="s">
        <v>1384</v>
      </c>
      <c r="Q14" s="751">
        <v>4</v>
      </c>
      <c r="R14" s="751">
        <v>5</v>
      </c>
      <c r="S14" s="751" t="s">
        <v>194</v>
      </c>
      <c r="T14" s="751" t="s">
        <v>194</v>
      </c>
      <c r="U14" s="751" t="s">
        <v>194</v>
      </c>
      <c r="V14" s="751" t="s">
        <v>194</v>
      </c>
      <c r="W14" s="741">
        <v>2</v>
      </c>
      <c r="X14" s="742">
        <v>1.05</v>
      </c>
      <c r="Y14" s="743">
        <v>1.2941338353151037</v>
      </c>
      <c r="Z14" s="743">
        <v>1.3000688016831126</v>
      </c>
      <c r="AA14" s="744" t="s">
        <v>52</v>
      </c>
      <c r="AB14" s="745">
        <v>1.2</v>
      </c>
      <c r="AC14" s="745">
        <v>1.2</v>
      </c>
      <c r="AD14" s="745">
        <v>1</v>
      </c>
      <c r="AE14" s="745">
        <v>1</v>
      </c>
      <c r="AF14" s="745">
        <v>1</v>
      </c>
      <c r="AG14" s="745">
        <v>1</v>
      </c>
    </row>
    <row r="15" spans="1:33" s="755" customFormat="1">
      <c r="A15" s="1029" t="s">
        <v>1856</v>
      </c>
      <c r="B15" s="708"/>
      <c r="C15" s="736" t="s">
        <v>469</v>
      </c>
      <c r="D15" s="752">
        <v>5</v>
      </c>
      <c r="E15" s="753" t="s">
        <v>352</v>
      </c>
      <c r="F15" s="1026" t="s">
        <v>1858</v>
      </c>
      <c r="G15" s="545" t="s">
        <v>465</v>
      </c>
      <c r="H15" s="546" t="s">
        <v>352</v>
      </c>
      <c r="I15" s="546" t="s">
        <v>352</v>
      </c>
      <c r="J15" s="547">
        <v>0</v>
      </c>
      <c r="K15" s="545" t="s">
        <v>341</v>
      </c>
      <c r="L15" s="749">
        <v>0.39279799999999998</v>
      </c>
      <c r="M15" s="548">
        <v>1</v>
      </c>
      <c r="N15" s="549">
        <v>2.0949941301068096</v>
      </c>
      <c r="O15" s="754" t="s">
        <v>1428</v>
      </c>
      <c r="P15" s="750" t="s">
        <v>1367</v>
      </c>
      <c r="Q15" s="751">
        <v>4</v>
      </c>
      <c r="R15" s="751">
        <v>5</v>
      </c>
      <c r="S15" s="751" t="s">
        <v>194</v>
      </c>
      <c r="T15" s="751" t="s">
        <v>194</v>
      </c>
      <c r="U15" s="751" t="s">
        <v>194</v>
      </c>
      <c r="V15" s="751" t="s">
        <v>194</v>
      </c>
      <c r="W15" s="741">
        <v>5</v>
      </c>
      <c r="X15" s="742">
        <v>2</v>
      </c>
      <c r="Y15" s="743">
        <v>1.2941338353151037</v>
      </c>
      <c r="Z15" s="743">
        <v>2.0949941301068096</v>
      </c>
      <c r="AA15" s="744" t="s">
        <v>52</v>
      </c>
      <c r="AB15" s="745">
        <v>1.2</v>
      </c>
      <c r="AC15" s="745">
        <v>1.2</v>
      </c>
      <c r="AD15" s="745">
        <v>1</v>
      </c>
      <c r="AE15" s="745">
        <v>1</v>
      </c>
      <c r="AF15" s="745">
        <v>1</v>
      </c>
      <c r="AG15" s="745">
        <v>1</v>
      </c>
    </row>
    <row r="16" spans="1:33" s="755" customFormat="1">
      <c r="A16" s="735">
        <v>1841</v>
      </c>
      <c r="B16" s="708"/>
      <c r="C16" s="736" t="s">
        <v>469</v>
      </c>
      <c r="D16" s="752">
        <v>5</v>
      </c>
      <c r="E16" s="753" t="s">
        <v>352</v>
      </c>
      <c r="F16" s="468" t="s">
        <v>53</v>
      </c>
      <c r="G16" s="545" t="s">
        <v>465</v>
      </c>
      <c r="H16" s="546" t="s">
        <v>352</v>
      </c>
      <c r="I16" s="546" t="s">
        <v>352</v>
      </c>
      <c r="J16" s="547">
        <v>0</v>
      </c>
      <c r="K16" s="545" t="s">
        <v>341</v>
      </c>
      <c r="L16" s="749">
        <v>1.1987879999999997</v>
      </c>
      <c r="M16" s="548">
        <v>1</v>
      </c>
      <c r="N16" s="549">
        <v>2.0949941301068096</v>
      </c>
      <c r="O16" s="754" t="s">
        <v>1428</v>
      </c>
      <c r="P16" s="750" t="s">
        <v>1367</v>
      </c>
      <c r="Q16" s="751">
        <v>4</v>
      </c>
      <c r="R16" s="751">
        <v>5</v>
      </c>
      <c r="S16" s="751" t="s">
        <v>194</v>
      </c>
      <c r="T16" s="751" t="s">
        <v>194</v>
      </c>
      <c r="U16" s="751" t="s">
        <v>194</v>
      </c>
      <c r="V16" s="751" t="s">
        <v>194</v>
      </c>
      <c r="W16" s="741">
        <v>5</v>
      </c>
      <c r="X16" s="742">
        <v>2</v>
      </c>
      <c r="Y16" s="743">
        <v>1.2941338353151037</v>
      </c>
      <c r="Z16" s="743">
        <v>2.0949941301068096</v>
      </c>
      <c r="AA16" s="744" t="s">
        <v>52</v>
      </c>
      <c r="AB16" s="745">
        <v>1.2</v>
      </c>
      <c r="AC16" s="745">
        <v>1.2</v>
      </c>
      <c r="AD16" s="745">
        <v>1</v>
      </c>
      <c r="AE16" s="745">
        <v>1</v>
      </c>
      <c r="AF16" s="745">
        <v>1</v>
      </c>
      <c r="AG16" s="745">
        <v>1</v>
      </c>
    </row>
    <row r="17" spans="1:33" s="755" customFormat="1" ht="24">
      <c r="A17" s="735">
        <v>3213</v>
      </c>
      <c r="B17" s="708"/>
      <c r="C17" s="736" t="s">
        <v>469</v>
      </c>
      <c r="D17" s="752">
        <v>5</v>
      </c>
      <c r="E17" s="753" t="s">
        <v>352</v>
      </c>
      <c r="F17" s="468" t="s">
        <v>1429</v>
      </c>
      <c r="G17" s="545" t="s">
        <v>465</v>
      </c>
      <c r="H17" s="546" t="s">
        <v>352</v>
      </c>
      <c r="I17" s="546" t="s">
        <v>352</v>
      </c>
      <c r="J17" s="547">
        <v>1</v>
      </c>
      <c r="K17" s="545" t="s">
        <v>466</v>
      </c>
      <c r="L17" s="749">
        <v>4.0000000000000001E-10</v>
      </c>
      <c r="M17" s="548">
        <v>1</v>
      </c>
      <c r="N17" s="549">
        <v>3.0909055800049732</v>
      </c>
      <c r="O17" s="754" t="s">
        <v>1427</v>
      </c>
      <c r="P17" s="750" t="s">
        <v>1384</v>
      </c>
      <c r="Q17" s="751">
        <v>4</v>
      </c>
      <c r="R17" s="751">
        <v>5</v>
      </c>
      <c r="S17" s="751" t="s">
        <v>194</v>
      </c>
      <c r="T17" s="751" t="s">
        <v>194</v>
      </c>
      <c r="U17" s="751" t="s">
        <v>194</v>
      </c>
      <c r="V17" s="751" t="s">
        <v>194</v>
      </c>
      <c r="W17" s="741">
        <v>9</v>
      </c>
      <c r="X17" s="742">
        <v>3</v>
      </c>
      <c r="Y17" s="743">
        <v>1.2941338353151037</v>
      </c>
      <c r="Z17" s="743">
        <v>3.0909055800049732</v>
      </c>
      <c r="AA17" s="744" t="s">
        <v>52</v>
      </c>
      <c r="AB17" s="745">
        <v>1.2</v>
      </c>
      <c r="AC17" s="745">
        <v>1.2</v>
      </c>
      <c r="AD17" s="745">
        <v>1</v>
      </c>
      <c r="AE17" s="745">
        <v>1</v>
      </c>
      <c r="AF17" s="745">
        <v>1</v>
      </c>
      <c r="AG17" s="745">
        <v>1</v>
      </c>
    </row>
    <row r="18" spans="1:33" s="755" customFormat="1" ht="24">
      <c r="A18" s="767">
        <v>1450</v>
      </c>
      <c r="B18" s="708"/>
      <c r="C18" s="736" t="s">
        <v>469</v>
      </c>
      <c r="D18" s="765">
        <v>4</v>
      </c>
      <c r="E18" s="753" t="s">
        <v>352</v>
      </c>
      <c r="F18" s="468" t="s">
        <v>1430</v>
      </c>
      <c r="G18" s="545" t="s">
        <v>352</v>
      </c>
      <c r="H18" s="546" t="s">
        <v>197</v>
      </c>
      <c r="I18" s="546" t="s">
        <v>1263</v>
      </c>
      <c r="J18" s="547" t="s">
        <v>352</v>
      </c>
      <c r="K18" s="545" t="s">
        <v>364</v>
      </c>
      <c r="L18" s="749">
        <v>2.4E-2</v>
      </c>
      <c r="M18" s="548">
        <v>1</v>
      </c>
      <c r="N18" s="549">
        <v>1.3000688016831126</v>
      </c>
      <c r="O18" s="754" t="s">
        <v>1427</v>
      </c>
      <c r="P18" s="750" t="s">
        <v>1384</v>
      </c>
      <c r="Q18" s="751">
        <v>4</v>
      </c>
      <c r="R18" s="751">
        <v>5</v>
      </c>
      <c r="S18" s="751" t="s">
        <v>194</v>
      </c>
      <c r="T18" s="751" t="s">
        <v>194</v>
      </c>
      <c r="U18" s="751" t="s">
        <v>194</v>
      </c>
      <c r="V18" s="751" t="s">
        <v>194</v>
      </c>
      <c r="W18" s="741">
        <v>12</v>
      </c>
      <c r="X18" s="742">
        <v>1.05</v>
      </c>
      <c r="Y18" s="743">
        <v>1.2941338353151037</v>
      </c>
      <c r="Z18" s="743">
        <v>1.3000688016831126</v>
      </c>
      <c r="AA18" s="744" t="s">
        <v>52</v>
      </c>
      <c r="AB18" s="745">
        <v>1.2</v>
      </c>
      <c r="AC18" s="745">
        <v>1.2</v>
      </c>
      <c r="AD18" s="745">
        <v>1</v>
      </c>
      <c r="AE18" s="745">
        <v>1</v>
      </c>
      <c r="AF18" s="745">
        <v>1</v>
      </c>
      <c r="AG18" s="745">
        <v>1</v>
      </c>
    </row>
    <row r="19" spans="1:33" s="755" customFormat="1" ht="24">
      <c r="A19" s="735">
        <v>490</v>
      </c>
      <c r="B19" s="708" t="s">
        <v>196</v>
      </c>
      <c r="C19" s="736" t="s">
        <v>469</v>
      </c>
      <c r="D19" s="765" t="s">
        <v>352</v>
      </c>
      <c r="E19" s="753">
        <v>4</v>
      </c>
      <c r="F19" s="468" t="s">
        <v>245</v>
      </c>
      <c r="G19" s="545" t="s">
        <v>352</v>
      </c>
      <c r="H19" s="546" t="s">
        <v>246</v>
      </c>
      <c r="I19" s="546" t="s">
        <v>618</v>
      </c>
      <c r="J19" s="547" t="s">
        <v>352</v>
      </c>
      <c r="K19" s="545" t="s">
        <v>604</v>
      </c>
      <c r="L19" s="749">
        <v>1.1880000000000002</v>
      </c>
      <c r="M19" s="548">
        <v>1</v>
      </c>
      <c r="N19" s="549">
        <v>1.3000688016831126</v>
      </c>
      <c r="O19" s="754" t="s">
        <v>1431</v>
      </c>
      <c r="P19" s="750" t="s">
        <v>1386</v>
      </c>
      <c r="Q19" s="751">
        <v>4</v>
      </c>
      <c r="R19" s="751">
        <v>5</v>
      </c>
      <c r="S19" s="751" t="s">
        <v>194</v>
      </c>
      <c r="T19" s="751" t="s">
        <v>194</v>
      </c>
      <c r="U19" s="751" t="s">
        <v>194</v>
      </c>
      <c r="V19" s="751" t="s">
        <v>194</v>
      </c>
      <c r="W19" s="741">
        <v>13</v>
      </c>
      <c r="X19" s="742">
        <v>1.05</v>
      </c>
      <c r="Y19" s="743">
        <v>1.2941338353151037</v>
      </c>
      <c r="Z19" s="743">
        <v>1.3000688016831126</v>
      </c>
      <c r="AA19" s="744" t="s">
        <v>52</v>
      </c>
      <c r="AB19" s="745">
        <v>1.2</v>
      </c>
      <c r="AC19" s="745">
        <v>1.2</v>
      </c>
      <c r="AD19" s="745">
        <v>1</v>
      </c>
      <c r="AE19" s="745">
        <v>1</v>
      </c>
      <c r="AF19" s="745">
        <v>1</v>
      </c>
      <c r="AG19" s="745">
        <v>1</v>
      </c>
    </row>
    <row r="20" spans="1:33" s="755" customFormat="1" ht="24">
      <c r="A20" s="766">
        <v>196</v>
      </c>
      <c r="B20" s="708"/>
      <c r="C20" s="736" t="s">
        <v>469</v>
      </c>
      <c r="D20" s="765" t="s">
        <v>352</v>
      </c>
      <c r="E20" s="753">
        <v>4</v>
      </c>
      <c r="F20" s="468" t="s">
        <v>924</v>
      </c>
      <c r="G20" s="545" t="s">
        <v>352</v>
      </c>
      <c r="H20" s="546" t="s">
        <v>246</v>
      </c>
      <c r="I20" s="546" t="s">
        <v>618</v>
      </c>
      <c r="J20" s="547" t="s">
        <v>352</v>
      </c>
      <c r="K20" s="545" t="s">
        <v>339</v>
      </c>
      <c r="L20" s="749">
        <v>1.5333545065304858E-3</v>
      </c>
      <c r="M20" s="548">
        <v>1</v>
      </c>
      <c r="N20" s="549">
        <v>1.3000688016831126</v>
      </c>
      <c r="O20" s="754" t="s">
        <v>1432</v>
      </c>
      <c r="P20" s="750" t="s">
        <v>1387</v>
      </c>
      <c r="Q20" s="751">
        <v>4</v>
      </c>
      <c r="R20" s="751">
        <v>5</v>
      </c>
      <c r="S20" s="751" t="s">
        <v>194</v>
      </c>
      <c r="T20" s="751" t="s">
        <v>194</v>
      </c>
      <c r="U20" s="751" t="s">
        <v>194</v>
      </c>
      <c r="V20" s="751" t="s">
        <v>194</v>
      </c>
      <c r="W20" s="741">
        <v>14</v>
      </c>
      <c r="X20" s="742">
        <v>1.05</v>
      </c>
      <c r="Y20" s="743">
        <v>1.2941338353151037</v>
      </c>
      <c r="Z20" s="743">
        <v>1.3000688016831126</v>
      </c>
      <c r="AA20" s="744" t="s">
        <v>52</v>
      </c>
      <c r="AB20" s="745">
        <v>1.2</v>
      </c>
      <c r="AC20" s="745">
        <v>1.2</v>
      </c>
      <c r="AD20" s="745">
        <v>1</v>
      </c>
      <c r="AE20" s="745">
        <v>1</v>
      </c>
      <c r="AF20" s="745">
        <v>1</v>
      </c>
      <c r="AG20" s="745">
        <v>1</v>
      </c>
    </row>
    <row r="21" spans="1:33" s="755" customFormat="1" ht="24">
      <c r="A21" s="767">
        <v>2128</v>
      </c>
      <c r="B21" s="708" t="s">
        <v>1433</v>
      </c>
      <c r="C21" s="736" t="s">
        <v>469</v>
      </c>
      <c r="D21" s="765">
        <v>4</v>
      </c>
      <c r="E21" s="753" t="s">
        <v>352</v>
      </c>
      <c r="F21" s="468" t="s">
        <v>616</v>
      </c>
      <c r="G21" s="545" t="s">
        <v>352</v>
      </c>
      <c r="H21" s="546" t="s">
        <v>134</v>
      </c>
      <c r="I21" s="546" t="s">
        <v>135</v>
      </c>
      <c r="J21" s="547" t="s">
        <v>352</v>
      </c>
      <c r="K21" s="545" t="s">
        <v>339</v>
      </c>
      <c r="L21" s="749">
        <v>4.7240604098466579E-3</v>
      </c>
      <c r="M21" s="548">
        <v>1</v>
      </c>
      <c r="N21" s="549">
        <v>1.6168893782141394</v>
      </c>
      <c r="O21" s="754" t="s">
        <v>1434</v>
      </c>
      <c r="P21" s="750" t="s">
        <v>1388</v>
      </c>
      <c r="Q21" s="751">
        <v>4</v>
      </c>
      <c r="R21" s="751">
        <v>5</v>
      </c>
      <c r="S21" s="751" t="s">
        <v>194</v>
      </c>
      <c r="T21" s="751" t="s">
        <v>194</v>
      </c>
      <c r="U21" s="751" t="s">
        <v>194</v>
      </c>
      <c r="V21" s="751" t="s">
        <v>194</v>
      </c>
      <c r="W21" s="741">
        <v>32</v>
      </c>
      <c r="X21" s="742">
        <v>1.5</v>
      </c>
      <c r="Y21" s="743">
        <v>1.2941338353151037</v>
      </c>
      <c r="Z21" s="743">
        <v>1.6168893782141394</v>
      </c>
      <c r="AA21" s="744" t="s">
        <v>52</v>
      </c>
      <c r="AB21" s="745">
        <v>1.2</v>
      </c>
      <c r="AC21" s="745">
        <v>1.2</v>
      </c>
      <c r="AD21" s="745">
        <v>1</v>
      </c>
      <c r="AE21" s="745">
        <v>1</v>
      </c>
      <c r="AF21" s="745">
        <v>1</v>
      </c>
      <c r="AG21" s="745">
        <v>1</v>
      </c>
    </row>
    <row r="22" spans="1:33" s="755" customFormat="1" ht="24">
      <c r="A22" s="767">
        <v>2083</v>
      </c>
      <c r="B22" s="708" t="s">
        <v>469</v>
      </c>
      <c r="C22" s="736" t="s">
        <v>469</v>
      </c>
      <c r="D22" s="765">
        <v>4</v>
      </c>
      <c r="E22" s="753" t="s">
        <v>352</v>
      </c>
      <c r="F22" s="468" t="s">
        <v>136</v>
      </c>
      <c r="G22" s="545" t="s">
        <v>352</v>
      </c>
      <c r="H22" s="546" t="s">
        <v>134</v>
      </c>
      <c r="I22" s="546" t="s">
        <v>135</v>
      </c>
      <c r="J22" s="547" t="s">
        <v>352</v>
      </c>
      <c r="K22" s="545" t="s">
        <v>339</v>
      </c>
      <c r="L22" s="749">
        <v>6.2533392574552508E-3</v>
      </c>
      <c r="M22" s="548">
        <v>1</v>
      </c>
      <c r="N22" s="549">
        <v>1.6168893782141394</v>
      </c>
      <c r="O22" s="754" t="s">
        <v>1434</v>
      </c>
      <c r="P22" s="750" t="s">
        <v>1388</v>
      </c>
      <c r="Q22" s="751">
        <v>4</v>
      </c>
      <c r="R22" s="751">
        <v>5</v>
      </c>
      <c r="S22" s="751" t="s">
        <v>194</v>
      </c>
      <c r="T22" s="751" t="s">
        <v>194</v>
      </c>
      <c r="U22" s="751" t="s">
        <v>194</v>
      </c>
      <c r="V22" s="751" t="s">
        <v>194</v>
      </c>
      <c r="W22" s="741">
        <v>32</v>
      </c>
      <c r="X22" s="742">
        <v>1.5</v>
      </c>
      <c r="Y22" s="743">
        <v>1.2941338353151037</v>
      </c>
      <c r="Z22" s="743">
        <v>1.6168893782141394</v>
      </c>
      <c r="AA22" s="744" t="s">
        <v>52</v>
      </c>
      <c r="AB22" s="745">
        <v>1.2</v>
      </c>
      <c r="AC22" s="745">
        <v>1.2</v>
      </c>
      <c r="AD22" s="745">
        <v>1</v>
      </c>
      <c r="AE22" s="745">
        <v>1</v>
      </c>
      <c r="AF22" s="745">
        <v>1</v>
      </c>
      <c r="AG22" s="745">
        <v>1</v>
      </c>
    </row>
    <row r="23" spans="1:33" s="755" customFormat="1" ht="24">
      <c r="A23" s="767">
        <v>1876</v>
      </c>
      <c r="B23" s="708" t="s">
        <v>469</v>
      </c>
      <c r="C23" s="736" t="s">
        <v>469</v>
      </c>
      <c r="D23" s="765">
        <v>4</v>
      </c>
      <c r="E23" s="753" t="s">
        <v>352</v>
      </c>
      <c r="F23" s="468" t="s">
        <v>615</v>
      </c>
      <c r="G23" s="545" t="s">
        <v>352</v>
      </c>
      <c r="H23" s="546" t="s">
        <v>134</v>
      </c>
      <c r="I23" s="546" t="s">
        <v>135</v>
      </c>
      <c r="J23" s="547" t="s">
        <v>352</v>
      </c>
      <c r="K23" s="545" t="s">
        <v>339</v>
      </c>
      <c r="L23" s="749">
        <v>6.2533392574552508E-3</v>
      </c>
      <c r="M23" s="548">
        <v>1</v>
      </c>
      <c r="N23" s="549">
        <v>1.6168893782141394</v>
      </c>
      <c r="O23" s="754" t="s">
        <v>1434</v>
      </c>
      <c r="P23" s="750" t="s">
        <v>1388</v>
      </c>
      <c r="Q23" s="751">
        <v>4</v>
      </c>
      <c r="R23" s="751">
        <v>5</v>
      </c>
      <c r="S23" s="751" t="s">
        <v>194</v>
      </c>
      <c r="T23" s="751" t="s">
        <v>194</v>
      </c>
      <c r="U23" s="751" t="s">
        <v>194</v>
      </c>
      <c r="V23" s="751" t="s">
        <v>194</v>
      </c>
      <c r="W23" s="741">
        <v>32</v>
      </c>
      <c r="X23" s="742">
        <v>1.5</v>
      </c>
      <c r="Y23" s="743">
        <v>1.2941338353151037</v>
      </c>
      <c r="Z23" s="743">
        <v>1.6168893782141394</v>
      </c>
      <c r="AA23" s="744" t="s">
        <v>52</v>
      </c>
      <c r="AB23" s="745">
        <v>1.2</v>
      </c>
      <c r="AC23" s="745">
        <v>1.2</v>
      </c>
      <c r="AD23" s="745">
        <v>1</v>
      </c>
      <c r="AE23" s="745">
        <v>1</v>
      </c>
      <c r="AF23" s="745">
        <v>1</v>
      </c>
      <c r="AG23" s="745">
        <v>1</v>
      </c>
    </row>
    <row r="24" spans="1:33" s="755" customFormat="1" ht="24">
      <c r="A24" s="767">
        <v>3064</v>
      </c>
      <c r="B24" s="708" t="s">
        <v>469</v>
      </c>
      <c r="C24" s="736" t="s">
        <v>469</v>
      </c>
      <c r="D24" s="765">
        <v>4</v>
      </c>
      <c r="E24" s="753" t="s">
        <v>352</v>
      </c>
      <c r="F24" s="468" t="s">
        <v>137</v>
      </c>
      <c r="G24" s="545" t="s">
        <v>352</v>
      </c>
      <c r="H24" s="546" t="s">
        <v>134</v>
      </c>
      <c r="I24" s="546" t="s">
        <v>135</v>
      </c>
      <c r="J24" s="547" t="s">
        <v>352</v>
      </c>
      <c r="K24" s="545" t="s">
        <v>339</v>
      </c>
      <c r="L24" s="749">
        <v>4.7240604098466579E-3</v>
      </c>
      <c r="M24" s="548">
        <v>1</v>
      </c>
      <c r="N24" s="549">
        <v>1.6168893782141394</v>
      </c>
      <c r="O24" s="754" t="s">
        <v>1434</v>
      </c>
      <c r="P24" s="750" t="s">
        <v>1388</v>
      </c>
      <c r="Q24" s="751">
        <v>4</v>
      </c>
      <c r="R24" s="751">
        <v>5</v>
      </c>
      <c r="S24" s="751" t="s">
        <v>194</v>
      </c>
      <c r="T24" s="751" t="s">
        <v>194</v>
      </c>
      <c r="U24" s="751" t="s">
        <v>194</v>
      </c>
      <c r="V24" s="751" t="s">
        <v>194</v>
      </c>
      <c r="W24" s="741">
        <v>32</v>
      </c>
      <c r="X24" s="742">
        <v>1.5</v>
      </c>
      <c r="Y24" s="743">
        <v>1.2941338353151037</v>
      </c>
      <c r="Z24" s="743">
        <v>1.6168893782141394</v>
      </c>
      <c r="AA24" s="744" t="s">
        <v>52</v>
      </c>
      <c r="AB24" s="745">
        <v>1.2</v>
      </c>
      <c r="AC24" s="745">
        <v>1.2</v>
      </c>
      <c r="AD24" s="745">
        <v>1</v>
      </c>
      <c r="AE24" s="745">
        <v>1</v>
      </c>
      <c r="AF24" s="745">
        <v>1</v>
      </c>
      <c r="AG24" s="745">
        <v>1</v>
      </c>
    </row>
    <row r="25" spans="1:33" s="755" customFormat="1" ht="24">
      <c r="A25" s="767">
        <v>2281</v>
      </c>
      <c r="B25" s="708" t="s">
        <v>469</v>
      </c>
      <c r="C25" s="736" t="s">
        <v>469</v>
      </c>
      <c r="D25" s="765">
        <v>4</v>
      </c>
      <c r="E25" s="753" t="s">
        <v>352</v>
      </c>
      <c r="F25" s="468" t="s">
        <v>5</v>
      </c>
      <c r="G25" s="545" t="s">
        <v>352</v>
      </c>
      <c r="H25" s="546" t="s">
        <v>134</v>
      </c>
      <c r="I25" s="546" t="s">
        <v>135</v>
      </c>
      <c r="J25" s="547" t="s">
        <v>352</v>
      </c>
      <c r="K25" s="545" t="s">
        <v>339</v>
      </c>
      <c r="L25" s="749">
        <v>1.9829800000000018E-3</v>
      </c>
      <c r="M25" s="548">
        <v>1</v>
      </c>
      <c r="N25" s="549">
        <v>1.6168893782141394</v>
      </c>
      <c r="O25" s="754" t="s">
        <v>1434</v>
      </c>
      <c r="P25" s="750" t="s">
        <v>1388</v>
      </c>
      <c r="Q25" s="751">
        <v>4</v>
      </c>
      <c r="R25" s="751">
        <v>5</v>
      </c>
      <c r="S25" s="751" t="s">
        <v>194</v>
      </c>
      <c r="T25" s="751" t="s">
        <v>194</v>
      </c>
      <c r="U25" s="751" t="s">
        <v>194</v>
      </c>
      <c r="V25" s="751" t="s">
        <v>194</v>
      </c>
      <c r="W25" s="741">
        <v>32</v>
      </c>
      <c r="X25" s="742">
        <v>1.5</v>
      </c>
      <c r="Y25" s="743">
        <v>1.2941338353151037</v>
      </c>
      <c r="Z25" s="743">
        <v>1.6168893782141394</v>
      </c>
      <c r="AA25" s="744" t="s">
        <v>52</v>
      </c>
      <c r="AB25" s="745">
        <v>1.2</v>
      </c>
      <c r="AC25" s="745">
        <v>1.2</v>
      </c>
      <c r="AD25" s="745">
        <v>1</v>
      </c>
      <c r="AE25" s="745">
        <v>1</v>
      </c>
      <c r="AF25" s="745">
        <v>1</v>
      </c>
      <c r="AG25" s="745">
        <v>1</v>
      </c>
    </row>
    <row r="26" spans="1:33" s="755" customFormat="1" ht="24">
      <c r="A26" s="767">
        <v>2497</v>
      </c>
      <c r="B26" s="708" t="s">
        <v>469</v>
      </c>
      <c r="C26" s="736" t="s">
        <v>469</v>
      </c>
      <c r="D26" s="765">
        <v>4</v>
      </c>
      <c r="E26" s="753" t="s">
        <v>352</v>
      </c>
      <c r="F26" s="468" t="s">
        <v>937</v>
      </c>
      <c r="G26" s="545" t="s">
        <v>352</v>
      </c>
      <c r="H26" s="546" t="s">
        <v>134</v>
      </c>
      <c r="I26" s="546" t="s">
        <v>135</v>
      </c>
      <c r="J26" s="547" t="s">
        <v>352</v>
      </c>
      <c r="K26" s="545" t="s">
        <v>339</v>
      </c>
      <c r="L26" s="749">
        <v>5.0000000000000046E-6</v>
      </c>
      <c r="M26" s="548">
        <v>1</v>
      </c>
      <c r="N26" s="549">
        <v>3.0909055800049732</v>
      </c>
      <c r="O26" s="754" t="s">
        <v>1434</v>
      </c>
      <c r="P26" s="750" t="s">
        <v>1388</v>
      </c>
      <c r="Q26" s="751">
        <v>4</v>
      </c>
      <c r="R26" s="751">
        <v>5</v>
      </c>
      <c r="S26" s="751" t="s">
        <v>194</v>
      </c>
      <c r="T26" s="751" t="s">
        <v>194</v>
      </c>
      <c r="U26" s="751" t="s">
        <v>194</v>
      </c>
      <c r="V26" s="751" t="s">
        <v>194</v>
      </c>
      <c r="W26" s="741">
        <v>34</v>
      </c>
      <c r="X26" s="742">
        <v>3</v>
      </c>
      <c r="Y26" s="743">
        <v>1.2941338353151037</v>
      </c>
      <c r="Z26" s="743">
        <v>3.0909055800049732</v>
      </c>
      <c r="AA26" s="744" t="s">
        <v>52</v>
      </c>
      <c r="AB26" s="745">
        <v>1.2</v>
      </c>
      <c r="AC26" s="745">
        <v>1.2</v>
      </c>
      <c r="AD26" s="745">
        <v>1</v>
      </c>
      <c r="AE26" s="745">
        <v>1</v>
      </c>
      <c r="AF26" s="745">
        <v>1</v>
      </c>
      <c r="AG26" s="745">
        <v>1</v>
      </c>
    </row>
    <row r="27" spans="1:33">
      <c r="A27" s="759"/>
      <c r="F27" s="768" t="s">
        <v>1390</v>
      </c>
      <c r="G27" s="769">
        <v>0.99</v>
      </c>
      <c r="H27" s="768"/>
      <c r="I27" s="768"/>
      <c r="J27" s="768"/>
      <c r="K27" s="768"/>
    </row>
    <row r="28" spans="1:33">
      <c r="A28" s="767">
        <v>2497</v>
      </c>
    </row>
  </sheetData>
  <mergeCells count="1">
    <mergeCell ref="Q1:V1"/>
  </mergeCells>
  <conditionalFormatting sqref="L1">
    <cfRule type="cellIs" dxfId="1738" priority="1" stopIfTrue="1" operator="equal">
      <formula>$F8</formula>
    </cfRule>
  </conditionalFormatting>
  <conditionalFormatting sqref="Q7:V26">
    <cfRule type="cellIs" dxfId="1737" priority="2" stopIfTrue="1" operator="notBetween">
      <formula>1</formula>
      <formula>5</formula>
    </cfRule>
  </conditionalFormatting>
  <conditionalFormatting sqref="AB7:AG26">
    <cfRule type="cellIs" dxfId="1736" priority="3" stopIfTrue="1" operator="equal">
      <formula>0</formula>
    </cfRule>
  </conditionalFormatting>
  <conditionalFormatting sqref="B8:B13 B15:B26">
    <cfRule type="cellIs" dxfId="1735" priority="4" stopIfTrue="1" operator="notEqual">
      <formula>""</formula>
    </cfRule>
  </conditionalFormatting>
  <dataValidations count="28">
    <dataValidation allowBlank="1" showInputMessage="1" showErrorMessage="1" prompt="always 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xr:uid="{00000000-0002-0000-0700-000000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JE2:JE3 TA2:TA3 ACW2:ACW3 AMS2:AMS3 AWO2:AWO3 BGK2:BGK3 BQG2:BQG3 CAC2:CAC3 CJY2:CJY3 CTU2:CTU3 DDQ2:DDQ3 DNM2:DNM3 DXI2:DXI3 EHE2:EHE3 ERA2:ERA3 FAW2:FAW3 FKS2:FKS3 FUO2:FUO3 GEK2:GEK3 GOG2:GOG3 GYC2:GYC3 HHY2:HHY3 HRU2:HRU3 IBQ2:IBQ3 ILM2:ILM3 IVI2:IVI3 JFE2:JFE3 JPA2:JPA3 JYW2:JYW3 KIS2:KIS3 KSO2:KSO3 LCK2:LCK3 LMG2:LMG3 LWC2:LWC3 MFY2:MFY3 MPU2:MPU3 MZQ2:MZQ3 NJM2:NJM3 NTI2:NTI3 ODE2:ODE3 ONA2:ONA3 OWW2:OWW3 PGS2:PGS3 PQO2:PQO3 QAK2:QAK3 QKG2:QKG3 QUC2:QUC3 RDY2:RDY3 RNU2:RNU3 RXQ2:RXQ3 SHM2:SHM3 SRI2:SRI3 TBE2:TBE3 TLA2:TLA3 TUW2:TUW3 UES2:UES3 UOO2:UOO3 UYK2:UYK3 VIG2:VIG3 VSC2:VSC3 WBY2:WBY3 WLU2:WLU3 WVQ2:WVQ3 I65538:I65539 JE65538:JE65539 TA65538:TA65539 ACW65538:ACW65539 AMS65538:AMS65539 AWO65538:AWO65539 BGK65538:BGK65539 BQG65538:BQG65539 CAC65538:CAC65539 CJY65538:CJY65539 CTU65538:CTU65539 DDQ65538:DDQ65539 DNM65538:DNM65539 DXI65538:DXI65539 EHE65538:EHE65539 ERA65538:ERA65539 FAW65538:FAW65539 FKS65538:FKS65539 FUO65538:FUO65539 GEK65538:GEK65539 GOG65538:GOG65539 GYC65538:GYC65539 HHY65538:HHY65539 HRU65538:HRU65539 IBQ65538:IBQ65539 ILM65538:ILM65539 IVI65538:IVI65539 JFE65538:JFE65539 JPA65538:JPA65539 JYW65538:JYW65539 KIS65538:KIS65539 KSO65538:KSO65539 LCK65538:LCK65539 LMG65538:LMG65539 LWC65538:LWC65539 MFY65538:MFY65539 MPU65538:MPU65539 MZQ65538:MZQ65539 NJM65538:NJM65539 NTI65538:NTI65539 ODE65538:ODE65539 ONA65538:ONA65539 OWW65538:OWW65539 PGS65538:PGS65539 PQO65538:PQO65539 QAK65538:QAK65539 QKG65538:QKG65539 QUC65538:QUC65539 RDY65538:RDY65539 RNU65538:RNU65539 RXQ65538:RXQ65539 SHM65538:SHM65539 SRI65538:SRI65539 TBE65538:TBE65539 TLA65538:TLA65539 TUW65538:TUW65539 UES65538:UES65539 UOO65538:UOO65539 UYK65538:UYK65539 VIG65538:VIG65539 VSC65538:VSC65539 WBY65538:WBY65539 WLU65538:WLU65539 WVQ65538:WVQ65539 I131074:I131075 JE131074:JE131075 TA131074:TA131075 ACW131074:ACW131075 AMS131074:AMS131075 AWO131074:AWO131075 BGK131074:BGK131075 BQG131074:BQG131075 CAC131074:CAC131075 CJY131074:CJY131075 CTU131074:CTU131075 DDQ131074:DDQ131075 DNM131074:DNM131075 DXI131074:DXI131075 EHE131074:EHE131075 ERA131074:ERA131075 FAW131074:FAW131075 FKS131074:FKS131075 FUO131074:FUO131075 GEK131074:GEK131075 GOG131074:GOG131075 GYC131074:GYC131075 HHY131074:HHY131075 HRU131074:HRU131075 IBQ131074:IBQ131075 ILM131074:ILM131075 IVI131074:IVI131075 JFE131074:JFE131075 JPA131074:JPA131075 JYW131074:JYW131075 KIS131074:KIS131075 KSO131074:KSO131075 LCK131074:LCK131075 LMG131074:LMG131075 LWC131074:LWC131075 MFY131074:MFY131075 MPU131074:MPU131075 MZQ131074:MZQ131075 NJM131074:NJM131075 NTI131074:NTI131075 ODE131074:ODE131075 ONA131074:ONA131075 OWW131074:OWW131075 PGS131074:PGS131075 PQO131074:PQO131075 QAK131074:QAK131075 QKG131074:QKG131075 QUC131074:QUC131075 RDY131074:RDY131075 RNU131074:RNU131075 RXQ131074:RXQ131075 SHM131074:SHM131075 SRI131074:SRI131075 TBE131074:TBE131075 TLA131074:TLA131075 TUW131074:TUW131075 UES131074:UES131075 UOO131074:UOO131075 UYK131074:UYK131075 VIG131074:VIG131075 VSC131074:VSC131075 WBY131074:WBY131075 WLU131074:WLU131075 WVQ131074:WVQ131075 I196610:I196611 JE196610:JE196611 TA196610:TA196611 ACW196610:ACW196611 AMS196610:AMS196611 AWO196610:AWO196611 BGK196610:BGK196611 BQG196610:BQG196611 CAC196610:CAC196611 CJY196610:CJY196611 CTU196610:CTU196611 DDQ196610:DDQ196611 DNM196610:DNM196611 DXI196610:DXI196611 EHE196610:EHE196611 ERA196610:ERA196611 FAW196610:FAW196611 FKS196610:FKS196611 FUO196610:FUO196611 GEK196610:GEK196611 GOG196610:GOG196611 GYC196610:GYC196611 HHY196610:HHY196611 HRU196610:HRU196611 IBQ196610:IBQ196611 ILM196610:ILM196611 IVI196610:IVI196611 JFE196610:JFE196611 JPA196610:JPA196611 JYW196610:JYW196611 KIS196610:KIS196611 KSO196610:KSO196611 LCK196610:LCK196611 LMG196610:LMG196611 LWC196610:LWC196611 MFY196610:MFY196611 MPU196610:MPU196611 MZQ196610:MZQ196611 NJM196610:NJM196611 NTI196610:NTI196611 ODE196610:ODE196611 ONA196610:ONA196611 OWW196610:OWW196611 PGS196610:PGS196611 PQO196610:PQO196611 QAK196610:QAK196611 QKG196610:QKG196611 QUC196610:QUC196611 RDY196610:RDY196611 RNU196610:RNU196611 RXQ196610:RXQ196611 SHM196610:SHM196611 SRI196610:SRI196611 TBE196610:TBE196611 TLA196610:TLA196611 TUW196610:TUW196611 UES196610:UES196611 UOO196610:UOO196611 UYK196610:UYK196611 VIG196610:VIG196611 VSC196610:VSC196611 WBY196610:WBY196611 WLU196610:WLU196611 WVQ196610:WVQ196611 I262146:I262147 JE262146:JE262147 TA262146:TA262147 ACW262146:ACW262147 AMS262146:AMS262147 AWO262146:AWO262147 BGK262146:BGK262147 BQG262146:BQG262147 CAC262146:CAC262147 CJY262146:CJY262147 CTU262146:CTU262147 DDQ262146:DDQ262147 DNM262146:DNM262147 DXI262146:DXI262147 EHE262146:EHE262147 ERA262146:ERA262147 FAW262146:FAW262147 FKS262146:FKS262147 FUO262146:FUO262147 GEK262146:GEK262147 GOG262146:GOG262147 GYC262146:GYC262147 HHY262146:HHY262147 HRU262146:HRU262147 IBQ262146:IBQ262147 ILM262146:ILM262147 IVI262146:IVI262147 JFE262146:JFE262147 JPA262146:JPA262147 JYW262146:JYW262147 KIS262146:KIS262147 KSO262146:KSO262147 LCK262146:LCK262147 LMG262146:LMG262147 LWC262146:LWC262147 MFY262146:MFY262147 MPU262146:MPU262147 MZQ262146:MZQ262147 NJM262146:NJM262147 NTI262146:NTI262147 ODE262146:ODE262147 ONA262146:ONA262147 OWW262146:OWW262147 PGS262146:PGS262147 PQO262146:PQO262147 QAK262146:QAK262147 QKG262146:QKG262147 QUC262146:QUC262147 RDY262146:RDY262147 RNU262146:RNU262147 RXQ262146:RXQ262147 SHM262146:SHM262147 SRI262146:SRI262147 TBE262146:TBE262147 TLA262146:TLA262147 TUW262146:TUW262147 UES262146:UES262147 UOO262146:UOO262147 UYK262146:UYK262147 VIG262146:VIG262147 VSC262146:VSC262147 WBY262146:WBY262147 WLU262146:WLU262147 WVQ262146:WVQ262147 I327682:I327683 JE327682:JE327683 TA327682:TA327683 ACW327682:ACW327683 AMS327682:AMS327683 AWO327682:AWO327683 BGK327682:BGK327683 BQG327682:BQG327683 CAC327682:CAC327683 CJY327682:CJY327683 CTU327682:CTU327683 DDQ327682:DDQ327683 DNM327682:DNM327683 DXI327682:DXI327683 EHE327682:EHE327683 ERA327682:ERA327683 FAW327682:FAW327683 FKS327682:FKS327683 FUO327682:FUO327683 GEK327682:GEK327683 GOG327682:GOG327683 GYC327682:GYC327683 HHY327682:HHY327683 HRU327682:HRU327683 IBQ327682:IBQ327683 ILM327682:ILM327683 IVI327682:IVI327683 JFE327682:JFE327683 JPA327682:JPA327683 JYW327682:JYW327683 KIS327682:KIS327683 KSO327682:KSO327683 LCK327682:LCK327683 LMG327682:LMG327683 LWC327682:LWC327683 MFY327682:MFY327683 MPU327682:MPU327683 MZQ327682:MZQ327683 NJM327682:NJM327683 NTI327682:NTI327683 ODE327682:ODE327683 ONA327682:ONA327683 OWW327682:OWW327683 PGS327682:PGS327683 PQO327682:PQO327683 QAK327682:QAK327683 QKG327682:QKG327683 QUC327682:QUC327683 RDY327682:RDY327683 RNU327682:RNU327683 RXQ327682:RXQ327683 SHM327682:SHM327683 SRI327682:SRI327683 TBE327682:TBE327683 TLA327682:TLA327683 TUW327682:TUW327683 UES327682:UES327683 UOO327682:UOO327683 UYK327682:UYK327683 VIG327682:VIG327683 VSC327682:VSC327683 WBY327682:WBY327683 WLU327682:WLU327683 WVQ327682:WVQ327683 I393218:I393219 JE393218:JE393219 TA393218:TA393219 ACW393218:ACW393219 AMS393218:AMS393219 AWO393218:AWO393219 BGK393218:BGK393219 BQG393218:BQG393219 CAC393218:CAC393219 CJY393218:CJY393219 CTU393218:CTU393219 DDQ393218:DDQ393219 DNM393218:DNM393219 DXI393218:DXI393219 EHE393218:EHE393219 ERA393218:ERA393219 FAW393218:FAW393219 FKS393218:FKS393219 FUO393218:FUO393219 GEK393218:GEK393219 GOG393218:GOG393219 GYC393218:GYC393219 HHY393218:HHY393219 HRU393218:HRU393219 IBQ393218:IBQ393219 ILM393218:ILM393219 IVI393218:IVI393219 JFE393218:JFE393219 JPA393218:JPA393219 JYW393218:JYW393219 KIS393218:KIS393219 KSO393218:KSO393219 LCK393218:LCK393219 LMG393218:LMG393219 LWC393218:LWC393219 MFY393218:MFY393219 MPU393218:MPU393219 MZQ393218:MZQ393219 NJM393218:NJM393219 NTI393218:NTI393219 ODE393218:ODE393219 ONA393218:ONA393219 OWW393218:OWW393219 PGS393218:PGS393219 PQO393218:PQO393219 QAK393218:QAK393219 QKG393218:QKG393219 QUC393218:QUC393219 RDY393218:RDY393219 RNU393218:RNU393219 RXQ393218:RXQ393219 SHM393218:SHM393219 SRI393218:SRI393219 TBE393218:TBE393219 TLA393218:TLA393219 TUW393218:TUW393219 UES393218:UES393219 UOO393218:UOO393219 UYK393218:UYK393219 VIG393218:VIG393219 VSC393218:VSC393219 WBY393218:WBY393219 WLU393218:WLU393219 WVQ393218:WVQ393219 I458754:I458755 JE458754:JE458755 TA458754:TA458755 ACW458754:ACW458755 AMS458754:AMS458755 AWO458754:AWO458755 BGK458754:BGK458755 BQG458754:BQG458755 CAC458754:CAC458755 CJY458754:CJY458755 CTU458754:CTU458755 DDQ458754:DDQ458755 DNM458754:DNM458755 DXI458754:DXI458755 EHE458754:EHE458755 ERA458754:ERA458755 FAW458754:FAW458755 FKS458754:FKS458755 FUO458754:FUO458755 GEK458754:GEK458755 GOG458754:GOG458755 GYC458754:GYC458755 HHY458754:HHY458755 HRU458754:HRU458755 IBQ458754:IBQ458755 ILM458754:ILM458755 IVI458754:IVI458755 JFE458754:JFE458755 JPA458754:JPA458755 JYW458754:JYW458755 KIS458754:KIS458755 KSO458754:KSO458755 LCK458754:LCK458755 LMG458754:LMG458755 LWC458754:LWC458755 MFY458754:MFY458755 MPU458754:MPU458755 MZQ458754:MZQ458755 NJM458754:NJM458755 NTI458754:NTI458755 ODE458754:ODE458755 ONA458754:ONA458755 OWW458754:OWW458755 PGS458754:PGS458755 PQO458754:PQO458755 QAK458754:QAK458755 QKG458754:QKG458755 QUC458754:QUC458755 RDY458754:RDY458755 RNU458754:RNU458755 RXQ458754:RXQ458755 SHM458754:SHM458755 SRI458754:SRI458755 TBE458754:TBE458755 TLA458754:TLA458755 TUW458754:TUW458755 UES458754:UES458755 UOO458754:UOO458755 UYK458754:UYK458755 VIG458754:VIG458755 VSC458754:VSC458755 WBY458754:WBY458755 WLU458754:WLU458755 WVQ458754:WVQ458755 I524290:I524291 JE524290:JE524291 TA524290:TA524291 ACW524290:ACW524291 AMS524290:AMS524291 AWO524290:AWO524291 BGK524290:BGK524291 BQG524290:BQG524291 CAC524290:CAC524291 CJY524290:CJY524291 CTU524290:CTU524291 DDQ524290:DDQ524291 DNM524290:DNM524291 DXI524290:DXI524291 EHE524290:EHE524291 ERA524290:ERA524291 FAW524290:FAW524291 FKS524290:FKS524291 FUO524290:FUO524291 GEK524290:GEK524291 GOG524290:GOG524291 GYC524290:GYC524291 HHY524290:HHY524291 HRU524290:HRU524291 IBQ524290:IBQ524291 ILM524290:ILM524291 IVI524290:IVI524291 JFE524290:JFE524291 JPA524290:JPA524291 JYW524290:JYW524291 KIS524290:KIS524291 KSO524290:KSO524291 LCK524290:LCK524291 LMG524290:LMG524291 LWC524290:LWC524291 MFY524290:MFY524291 MPU524290:MPU524291 MZQ524290:MZQ524291 NJM524290:NJM524291 NTI524290:NTI524291 ODE524290:ODE524291 ONA524290:ONA524291 OWW524290:OWW524291 PGS524290:PGS524291 PQO524290:PQO524291 QAK524290:QAK524291 QKG524290:QKG524291 QUC524290:QUC524291 RDY524290:RDY524291 RNU524290:RNU524291 RXQ524290:RXQ524291 SHM524290:SHM524291 SRI524290:SRI524291 TBE524290:TBE524291 TLA524290:TLA524291 TUW524290:TUW524291 UES524290:UES524291 UOO524290:UOO524291 UYK524290:UYK524291 VIG524290:VIG524291 VSC524290:VSC524291 WBY524290:WBY524291 WLU524290:WLU524291 WVQ524290:WVQ524291 I589826:I589827 JE589826:JE589827 TA589826:TA589827 ACW589826:ACW589827 AMS589826:AMS589827 AWO589826:AWO589827 BGK589826:BGK589827 BQG589826:BQG589827 CAC589826:CAC589827 CJY589826:CJY589827 CTU589826:CTU589827 DDQ589826:DDQ589827 DNM589826:DNM589827 DXI589826:DXI589827 EHE589826:EHE589827 ERA589826:ERA589827 FAW589826:FAW589827 FKS589826:FKS589827 FUO589826:FUO589827 GEK589826:GEK589827 GOG589826:GOG589827 GYC589826:GYC589827 HHY589826:HHY589827 HRU589826:HRU589827 IBQ589826:IBQ589827 ILM589826:ILM589827 IVI589826:IVI589827 JFE589826:JFE589827 JPA589826:JPA589827 JYW589826:JYW589827 KIS589826:KIS589827 KSO589826:KSO589827 LCK589826:LCK589827 LMG589826:LMG589827 LWC589826:LWC589827 MFY589826:MFY589827 MPU589826:MPU589827 MZQ589826:MZQ589827 NJM589826:NJM589827 NTI589826:NTI589827 ODE589826:ODE589827 ONA589826:ONA589827 OWW589826:OWW589827 PGS589826:PGS589827 PQO589826:PQO589827 QAK589826:QAK589827 QKG589826:QKG589827 QUC589826:QUC589827 RDY589826:RDY589827 RNU589826:RNU589827 RXQ589826:RXQ589827 SHM589826:SHM589827 SRI589826:SRI589827 TBE589826:TBE589827 TLA589826:TLA589827 TUW589826:TUW589827 UES589826:UES589827 UOO589826:UOO589827 UYK589826:UYK589827 VIG589826:VIG589827 VSC589826:VSC589827 WBY589826:WBY589827 WLU589826:WLU589827 WVQ589826:WVQ589827 I655362:I655363 JE655362:JE655363 TA655362:TA655363 ACW655362:ACW655363 AMS655362:AMS655363 AWO655362:AWO655363 BGK655362:BGK655363 BQG655362:BQG655363 CAC655362:CAC655363 CJY655362:CJY655363 CTU655362:CTU655363 DDQ655362:DDQ655363 DNM655362:DNM655363 DXI655362:DXI655363 EHE655362:EHE655363 ERA655362:ERA655363 FAW655362:FAW655363 FKS655362:FKS655363 FUO655362:FUO655363 GEK655362:GEK655363 GOG655362:GOG655363 GYC655362:GYC655363 HHY655362:HHY655363 HRU655362:HRU655363 IBQ655362:IBQ655363 ILM655362:ILM655363 IVI655362:IVI655363 JFE655362:JFE655363 JPA655362:JPA655363 JYW655362:JYW655363 KIS655362:KIS655363 KSO655362:KSO655363 LCK655362:LCK655363 LMG655362:LMG655363 LWC655362:LWC655363 MFY655362:MFY655363 MPU655362:MPU655363 MZQ655362:MZQ655363 NJM655362:NJM655363 NTI655362:NTI655363 ODE655362:ODE655363 ONA655362:ONA655363 OWW655362:OWW655363 PGS655362:PGS655363 PQO655362:PQO655363 QAK655362:QAK655363 QKG655362:QKG655363 QUC655362:QUC655363 RDY655362:RDY655363 RNU655362:RNU655363 RXQ655362:RXQ655363 SHM655362:SHM655363 SRI655362:SRI655363 TBE655362:TBE655363 TLA655362:TLA655363 TUW655362:TUW655363 UES655362:UES655363 UOO655362:UOO655363 UYK655362:UYK655363 VIG655362:VIG655363 VSC655362:VSC655363 WBY655362:WBY655363 WLU655362:WLU655363 WVQ655362:WVQ655363 I720898:I720899 JE720898:JE720899 TA720898:TA720899 ACW720898:ACW720899 AMS720898:AMS720899 AWO720898:AWO720899 BGK720898:BGK720899 BQG720898:BQG720899 CAC720898:CAC720899 CJY720898:CJY720899 CTU720898:CTU720899 DDQ720898:DDQ720899 DNM720898:DNM720899 DXI720898:DXI720899 EHE720898:EHE720899 ERA720898:ERA720899 FAW720898:FAW720899 FKS720898:FKS720899 FUO720898:FUO720899 GEK720898:GEK720899 GOG720898:GOG720899 GYC720898:GYC720899 HHY720898:HHY720899 HRU720898:HRU720899 IBQ720898:IBQ720899 ILM720898:ILM720899 IVI720898:IVI720899 JFE720898:JFE720899 JPA720898:JPA720899 JYW720898:JYW720899 KIS720898:KIS720899 KSO720898:KSO720899 LCK720898:LCK720899 LMG720898:LMG720899 LWC720898:LWC720899 MFY720898:MFY720899 MPU720898:MPU720899 MZQ720898:MZQ720899 NJM720898:NJM720899 NTI720898:NTI720899 ODE720898:ODE720899 ONA720898:ONA720899 OWW720898:OWW720899 PGS720898:PGS720899 PQO720898:PQO720899 QAK720898:QAK720899 QKG720898:QKG720899 QUC720898:QUC720899 RDY720898:RDY720899 RNU720898:RNU720899 RXQ720898:RXQ720899 SHM720898:SHM720899 SRI720898:SRI720899 TBE720898:TBE720899 TLA720898:TLA720899 TUW720898:TUW720899 UES720898:UES720899 UOO720898:UOO720899 UYK720898:UYK720899 VIG720898:VIG720899 VSC720898:VSC720899 WBY720898:WBY720899 WLU720898:WLU720899 WVQ720898:WVQ720899 I786434:I786435 JE786434:JE786435 TA786434:TA786435 ACW786434:ACW786435 AMS786434:AMS786435 AWO786434:AWO786435 BGK786434:BGK786435 BQG786434:BQG786435 CAC786434:CAC786435 CJY786434:CJY786435 CTU786434:CTU786435 DDQ786434:DDQ786435 DNM786434:DNM786435 DXI786434:DXI786435 EHE786434:EHE786435 ERA786434:ERA786435 FAW786434:FAW786435 FKS786434:FKS786435 FUO786434:FUO786435 GEK786434:GEK786435 GOG786434:GOG786435 GYC786434:GYC786435 HHY786434:HHY786435 HRU786434:HRU786435 IBQ786434:IBQ786435 ILM786434:ILM786435 IVI786434:IVI786435 JFE786434:JFE786435 JPA786434:JPA786435 JYW786434:JYW786435 KIS786434:KIS786435 KSO786434:KSO786435 LCK786434:LCK786435 LMG786434:LMG786435 LWC786434:LWC786435 MFY786434:MFY786435 MPU786434:MPU786435 MZQ786434:MZQ786435 NJM786434:NJM786435 NTI786434:NTI786435 ODE786434:ODE786435 ONA786434:ONA786435 OWW786434:OWW786435 PGS786434:PGS786435 PQO786434:PQO786435 QAK786434:QAK786435 QKG786434:QKG786435 QUC786434:QUC786435 RDY786434:RDY786435 RNU786434:RNU786435 RXQ786434:RXQ786435 SHM786434:SHM786435 SRI786434:SRI786435 TBE786434:TBE786435 TLA786434:TLA786435 TUW786434:TUW786435 UES786434:UES786435 UOO786434:UOO786435 UYK786434:UYK786435 VIG786434:VIG786435 VSC786434:VSC786435 WBY786434:WBY786435 WLU786434:WLU786435 WVQ786434:WVQ786435 I851970:I851971 JE851970:JE851971 TA851970:TA851971 ACW851970:ACW851971 AMS851970:AMS851971 AWO851970:AWO851971 BGK851970:BGK851971 BQG851970:BQG851971 CAC851970:CAC851971 CJY851970:CJY851971 CTU851970:CTU851971 DDQ851970:DDQ851971 DNM851970:DNM851971 DXI851970:DXI851971 EHE851970:EHE851971 ERA851970:ERA851971 FAW851970:FAW851971 FKS851970:FKS851971 FUO851970:FUO851971 GEK851970:GEK851971 GOG851970:GOG851971 GYC851970:GYC851971 HHY851970:HHY851971 HRU851970:HRU851971 IBQ851970:IBQ851971 ILM851970:ILM851971 IVI851970:IVI851971 JFE851970:JFE851971 JPA851970:JPA851971 JYW851970:JYW851971 KIS851970:KIS851971 KSO851970:KSO851971 LCK851970:LCK851971 LMG851970:LMG851971 LWC851970:LWC851971 MFY851970:MFY851971 MPU851970:MPU851971 MZQ851970:MZQ851971 NJM851970:NJM851971 NTI851970:NTI851971 ODE851970:ODE851971 ONA851970:ONA851971 OWW851970:OWW851971 PGS851970:PGS851971 PQO851970:PQO851971 QAK851970:QAK851971 QKG851970:QKG851971 QUC851970:QUC851971 RDY851970:RDY851971 RNU851970:RNU851971 RXQ851970:RXQ851971 SHM851970:SHM851971 SRI851970:SRI851971 TBE851970:TBE851971 TLA851970:TLA851971 TUW851970:TUW851971 UES851970:UES851971 UOO851970:UOO851971 UYK851970:UYK851971 VIG851970:VIG851971 VSC851970:VSC851971 WBY851970:WBY851971 WLU851970:WLU851971 WVQ851970:WVQ851971 I917506:I917507 JE917506:JE917507 TA917506:TA917507 ACW917506:ACW917507 AMS917506:AMS917507 AWO917506:AWO917507 BGK917506:BGK917507 BQG917506:BQG917507 CAC917506:CAC917507 CJY917506:CJY917507 CTU917506:CTU917507 DDQ917506:DDQ917507 DNM917506:DNM917507 DXI917506:DXI917507 EHE917506:EHE917507 ERA917506:ERA917507 FAW917506:FAW917507 FKS917506:FKS917507 FUO917506:FUO917507 GEK917506:GEK917507 GOG917506:GOG917507 GYC917506:GYC917507 HHY917506:HHY917507 HRU917506:HRU917507 IBQ917506:IBQ917507 ILM917506:ILM917507 IVI917506:IVI917507 JFE917506:JFE917507 JPA917506:JPA917507 JYW917506:JYW917507 KIS917506:KIS917507 KSO917506:KSO917507 LCK917506:LCK917507 LMG917506:LMG917507 LWC917506:LWC917507 MFY917506:MFY917507 MPU917506:MPU917507 MZQ917506:MZQ917507 NJM917506:NJM917507 NTI917506:NTI917507 ODE917506:ODE917507 ONA917506:ONA917507 OWW917506:OWW917507 PGS917506:PGS917507 PQO917506:PQO917507 QAK917506:QAK917507 QKG917506:QKG917507 QUC917506:QUC917507 RDY917506:RDY917507 RNU917506:RNU917507 RXQ917506:RXQ917507 SHM917506:SHM917507 SRI917506:SRI917507 TBE917506:TBE917507 TLA917506:TLA917507 TUW917506:TUW917507 UES917506:UES917507 UOO917506:UOO917507 UYK917506:UYK917507 VIG917506:VIG917507 VSC917506:VSC917507 WBY917506:WBY917507 WLU917506:WLU917507 WVQ917506:WVQ917507 I983042:I983043 JE983042:JE983043 TA983042:TA983043 ACW983042:ACW983043 AMS983042:AMS983043 AWO983042:AWO983043 BGK983042:BGK983043 BQG983042:BQG983043 CAC983042:CAC983043 CJY983042:CJY983043 CTU983042:CTU983043 DDQ983042:DDQ983043 DNM983042:DNM983043 DXI983042:DXI983043 EHE983042:EHE983043 ERA983042:ERA983043 FAW983042:FAW983043 FKS983042:FKS983043 FUO983042:FUO983043 GEK983042:GEK983043 GOG983042:GOG983043 GYC983042:GYC983043 HHY983042:HHY983043 HRU983042:HRU983043 IBQ983042:IBQ983043 ILM983042:ILM983043 IVI983042:IVI983043 JFE983042:JFE983043 JPA983042:JPA983043 JYW983042:JYW983043 KIS983042:KIS983043 KSO983042:KSO983043 LCK983042:LCK983043 LMG983042:LMG983043 LWC983042:LWC983043 MFY983042:MFY983043 MPU983042:MPU983043 MZQ983042:MZQ983043 NJM983042:NJM983043 NTI983042:NTI983043 ODE983042:ODE983043 ONA983042:ONA983043 OWW983042:OWW983043 PGS983042:PGS983043 PQO983042:PQO983043 QAK983042:QAK983043 QKG983042:QKG983043 QUC983042:QUC983043 RDY983042:RDY983043 RNU983042:RNU983043 RXQ983042:RXQ983043 SHM983042:SHM983043 SRI983042:SRI983043 TBE983042:TBE983043 TLA983042:TLA983043 TUW983042:TUW983043 UES983042:UES983043 UOO983042:UOO983043 UYK983042:UYK983043 VIG983042:VIG983043 VSC983042:VSC983043 WBY983042:WBY983043 WLU983042:WLU983043 WVQ983042:WVQ983043" xr:uid="{00000000-0002-0000-0700-000001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xr:uid="{00000000-0002-0000-0700-000002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JA2:JA3 SW2:SW3 ACS2:ACS3 AMO2:AMO3 AWK2:AWK3 BGG2:BGG3 BQC2:BQC3 BZY2:BZY3 CJU2:CJU3 CTQ2:CTQ3 DDM2:DDM3 DNI2:DNI3 DXE2:DXE3 EHA2:EHA3 EQW2:EQW3 FAS2:FAS3 FKO2:FKO3 FUK2:FUK3 GEG2:GEG3 GOC2:GOC3 GXY2:GXY3 HHU2:HHU3 HRQ2:HRQ3 IBM2:IBM3 ILI2:ILI3 IVE2:IVE3 JFA2:JFA3 JOW2:JOW3 JYS2:JYS3 KIO2:KIO3 KSK2:KSK3 LCG2:LCG3 LMC2:LMC3 LVY2:LVY3 MFU2:MFU3 MPQ2:MPQ3 MZM2:MZM3 NJI2:NJI3 NTE2:NTE3 ODA2:ODA3 OMW2:OMW3 OWS2:OWS3 PGO2:PGO3 PQK2:PQK3 QAG2:QAG3 QKC2:QKC3 QTY2:QTY3 RDU2:RDU3 RNQ2:RNQ3 RXM2:RXM3 SHI2:SHI3 SRE2:SRE3 TBA2:TBA3 TKW2:TKW3 TUS2:TUS3 UEO2:UEO3 UOK2:UOK3 UYG2:UYG3 VIC2:VIC3 VRY2:VRY3 WBU2:WBU3 WLQ2:WLQ3 WVM2:WVM3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00000000-0002-0000-0700-000003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JC2:JC3 SY2:SY3 ACU2:ACU3 AMQ2:AMQ3 AWM2:AWM3 BGI2:BGI3 BQE2:BQE3 CAA2:CAA3 CJW2:CJW3 CTS2:CTS3 DDO2:DDO3 DNK2:DNK3 DXG2:DXG3 EHC2:EHC3 EQY2:EQY3 FAU2:FAU3 FKQ2:FKQ3 FUM2:FUM3 GEI2:GEI3 GOE2:GOE3 GYA2:GYA3 HHW2:HHW3 HRS2:HRS3 IBO2:IBO3 ILK2:ILK3 IVG2:IVG3 JFC2:JFC3 JOY2:JOY3 JYU2:JYU3 KIQ2:KIQ3 KSM2:KSM3 LCI2:LCI3 LME2:LME3 LWA2:LWA3 MFW2:MFW3 MPS2:MPS3 MZO2:MZO3 NJK2:NJK3 NTG2:NTG3 ODC2:ODC3 OMY2:OMY3 OWU2:OWU3 PGQ2:PGQ3 PQM2:PQM3 QAI2:QAI3 QKE2:QKE3 QUA2:QUA3 RDW2:RDW3 RNS2:RNS3 RXO2:RXO3 SHK2:SHK3 SRG2:SRG3 TBC2:TBC3 TKY2:TKY3 TUU2:TUU3 UEQ2:UEQ3 UOM2:UOM3 UYI2:UYI3 VIE2:VIE3 VSA2:VSA3 WBW2:WBW3 WLS2:WLS3 WVO2:WVO3 G65538:G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G131074:G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G196610:G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G262146:G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G327682:G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G393218:G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G458754:G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G524290:G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G589826:G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G655362:G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G720898:G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G786434:G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G851970:G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G917506:G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G983042:G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WVO983042:WVO983043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0700-000004000000}"/>
    <dataValidation allowBlank="1" showInputMessage="1" showErrorMessage="1" promptTitle="Name" prompt="Name of the exchange (elementary flow or intermediate product flow) in English language. "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538:F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F131074:F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F196610:F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F262146:F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F327682:F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F393218:F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F458754:F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F524290:F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F589826:F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F655362:F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F720898:F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F786434:F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F851970:F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F917506:F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F983042:F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00000000-0002-0000-0700-000005000000}"/>
    <dataValidation allowBlank="1" showInputMessage="1" showErrorMessage="1" promptTitle="Infrastructure" prompt="Describes whether the intermediate product flow from or to the unit process is an infrastructure process or not._x000a__x000a_Not applicable to elementary flows."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2:J3 JF2:JF3 TB2:TB3 ACX2:ACX3 AMT2:AMT3 AWP2:AWP3 BGL2:BGL3 BQH2:BQH3 CAD2:CAD3 CJZ2:CJZ3 CTV2:CTV3 DDR2:DDR3 DNN2:DNN3 DXJ2:DXJ3 EHF2:EHF3 ERB2:ERB3 FAX2:FAX3 FKT2:FKT3 FUP2:FUP3 GEL2:GEL3 GOH2:GOH3 GYD2:GYD3 HHZ2:HHZ3 HRV2:HRV3 IBR2:IBR3 ILN2:ILN3 IVJ2:IVJ3 JFF2:JFF3 JPB2:JPB3 JYX2:JYX3 KIT2:KIT3 KSP2:KSP3 LCL2:LCL3 LMH2:LMH3 LWD2:LWD3 MFZ2:MFZ3 MPV2:MPV3 MZR2:MZR3 NJN2:NJN3 NTJ2:NTJ3 ODF2:ODF3 ONB2:ONB3 OWX2:OWX3 PGT2:PGT3 PQP2:PQP3 QAL2:QAL3 QKH2:QKH3 QUD2:QUD3 RDZ2:RDZ3 RNV2:RNV3 RXR2:RXR3 SHN2:SHN3 SRJ2:SRJ3 TBF2:TBF3 TLB2:TLB3 TUX2:TUX3 UET2:UET3 UOP2:UOP3 UYL2:UYL3 VIH2:VIH3 VSD2:VSD3 WBZ2:WBZ3 WLV2:WLV3 WVR2:WVR3 J65538:J65539 JF65538:JF65539 TB65538:TB65539 ACX65538:ACX65539 AMT65538:AMT65539 AWP65538:AWP65539 BGL65538:BGL65539 BQH65538:BQH65539 CAD65538:CAD65539 CJZ65538:CJZ65539 CTV65538:CTV65539 DDR65538:DDR65539 DNN65538:DNN65539 DXJ65538:DXJ65539 EHF65538:EHF65539 ERB65538:ERB65539 FAX65538:FAX65539 FKT65538:FKT65539 FUP65538:FUP65539 GEL65538:GEL65539 GOH65538:GOH65539 GYD65538:GYD65539 HHZ65538:HHZ65539 HRV65538:HRV65539 IBR65538:IBR65539 ILN65538:ILN65539 IVJ65538:IVJ65539 JFF65538:JFF65539 JPB65538:JPB65539 JYX65538:JYX65539 KIT65538:KIT65539 KSP65538:KSP65539 LCL65538:LCL65539 LMH65538:LMH65539 LWD65538:LWD65539 MFZ65538:MFZ65539 MPV65538:MPV65539 MZR65538:MZR65539 NJN65538:NJN65539 NTJ65538:NTJ65539 ODF65538:ODF65539 ONB65538:ONB65539 OWX65538:OWX65539 PGT65538:PGT65539 PQP65538:PQP65539 QAL65538:QAL65539 QKH65538:QKH65539 QUD65538:QUD65539 RDZ65538:RDZ65539 RNV65538:RNV65539 RXR65538:RXR65539 SHN65538:SHN65539 SRJ65538:SRJ65539 TBF65538:TBF65539 TLB65538:TLB65539 TUX65538:TUX65539 UET65538:UET65539 UOP65538:UOP65539 UYL65538:UYL65539 VIH65538:VIH65539 VSD65538:VSD65539 WBZ65538:WBZ65539 WLV65538:WLV65539 WVR65538:WVR65539 J131074:J131075 JF131074:JF131075 TB131074:TB131075 ACX131074:ACX131075 AMT131074:AMT131075 AWP131074:AWP131075 BGL131074:BGL131075 BQH131074:BQH131075 CAD131074:CAD131075 CJZ131074:CJZ131075 CTV131074:CTV131075 DDR131074:DDR131075 DNN131074:DNN131075 DXJ131074:DXJ131075 EHF131074:EHF131075 ERB131074:ERB131075 FAX131074:FAX131075 FKT131074:FKT131075 FUP131074:FUP131075 GEL131074:GEL131075 GOH131074:GOH131075 GYD131074:GYD131075 HHZ131074:HHZ131075 HRV131074:HRV131075 IBR131074:IBR131075 ILN131074:ILN131075 IVJ131074:IVJ131075 JFF131074:JFF131075 JPB131074:JPB131075 JYX131074:JYX131075 KIT131074:KIT131075 KSP131074:KSP131075 LCL131074:LCL131075 LMH131074:LMH131075 LWD131074:LWD131075 MFZ131074:MFZ131075 MPV131074:MPV131075 MZR131074:MZR131075 NJN131074:NJN131075 NTJ131074:NTJ131075 ODF131074:ODF131075 ONB131074:ONB131075 OWX131074:OWX131075 PGT131074:PGT131075 PQP131074:PQP131075 QAL131074:QAL131075 QKH131074:QKH131075 QUD131074:QUD131075 RDZ131074:RDZ131075 RNV131074:RNV131075 RXR131074:RXR131075 SHN131074:SHN131075 SRJ131074:SRJ131075 TBF131074:TBF131075 TLB131074:TLB131075 TUX131074:TUX131075 UET131074:UET131075 UOP131074:UOP131075 UYL131074:UYL131075 VIH131074:VIH131075 VSD131074:VSD131075 WBZ131074:WBZ131075 WLV131074:WLV131075 WVR131074:WVR131075 J196610:J196611 JF196610:JF196611 TB196610:TB196611 ACX196610:ACX196611 AMT196610:AMT196611 AWP196610:AWP196611 BGL196610:BGL196611 BQH196610:BQH196611 CAD196610:CAD196611 CJZ196610:CJZ196611 CTV196610:CTV196611 DDR196610:DDR196611 DNN196610:DNN196611 DXJ196610:DXJ196611 EHF196610:EHF196611 ERB196610:ERB196611 FAX196610:FAX196611 FKT196610:FKT196611 FUP196610:FUP196611 GEL196610:GEL196611 GOH196610:GOH196611 GYD196610:GYD196611 HHZ196610:HHZ196611 HRV196610:HRV196611 IBR196610:IBR196611 ILN196610:ILN196611 IVJ196610:IVJ196611 JFF196610:JFF196611 JPB196610:JPB196611 JYX196610:JYX196611 KIT196610:KIT196611 KSP196610:KSP196611 LCL196610:LCL196611 LMH196610:LMH196611 LWD196610:LWD196611 MFZ196610:MFZ196611 MPV196610:MPV196611 MZR196610:MZR196611 NJN196610:NJN196611 NTJ196610:NTJ196611 ODF196610:ODF196611 ONB196610:ONB196611 OWX196610:OWX196611 PGT196610:PGT196611 PQP196610:PQP196611 QAL196610:QAL196611 QKH196610:QKH196611 QUD196610:QUD196611 RDZ196610:RDZ196611 RNV196610:RNV196611 RXR196610:RXR196611 SHN196610:SHN196611 SRJ196610:SRJ196611 TBF196610:TBF196611 TLB196610:TLB196611 TUX196610:TUX196611 UET196610:UET196611 UOP196610:UOP196611 UYL196610:UYL196611 VIH196610:VIH196611 VSD196610:VSD196611 WBZ196610:WBZ196611 WLV196610:WLV196611 WVR196610:WVR196611 J262146:J262147 JF262146:JF262147 TB262146:TB262147 ACX262146:ACX262147 AMT262146:AMT262147 AWP262146:AWP262147 BGL262146:BGL262147 BQH262146:BQH262147 CAD262146:CAD262147 CJZ262146:CJZ262147 CTV262146:CTV262147 DDR262146:DDR262147 DNN262146:DNN262147 DXJ262146:DXJ262147 EHF262146:EHF262147 ERB262146:ERB262147 FAX262146:FAX262147 FKT262146:FKT262147 FUP262146:FUP262147 GEL262146:GEL262147 GOH262146:GOH262147 GYD262146:GYD262147 HHZ262146:HHZ262147 HRV262146:HRV262147 IBR262146:IBR262147 ILN262146:ILN262147 IVJ262146:IVJ262147 JFF262146:JFF262147 JPB262146:JPB262147 JYX262146:JYX262147 KIT262146:KIT262147 KSP262146:KSP262147 LCL262146:LCL262147 LMH262146:LMH262147 LWD262146:LWD262147 MFZ262146:MFZ262147 MPV262146:MPV262147 MZR262146:MZR262147 NJN262146:NJN262147 NTJ262146:NTJ262147 ODF262146:ODF262147 ONB262146:ONB262147 OWX262146:OWX262147 PGT262146:PGT262147 PQP262146:PQP262147 QAL262146:QAL262147 QKH262146:QKH262147 QUD262146:QUD262147 RDZ262146:RDZ262147 RNV262146:RNV262147 RXR262146:RXR262147 SHN262146:SHN262147 SRJ262146:SRJ262147 TBF262146:TBF262147 TLB262146:TLB262147 TUX262146:TUX262147 UET262146:UET262147 UOP262146:UOP262147 UYL262146:UYL262147 VIH262146:VIH262147 VSD262146:VSD262147 WBZ262146:WBZ262147 WLV262146:WLV262147 WVR262146:WVR262147 J327682:J327683 JF327682:JF327683 TB327682:TB327683 ACX327682:ACX327683 AMT327682:AMT327683 AWP327682:AWP327683 BGL327682:BGL327683 BQH327682:BQH327683 CAD327682:CAD327683 CJZ327682:CJZ327683 CTV327682:CTV327683 DDR327682:DDR327683 DNN327682:DNN327683 DXJ327682:DXJ327683 EHF327682:EHF327683 ERB327682:ERB327683 FAX327682:FAX327683 FKT327682:FKT327683 FUP327682:FUP327683 GEL327682:GEL327683 GOH327682:GOH327683 GYD327682:GYD327683 HHZ327682:HHZ327683 HRV327682:HRV327683 IBR327682:IBR327683 ILN327682:ILN327683 IVJ327682:IVJ327683 JFF327682:JFF327683 JPB327682:JPB327683 JYX327682:JYX327683 KIT327682:KIT327683 KSP327682:KSP327683 LCL327682:LCL327683 LMH327682:LMH327683 LWD327682:LWD327683 MFZ327682:MFZ327683 MPV327682:MPV327683 MZR327682:MZR327683 NJN327682:NJN327683 NTJ327682:NTJ327683 ODF327682:ODF327683 ONB327682:ONB327683 OWX327682:OWX327683 PGT327682:PGT327683 PQP327682:PQP327683 QAL327682:QAL327683 QKH327682:QKH327683 QUD327682:QUD327683 RDZ327682:RDZ327683 RNV327682:RNV327683 RXR327682:RXR327683 SHN327682:SHN327683 SRJ327682:SRJ327683 TBF327682:TBF327683 TLB327682:TLB327683 TUX327682:TUX327683 UET327682:UET327683 UOP327682:UOP327683 UYL327682:UYL327683 VIH327682:VIH327683 VSD327682:VSD327683 WBZ327682:WBZ327683 WLV327682:WLV327683 WVR327682:WVR327683 J393218:J393219 JF393218:JF393219 TB393218:TB393219 ACX393218:ACX393219 AMT393218:AMT393219 AWP393218:AWP393219 BGL393218:BGL393219 BQH393218:BQH393219 CAD393218:CAD393219 CJZ393218:CJZ393219 CTV393218:CTV393219 DDR393218:DDR393219 DNN393218:DNN393219 DXJ393218:DXJ393219 EHF393218:EHF393219 ERB393218:ERB393219 FAX393218:FAX393219 FKT393218:FKT393219 FUP393218:FUP393219 GEL393218:GEL393219 GOH393218:GOH393219 GYD393218:GYD393219 HHZ393218:HHZ393219 HRV393218:HRV393219 IBR393218:IBR393219 ILN393218:ILN393219 IVJ393218:IVJ393219 JFF393218:JFF393219 JPB393218:JPB393219 JYX393218:JYX393219 KIT393218:KIT393219 KSP393218:KSP393219 LCL393218:LCL393219 LMH393218:LMH393219 LWD393218:LWD393219 MFZ393218:MFZ393219 MPV393218:MPV393219 MZR393218:MZR393219 NJN393218:NJN393219 NTJ393218:NTJ393219 ODF393218:ODF393219 ONB393218:ONB393219 OWX393218:OWX393219 PGT393218:PGT393219 PQP393218:PQP393219 QAL393218:QAL393219 QKH393218:QKH393219 QUD393218:QUD393219 RDZ393218:RDZ393219 RNV393218:RNV393219 RXR393218:RXR393219 SHN393218:SHN393219 SRJ393218:SRJ393219 TBF393218:TBF393219 TLB393218:TLB393219 TUX393218:TUX393219 UET393218:UET393219 UOP393218:UOP393219 UYL393218:UYL393219 VIH393218:VIH393219 VSD393218:VSD393219 WBZ393218:WBZ393219 WLV393218:WLV393219 WVR393218:WVR393219 J458754:J458755 JF458754:JF458755 TB458754:TB458755 ACX458754:ACX458755 AMT458754:AMT458755 AWP458754:AWP458755 BGL458754:BGL458755 BQH458754:BQH458755 CAD458754:CAD458755 CJZ458754:CJZ458755 CTV458754:CTV458755 DDR458754:DDR458755 DNN458754:DNN458755 DXJ458754:DXJ458755 EHF458754:EHF458755 ERB458754:ERB458755 FAX458754:FAX458755 FKT458754:FKT458755 FUP458754:FUP458755 GEL458754:GEL458755 GOH458754:GOH458755 GYD458754:GYD458755 HHZ458754:HHZ458755 HRV458754:HRV458755 IBR458754:IBR458755 ILN458754:ILN458755 IVJ458754:IVJ458755 JFF458754:JFF458755 JPB458754:JPB458755 JYX458754:JYX458755 KIT458754:KIT458755 KSP458754:KSP458755 LCL458754:LCL458755 LMH458754:LMH458755 LWD458754:LWD458755 MFZ458754:MFZ458755 MPV458754:MPV458755 MZR458754:MZR458755 NJN458754:NJN458755 NTJ458754:NTJ458755 ODF458754:ODF458755 ONB458754:ONB458755 OWX458754:OWX458755 PGT458754:PGT458755 PQP458754:PQP458755 QAL458754:QAL458755 QKH458754:QKH458755 QUD458754:QUD458755 RDZ458754:RDZ458755 RNV458754:RNV458755 RXR458754:RXR458755 SHN458754:SHN458755 SRJ458754:SRJ458755 TBF458754:TBF458755 TLB458754:TLB458755 TUX458754:TUX458755 UET458754:UET458755 UOP458754:UOP458755 UYL458754:UYL458755 VIH458754:VIH458755 VSD458754:VSD458755 WBZ458754:WBZ458755 WLV458754:WLV458755 WVR458754:WVR458755 J524290:J524291 JF524290:JF524291 TB524290:TB524291 ACX524290:ACX524291 AMT524290:AMT524291 AWP524290:AWP524291 BGL524290:BGL524291 BQH524290:BQH524291 CAD524290:CAD524291 CJZ524290:CJZ524291 CTV524290:CTV524291 DDR524290:DDR524291 DNN524290:DNN524291 DXJ524290:DXJ524291 EHF524290:EHF524291 ERB524290:ERB524291 FAX524290:FAX524291 FKT524290:FKT524291 FUP524290:FUP524291 GEL524290:GEL524291 GOH524290:GOH524291 GYD524290:GYD524291 HHZ524290:HHZ524291 HRV524290:HRV524291 IBR524290:IBR524291 ILN524290:ILN524291 IVJ524290:IVJ524291 JFF524290:JFF524291 JPB524290:JPB524291 JYX524290:JYX524291 KIT524290:KIT524291 KSP524290:KSP524291 LCL524290:LCL524291 LMH524290:LMH524291 LWD524290:LWD524291 MFZ524290:MFZ524291 MPV524290:MPV524291 MZR524290:MZR524291 NJN524290:NJN524291 NTJ524290:NTJ524291 ODF524290:ODF524291 ONB524290:ONB524291 OWX524290:OWX524291 PGT524290:PGT524291 PQP524290:PQP524291 QAL524290:QAL524291 QKH524290:QKH524291 QUD524290:QUD524291 RDZ524290:RDZ524291 RNV524290:RNV524291 RXR524290:RXR524291 SHN524290:SHN524291 SRJ524290:SRJ524291 TBF524290:TBF524291 TLB524290:TLB524291 TUX524290:TUX524291 UET524290:UET524291 UOP524290:UOP524291 UYL524290:UYL524291 VIH524290:VIH524291 VSD524290:VSD524291 WBZ524290:WBZ524291 WLV524290:WLV524291 WVR524290:WVR524291 J589826:J589827 JF589826:JF589827 TB589826:TB589827 ACX589826:ACX589827 AMT589826:AMT589827 AWP589826:AWP589827 BGL589826:BGL589827 BQH589826:BQH589827 CAD589826:CAD589827 CJZ589826:CJZ589827 CTV589826:CTV589827 DDR589826:DDR589827 DNN589826:DNN589827 DXJ589826:DXJ589827 EHF589826:EHF589827 ERB589826:ERB589827 FAX589826:FAX589827 FKT589826:FKT589827 FUP589826:FUP589827 GEL589826:GEL589827 GOH589826:GOH589827 GYD589826:GYD589827 HHZ589826:HHZ589827 HRV589826:HRV589827 IBR589826:IBR589827 ILN589826:ILN589827 IVJ589826:IVJ589827 JFF589826:JFF589827 JPB589826:JPB589827 JYX589826:JYX589827 KIT589826:KIT589827 KSP589826:KSP589827 LCL589826:LCL589827 LMH589826:LMH589827 LWD589826:LWD589827 MFZ589826:MFZ589827 MPV589826:MPV589827 MZR589826:MZR589827 NJN589826:NJN589827 NTJ589826:NTJ589827 ODF589826:ODF589827 ONB589826:ONB589827 OWX589826:OWX589827 PGT589826:PGT589827 PQP589826:PQP589827 QAL589826:QAL589827 QKH589826:QKH589827 QUD589826:QUD589827 RDZ589826:RDZ589827 RNV589826:RNV589827 RXR589826:RXR589827 SHN589826:SHN589827 SRJ589826:SRJ589827 TBF589826:TBF589827 TLB589826:TLB589827 TUX589826:TUX589827 UET589826:UET589827 UOP589826:UOP589827 UYL589826:UYL589827 VIH589826:VIH589827 VSD589826:VSD589827 WBZ589826:WBZ589827 WLV589826:WLV589827 WVR589826:WVR589827 J655362:J655363 JF655362:JF655363 TB655362:TB655363 ACX655362:ACX655363 AMT655362:AMT655363 AWP655362:AWP655363 BGL655362:BGL655363 BQH655362:BQH655363 CAD655362:CAD655363 CJZ655362:CJZ655363 CTV655362:CTV655363 DDR655362:DDR655363 DNN655362:DNN655363 DXJ655362:DXJ655363 EHF655362:EHF655363 ERB655362:ERB655363 FAX655362:FAX655363 FKT655362:FKT655363 FUP655362:FUP655363 GEL655362:GEL655363 GOH655362:GOH655363 GYD655362:GYD655363 HHZ655362:HHZ655363 HRV655362:HRV655363 IBR655362:IBR655363 ILN655362:ILN655363 IVJ655362:IVJ655363 JFF655362:JFF655363 JPB655362:JPB655363 JYX655362:JYX655363 KIT655362:KIT655363 KSP655362:KSP655363 LCL655362:LCL655363 LMH655362:LMH655363 LWD655362:LWD655363 MFZ655362:MFZ655363 MPV655362:MPV655363 MZR655362:MZR655363 NJN655362:NJN655363 NTJ655362:NTJ655363 ODF655362:ODF655363 ONB655362:ONB655363 OWX655362:OWX655363 PGT655362:PGT655363 PQP655362:PQP655363 QAL655362:QAL655363 QKH655362:QKH655363 QUD655362:QUD655363 RDZ655362:RDZ655363 RNV655362:RNV655363 RXR655362:RXR655363 SHN655362:SHN655363 SRJ655362:SRJ655363 TBF655362:TBF655363 TLB655362:TLB655363 TUX655362:TUX655363 UET655362:UET655363 UOP655362:UOP655363 UYL655362:UYL655363 VIH655362:VIH655363 VSD655362:VSD655363 WBZ655362:WBZ655363 WLV655362:WLV655363 WVR655362:WVR655363 J720898:J720899 JF720898:JF720899 TB720898:TB720899 ACX720898:ACX720899 AMT720898:AMT720899 AWP720898:AWP720899 BGL720898:BGL720899 BQH720898:BQH720899 CAD720898:CAD720899 CJZ720898:CJZ720899 CTV720898:CTV720899 DDR720898:DDR720899 DNN720898:DNN720899 DXJ720898:DXJ720899 EHF720898:EHF720899 ERB720898:ERB720899 FAX720898:FAX720899 FKT720898:FKT720899 FUP720898:FUP720899 GEL720898:GEL720899 GOH720898:GOH720899 GYD720898:GYD720899 HHZ720898:HHZ720899 HRV720898:HRV720899 IBR720898:IBR720899 ILN720898:ILN720899 IVJ720898:IVJ720899 JFF720898:JFF720899 JPB720898:JPB720899 JYX720898:JYX720899 KIT720898:KIT720899 KSP720898:KSP720899 LCL720898:LCL720899 LMH720898:LMH720899 LWD720898:LWD720899 MFZ720898:MFZ720899 MPV720898:MPV720899 MZR720898:MZR720899 NJN720898:NJN720899 NTJ720898:NTJ720899 ODF720898:ODF720899 ONB720898:ONB720899 OWX720898:OWX720899 PGT720898:PGT720899 PQP720898:PQP720899 QAL720898:QAL720899 QKH720898:QKH720899 QUD720898:QUD720899 RDZ720898:RDZ720899 RNV720898:RNV720899 RXR720898:RXR720899 SHN720898:SHN720899 SRJ720898:SRJ720899 TBF720898:TBF720899 TLB720898:TLB720899 TUX720898:TUX720899 UET720898:UET720899 UOP720898:UOP720899 UYL720898:UYL720899 VIH720898:VIH720899 VSD720898:VSD720899 WBZ720898:WBZ720899 WLV720898:WLV720899 WVR720898:WVR720899 J786434:J786435 JF786434:JF786435 TB786434:TB786435 ACX786434:ACX786435 AMT786434:AMT786435 AWP786434:AWP786435 BGL786434:BGL786435 BQH786434:BQH786435 CAD786434:CAD786435 CJZ786434:CJZ786435 CTV786434:CTV786435 DDR786434:DDR786435 DNN786434:DNN786435 DXJ786434:DXJ786435 EHF786434:EHF786435 ERB786434:ERB786435 FAX786434:FAX786435 FKT786434:FKT786435 FUP786434:FUP786435 GEL786434:GEL786435 GOH786434:GOH786435 GYD786434:GYD786435 HHZ786434:HHZ786435 HRV786434:HRV786435 IBR786434:IBR786435 ILN786434:ILN786435 IVJ786434:IVJ786435 JFF786434:JFF786435 JPB786434:JPB786435 JYX786434:JYX786435 KIT786434:KIT786435 KSP786434:KSP786435 LCL786434:LCL786435 LMH786434:LMH786435 LWD786434:LWD786435 MFZ786434:MFZ786435 MPV786434:MPV786435 MZR786434:MZR786435 NJN786434:NJN786435 NTJ786434:NTJ786435 ODF786434:ODF786435 ONB786434:ONB786435 OWX786434:OWX786435 PGT786434:PGT786435 PQP786434:PQP786435 QAL786434:QAL786435 QKH786434:QKH786435 QUD786434:QUD786435 RDZ786434:RDZ786435 RNV786434:RNV786435 RXR786434:RXR786435 SHN786434:SHN786435 SRJ786434:SRJ786435 TBF786434:TBF786435 TLB786434:TLB786435 TUX786434:TUX786435 UET786434:UET786435 UOP786434:UOP786435 UYL786434:UYL786435 VIH786434:VIH786435 VSD786434:VSD786435 WBZ786434:WBZ786435 WLV786434:WLV786435 WVR786434:WVR786435 J851970:J851971 JF851970:JF851971 TB851970:TB851971 ACX851970:ACX851971 AMT851970:AMT851971 AWP851970:AWP851971 BGL851970:BGL851971 BQH851970:BQH851971 CAD851970:CAD851971 CJZ851970:CJZ851971 CTV851970:CTV851971 DDR851970:DDR851971 DNN851970:DNN851971 DXJ851970:DXJ851971 EHF851970:EHF851971 ERB851970:ERB851971 FAX851970:FAX851971 FKT851970:FKT851971 FUP851970:FUP851971 GEL851970:GEL851971 GOH851970:GOH851971 GYD851970:GYD851971 HHZ851970:HHZ851971 HRV851970:HRV851971 IBR851970:IBR851971 ILN851970:ILN851971 IVJ851970:IVJ851971 JFF851970:JFF851971 JPB851970:JPB851971 JYX851970:JYX851971 KIT851970:KIT851971 KSP851970:KSP851971 LCL851970:LCL851971 LMH851970:LMH851971 LWD851970:LWD851971 MFZ851970:MFZ851971 MPV851970:MPV851971 MZR851970:MZR851971 NJN851970:NJN851971 NTJ851970:NTJ851971 ODF851970:ODF851971 ONB851970:ONB851971 OWX851970:OWX851971 PGT851970:PGT851971 PQP851970:PQP851971 QAL851970:QAL851971 QKH851970:QKH851971 QUD851970:QUD851971 RDZ851970:RDZ851971 RNV851970:RNV851971 RXR851970:RXR851971 SHN851970:SHN851971 SRJ851970:SRJ851971 TBF851970:TBF851971 TLB851970:TLB851971 TUX851970:TUX851971 UET851970:UET851971 UOP851970:UOP851971 UYL851970:UYL851971 VIH851970:VIH851971 VSD851970:VSD851971 WBZ851970:WBZ851971 WLV851970:WLV851971 WVR851970:WVR851971 J917506:J917507 JF917506:JF917507 TB917506:TB917507 ACX917506:ACX917507 AMT917506:AMT917507 AWP917506:AWP917507 BGL917506:BGL917507 BQH917506:BQH917507 CAD917506:CAD917507 CJZ917506:CJZ917507 CTV917506:CTV917507 DDR917506:DDR917507 DNN917506:DNN917507 DXJ917506:DXJ917507 EHF917506:EHF917507 ERB917506:ERB917507 FAX917506:FAX917507 FKT917506:FKT917507 FUP917506:FUP917507 GEL917506:GEL917507 GOH917506:GOH917507 GYD917506:GYD917507 HHZ917506:HHZ917507 HRV917506:HRV917507 IBR917506:IBR917507 ILN917506:ILN917507 IVJ917506:IVJ917507 JFF917506:JFF917507 JPB917506:JPB917507 JYX917506:JYX917507 KIT917506:KIT917507 KSP917506:KSP917507 LCL917506:LCL917507 LMH917506:LMH917507 LWD917506:LWD917507 MFZ917506:MFZ917507 MPV917506:MPV917507 MZR917506:MZR917507 NJN917506:NJN917507 NTJ917506:NTJ917507 ODF917506:ODF917507 ONB917506:ONB917507 OWX917506:OWX917507 PGT917506:PGT917507 PQP917506:PQP917507 QAL917506:QAL917507 QKH917506:QKH917507 QUD917506:QUD917507 RDZ917506:RDZ917507 RNV917506:RNV917507 RXR917506:RXR917507 SHN917506:SHN917507 SRJ917506:SRJ917507 TBF917506:TBF917507 TLB917506:TLB917507 TUX917506:TUX917507 UET917506:UET917507 UOP917506:UOP917507 UYL917506:UYL917507 VIH917506:VIH917507 VSD917506:VSD917507 WBZ917506:WBZ917507 WLV917506:WLV917507 WVR917506:WVR917507 J983042:J983043 JF983042:JF983043 TB983042:TB983043 ACX983042:ACX983043 AMT983042:AMT983043 AWP983042:AWP983043 BGL983042:BGL983043 BQH983042:BQH983043 CAD983042:CAD983043 CJZ983042:CJZ983043 CTV983042:CTV983043 DDR983042:DDR983043 DNN983042:DNN983043 DXJ983042:DXJ983043 EHF983042:EHF983043 ERB983042:ERB983043 FAX983042:FAX983043 FKT983042:FKT983043 FUP983042:FUP983043 GEL983042:GEL983043 GOH983042:GOH983043 GYD983042:GYD983043 HHZ983042:HHZ983043 HRV983042:HRV983043 IBR983042:IBR983043 ILN983042:ILN983043 IVJ983042:IVJ983043 JFF983042:JFF983043 JPB983042:JPB983043 JYX983042:JYX983043 KIT983042:KIT983043 KSP983042:KSP983043 LCL983042:LCL983043 LMH983042:LMH983043 LWD983042:LWD983043 MFZ983042:MFZ983043 MPV983042:MPV983043 MZR983042:MZR983043 NJN983042:NJN983043 NTJ983042:NTJ983043 ODF983042:ODF983043 ONB983042:ONB983043 OWX983042:OWX983043 PGT983042:PGT983043 PQP983042:PQP983043 QAL983042:QAL983043 QKH983042:QKH983043 QUD983042:QUD983043 RDZ983042:RDZ983043 RNV983042:RNV983043 RXR983042:RXR983043 SHN983042:SHN983043 SRJ983042:SRJ983043 TBF983042:TBF983043 TLB983042:TLB983043 TUX983042:TUX983043 UET983042:UET983043 UOP983042:UOP983043 UYL983042:UYL983043 VIH983042:VIH983043 VSD983042:VSD983043 WBZ983042:WBZ983043 WLV983042:WLV983043 WVR983042:WVR983043" xr:uid="{00000000-0002-0000-0700-000006000000}"/>
    <dataValidation allowBlank="1" showInputMessage="1" showErrorMessage="1" promptTitle="Unit" prompt="Unit of the exchange (elementary flow or intermediate product flow)."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K2:K3 JG2:JG3 TC2:TC3 ACY2:ACY3 AMU2:AMU3 AWQ2:AWQ3 BGM2:BGM3 BQI2:BQI3 CAE2:CAE3 CKA2:CKA3 CTW2:CTW3 DDS2:DDS3 DNO2:DNO3 DXK2:DXK3 EHG2:EHG3 ERC2:ERC3 FAY2:FAY3 FKU2:FKU3 FUQ2:FUQ3 GEM2:GEM3 GOI2:GOI3 GYE2:GYE3 HIA2:HIA3 HRW2:HRW3 IBS2:IBS3 ILO2:ILO3 IVK2:IVK3 JFG2:JFG3 JPC2:JPC3 JYY2:JYY3 KIU2:KIU3 KSQ2:KSQ3 LCM2:LCM3 LMI2:LMI3 LWE2:LWE3 MGA2:MGA3 MPW2:MPW3 MZS2:MZS3 NJO2:NJO3 NTK2:NTK3 ODG2:ODG3 ONC2:ONC3 OWY2:OWY3 PGU2:PGU3 PQQ2:PQQ3 QAM2:QAM3 QKI2:QKI3 QUE2:QUE3 REA2:REA3 RNW2:RNW3 RXS2:RXS3 SHO2:SHO3 SRK2:SRK3 TBG2:TBG3 TLC2:TLC3 TUY2:TUY3 UEU2:UEU3 UOQ2:UOQ3 UYM2:UYM3 VII2:VII3 VSE2:VSE3 WCA2:WCA3 WLW2:WLW3 WVS2:WVS3 K65538:K65539 JG65538:JG65539 TC65538:TC65539 ACY65538:ACY65539 AMU65538:AMU65539 AWQ65538:AWQ65539 BGM65538:BGM65539 BQI65538:BQI65539 CAE65538:CAE65539 CKA65538:CKA65539 CTW65538:CTW65539 DDS65538:DDS65539 DNO65538:DNO65539 DXK65538:DXK65539 EHG65538:EHG65539 ERC65538:ERC65539 FAY65538:FAY65539 FKU65538:FKU65539 FUQ65538:FUQ65539 GEM65538:GEM65539 GOI65538:GOI65539 GYE65538:GYE65539 HIA65538:HIA65539 HRW65538:HRW65539 IBS65538:IBS65539 ILO65538:ILO65539 IVK65538:IVK65539 JFG65538:JFG65539 JPC65538:JPC65539 JYY65538:JYY65539 KIU65538:KIU65539 KSQ65538:KSQ65539 LCM65538:LCM65539 LMI65538:LMI65539 LWE65538:LWE65539 MGA65538:MGA65539 MPW65538:MPW65539 MZS65538:MZS65539 NJO65538:NJO65539 NTK65538:NTK65539 ODG65538:ODG65539 ONC65538:ONC65539 OWY65538:OWY65539 PGU65538:PGU65539 PQQ65538:PQQ65539 QAM65538:QAM65539 QKI65538:QKI65539 QUE65538:QUE65539 REA65538:REA65539 RNW65538:RNW65539 RXS65538:RXS65539 SHO65538:SHO65539 SRK65538:SRK65539 TBG65538:TBG65539 TLC65538:TLC65539 TUY65538:TUY65539 UEU65538:UEU65539 UOQ65538:UOQ65539 UYM65538:UYM65539 VII65538:VII65539 VSE65538:VSE65539 WCA65538:WCA65539 WLW65538:WLW65539 WVS65538:WVS65539 K131074:K131075 JG131074:JG131075 TC131074:TC131075 ACY131074:ACY131075 AMU131074:AMU131075 AWQ131074:AWQ131075 BGM131074:BGM131075 BQI131074:BQI131075 CAE131074:CAE131075 CKA131074:CKA131075 CTW131074:CTW131075 DDS131074:DDS131075 DNO131074:DNO131075 DXK131074:DXK131075 EHG131074:EHG131075 ERC131074:ERC131075 FAY131074:FAY131075 FKU131074:FKU131075 FUQ131074:FUQ131075 GEM131074:GEM131075 GOI131074:GOI131075 GYE131074:GYE131075 HIA131074:HIA131075 HRW131074:HRW131075 IBS131074:IBS131075 ILO131074:ILO131075 IVK131074:IVK131075 JFG131074:JFG131075 JPC131074:JPC131075 JYY131074:JYY131075 KIU131074:KIU131075 KSQ131074:KSQ131075 LCM131074:LCM131075 LMI131074:LMI131075 LWE131074:LWE131075 MGA131074:MGA131075 MPW131074:MPW131075 MZS131074:MZS131075 NJO131074:NJO131075 NTK131074:NTK131075 ODG131074:ODG131075 ONC131074:ONC131075 OWY131074:OWY131075 PGU131074:PGU131075 PQQ131074:PQQ131075 QAM131074:QAM131075 QKI131074:QKI131075 QUE131074:QUE131075 REA131074:REA131075 RNW131074:RNW131075 RXS131074:RXS131075 SHO131074:SHO131075 SRK131074:SRK131075 TBG131074:TBG131075 TLC131074:TLC131075 TUY131074:TUY131075 UEU131074:UEU131075 UOQ131074:UOQ131075 UYM131074:UYM131075 VII131074:VII131075 VSE131074:VSE131075 WCA131074:WCA131075 WLW131074:WLW131075 WVS131074:WVS131075 K196610:K196611 JG196610:JG196611 TC196610:TC196611 ACY196610:ACY196611 AMU196610:AMU196611 AWQ196610:AWQ196611 BGM196610:BGM196611 BQI196610:BQI196611 CAE196610:CAE196611 CKA196610:CKA196611 CTW196610:CTW196611 DDS196610:DDS196611 DNO196610:DNO196611 DXK196610:DXK196611 EHG196610:EHG196611 ERC196610:ERC196611 FAY196610:FAY196611 FKU196610:FKU196611 FUQ196610:FUQ196611 GEM196610:GEM196611 GOI196610:GOI196611 GYE196610:GYE196611 HIA196610:HIA196611 HRW196610:HRW196611 IBS196610:IBS196611 ILO196610:ILO196611 IVK196610:IVK196611 JFG196610:JFG196611 JPC196610:JPC196611 JYY196610:JYY196611 KIU196610:KIU196611 KSQ196610:KSQ196611 LCM196610:LCM196611 LMI196610:LMI196611 LWE196610:LWE196611 MGA196610:MGA196611 MPW196610:MPW196611 MZS196610:MZS196611 NJO196610:NJO196611 NTK196610:NTK196611 ODG196610:ODG196611 ONC196610:ONC196611 OWY196610:OWY196611 PGU196610:PGU196611 PQQ196610:PQQ196611 QAM196610:QAM196611 QKI196610:QKI196611 QUE196610:QUE196611 REA196610:REA196611 RNW196610:RNW196611 RXS196610:RXS196611 SHO196610:SHO196611 SRK196610:SRK196611 TBG196610:TBG196611 TLC196610:TLC196611 TUY196610:TUY196611 UEU196610:UEU196611 UOQ196610:UOQ196611 UYM196610:UYM196611 VII196610:VII196611 VSE196610:VSE196611 WCA196610:WCA196611 WLW196610:WLW196611 WVS196610:WVS196611 K262146:K262147 JG262146:JG262147 TC262146:TC262147 ACY262146:ACY262147 AMU262146:AMU262147 AWQ262146:AWQ262147 BGM262146:BGM262147 BQI262146:BQI262147 CAE262146:CAE262147 CKA262146:CKA262147 CTW262146:CTW262147 DDS262146:DDS262147 DNO262146:DNO262147 DXK262146:DXK262147 EHG262146:EHG262147 ERC262146:ERC262147 FAY262146:FAY262147 FKU262146:FKU262147 FUQ262146:FUQ262147 GEM262146:GEM262147 GOI262146:GOI262147 GYE262146:GYE262147 HIA262146:HIA262147 HRW262146:HRW262147 IBS262146:IBS262147 ILO262146:ILO262147 IVK262146:IVK262147 JFG262146:JFG262147 JPC262146:JPC262147 JYY262146:JYY262147 KIU262146:KIU262147 KSQ262146:KSQ262147 LCM262146:LCM262147 LMI262146:LMI262147 LWE262146:LWE262147 MGA262146:MGA262147 MPW262146:MPW262147 MZS262146:MZS262147 NJO262146:NJO262147 NTK262146:NTK262147 ODG262146:ODG262147 ONC262146:ONC262147 OWY262146:OWY262147 PGU262146:PGU262147 PQQ262146:PQQ262147 QAM262146:QAM262147 QKI262146:QKI262147 QUE262146:QUE262147 REA262146:REA262147 RNW262146:RNW262147 RXS262146:RXS262147 SHO262146:SHO262147 SRK262146:SRK262147 TBG262146:TBG262147 TLC262146:TLC262147 TUY262146:TUY262147 UEU262146:UEU262147 UOQ262146:UOQ262147 UYM262146:UYM262147 VII262146:VII262147 VSE262146:VSE262147 WCA262146:WCA262147 WLW262146:WLW262147 WVS262146:WVS262147 K327682:K327683 JG327682:JG327683 TC327682:TC327683 ACY327682:ACY327683 AMU327682:AMU327683 AWQ327682:AWQ327683 BGM327682:BGM327683 BQI327682:BQI327683 CAE327682:CAE327683 CKA327682:CKA327683 CTW327682:CTW327683 DDS327682:DDS327683 DNO327682:DNO327683 DXK327682:DXK327683 EHG327682:EHG327683 ERC327682:ERC327683 FAY327682:FAY327683 FKU327682:FKU327683 FUQ327682:FUQ327683 GEM327682:GEM327683 GOI327682:GOI327683 GYE327682:GYE327683 HIA327682:HIA327683 HRW327682:HRW327683 IBS327682:IBS327683 ILO327682:ILO327683 IVK327682:IVK327683 JFG327682:JFG327683 JPC327682:JPC327683 JYY327682:JYY327683 KIU327682:KIU327683 KSQ327682:KSQ327683 LCM327682:LCM327683 LMI327682:LMI327683 LWE327682:LWE327683 MGA327682:MGA327683 MPW327682:MPW327683 MZS327682:MZS327683 NJO327682:NJO327683 NTK327682:NTK327683 ODG327682:ODG327683 ONC327682:ONC327683 OWY327682:OWY327683 PGU327682:PGU327683 PQQ327682:PQQ327683 QAM327682:QAM327683 QKI327682:QKI327683 QUE327682:QUE327683 REA327682:REA327683 RNW327682:RNW327683 RXS327682:RXS327683 SHO327682:SHO327683 SRK327682:SRK327683 TBG327682:TBG327683 TLC327682:TLC327683 TUY327682:TUY327683 UEU327682:UEU327683 UOQ327682:UOQ327683 UYM327682:UYM327683 VII327682:VII327683 VSE327682:VSE327683 WCA327682:WCA327683 WLW327682:WLW327683 WVS327682:WVS327683 K393218:K393219 JG393218:JG393219 TC393218:TC393219 ACY393218:ACY393219 AMU393218:AMU393219 AWQ393218:AWQ393219 BGM393218:BGM393219 BQI393218:BQI393219 CAE393218:CAE393219 CKA393218:CKA393219 CTW393218:CTW393219 DDS393218:DDS393219 DNO393218:DNO393219 DXK393218:DXK393219 EHG393218:EHG393219 ERC393218:ERC393219 FAY393218:FAY393219 FKU393218:FKU393219 FUQ393218:FUQ393219 GEM393218:GEM393219 GOI393218:GOI393219 GYE393218:GYE393219 HIA393218:HIA393219 HRW393218:HRW393219 IBS393218:IBS393219 ILO393218:ILO393219 IVK393218:IVK393219 JFG393218:JFG393219 JPC393218:JPC393219 JYY393218:JYY393219 KIU393218:KIU393219 KSQ393218:KSQ393219 LCM393218:LCM393219 LMI393218:LMI393219 LWE393218:LWE393219 MGA393218:MGA393219 MPW393218:MPW393219 MZS393218:MZS393219 NJO393218:NJO393219 NTK393218:NTK393219 ODG393218:ODG393219 ONC393218:ONC393219 OWY393218:OWY393219 PGU393218:PGU393219 PQQ393218:PQQ393219 QAM393218:QAM393219 QKI393218:QKI393219 QUE393218:QUE393219 REA393218:REA393219 RNW393218:RNW393219 RXS393218:RXS393219 SHO393218:SHO393219 SRK393218:SRK393219 TBG393218:TBG393219 TLC393218:TLC393219 TUY393218:TUY393219 UEU393218:UEU393219 UOQ393218:UOQ393219 UYM393218:UYM393219 VII393218:VII393219 VSE393218:VSE393219 WCA393218:WCA393219 WLW393218:WLW393219 WVS393218:WVS393219 K458754:K458755 JG458754:JG458755 TC458754:TC458755 ACY458754:ACY458755 AMU458754:AMU458755 AWQ458754:AWQ458755 BGM458754:BGM458755 BQI458754:BQI458755 CAE458754:CAE458755 CKA458754:CKA458755 CTW458754:CTW458755 DDS458754:DDS458755 DNO458754:DNO458755 DXK458754:DXK458755 EHG458754:EHG458755 ERC458754:ERC458755 FAY458754:FAY458755 FKU458754:FKU458755 FUQ458754:FUQ458755 GEM458754:GEM458755 GOI458754:GOI458755 GYE458754:GYE458755 HIA458754:HIA458755 HRW458754:HRW458755 IBS458754:IBS458755 ILO458754:ILO458755 IVK458754:IVK458755 JFG458754:JFG458755 JPC458754:JPC458755 JYY458754:JYY458755 KIU458754:KIU458755 KSQ458754:KSQ458755 LCM458754:LCM458755 LMI458754:LMI458755 LWE458754:LWE458755 MGA458754:MGA458755 MPW458754:MPW458755 MZS458754:MZS458755 NJO458754:NJO458755 NTK458754:NTK458755 ODG458754:ODG458755 ONC458754:ONC458755 OWY458754:OWY458755 PGU458754:PGU458755 PQQ458754:PQQ458755 QAM458754:QAM458755 QKI458754:QKI458755 QUE458754:QUE458755 REA458754:REA458755 RNW458754:RNW458755 RXS458754:RXS458755 SHO458754:SHO458755 SRK458754:SRK458755 TBG458754:TBG458755 TLC458754:TLC458755 TUY458754:TUY458755 UEU458754:UEU458755 UOQ458754:UOQ458755 UYM458754:UYM458755 VII458754:VII458755 VSE458754:VSE458755 WCA458754:WCA458755 WLW458754:WLW458755 WVS458754:WVS458755 K524290:K524291 JG524290:JG524291 TC524290:TC524291 ACY524290:ACY524291 AMU524290:AMU524291 AWQ524290:AWQ524291 BGM524290:BGM524291 BQI524290:BQI524291 CAE524290:CAE524291 CKA524290:CKA524291 CTW524290:CTW524291 DDS524290:DDS524291 DNO524290:DNO524291 DXK524290:DXK524291 EHG524290:EHG524291 ERC524290:ERC524291 FAY524290:FAY524291 FKU524290:FKU524291 FUQ524290:FUQ524291 GEM524290:GEM524291 GOI524290:GOI524291 GYE524290:GYE524291 HIA524290:HIA524291 HRW524290:HRW524291 IBS524290:IBS524291 ILO524290:ILO524291 IVK524290:IVK524291 JFG524290:JFG524291 JPC524290:JPC524291 JYY524290:JYY524291 KIU524290:KIU524291 KSQ524290:KSQ524291 LCM524290:LCM524291 LMI524290:LMI524291 LWE524290:LWE524291 MGA524290:MGA524291 MPW524290:MPW524291 MZS524290:MZS524291 NJO524290:NJO524291 NTK524290:NTK524291 ODG524290:ODG524291 ONC524290:ONC524291 OWY524290:OWY524291 PGU524290:PGU524291 PQQ524290:PQQ524291 QAM524290:QAM524291 QKI524290:QKI524291 QUE524290:QUE524291 REA524290:REA524291 RNW524290:RNW524291 RXS524290:RXS524291 SHO524290:SHO524291 SRK524290:SRK524291 TBG524290:TBG524291 TLC524290:TLC524291 TUY524290:TUY524291 UEU524290:UEU524291 UOQ524290:UOQ524291 UYM524290:UYM524291 VII524290:VII524291 VSE524290:VSE524291 WCA524290:WCA524291 WLW524290:WLW524291 WVS524290:WVS524291 K589826:K589827 JG589826:JG589827 TC589826:TC589827 ACY589826:ACY589827 AMU589826:AMU589827 AWQ589826:AWQ589827 BGM589826:BGM589827 BQI589826:BQI589827 CAE589826:CAE589827 CKA589826:CKA589827 CTW589826:CTW589827 DDS589826:DDS589827 DNO589826:DNO589827 DXK589826:DXK589827 EHG589826:EHG589827 ERC589826:ERC589827 FAY589826:FAY589827 FKU589826:FKU589827 FUQ589826:FUQ589827 GEM589826:GEM589827 GOI589826:GOI589827 GYE589826:GYE589827 HIA589826:HIA589827 HRW589826:HRW589827 IBS589826:IBS589827 ILO589826:ILO589827 IVK589826:IVK589827 JFG589826:JFG589827 JPC589826:JPC589827 JYY589826:JYY589827 KIU589826:KIU589827 KSQ589826:KSQ589827 LCM589826:LCM589827 LMI589826:LMI589827 LWE589826:LWE589827 MGA589826:MGA589827 MPW589826:MPW589827 MZS589826:MZS589827 NJO589826:NJO589827 NTK589826:NTK589827 ODG589826:ODG589827 ONC589826:ONC589827 OWY589826:OWY589827 PGU589826:PGU589827 PQQ589826:PQQ589827 QAM589826:QAM589827 QKI589826:QKI589827 QUE589826:QUE589827 REA589826:REA589827 RNW589826:RNW589827 RXS589826:RXS589827 SHO589826:SHO589827 SRK589826:SRK589827 TBG589826:TBG589827 TLC589826:TLC589827 TUY589826:TUY589827 UEU589826:UEU589827 UOQ589826:UOQ589827 UYM589826:UYM589827 VII589826:VII589827 VSE589826:VSE589827 WCA589826:WCA589827 WLW589826:WLW589827 WVS589826:WVS589827 K655362:K655363 JG655362:JG655363 TC655362:TC655363 ACY655362:ACY655363 AMU655362:AMU655363 AWQ655362:AWQ655363 BGM655362:BGM655363 BQI655362:BQI655363 CAE655362:CAE655363 CKA655362:CKA655363 CTW655362:CTW655363 DDS655362:DDS655363 DNO655362:DNO655363 DXK655362:DXK655363 EHG655362:EHG655363 ERC655362:ERC655363 FAY655362:FAY655363 FKU655362:FKU655363 FUQ655362:FUQ655363 GEM655362:GEM655363 GOI655362:GOI655363 GYE655362:GYE655363 HIA655362:HIA655363 HRW655362:HRW655363 IBS655362:IBS655363 ILO655362:ILO655363 IVK655362:IVK655363 JFG655362:JFG655363 JPC655362:JPC655363 JYY655362:JYY655363 KIU655362:KIU655363 KSQ655362:KSQ655363 LCM655362:LCM655363 LMI655362:LMI655363 LWE655362:LWE655363 MGA655362:MGA655363 MPW655362:MPW655363 MZS655362:MZS655363 NJO655362:NJO655363 NTK655362:NTK655363 ODG655362:ODG655363 ONC655362:ONC655363 OWY655362:OWY655363 PGU655362:PGU655363 PQQ655362:PQQ655363 QAM655362:QAM655363 QKI655362:QKI655363 QUE655362:QUE655363 REA655362:REA655363 RNW655362:RNW655363 RXS655362:RXS655363 SHO655362:SHO655363 SRK655362:SRK655363 TBG655362:TBG655363 TLC655362:TLC655363 TUY655362:TUY655363 UEU655362:UEU655363 UOQ655362:UOQ655363 UYM655362:UYM655363 VII655362:VII655363 VSE655362:VSE655363 WCA655362:WCA655363 WLW655362:WLW655363 WVS655362:WVS655363 K720898:K720899 JG720898:JG720899 TC720898:TC720899 ACY720898:ACY720899 AMU720898:AMU720899 AWQ720898:AWQ720899 BGM720898:BGM720899 BQI720898:BQI720899 CAE720898:CAE720899 CKA720898:CKA720899 CTW720898:CTW720899 DDS720898:DDS720899 DNO720898:DNO720899 DXK720898:DXK720899 EHG720898:EHG720899 ERC720898:ERC720899 FAY720898:FAY720899 FKU720898:FKU720899 FUQ720898:FUQ720899 GEM720898:GEM720899 GOI720898:GOI720899 GYE720898:GYE720899 HIA720898:HIA720899 HRW720898:HRW720899 IBS720898:IBS720899 ILO720898:ILO720899 IVK720898:IVK720899 JFG720898:JFG720899 JPC720898:JPC720899 JYY720898:JYY720899 KIU720898:KIU720899 KSQ720898:KSQ720899 LCM720898:LCM720899 LMI720898:LMI720899 LWE720898:LWE720899 MGA720898:MGA720899 MPW720898:MPW720899 MZS720898:MZS720899 NJO720898:NJO720899 NTK720898:NTK720899 ODG720898:ODG720899 ONC720898:ONC720899 OWY720898:OWY720899 PGU720898:PGU720899 PQQ720898:PQQ720899 QAM720898:QAM720899 QKI720898:QKI720899 QUE720898:QUE720899 REA720898:REA720899 RNW720898:RNW720899 RXS720898:RXS720899 SHO720898:SHO720899 SRK720898:SRK720899 TBG720898:TBG720899 TLC720898:TLC720899 TUY720898:TUY720899 UEU720898:UEU720899 UOQ720898:UOQ720899 UYM720898:UYM720899 VII720898:VII720899 VSE720898:VSE720899 WCA720898:WCA720899 WLW720898:WLW720899 WVS720898:WVS720899 K786434:K786435 JG786434:JG786435 TC786434:TC786435 ACY786434:ACY786435 AMU786434:AMU786435 AWQ786434:AWQ786435 BGM786434:BGM786435 BQI786434:BQI786435 CAE786434:CAE786435 CKA786434:CKA786435 CTW786434:CTW786435 DDS786434:DDS786435 DNO786434:DNO786435 DXK786434:DXK786435 EHG786434:EHG786435 ERC786434:ERC786435 FAY786434:FAY786435 FKU786434:FKU786435 FUQ786434:FUQ786435 GEM786434:GEM786435 GOI786434:GOI786435 GYE786434:GYE786435 HIA786434:HIA786435 HRW786434:HRW786435 IBS786434:IBS786435 ILO786434:ILO786435 IVK786434:IVK786435 JFG786434:JFG786435 JPC786434:JPC786435 JYY786434:JYY786435 KIU786434:KIU786435 KSQ786434:KSQ786435 LCM786434:LCM786435 LMI786434:LMI786435 LWE786434:LWE786435 MGA786434:MGA786435 MPW786434:MPW786435 MZS786434:MZS786435 NJO786434:NJO786435 NTK786434:NTK786435 ODG786434:ODG786435 ONC786434:ONC786435 OWY786434:OWY786435 PGU786434:PGU786435 PQQ786434:PQQ786435 QAM786434:QAM786435 QKI786434:QKI786435 QUE786434:QUE786435 REA786434:REA786435 RNW786434:RNW786435 RXS786434:RXS786435 SHO786434:SHO786435 SRK786434:SRK786435 TBG786434:TBG786435 TLC786434:TLC786435 TUY786434:TUY786435 UEU786434:UEU786435 UOQ786434:UOQ786435 UYM786434:UYM786435 VII786434:VII786435 VSE786434:VSE786435 WCA786434:WCA786435 WLW786434:WLW786435 WVS786434:WVS786435 K851970:K851971 JG851970:JG851971 TC851970:TC851971 ACY851970:ACY851971 AMU851970:AMU851971 AWQ851970:AWQ851971 BGM851970:BGM851971 BQI851970:BQI851971 CAE851970:CAE851971 CKA851970:CKA851971 CTW851970:CTW851971 DDS851970:DDS851971 DNO851970:DNO851971 DXK851970:DXK851971 EHG851970:EHG851971 ERC851970:ERC851971 FAY851970:FAY851971 FKU851970:FKU851971 FUQ851970:FUQ851971 GEM851970:GEM851971 GOI851970:GOI851971 GYE851970:GYE851971 HIA851970:HIA851971 HRW851970:HRW851971 IBS851970:IBS851971 ILO851970:ILO851971 IVK851970:IVK851971 JFG851970:JFG851971 JPC851970:JPC851971 JYY851970:JYY851971 KIU851970:KIU851971 KSQ851970:KSQ851971 LCM851970:LCM851971 LMI851970:LMI851971 LWE851970:LWE851971 MGA851970:MGA851971 MPW851970:MPW851971 MZS851970:MZS851971 NJO851970:NJO851971 NTK851970:NTK851971 ODG851970:ODG851971 ONC851970:ONC851971 OWY851970:OWY851971 PGU851970:PGU851971 PQQ851970:PQQ851971 QAM851970:QAM851971 QKI851970:QKI851971 QUE851970:QUE851971 REA851970:REA851971 RNW851970:RNW851971 RXS851970:RXS851971 SHO851970:SHO851971 SRK851970:SRK851971 TBG851970:TBG851971 TLC851970:TLC851971 TUY851970:TUY851971 UEU851970:UEU851971 UOQ851970:UOQ851971 UYM851970:UYM851971 VII851970:VII851971 VSE851970:VSE851971 WCA851970:WCA851971 WLW851970:WLW851971 WVS851970:WVS851971 K917506:K917507 JG917506:JG917507 TC917506:TC917507 ACY917506:ACY917507 AMU917506:AMU917507 AWQ917506:AWQ917507 BGM917506:BGM917507 BQI917506:BQI917507 CAE917506:CAE917507 CKA917506:CKA917507 CTW917506:CTW917507 DDS917506:DDS917507 DNO917506:DNO917507 DXK917506:DXK917507 EHG917506:EHG917507 ERC917506:ERC917507 FAY917506:FAY917507 FKU917506:FKU917507 FUQ917506:FUQ917507 GEM917506:GEM917507 GOI917506:GOI917507 GYE917506:GYE917507 HIA917506:HIA917507 HRW917506:HRW917507 IBS917506:IBS917507 ILO917506:ILO917507 IVK917506:IVK917507 JFG917506:JFG917507 JPC917506:JPC917507 JYY917506:JYY917507 KIU917506:KIU917507 KSQ917506:KSQ917507 LCM917506:LCM917507 LMI917506:LMI917507 LWE917506:LWE917507 MGA917506:MGA917507 MPW917506:MPW917507 MZS917506:MZS917507 NJO917506:NJO917507 NTK917506:NTK917507 ODG917506:ODG917507 ONC917506:ONC917507 OWY917506:OWY917507 PGU917506:PGU917507 PQQ917506:PQQ917507 QAM917506:QAM917507 QKI917506:QKI917507 QUE917506:QUE917507 REA917506:REA917507 RNW917506:RNW917507 RXS917506:RXS917507 SHO917506:SHO917507 SRK917506:SRK917507 TBG917506:TBG917507 TLC917506:TLC917507 TUY917506:TUY917507 UEU917506:UEU917507 UOQ917506:UOQ917507 UYM917506:UYM917507 VII917506:VII917507 VSE917506:VSE917507 WCA917506:WCA917507 WLW917506:WLW917507 WVS917506:WVS917507 K983042:K983043 JG983042:JG983043 TC983042:TC983043 ACY983042:ACY983043 AMU983042:AMU983043 AWQ983042:AWQ983043 BGM983042:BGM983043 BQI983042:BQI983043 CAE983042:CAE983043 CKA983042:CKA983043 CTW983042:CTW983043 DDS983042:DDS983043 DNO983042:DNO983043 DXK983042:DXK983043 EHG983042:EHG983043 ERC983042:ERC983043 FAY983042:FAY983043 FKU983042:FKU983043 FUQ983042:FUQ983043 GEM983042:GEM983043 GOI983042:GOI983043 GYE983042:GYE983043 HIA983042:HIA983043 HRW983042:HRW983043 IBS983042:IBS983043 ILO983042:ILO983043 IVK983042:IVK983043 JFG983042:JFG983043 JPC983042:JPC983043 JYY983042:JYY983043 KIU983042:KIU983043 KSQ983042:KSQ983043 LCM983042:LCM983043 LMI983042:LMI983043 LWE983042:LWE983043 MGA983042:MGA983043 MPW983042:MPW983043 MZS983042:MZS983043 NJO983042:NJO983043 NTK983042:NTK983043 ODG983042:ODG983043 ONC983042:ONC983043 OWY983042:OWY983043 PGU983042:PGU983043 PQQ983042:PQQ983043 QAM983042:QAM983043 QKI983042:QKI983043 QUE983042:QUE983043 REA983042:REA983043 RNW983042:RNW983043 RXS983042:RXS983043 SHO983042:SHO983043 SRK983042:SRK983043 TBG983042:TBG983043 TLC983042:TLC983043 TUY983042:TUY983043 UEU983042:UEU983043 UOQ983042:UOQ983043 UYM983042:UYM983043 VII983042:VII983043 VSE983042:VSE983043 WCA983042:WCA983043 WLW983042:WLW983043 WVS983042:WVS983043" xr:uid="{00000000-0002-0000-0700-000007000000}"/>
    <dataValidation allowBlank="1" showInputMessage="1" showErrorMessage="1" prompt="This cell is automatically updated from the names List according to the index number in L1. It needs to be identical to the output product." sqref="L3:L6 JH3:JH6 TD3:TD6 ACZ3:ACZ6 AMV3:AMV6 AWR3:AWR6 BGN3:BGN6 BQJ3:BQJ6 CAF3:CAF6 CKB3:CKB6 CTX3:CTX6 DDT3:DDT6 DNP3:DNP6 DXL3:DXL6 EHH3:EHH6 ERD3:ERD6 FAZ3:FAZ6 FKV3:FKV6 FUR3:FUR6 GEN3:GEN6 GOJ3:GOJ6 GYF3:GYF6 HIB3:HIB6 HRX3:HRX6 IBT3:IBT6 ILP3:ILP6 IVL3:IVL6 JFH3:JFH6 JPD3:JPD6 JYZ3:JYZ6 KIV3:KIV6 KSR3:KSR6 LCN3:LCN6 LMJ3:LMJ6 LWF3:LWF6 MGB3:MGB6 MPX3:MPX6 MZT3:MZT6 NJP3:NJP6 NTL3:NTL6 ODH3:ODH6 OND3:OND6 OWZ3:OWZ6 PGV3:PGV6 PQR3:PQR6 QAN3:QAN6 QKJ3:QKJ6 QUF3:QUF6 REB3:REB6 RNX3:RNX6 RXT3:RXT6 SHP3:SHP6 SRL3:SRL6 TBH3:TBH6 TLD3:TLD6 TUZ3:TUZ6 UEV3:UEV6 UOR3:UOR6 UYN3:UYN6 VIJ3:VIJ6 VSF3:VSF6 WCB3:WCB6 WLX3:WLX6 WVT3:WVT6 L65539:L65542 JH65539:JH65542 TD65539:TD65542 ACZ65539:ACZ65542 AMV65539:AMV65542 AWR65539:AWR65542 BGN65539:BGN65542 BQJ65539:BQJ65542 CAF65539:CAF65542 CKB65539:CKB65542 CTX65539:CTX65542 DDT65539:DDT65542 DNP65539:DNP65542 DXL65539:DXL65542 EHH65539:EHH65542 ERD65539:ERD65542 FAZ65539:FAZ65542 FKV65539:FKV65542 FUR65539:FUR65542 GEN65539:GEN65542 GOJ65539:GOJ65542 GYF65539:GYF65542 HIB65539:HIB65542 HRX65539:HRX65542 IBT65539:IBT65542 ILP65539:ILP65542 IVL65539:IVL65542 JFH65539:JFH65542 JPD65539:JPD65542 JYZ65539:JYZ65542 KIV65539:KIV65542 KSR65539:KSR65542 LCN65539:LCN65542 LMJ65539:LMJ65542 LWF65539:LWF65542 MGB65539:MGB65542 MPX65539:MPX65542 MZT65539:MZT65542 NJP65539:NJP65542 NTL65539:NTL65542 ODH65539:ODH65542 OND65539:OND65542 OWZ65539:OWZ65542 PGV65539:PGV65542 PQR65539:PQR65542 QAN65539:QAN65542 QKJ65539:QKJ65542 QUF65539:QUF65542 REB65539:REB65542 RNX65539:RNX65542 RXT65539:RXT65542 SHP65539:SHP65542 SRL65539:SRL65542 TBH65539:TBH65542 TLD65539:TLD65542 TUZ65539:TUZ65542 UEV65539:UEV65542 UOR65539:UOR65542 UYN65539:UYN65542 VIJ65539:VIJ65542 VSF65539:VSF65542 WCB65539:WCB65542 WLX65539:WLX65542 WVT65539:WVT65542 L131075:L131078 JH131075:JH131078 TD131075:TD131078 ACZ131075:ACZ131078 AMV131075:AMV131078 AWR131075:AWR131078 BGN131075:BGN131078 BQJ131075:BQJ131078 CAF131075:CAF131078 CKB131075:CKB131078 CTX131075:CTX131078 DDT131075:DDT131078 DNP131075:DNP131078 DXL131075:DXL131078 EHH131075:EHH131078 ERD131075:ERD131078 FAZ131075:FAZ131078 FKV131075:FKV131078 FUR131075:FUR131078 GEN131075:GEN131078 GOJ131075:GOJ131078 GYF131075:GYF131078 HIB131075:HIB131078 HRX131075:HRX131078 IBT131075:IBT131078 ILP131075:ILP131078 IVL131075:IVL131078 JFH131075:JFH131078 JPD131075:JPD131078 JYZ131075:JYZ131078 KIV131075:KIV131078 KSR131075:KSR131078 LCN131075:LCN131078 LMJ131075:LMJ131078 LWF131075:LWF131078 MGB131075:MGB131078 MPX131075:MPX131078 MZT131075:MZT131078 NJP131075:NJP131078 NTL131075:NTL131078 ODH131075:ODH131078 OND131075:OND131078 OWZ131075:OWZ131078 PGV131075:PGV131078 PQR131075:PQR131078 QAN131075:QAN131078 QKJ131075:QKJ131078 QUF131075:QUF131078 REB131075:REB131078 RNX131075:RNX131078 RXT131075:RXT131078 SHP131075:SHP131078 SRL131075:SRL131078 TBH131075:TBH131078 TLD131075:TLD131078 TUZ131075:TUZ131078 UEV131075:UEV131078 UOR131075:UOR131078 UYN131075:UYN131078 VIJ131075:VIJ131078 VSF131075:VSF131078 WCB131075:WCB131078 WLX131075:WLX131078 WVT131075:WVT131078 L196611:L196614 JH196611:JH196614 TD196611:TD196614 ACZ196611:ACZ196614 AMV196611:AMV196614 AWR196611:AWR196614 BGN196611:BGN196614 BQJ196611:BQJ196614 CAF196611:CAF196614 CKB196611:CKB196614 CTX196611:CTX196614 DDT196611:DDT196614 DNP196611:DNP196614 DXL196611:DXL196614 EHH196611:EHH196614 ERD196611:ERD196614 FAZ196611:FAZ196614 FKV196611:FKV196614 FUR196611:FUR196614 GEN196611:GEN196614 GOJ196611:GOJ196614 GYF196611:GYF196614 HIB196611:HIB196614 HRX196611:HRX196614 IBT196611:IBT196614 ILP196611:ILP196614 IVL196611:IVL196614 JFH196611:JFH196614 JPD196611:JPD196614 JYZ196611:JYZ196614 KIV196611:KIV196614 KSR196611:KSR196614 LCN196611:LCN196614 LMJ196611:LMJ196614 LWF196611:LWF196614 MGB196611:MGB196614 MPX196611:MPX196614 MZT196611:MZT196614 NJP196611:NJP196614 NTL196611:NTL196614 ODH196611:ODH196614 OND196611:OND196614 OWZ196611:OWZ196614 PGV196611:PGV196614 PQR196611:PQR196614 QAN196611:QAN196614 QKJ196611:QKJ196614 QUF196611:QUF196614 REB196611:REB196614 RNX196611:RNX196614 RXT196611:RXT196614 SHP196611:SHP196614 SRL196611:SRL196614 TBH196611:TBH196614 TLD196611:TLD196614 TUZ196611:TUZ196614 UEV196611:UEV196614 UOR196611:UOR196614 UYN196611:UYN196614 VIJ196611:VIJ196614 VSF196611:VSF196614 WCB196611:WCB196614 WLX196611:WLX196614 WVT196611:WVT196614 L262147:L262150 JH262147:JH262150 TD262147:TD262150 ACZ262147:ACZ262150 AMV262147:AMV262150 AWR262147:AWR262150 BGN262147:BGN262150 BQJ262147:BQJ262150 CAF262147:CAF262150 CKB262147:CKB262150 CTX262147:CTX262150 DDT262147:DDT262150 DNP262147:DNP262150 DXL262147:DXL262150 EHH262147:EHH262150 ERD262147:ERD262150 FAZ262147:FAZ262150 FKV262147:FKV262150 FUR262147:FUR262150 GEN262147:GEN262150 GOJ262147:GOJ262150 GYF262147:GYF262150 HIB262147:HIB262150 HRX262147:HRX262150 IBT262147:IBT262150 ILP262147:ILP262150 IVL262147:IVL262150 JFH262147:JFH262150 JPD262147:JPD262150 JYZ262147:JYZ262150 KIV262147:KIV262150 KSR262147:KSR262150 LCN262147:LCN262150 LMJ262147:LMJ262150 LWF262147:LWF262150 MGB262147:MGB262150 MPX262147:MPX262150 MZT262147:MZT262150 NJP262147:NJP262150 NTL262147:NTL262150 ODH262147:ODH262150 OND262147:OND262150 OWZ262147:OWZ262150 PGV262147:PGV262150 PQR262147:PQR262150 QAN262147:QAN262150 QKJ262147:QKJ262150 QUF262147:QUF262150 REB262147:REB262150 RNX262147:RNX262150 RXT262147:RXT262150 SHP262147:SHP262150 SRL262147:SRL262150 TBH262147:TBH262150 TLD262147:TLD262150 TUZ262147:TUZ262150 UEV262147:UEV262150 UOR262147:UOR262150 UYN262147:UYN262150 VIJ262147:VIJ262150 VSF262147:VSF262150 WCB262147:WCB262150 WLX262147:WLX262150 WVT262147:WVT262150 L327683:L327686 JH327683:JH327686 TD327683:TD327686 ACZ327683:ACZ327686 AMV327683:AMV327686 AWR327683:AWR327686 BGN327683:BGN327686 BQJ327683:BQJ327686 CAF327683:CAF327686 CKB327683:CKB327686 CTX327683:CTX327686 DDT327683:DDT327686 DNP327683:DNP327686 DXL327683:DXL327686 EHH327683:EHH327686 ERD327683:ERD327686 FAZ327683:FAZ327686 FKV327683:FKV327686 FUR327683:FUR327686 GEN327683:GEN327686 GOJ327683:GOJ327686 GYF327683:GYF327686 HIB327683:HIB327686 HRX327683:HRX327686 IBT327683:IBT327686 ILP327683:ILP327686 IVL327683:IVL327686 JFH327683:JFH327686 JPD327683:JPD327686 JYZ327683:JYZ327686 KIV327683:KIV327686 KSR327683:KSR327686 LCN327683:LCN327686 LMJ327683:LMJ327686 LWF327683:LWF327686 MGB327683:MGB327686 MPX327683:MPX327686 MZT327683:MZT327686 NJP327683:NJP327686 NTL327683:NTL327686 ODH327683:ODH327686 OND327683:OND327686 OWZ327683:OWZ327686 PGV327683:PGV327686 PQR327683:PQR327686 QAN327683:QAN327686 QKJ327683:QKJ327686 QUF327683:QUF327686 REB327683:REB327686 RNX327683:RNX327686 RXT327683:RXT327686 SHP327683:SHP327686 SRL327683:SRL327686 TBH327683:TBH327686 TLD327683:TLD327686 TUZ327683:TUZ327686 UEV327683:UEV327686 UOR327683:UOR327686 UYN327683:UYN327686 VIJ327683:VIJ327686 VSF327683:VSF327686 WCB327683:WCB327686 WLX327683:WLX327686 WVT327683:WVT327686 L393219:L393222 JH393219:JH393222 TD393219:TD393222 ACZ393219:ACZ393222 AMV393219:AMV393222 AWR393219:AWR393222 BGN393219:BGN393222 BQJ393219:BQJ393222 CAF393219:CAF393222 CKB393219:CKB393222 CTX393219:CTX393222 DDT393219:DDT393222 DNP393219:DNP393222 DXL393219:DXL393222 EHH393219:EHH393222 ERD393219:ERD393222 FAZ393219:FAZ393222 FKV393219:FKV393222 FUR393219:FUR393222 GEN393219:GEN393222 GOJ393219:GOJ393222 GYF393219:GYF393222 HIB393219:HIB393222 HRX393219:HRX393222 IBT393219:IBT393222 ILP393219:ILP393222 IVL393219:IVL393222 JFH393219:JFH393222 JPD393219:JPD393222 JYZ393219:JYZ393222 KIV393219:KIV393222 KSR393219:KSR393222 LCN393219:LCN393222 LMJ393219:LMJ393222 LWF393219:LWF393222 MGB393219:MGB393222 MPX393219:MPX393222 MZT393219:MZT393222 NJP393219:NJP393222 NTL393219:NTL393222 ODH393219:ODH393222 OND393219:OND393222 OWZ393219:OWZ393222 PGV393219:PGV393222 PQR393219:PQR393222 QAN393219:QAN393222 QKJ393219:QKJ393222 QUF393219:QUF393222 REB393219:REB393222 RNX393219:RNX393222 RXT393219:RXT393222 SHP393219:SHP393222 SRL393219:SRL393222 TBH393219:TBH393222 TLD393219:TLD393222 TUZ393219:TUZ393222 UEV393219:UEV393222 UOR393219:UOR393222 UYN393219:UYN393222 VIJ393219:VIJ393222 VSF393219:VSF393222 WCB393219:WCB393222 WLX393219:WLX393222 WVT393219:WVT393222 L458755:L458758 JH458755:JH458758 TD458755:TD458758 ACZ458755:ACZ458758 AMV458755:AMV458758 AWR458755:AWR458758 BGN458755:BGN458758 BQJ458755:BQJ458758 CAF458755:CAF458758 CKB458755:CKB458758 CTX458755:CTX458758 DDT458755:DDT458758 DNP458755:DNP458758 DXL458755:DXL458758 EHH458755:EHH458758 ERD458755:ERD458758 FAZ458755:FAZ458758 FKV458755:FKV458758 FUR458755:FUR458758 GEN458755:GEN458758 GOJ458755:GOJ458758 GYF458755:GYF458758 HIB458755:HIB458758 HRX458755:HRX458758 IBT458755:IBT458758 ILP458755:ILP458758 IVL458755:IVL458758 JFH458755:JFH458758 JPD458755:JPD458758 JYZ458755:JYZ458758 KIV458755:KIV458758 KSR458755:KSR458758 LCN458755:LCN458758 LMJ458755:LMJ458758 LWF458755:LWF458758 MGB458755:MGB458758 MPX458755:MPX458758 MZT458755:MZT458758 NJP458755:NJP458758 NTL458755:NTL458758 ODH458755:ODH458758 OND458755:OND458758 OWZ458755:OWZ458758 PGV458755:PGV458758 PQR458755:PQR458758 QAN458755:QAN458758 QKJ458755:QKJ458758 QUF458755:QUF458758 REB458755:REB458758 RNX458755:RNX458758 RXT458755:RXT458758 SHP458755:SHP458758 SRL458755:SRL458758 TBH458755:TBH458758 TLD458755:TLD458758 TUZ458755:TUZ458758 UEV458755:UEV458758 UOR458755:UOR458758 UYN458755:UYN458758 VIJ458755:VIJ458758 VSF458755:VSF458758 WCB458755:WCB458758 WLX458755:WLX458758 WVT458755:WVT458758 L524291:L524294 JH524291:JH524294 TD524291:TD524294 ACZ524291:ACZ524294 AMV524291:AMV524294 AWR524291:AWR524294 BGN524291:BGN524294 BQJ524291:BQJ524294 CAF524291:CAF524294 CKB524291:CKB524294 CTX524291:CTX524294 DDT524291:DDT524294 DNP524291:DNP524294 DXL524291:DXL524294 EHH524291:EHH524294 ERD524291:ERD524294 FAZ524291:FAZ524294 FKV524291:FKV524294 FUR524291:FUR524294 GEN524291:GEN524294 GOJ524291:GOJ524294 GYF524291:GYF524294 HIB524291:HIB524294 HRX524291:HRX524294 IBT524291:IBT524294 ILP524291:ILP524294 IVL524291:IVL524294 JFH524291:JFH524294 JPD524291:JPD524294 JYZ524291:JYZ524294 KIV524291:KIV524294 KSR524291:KSR524294 LCN524291:LCN524294 LMJ524291:LMJ524294 LWF524291:LWF524294 MGB524291:MGB524294 MPX524291:MPX524294 MZT524291:MZT524294 NJP524291:NJP524294 NTL524291:NTL524294 ODH524291:ODH524294 OND524291:OND524294 OWZ524291:OWZ524294 PGV524291:PGV524294 PQR524291:PQR524294 QAN524291:QAN524294 QKJ524291:QKJ524294 QUF524291:QUF524294 REB524291:REB524294 RNX524291:RNX524294 RXT524291:RXT524294 SHP524291:SHP524294 SRL524291:SRL524294 TBH524291:TBH524294 TLD524291:TLD524294 TUZ524291:TUZ524294 UEV524291:UEV524294 UOR524291:UOR524294 UYN524291:UYN524294 VIJ524291:VIJ524294 VSF524291:VSF524294 WCB524291:WCB524294 WLX524291:WLX524294 WVT524291:WVT524294 L589827:L589830 JH589827:JH589830 TD589827:TD589830 ACZ589827:ACZ589830 AMV589827:AMV589830 AWR589827:AWR589830 BGN589827:BGN589830 BQJ589827:BQJ589830 CAF589827:CAF589830 CKB589827:CKB589830 CTX589827:CTX589830 DDT589827:DDT589830 DNP589827:DNP589830 DXL589827:DXL589830 EHH589827:EHH589830 ERD589827:ERD589830 FAZ589827:FAZ589830 FKV589827:FKV589830 FUR589827:FUR589830 GEN589827:GEN589830 GOJ589827:GOJ589830 GYF589827:GYF589830 HIB589827:HIB589830 HRX589827:HRX589830 IBT589827:IBT589830 ILP589827:ILP589830 IVL589827:IVL589830 JFH589827:JFH589830 JPD589827:JPD589830 JYZ589827:JYZ589830 KIV589827:KIV589830 KSR589827:KSR589830 LCN589827:LCN589830 LMJ589827:LMJ589830 LWF589827:LWF589830 MGB589827:MGB589830 MPX589827:MPX589830 MZT589827:MZT589830 NJP589827:NJP589830 NTL589827:NTL589830 ODH589827:ODH589830 OND589827:OND589830 OWZ589827:OWZ589830 PGV589827:PGV589830 PQR589827:PQR589830 QAN589827:QAN589830 QKJ589827:QKJ589830 QUF589827:QUF589830 REB589827:REB589830 RNX589827:RNX589830 RXT589827:RXT589830 SHP589827:SHP589830 SRL589827:SRL589830 TBH589827:TBH589830 TLD589827:TLD589830 TUZ589827:TUZ589830 UEV589827:UEV589830 UOR589827:UOR589830 UYN589827:UYN589830 VIJ589827:VIJ589830 VSF589827:VSF589830 WCB589827:WCB589830 WLX589827:WLX589830 WVT589827:WVT589830 L655363:L655366 JH655363:JH655366 TD655363:TD655366 ACZ655363:ACZ655366 AMV655363:AMV655366 AWR655363:AWR655366 BGN655363:BGN655366 BQJ655363:BQJ655366 CAF655363:CAF655366 CKB655363:CKB655366 CTX655363:CTX655366 DDT655363:DDT655366 DNP655363:DNP655366 DXL655363:DXL655366 EHH655363:EHH655366 ERD655363:ERD655366 FAZ655363:FAZ655366 FKV655363:FKV655366 FUR655363:FUR655366 GEN655363:GEN655366 GOJ655363:GOJ655366 GYF655363:GYF655366 HIB655363:HIB655366 HRX655363:HRX655366 IBT655363:IBT655366 ILP655363:ILP655366 IVL655363:IVL655366 JFH655363:JFH655366 JPD655363:JPD655366 JYZ655363:JYZ655366 KIV655363:KIV655366 KSR655363:KSR655366 LCN655363:LCN655366 LMJ655363:LMJ655366 LWF655363:LWF655366 MGB655363:MGB655366 MPX655363:MPX655366 MZT655363:MZT655366 NJP655363:NJP655366 NTL655363:NTL655366 ODH655363:ODH655366 OND655363:OND655366 OWZ655363:OWZ655366 PGV655363:PGV655366 PQR655363:PQR655366 QAN655363:QAN655366 QKJ655363:QKJ655366 QUF655363:QUF655366 REB655363:REB655366 RNX655363:RNX655366 RXT655363:RXT655366 SHP655363:SHP655366 SRL655363:SRL655366 TBH655363:TBH655366 TLD655363:TLD655366 TUZ655363:TUZ655366 UEV655363:UEV655366 UOR655363:UOR655366 UYN655363:UYN655366 VIJ655363:VIJ655366 VSF655363:VSF655366 WCB655363:WCB655366 WLX655363:WLX655366 WVT655363:WVT655366 L720899:L720902 JH720899:JH720902 TD720899:TD720902 ACZ720899:ACZ720902 AMV720899:AMV720902 AWR720899:AWR720902 BGN720899:BGN720902 BQJ720899:BQJ720902 CAF720899:CAF720902 CKB720899:CKB720902 CTX720899:CTX720902 DDT720899:DDT720902 DNP720899:DNP720902 DXL720899:DXL720902 EHH720899:EHH720902 ERD720899:ERD720902 FAZ720899:FAZ720902 FKV720899:FKV720902 FUR720899:FUR720902 GEN720899:GEN720902 GOJ720899:GOJ720902 GYF720899:GYF720902 HIB720899:HIB720902 HRX720899:HRX720902 IBT720899:IBT720902 ILP720899:ILP720902 IVL720899:IVL720902 JFH720899:JFH720902 JPD720899:JPD720902 JYZ720899:JYZ720902 KIV720899:KIV720902 KSR720899:KSR720902 LCN720899:LCN720902 LMJ720899:LMJ720902 LWF720899:LWF720902 MGB720899:MGB720902 MPX720899:MPX720902 MZT720899:MZT720902 NJP720899:NJP720902 NTL720899:NTL720902 ODH720899:ODH720902 OND720899:OND720902 OWZ720899:OWZ720902 PGV720899:PGV720902 PQR720899:PQR720902 QAN720899:QAN720902 QKJ720899:QKJ720902 QUF720899:QUF720902 REB720899:REB720902 RNX720899:RNX720902 RXT720899:RXT720902 SHP720899:SHP720902 SRL720899:SRL720902 TBH720899:TBH720902 TLD720899:TLD720902 TUZ720899:TUZ720902 UEV720899:UEV720902 UOR720899:UOR720902 UYN720899:UYN720902 VIJ720899:VIJ720902 VSF720899:VSF720902 WCB720899:WCB720902 WLX720899:WLX720902 WVT720899:WVT720902 L786435:L786438 JH786435:JH786438 TD786435:TD786438 ACZ786435:ACZ786438 AMV786435:AMV786438 AWR786435:AWR786438 BGN786435:BGN786438 BQJ786435:BQJ786438 CAF786435:CAF786438 CKB786435:CKB786438 CTX786435:CTX786438 DDT786435:DDT786438 DNP786435:DNP786438 DXL786435:DXL786438 EHH786435:EHH786438 ERD786435:ERD786438 FAZ786435:FAZ786438 FKV786435:FKV786438 FUR786435:FUR786438 GEN786435:GEN786438 GOJ786435:GOJ786438 GYF786435:GYF786438 HIB786435:HIB786438 HRX786435:HRX786438 IBT786435:IBT786438 ILP786435:ILP786438 IVL786435:IVL786438 JFH786435:JFH786438 JPD786435:JPD786438 JYZ786435:JYZ786438 KIV786435:KIV786438 KSR786435:KSR786438 LCN786435:LCN786438 LMJ786435:LMJ786438 LWF786435:LWF786438 MGB786435:MGB786438 MPX786435:MPX786438 MZT786435:MZT786438 NJP786435:NJP786438 NTL786435:NTL786438 ODH786435:ODH786438 OND786435:OND786438 OWZ786435:OWZ786438 PGV786435:PGV786438 PQR786435:PQR786438 QAN786435:QAN786438 QKJ786435:QKJ786438 QUF786435:QUF786438 REB786435:REB786438 RNX786435:RNX786438 RXT786435:RXT786438 SHP786435:SHP786438 SRL786435:SRL786438 TBH786435:TBH786438 TLD786435:TLD786438 TUZ786435:TUZ786438 UEV786435:UEV786438 UOR786435:UOR786438 UYN786435:UYN786438 VIJ786435:VIJ786438 VSF786435:VSF786438 WCB786435:WCB786438 WLX786435:WLX786438 WVT786435:WVT786438 L851971:L851974 JH851971:JH851974 TD851971:TD851974 ACZ851971:ACZ851974 AMV851971:AMV851974 AWR851971:AWR851974 BGN851971:BGN851974 BQJ851971:BQJ851974 CAF851971:CAF851974 CKB851971:CKB851974 CTX851971:CTX851974 DDT851971:DDT851974 DNP851971:DNP851974 DXL851971:DXL851974 EHH851971:EHH851974 ERD851971:ERD851974 FAZ851971:FAZ851974 FKV851971:FKV851974 FUR851971:FUR851974 GEN851971:GEN851974 GOJ851971:GOJ851974 GYF851971:GYF851974 HIB851971:HIB851974 HRX851971:HRX851974 IBT851971:IBT851974 ILP851971:ILP851974 IVL851971:IVL851974 JFH851971:JFH851974 JPD851971:JPD851974 JYZ851971:JYZ851974 KIV851971:KIV851974 KSR851971:KSR851974 LCN851971:LCN851974 LMJ851971:LMJ851974 LWF851971:LWF851974 MGB851971:MGB851974 MPX851971:MPX851974 MZT851971:MZT851974 NJP851971:NJP851974 NTL851971:NTL851974 ODH851971:ODH851974 OND851971:OND851974 OWZ851971:OWZ851974 PGV851971:PGV851974 PQR851971:PQR851974 QAN851971:QAN851974 QKJ851971:QKJ851974 QUF851971:QUF851974 REB851971:REB851974 RNX851971:RNX851974 RXT851971:RXT851974 SHP851971:SHP851974 SRL851971:SRL851974 TBH851971:TBH851974 TLD851971:TLD851974 TUZ851971:TUZ851974 UEV851971:UEV851974 UOR851971:UOR851974 UYN851971:UYN851974 VIJ851971:VIJ851974 VSF851971:VSF851974 WCB851971:WCB851974 WLX851971:WLX851974 WVT851971:WVT851974 L917507:L917510 JH917507:JH917510 TD917507:TD917510 ACZ917507:ACZ917510 AMV917507:AMV917510 AWR917507:AWR917510 BGN917507:BGN917510 BQJ917507:BQJ917510 CAF917507:CAF917510 CKB917507:CKB917510 CTX917507:CTX917510 DDT917507:DDT917510 DNP917507:DNP917510 DXL917507:DXL917510 EHH917507:EHH917510 ERD917507:ERD917510 FAZ917507:FAZ917510 FKV917507:FKV917510 FUR917507:FUR917510 GEN917507:GEN917510 GOJ917507:GOJ917510 GYF917507:GYF917510 HIB917507:HIB917510 HRX917507:HRX917510 IBT917507:IBT917510 ILP917507:ILP917510 IVL917507:IVL917510 JFH917507:JFH917510 JPD917507:JPD917510 JYZ917507:JYZ917510 KIV917507:KIV917510 KSR917507:KSR917510 LCN917507:LCN917510 LMJ917507:LMJ917510 LWF917507:LWF917510 MGB917507:MGB917510 MPX917507:MPX917510 MZT917507:MZT917510 NJP917507:NJP917510 NTL917507:NTL917510 ODH917507:ODH917510 OND917507:OND917510 OWZ917507:OWZ917510 PGV917507:PGV917510 PQR917507:PQR917510 QAN917507:QAN917510 QKJ917507:QKJ917510 QUF917507:QUF917510 REB917507:REB917510 RNX917507:RNX917510 RXT917507:RXT917510 SHP917507:SHP917510 SRL917507:SRL917510 TBH917507:TBH917510 TLD917507:TLD917510 TUZ917507:TUZ917510 UEV917507:UEV917510 UOR917507:UOR917510 UYN917507:UYN917510 VIJ917507:VIJ917510 VSF917507:VSF917510 WCB917507:WCB917510 WLX917507:WLX917510 WVT917507:WVT917510 L983043:L983046 JH983043:JH983046 TD983043:TD983046 ACZ983043:ACZ983046 AMV983043:AMV983046 AWR983043:AWR983046 BGN983043:BGN983046 BQJ983043:BQJ983046 CAF983043:CAF983046 CKB983043:CKB983046 CTX983043:CTX983046 DDT983043:DDT983046 DNP983043:DNP983046 DXL983043:DXL983046 EHH983043:EHH983046 ERD983043:ERD983046 FAZ983043:FAZ983046 FKV983043:FKV983046 FUR983043:FUR983046 GEN983043:GEN983046 GOJ983043:GOJ983046 GYF983043:GYF983046 HIB983043:HIB983046 HRX983043:HRX983046 IBT983043:IBT983046 ILP983043:ILP983046 IVL983043:IVL983046 JFH983043:JFH983046 JPD983043:JPD983046 JYZ983043:JYZ983046 KIV983043:KIV983046 KSR983043:KSR983046 LCN983043:LCN983046 LMJ983043:LMJ983046 LWF983043:LWF983046 MGB983043:MGB983046 MPX983043:MPX983046 MZT983043:MZT983046 NJP983043:NJP983046 NTL983043:NTL983046 ODH983043:ODH983046 OND983043:OND983046 OWZ983043:OWZ983046 PGV983043:PGV983046 PQR983043:PQR983046 QAN983043:QAN983046 QKJ983043:QKJ983046 QUF983043:QUF983046 REB983043:REB983046 RNX983043:RNX983046 RXT983043:RXT983046 SHP983043:SHP983046 SRL983043:SRL983046 TBH983043:TBH983046 TLD983043:TLD983046 TUZ983043:TUZ983046 UEV983043:UEV983046 UOR983043:UOR983046 UYN983043:UYN983046 VIJ983043:VIJ983046 VSF983043:VSF983046 WCB983043:WCB983046 WLX983043:WLX983046 WVT983043:WVT983046" xr:uid="{00000000-0002-0000-0700-000008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700-000009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xr:uid="{00000000-0002-0000-0700-00000A000000}"/>
    <dataValidation allowBlank="1" showInputMessage="1" showErrorMessage="1" prompt="Do not change." sqref="W2:AG3 JS2:KC3 TO2:TY3 ADK2:ADU3 ANG2:ANQ3 AXC2:AXM3 BGY2:BHI3 BQU2:BRE3 CAQ2:CBA3 CKM2:CKW3 CUI2:CUS3 DEE2:DEO3 DOA2:DOK3 DXW2:DYG3 EHS2:EIC3 ERO2:ERY3 FBK2:FBU3 FLG2:FLQ3 FVC2:FVM3 GEY2:GFI3 GOU2:GPE3 GYQ2:GZA3 HIM2:HIW3 HSI2:HSS3 ICE2:ICO3 IMA2:IMK3 IVW2:IWG3 JFS2:JGC3 JPO2:JPY3 JZK2:JZU3 KJG2:KJQ3 KTC2:KTM3 LCY2:LDI3 LMU2:LNE3 LWQ2:LXA3 MGM2:MGW3 MQI2:MQS3 NAE2:NAO3 NKA2:NKK3 NTW2:NUG3 ODS2:OEC3 ONO2:ONY3 OXK2:OXU3 PHG2:PHQ3 PRC2:PRM3 QAY2:QBI3 QKU2:QLE3 QUQ2:QVA3 REM2:REW3 ROI2:ROS3 RYE2:RYO3 SIA2:SIK3 SRW2:SSG3 TBS2:TCC3 TLO2:TLY3 TVK2:TVU3 UFG2:UFQ3 UPC2:UPM3 UYY2:UZI3 VIU2:VJE3 VSQ2:VTA3 WCM2:WCW3 WMI2:WMS3 WWE2:WWO3 W65538:AG65539 JS65538:KC65539 TO65538:TY65539 ADK65538:ADU65539 ANG65538:ANQ65539 AXC65538:AXM65539 BGY65538:BHI65539 BQU65538:BRE65539 CAQ65538:CBA65539 CKM65538:CKW65539 CUI65538:CUS65539 DEE65538:DEO65539 DOA65538:DOK65539 DXW65538:DYG65539 EHS65538:EIC65539 ERO65538:ERY65539 FBK65538:FBU65539 FLG65538:FLQ65539 FVC65538:FVM65539 GEY65538:GFI65539 GOU65538:GPE65539 GYQ65538:GZA65539 HIM65538:HIW65539 HSI65538:HSS65539 ICE65538:ICO65539 IMA65538:IMK65539 IVW65538:IWG65539 JFS65538:JGC65539 JPO65538:JPY65539 JZK65538:JZU65539 KJG65538:KJQ65539 KTC65538:KTM65539 LCY65538:LDI65539 LMU65538:LNE65539 LWQ65538:LXA65539 MGM65538:MGW65539 MQI65538:MQS65539 NAE65538:NAO65539 NKA65538:NKK65539 NTW65538:NUG65539 ODS65538:OEC65539 ONO65538:ONY65539 OXK65538:OXU65539 PHG65538:PHQ65539 PRC65538:PRM65539 QAY65538:QBI65539 QKU65538:QLE65539 QUQ65538:QVA65539 REM65538:REW65539 ROI65538:ROS65539 RYE65538:RYO65539 SIA65538:SIK65539 SRW65538:SSG65539 TBS65538:TCC65539 TLO65538:TLY65539 TVK65538:TVU65539 UFG65538:UFQ65539 UPC65538:UPM65539 UYY65538:UZI65539 VIU65538:VJE65539 VSQ65538:VTA65539 WCM65538:WCW65539 WMI65538:WMS65539 WWE65538:WWO65539 W131074:AG131075 JS131074:KC131075 TO131074:TY131075 ADK131074:ADU131075 ANG131074:ANQ131075 AXC131074:AXM131075 BGY131074:BHI131075 BQU131074:BRE131075 CAQ131074:CBA131075 CKM131074:CKW131075 CUI131074:CUS131075 DEE131074:DEO131075 DOA131074:DOK131075 DXW131074:DYG131075 EHS131074:EIC131075 ERO131074:ERY131075 FBK131074:FBU131075 FLG131074:FLQ131075 FVC131074:FVM131075 GEY131074:GFI131075 GOU131074:GPE131075 GYQ131074:GZA131075 HIM131074:HIW131075 HSI131074:HSS131075 ICE131074:ICO131075 IMA131074:IMK131075 IVW131074:IWG131075 JFS131074:JGC131075 JPO131074:JPY131075 JZK131074:JZU131075 KJG131074:KJQ131075 KTC131074:KTM131075 LCY131074:LDI131075 LMU131074:LNE131075 LWQ131074:LXA131075 MGM131074:MGW131075 MQI131074:MQS131075 NAE131074:NAO131075 NKA131074:NKK131075 NTW131074:NUG131075 ODS131074:OEC131075 ONO131074:ONY131075 OXK131074:OXU131075 PHG131074:PHQ131075 PRC131074:PRM131075 QAY131074:QBI131075 QKU131074:QLE131075 QUQ131074:QVA131075 REM131074:REW131075 ROI131074:ROS131075 RYE131074:RYO131075 SIA131074:SIK131075 SRW131074:SSG131075 TBS131074:TCC131075 TLO131074:TLY131075 TVK131074:TVU131075 UFG131074:UFQ131075 UPC131074:UPM131075 UYY131074:UZI131075 VIU131074:VJE131075 VSQ131074:VTA131075 WCM131074:WCW131075 WMI131074:WMS131075 WWE131074:WWO131075 W196610:AG196611 JS196610:KC196611 TO196610:TY196611 ADK196610:ADU196611 ANG196610:ANQ196611 AXC196610:AXM196611 BGY196610:BHI196611 BQU196610:BRE196611 CAQ196610:CBA196611 CKM196610:CKW196611 CUI196610:CUS196611 DEE196610:DEO196611 DOA196610:DOK196611 DXW196610:DYG196611 EHS196610:EIC196611 ERO196610:ERY196611 FBK196610:FBU196611 FLG196610:FLQ196611 FVC196610:FVM196611 GEY196610:GFI196611 GOU196610:GPE196611 GYQ196610:GZA196611 HIM196610:HIW196611 HSI196610:HSS196611 ICE196610:ICO196611 IMA196610:IMK196611 IVW196610:IWG196611 JFS196610:JGC196611 JPO196610:JPY196611 JZK196610:JZU196611 KJG196610:KJQ196611 KTC196610:KTM196611 LCY196610:LDI196611 LMU196610:LNE196611 LWQ196610:LXA196611 MGM196610:MGW196611 MQI196610:MQS196611 NAE196610:NAO196611 NKA196610:NKK196611 NTW196610:NUG196611 ODS196610:OEC196611 ONO196610:ONY196611 OXK196610:OXU196611 PHG196610:PHQ196611 PRC196610:PRM196611 QAY196610:QBI196611 QKU196610:QLE196611 QUQ196610:QVA196611 REM196610:REW196611 ROI196610:ROS196611 RYE196610:RYO196611 SIA196610:SIK196611 SRW196610:SSG196611 TBS196610:TCC196611 TLO196610:TLY196611 TVK196610:TVU196611 UFG196610:UFQ196611 UPC196610:UPM196611 UYY196610:UZI196611 VIU196610:VJE196611 VSQ196610:VTA196611 WCM196610:WCW196611 WMI196610:WMS196611 WWE196610:WWO196611 W262146:AG262147 JS262146:KC262147 TO262146:TY262147 ADK262146:ADU262147 ANG262146:ANQ262147 AXC262146:AXM262147 BGY262146:BHI262147 BQU262146:BRE262147 CAQ262146:CBA262147 CKM262146:CKW262147 CUI262146:CUS262147 DEE262146:DEO262147 DOA262146:DOK262147 DXW262146:DYG262147 EHS262146:EIC262147 ERO262146:ERY262147 FBK262146:FBU262147 FLG262146:FLQ262147 FVC262146:FVM262147 GEY262146:GFI262147 GOU262146:GPE262147 GYQ262146:GZA262147 HIM262146:HIW262147 HSI262146:HSS262147 ICE262146:ICO262147 IMA262146:IMK262147 IVW262146:IWG262147 JFS262146:JGC262147 JPO262146:JPY262147 JZK262146:JZU262147 KJG262146:KJQ262147 KTC262146:KTM262147 LCY262146:LDI262147 LMU262146:LNE262147 LWQ262146:LXA262147 MGM262146:MGW262147 MQI262146:MQS262147 NAE262146:NAO262147 NKA262146:NKK262147 NTW262146:NUG262147 ODS262146:OEC262147 ONO262146:ONY262147 OXK262146:OXU262147 PHG262146:PHQ262147 PRC262146:PRM262147 QAY262146:QBI262147 QKU262146:QLE262147 QUQ262146:QVA262147 REM262146:REW262147 ROI262146:ROS262147 RYE262146:RYO262147 SIA262146:SIK262147 SRW262146:SSG262147 TBS262146:TCC262147 TLO262146:TLY262147 TVK262146:TVU262147 UFG262146:UFQ262147 UPC262146:UPM262147 UYY262146:UZI262147 VIU262146:VJE262147 VSQ262146:VTA262147 WCM262146:WCW262147 WMI262146:WMS262147 WWE262146:WWO262147 W327682:AG327683 JS327682:KC327683 TO327682:TY327683 ADK327682:ADU327683 ANG327682:ANQ327683 AXC327682:AXM327683 BGY327682:BHI327683 BQU327682:BRE327683 CAQ327682:CBA327683 CKM327682:CKW327683 CUI327682:CUS327683 DEE327682:DEO327683 DOA327682:DOK327683 DXW327682:DYG327683 EHS327682:EIC327683 ERO327682:ERY327683 FBK327682:FBU327683 FLG327682:FLQ327683 FVC327682:FVM327683 GEY327682:GFI327683 GOU327682:GPE327683 GYQ327682:GZA327683 HIM327682:HIW327683 HSI327682:HSS327683 ICE327682:ICO327683 IMA327682:IMK327683 IVW327682:IWG327683 JFS327682:JGC327683 JPO327682:JPY327683 JZK327682:JZU327683 KJG327682:KJQ327683 KTC327682:KTM327683 LCY327682:LDI327683 LMU327682:LNE327683 LWQ327682:LXA327683 MGM327682:MGW327683 MQI327682:MQS327683 NAE327682:NAO327683 NKA327682:NKK327683 NTW327682:NUG327683 ODS327682:OEC327683 ONO327682:ONY327683 OXK327682:OXU327683 PHG327682:PHQ327683 PRC327682:PRM327683 QAY327682:QBI327683 QKU327682:QLE327683 QUQ327682:QVA327683 REM327682:REW327683 ROI327682:ROS327683 RYE327682:RYO327683 SIA327682:SIK327683 SRW327682:SSG327683 TBS327682:TCC327683 TLO327682:TLY327683 TVK327682:TVU327683 UFG327682:UFQ327683 UPC327682:UPM327683 UYY327682:UZI327683 VIU327682:VJE327683 VSQ327682:VTA327683 WCM327682:WCW327683 WMI327682:WMS327683 WWE327682:WWO327683 W393218:AG393219 JS393218:KC393219 TO393218:TY393219 ADK393218:ADU393219 ANG393218:ANQ393219 AXC393218:AXM393219 BGY393218:BHI393219 BQU393218:BRE393219 CAQ393218:CBA393219 CKM393218:CKW393219 CUI393218:CUS393219 DEE393218:DEO393219 DOA393218:DOK393219 DXW393218:DYG393219 EHS393218:EIC393219 ERO393218:ERY393219 FBK393218:FBU393219 FLG393218:FLQ393219 FVC393218:FVM393219 GEY393218:GFI393219 GOU393218:GPE393219 GYQ393218:GZA393219 HIM393218:HIW393219 HSI393218:HSS393219 ICE393218:ICO393219 IMA393218:IMK393219 IVW393218:IWG393219 JFS393218:JGC393219 JPO393218:JPY393219 JZK393218:JZU393219 KJG393218:KJQ393219 KTC393218:KTM393219 LCY393218:LDI393219 LMU393218:LNE393219 LWQ393218:LXA393219 MGM393218:MGW393219 MQI393218:MQS393219 NAE393218:NAO393219 NKA393218:NKK393219 NTW393218:NUG393219 ODS393218:OEC393219 ONO393218:ONY393219 OXK393218:OXU393219 PHG393218:PHQ393219 PRC393218:PRM393219 QAY393218:QBI393219 QKU393218:QLE393219 QUQ393218:QVA393219 REM393218:REW393219 ROI393218:ROS393219 RYE393218:RYO393219 SIA393218:SIK393219 SRW393218:SSG393219 TBS393218:TCC393219 TLO393218:TLY393219 TVK393218:TVU393219 UFG393218:UFQ393219 UPC393218:UPM393219 UYY393218:UZI393219 VIU393218:VJE393219 VSQ393218:VTA393219 WCM393218:WCW393219 WMI393218:WMS393219 WWE393218:WWO393219 W458754:AG458755 JS458754:KC458755 TO458754:TY458755 ADK458754:ADU458755 ANG458754:ANQ458755 AXC458754:AXM458755 BGY458754:BHI458755 BQU458754:BRE458755 CAQ458754:CBA458755 CKM458754:CKW458755 CUI458754:CUS458755 DEE458754:DEO458755 DOA458754:DOK458755 DXW458754:DYG458755 EHS458754:EIC458755 ERO458754:ERY458755 FBK458754:FBU458755 FLG458754:FLQ458755 FVC458754:FVM458755 GEY458754:GFI458755 GOU458754:GPE458755 GYQ458754:GZA458755 HIM458754:HIW458755 HSI458754:HSS458755 ICE458754:ICO458755 IMA458754:IMK458755 IVW458754:IWG458755 JFS458754:JGC458755 JPO458754:JPY458755 JZK458754:JZU458755 KJG458754:KJQ458755 KTC458754:KTM458755 LCY458754:LDI458755 LMU458754:LNE458755 LWQ458754:LXA458755 MGM458754:MGW458755 MQI458754:MQS458755 NAE458754:NAO458755 NKA458754:NKK458755 NTW458754:NUG458755 ODS458754:OEC458755 ONO458754:ONY458755 OXK458754:OXU458755 PHG458754:PHQ458755 PRC458754:PRM458755 QAY458754:QBI458755 QKU458754:QLE458755 QUQ458754:QVA458755 REM458754:REW458755 ROI458754:ROS458755 RYE458754:RYO458755 SIA458754:SIK458755 SRW458754:SSG458755 TBS458754:TCC458755 TLO458754:TLY458755 TVK458754:TVU458755 UFG458754:UFQ458755 UPC458754:UPM458755 UYY458754:UZI458755 VIU458754:VJE458755 VSQ458754:VTA458755 WCM458754:WCW458755 WMI458754:WMS458755 WWE458754:WWO458755 W524290:AG524291 JS524290:KC524291 TO524290:TY524291 ADK524290:ADU524291 ANG524290:ANQ524291 AXC524290:AXM524291 BGY524290:BHI524291 BQU524290:BRE524291 CAQ524290:CBA524291 CKM524290:CKW524291 CUI524290:CUS524291 DEE524290:DEO524291 DOA524290:DOK524291 DXW524290:DYG524291 EHS524290:EIC524291 ERO524290:ERY524291 FBK524290:FBU524291 FLG524290:FLQ524291 FVC524290:FVM524291 GEY524290:GFI524291 GOU524290:GPE524291 GYQ524290:GZA524291 HIM524290:HIW524291 HSI524290:HSS524291 ICE524290:ICO524291 IMA524290:IMK524291 IVW524290:IWG524291 JFS524290:JGC524291 JPO524290:JPY524291 JZK524290:JZU524291 KJG524290:KJQ524291 KTC524290:KTM524291 LCY524290:LDI524291 LMU524290:LNE524291 LWQ524290:LXA524291 MGM524290:MGW524291 MQI524290:MQS524291 NAE524290:NAO524291 NKA524290:NKK524291 NTW524290:NUG524291 ODS524290:OEC524291 ONO524290:ONY524291 OXK524290:OXU524291 PHG524290:PHQ524291 PRC524290:PRM524291 QAY524290:QBI524291 QKU524290:QLE524291 QUQ524290:QVA524291 REM524290:REW524291 ROI524290:ROS524291 RYE524290:RYO524291 SIA524290:SIK524291 SRW524290:SSG524291 TBS524290:TCC524291 TLO524290:TLY524291 TVK524290:TVU524291 UFG524290:UFQ524291 UPC524290:UPM524291 UYY524290:UZI524291 VIU524290:VJE524291 VSQ524290:VTA524291 WCM524290:WCW524291 WMI524290:WMS524291 WWE524290:WWO524291 W589826:AG589827 JS589826:KC589827 TO589826:TY589827 ADK589826:ADU589827 ANG589826:ANQ589827 AXC589826:AXM589827 BGY589826:BHI589827 BQU589826:BRE589827 CAQ589826:CBA589827 CKM589826:CKW589827 CUI589826:CUS589827 DEE589826:DEO589827 DOA589826:DOK589827 DXW589826:DYG589827 EHS589826:EIC589827 ERO589826:ERY589827 FBK589826:FBU589827 FLG589826:FLQ589827 FVC589826:FVM589827 GEY589826:GFI589827 GOU589826:GPE589827 GYQ589826:GZA589827 HIM589826:HIW589827 HSI589826:HSS589827 ICE589826:ICO589827 IMA589826:IMK589827 IVW589826:IWG589827 JFS589826:JGC589827 JPO589826:JPY589827 JZK589826:JZU589827 KJG589826:KJQ589827 KTC589826:KTM589827 LCY589826:LDI589827 LMU589826:LNE589827 LWQ589826:LXA589827 MGM589826:MGW589827 MQI589826:MQS589827 NAE589826:NAO589827 NKA589826:NKK589827 NTW589826:NUG589827 ODS589826:OEC589827 ONO589826:ONY589827 OXK589826:OXU589827 PHG589826:PHQ589827 PRC589826:PRM589827 QAY589826:QBI589827 QKU589826:QLE589827 QUQ589826:QVA589827 REM589826:REW589827 ROI589826:ROS589827 RYE589826:RYO589827 SIA589826:SIK589827 SRW589826:SSG589827 TBS589826:TCC589827 TLO589826:TLY589827 TVK589826:TVU589827 UFG589826:UFQ589827 UPC589826:UPM589827 UYY589826:UZI589827 VIU589826:VJE589827 VSQ589826:VTA589827 WCM589826:WCW589827 WMI589826:WMS589827 WWE589826:WWO589827 W655362:AG655363 JS655362:KC655363 TO655362:TY655363 ADK655362:ADU655363 ANG655362:ANQ655363 AXC655362:AXM655363 BGY655362:BHI655363 BQU655362:BRE655363 CAQ655362:CBA655363 CKM655362:CKW655363 CUI655362:CUS655363 DEE655362:DEO655363 DOA655362:DOK655363 DXW655362:DYG655363 EHS655362:EIC655363 ERO655362:ERY655363 FBK655362:FBU655363 FLG655362:FLQ655363 FVC655362:FVM655363 GEY655362:GFI655363 GOU655362:GPE655363 GYQ655362:GZA655363 HIM655362:HIW655363 HSI655362:HSS655363 ICE655362:ICO655363 IMA655362:IMK655363 IVW655362:IWG655363 JFS655362:JGC655363 JPO655362:JPY655363 JZK655362:JZU655363 KJG655362:KJQ655363 KTC655362:KTM655363 LCY655362:LDI655363 LMU655362:LNE655363 LWQ655362:LXA655363 MGM655362:MGW655363 MQI655362:MQS655363 NAE655362:NAO655363 NKA655362:NKK655363 NTW655362:NUG655363 ODS655362:OEC655363 ONO655362:ONY655363 OXK655362:OXU655363 PHG655362:PHQ655363 PRC655362:PRM655363 QAY655362:QBI655363 QKU655362:QLE655363 QUQ655362:QVA655363 REM655362:REW655363 ROI655362:ROS655363 RYE655362:RYO655363 SIA655362:SIK655363 SRW655362:SSG655363 TBS655362:TCC655363 TLO655362:TLY655363 TVK655362:TVU655363 UFG655362:UFQ655363 UPC655362:UPM655363 UYY655362:UZI655363 VIU655362:VJE655363 VSQ655362:VTA655363 WCM655362:WCW655363 WMI655362:WMS655363 WWE655362:WWO655363 W720898:AG720899 JS720898:KC720899 TO720898:TY720899 ADK720898:ADU720899 ANG720898:ANQ720899 AXC720898:AXM720899 BGY720898:BHI720899 BQU720898:BRE720899 CAQ720898:CBA720899 CKM720898:CKW720899 CUI720898:CUS720899 DEE720898:DEO720899 DOA720898:DOK720899 DXW720898:DYG720899 EHS720898:EIC720899 ERO720898:ERY720899 FBK720898:FBU720899 FLG720898:FLQ720899 FVC720898:FVM720899 GEY720898:GFI720899 GOU720898:GPE720899 GYQ720898:GZA720899 HIM720898:HIW720899 HSI720898:HSS720899 ICE720898:ICO720899 IMA720898:IMK720899 IVW720898:IWG720899 JFS720898:JGC720899 JPO720898:JPY720899 JZK720898:JZU720899 KJG720898:KJQ720899 KTC720898:KTM720899 LCY720898:LDI720899 LMU720898:LNE720899 LWQ720898:LXA720899 MGM720898:MGW720899 MQI720898:MQS720899 NAE720898:NAO720899 NKA720898:NKK720899 NTW720898:NUG720899 ODS720898:OEC720899 ONO720898:ONY720899 OXK720898:OXU720899 PHG720898:PHQ720899 PRC720898:PRM720899 QAY720898:QBI720899 QKU720898:QLE720899 QUQ720898:QVA720899 REM720898:REW720899 ROI720898:ROS720899 RYE720898:RYO720899 SIA720898:SIK720899 SRW720898:SSG720899 TBS720898:TCC720899 TLO720898:TLY720899 TVK720898:TVU720899 UFG720898:UFQ720899 UPC720898:UPM720899 UYY720898:UZI720899 VIU720898:VJE720899 VSQ720898:VTA720899 WCM720898:WCW720899 WMI720898:WMS720899 WWE720898:WWO720899 W786434:AG786435 JS786434:KC786435 TO786434:TY786435 ADK786434:ADU786435 ANG786434:ANQ786435 AXC786434:AXM786435 BGY786434:BHI786435 BQU786434:BRE786435 CAQ786434:CBA786435 CKM786434:CKW786435 CUI786434:CUS786435 DEE786434:DEO786435 DOA786434:DOK786435 DXW786434:DYG786435 EHS786434:EIC786435 ERO786434:ERY786435 FBK786434:FBU786435 FLG786434:FLQ786435 FVC786434:FVM786435 GEY786434:GFI786435 GOU786434:GPE786435 GYQ786434:GZA786435 HIM786434:HIW786435 HSI786434:HSS786435 ICE786434:ICO786435 IMA786434:IMK786435 IVW786434:IWG786435 JFS786434:JGC786435 JPO786434:JPY786435 JZK786434:JZU786435 KJG786434:KJQ786435 KTC786434:KTM786435 LCY786434:LDI786435 LMU786434:LNE786435 LWQ786434:LXA786435 MGM786434:MGW786435 MQI786434:MQS786435 NAE786434:NAO786435 NKA786434:NKK786435 NTW786434:NUG786435 ODS786434:OEC786435 ONO786434:ONY786435 OXK786434:OXU786435 PHG786434:PHQ786435 PRC786434:PRM786435 QAY786434:QBI786435 QKU786434:QLE786435 QUQ786434:QVA786435 REM786434:REW786435 ROI786434:ROS786435 RYE786434:RYO786435 SIA786434:SIK786435 SRW786434:SSG786435 TBS786434:TCC786435 TLO786434:TLY786435 TVK786434:TVU786435 UFG786434:UFQ786435 UPC786434:UPM786435 UYY786434:UZI786435 VIU786434:VJE786435 VSQ786434:VTA786435 WCM786434:WCW786435 WMI786434:WMS786435 WWE786434:WWO786435 W851970:AG851971 JS851970:KC851971 TO851970:TY851971 ADK851970:ADU851971 ANG851970:ANQ851971 AXC851970:AXM851971 BGY851970:BHI851971 BQU851970:BRE851971 CAQ851970:CBA851971 CKM851970:CKW851971 CUI851970:CUS851971 DEE851970:DEO851971 DOA851970:DOK851971 DXW851970:DYG851971 EHS851970:EIC851971 ERO851970:ERY851971 FBK851970:FBU851971 FLG851970:FLQ851971 FVC851970:FVM851971 GEY851970:GFI851971 GOU851970:GPE851971 GYQ851970:GZA851971 HIM851970:HIW851971 HSI851970:HSS851971 ICE851970:ICO851971 IMA851970:IMK851971 IVW851970:IWG851971 JFS851970:JGC851971 JPO851970:JPY851971 JZK851970:JZU851971 KJG851970:KJQ851971 KTC851970:KTM851971 LCY851970:LDI851971 LMU851970:LNE851971 LWQ851970:LXA851971 MGM851970:MGW851971 MQI851970:MQS851971 NAE851970:NAO851971 NKA851970:NKK851971 NTW851970:NUG851971 ODS851970:OEC851971 ONO851970:ONY851971 OXK851970:OXU851971 PHG851970:PHQ851971 PRC851970:PRM851971 QAY851970:QBI851971 QKU851970:QLE851971 QUQ851970:QVA851971 REM851970:REW851971 ROI851970:ROS851971 RYE851970:RYO851971 SIA851970:SIK851971 SRW851970:SSG851971 TBS851970:TCC851971 TLO851970:TLY851971 TVK851970:TVU851971 UFG851970:UFQ851971 UPC851970:UPM851971 UYY851970:UZI851971 VIU851970:VJE851971 VSQ851970:VTA851971 WCM851970:WCW851971 WMI851970:WMS851971 WWE851970:WWO851971 W917506:AG917507 JS917506:KC917507 TO917506:TY917507 ADK917506:ADU917507 ANG917506:ANQ917507 AXC917506:AXM917507 BGY917506:BHI917507 BQU917506:BRE917507 CAQ917506:CBA917507 CKM917506:CKW917507 CUI917506:CUS917507 DEE917506:DEO917507 DOA917506:DOK917507 DXW917506:DYG917507 EHS917506:EIC917507 ERO917506:ERY917507 FBK917506:FBU917507 FLG917506:FLQ917507 FVC917506:FVM917507 GEY917506:GFI917507 GOU917506:GPE917507 GYQ917506:GZA917507 HIM917506:HIW917507 HSI917506:HSS917507 ICE917506:ICO917507 IMA917506:IMK917507 IVW917506:IWG917507 JFS917506:JGC917507 JPO917506:JPY917507 JZK917506:JZU917507 KJG917506:KJQ917507 KTC917506:KTM917507 LCY917506:LDI917507 LMU917506:LNE917507 LWQ917506:LXA917507 MGM917506:MGW917507 MQI917506:MQS917507 NAE917506:NAO917507 NKA917506:NKK917507 NTW917506:NUG917507 ODS917506:OEC917507 ONO917506:ONY917507 OXK917506:OXU917507 PHG917506:PHQ917507 PRC917506:PRM917507 QAY917506:QBI917507 QKU917506:QLE917507 QUQ917506:QVA917507 REM917506:REW917507 ROI917506:ROS917507 RYE917506:RYO917507 SIA917506:SIK917507 SRW917506:SSG917507 TBS917506:TCC917507 TLO917506:TLY917507 TVK917506:TVU917507 UFG917506:UFQ917507 UPC917506:UPM917507 UYY917506:UZI917507 VIU917506:VJE917507 VSQ917506:VTA917507 WCM917506:WCW917507 WMI917506:WMS917507 WWE917506:WWO917507 W983042:AG983043 JS983042:KC983043 TO983042:TY983043 ADK983042:ADU983043 ANG983042:ANQ983043 AXC983042:AXM983043 BGY983042:BHI983043 BQU983042:BRE983043 CAQ983042:CBA983043 CKM983042:CKW983043 CUI983042:CUS983043 DEE983042:DEO983043 DOA983042:DOK983043 DXW983042:DYG983043 EHS983042:EIC983043 ERO983042:ERY983043 FBK983042:FBU983043 FLG983042:FLQ983043 FVC983042:FVM983043 GEY983042:GFI983043 GOU983042:GPE983043 GYQ983042:GZA983043 HIM983042:HIW983043 HSI983042:HSS983043 ICE983042:ICO983043 IMA983042:IMK983043 IVW983042:IWG983043 JFS983042:JGC983043 JPO983042:JPY983043 JZK983042:JZU983043 KJG983042:KJQ983043 KTC983042:KTM983043 LCY983042:LDI983043 LMU983042:LNE983043 LWQ983042:LXA983043 MGM983042:MGW983043 MQI983042:MQS983043 NAE983042:NAO983043 NKA983042:NKK983043 NTW983042:NUG983043 ODS983042:OEC983043 ONO983042:ONY983043 OXK983042:OXU983043 PHG983042:PHQ983043 PRC983042:PRM983043 QAY983042:QBI983043 QKU983042:QLE983043 QUQ983042:QVA983043 REM983042:REW983043 ROI983042:ROS983043 RYE983042:RYO983043 SIA983042:SIK983043 SRW983042:SSG983043 TBS983042:TCC983043 TLO983042:TLY983043 TVK983042:TVU983043 UFG983042:UFQ983043 UPC983042:UPM983043 UYY983042:UZI983043 VIU983042:VJE983043 VSQ983042:VTA983043 WCM983042:WCW983043 WMI983042:WMS983043 WWE983042:WWO983043 Y7:AG7 JU7:KC7 TQ7:TY7 ADM7:ADU7 ANI7:ANQ7 AXE7:AXM7 BHA7:BHI7 BQW7:BRE7 CAS7:CBA7 CKO7:CKW7 CUK7:CUS7 DEG7:DEO7 DOC7:DOK7 DXY7:DYG7 EHU7:EIC7 ERQ7:ERY7 FBM7:FBU7 FLI7:FLQ7 FVE7:FVM7 GFA7:GFI7 GOW7:GPE7 GYS7:GZA7 HIO7:HIW7 HSK7:HSS7 ICG7:ICO7 IMC7:IMK7 IVY7:IWG7 JFU7:JGC7 JPQ7:JPY7 JZM7:JZU7 KJI7:KJQ7 KTE7:KTM7 LDA7:LDI7 LMW7:LNE7 LWS7:LXA7 MGO7:MGW7 MQK7:MQS7 NAG7:NAO7 NKC7:NKK7 NTY7:NUG7 ODU7:OEC7 ONQ7:ONY7 OXM7:OXU7 PHI7:PHQ7 PRE7:PRM7 QBA7:QBI7 QKW7:QLE7 QUS7:QVA7 REO7:REW7 ROK7:ROS7 RYG7:RYO7 SIC7:SIK7 SRY7:SSG7 TBU7:TCC7 TLQ7:TLY7 TVM7:TVU7 UFI7:UFQ7 UPE7:UPM7 UZA7:UZI7 VIW7:VJE7 VSS7:VTA7 WCO7:WCW7 WMK7:WMS7 WWG7:WWO7 Y65543:AG65543 JU65543:KC65543 TQ65543:TY65543 ADM65543:ADU65543 ANI65543:ANQ65543 AXE65543:AXM65543 BHA65543:BHI65543 BQW65543:BRE65543 CAS65543:CBA65543 CKO65543:CKW65543 CUK65543:CUS65543 DEG65543:DEO65543 DOC65543:DOK65543 DXY65543:DYG65543 EHU65543:EIC65543 ERQ65543:ERY65543 FBM65543:FBU65543 FLI65543:FLQ65543 FVE65543:FVM65543 GFA65543:GFI65543 GOW65543:GPE65543 GYS65543:GZA65543 HIO65543:HIW65543 HSK65543:HSS65543 ICG65543:ICO65543 IMC65543:IMK65543 IVY65543:IWG65543 JFU65543:JGC65543 JPQ65543:JPY65543 JZM65543:JZU65543 KJI65543:KJQ65543 KTE65543:KTM65543 LDA65543:LDI65543 LMW65543:LNE65543 LWS65543:LXA65543 MGO65543:MGW65543 MQK65543:MQS65543 NAG65543:NAO65543 NKC65543:NKK65543 NTY65543:NUG65543 ODU65543:OEC65543 ONQ65543:ONY65543 OXM65543:OXU65543 PHI65543:PHQ65543 PRE65543:PRM65543 QBA65543:QBI65543 QKW65543:QLE65543 QUS65543:QVA65543 REO65543:REW65543 ROK65543:ROS65543 RYG65543:RYO65543 SIC65543:SIK65543 SRY65543:SSG65543 TBU65543:TCC65543 TLQ65543:TLY65543 TVM65543:TVU65543 UFI65543:UFQ65543 UPE65543:UPM65543 UZA65543:UZI65543 VIW65543:VJE65543 VSS65543:VTA65543 WCO65543:WCW65543 WMK65543:WMS65543 WWG65543:WWO65543 Y131079:AG131079 JU131079:KC131079 TQ131079:TY131079 ADM131079:ADU131079 ANI131079:ANQ131079 AXE131079:AXM131079 BHA131079:BHI131079 BQW131079:BRE131079 CAS131079:CBA131079 CKO131079:CKW131079 CUK131079:CUS131079 DEG131079:DEO131079 DOC131079:DOK131079 DXY131079:DYG131079 EHU131079:EIC131079 ERQ131079:ERY131079 FBM131079:FBU131079 FLI131079:FLQ131079 FVE131079:FVM131079 GFA131079:GFI131079 GOW131079:GPE131079 GYS131079:GZA131079 HIO131079:HIW131079 HSK131079:HSS131079 ICG131079:ICO131079 IMC131079:IMK131079 IVY131079:IWG131079 JFU131079:JGC131079 JPQ131079:JPY131079 JZM131079:JZU131079 KJI131079:KJQ131079 KTE131079:KTM131079 LDA131079:LDI131079 LMW131079:LNE131079 LWS131079:LXA131079 MGO131079:MGW131079 MQK131079:MQS131079 NAG131079:NAO131079 NKC131079:NKK131079 NTY131079:NUG131079 ODU131079:OEC131079 ONQ131079:ONY131079 OXM131079:OXU131079 PHI131079:PHQ131079 PRE131079:PRM131079 QBA131079:QBI131079 QKW131079:QLE131079 QUS131079:QVA131079 REO131079:REW131079 ROK131079:ROS131079 RYG131079:RYO131079 SIC131079:SIK131079 SRY131079:SSG131079 TBU131079:TCC131079 TLQ131079:TLY131079 TVM131079:TVU131079 UFI131079:UFQ131079 UPE131079:UPM131079 UZA131079:UZI131079 VIW131079:VJE131079 VSS131079:VTA131079 WCO131079:WCW131079 WMK131079:WMS131079 WWG131079:WWO131079 Y196615:AG196615 JU196615:KC196615 TQ196615:TY196615 ADM196615:ADU196615 ANI196615:ANQ196615 AXE196615:AXM196615 BHA196615:BHI196615 BQW196615:BRE196615 CAS196615:CBA196615 CKO196615:CKW196615 CUK196615:CUS196615 DEG196615:DEO196615 DOC196615:DOK196615 DXY196615:DYG196615 EHU196615:EIC196615 ERQ196615:ERY196615 FBM196615:FBU196615 FLI196615:FLQ196615 FVE196615:FVM196615 GFA196615:GFI196615 GOW196615:GPE196615 GYS196615:GZA196615 HIO196615:HIW196615 HSK196615:HSS196615 ICG196615:ICO196615 IMC196615:IMK196615 IVY196615:IWG196615 JFU196615:JGC196615 JPQ196615:JPY196615 JZM196615:JZU196615 KJI196615:KJQ196615 KTE196615:KTM196615 LDA196615:LDI196615 LMW196615:LNE196615 LWS196615:LXA196615 MGO196615:MGW196615 MQK196615:MQS196615 NAG196615:NAO196615 NKC196615:NKK196615 NTY196615:NUG196615 ODU196615:OEC196615 ONQ196615:ONY196615 OXM196615:OXU196615 PHI196615:PHQ196615 PRE196615:PRM196615 QBA196615:QBI196615 QKW196615:QLE196615 QUS196615:QVA196615 REO196615:REW196615 ROK196615:ROS196615 RYG196615:RYO196615 SIC196615:SIK196615 SRY196615:SSG196615 TBU196615:TCC196615 TLQ196615:TLY196615 TVM196615:TVU196615 UFI196615:UFQ196615 UPE196615:UPM196615 UZA196615:UZI196615 VIW196615:VJE196615 VSS196615:VTA196615 WCO196615:WCW196615 WMK196615:WMS196615 WWG196615:WWO196615 Y262151:AG262151 JU262151:KC262151 TQ262151:TY262151 ADM262151:ADU262151 ANI262151:ANQ262151 AXE262151:AXM262151 BHA262151:BHI262151 BQW262151:BRE262151 CAS262151:CBA262151 CKO262151:CKW262151 CUK262151:CUS262151 DEG262151:DEO262151 DOC262151:DOK262151 DXY262151:DYG262151 EHU262151:EIC262151 ERQ262151:ERY262151 FBM262151:FBU262151 FLI262151:FLQ262151 FVE262151:FVM262151 GFA262151:GFI262151 GOW262151:GPE262151 GYS262151:GZA262151 HIO262151:HIW262151 HSK262151:HSS262151 ICG262151:ICO262151 IMC262151:IMK262151 IVY262151:IWG262151 JFU262151:JGC262151 JPQ262151:JPY262151 JZM262151:JZU262151 KJI262151:KJQ262151 KTE262151:KTM262151 LDA262151:LDI262151 LMW262151:LNE262151 LWS262151:LXA262151 MGO262151:MGW262151 MQK262151:MQS262151 NAG262151:NAO262151 NKC262151:NKK262151 NTY262151:NUG262151 ODU262151:OEC262151 ONQ262151:ONY262151 OXM262151:OXU262151 PHI262151:PHQ262151 PRE262151:PRM262151 QBA262151:QBI262151 QKW262151:QLE262151 QUS262151:QVA262151 REO262151:REW262151 ROK262151:ROS262151 RYG262151:RYO262151 SIC262151:SIK262151 SRY262151:SSG262151 TBU262151:TCC262151 TLQ262151:TLY262151 TVM262151:TVU262151 UFI262151:UFQ262151 UPE262151:UPM262151 UZA262151:UZI262151 VIW262151:VJE262151 VSS262151:VTA262151 WCO262151:WCW262151 WMK262151:WMS262151 WWG262151:WWO262151 Y327687:AG327687 JU327687:KC327687 TQ327687:TY327687 ADM327687:ADU327687 ANI327687:ANQ327687 AXE327687:AXM327687 BHA327687:BHI327687 BQW327687:BRE327687 CAS327687:CBA327687 CKO327687:CKW327687 CUK327687:CUS327687 DEG327687:DEO327687 DOC327687:DOK327687 DXY327687:DYG327687 EHU327687:EIC327687 ERQ327687:ERY327687 FBM327687:FBU327687 FLI327687:FLQ327687 FVE327687:FVM327687 GFA327687:GFI327687 GOW327687:GPE327687 GYS327687:GZA327687 HIO327687:HIW327687 HSK327687:HSS327687 ICG327687:ICO327687 IMC327687:IMK327687 IVY327687:IWG327687 JFU327687:JGC327687 JPQ327687:JPY327687 JZM327687:JZU327687 KJI327687:KJQ327687 KTE327687:KTM327687 LDA327687:LDI327687 LMW327687:LNE327687 LWS327687:LXA327687 MGO327687:MGW327687 MQK327687:MQS327687 NAG327687:NAO327687 NKC327687:NKK327687 NTY327687:NUG327687 ODU327687:OEC327687 ONQ327687:ONY327687 OXM327687:OXU327687 PHI327687:PHQ327687 PRE327687:PRM327687 QBA327687:QBI327687 QKW327687:QLE327687 QUS327687:QVA327687 REO327687:REW327687 ROK327687:ROS327687 RYG327687:RYO327687 SIC327687:SIK327687 SRY327687:SSG327687 TBU327687:TCC327687 TLQ327687:TLY327687 TVM327687:TVU327687 UFI327687:UFQ327687 UPE327687:UPM327687 UZA327687:UZI327687 VIW327687:VJE327687 VSS327687:VTA327687 WCO327687:WCW327687 WMK327687:WMS327687 WWG327687:WWO327687 Y393223:AG393223 JU393223:KC393223 TQ393223:TY393223 ADM393223:ADU393223 ANI393223:ANQ393223 AXE393223:AXM393223 BHA393223:BHI393223 BQW393223:BRE393223 CAS393223:CBA393223 CKO393223:CKW393223 CUK393223:CUS393223 DEG393223:DEO393223 DOC393223:DOK393223 DXY393223:DYG393223 EHU393223:EIC393223 ERQ393223:ERY393223 FBM393223:FBU393223 FLI393223:FLQ393223 FVE393223:FVM393223 GFA393223:GFI393223 GOW393223:GPE393223 GYS393223:GZA393223 HIO393223:HIW393223 HSK393223:HSS393223 ICG393223:ICO393223 IMC393223:IMK393223 IVY393223:IWG393223 JFU393223:JGC393223 JPQ393223:JPY393223 JZM393223:JZU393223 KJI393223:KJQ393223 KTE393223:KTM393223 LDA393223:LDI393223 LMW393223:LNE393223 LWS393223:LXA393223 MGO393223:MGW393223 MQK393223:MQS393223 NAG393223:NAO393223 NKC393223:NKK393223 NTY393223:NUG393223 ODU393223:OEC393223 ONQ393223:ONY393223 OXM393223:OXU393223 PHI393223:PHQ393223 PRE393223:PRM393223 QBA393223:QBI393223 QKW393223:QLE393223 QUS393223:QVA393223 REO393223:REW393223 ROK393223:ROS393223 RYG393223:RYO393223 SIC393223:SIK393223 SRY393223:SSG393223 TBU393223:TCC393223 TLQ393223:TLY393223 TVM393223:TVU393223 UFI393223:UFQ393223 UPE393223:UPM393223 UZA393223:UZI393223 VIW393223:VJE393223 VSS393223:VTA393223 WCO393223:WCW393223 WMK393223:WMS393223 WWG393223:WWO393223 Y458759:AG458759 JU458759:KC458759 TQ458759:TY458759 ADM458759:ADU458759 ANI458759:ANQ458759 AXE458759:AXM458759 BHA458759:BHI458759 BQW458759:BRE458759 CAS458759:CBA458759 CKO458759:CKW458759 CUK458759:CUS458759 DEG458759:DEO458759 DOC458759:DOK458759 DXY458759:DYG458759 EHU458759:EIC458759 ERQ458759:ERY458759 FBM458759:FBU458759 FLI458759:FLQ458759 FVE458759:FVM458759 GFA458759:GFI458759 GOW458759:GPE458759 GYS458759:GZA458759 HIO458759:HIW458759 HSK458759:HSS458759 ICG458759:ICO458759 IMC458759:IMK458759 IVY458759:IWG458759 JFU458759:JGC458759 JPQ458759:JPY458759 JZM458759:JZU458759 KJI458759:KJQ458759 KTE458759:KTM458759 LDA458759:LDI458759 LMW458759:LNE458759 LWS458759:LXA458759 MGO458759:MGW458759 MQK458759:MQS458759 NAG458759:NAO458759 NKC458759:NKK458759 NTY458759:NUG458759 ODU458759:OEC458759 ONQ458759:ONY458759 OXM458759:OXU458759 PHI458759:PHQ458759 PRE458759:PRM458759 QBA458759:QBI458759 QKW458759:QLE458759 QUS458759:QVA458759 REO458759:REW458759 ROK458759:ROS458759 RYG458759:RYO458759 SIC458759:SIK458759 SRY458759:SSG458759 TBU458759:TCC458759 TLQ458759:TLY458759 TVM458759:TVU458759 UFI458759:UFQ458759 UPE458759:UPM458759 UZA458759:UZI458759 VIW458759:VJE458759 VSS458759:VTA458759 WCO458759:WCW458759 WMK458759:WMS458759 WWG458759:WWO458759 Y524295:AG524295 JU524295:KC524295 TQ524295:TY524295 ADM524295:ADU524295 ANI524295:ANQ524295 AXE524295:AXM524295 BHA524295:BHI524295 BQW524295:BRE524295 CAS524295:CBA524295 CKO524295:CKW524295 CUK524295:CUS524295 DEG524295:DEO524295 DOC524295:DOK524295 DXY524295:DYG524295 EHU524295:EIC524295 ERQ524295:ERY524295 FBM524295:FBU524295 FLI524295:FLQ524295 FVE524295:FVM524295 GFA524295:GFI524295 GOW524295:GPE524295 GYS524295:GZA524295 HIO524295:HIW524295 HSK524295:HSS524295 ICG524295:ICO524295 IMC524295:IMK524295 IVY524295:IWG524295 JFU524295:JGC524295 JPQ524295:JPY524295 JZM524295:JZU524295 KJI524295:KJQ524295 KTE524295:KTM524295 LDA524295:LDI524295 LMW524295:LNE524295 LWS524295:LXA524295 MGO524295:MGW524295 MQK524295:MQS524295 NAG524295:NAO524295 NKC524295:NKK524295 NTY524295:NUG524295 ODU524295:OEC524295 ONQ524295:ONY524295 OXM524295:OXU524295 PHI524295:PHQ524295 PRE524295:PRM524295 QBA524295:QBI524295 QKW524295:QLE524295 QUS524295:QVA524295 REO524295:REW524295 ROK524295:ROS524295 RYG524295:RYO524295 SIC524295:SIK524295 SRY524295:SSG524295 TBU524295:TCC524295 TLQ524295:TLY524295 TVM524295:TVU524295 UFI524295:UFQ524295 UPE524295:UPM524295 UZA524295:UZI524295 VIW524295:VJE524295 VSS524295:VTA524295 WCO524295:WCW524295 WMK524295:WMS524295 WWG524295:WWO524295 Y589831:AG589831 JU589831:KC589831 TQ589831:TY589831 ADM589831:ADU589831 ANI589831:ANQ589831 AXE589831:AXM589831 BHA589831:BHI589831 BQW589831:BRE589831 CAS589831:CBA589831 CKO589831:CKW589831 CUK589831:CUS589831 DEG589831:DEO589831 DOC589831:DOK589831 DXY589831:DYG589831 EHU589831:EIC589831 ERQ589831:ERY589831 FBM589831:FBU589831 FLI589831:FLQ589831 FVE589831:FVM589831 GFA589831:GFI589831 GOW589831:GPE589831 GYS589831:GZA589831 HIO589831:HIW589831 HSK589831:HSS589831 ICG589831:ICO589831 IMC589831:IMK589831 IVY589831:IWG589831 JFU589831:JGC589831 JPQ589831:JPY589831 JZM589831:JZU589831 KJI589831:KJQ589831 KTE589831:KTM589831 LDA589831:LDI589831 LMW589831:LNE589831 LWS589831:LXA589831 MGO589831:MGW589831 MQK589831:MQS589831 NAG589831:NAO589831 NKC589831:NKK589831 NTY589831:NUG589831 ODU589831:OEC589831 ONQ589831:ONY589831 OXM589831:OXU589831 PHI589831:PHQ589831 PRE589831:PRM589831 QBA589831:QBI589831 QKW589831:QLE589831 QUS589831:QVA589831 REO589831:REW589831 ROK589831:ROS589831 RYG589831:RYO589831 SIC589831:SIK589831 SRY589831:SSG589831 TBU589831:TCC589831 TLQ589831:TLY589831 TVM589831:TVU589831 UFI589831:UFQ589831 UPE589831:UPM589831 UZA589831:UZI589831 VIW589831:VJE589831 VSS589831:VTA589831 WCO589831:WCW589831 WMK589831:WMS589831 WWG589831:WWO589831 Y655367:AG655367 JU655367:KC655367 TQ655367:TY655367 ADM655367:ADU655367 ANI655367:ANQ655367 AXE655367:AXM655367 BHA655367:BHI655367 BQW655367:BRE655367 CAS655367:CBA655367 CKO655367:CKW655367 CUK655367:CUS655367 DEG655367:DEO655367 DOC655367:DOK655367 DXY655367:DYG655367 EHU655367:EIC655367 ERQ655367:ERY655367 FBM655367:FBU655367 FLI655367:FLQ655367 FVE655367:FVM655367 GFA655367:GFI655367 GOW655367:GPE655367 GYS655367:GZA655367 HIO655367:HIW655367 HSK655367:HSS655367 ICG655367:ICO655367 IMC655367:IMK655367 IVY655367:IWG655367 JFU655367:JGC655367 JPQ655367:JPY655367 JZM655367:JZU655367 KJI655367:KJQ655367 KTE655367:KTM655367 LDA655367:LDI655367 LMW655367:LNE655367 LWS655367:LXA655367 MGO655367:MGW655367 MQK655367:MQS655367 NAG655367:NAO655367 NKC655367:NKK655367 NTY655367:NUG655367 ODU655367:OEC655367 ONQ655367:ONY655367 OXM655367:OXU655367 PHI655367:PHQ655367 PRE655367:PRM655367 QBA655367:QBI655367 QKW655367:QLE655367 QUS655367:QVA655367 REO655367:REW655367 ROK655367:ROS655367 RYG655367:RYO655367 SIC655367:SIK655367 SRY655367:SSG655367 TBU655367:TCC655367 TLQ655367:TLY655367 TVM655367:TVU655367 UFI655367:UFQ655367 UPE655367:UPM655367 UZA655367:UZI655367 VIW655367:VJE655367 VSS655367:VTA655367 WCO655367:WCW655367 WMK655367:WMS655367 WWG655367:WWO655367 Y720903:AG720903 JU720903:KC720903 TQ720903:TY720903 ADM720903:ADU720903 ANI720903:ANQ720903 AXE720903:AXM720903 BHA720903:BHI720903 BQW720903:BRE720903 CAS720903:CBA720903 CKO720903:CKW720903 CUK720903:CUS720903 DEG720903:DEO720903 DOC720903:DOK720903 DXY720903:DYG720903 EHU720903:EIC720903 ERQ720903:ERY720903 FBM720903:FBU720903 FLI720903:FLQ720903 FVE720903:FVM720903 GFA720903:GFI720903 GOW720903:GPE720903 GYS720903:GZA720903 HIO720903:HIW720903 HSK720903:HSS720903 ICG720903:ICO720903 IMC720903:IMK720903 IVY720903:IWG720903 JFU720903:JGC720903 JPQ720903:JPY720903 JZM720903:JZU720903 KJI720903:KJQ720903 KTE720903:KTM720903 LDA720903:LDI720903 LMW720903:LNE720903 LWS720903:LXA720903 MGO720903:MGW720903 MQK720903:MQS720903 NAG720903:NAO720903 NKC720903:NKK720903 NTY720903:NUG720903 ODU720903:OEC720903 ONQ720903:ONY720903 OXM720903:OXU720903 PHI720903:PHQ720903 PRE720903:PRM720903 QBA720903:QBI720903 QKW720903:QLE720903 QUS720903:QVA720903 REO720903:REW720903 ROK720903:ROS720903 RYG720903:RYO720903 SIC720903:SIK720903 SRY720903:SSG720903 TBU720903:TCC720903 TLQ720903:TLY720903 TVM720903:TVU720903 UFI720903:UFQ720903 UPE720903:UPM720903 UZA720903:UZI720903 VIW720903:VJE720903 VSS720903:VTA720903 WCO720903:WCW720903 WMK720903:WMS720903 WWG720903:WWO720903 Y786439:AG786439 JU786439:KC786439 TQ786439:TY786439 ADM786439:ADU786439 ANI786439:ANQ786439 AXE786439:AXM786439 BHA786439:BHI786439 BQW786439:BRE786439 CAS786439:CBA786439 CKO786439:CKW786439 CUK786439:CUS786439 DEG786439:DEO786439 DOC786439:DOK786439 DXY786439:DYG786439 EHU786439:EIC786439 ERQ786439:ERY786439 FBM786439:FBU786439 FLI786439:FLQ786439 FVE786439:FVM786439 GFA786439:GFI786439 GOW786439:GPE786439 GYS786439:GZA786439 HIO786439:HIW786439 HSK786439:HSS786439 ICG786439:ICO786439 IMC786439:IMK786439 IVY786439:IWG786439 JFU786439:JGC786439 JPQ786439:JPY786439 JZM786439:JZU786439 KJI786439:KJQ786439 KTE786439:KTM786439 LDA786439:LDI786439 LMW786439:LNE786439 LWS786439:LXA786439 MGO786439:MGW786439 MQK786439:MQS786439 NAG786439:NAO786439 NKC786439:NKK786439 NTY786439:NUG786439 ODU786439:OEC786439 ONQ786439:ONY786439 OXM786439:OXU786439 PHI786439:PHQ786439 PRE786439:PRM786439 QBA786439:QBI786439 QKW786439:QLE786439 QUS786439:QVA786439 REO786439:REW786439 ROK786439:ROS786439 RYG786439:RYO786439 SIC786439:SIK786439 SRY786439:SSG786439 TBU786439:TCC786439 TLQ786439:TLY786439 TVM786439:TVU786439 UFI786439:UFQ786439 UPE786439:UPM786439 UZA786439:UZI786439 VIW786439:VJE786439 VSS786439:VTA786439 WCO786439:WCW786439 WMK786439:WMS786439 WWG786439:WWO786439 Y851975:AG851975 JU851975:KC851975 TQ851975:TY851975 ADM851975:ADU851975 ANI851975:ANQ851975 AXE851975:AXM851975 BHA851975:BHI851975 BQW851975:BRE851975 CAS851975:CBA851975 CKO851975:CKW851975 CUK851975:CUS851975 DEG851975:DEO851975 DOC851975:DOK851975 DXY851975:DYG851975 EHU851975:EIC851975 ERQ851975:ERY851975 FBM851975:FBU851975 FLI851975:FLQ851975 FVE851975:FVM851975 GFA851975:GFI851975 GOW851975:GPE851975 GYS851975:GZA851975 HIO851975:HIW851975 HSK851975:HSS851975 ICG851975:ICO851975 IMC851975:IMK851975 IVY851975:IWG851975 JFU851975:JGC851975 JPQ851975:JPY851975 JZM851975:JZU851975 KJI851975:KJQ851975 KTE851975:KTM851975 LDA851975:LDI851975 LMW851975:LNE851975 LWS851975:LXA851975 MGO851975:MGW851975 MQK851975:MQS851975 NAG851975:NAO851975 NKC851975:NKK851975 NTY851975:NUG851975 ODU851975:OEC851975 ONQ851975:ONY851975 OXM851975:OXU851975 PHI851975:PHQ851975 PRE851975:PRM851975 QBA851975:QBI851975 QKW851975:QLE851975 QUS851975:QVA851975 REO851975:REW851975 ROK851975:ROS851975 RYG851975:RYO851975 SIC851975:SIK851975 SRY851975:SSG851975 TBU851975:TCC851975 TLQ851975:TLY851975 TVM851975:TVU851975 UFI851975:UFQ851975 UPE851975:UPM851975 UZA851975:UZI851975 VIW851975:VJE851975 VSS851975:VTA851975 WCO851975:WCW851975 WMK851975:WMS851975 WWG851975:WWO851975 Y917511:AG917511 JU917511:KC917511 TQ917511:TY917511 ADM917511:ADU917511 ANI917511:ANQ917511 AXE917511:AXM917511 BHA917511:BHI917511 BQW917511:BRE917511 CAS917511:CBA917511 CKO917511:CKW917511 CUK917511:CUS917511 DEG917511:DEO917511 DOC917511:DOK917511 DXY917511:DYG917511 EHU917511:EIC917511 ERQ917511:ERY917511 FBM917511:FBU917511 FLI917511:FLQ917511 FVE917511:FVM917511 GFA917511:GFI917511 GOW917511:GPE917511 GYS917511:GZA917511 HIO917511:HIW917511 HSK917511:HSS917511 ICG917511:ICO917511 IMC917511:IMK917511 IVY917511:IWG917511 JFU917511:JGC917511 JPQ917511:JPY917511 JZM917511:JZU917511 KJI917511:KJQ917511 KTE917511:KTM917511 LDA917511:LDI917511 LMW917511:LNE917511 LWS917511:LXA917511 MGO917511:MGW917511 MQK917511:MQS917511 NAG917511:NAO917511 NKC917511:NKK917511 NTY917511:NUG917511 ODU917511:OEC917511 ONQ917511:ONY917511 OXM917511:OXU917511 PHI917511:PHQ917511 PRE917511:PRM917511 QBA917511:QBI917511 QKW917511:QLE917511 QUS917511:QVA917511 REO917511:REW917511 ROK917511:ROS917511 RYG917511:RYO917511 SIC917511:SIK917511 SRY917511:SSG917511 TBU917511:TCC917511 TLQ917511:TLY917511 TVM917511:TVU917511 UFI917511:UFQ917511 UPE917511:UPM917511 UZA917511:UZI917511 VIW917511:VJE917511 VSS917511:VTA917511 WCO917511:WCW917511 WMK917511:WMS917511 WWG917511:WWO917511 Y983047:AG983047 JU983047:KC983047 TQ983047:TY983047 ADM983047:ADU983047 ANI983047:ANQ983047 AXE983047:AXM983047 BHA983047:BHI983047 BQW983047:BRE983047 CAS983047:CBA983047 CKO983047:CKW983047 CUK983047:CUS983047 DEG983047:DEO983047 DOC983047:DOK983047 DXY983047:DYG983047 EHU983047:EIC983047 ERQ983047:ERY983047 FBM983047:FBU983047 FLI983047:FLQ983047 FVE983047:FVM983047 GFA983047:GFI983047 GOW983047:GPE983047 GYS983047:GZA983047 HIO983047:HIW983047 HSK983047:HSS983047 ICG983047:ICO983047 IMC983047:IMK983047 IVY983047:IWG983047 JFU983047:JGC983047 JPQ983047:JPY983047 JZM983047:JZU983047 KJI983047:KJQ983047 KTE983047:KTM983047 LDA983047:LDI983047 LMW983047:LNE983047 LWS983047:LXA983047 MGO983047:MGW983047 MQK983047:MQS983047 NAG983047:NAO983047 NKC983047:NKK983047 NTY983047:NUG983047 ODU983047:OEC983047 ONQ983047:ONY983047 OXM983047:OXU983047 PHI983047:PHQ983047 PRE983047:PRM983047 QBA983047:QBI983047 QKW983047:QLE983047 QUS983047:QVA983047 REO983047:REW983047 ROK983047:ROS983047 RYG983047:RYO983047 SIC983047:SIK983047 SRY983047:SSG983047 TBU983047:TCC983047 TLQ983047:TLY983047 TVM983047:TVU983047 UFI983047:UFQ983047 UPE983047:UPM983047 UZA983047:UZI983047 VIW983047:VJE983047 VSS983047:VTA983047 WCO983047:WCW983047 WMK983047:WMS983047 WWG983047:WWO983047" xr:uid="{00000000-0002-0000-0700-00000B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26 JK1:JK26 TG1:TG26 ADC1:ADC26 AMY1:AMY26 AWU1:AWU26 BGQ1:BGQ26 BQM1:BQM26 CAI1:CAI26 CKE1:CKE26 CUA1:CUA26 DDW1:DDW26 DNS1:DNS26 DXO1:DXO26 EHK1:EHK26 ERG1:ERG26 FBC1:FBC26 FKY1:FKY26 FUU1:FUU26 GEQ1:GEQ26 GOM1:GOM26 GYI1:GYI26 HIE1:HIE26 HSA1:HSA26 IBW1:IBW26 ILS1:ILS26 IVO1:IVO26 JFK1:JFK26 JPG1:JPG26 JZC1:JZC26 KIY1:KIY26 KSU1:KSU26 LCQ1:LCQ26 LMM1:LMM26 LWI1:LWI26 MGE1:MGE26 MQA1:MQA26 MZW1:MZW26 NJS1:NJS26 NTO1:NTO26 ODK1:ODK26 ONG1:ONG26 OXC1:OXC26 PGY1:PGY26 PQU1:PQU26 QAQ1:QAQ26 QKM1:QKM26 QUI1:QUI26 REE1:REE26 ROA1:ROA26 RXW1:RXW26 SHS1:SHS26 SRO1:SRO26 TBK1:TBK26 TLG1:TLG26 TVC1:TVC26 UEY1:UEY26 UOU1:UOU26 UYQ1:UYQ26 VIM1:VIM26 VSI1:VSI26 WCE1:WCE26 WMA1:WMA26 WVW1:WVW26 O65537:O65562 JK65537:JK65562 TG65537:TG65562 ADC65537:ADC65562 AMY65537:AMY65562 AWU65537:AWU65562 BGQ65537:BGQ65562 BQM65537:BQM65562 CAI65537:CAI65562 CKE65537:CKE65562 CUA65537:CUA65562 DDW65537:DDW65562 DNS65537:DNS65562 DXO65537:DXO65562 EHK65537:EHK65562 ERG65537:ERG65562 FBC65537:FBC65562 FKY65537:FKY65562 FUU65537:FUU65562 GEQ65537:GEQ65562 GOM65537:GOM65562 GYI65537:GYI65562 HIE65537:HIE65562 HSA65537:HSA65562 IBW65537:IBW65562 ILS65537:ILS65562 IVO65537:IVO65562 JFK65537:JFK65562 JPG65537:JPG65562 JZC65537:JZC65562 KIY65537:KIY65562 KSU65537:KSU65562 LCQ65537:LCQ65562 LMM65537:LMM65562 LWI65537:LWI65562 MGE65537:MGE65562 MQA65537:MQA65562 MZW65537:MZW65562 NJS65537:NJS65562 NTO65537:NTO65562 ODK65537:ODK65562 ONG65537:ONG65562 OXC65537:OXC65562 PGY65537:PGY65562 PQU65537:PQU65562 QAQ65537:QAQ65562 QKM65537:QKM65562 QUI65537:QUI65562 REE65537:REE65562 ROA65537:ROA65562 RXW65537:RXW65562 SHS65537:SHS65562 SRO65537:SRO65562 TBK65537:TBK65562 TLG65537:TLG65562 TVC65537:TVC65562 UEY65537:UEY65562 UOU65537:UOU65562 UYQ65537:UYQ65562 VIM65537:VIM65562 VSI65537:VSI65562 WCE65537:WCE65562 WMA65537:WMA65562 WVW65537:WVW65562 O131073:O131098 JK131073:JK131098 TG131073:TG131098 ADC131073:ADC131098 AMY131073:AMY131098 AWU131073:AWU131098 BGQ131073:BGQ131098 BQM131073:BQM131098 CAI131073:CAI131098 CKE131073:CKE131098 CUA131073:CUA131098 DDW131073:DDW131098 DNS131073:DNS131098 DXO131073:DXO131098 EHK131073:EHK131098 ERG131073:ERG131098 FBC131073:FBC131098 FKY131073:FKY131098 FUU131073:FUU131098 GEQ131073:GEQ131098 GOM131073:GOM131098 GYI131073:GYI131098 HIE131073:HIE131098 HSA131073:HSA131098 IBW131073:IBW131098 ILS131073:ILS131098 IVO131073:IVO131098 JFK131073:JFK131098 JPG131073:JPG131098 JZC131073:JZC131098 KIY131073:KIY131098 KSU131073:KSU131098 LCQ131073:LCQ131098 LMM131073:LMM131098 LWI131073:LWI131098 MGE131073:MGE131098 MQA131073:MQA131098 MZW131073:MZW131098 NJS131073:NJS131098 NTO131073:NTO131098 ODK131073:ODK131098 ONG131073:ONG131098 OXC131073:OXC131098 PGY131073:PGY131098 PQU131073:PQU131098 QAQ131073:QAQ131098 QKM131073:QKM131098 QUI131073:QUI131098 REE131073:REE131098 ROA131073:ROA131098 RXW131073:RXW131098 SHS131073:SHS131098 SRO131073:SRO131098 TBK131073:TBK131098 TLG131073:TLG131098 TVC131073:TVC131098 UEY131073:UEY131098 UOU131073:UOU131098 UYQ131073:UYQ131098 VIM131073:VIM131098 VSI131073:VSI131098 WCE131073:WCE131098 WMA131073:WMA131098 WVW131073:WVW131098 O196609:O196634 JK196609:JK196634 TG196609:TG196634 ADC196609:ADC196634 AMY196609:AMY196634 AWU196609:AWU196634 BGQ196609:BGQ196634 BQM196609:BQM196634 CAI196609:CAI196634 CKE196609:CKE196634 CUA196609:CUA196634 DDW196609:DDW196634 DNS196609:DNS196634 DXO196609:DXO196634 EHK196609:EHK196634 ERG196609:ERG196634 FBC196609:FBC196634 FKY196609:FKY196634 FUU196609:FUU196634 GEQ196609:GEQ196634 GOM196609:GOM196634 GYI196609:GYI196634 HIE196609:HIE196634 HSA196609:HSA196634 IBW196609:IBW196634 ILS196609:ILS196634 IVO196609:IVO196634 JFK196609:JFK196634 JPG196609:JPG196634 JZC196609:JZC196634 KIY196609:KIY196634 KSU196609:KSU196634 LCQ196609:LCQ196634 LMM196609:LMM196634 LWI196609:LWI196634 MGE196609:MGE196634 MQA196609:MQA196634 MZW196609:MZW196634 NJS196609:NJS196634 NTO196609:NTO196634 ODK196609:ODK196634 ONG196609:ONG196634 OXC196609:OXC196634 PGY196609:PGY196634 PQU196609:PQU196634 QAQ196609:QAQ196634 QKM196609:QKM196634 QUI196609:QUI196634 REE196609:REE196634 ROA196609:ROA196634 RXW196609:RXW196634 SHS196609:SHS196634 SRO196609:SRO196634 TBK196609:TBK196634 TLG196609:TLG196634 TVC196609:TVC196634 UEY196609:UEY196634 UOU196609:UOU196634 UYQ196609:UYQ196634 VIM196609:VIM196634 VSI196609:VSI196634 WCE196609:WCE196634 WMA196609:WMA196634 WVW196609:WVW196634 O262145:O262170 JK262145:JK262170 TG262145:TG262170 ADC262145:ADC262170 AMY262145:AMY262170 AWU262145:AWU262170 BGQ262145:BGQ262170 BQM262145:BQM262170 CAI262145:CAI262170 CKE262145:CKE262170 CUA262145:CUA262170 DDW262145:DDW262170 DNS262145:DNS262170 DXO262145:DXO262170 EHK262145:EHK262170 ERG262145:ERG262170 FBC262145:FBC262170 FKY262145:FKY262170 FUU262145:FUU262170 GEQ262145:GEQ262170 GOM262145:GOM262170 GYI262145:GYI262170 HIE262145:HIE262170 HSA262145:HSA262170 IBW262145:IBW262170 ILS262145:ILS262170 IVO262145:IVO262170 JFK262145:JFK262170 JPG262145:JPG262170 JZC262145:JZC262170 KIY262145:KIY262170 KSU262145:KSU262170 LCQ262145:LCQ262170 LMM262145:LMM262170 LWI262145:LWI262170 MGE262145:MGE262170 MQA262145:MQA262170 MZW262145:MZW262170 NJS262145:NJS262170 NTO262145:NTO262170 ODK262145:ODK262170 ONG262145:ONG262170 OXC262145:OXC262170 PGY262145:PGY262170 PQU262145:PQU262170 QAQ262145:QAQ262170 QKM262145:QKM262170 QUI262145:QUI262170 REE262145:REE262170 ROA262145:ROA262170 RXW262145:RXW262170 SHS262145:SHS262170 SRO262145:SRO262170 TBK262145:TBK262170 TLG262145:TLG262170 TVC262145:TVC262170 UEY262145:UEY262170 UOU262145:UOU262170 UYQ262145:UYQ262170 VIM262145:VIM262170 VSI262145:VSI262170 WCE262145:WCE262170 WMA262145:WMA262170 WVW262145:WVW262170 O327681:O327706 JK327681:JK327706 TG327681:TG327706 ADC327681:ADC327706 AMY327681:AMY327706 AWU327681:AWU327706 BGQ327681:BGQ327706 BQM327681:BQM327706 CAI327681:CAI327706 CKE327681:CKE327706 CUA327681:CUA327706 DDW327681:DDW327706 DNS327681:DNS327706 DXO327681:DXO327706 EHK327681:EHK327706 ERG327681:ERG327706 FBC327681:FBC327706 FKY327681:FKY327706 FUU327681:FUU327706 GEQ327681:GEQ327706 GOM327681:GOM327706 GYI327681:GYI327706 HIE327681:HIE327706 HSA327681:HSA327706 IBW327681:IBW327706 ILS327681:ILS327706 IVO327681:IVO327706 JFK327681:JFK327706 JPG327681:JPG327706 JZC327681:JZC327706 KIY327681:KIY327706 KSU327681:KSU327706 LCQ327681:LCQ327706 LMM327681:LMM327706 LWI327681:LWI327706 MGE327681:MGE327706 MQA327681:MQA327706 MZW327681:MZW327706 NJS327681:NJS327706 NTO327681:NTO327706 ODK327681:ODK327706 ONG327681:ONG327706 OXC327681:OXC327706 PGY327681:PGY327706 PQU327681:PQU327706 QAQ327681:QAQ327706 QKM327681:QKM327706 QUI327681:QUI327706 REE327681:REE327706 ROA327681:ROA327706 RXW327681:RXW327706 SHS327681:SHS327706 SRO327681:SRO327706 TBK327681:TBK327706 TLG327681:TLG327706 TVC327681:TVC327706 UEY327681:UEY327706 UOU327681:UOU327706 UYQ327681:UYQ327706 VIM327681:VIM327706 VSI327681:VSI327706 WCE327681:WCE327706 WMA327681:WMA327706 WVW327681:WVW327706 O393217:O393242 JK393217:JK393242 TG393217:TG393242 ADC393217:ADC393242 AMY393217:AMY393242 AWU393217:AWU393242 BGQ393217:BGQ393242 BQM393217:BQM393242 CAI393217:CAI393242 CKE393217:CKE393242 CUA393217:CUA393242 DDW393217:DDW393242 DNS393217:DNS393242 DXO393217:DXO393242 EHK393217:EHK393242 ERG393217:ERG393242 FBC393217:FBC393242 FKY393217:FKY393242 FUU393217:FUU393242 GEQ393217:GEQ393242 GOM393217:GOM393242 GYI393217:GYI393242 HIE393217:HIE393242 HSA393217:HSA393242 IBW393217:IBW393242 ILS393217:ILS393242 IVO393217:IVO393242 JFK393217:JFK393242 JPG393217:JPG393242 JZC393217:JZC393242 KIY393217:KIY393242 KSU393217:KSU393242 LCQ393217:LCQ393242 LMM393217:LMM393242 LWI393217:LWI393242 MGE393217:MGE393242 MQA393217:MQA393242 MZW393217:MZW393242 NJS393217:NJS393242 NTO393217:NTO393242 ODK393217:ODK393242 ONG393217:ONG393242 OXC393217:OXC393242 PGY393217:PGY393242 PQU393217:PQU393242 QAQ393217:QAQ393242 QKM393217:QKM393242 QUI393217:QUI393242 REE393217:REE393242 ROA393217:ROA393242 RXW393217:RXW393242 SHS393217:SHS393242 SRO393217:SRO393242 TBK393217:TBK393242 TLG393217:TLG393242 TVC393217:TVC393242 UEY393217:UEY393242 UOU393217:UOU393242 UYQ393217:UYQ393242 VIM393217:VIM393242 VSI393217:VSI393242 WCE393217:WCE393242 WMA393217:WMA393242 WVW393217:WVW393242 O458753:O458778 JK458753:JK458778 TG458753:TG458778 ADC458753:ADC458778 AMY458753:AMY458778 AWU458753:AWU458778 BGQ458753:BGQ458778 BQM458753:BQM458778 CAI458753:CAI458778 CKE458753:CKE458778 CUA458753:CUA458778 DDW458753:DDW458778 DNS458753:DNS458778 DXO458753:DXO458778 EHK458753:EHK458778 ERG458753:ERG458778 FBC458753:FBC458778 FKY458753:FKY458778 FUU458753:FUU458778 GEQ458753:GEQ458778 GOM458753:GOM458778 GYI458753:GYI458778 HIE458753:HIE458778 HSA458753:HSA458778 IBW458753:IBW458778 ILS458753:ILS458778 IVO458753:IVO458778 JFK458753:JFK458778 JPG458753:JPG458778 JZC458753:JZC458778 KIY458753:KIY458778 KSU458753:KSU458778 LCQ458753:LCQ458778 LMM458753:LMM458778 LWI458753:LWI458778 MGE458753:MGE458778 MQA458753:MQA458778 MZW458753:MZW458778 NJS458753:NJS458778 NTO458753:NTO458778 ODK458753:ODK458778 ONG458753:ONG458778 OXC458753:OXC458778 PGY458753:PGY458778 PQU458753:PQU458778 QAQ458753:QAQ458778 QKM458753:QKM458778 QUI458753:QUI458778 REE458753:REE458778 ROA458753:ROA458778 RXW458753:RXW458778 SHS458753:SHS458778 SRO458753:SRO458778 TBK458753:TBK458778 TLG458753:TLG458778 TVC458753:TVC458778 UEY458753:UEY458778 UOU458753:UOU458778 UYQ458753:UYQ458778 VIM458753:VIM458778 VSI458753:VSI458778 WCE458753:WCE458778 WMA458753:WMA458778 WVW458753:WVW458778 O524289:O524314 JK524289:JK524314 TG524289:TG524314 ADC524289:ADC524314 AMY524289:AMY524314 AWU524289:AWU524314 BGQ524289:BGQ524314 BQM524289:BQM524314 CAI524289:CAI524314 CKE524289:CKE524314 CUA524289:CUA524314 DDW524289:DDW524314 DNS524289:DNS524314 DXO524289:DXO524314 EHK524289:EHK524314 ERG524289:ERG524314 FBC524289:FBC524314 FKY524289:FKY524314 FUU524289:FUU524314 GEQ524289:GEQ524314 GOM524289:GOM524314 GYI524289:GYI524314 HIE524289:HIE524314 HSA524289:HSA524314 IBW524289:IBW524314 ILS524289:ILS524314 IVO524289:IVO524314 JFK524289:JFK524314 JPG524289:JPG524314 JZC524289:JZC524314 KIY524289:KIY524314 KSU524289:KSU524314 LCQ524289:LCQ524314 LMM524289:LMM524314 LWI524289:LWI524314 MGE524289:MGE524314 MQA524289:MQA524314 MZW524289:MZW524314 NJS524289:NJS524314 NTO524289:NTO524314 ODK524289:ODK524314 ONG524289:ONG524314 OXC524289:OXC524314 PGY524289:PGY524314 PQU524289:PQU524314 QAQ524289:QAQ524314 QKM524289:QKM524314 QUI524289:QUI524314 REE524289:REE524314 ROA524289:ROA524314 RXW524289:RXW524314 SHS524289:SHS524314 SRO524289:SRO524314 TBK524289:TBK524314 TLG524289:TLG524314 TVC524289:TVC524314 UEY524289:UEY524314 UOU524289:UOU524314 UYQ524289:UYQ524314 VIM524289:VIM524314 VSI524289:VSI524314 WCE524289:WCE524314 WMA524289:WMA524314 WVW524289:WVW524314 O589825:O589850 JK589825:JK589850 TG589825:TG589850 ADC589825:ADC589850 AMY589825:AMY589850 AWU589825:AWU589850 BGQ589825:BGQ589850 BQM589825:BQM589850 CAI589825:CAI589850 CKE589825:CKE589850 CUA589825:CUA589850 DDW589825:DDW589850 DNS589825:DNS589850 DXO589825:DXO589850 EHK589825:EHK589850 ERG589825:ERG589850 FBC589825:FBC589850 FKY589825:FKY589850 FUU589825:FUU589850 GEQ589825:GEQ589850 GOM589825:GOM589850 GYI589825:GYI589850 HIE589825:HIE589850 HSA589825:HSA589850 IBW589825:IBW589850 ILS589825:ILS589850 IVO589825:IVO589850 JFK589825:JFK589850 JPG589825:JPG589850 JZC589825:JZC589850 KIY589825:KIY589850 KSU589825:KSU589850 LCQ589825:LCQ589850 LMM589825:LMM589850 LWI589825:LWI589850 MGE589825:MGE589850 MQA589825:MQA589850 MZW589825:MZW589850 NJS589825:NJS589850 NTO589825:NTO589850 ODK589825:ODK589850 ONG589825:ONG589850 OXC589825:OXC589850 PGY589825:PGY589850 PQU589825:PQU589850 QAQ589825:QAQ589850 QKM589825:QKM589850 QUI589825:QUI589850 REE589825:REE589850 ROA589825:ROA589850 RXW589825:RXW589850 SHS589825:SHS589850 SRO589825:SRO589850 TBK589825:TBK589850 TLG589825:TLG589850 TVC589825:TVC589850 UEY589825:UEY589850 UOU589825:UOU589850 UYQ589825:UYQ589850 VIM589825:VIM589850 VSI589825:VSI589850 WCE589825:WCE589850 WMA589825:WMA589850 WVW589825:WVW589850 O655361:O655386 JK655361:JK655386 TG655361:TG655386 ADC655361:ADC655386 AMY655361:AMY655386 AWU655361:AWU655386 BGQ655361:BGQ655386 BQM655361:BQM655386 CAI655361:CAI655386 CKE655361:CKE655386 CUA655361:CUA655386 DDW655361:DDW655386 DNS655361:DNS655386 DXO655361:DXO655386 EHK655361:EHK655386 ERG655361:ERG655386 FBC655361:FBC655386 FKY655361:FKY655386 FUU655361:FUU655386 GEQ655361:GEQ655386 GOM655361:GOM655386 GYI655361:GYI655386 HIE655361:HIE655386 HSA655361:HSA655386 IBW655361:IBW655386 ILS655361:ILS655386 IVO655361:IVO655386 JFK655361:JFK655386 JPG655361:JPG655386 JZC655361:JZC655386 KIY655361:KIY655386 KSU655361:KSU655386 LCQ655361:LCQ655386 LMM655361:LMM655386 LWI655361:LWI655386 MGE655361:MGE655386 MQA655361:MQA655386 MZW655361:MZW655386 NJS655361:NJS655386 NTO655361:NTO655386 ODK655361:ODK655386 ONG655361:ONG655386 OXC655361:OXC655386 PGY655361:PGY655386 PQU655361:PQU655386 QAQ655361:QAQ655386 QKM655361:QKM655386 QUI655361:QUI655386 REE655361:REE655386 ROA655361:ROA655386 RXW655361:RXW655386 SHS655361:SHS655386 SRO655361:SRO655386 TBK655361:TBK655386 TLG655361:TLG655386 TVC655361:TVC655386 UEY655361:UEY655386 UOU655361:UOU655386 UYQ655361:UYQ655386 VIM655361:VIM655386 VSI655361:VSI655386 WCE655361:WCE655386 WMA655361:WMA655386 WVW655361:WVW655386 O720897:O720922 JK720897:JK720922 TG720897:TG720922 ADC720897:ADC720922 AMY720897:AMY720922 AWU720897:AWU720922 BGQ720897:BGQ720922 BQM720897:BQM720922 CAI720897:CAI720922 CKE720897:CKE720922 CUA720897:CUA720922 DDW720897:DDW720922 DNS720897:DNS720922 DXO720897:DXO720922 EHK720897:EHK720922 ERG720897:ERG720922 FBC720897:FBC720922 FKY720897:FKY720922 FUU720897:FUU720922 GEQ720897:GEQ720922 GOM720897:GOM720922 GYI720897:GYI720922 HIE720897:HIE720922 HSA720897:HSA720922 IBW720897:IBW720922 ILS720897:ILS720922 IVO720897:IVO720922 JFK720897:JFK720922 JPG720897:JPG720922 JZC720897:JZC720922 KIY720897:KIY720922 KSU720897:KSU720922 LCQ720897:LCQ720922 LMM720897:LMM720922 LWI720897:LWI720922 MGE720897:MGE720922 MQA720897:MQA720922 MZW720897:MZW720922 NJS720897:NJS720922 NTO720897:NTO720922 ODK720897:ODK720922 ONG720897:ONG720922 OXC720897:OXC720922 PGY720897:PGY720922 PQU720897:PQU720922 QAQ720897:QAQ720922 QKM720897:QKM720922 QUI720897:QUI720922 REE720897:REE720922 ROA720897:ROA720922 RXW720897:RXW720922 SHS720897:SHS720922 SRO720897:SRO720922 TBK720897:TBK720922 TLG720897:TLG720922 TVC720897:TVC720922 UEY720897:UEY720922 UOU720897:UOU720922 UYQ720897:UYQ720922 VIM720897:VIM720922 VSI720897:VSI720922 WCE720897:WCE720922 WMA720897:WMA720922 WVW720897:WVW720922 O786433:O786458 JK786433:JK786458 TG786433:TG786458 ADC786433:ADC786458 AMY786433:AMY786458 AWU786433:AWU786458 BGQ786433:BGQ786458 BQM786433:BQM786458 CAI786433:CAI786458 CKE786433:CKE786458 CUA786433:CUA786458 DDW786433:DDW786458 DNS786433:DNS786458 DXO786433:DXO786458 EHK786433:EHK786458 ERG786433:ERG786458 FBC786433:FBC786458 FKY786433:FKY786458 FUU786433:FUU786458 GEQ786433:GEQ786458 GOM786433:GOM786458 GYI786433:GYI786458 HIE786433:HIE786458 HSA786433:HSA786458 IBW786433:IBW786458 ILS786433:ILS786458 IVO786433:IVO786458 JFK786433:JFK786458 JPG786433:JPG786458 JZC786433:JZC786458 KIY786433:KIY786458 KSU786433:KSU786458 LCQ786433:LCQ786458 LMM786433:LMM786458 LWI786433:LWI786458 MGE786433:MGE786458 MQA786433:MQA786458 MZW786433:MZW786458 NJS786433:NJS786458 NTO786433:NTO786458 ODK786433:ODK786458 ONG786433:ONG786458 OXC786433:OXC786458 PGY786433:PGY786458 PQU786433:PQU786458 QAQ786433:QAQ786458 QKM786433:QKM786458 QUI786433:QUI786458 REE786433:REE786458 ROA786433:ROA786458 RXW786433:RXW786458 SHS786433:SHS786458 SRO786433:SRO786458 TBK786433:TBK786458 TLG786433:TLG786458 TVC786433:TVC786458 UEY786433:UEY786458 UOU786433:UOU786458 UYQ786433:UYQ786458 VIM786433:VIM786458 VSI786433:VSI786458 WCE786433:WCE786458 WMA786433:WMA786458 WVW786433:WVW786458 O851969:O851994 JK851969:JK851994 TG851969:TG851994 ADC851969:ADC851994 AMY851969:AMY851994 AWU851969:AWU851994 BGQ851969:BGQ851994 BQM851969:BQM851994 CAI851969:CAI851994 CKE851969:CKE851994 CUA851969:CUA851994 DDW851969:DDW851994 DNS851969:DNS851994 DXO851969:DXO851994 EHK851969:EHK851994 ERG851969:ERG851994 FBC851969:FBC851994 FKY851969:FKY851994 FUU851969:FUU851994 GEQ851969:GEQ851994 GOM851969:GOM851994 GYI851969:GYI851994 HIE851969:HIE851994 HSA851969:HSA851994 IBW851969:IBW851994 ILS851969:ILS851994 IVO851969:IVO851994 JFK851969:JFK851994 JPG851969:JPG851994 JZC851969:JZC851994 KIY851969:KIY851994 KSU851969:KSU851994 LCQ851969:LCQ851994 LMM851969:LMM851994 LWI851969:LWI851994 MGE851969:MGE851994 MQA851969:MQA851994 MZW851969:MZW851994 NJS851969:NJS851994 NTO851969:NTO851994 ODK851969:ODK851994 ONG851969:ONG851994 OXC851969:OXC851994 PGY851969:PGY851994 PQU851969:PQU851994 QAQ851969:QAQ851994 QKM851969:QKM851994 QUI851969:QUI851994 REE851969:REE851994 ROA851969:ROA851994 RXW851969:RXW851994 SHS851969:SHS851994 SRO851969:SRO851994 TBK851969:TBK851994 TLG851969:TLG851994 TVC851969:TVC851994 UEY851969:UEY851994 UOU851969:UOU851994 UYQ851969:UYQ851994 VIM851969:VIM851994 VSI851969:VSI851994 WCE851969:WCE851994 WMA851969:WMA851994 WVW851969:WVW851994 O917505:O917530 JK917505:JK917530 TG917505:TG917530 ADC917505:ADC917530 AMY917505:AMY917530 AWU917505:AWU917530 BGQ917505:BGQ917530 BQM917505:BQM917530 CAI917505:CAI917530 CKE917505:CKE917530 CUA917505:CUA917530 DDW917505:DDW917530 DNS917505:DNS917530 DXO917505:DXO917530 EHK917505:EHK917530 ERG917505:ERG917530 FBC917505:FBC917530 FKY917505:FKY917530 FUU917505:FUU917530 GEQ917505:GEQ917530 GOM917505:GOM917530 GYI917505:GYI917530 HIE917505:HIE917530 HSA917505:HSA917530 IBW917505:IBW917530 ILS917505:ILS917530 IVO917505:IVO917530 JFK917505:JFK917530 JPG917505:JPG917530 JZC917505:JZC917530 KIY917505:KIY917530 KSU917505:KSU917530 LCQ917505:LCQ917530 LMM917505:LMM917530 LWI917505:LWI917530 MGE917505:MGE917530 MQA917505:MQA917530 MZW917505:MZW917530 NJS917505:NJS917530 NTO917505:NTO917530 ODK917505:ODK917530 ONG917505:ONG917530 OXC917505:OXC917530 PGY917505:PGY917530 PQU917505:PQU917530 QAQ917505:QAQ917530 QKM917505:QKM917530 QUI917505:QUI917530 REE917505:REE917530 ROA917505:ROA917530 RXW917505:RXW917530 SHS917505:SHS917530 SRO917505:SRO917530 TBK917505:TBK917530 TLG917505:TLG917530 TVC917505:TVC917530 UEY917505:UEY917530 UOU917505:UOU917530 UYQ917505:UYQ917530 VIM917505:VIM917530 VSI917505:VSI917530 WCE917505:WCE917530 WMA917505:WMA917530 WVW917505:WVW917530 O983041:O983066 JK983041:JK983066 TG983041:TG983066 ADC983041:ADC983066 AMY983041:AMY983066 AWU983041:AWU983066 BGQ983041:BGQ983066 BQM983041:BQM983066 CAI983041:CAI983066 CKE983041:CKE983066 CUA983041:CUA983066 DDW983041:DDW983066 DNS983041:DNS983066 DXO983041:DXO983066 EHK983041:EHK983066 ERG983041:ERG983066 FBC983041:FBC983066 FKY983041:FKY983066 FUU983041:FUU983066 GEQ983041:GEQ983066 GOM983041:GOM983066 GYI983041:GYI983066 HIE983041:HIE983066 HSA983041:HSA983066 IBW983041:IBW983066 ILS983041:ILS983066 IVO983041:IVO983066 JFK983041:JFK983066 JPG983041:JPG983066 JZC983041:JZC983066 KIY983041:KIY983066 KSU983041:KSU983066 LCQ983041:LCQ983066 LMM983041:LMM983066 LWI983041:LWI983066 MGE983041:MGE983066 MQA983041:MQA983066 MZW983041:MZW983066 NJS983041:NJS983066 NTO983041:NTO983066 ODK983041:ODK983066 ONG983041:ONG983066 OXC983041:OXC983066 PGY983041:PGY983066 PQU983041:PQU983066 QAQ983041:QAQ983066 QKM983041:QKM983066 QUI983041:QUI983066 REE983041:REE983066 ROA983041:ROA983066 RXW983041:RXW983066 SHS983041:SHS983066 SRO983041:SRO983066 TBK983041:TBK983066 TLG983041:TLG983066 TVC983041:TVC983066 UEY983041:UEY983066 UOU983041:UOU983066 UYQ983041:UYQ983066 VIM983041:VIM983066 VSI983041:VSI983066 WCE983041:WCE983066 WMA983041:WMA983066 WVW983041:WVW983066" xr:uid="{00000000-0002-0000-0700-00000C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26 JJ2:JJ26 TF2:TF26 ADB2:ADB26 AMX2:AMX26 AWT2:AWT26 BGP2:BGP26 BQL2:BQL26 CAH2:CAH26 CKD2:CKD26 CTZ2:CTZ26 DDV2:DDV26 DNR2:DNR26 DXN2:DXN26 EHJ2:EHJ26 ERF2:ERF26 FBB2:FBB26 FKX2:FKX26 FUT2:FUT26 GEP2:GEP26 GOL2:GOL26 GYH2:GYH26 HID2:HID26 HRZ2:HRZ26 IBV2:IBV26 ILR2:ILR26 IVN2:IVN26 JFJ2:JFJ26 JPF2:JPF26 JZB2:JZB26 KIX2:KIX26 KST2:KST26 LCP2:LCP26 LML2:LML26 LWH2:LWH26 MGD2:MGD26 MPZ2:MPZ26 MZV2:MZV26 NJR2:NJR26 NTN2:NTN26 ODJ2:ODJ26 ONF2:ONF26 OXB2:OXB26 PGX2:PGX26 PQT2:PQT26 QAP2:QAP26 QKL2:QKL26 QUH2:QUH26 RED2:RED26 RNZ2:RNZ26 RXV2:RXV26 SHR2:SHR26 SRN2:SRN26 TBJ2:TBJ26 TLF2:TLF26 TVB2:TVB26 UEX2:UEX26 UOT2:UOT26 UYP2:UYP26 VIL2:VIL26 VSH2:VSH26 WCD2:WCD26 WLZ2:WLZ26 WVV2:WVV26 N65538:N65562 JJ65538:JJ65562 TF65538:TF65562 ADB65538:ADB65562 AMX65538:AMX65562 AWT65538:AWT65562 BGP65538:BGP65562 BQL65538:BQL65562 CAH65538:CAH65562 CKD65538:CKD65562 CTZ65538:CTZ65562 DDV65538:DDV65562 DNR65538:DNR65562 DXN65538:DXN65562 EHJ65538:EHJ65562 ERF65538:ERF65562 FBB65538:FBB65562 FKX65538:FKX65562 FUT65538:FUT65562 GEP65538:GEP65562 GOL65538:GOL65562 GYH65538:GYH65562 HID65538:HID65562 HRZ65538:HRZ65562 IBV65538:IBV65562 ILR65538:ILR65562 IVN65538:IVN65562 JFJ65538:JFJ65562 JPF65538:JPF65562 JZB65538:JZB65562 KIX65538:KIX65562 KST65538:KST65562 LCP65538:LCP65562 LML65538:LML65562 LWH65538:LWH65562 MGD65538:MGD65562 MPZ65538:MPZ65562 MZV65538:MZV65562 NJR65538:NJR65562 NTN65538:NTN65562 ODJ65538:ODJ65562 ONF65538:ONF65562 OXB65538:OXB65562 PGX65538:PGX65562 PQT65538:PQT65562 QAP65538:QAP65562 QKL65538:QKL65562 QUH65538:QUH65562 RED65538:RED65562 RNZ65538:RNZ65562 RXV65538:RXV65562 SHR65538:SHR65562 SRN65538:SRN65562 TBJ65538:TBJ65562 TLF65538:TLF65562 TVB65538:TVB65562 UEX65538:UEX65562 UOT65538:UOT65562 UYP65538:UYP65562 VIL65538:VIL65562 VSH65538:VSH65562 WCD65538:WCD65562 WLZ65538:WLZ65562 WVV65538:WVV65562 N131074:N131098 JJ131074:JJ131098 TF131074:TF131098 ADB131074:ADB131098 AMX131074:AMX131098 AWT131074:AWT131098 BGP131074:BGP131098 BQL131074:BQL131098 CAH131074:CAH131098 CKD131074:CKD131098 CTZ131074:CTZ131098 DDV131074:DDV131098 DNR131074:DNR131098 DXN131074:DXN131098 EHJ131074:EHJ131098 ERF131074:ERF131098 FBB131074:FBB131098 FKX131074:FKX131098 FUT131074:FUT131098 GEP131074:GEP131098 GOL131074:GOL131098 GYH131074:GYH131098 HID131074:HID131098 HRZ131074:HRZ131098 IBV131074:IBV131098 ILR131074:ILR131098 IVN131074:IVN131098 JFJ131074:JFJ131098 JPF131074:JPF131098 JZB131074:JZB131098 KIX131074:KIX131098 KST131074:KST131098 LCP131074:LCP131098 LML131074:LML131098 LWH131074:LWH131098 MGD131074:MGD131098 MPZ131074:MPZ131098 MZV131074:MZV131098 NJR131074:NJR131098 NTN131074:NTN131098 ODJ131074:ODJ131098 ONF131074:ONF131098 OXB131074:OXB131098 PGX131074:PGX131098 PQT131074:PQT131098 QAP131074:QAP131098 QKL131074:QKL131098 QUH131074:QUH131098 RED131074:RED131098 RNZ131074:RNZ131098 RXV131074:RXV131098 SHR131074:SHR131098 SRN131074:SRN131098 TBJ131074:TBJ131098 TLF131074:TLF131098 TVB131074:TVB131098 UEX131074:UEX131098 UOT131074:UOT131098 UYP131074:UYP131098 VIL131074:VIL131098 VSH131074:VSH131098 WCD131074:WCD131098 WLZ131074:WLZ131098 WVV131074:WVV131098 N196610:N196634 JJ196610:JJ196634 TF196610:TF196634 ADB196610:ADB196634 AMX196610:AMX196634 AWT196610:AWT196634 BGP196610:BGP196634 BQL196610:BQL196634 CAH196610:CAH196634 CKD196610:CKD196634 CTZ196610:CTZ196634 DDV196610:DDV196634 DNR196610:DNR196634 DXN196610:DXN196634 EHJ196610:EHJ196634 ERF196610:ERF196634 FBB196610:FBB196634 FKX196610:FKX196634 FUT196610:FUT196634 GEP196610:GEP196634 GOL196610:GOL196634 GYH196610:GYH196634 HID196610:HID196634 HRZ196610:HRZ196634 IBV196610:IBV196634 ILR196610:ILR196634 IVN196610:IVN196634 JFJ196610:JFJ196634 JPF196610:JPF196634 JZB196610:JZB196634 KIX196610:KIX196634 KST196610:KST196634 LCP196610:LCP196634 LML196610:LML196634 LWH196610:LWH196634 MGD196610:MGD196634 MPZ196610:MPZ196634 MZV196610:MZV196634 NJR196610:NJR196634 NTN196610:NTN196634 ODJ196610:ODJ196634 ONF196610:ONF196634 OXB196610:OXB196634 PGX196610:PGX196634 PQT196610:PQT196634 QAP196610:QAP196634 QKL196610:QKL196634 QUH196610:QUH196634 RED196610:RED196634 RNZ196610:RNZ196634 RXV196610:RXV196634 SHR196610:SHR196634 SRN196610:SRN196634 TBJ196610:TBJ196634 TLF196610:TLF196634 TVB196610:TVB196634 UEX196610:UEX196634 UOT196610:UOT196634 UYP196610:UYP196634 VIL196610:VIL196634 VSH196610:VSH196634 WCD196610:WCD196634 WLZ196610:WLZ196634 WVV196610:WVV196634 N262146:N262170 JJ262146:JJ262170 TF262146:TF262170 ADB262146:ADB262170 AMX262146:AMX262170 AWT262146:AWT262170 BGP262146:BGP262170 BQL262146:BQL262170 CAH262146:CAH262170 CKD262146:CKD262170 CTZ262146:CTZ262170 DDV262146:DDV262170 DNR262146:DNR262170 DXN262146:DXN262170 EHJ262146:EHJ262170 ERF262146:ERF262170 FBB262146:FBB262170 FKX262146:FKX262170 FUT262146:FUT262170 GEP262146:GEP262170 GOL262146:GOL262170 GYH262146:GYH262170 HID262146:HID262170 HRZ262146:HRZ262170 IBV262146:IBV262170 ILR262146:ILR262170 IVN262146:IVN262170 JFJ262146:JFJ262170 JPF262146:JPF262170 JZB262146:JZB262170 KIX262146:KIX262170 KST262146:KST262170 LCP262146:LCP262170 LML262146:LML262170 LWH262146:LWH262170 MGD262146:MGD262170 MPZ262146:MPZ262170 MZV262146:MZV262170 NJR262146:NJR262170 NTN262146:NTN262170 ODJ262146:ODJ262170 ONF262146:ONF262170 OXB262146:OXB262170 PGX262146:PGX262170 PQT262146:PQT262170 QAP262146:QAP262170 QKL262146:QKL262170 QUH262146:QUH262170 RED262146:RED262170 RNZ262146:RNZ262170 RXV262146:RXV262170 SHR262146:SHR262170 SRN262146:SRN262170 TBJ262146:TBJ262170 TLF262146:TLF262170 TVB262146:TVB262170 UEX262146:UEX262170 UOT262146:UOT262170 UYP262146:UYP262170 VIL262146:VIL262170 VSH262146:VSH262170 WCD262146:WCD262170 WLZ262146:WLZ262170 WVV262146:WVV262170 N327682:N327706 JJ327682:JJ327706 TF327682:TF327706 ADB327682:ADB327706 AMX327682:AMX327706 AWT327682:AWT327706 BGP327682:BGP327706 BQL327682:BQL327706 CAH327682:CAH327706 CKD327682:CKD327706 CTZ327682:CTZ327706 DDV327682:DDV327706 DNR327682:DNR327706 DXN327682:DXN327706 EHJ327682:EHJ327706 ERF327682:ERF327706 FBB327682:FBB327706 FKX327682:FKX327706 FUT327682:FUT327706 GEP327682:GEP327706 GOL327682:GOL327706 GYH327682:GYH327706 HID327682:HID327706 HRZ327682:HRZ327706 IBV327682:IBV327706 ILR327682:ILR327706 IVN327682:IVN327706 JFJ327682:JFJ327706 JPF327682:JPF327706 JZB327682:JZB327706 KIX327682:KIX327706 KST327682:KST327706 LCP327682:LCP327706 LML327682:LML327706 LWH327682:LWH327706 MGD327682:MGD327706 MPZ327682:MPZ327706 MZV327682:MZV327706 NJR327682:NJR327706 NTN327682:NTN327706 ODJ327682:ODJ327706 ONF327682:ONF327706 OXB327682:OXB327706 PGX327682:PGX327706 PQT327682:PQT327706 QAP327682:QAP327706 QKL327682:QKL327706 QUH327682:QUH327706 RED327682:RED327706 RNZ327682:RNZ327706 RXV327682:RXV327706 SHR327682:SHR327706 SRN327682:SRN327706 TBJ327682:TBJ327706 TLF327682:TLF327706 TVB327682:TVB327706 UEX327682:UEX327706 UOT327682:UOT327706 UYP327682:UYP327706 VIL327682:VIL327706 VSH327682:VSH327706 WCD327682:WCD327706 WLZ327682:WLZ327706 WVV327682:WVV327706 N393218:N393242 JJ393218:JJ393242 TF393218:TF393242 ADB393218:ADB393242 AMX393218:AMX393242 AWT393218:AWT393242 BGP393218:BGP393242 BQL393218:BQL393242 CAH393218:CAH393242 CKD393218:CKD393242 CTZ393218:CTZ393242 DDV393218:DDV393242 DNR393218:DNR393242 DXN393218:DXN393242 EHJ393218:EHJ393242 ERF393218:ERF393242 FBB393218:FBB393242 FKX393218:FKX393242 FUT393218:FUT393242 GEP393218:GEP393242 GOL393218:GOL393242 GYH393218:GYH393242 HID393218:HID393242 HRZ393218:HRZ393242 IBV393218:IBV393242 ILR393218:ILR393242 IVN393218:IVN393242 JFJ393218:JFJ393242 JPF393218:JPF393242 JZB393218:JZB393242 KIX393218:KIX393242 KST393218:KST393242 LCP393218:LCP393242 LML393218:LML393242 LWH393218:LWH393242 MGD393218:MGD393242 MPZ393218:MPZ393242 MZV393218:MZV393242 NJR393218:NJR393242 NTN393218:NTN393242 ODJ393218:ODJ393242 ONF393218:ONF393242 OXB393218:OXB393242 PGX393218:PGX393242 PQT393218:PQT393242 QAP393218:QAP393242 QKL393218:QKL393242 QUH393218:QUH393242 RED393218:RED393242 RNZ393218:RNZ393242 RXV393218:RXV393242 SHR393218:SHR393242 SRN393218:SRN393242 TBJ393218:TBJ393242 TLF393218:TLF393242 TVB393218:TVB393242 UEX393218:UEX393242 UOT393218:UOT393242 UYP393218:UYP393242 VIL393218:VIL393242 VSH393218:VSH393242 WCD393218:WCD393242 WLZ393218:WLZ393242 WVV393218:WVV393242 N458754:N458778 JJ458754:JJ458778 TF458754:TF458778 ADB458754:ADB458778 AMX458754:AMX458778 AWT458754:AWT458778 BGP458754:BGP458778 BQL458754:BQL458778 CAH458754:CAH458778 CKD458754:CKD458778 CTZ458754:CTZ458778 DDV458754:DDV458778 DNR458754:DNR458778 DXN458754:DXN458778 EHJ458754:EHJ458778 ERF458754:ERF458778 FBB458754:FBB458778 FKX458754:FKX458778 FUT458754:FUT458778 GEP458754:GEP458778 GOL458754:GOL458778 GYH458754:GYH458778 HID458754:HID458778 HRZ458754:HRZ458778 IBV458754:IBV458778 ILR458754:ILR458778 IVN458754:IVN458778 JFJ458754:JFJ458778 JPF458754:JPF458778 JZB458754:JZB458778 KIX458754:KIX458778 KST458754:KST458778 LCP458754:LCP458778 LML458754:LML458778 LWH458754:LWH458778 MGD458754:MGD458778 MPZ458754:MPZ458778 MZV458754:MZV458778 NJR458754:NJR458778 NTN458754:NTN458778 ODJ458754:ODJ458778 ONF458754:ONF458778 OXB458754:OXB458778 PGX458754:PGX458778 PQT458754:PQT458778 QAP458754:QAP458778 QKL458754:QKL458778 QUH458754:QUH458778 RED458754:RED458778 RNZ458754:RNZ458778 RXV458754:RXV458778 SHR458754:SHR458778 SRN458754:SRN458778 TBJ458754:TBJ458778 TLF458754:TLF458778 TVB458754:TVB458778 UEX458754:UEX458778 UOT458754:UOT458778 UYP458754:UYP458778 VIL458754:VIL458778 VSH458754:VSH458778 WCD458754:WCD458778 WLZ458754:WLZ458778 WVV458754:WVV458778 N524290:N524314 JJ524290:JJ524314 TF524290:TF524314 ADB524290:ADB524314 AMX524290:AMX524314 AWT524290:AWT524314 BGP524290:BGP524314 BQL524290:BQL524314 CAH524290:CAH524314 CKD524290:CKD524314 CTZ524290:CTZ524314 DDV524290:DDV524314 DNR524290:DNR524314 DXN524290:DXN524314 EHJ524290:EHJ524314 ERF524290:ERF524314 FBB524290:FBB524314 FKX524290:FKX524314 FUT524290:FUT524314 GEP524290:GEP524314 GOL524290:GOL524314 GYH524290:GYH524314 HID524290:HID524314 HRZ524290:HRZ524314 IBV524290:IBV524314 ILR524290:ILR524314 IVN524290:IVN524314 JFJ524290:JFJ524314 JPF524290:JPF524314 JZB524290:JZB524314 KIX524290:KIX524314 KST524290:KST524314 LCP524290:LCP524314 LML524290:LML524314 LWH524290:LWH524314 MGD524290:MGD524314 MPZ524290:MPZ524314 MZV524290:MZV524314 NJR524290:NJR524314 NTN524290:NTN524314 ODJ524290:ODJ524314 ONF524290:ONF524314 OXB524290:OXB524314 PGX524290:PGX524314 PQT524290:PQT524314 QAP524290:QAP524314 QKL524290:QKL524314 QUH524290:QUH524314 RED524290:RED524314 RNZ524290:RNZ524314 RXV524290:RXV524314 SHR524290:SHR524314 SRN524290:SRN524314 TBJ524290:TBJ524314 TLF524290:TLF524314 TVB524290:TVB524314 UEX524290:UEX524314 UOT524290:UOT524314 UYP524290:UYP524314 VIL524290:VIL524314 VSH524290:VSH524314 WCD524290:WCD524314 WLZ524290:WLZ524314 WVV524290:WVV524314 N589826:N589850 JJ589826:JJ589850 TF589826:TF589850 ADB589826:ADB589850 AMX589826:AMX589850 AWT589826:AWT589850 BGP589826:BGP589850 BQL589826:BQL589850 CAH589826:CAH589850 CKD589826:CKD589850 CTZ589826:CTZ589850 DDV589826:DDV589850 DNR589826:DNR589850 DXN589826:DXN589850 EHJ589826:EHJ589850 ERF589826:ERF589850 FBB589826:FBB589850 FKX589826:FKX589850 FUT589826:FUT589850 GEP589826:GEP589850 GOL589826:GOL589850 GYH589826:GYH589850 HID589826:HID589850 HRZ589826:HRZ589850 IBV589826:IBV589850 ILR589826:ILR589850 IVN589826:IVN589850 JFJ589826:JFJ589850 JPF589826:JPF589850 JZB589826:JZB589850 KIX589826:KIX589850 KST589826:KST589850 LCP589826:LCP589850 LML589826:LML589850 LWH589826:LWH589850 MGD589826:MGD589850 MPZ589826:MPZ589850 MZV589826:MZV589850 NJR589826:NJR589850 NTN589826:NTN589850 ODJ589826:ODJ589850 ONF589826:ONF589850 OXB589826:OXB589850 PGX589826:PGX589850 PQT589826:PQT589850 QAP589826:QAP589850 QKL589826:QKL589850 QUH589826:QUH589850 RED589826:RED589850 RNZ589826:RNZ589850 RXV589826:RXV589850 SHR589826:SHR589850 SRN589826:SRN589850 TBJ589826:TBJ589850 TLF589826:TLF589850 TVB589826:TVB589850 UEX589826:UEX589850 UOT589826:UOT589850 UYP589826:UYP589850 VIL589826:VIL589850 VSH589826:VSH589850 WCD589826:WCD589850 WLZ589826:WLZ589850 WVV589826:WVV589850 N655362:N655386 JJ655362:JJ655386 TF655362:TF655386 ADB655362:ADB655386 AMX655362:AMX655386 AWT655362:AWT655386 BGP655362:BGP655386 BQL655362:BQL655386 CAH655362:CAH655386 CKD655362:CKD655386 CTZ655362:CTZ655386 DDV655362:DDV655386 DNR655362:DNR655386 DXN655362:DXN655386 EHJ655362:EHJ655386 ERF655362:ERF655386 FBB655362:FBB655386 FKX655362:FKX655386 FUT655362:FUT655386 GEP655362:GEP655386 GOL655362:GOL655386 GYH655362:GYH655386 HID655362:HID655386 HRZ655362:HRZ655386 IBV655362:IBV655386 ILR655362:ILR655386 IVN655362:IVN655386 JFJ655362:JFJ655386 JPF655362:JPF655386 JZB655362:JZB655386 KIX655362:KIX655386 KST655362:KST655386 LCP655362:LCP655386 LML655362:LML655386 LWH655362:LWH655386 MGD655362:MGD655386 MPZ655362:MPZ655386 MZV655362:MZV655386 NJR655362:NJR655386 NTN655362:NTN655386 ODJ655362:ODJ655386 ONF655362:ONF655386 OXB655362:OXB655386 PGX655362:PGX655386 PQT655362:PQT655386 QAP655362:QAP655386 QKL655362:QKL655386 QUH655362:QUH655386 RED655362:RED655386 RNZ655362:RNZ655386 RXV655362:RXV655386 SHR655362:SHR655386 SRN655362:SRN655386 TBJ655362:TBJ655386 TLF655362:TLF655386 TVB655362:TVB655386 UEX655362:UEX655386 UOT655362:UOT655386 UYP655362:UYP655386 VIL655362:VIL655386 VSH655362:VSH655386 WCD655362:WCD655386 WLZ655362:WLZ655386 WVV655362:WVV655386 N720898:N720922 JJ720898:JJ720922 TF720898:TF720922 ADB720898:ADB720922 AMX720898:AMX720922 AWT720898:AWT720922 BGP720898:BGP720922 BQL720898:BQL720922 CAH720898:CAH720922 CKD720898:CKD720922 CTZ720898:CTZ720922 DDV720898:DDV720922 DNR720898:DNR720922 DXN720898:DXN720922 EHJ720898:EHJ720922 ERF720898:ERF720922 FBB720898:FBB720922 FKX720898:FKX720922 FUT720898:FUT720922 GEP720898:GEP720922 GOL720898:GOL720922 GYH720898:GYH720922 HID720898:HID720922 HRZ720898:HRZ720922 IBV720898:IBV720922 ILR720898:ILR720922 IVN720898:IVN720922 JFJ720898:JFJ720922 JPF720898:JPF720922 JZB720898:JZB720922 KIX720898:KIX720922 KST720898:KST720922 LCP720898:LCP720922 LML720898:LML720922 LWH720898:LWH720922 MGD720898:MGD720922 MPZ720898:MPZ720922 MZV720898:MZV720922 NJR720898:NJR720922 NTN720898:NTN720922 ODJ720898:ODJ720922 ONF720898:ONF720922 OXB720898:OXB720922 PGX720898:PGX720922 PQT720898:PQT720922 QAP720898:QAP720922 QKL720898:QKL720922 QUH720898:QUH720922 RED720898:RED720922 RNZ720898:RNZ720922 RXV720898:RXV720922 SHR720898:SHR720922 SRN720898:SRN720922 TBJ720898:TBJ720922 TLF720898:TLF720922 TVB720898:TVB720922 UEX720898:UEX720922 UOT720898:UOT720922 UYP720898:UYP720922 VIL720898:VIL720922 VSH720898:VSH720922 WCD720898:WCD720922 WLZ720898:WLZ720922 WVV720898:WVV720922 N786434:N786458 JJ786434:JJ786458 TF786434:TF786458 ADB786434:ADB786458 AMX786434:AMX786458 AWT786434:AWT786458 BGP786434:BGP786458 BQL786434:BQL786458 CAH786434:CAH786458 CKD786434:CKD786458 CTZ786434:CTZ786458 DDV786434:DDV786458 DNR786434:DNR786458 DXN786434:DXN786458 EHJ786434:EHJ786458 ERF786434:ERF786458 FBB786434:FBB786458 FKX786434:FKX786458 FUT786434:FUT786458 GEP786434:GEP786458 GOL786434:GOL786458 GYH786434:GYH786458 HID786434:HID786458 HRZ786434:HRZ786458 IBV786434:IBV786458 ILR786434:ILR786458 IVN786434:IVN786458 JFJ786434:JFJ786458 JPF786434:JPF786458 JZB786434:JZB786458 KIX786434:KIX786458 KST786434:KST786458 LCP786434:LCP786458 LML786434:LML786458 LWH786434:LWH786458 MGD786434:MGD786458 MPZ786434:MPZ786458 MZV786434:MZV786458 NJR786434:NJR786458 NTN786434:NTN786458 ODJ786434:ODJ786458 ONF786434:ONF786458 OXB786434:OXB786458 PGX786434:PGX786458 PQT786434:PQT786458 QAP786434:QAP786458 QKL786434:QKL786458 QUH786434:QUH786458 RED786434:RED786458 RNZ786434:RNZ786458 RXV786434:RXV786458 SHR786434:SHR786458 SRN786434:SRN786458 TBJ786434:TBJ786458 TLF786434:TLF786458 TVB786434:TVB786458 UEX786434:UEX786458 UOT786434:UOT786458 UYP786434:UYP786458 VIL786434:VIL786458 VSH786434:VSH786458 WCD786434:WCD786458 WLZ786434:WLZ786458 WVV786434:WVV786458 N851970:N851994 JJ851970:JJ851994 TF851970:TF851994 ADB851970:ADB851994 AMX851970:AMX851994 AWT851970:AWT851994 BGP851970:BGP851994 BQL851970:BQL851994 CAH851970:CAH851994 CKD851970:CKD851994 CTZ851970:CTZ851994 DDV851970:DDV851994 DNR851970:DNR851994 DXN851970:DXN851994 EHJ851970:EHJ851994 ERF851970:ERF851994 FBB851970:FBB851994 FKX851970:FKX851994 FUT851970:FUT851994 GEP851970:GEP851994 GOL851970:GOL851994 GYH851970:GYH851994 HID851970:HID851994 HRZ851970:HRZ851994 IBV851970:IBV851994 ILR851970:ILR851994 IVN851970:IVN851994 JFJ851970:JFJ851994 JPF851970:JPF851994 JZB851970:JZB851994 KIX851970:KIX851994 KST851970:KST851994 LCP851970:LCP851994 LML851970:LML851994 LWH851970:LWH851994 MGD851970:MGD851994 MPZ851970:MPZ851994 MZV851970:MZV851994 NJR851970:NJR851994 NTN851970:NTN851994 ODJ851970:ODJ851994 ONF851970:ONF851994 OXB851970:OXB851994 PGX851970:PGX851994 PQT851970:PQT851994 QAP851970:QAP851994 QKL851970:QKL851994 QUH851970:QUH851994 RED851970:RED851994 RNZ851970:RNZ851994 RXV851970:RXV851994 SHR851970:SHR851994 SRN851970:SRN851994 TBJ851970:TBJ851994 TLF851970:TLF851994 TVB851970:TVB851994 UEX851970:UEX851994 UOT851970:UOT851994 UYP851970:UYP851994 VIL851970:VIL851994 VSH851970:VSH851994 WCD851970:WCD851994 WLZ851970:WLZ851994 WVV851970:WVV851994 N917506:N917530 JJ917506:JJ917530 TF917506:TF917530 ADB917506:ADB917530 AMX917506:AMX917530 AWT917506:AWT917530 BGP917506:BGP917530 BQL917506:BQL917530 CAH917506:CAH917530 CKD917506:CKD917530 CTZ917506:CTZ917530 DDV917506:DDV917530 DNR917506:DNR917530 DXN917506:DXN917530 EHJ917506:EHJ917530 ERF917506:ERF917530 FBB917506:FBB917530 FKX917506:FKX917530 FUT917506:FUT917530 GEP917506:GEP917530 GOL917506:GOL917530 GYH917506:GYH917530 HID917506:HID917530 HRZ917506:HRZ917530 IBV917506:IBV917530 ILR917506:ILR917530 IVN917506:IVN917530 JFJ917506:JFJ917530 JPF917506:JPF917530 JZB917506:JZB917530 KIX917506:KIX917530 KST917506:KST917530 LCP917506:LCP917530 LML917506:LML917530 LWH917506:LWH917530 MGD917506:MGD917530 MPZ917506:MPZ917530 MZV917506:MZV917530 NJR917506:NJR917530 NTN917506:NTN917530 ODJ917506:ODJ917530 ONF917506:ONF917530 OXB917506:OXB917530 PGX917506:PGX917530 PQT917506:PQT917530 QAP917506:QAP917530 QKL917506:QKL917530 QUH917506:QUH917530 RED917506:RED917530 RNZ917506:RNZ917530 RXV917506:RXV917530 SHR917506:SHR917530 SRN917506:SRN917530 TBJ917506:TBJ917530 TLF917506:TLF917530 TVB917506:TVB917530 UEX917506:UEX917530 UOT917506:UOT917530 UYP917506:UYP917530 VIL917506:VIL917530 VSH917506:VSH917530 WCD917506:WCD917530 WLZ917506:WLZ917530 WVV917506:WVV917530 N983042:N983066 JJ983042:JJ983066 TF983042:TF983066 ADB983042:ADB983066 AMX983042:AMX983066 AWT983042:AWT983066 BGP983042:BGP983066 BQL983042:BQL983066 CAH983042:CAH983066 CKD983042:CKD983066 CTZ983042:CTZ983066 DDV983042:DDV983066 DNR983042:DNR983066 DXN983042:DXN983066 EHJ983042:EHJ983066 ERF983042:ERF983066 FBB983042:FBB983066 FKX983042:FKX983066 FUT983042:FUT983066 GEP983042:GEP983066 GOL983042:GOL983066 GYH983042:GYH983066 HID983042:HID983066 HRZ983042:HRZ983066 IBV983042:IBV983066 ILR983042:ILR983066 IVN983042:IVN983066 JFJ983042:JFJ983066 JPF983042:JPF983066 JZB983042:JZB983066 KIX983042:KIX983066 KST983042:KST983066 LCP983042:LCP983066 LML983042:LML983066 LWH983042:LWH983066 MGD983042:MGD983066 MPZ983042:MPZ983066 MZV983042:MZV983066 NJR983042:NJR983066 NTN983042:NTN983066 ODJ983042:ODJ983066 ONF983042:ONF983066 OXB983042:OXB983066 PGX983042:PGX983066 PQT983042:PQT983066 QAP983042:QAP983066 QKL983042:QKL983066 QUH983042:QUH983066 RED983042:RED983066 RNZ983042:RNZ983066 RXV983042:RXV983066 SHR983042:SHR983066 SRN983042:SRN983066 TBJ983042:TBJ983066 TLF983042:TLF983066 TVB983042:TVB983066 UEX983042:UEX983066 UOT983042:UOT983066 UYP983042:UYP983066 VIL983042:VIL983066 VSH983042:VSH983066 WCD983042:WCD983066 WLZ983042:WLZ983066 WVV983042:WVV983066" xr:uid="{00000000-0002-0000-0700-00000D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26 JI2:JI26 TE2:TE26 ADA2:ADA26 AMW2:AMW26 AWS2:AWS26 BGO2:BGO26 BQK2:BQK26 CAG2:CAG26 CKC2:CKC26 CTY2:CTY26 DDU2:DDU26 DNQ2:DNQ26 DXM2:DXM26 EHI2:EHI26 ERE2:ERE26 FBA2:FBA26 FKW2:FKW26 FUS2:FUS26 GEO2:GEO26 GOK2:GOK26 GYG2:GYG26 HIC2:HIC26 HRY2:HRY26 IBU2:IBU26 ILQ2:ILQ26 IVM2:IVM26 JFI2:JFI26 JPE2:JPE26 JZA2:JZA26 KIW2:KIW26 KSS2:KSS26 LCO2:LCO26 LMK2:LMK26 LWG2:LWG26 MGC2:MGC26 MPY2:MPY26 MZU2:MZU26 NJQ2:NJQ26 NTM2:NTM26 ODI2:ODI26 ONE2:ONE26 OXA2:OXA26 PGW2:PGW26 PQS2:PQS26 QAO2:QAO26 QKK2:QKK26 QUG2:QUG26 REC2:REC26 RNY2:RNY26 RXU2:RXU26 SHQ2:SHQ26 SRM2:SRM26 TBI2:TBI26 TLE2:TLE26 TVA2:TVA26 UEW2:UEW26 UOS2:UOS26 UYO2:UYO26 VIK2:VIK26 VSG2:VSG26 WCC2:WCC26 WLY2:WLY26 WVU2:WVU26 M65538:M65562 JI65538:JI65562 TE65538:TE65562 ADA65538:ADA65562 AMW65538:AMW65562 AWS65538:AWS65562 BGO65538:BGO65562 BQK65538:BQK65562 CAG65538:CAG65562 CKC65538:CKC65562 CTY65538:CTY65562 DDU65538:DDU65562 DNQ65538:DNQ65562 DXM65538:DXM65562 EHI65538:EHI65562 ERE65538:ERE65562 FBA65538:FBA65562 FKW65538:FKW65562 FUS65538:FUS65562 GEO65538:GEO65562 GOK65538:GOK65562 GYG65538:GYG65562 HIC65538:HIC65562 HRY65538:HRY65562 IBU65538:IBU65562 ILQ65538:ILQ65562 IVM65538:IVM65562 JFI65538:JFI65562 JPE65538:JPE65562 JZA65538:JZA65562 KIW65538:KIW65562 KSS65538:KSS65562 LCO65538:LCO65562 LMK65538:LMK65562 LWG65538:LWG65562 MGC65538:MGC65562 MPY65538:MPY65562 MZU65538:MZU65562 NJQ65538:NJQ65562 NTM65538:NTM65562 ODI65538:ODI65562 ONE65538:ONE65562 OXA65538:OXA65562 PGW65538:PGW65562 PQS65538:PQS65562 QAO65538:QAO65562 QKK65538:QKK65562 QUG65538:QUG65562 REC65538:REC65562 RNY65538:RNY65562 RXU65538:RXU65562 SHQ65538:SHQ65562 SRM65538:SRM65562 TBI65538:TBI65562 TLE65538:TLE65562 TVA65538:TVA65562 UEW65538:UEW65562 UOS65538:UOS65562 UYO65538:UYO65562 VIK65538:VIK65562 VSG65538:VSG65562 WCC65538:WCC65562 WLY65538:WLY65562 WVU65538:WVU65562 M131074:M131098 JI131074:JI131098 TE131074:TE131098 ADA131074:ADA131098 AMW131074:AMW131098 AWS131074:AWS131098 BGO131074:BGO131098 BQK131074:BQK131098 CAG131074:CAG131098 CKC131074:CKC131098 CTY131074:CTY131098 DDU131074:DDU131098 DNQ131074:DNQ131098 DXM131074:DXM131098 EHI131074:EHI131098 ERE131074:ERE131098 FBA131074:FBA131098 FKW131074:FKW131098 FUS131074:FUS131098 GEO131074:GEO131098 GOK131074:GOK131098 GYG131074:GYG131098 HIC131074:HIC131098 HRY131074:HRY131098 IBU131074:IBU131098 ILQ131074:ILQ131098 IVM131074:IVM131098 JFI131074:JFI131098 JPE131074:JPE131098 JZA131074:JZA131098 KIW131074:KIW131098 KSS131074:KSS131098 LCO131074:LCO131098 LMK131074:LMK131098 LWG131074:LWG131098 MGC131074:MGC131098 MPY131074:MPY131098 MZU131074:MZU131098 NJQ131074:NJQ131098 NTM131074:NTM131098 ODI131074:ODI131098 ONE131074:ONE131098 OXA131074:OXA131098 PGW131074:PGW131098 PQS131074:PQS131098 QAO131074:QAO131098 QKK131074:QKK131098 QUG131074:QUG131098 REC131074:REC131098 RNY131074:RNY131098 RXU131074:RXU131098 SHQ131074:SHQ131098 SRM131074:SRM131098 TBI131074:TBI131098 TLE131074:TLE131098 TVA131074:TVA131098 UEW131074:UEW131098 UOS131074:UOS131098 UYO131074:UYO131098 VIK131074:VIK131098 VSG131074:VSG131098 WCC131074:WCC131098 WLY131074:WLY131098 WVU131074:WVU131098 M196610:M196634 JI196610:JI196634 TE196610:TE196634 ADA196610:ADA196634 AMW196610:AMW196634 AWS196610:AWS196634 BGO196610:BGO196634 BQK196610:BQK196634 CAG196610:CAG196634 CKC196610:CKC196634 CTY196610:CTY196634 DDU196610:DDU196634 DNQ196610:DNQ196634 DXM196610:DXM196634 EHI196610:EHI196634 ERE196610:ERE196634 FBA196610:FBA196634 FKW196610:FKW196634 FUS196610:FUS196634 GEO196610:GEO196634 GOK196610:GOK196634 GYG196610:GYG196634 HIC196610:HIC196634 HRY196610:HRY196634 IBU196610:IBU196634 ILQ196610:ILQ196634 IVM196610:IVM196634 JFI196610:JFI196634 JPE196610:JPE196634 JZA196610:JZA196634 KIW196610:KIW196634 KSS196610:KSS196634 LCO196610:LCO196634 LMK196610:LMK196634 LWG196610:LWG196634 MGC196610:MGC196634 MPY196610:MPY196634 MZU196610:MZU196634 NJQ196610:NJQ196634 NTM196610:NTM196634 ODI196610:ODI196634 ONE196610:ONE196634 OXA196610:OXA196634 PGW196610:PGW196634 PQS196610:PQS196634 QAO196610:QAO196634 QKK196610:QKK196634 QUG196610:QUG196634 REC196610:REC196634 RNY196610:RNY196634 RXU196610:RXU196634 SHQ196610:SHQ196634 SRM196610:SRM196634 TBI196610:TBI196634 TLE196610:TLE196634 TVA196610:TVA196634 UEW196610:UEW196634 UOS196610:UOS196634 UYO196610:UYO196634 VIK196610:VIK196634 VSG196610:VSG196634 WCC196610:WCC196634 WLY196610:WLY196634 WVU196610:WVU196634 M262146:M262170 JI262146:JI262170 TE262146:TE262170 ADA262146:ADA262170 AMW262146:AMW262170 AWS262146:AWS262170 BGO262146:BGO262170 BQK262146:BQK262170 CAG262146:CAG262170 CKC262146:CKC262170 CTY262146:CTY262170 DDU262146:DDU262170 DNQ262146:DNQ262170 DXM262146:DXM262170 EHI262146:EHI262170 ERE262146:ERE262170 FBA262146:FBA262170 FKW262146:FKW262170 FUS262146:FUS262170 GEO262146:GEO262170 GOK262146:GOK262170 GYG262146:GYG262170 HIC262146:HIC262170 HRY262146:HRY262170 IBU262146:IBU262170 ILQ262146:ILQ262170 IVM262146:IVM262170 JFI262146:JFI262170 JPE262146:JPE262170 JZA262146:JZA262170 KIW262146:KIW262170 KSS262146:KSS262170 LCO262146:LCO262170 LMK262146:LMK262170 LWG262146:LWG262170 MGC262146:MGC262170 MPY262146:MPY262170 MZU262146:MZU262170 NJQ262146:NJQ262170 NTM262146:NTM262170 ODI262146:ODI262170 ONE262146:ONE262170 OXA262146:OXA262170 PGW262146:PGW262170 PQS262146:PQS262170 QAO262146:QAO262170 QKK262146:QKK262170 QUG262146:QUG262170 REC262146:REC262170 RNY262146:RNY262170 RXU262146:RXU262170 SHQ262146:SHQ262170 SRM262146:SRM262170 TBI262146:TBI262170 TLE262146:TLE262170 TVA262146:TVA262170 UEW262146:UEW262170 UOS262146:UOS262170 UYO262146:UYO262170 VIK262146:VIK262170 VSG262146:VSG262170 WCC262146:WCC262170 WLY262146:WLY262170 WVU262146:WVU262170 M327682:M327706 JI327682:JI327706 TE327682:TE327706 ADA327682:ADA327706 AMW327682:AMW327706 AWS327682:AWS327706 BGO327682:BGO327706 BQK327682:BQK327706 CAG327682:CAG327706 CKC327682:CKC327706 CTY327682:CTY327706 DDU327682:DDU327706 DNQ327682:DNQ327706 DXM327682:DXM327706 EHI327682:EHI327706 ERE327682:ERE327706 FBA327682:FBA327706 FKW327682:FKW327706 FUS327682:FUS327706 GEO327682:GEO327706 GOK327682:GOK327706 GYG327682:GYG327706 HIC327682:HIC327706 HRY327682:HRY327706 IBU327682:IBU327706 ILQ327682:ILQ327706 IVM327682:IVM327706 JFI327682:JFI327706 JPE327682:JPE327706 JZA327682:JZA327706 KIW327682:KIW327706 KSS327682:KSS327706 LCO327682:LCO327706 LMK327682:LMK327706 LWG327682:LWG327706 MGC327682:MGC327706 MPY327682:MPY327706 MZU327682:MZU327706 NJQ327682:NJQ327706 NTM327682:NTM327706 ODI327682:ODI327706 ONE327682:ONE327706 OXA327682:OXA327706 PGW327682:PGW327706 PQS327682:PQS327706 QAO327682:QAO327706 QKK327682:QKK327706 QUG327682:QUG327706 REC327682:REC327706 RNY327682:RNY327706 RXU327682:RXU327706 SHQ327682:SHQ327706 SRM327682:SRM327706 TBI327682:TBI327706 TLE327682:TLE327706 TVA327682:TVA327706 UEW327682:UEW327706 UOS327682:UOS327706 UYO327682:UYO327706 VIK327682:VIK327706 VSG327682:VSG327706 WCC327682:WCC327706 WLY327682:WLY327706 WVU327682:WVU327706 M393218:M393242 JI393218:JI393242 TE393218:TE393242 ADA393218:ADA393242 AMW393218:AMW393242 AWS393218:AWS393242 BGO393218:BGO393242 BQK393218:BQK393242 CAG393218:CAG393242 CKC393218:CKC393242 CTY393218:CTY393242 DDU393218:DDU393242 DNQ393218:DNQ393242 DXM393218:DXM393242 EHI393218:EHI393242 ERE393218:ERE393242 FBA393218:FBA393242 FKW393218:FKW393242 FUS393218:FUS393242 GEO393218:GEO393242 GOK393218:GOK393242 GYG393218:GYG393242 HIC393218:HIC393242 HRY393218:HRY393242 IBU393218:IBU393242 ILQ393218:ILQ393242 IVM393218:IVM393242 JFI393218:JFI393242 JPE393218:JPE393242 JZA393218:JZA393242 KIW393218:KIW393242 KSS393218:KSS393242 LCO393218:LCO393242 LMK393218:LMK393242 LWG393218:LWG393242 MGC393218:MGC393242 MPY393218:MPY393242 MZU393218:MZU393242 NJQ393218:NJQ393242 NTM393218:NTM393242 ODI393218:ODI393242 ONE393218:ONE393242 OXA393218:OXA393242 PGW393218:PGW393242 PQS393218:PQS393242 QAO393218:QAO393242 QKK393218:QKK393242 QUG393218:QUG393242 REC393218:REC393242 RNY393218:RNY393242 RXU393218:RXU393242 SHQ393218:SHQ393242 SRM393218:SRM393242 TBI393218:TBI393242 TLE393218:TLE393242 TVA393218:TVA393242 UEW393218:UEW393242 UOS393218:UOS393242 UYO393218:UYO393242 VIK393218:VIK393242 VSG393218:VSG393242 WCC393218:WCC393242 WLY393218:WLY393242 WVU393218:WVU393242 M458754:M458778 JI458754:JI458778 TE458754:TE458778 ADA458754:ADA458778 AMW458754:AMW458778 AWS458754:AWS458778 BGO458754:BGO458778 BQK458754:BQK458778 CAG458754:CAG458778 CKC458754:CKC458778 CTY458754:CTY458778 DDU458754:DDU458778 DNQ458754:DNQ458778 DXM458754:DXM458778 EHI458754:EHI458778 ERE458754:ERE458778 FBA458754:FBA458778 FKW458754:FKW458778 FUS458754:FUS458778 GEO458754:GEO458778 GOK458754:GOK458778 GYG458754:GYG458778 HIC458754:HIC458778 HRY458754:HRY458778 IBU458754:IBU458778 ILQ458754:ILQ458778 IVM458754:IVM458778 JFI458754:JFI458778 JPE458754:JPE458778 JZA458754:JZA458778 KIW458754:KIW458778 KSS458754:KSS458778 LCO458754:LCO458778 LMK458754:LMK458778 LWG458754:LWG458778 MGC458754:MGC458778 MPY458754:MPY458778 MZU458754:MZU458778 NJQ458754:NJQ458778 NTM458754:NTM458778 ODI458754:ODI458778 ONE458754:ONE458778 OXA458754:OXA458778 PGW458754:PGW458778 PQS458754:PQS458778 QAO458754:QAO458778 QKK458754:QKK458778 QUG458754:QUG458778 REC458754:REC458778 RNY458754:RNY458778 RXU458754:RXU458778 SHQ458754:SHQ458778 SRM458754:SRM458778 TBI458754:TBI458778 TLE458754:TLE458778 TVA458754:TVA458778 UEW458754:UEW458778 UOS458754:UOS458778 UYO458754:UYO458778 VIK458754:VIK458778 VSG458754:VSG458778 WCC458754:WCC458778 WLY458754:WLY458778 WVU458754:WVU458778 M524290:M524314 JI524290:JI524314 TE524290:TE524314 ADA524290:ADA524314 AMW524290:AMW524314 AWS524290:AWS524314 BGO524290:BGO524314 BQK524290:BQK524314 CAG524290:CAG524314 CKC524290:CKC524314 CTY524290:CTY524314 DDU524290:DDU524314 DNQ524290:DNQ524314 DXM524290:DXM524314 EHI524290:EHI524314 ERE524290:ERE524314 FBA524290:FBA524314 FKW524290:FKW524314 FUS524290:FUS524314 GEO524290:GEO524314 GOK524290:GOK524314 GYG524290:GYG524314 HIC524290:HIC524314 HRY524290:HRY524314 IBU524290:IBU524314 ILQ524290:ILQ524314 IVM524290:IVM524314 JFI524290:JFI524314 JPE524290:JPE524314 JZA524290:JZA524314 KIW524290:KIW524314 KSS524290:KSS524314 LCO524290:LCO524314 LMK524290:LMK524314 LWG524290:LWG524314 MGC524290:MGC524314 MPY524290:MPY524314 MZU524290:MZU524314 NJQ524290:NJQ524314 NTM524290:NTM524314 ODI524290:ODI524314 ONE524290:ONE524314 OXA524290:OXA524314 PGW524290:PGW524314 PQS524290:PQS524314 QAO524290:QAO524314 QKK524290:QKK524314 QUG524290:QUG524314 REC524290:REC524314 RNY524290:RNY524314 RXU524290:RXU524314 SHQ524290:SHQ524314 SRM524290:SRM524314 TBI524290:TBI524314 TLE524290:TLE524314 TVA524290:TVA524314 UEW524290:UEW524314 UOS524290:UOS524314 UYO524290:UYO524314 VIK524290:VIK524314 VSG524290:VSG524314 WCC524290:WCC524314 WLY524290:WLY524314 WVU524290:WVU524314 M589826:M589850 JI589826:JI589850 TE589826:TE589850 ADA589826:ADA589850 AMW589826:AMW589850 AWS589826:AWS589850 BGO589826:BGO589850 BQK589826:BQK589850 CAG589826:CAG589850 CKC589826:CKC589850 CTY589826:CTY589850 DDU589826:DDU589850 DNQ589826:DNQ589850 DXM589826:DXM589850 EHI589826:EHI589850 ERE589826:ERE589850 FBA589826:FBA589850 FKW589826:FKW589850 FUS589826:FUS589850 GEO589826:GEO589850 GOK589826:GOK589850 GYG589826:GYG589850 HIC589826:HIC589850 HRY589826:HRY589850 IBU589826:IBU589850 ILQ589826:ILQ589850 IVM589826:IVM589850 JFI589826:JFI589850 JPE589826:JPE589850 JZA589826:JZA589850 KIW589826:KIW589850 KSS589826:KSS589850 LCO589826:LCO589850 LMK589826:LMK589850 LWG589826:LWG589850 MGC589826:MGC589850 MPY589826:MPY589850 MZU589826:MZU589850 NJQ589826:NJQ589850 NTM589826:NTM589850 ODI589826:ODI589850 ONE589826:ONE589850 OXA589826:OXA589850 PGW589826:PGW589850 PQS589826:PQS589850 QAO589826:QAO589850 QKK589826:QKK589850 QUG589826:QUG589850 REC589826:REC589850 RNY589826:RNY589850 RXU589826:RXU589850 SHQ589826:SHQ589850 SRM589826:SRM589850 TBI589826:TBI589850 TLE589826:TLE589850 TVA589826:TVA589850 UEW589826:UEW589850 UOS589826:UOS589850 UYO589826:UYO589850 VIK589826:VIK589850 VSG589826:VSG589850 WCC589826:WCC589850 WLY589826:WLY589850 WVU589826:WVU589850 M655362:M655386 JI655362:JI655386 TE655362:TE655386 ADA655362:ADA655386 AMW655362:AMW655386 AWS655362:AWS655386 BGO655362:BGO655386 BQK655362:BQK655386 CAG655362:CAG655386 CKC655362:CKC655386 CTY655362:CTY655386 DDU655362:DDU655386 DNQ655362:DNQ655386 DXM655362:DXM655386 EHI655362:EHI655386 ERE655362:ERE655386 FBA655362:FBA655386 FKW655362:FKW655386 FUS655362:FUS655386 GEO655362:GEO655386 GOK655362:GOK655386 GYG655362:GYG655386 HIC655362:HIC655386 HRY655362:HRY655386 IBU655362:IBU655386 ILQ655362:ILQ655386 IVM655362:IVM655386 JFI655362:JFI655386 JPE655362:JPE655386 JZA655362:JZA655386 KIW655362:KIW655386 KSS655362:KSS655386 LCO655362:LCO655386 LMK655362:LMK655386 LWG655362:LWG655386 MGC655362:MGC655386 MPY655362:MPY655386 MZU655362:MZU655386 NJQ655362:NJQ655386 NTM655362:NTM655386 ODI655362:ODI655386 ONE655362:ONE655386 OXA655362:OXA655386 PGW655362:PGW655386 PQS655362:PQS655386 QAO655362:QAO655386 QKK655362:QKK655386 QUG655362:QUG655386 REC655362:REC655386 RNY655362:RNY655386 RXU655362:RXU655386 SHQ655362:SHQ655386 SRM655362:SRM655386 TBI655362:TBI655386 TLE655362:TLE655386 TVA655362:TVA655386 UEW655362:UEW655386 UOS655362:UOS655386 UYO655362:UYO655386 VIK655362:VIK655386 VSG655362:VSG655386 WCC655362:WCC655386 WLY655362:WLY655386 WVU655362:WVU655386 M720898:M720922 JI720898:JI720922 TE720898:TE720922 ADA720898:ADA720922 AMW720898:AMW720922 AWS720898:AWS720922 BGO720898:BGO720922 BQK720898:BQK720922 CAG720898:CAG720922 CKC720898:CKC720922 CTY720898:CTY720922 DDU720898:DDU720922 DNQ720898:DNQ720922 DXM720898:DXM720922 EHI720898:EHI720922 ERE720898:ERE720922 FBA720898:FBA720922 FKW720898:FKW720922 FUS720898:FUS720922 GEO720898:GEO720922 GOK720898:GOK720922 GYG720898:GYG720922 HIC720898:HIC720922 HRY720898:HRY720922 IBU720898:IBU720922 ILQ720898:ILQ720922 IVM720898:IVM720922 JFI720898:JFI720922 JPE720898:JPE720922 JZA720898:JZA720922 KIW720898:KIW720922 KSS720898:KSS720922 LCO720898:LCO720922 LMK720898:LMK720922 LWG720898:LWG720922 MGC720898:MGC720922 MPY720898:MPY720922 MZU720898:MZU720922 NJQ720898:NJQ720922 NTM720898:NTM720922 ODI720898:ODI720922 ONE720898:ONE720922 OXA720898:OXA720922 PGW720898:PGW720922 PQS720898:PQS720922 QAO720898:QAO720922 QKK720898:QKK720922 QUG720898:QUG720922 REC720898:REC720922 RNY720898:RNY720922 RXU720898:RXU720922 SHQ720898:SHQ720922 SRM720898:SRM720922 TBI720898:TBI720922 TLE720898:TLE720922 TVA720898:TVA720922 UEW720898:UEW720922 UOS720898:UOS720922 UYO720898:UYO720922 VIK720898:VIK720922 VSG720898:VSG720922 WCC720898:WCC720922 WLY720898:WLY720922 WVU720898:WVU720922 M786434:M786458 JI786434:JI786458 TE786434:TE786458 ADA786434:ADA786458 AMW786434:AMW786458 AWS786434:AWS786458 BGO786434:BGO786458 BQK786434:BQK786458 CAG786434:CAG786458 CKC786434:CKC786458 CTY786434:CTY786458 DDU786434:DDU786458 DNQ786434:DNQ786458 DXM786434:DXM786458 EHI786434:EHI786458 ERE786434:ERE786458 FBA786434:FBA786458 FKW786434:FKW786458 FUS786434:FUS786458 GEO786434:GEO786458 GOK786434:GOK786458 GYG786434:GYG786458 HIC786434:HIC786458 HRY786434:HRY786458 IBU786434:IBU786458 ILQ786434:ILQ786458 IVM786434:IVM786458 JFI786434:JFI786458 JPE786434:JPE786458 JZA786434:JZA786458 KIW786434:KIW786458 KSS786434:KSS786458 LCO786434:LCO786458 LMK786434:LMK786458 LWG786434:LWG786458 MGC786434:MGC786458 MPY786434:MPY786458 MZU786434:MZU786458 NJQ786434:NJQ786458 NTM786434:NTM786458 ODI786434:ODI786458 ONE786434:ONE786458 OXA786434:OXA786458 PGW786434:PGW786458 PQS786434:PQS786458 QAO786434:QAO786458 QKK786434:QKK786458 QUG786434:QUG786458 REC786434:REC786458 RNY786434:RNY786458 RXU786434:RXU786458 SHQ786434:SHQ786458 SRM786434:SRM786458 TBI786434:TBI786458 TLE786434:TLE786458 TVA786434:TVA786458 UEW786434:UEW786458 UOS786434:UOS786458 UYO786434:UYO786458 VIK786434:VIK786458 VSG786434:VSG786458 WCC786434:WCC786458 WLY786434:WLY786458 WVU786434:WVU786458 M851970:M851994 JI851970:JI851994 TE851970:TE851994 ADA851970:ADA851994 AMW851970:AMW851994 AWS851970:AWS851994 BGO851970:BGO851994 BQK851970:BQK851994 CAG851970:CAG851994 CKC851970:CKC851994 CTY851970:CTY851994 DDU851970:DDU851994 DNQ851970:DNQ851994 DXM851970:DXM851994 EHI851970:EHI851994 ERE851970:ERE851994 FBA851970:FBA851994 FKW851970:FKW851994 FUS851970:FUS851994 GEO851970:GEO851994 GOK851970:GOK851994 GYG851970:GYG851994 HIC851970:HIC851994 HRY851970:HRY851994 IBU851970:IBU851994 ILQ851970:ILQ851994 IVM851970:IVM851994 JFI851970:JFI851994 JPE851970:JPE851994 JZA851970:JZA851994 KIW851970:KIW851994 KSS851970:KSS851994 LCO851970:LCO851994 LMK851970:LMK851994 LWG851970:LWG851994 MGC851970:MGC851994 MPY851970:MPY851994 MZU851970:MZU851994 NJQ851970:NJQ851994 NTM851970:NTM851994 ODI851970:ODI851994 ONE851970:ONE851994 OXA851970:OXA851994 PGW851970:PGW851994 PQS851970:PQS851994 QAO851970:QAO851994 QKK851970:QKK851994 QUG851970:QUG851994 REC851970:REC851994 RNY851970:RNY851994 RXU851970:RXU851994 SHQ851970:SHQ851994 SRM851970:SRM851994 TBI851970:TBI851994 TLE851970:TLE851994 TVA851970:TVA851994 UEW851970:UEW851994 UOS851970:UOS851994 UYO851970:UYO851994 VIK851970:VIK851994 VSG851970:VSG851994 WCC851970:WCC851994 WLY851970:WLY851994 WVU851970:WVU851994 M917506:M917530 JI917506:JI917530 TE917506:TE917530 ADA917506:ADA917530 AMW917506:AMW917530 AWS917506:AWS917530 BGO917506:BGO917530 BQK917506:BQK917530 CAG917506:CAG917530 CKC917506:CKC917530 CTY917506:CTY917530 DDU917506:DDU917530 DNQ917506:DNQ917530 DXM917506:DXM917530 EHI917506:EHI917530 ERE917506:ERE917530 FBA917506:FBA917530 FKW917506:FKW917530 FUS917506:FUS917530 GEO917506:GEO917530 GOK917506:GOK917530 GYG917506:GYG917530 HIC917506:HIC917530 HRY917506:HRY917530 IBU917506:IBU917530 ILQ917506:ILQ917530 IVM917506:IVM917530 JFI917506:JFI917530 JPE917506:JPE917530 JZA917506:JZA917530 KIW917506:KIW917530 KSS917506:KSS917530 LCO917506:LCO917530 LMK917506:LMK917530 LWG917506:LWG917530 MGC917506:MGC917530 MPY917506:MPY917530 MZU917506:MZU917530 NJQ917506:NJQ917530 NTM917506:NTM917530 ODI917506:ODI917530 ONE917506:ONE917530 OXA917506:OXA917530 PGW917506:PGW917530 PQS917506:PQS917530 QAO917506:QAO917530 QKK917506:QKK917530 QUG917506:QUG917530 REC917506:REC917530 RNY917506:RNY917530 RXU917506:RXU917530 SHQ917506:SHQ917530 SRM917506:SRM917530 TBI917506:TBI917530 TLE917506:TLE917530 TVA917506:TVA917530 UEW917506:UEW917530 UOS917506:UOS917530 UYO917506:UYO917530 VIK917506:VIK917530 VSG917506:VSG917530 WCC917506:WCC917530 WLY917506:WLY917530 WVU917506:WVU917530 M983042:M983066 JI983042:JI983066 TE983042:TE983066 ADA983042:ADA983066 AMW983042:AMW983066 AWS983042:AWS983066 BGO983042:BGO983066 BQK983042:BQK983066 CAG983042:CAG983066 CKC983042:CKC983066 CTY983042:CTY983066 DDU983042:DDU983066 DNQ983042:DNQ983066 DXM983042:DXM983066 EHI983042:EHI983066 ERE983042:ERE983066 FBA983042:FBA983066 FKW983042:FKW983066 FUS983042:FUS983066 GEO983042:GEO983066 GOK983042:GOK983066 GYG983042:GYG983066 HIC983042:HIC983066 HRY983042:HRY983066 IBU983042:IBU983066 ILQ983042:ILQ983066 IVM983042:IVM983066 JFI983042:JFI983066 JPE983042:JPE983066 JZA983042:JZA983066 KIW983042:KIW983066 KSS983042:KSS983066 LCO983042:LCO983066 LMK983042:LMK983066 LWG983042:LWG983066 MGC983042:MGC983066 MPY983042:MPY983066 MZU983042:MZU983066 NJQ983042:NJQ983066 NTM983042:NTM983066 ODI983042:ODI983066 ONE983042:ONE983066 OXA983042:OXA983066 PGW983042:PGW983066 PQS983042:PQS983066 QAO983042:QAO983066 QKK983042:QKK983066 QUG983042:QUG983066 REC983042:REC983066 RNY983042:RNY983066 RXU983042:RXU983066 SHQ983042:SHQ983066 SRM983042:SRM983066 TBI983042:TBI983066 TLE983042:TLE983066 TVA983042:TVA983066 UEW983042:UEW983066 UOS983042:UOS983066 UYO983042:UYO983066 VIK983042:VIK983066 VSG983042:VSG983066 WCC983042:WCC983066 WLY983042:WLY983066 WVU983042:WVU983066" xr:uid="{00000000-0002-0000-0700-00000E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WVM983047:WVM983066 JA7:JA26 SW7:SW26 ACS7:ACS26 AMO7:AMO26 AWK7:AWK26 BGG7:BGG26 BQC7:BQC26 BZY7:BZY26 CJU7:CJU26 CTQ7:CTQ26 DDM7:DDM26 DNI7:DNI26 DXE7:DXE26 EHA7:EHA26 EQW7:EQW26 FAS7:FAS26 FKO7:FKO26 FUK7:FUK26 GEG7:GEG26 GOC7:GOC26 GXY7:GXY26 HHU7:HHU26 HRQ7:HRQ26 IBM7:IBM26 ILI7:ILI26 IVE7:IVE26 JFA7:JFA26 JOW7:JOW26 JYS7:JYS26 KIO7:KIO26 KSK7:KSK26 LCG7:LCG26 LMC7:LMC26 LVY7:LVY26 MFU7:MFU26 MPQ7:MPQ26 MZM7:MZM26 NJI7:NJI26 NTE7:NTE26 ODA7:ODA26 OMW7:OMW26 OWS7:OWS26 PGO7:PGO26 PQK7:PQK26 QAG7:QAG26 QKC7:QKC26 QTY7:QTY26 RDU7:RDU26 RNQ7:RNQ26 RXM7:RXM26 SHI7:SHI26 SRE7:SRE26 TBA7:TBA26 TKW7:TKW26 TUS7:TUS26 UEO7:UEO26 UOK7:UOK26 UYG7:UYG26 VIC7:VIC26 VRY7:VRY26 WBU7:WBU26 WLQ7:WLQ26 WVM7:WVM26 E65543:E65562 JA65543:JA65562 SW65543:SW65562 ACS65543:ACS65562 AMO65543:AMO65562 AWK65543:AWK65562 BGG65543:BGG65562 BQC65543:BQC65562 BZY65543:BZY65562 CJU65543:CJU65562 CTQ65543:CTQ65562 DDM65543:DDM65562 DNI65543:DNI65562 DXE65543:DXE65562 EHA65543:EHA65562 EQW65543:EQW65562 FAS65543:FAS65562 FKO65543:FKO65562 FUK65543:FUK65562 GEG65543:GEG65562 GOC65543:GOC65562 GXY65543:GXY65562 HHU65543:HHU65562 HRQ65543:HRQ65562 IBM65543:IBM65562 ILI65543:ILI65562 IVE65543:IVE65562 JFA65543:JFA65562 JOW65543:JOW65562 JYS65543:JYS65562 KIO65543:KIO65562 KSK65543:KSK65562 LCG65543:LCG65562 LMC65543:LMC65562 LVY65543:LVY65562 MFU65543:MFU65562 MPQ65543:MPQ65562 MZM65543:MZM65562 NJI65543:NJI65562 NTE65543:NTE65562 ODA65543:ODA65562 OMW65543:OMW65562 OWS65543:OWS65562 PGO65543:PGO65562 PQK65543:PQK65562 QAG65543:QAG65562 QKC65543:QKC65562 QTY65543:QTY65562 RDU65543:RDU65562 RNQ65543:RNQ65562 RXM65543:RXM65562 SHI65543:SHI65562 SRE65543:SRE65562 TBA65543:TBA65562 TKW65543:TKW65562 TUS65543:TUS65562 UEO65543:UEO65562 UOK65543:UOK65562 UYG65543:UYG65562 VIC65543:VIC65562 VRY65543:VRY65562 WBU65543:WBU65562 WLQ65543:WLQ65562 WVM65543:WVM65562 E131079:E131098 JA131079:JA131098 SW131079:SW131098 ACS131079:ACS131098 AMO131079:AMO131098 AWK131079:AWK131098 BGG131079:BGG131098 BQC131079:BQC131098 BZY131079:BZY131098 CJU131079:CJU131098 CTQ131079:CTQ131098 DDM131079:DDM131098 DNI131079:DNI131098 DXE131079:DXE131098 EHA131079:EHA131098 EQW131079:EQW131098 FAS131079:FAS131098 FKO131079:FKO131098 FUK131079:FUK131098 GEG131079:GEG131098 GOC131079:GOC131098 GXY131079:GXY131098 HHU131079:HHU131098 HRQ131079:HRQ131098 IBM131079:IBM131098 ILI131079:ILI131098 IVE131079:IVE131098 JFA131079:JFA131098 JOW131079:JOW131098 JYS131079:JYS131098 KIO131079:KIO131098 KSK131079:KSK131098 LCG131079:LCG131098 LMC131079:LMC131098 LVY131079:LVY131098 MFU131079:MFU131098 MPQ131079:MPQ131098 MZM131079:MZM131098 NJI131079:NJI131098 NTE131079:NTE131098 ODA131079:ODA131098 OMW131079:OMW131098 OWS131079:OWS131098 PGO131079:PGO131098 PQK131079:PQK131098 QAG131079:QAG131098 QKC131079:QKC131098 QTY131079:QTY131098 RDU131079:RDU131098 RNQ131079:RNQ131098 RXM131079:RXM131098 SHI131079:SHI131098 SRE131079:SRE131098 TBA131079:TBA131098 TKW131079:TKW131098 TUS131079:TUS131098 UEO131079:UEO131098 UOK131079:UOK131098 UYG131079:UYG131098 VIC131079:VIC131098 VRY131079:VRY131098 WBU131079:WBU131098 WLQ131079:WLQ131098 WVM131079:WVM131098 E196615:E196634 JA196615:JA196634 SW196615:SW196634 ACS196615:ACS196634 AMO196615:AMO196634 AWK196615:AWK196634 BGG196615:BGG196634 BQC196615:BQC196634 BZY196615:BZY196634 CJU196615:CJU196634 CTQ196615:CTQ196634 DDM196615:DDM196634 DNI196615:DNI196634 DXE196615:DXE196634 EHA196615:EHA196634 EQW196615:EQW196634 FAS196615:FAS196634 FKO196615:FKO196634 FUK196615:FUK196634 GEG196615:GEG196634 GOC196615:GOC196634 GXY196615:GXY196634 HHU196615:HHU196634 HRQ196615:HRQ196634 IBM196615:IBM196634 ILI196615:ILI196634 IVE196615:IVE196634 JFA196615:JFA196634 JOW196615:JOW196634 JYS196615:JYS196634 KIO196615:KIO196634 KSK196615:KSK196634 LCG196615:LCG196634 LMC196615:LMC196634 LVY196615:LVY196634 MFU196615:MFU196634 MPQ196615:MPQ196634 MZM196615:MZM196634 NJI196615:NJI196634 NTE196615:NTE196634 ODA196615:ODA196634 OMW196615:OMW196634 OWS196615:OWS196634 PGO196615:PGO196634 PQK196615:PQK196634 QAG196615:QAG196634 QKC196615:QKC196634 QTY196615:QTY196634 RDU196615:RDU196634 RNQ196615:RNQ196634 RXM196615:RXM196634 SHI196615:SHI196634 SRE196615:SRE196634 TBA196615:TBA196634 TKW196615:TKW196634 TUS196615:TUS196634 UEO196615:UEO196634 UOK196615:UOK196634 UYG196615:UYG196634 VIC196615:VIC196634 VRY196615:VRY196634 WBU196615:WBU196634 WLQ196615:WLQ196634 WVM196615:WVM196634 E262151:E262170 JA262151:JA262170 SW262151:SW262170 ACS262151:ACS262170 AMO262151:AMO262170 AWK262151:AWK262170 BGG262151:BGG262170 BQC262151:BQC262170 BZY262151:BZY262170 CJU262151:CJU262170 CTQ262151:CTQ262170 DDM262151:DDM262170 DNI262151:DNI262170 DXE262151:DXE262170 EHA262151:EHA262170 EQW262151:EQW262170 FAS262151:FAS262170 FKO262151:FKO262170 FUK262151:FUK262170 GEG262151:GEG262170 GOC262151:GOC262170 GXY262151:GXY262170 HHU262151:HHU262170 HRQ262151:HRQ262170 IBM262151:IBM262170 ILI262151:ILI262170 IVE262151:IVE262170 JFA262151:JFA262170 JOW262151:JOW262170 JYS262151:JYS262170 KIO262151:KIO262170 KSK262151:KSK262170 LCG262151:LCG262170 LMC262151:LMC262170 LVY262151:LVY262170 MFU262151:MFU262170 MPQ262151:MPQ262170 MZM262151:MZM262170 NJI262151:NJI262170 NTE262151:NTE262170 ODA262151:ODA262170 OMW262151:OMW262170 OWS262151:OWS262170 PGO262151:PGO262170 PQK262151:PQK262170 QAG262151:QAG262170 QKC262151:QKC262170 QTY262151:QTY262170 RDU262151:RDU262170 RNQ262151:RNQ262170 RXM262151:RXM262170 SHI262151:SHI262170 SRE262151:SRE262170 TBA262151:TBA262170 TKW262151:TKW262170 TUS262151:TUS262170 UEO262151:UEO262170 UOK262151:UOK262170 UYG262151:UYG262170 VIC262151:VIC262170 VRY262151:VRY262170 WBU262151:WBU262170 WLQ262151:WLQ262170 WVM262151:WVM262170 E327687:E327706 JA327687:JA327706 SW327687:SW327706 ACS327687:ACS327706 AMO327687:AMO327706 AWK327687:AWK327706 BGG327687:BGG327706 BQC327687:BQC327706 BZY327687:BZY327706 CJU327687:CJU327706 CTQ327687:CTQ327706 DDM327687:DDM327706 DNI327687:DNI327706 DXE327687:DXE327706 EHA327687:EHA327706 EQW327687:EQW327706 FAS327687:FAS327706 FKO327687:FKO327706 FUK327687:FUK327706 GEG327687:GEG327706 GOC327687:GOC327706 GXY327687:GXY327706 HHU327687:HHU327706 HRQ327687:HRQ327706 IBM327687:IBM327706 ILI327687:ILI327706 IVE327687:IVE327706 JFA327687:JFA327706 JOW327687:JOW327706 JYS327687:JYS327706 KIO327687:KIO327706 KSK327687:KSK327706 LCG327687:LCG327706 LMC327687:LMC327706 LVY327687:LVY327706 MFU327687:MFU327706 MPQ327687:MPQ327706 MZM327687:MZM327706 NJI327687:NJI327706 NTE327687:NTE327706 ODA327687:ODA327706 OMW327687:OMW327706 OWS327687:OWS327706 PGO327687:PGO327706 PQK327687:PQK327706 QAG327687:QAG327706 QKC327687:QKC327706 QTY327687:QTY327706 RDU327687:RDU327706 RNQ327687:RNQ327706 RXM327687:RXM327706 SHI327687:SHI327706 SRE327687:SRE327706 TBA327687:TBA327706 TKW327687:TKW327706 TUS327687:TUS327706 UEO327687:UEO327706 UOK327687:UOK327706 UYG327687:UYG327706 VIC327687:VIC327706 VRY327687:VRY327706 WBU327687:WBU327706 WLQ327687:WLQ327706 WVM327687:WVM327706 E393223:E393242 JA393223:JA393242 SW393223:SW393242 ACS393223:ACS393242 AMO393223:AMO393242 AWK393223:AWK393242 BGG393223:BGG393242 BQC393223:BQC393242 BZY393223:BZY393242 CJU393223:CJU393242 CTQ393223:CTQ393242 DDM393223:DDM393242 DNI393223:DNI393242 DXE393223:DXE393242 EHA393223:EHA393242 EQW393223:EQW393242 FAS393223:FAS393242 FKO393223:FKO393242 FUK393223:FUK393242 GEG393223:GEG393242 GOC393223:GOC393242 GXY393223:GXY393242 HHU393223:HHU393242 HRQ393223:HRQ393242 IBM393223:IBM393242 ILI393223:ILI393242 IVE393223:IVE393242 JFA393223:JFA393242 JOW393223:JOW393242 JYS393223:JYS393242 KIO393223:KIO393242 KSK393223:KSK393242 LCG393223:LCG393242 LMC393223:LMC393242 LVY393223:LVY393242 MFU393223:MFU393242 MPQ393223:MPQ393242 MZM393223:MZM393242 NJI393223:NJI393242 NTE393223:NTE393242 ODA393223:ODA393242 OMW393223:OMW393242 OWS393223:OWS393242 PGO393223:PGO393242 PQK393223:PQK393242 QAG393223:QAG393242 QKC393223:QKC393242 QTY393223:QTY393242 RDU393223:RDU393242 RNQ393223:RNQ393242 RXM393223:RXM393242 SHI393223:SHI393242 SRE393223:SRE393242 TBA393223:TBA393242 TKW393223:TKW393242 TUS393223:TUS393242 UEO393223:UEO393242 UOK393223:UOK393242 UYG393223:UYG393242 VIC393223:VIC393242 VRY393223:VRY393242 WBU393223:WBU393242 WLQ393223:WLQ393242 WVM393223:WVM393242 E458759:E458778 JA458759:JA458778 SW458759:SW458778 ACS458759:ACS458778 AMO458759:AMO458778 AWK458759:AWK458778 BGG458759:BGG458778 BQC458759:BQC458778 BZY458759:BZY458778 CJU458759:CJU458778 CTQ458759:CTQ458778 DDM458759:DDM458778 DNI458759:DNI458778 DXE458759:DXE458778 EHA458759:EHA458778 EQW458759:EQW458778 FAS458759:FAS458778 FKO458759:FKO458778 FUK458759:FUK458778 GEG458759:GEG458778 GOC458759:GOC458778 GXY458759:GXY458778 HHU458759:HHU458778 HRQ458759:HRQ458778 IBM458759:IBM458778 ILI458759:ILI458778 IVE458759:IVE458778 JFA458759:JFA458778 JOW458759:JOW458778 JYS458759:JYS458778 KIO458759:KIO458778 KSK458759:KSK458778 LCG458759:LCG458778 LMC458759:LMC458778 LVY458759:LVY458778 MFU458759:MFU458778 MPQ458759:MPQ458778 MZM458759:MZM458778 NJI458759:NJI458778 NTE458759:NTE458778 ODA458759:ODA458778 OMW458759:OMW458778 OWS458759:OWS458778 PGO458759:PGO458778 PQK458759:PQK458778 QAG458759:QAG458778 QKC458759:QKC458778 QTY458759:QTY458778 RDU458759:RDU458778 RNQ458759:RNQ458778 RXM458759:RXM458778 SHI458759:SHI458778 SRE458759:SRE458778 TBA458759:TBA458778 TKW458759:TKW458778 TUS458759:TUS458778 UEO458759:UEO458778 UOK458759:UOK458778 UYG458759:UYG458778 VIC458759:VIC458778 VRY458759:VRY458778 WBU458759:WBU458778 WLQ458759:WLQ458778 WVM458759:WVM458778 E524295:E524314 JA524295:JA524314 SW524295:SW524314 ACS524295:ACS524314 AMO524295:AMO524314 AWK524295:AWK524314 BGG524295:BGG524314 BQC524295:BQC524314 BZY524295:BZY524314 CJU524295:CJU524314 CTQ524295:CTQ524314 DDM524295:DDM524314 DNI524295:DNI524314 DXE524295:DXE524314 EHA524295:EHA524314 EQW524295:EQW524314 FAS524295:FAS524314 FKO524295:FKO524314 FUK524295:FUK524314 GEG524295:GEG524314 GOC524295:GOC524314 GXY524295:GXY524314 HHU524295:HHU524314 HRQ524295:HRQ524314 IBM524295:IBM524314 ILI524295:ILI524314 IVE524295:IVE524314 JFA524295:JFA524314 JOW524295:JOW524314 JYS524295:JYS524314 KIO524295:KIO524314 KSK524295:KSK524314 LCG524295:LCG524314 LMC524295:LMC524314 LVY524295:LVY524314 MFU524295:MFU524314 MPQ524295:MPQ524314 MZM524295:MZM524314 NJI524295:NJI524314 NTE524295:NTE524314 ODA524295:ODA524314 OMW524295:OMW524314 OWS524295:OWS524314 PGO524295:PGO524314 PQK524295:PQK524314 QAG524295:QAG524314 QKC524295:QKC524314 QTY524295:QTY524314 RDU524295:RDU524314 RNQ524295:RNQ524314 RXM524295:RXM524314 SHI524295:SHI524314 SRE524295:SRE524314 TBA524295:TBA524314 TKW524295:TKW524314 TUS524295:TUS524314 UEO524295:UEO524314 UOK524295:UOK524314 UYG524295:UYG524314 VIC524295:VIC524314 VRY524295:VRY524314 WBU524295:WBU524314 WLQ524295:WLQ524314 WVM524295:WVM524314 E589831:E589850 JA589831:JA589850 SW589831:SW589850 ACS589831:ACS589850 AMO589831:AMO589850 AWK589831:AWK589850 BGG589831:BGG589850 BQC589831:BQC589850 BZY589831:BZY589850 CJU589831:CJU589850 CTQ589831:CTQ589850 DDM589831:DDM589850 DNI589831:DNI589850 DXE589831:DXE589850 EHA589831:EHA589850 EQW589831:EQW589850 FAS589831:FAS589850 FKO589831:FKO589850 FUK589831:FUK589850 GEG589831:GEG589850 GOC589831:GOC589850 GXY589831:GXY589850 HHU589831:HHU589850 HRQ589831:HRQ589850 IBM589831:IBM589850 ILI589831:ILI589850 IVE589831:IVE589850 JFA589831:JFA589850 JOW589831:JOW589850 JYS589831:JYS589850 KIO589831:KIO589850 KSK589831:KSK589850 LCG589831:LCG589850 LMC589831:LMC589850 LVY589831:LVY589850 MFU589831:MFU589850 MPQ589831:MPQ589850 MZM589831:MZM589850 NJI589831:NJI589850 NTE589831:NTE589850 ODA589831:ODA589850 OMW589831:OMW589850 OWS589831:OWS589850 PGO589831:PGO589850 PQK589831:PQK589850 QAG589831:QAG589850 QKC589831:QKC589850 QTY589831:QTY589850 RDU589831:RDU589850 RNQ589831:RNQ589850 RXM589831:RXM589850 SHI589831:SHI589850 SRE589831:SRE589850 TBA589831:TBA589850 TKW589831:TKW589850 TUS589831:TUS589850 UEO589831:UEO589850 UOK589831:UOK589850 UYG589831:UYG589850 VIC589831:VIC589850 VRY589831:VRY589850 WBU589831:WBU589850 WLQ589831:WLQ589850 WVM589831:WVM589850 E655367:E655386 JA655367:JA655386 SW655367:SW655386 ACS655367:ACS655386 AMO655367:AMO655386 AWK655367:AWK655386 BGG655367:BGG655386 BQC655367:BQC655386 BZY655367:BZY655386 CJU655367:CJU655386 CTQ655367:CTQ655386 DDM655367:DDM655386 DNI655367:DNI655386 DXE655367:DXE655386 EHA655367:EHA655386 EQW655367:EQW655386 FAS655367:FAS655386 FKO655367:FKO655386 FUK655367:FUK655386 GEG655367:GEG655386 GOC655367:GOC655386 GXY655367:GXY655386 HHU655367:HHU655386 HRQ655367:HRQ655386 IBM655367:IBM655386 ILI655367:ILI655386 IVE655367:IVE655386 JFA655367:JFA655386 JOW655367:JOW655386 JYS655367:JYS655386 KIO655367:KIO655386 KSK655367:KSK655386 LCG655367:LCG655386 LMC655367:LMC655386 LVY655367:LVY655386 MFU655367:MFU655386 MPQ655367:MPQ655386 MZM655367:MZM655386 NJI655367:NJI655386 NTE655367:NTE655386 ODA655367:ODA655386 OMW655367:OMW655386 OWS655367:OWS655386 PGO655367:PGO655386 PQK655367:PQK655386 QAG655367:QAG655386 QKC655367:QKC655386 QTY655367:QTY655386 RDU655367:RDU655386 RNQ655367:RNQ655386 RXM655367:RXM655386 SHI655367:SHI655386 SRE655367:SRE655386 TBA655367:TBA655386 TKW655367:TKW655386 TUS655367:TUS655386 UEO655367:UEO655386 UOK655367:UOK655386 UYG655367:UYG655386 VIC655367:VIC655386 VRY655367:VRY655386 WBU655367:WBU655386 WLQ655367:WLQ655386 WVM655367:WVM655386 E720903:E720922 JA720903:JA720922 SW720903:SW720922 ACS720903:ACS720922 AMO720903:AMO720922 AWK720903:AWK720922 BGG720903:BGG720922 BQC720903:BQC720922 BZY720903:BZY720922 CJU720903:CJU720922 CTQ720903:CTQ720922 DDM720903:DDM720922 DNI720903:DNI720922 DXE720903:DXE720922 EHA720903:EHA720922 EQW720903:EQW720922 FAS720903:FAS720922 FKO720903:FKO720922 FUK720903:FUK720922 GEG720903:GEG720922 GOC720903:GOC720922 GXY720903:GXY720922 HHU720903:HHU720922 HRQ720903:HRQ720922 IBM720903:IBM720922 ILI720903:ILI720922 IVE720903:IVE720922 JFA720903:JFA720922 JOW720903:JOW720922 JYS720903:JYS720922 KIO720903:KIO720922 KSK720903:KSK720922 LCG720903:LCG720922 LMC720903:LMC720922 LVY720903:LVY720922 MFU720903:MFU720922 MPQ720903:MPQ720922 MZM720903:MZM720922 NJI720903:NJI720922 NTE720903:NTE720922 ODA720903:ODA720922 OMW720903:OMW720922 OWS720903:OWS720922 PGO720903:PGO720922 PQK720903:PQK720922 QAG720903:QAG720922 QKC720903:QKC720922 QTY720903:QTY720922 RDU720903:RDU720922 RNQ720903:RNQ720922 RXM720903:RXM720922 SHI720903:SHI720922 SRE720903:SRE720922 TBA720903:TBA720922 TKW720903:TKW720922 TUS720903:TUS720922 UEO720903:UEO720922 UOK720903:UOK720922 UYG720903:UYG720922 VIC720903:VIC720922 VRY720903:VRY720922 WBU720903:WBU720922 WLQ720903:WLQ720922 WVM720903:WVM720922 E786439:E786458 JA786439:JA786458 SW786439:SW786458 ACS786439:ACS786458 AMO786439:AMO786458 AWK786439:AWK786458 BGG786439:BGG786458 BQC786439:BQC786458 BZY786439:BZY786458 CJU786439:CJU786458 CTQ786439:CTQ786458 DDM786439:DDM786458 DNI786439:DNI786458 DXE786439:DXE786458 EHA786439:EHA786458 EQW786439:EQW786458 FAS786439:FAS786458 FKO786439:FKO786458 FUK786439:FUK786458 GEG786439:GEG786458 GOC786439:GOC786458 GXY786439:GXY786458 HHU786439:HHU786458 HRQ786439:HRQ786458 IBM786439:IBM786458 ILI786439:ILI786458 IVE786439:IVE786458 JFA786439:JFA786458 JOW786439:JOW786458 JYS786439:JYS786458 KIO786439:KIO786458 KSK786439:KSK786458 LCG786439:LCG786458 LMC786439:LMC786458 LVY786439:LVY786458 MFU786439:MFU786458 MPQ786439:MPQ786458 MZM786439:MZM786458 NJI786439:NJI786458 NTE786439:NTE786458 ODA786439:ODA786458 OMW786439:OMW786458 OWS786439:OWS786458 PGO786439:PGO786458 PQK786439:PQK786458 QAG786439:QAG786458 QKC786439:QKC786458 QTY786439:QTY786458 RDU786439:RDU786458 RNQ786439:RNQ786458 RXM786439:RXM786458 SHI786439:SHI786458 SRE786439:SRE786458 TBA786439:TBA786458 TKW786439:TKW786458 TUS786439:TUS786458 UEO786439:UEO786458 UOK786439:UOK786458 UYG786439:UYG786458 VIC786439:VIC786458 VRY786439:VRY786458 WBU786439:WBU786458 WLQ786439:WLQ786458 WVM786439:WVM786458 E851975:E851994 JA851975:JA851994 SW851975:SW851994 ACS851975:ACS851994 AMO851975:AMO851994 AWK851975:AWK851994 BGG851975:BGG851994 BQC851975:BQC851994 BZY851975:BZY851994 CJU851975:CJU851994 CTQ851975:CTQ851994 DDM851975:DDM851994 DNI851975:DNI851994 DXE851975:DXE851994 EHA851975:EHA851994 EQW851975:EQW851994 FAS851975:FAS851994 FKO851975:FKO851994 FUK851975:FUK851994 GEG851975:GEG851994 GOC851975:GOC851994 GXY851975:GXY851994 HHU851975:HHU851994 HRQ851975:HRQ851994 IBM851975:IBM851994 ILI851975:ILI851994 IVE851975:IVE851994 JFA851975:JFA851994 JOW851975:JOW851994 JYS851975:JYS851994 KIO851975:KIO851994 KSK851975:KSK851994 LCG851975:LCG851994 LMC851975:LMC851994 LVY851975:LVY851994 MFU851975:MFU851994 MPQ851975:MPQ851994 MZM851975:MZM851994 NJI851975:NJI851994 NTE851975:NTE851994 ODA851975:ODA851994 OMW851975:OMW851994 OWS851975:OWS851994 PGO851975:PGO851994 PQK851975:PQK851994 QAG851975:QAG851994 QKC851975:QKC851994 QTY851975:QTY851994 RDU851975:RDU851994 RNQ851975:RNQ851994 RXM851975:RXM851994 SHI851975:SHI851994 SRE851975:SRE851994 TBA851975:TBA851994 TKW851975:TKW851994 TUS851975:TUS851994 UEO851975:UEO851994 UOK851975:UOK851994 UYG851975:UYG851994 VIC851975:VIC851994 VRY851975:VRY851994 WBU851975:WBU851994 WLQ851975:WLQ851994 WVM851975:WVM851994 E917511:E917530 JA917511:JA917530 SW917511:SW917530 ACS917511:ACS917530 AMO917511:AMO917530 AWK917511:AWK917530 BGG917511:BGG917530 BQC917511:BQC917530 BZY917511:BZY917530 CJU917511:CJU917530 CTQ917511:CTQ917530 DDM917511:DDM917530 DNI917511:DNI917530 DXE917511:DXE917530 EHA917511:EHA917530 EQW917511:EQW917530 FAS917511:FAS917530 FKO917511:FKO917530 FUK917511:FUK917530 GEG917511:GEG917530 GOC917511:GOC917530 GXY917511:GXY917530 HHU917511:HHU917530 HRQ917511:HRQ917530 IBM917511:IBM917530 ILI917511:ILI917530 IVE917511:IVE917530 JFA917511:JFA917530 JOW917511:JOW917530 JYS917511:JYS917530 KIO917511:KIO917530 KSK917511:KSK917530 LCG917511:LCG917530 LMC917511:LMC917530 LVY917511:LVY917530 MFU917511:MFU917530 MPQ917511:MPQ917530 MZM917511:MZM917530 NJI917511:NJI917530 NTE917511:NTE917530 ODA917511:ODA917530 OMW917511:OMW917530 OWS917511:OWS917530 PGO917511:PGO917530 PQK917511:PQK917530 QAG917511:QAG917530 QKC917511:QKC917530 QTY917511:QTY917530 RDU917511:RDU917530 RNQ917511:RNQ917530 RXM917511:RXM917530 SHI917511:SHI917530 SRE917511:SRE917530 TBA917511:TBA917530 TKW917511:TKW917530 TUS917511:TUS917530 UEO917511:UEO917530 UOK917511:UOK917530 UYG917511:UYG917530 VIC917511:VIC917530 VRY917511:VRY917530 WBU917511:WBU917530 WLQ917511:WLQ917530 WVM917511:WVM917530 E983047:E983066 JA983047:JA983066 SW983047:SW983066 ACS983047:ACS983066 AMO983047:AMO983066 AWK983047:AWK983066 BGG983047:BGG983066 BQC983047:BQC983066 BZY983047:BZY983066 CJU983047:CJU983066 CTQ983047:CTQ983066 DDM983047:DDM983066 DNI983047:DNI983066 DXE983047:DXE983066 EHA983047:EHA983066 EQW983047:EQW983066 FAS983047:FAS983066 FKO983047:FKO983066 FUK983047:FUK983066 GEG983047:GEG983066 GOC983047:GOC983066 GXY983047:GXY983066 HHU983047:HHU983066 HRQ983047:HRQ983066 IBM983047:IBM983066 ILI983047:ILI983066 IVE983047:IVE983066 JFA983047:JFA983066 JOW983047:JOW983066 JYS983047:JYS983066 KIO983047:KIO983066 KSK983047:KSK983066 LCG983047:LCG983066 LMC983047:LMC983066 LVY983047:LVY983066 MFU983047:MFU983066 MPQ983047:MPQ983066 MZM983047:MZM983066 NJI983047:NJI983066 NTE983047:NTE983066 ODA983047:ODA983066 OMW983047:OMW983066 OWS983047:OWS983066 PGO983047:PGO983066 PQK983047:PQK983066 QAG983047:QAG983066 QKC983047:QKC983066 QTY983047:QTY983066 RDU983047:RDU983066 RNQ983047:RNQ983066 RXM983047:RXM983066 SHI983047:SHI983066 SRE983047:SRE983066 TBA983047:TBA983066 TKW983047:TKW983066 TUS983047:TUS983066 UEO983047:UEO983066 UOK983047:UOK983066 UYG983047:UYG983066 VIC983047:VIC983066 VRY983047:VRY983066 WBU983047:WBU983066 WLQ983047:WLQ983066 E7:E13 E15:E26" xr:uid="{00000000-0002-0000-0700-00000F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WVN983047:WVS983066 JB7:JG26 SX7:TC26 ACT7:ACY26 AMP7:AMU26 AWL7:AWQ26 BGH7:BGM26 BQD7:BQI26 BZZ7:CAE26 CJV7:CKA26 CTR7:CTW26 DDN7:DDS26 DNJ7:DNO26 DXF7:DXK26 EHB7:EHG26 EQX7:ERC26 FAT7:FAY26 FKP7:FKU26 FUL7:FUQ26 GEH7:GEM26 GOD7:GOI26 GXZ7:GYE26 HHV7:HIA26 HRR7:HRW26 IBN7:IBS26 ILJ7:ILO26 IVF7:IVK26 JFB7:JFG26 JOX7:JPC26 JYT7:JYY26 KIP7:KIU26 KSL7:KSQ26 LCH7:LCM26 LMD7:LMI26 LVZ7:LWE26 MFV7:MGA26 MPR7:MPW26 MZN7:MZS26 NJJ7:NJO26 NTF7:NTK26 ODB7:ODG26 OMX7:ONC26 OWT7:OWY26 PGP7:PGU26 PQL7:PQQ26 QAH7:QAM26 QKD7:QKI26 QTZ7:QUE26 RDV7:REA26 RNR7:RNW26 RXN7:RXS26 SHJ7:SHO26 SRF7:SRK26 TBB7:TBG26 TKX7:TLC26 TUT7:TUY26 UEP7:UEU26 UOL7:UOQ26 UYH7:UYM26 VID7:VII26 VRZ7:VSE26 WBV7:WCA26 WLR7:WLW26 WVN7:WVS26 F65543:K65562 JB65543:JG65562 SX65543:TC65562 ACT65543:ACY65562 AMP65543:AMU65562 AWL65543:AWQ65562 BGH65543:BGM65562 BQD65543:BQI65562 BZZ65543:CAE65562 CJV65543:CKA65562 CTR65543:CTW65562 DDN65543:DDS65562 DNJ65543:DNO65562 DXF65543:DXK65562 EHB65543:EHG65562 EQX65543:ERC65562 FAT65543:FAY65562 FKP65543:FKU65562 FUL65543:FUQ65562 GEH65543:GEM65562 GOD65543:GOI65562 GXZ65543:GYE65562 HHV65543:HIA65562 HRR65543:HRW65562 IBN65543:IBS65562 ILJ65543:ILO65562 IVF65543:IVK65562 JFB65543:JFG65562 JOX65543:JPC65562 JYT65543:JYY65562 KIP65543:KIU65562 KSL65543:KSQ65562 LCH65543:LCM65562 LMD65543:LMI65562 LVZ65543:LWE65562 MFV65543:MGA65562 MPR65543:MPW65562 MZN65543:MZS65562 NJJ65543:NJO65562 NTF65543:NTK65562 ODB65543:ODG65562 OMX65543:ONC65562 OWT65543:OWY65562 PGP65543:PGU65562 PQL65543:PQQ65562 QAH65543:QAM65562 QKD65543:QKI65562 QTZ65543:QUE65562 RDV65543:REA65562 RNR65543:RNW65562 RXN65543:RXS65562 SHJ65543:SHO65562 SRF65543:SRK65562 TBB65543:TBG65562 TKX65543:TLC65562 TUT65543:TUY65562 UEP65543:UEU65562 UOL65543:UOQ65562 UYH65543:UYM65562 VID65543:VII65562 VRZ65543:VSE65562 WBV65543:WCA65562 WLR65543:WLW65562 WVN65543:WVS65562 F131079:K131098 JB131079:JG131098 SX131079:TC131098 ACT131079:ACY131098 AMP131079:AMU131098 AWL131079:AWQ131098 BGH131079:BGM131098 BQD131079:BQI131098 BZZ131079:CAE131098 CJV131079:CKA131098 CTR131079:CTW131098 DDN131079:DDS131098 DNJ131079:DNO131098 DXF131079:DXK131098 EHB131079:EHG131098 EQX131079:ERC131098 FAT131079:FAY131098 FKP131079:FKU131098 FUL131079:FUQ131098 GEH131079:GEM131098 GOD131079:GOI131098 GXZ131079:GYE131098 HHV131079:HIA131098 HRR131079:HRW131098 IBN131079:IBS131098 ILJ131079:ILO131098 IVF131079:IVK131098 JFB131079:JFG131098 JOX131079:JPC131098 JYT131079:JYY131098 KIP131079:KIU131098 KSL131079:KSQ131098 LCH131079:LCM131098 LMD131079:LMI131098 LVZ131079:LWE131098 MFV131079:MGA131098 MPR131079:MPW131098 MZN131079:MZS131098 NJJ131079:NJO131098 NTF131079:NTK131098 ODB131079:ODG131098 OMX131079:ONC131098 OWT131079:OWY131098 PGP131079:PGU131098 PQL131079:PQQ131098 QAH131079:QAM131098 QKD131079:QKI131098 QTZ131079:QUE131098 RDV131079:REA131098 RNR131079:RNW131098 RXN131079:RXS131098 SHJ131079:SHO131098 SRF131079:SRK131098 TBB131079:TBG131098 TKX131079:TLC131098 TUT131079:TUY131098 UEP131079:UEU131098 UOL131079:UOQ131098 UYH131079:UYM131098 VID131079:VII131098 VRZ131079:VSE131098 WBV131079:WCA131098 WLR131079:WLW131098 WVN131079:WVS131098 F196615:K196634 JB196615:JG196634 SX196615:TC196634 ACT196615:ACY196634 AMP196615:AMU196634 AWL196615:AWQ196634 BGH196615:BGM196634 BQD196615:BQI196634 BZZ196615:CAE196634 CJV196615:CKA196634 CTR196615:CTW196634 DDN196615:DDS196634 DNJ196615:DNO196634 DXF196615:DXK196634 EHB196615:EHG196634 EQX196615:ERC196634 FAT196615:FAY196634 FKP196615:FKU196634 FUL196615:FUQ196634 GEH196615:GEM196634 GOD196615:GOI196634 GXZ196615:GYE196634 HHV196615:HIA196634 HRR196615:HRW196634 IBN196615:IBS196634 ILJ196615:ILO196634 IVF196615:IVK196634 JFB196615:JFG196634 JOX196615:JPC196634 JYT196615:JYY196634 KIP196615:KIU196634 KSL196615:KSQ196634 LCH196615:LCM196634 LMD196615:LMI196634 LVZ196615:LWE196634 MFV196615:MGA196634 MPR196615:MPW196634 MZN196615:MZS196634 NJJ196615:NJO196634 NTF196615:NTK196634 ODB196615:ODG196634 OMX196615:ONC196634 OWT196615:OWY196634 PGP196615:PGU196634 PQL196615:PQQ196634 QAH196615:QAM196634 QKD196615:QKI196634 QTZ196615:QUE196634 RDV196615:REA196634 RNR196615:RNW196634 RXN196615:RXS196634 SHJ196615:SHO196634 SRF196615:SRK196634 TBB196615:TBG196634 TKX196615:TLC196634 TUT196615:TUY196634 UEP196615:UEU196634 UOL196615:UOQ196634 UYH196615:UYM196634 VID196615:VII196634 VRZ196615:VSE196634 WBV196615:WCA196634 WLR196615:WLW196634 WVN196615:WVS196634 F262151:K262170 JB262151:JG262170 SX262151:TC262170 ACT262151:ACY262170 AMP262151:AMU262170 AWL262151:AWQ262170 BGH262151:BGM262170 BQD262151:BQI262170 BZZ262151:CAE262170 CJV262151:CKA262170 CTR262151:CTW262170 DDN262151:DDS262170 DNJ262151:DNO262170 DXF262151:DXK262170 EHB262151:EHG262170 EQX262151:ERC262170 FAT262151:FAY262170 FKP262151:FKU262170 FUL262151:FUQ262170 GEH262151:GEM262170 GOD262151:GOI262170 GXZ262151:GYE262170 HHV262151:HIA262170 HRR262151:HRW262170 IBN262151:IBS262170 ILJ262151:ILO262170 IVF262151:IVK262170 JFB262151:JFG262170 JOX262151:JPC262170 JYT262151:JYY262170 KIP262151:KIU262170 KSL262151:KSQ262170 LCH262151:LCM262170 LMD262151:LMI262170 LVZ262151:LWE262170 MFV262151:MGA262170 MPR262151:MPW262170 MZN262151:MZS262170 NJJ262151:NJO262170 NTF262151:NTK262170 ODB262151:ODG262170 OMX262151:ONC262170 OWT262151:OWY262170 PGP262151:PGU262170 PQL262151:PQQ262170 QAH262151:QAM262170 QKD262151:QKI262170 QTZ262151:QUE262170 RDV262151:REA262170 RNR262151:RNW262170 RXN262151:RXS262170 SHJ262151:SHO262170 SRF262151:SRK262170 TBB262151:TBG262170 TKX262151:TLC262170 TUT262151:TUY262170 UEP262151:UEU262170 UOL262151:UOQ262170 UYH262151:UYM262170 VID262151:VII262170 VRZ262151:VSE262170 WBV262151:WCA262170 WLR262151:WLW262170 WVN262151:WVS262170 F327687:K327706 JB327687:JG327706 SX327687:TC327706 ACT327687:ACY327706 AMP327687:AMU327706 AWL327687:AWQ327706 BGH327687:BGM327706 BQD327687:BQI327706 BZZ327687:CAE327706 CJV327687:CKA327706 CTR327687:CTW327706 DDN327687:DDS327706 DNJ327687:DNO327706 DXF327687:DXK327706 EHB327687:EHG327706 EQX327687:ERC327706 FAT327687:FAY327706 FKP327687:FKU327706 FUL327687:FUQ327706 GEH327687:GEM327706 GOD327687:GOI327706 GXZ327687:GYE327706 HHV327687:HIA327706 HRR327687:HRW327706 IBN327687:IBS327706 ILJ327687:ILO327706 IVF327687:IVK327706 JFB327687:JFG327706 JOX327687:JPC327706 JYT327687:JYY327706 KIP327687:KIU327706 KSL327687:KSQ327706 LCH327687:LCM327706 LMD327687:LMI327706 LVZ327687:LWE327706 MFV327687:MGA327706 MPR327687:MPW327706 MZN327687:MZS327706 NJJ327687:NJO327706 NTF327687:NTK327706 ODB327687:ODG327706 OMX327687:ONC327706 OWT327687:OWY327706 PGP327687:PGU327706 PQL327687:PQQ327706 QAH327687:QAM327706 QKD327687:QKI327706 QTZ327687:QUE327706 RDV327687:REA327706 RNR327687:RNW327706 RXN327687:RXS327706 SHJ327687:SHO327706 SRF327687:SRK327706 TBB327687:TBG327706 TKX327687:TLC327706 TUT327687:TUY327706 UEP327687:UEU327706 UOL327687:UOQ327706 UYH327687:UYM327706 VID327687:VII327706 VRZ327687:VSE327706 WBV327687:WCA327706 WLR327687:WLW327706 WVN327687:WVS327706 F393223:K393242 JB393223:JG393242 SX393223:TC393242 ACT393223:ACY393242 AMP393223:AMU393242 AWL393223:AWQ393242 BGH393223:BGM393242 BQD393223:BQI393242 BZZ393223:CAE393242 CJV393223:CKA393242 CTR393223:CTW393242 DDN393223:DDS393242 DNJ393223:DNO393242 DXF393223:DXK393242 EHB393223:EHG393242 EQX393223:ERC393242 FAT393223:FAY393242 FKP393223:FKU393242 FUL393223:FUQ393242 GEH393223:GEM393242 GOD393223:GOI393242 GXZ393223:GYE393242 HHV393223:HIA393242 HRR393223:HRW393242 IBN393223:IBS393242 ILJ393223:ILO393242 IVF393223:IVK393242 JFB393223:JFG393242 JOX393223:JPC393242 JYT393223:JYY393242 KIP393223:KIU393242 KSL393223:KSQ393242 LCH393223:LCM393242 LMD393223:LMI393242 LVZ393223:LWE393242 MFV393223:MGA393242 MPR393223:MPW393242 MZN393223:MZS393242 NJJ393223:NJO393242 NTF393223:NTK393242 ODB393223:ODG393242 OMX393223:ONC393242 OWT393223:OWY393242 PGP393223:PGU393242 PQL393223:PQQ393242 QAH393223:QAM393242 QKD393223:QKI393242 QTZ393223:QUE393242 RDV393223:REA393242 RNR393223:RNW393242 RXN393223:RXS393242 SHJ393223:SHO393242 SRF393223:SRK393242 TBB393223:TBG393242 TKX393223:TLC393242 TUT393223:TUY393242 UEP393223:UEU393242 UOL393223:UOQ393242 UYH393223:UYM393242 VID393223:VII393242 VRZ393223:VSE393242 WBV393223:WCA393242 WLR393223:WLW393242 WVN393223:WVS393242 F458759:K458778 JB458759:JG458778 SX458759:TC458778 ACT458759:ACY458778 AMP458759:AMU458778 AWL458759:AWQ458778 BGH458759:BGM458778 BQD458759:BQI458778 BZZ458759:CAE458778 CJV458759:CKA458778 CTR458759:CTW458778 DDN458759:DDS458778 DNJ458759:DNO458778 DXF458759:DXK458778 EHB458759:EHG458778 EQX458759:ERC458778 FAT458759:FAY458778 FKP458759:FKU458778 FUL458759:FUQ458778 GEH458759:GEM458778 GOD458759:GOI458778 GXZ458759:GYE458778 HHV458759:HIA458778 HRR458759:HRW458778 IBN458759:IBS458778 ILJ458759:ILO458778 IVF458759:IVK458778 JFB458759:JFG458778 JOX458759:JPC458778 JYT458759:JYY458778 KIP458759:KIU458778 KSL458759:KSQ458778 LCH458759:LCM458778 LMD458759:LMI458778 LVZ458759:LWE458778 MFV458759:MGA458778 MPR458759:MPW458778 MZN458759:MZS458778 NJJ458759:NJO458778 NTF458759:NTK458778 ODB458759:ODG458778 OMX458759:ONC458778 OWT458759:OWY458778 PGP458759:PGU458778 PQL458759:PQQ458778 QAH458759:QAM458778 QKD458759:QKI458778 QTZ458759:QUE458778 RDV458759:REA458778 RNR458759:RNW458778 RXN458759:RXS458778 SHJ458759:SHO458778 SRF458759:SRK458778 TBB458759:TBG458778 TKX458759:TLC458778 TUT458759:TUY458778 UEP458759:UEU458778 UOL458759:UOQ458778 UYH458759:UYM458778 VID458759:VII458778 VRZ458759:VSE458778 WBV458759:WCA458778 WLR458759:WLW458778 WVN458759:WVS458778 F524295:K524314 JB524295:JG524314 SX524295:TC524314 ACT524295:ACY524314 AMP524295:AMU524314 AWL524295:AWQ524314 BGH524295:BGM524314 BQD524295:BQI524314 BZZ524295:CAE524314 CJV524295:CKA524314 CTR524295:CTW524314 DDN524295:DDS524314 DNJ524295:DNO524314 DXF524295:DXK524314 EHB524295:EHG524314 EQX524295:ERC524314 FAT524295:FAY524314 FKP524295:FKU524314 FUL524295:FUQ524314 GEH524295:GEM524314 GOD524295:GOI524314 GXZ524295:GYE524314 HHV524295:HIA524314 HRR524295:HRW524314 IBN524295:IBS524314 ILJ524295:ILO524314 IVF524295:IVK524314 JFB524295:JFG524314 JOX524295:JPC524314 JYT524295:JYY524314 KIP524295:KIU524314 KSL524295:KSQ524314 LCH524295:LCM524314 LMD524295:LMI524314 LVZ524295:LWE524314 MFV524295:MGA524314 MPR524295:MPW524314 MZN524295:MZS524314 NJJ524295:NJO524314 NTF524295:NTK524314 ODB524295:ODG524314 OMX524295:ONC524314 OWT524295:OWY524314 PGP524295:PGU524314 PQL524295:PQQ524314 QAH524295:QAM524314 QKD524295:QKI524314 QTZ524295:QUE524314 RDV524295:REA524314 RNR524295:RNW524314 RXN524295:RXS524314 SHJ524295:SHO524314 SRF524295:SRK524314 TBB524295:TBG524314 TKX524295:TLC524314 TUT524295:TUY524314 UEP524295:UEU524314 UOL524295:UOQ524314 UYH524295:UYM524314 VID524295:VII524314 VRZ524295:VSE524314 WBV524295:WCA524314 WLR524295:WLW524314 WVN524295:WVS524314 F589831:K589850 JB589831:JG589850 SX589831:TC589850 ACT589831:ACY589850 AMP589831:AMU589850 AWL589831:AWQ589850 BGH589831:BGM589850 BQD589831:BQI589850 BZZ589831:CAE589850 CJV589831:CKA589850 CTR589831:CTW589850 DDN589831:DDS589850 DNJ589831:DNO589850 DXF589831:DXK589850 EHB589831:EHG589850 EQX589831:ERC589850 FAT589831:FAY589850 FKP589831:FKU589850 FUL589831:FUQ589850 GEH589831:GEM589850 GOD589831:GOI589850 GXZ589831:GYE589850 HHV589831:HIA589850 HRR589831:HRW589850 IBN589831:IBS589850 ILJ589831:ILO589850 IVF589831:IVK589850 JFB589831:JFG589850 JOX589831:JPC589850 JYT589831:JYY589850 KIP589831:KIU589850 KSL589831:KSQ589850 LCH589831:LCM589850 LMD589831:LMI589850 LVZ589831:LWE589850 MFV589831:MGA589850 MPR589831:MPW589850 MZN589831:MZS589850 NJJ589831:NJO589850 NTF589831:NTK589850 ODB589831:ODG589850 OMX589831:ONC589850 OWT589831:OWY589850 PGP589831:PGU589850 PQL589831:PQQ589850 QAH589831:QAM589850 QKD589831:QKI589850 QTZ589831:QUE589850 RDV589831:REA589850 RNR589831:RNW589850 RXN589831:RXS589850 SHJ589831:SHO589850 SRF589831:SRK589850 TBB589831:TBG589850 TKX589831:TLC589850 TUT589831:TUY589850 UEP589831:UEU589850 UOL589831:UOQ589850 UYH589831:UYM589850 VID589831:VII589850 VRZ589831:VSE589850 WBV589831:WCA589850 WLR589831:WLW589850 WVN589831:WVS589850 F655367:K655386 JB655367:JG655386 SX655367:TC655386 ACT655367:ACY655386 AMP655367:AMU655386 AWL655367:AWQ655386 BGH655367:BGM655386 BQD655367:BQI655386 BZZ655367:CAE655386 CJV655367:CKA655386 CTR655367:CTW655386 DDN655367:DDS655386 DNJ655367:DNO655386 DXF655367:DXK655386 EHB655367:EHG655386 EQX655367:ERC655386 FAT655367:FAY655386 FKP655367:FKU655386 FUL655367:FUQ655386 GEH655367:GEM655386 GOD655367:GOI655386 GXZ655367:GYE655386 HHV655367:HIA655386 HRR655367:HRW655386 IBN655367:IBS655386 ILJ655367:ILO655386 IVF655367:IVK655386 JFB655367:JFG655386 JOX655367:JPC655386 JYT655367:JYY655386 KIP655367:KIU655386 KSL655367:KSQ655386 LCH655367:LCM655386 LMD655367:LMI655386 LVZ655367:LWE655386 MFV655367:MGA655386 MPR655367:MPW655386 MZN655367:MZS655386 NJJ655367:NJO655386 NTF655367:NTK655386 ODB655367:ODG655386 OMX655367:ONC655386 OWT655367:OWY655386 PGP655367:PGU655386 PQL655367:PQQ655386 QAH655367:QAM655386 QKD655367:QKI655386 QTZ655367:QUE655386 RDV655367:REA655386 RNR655367:RNW655386 RXN655367:RXS655386 SHJ655367:SHO655386 SRF655367:SRK655386 TBB655367:TBG655386 TKX655367:TLC655386 TUT655367:TUY655386 UEP655367:UEU655386 UOL655367:UOQ655386 UYH655367:UYM655386 VID655367:VII655386 VRZ655367:VSE655386 WBV655367:WCA655386 WLR655367:WLW655386 WVN655367:WVS655386 F720903:K720922 JB720903:JG720922 SX720903:TC720922 ACT720903:ACY720922 AMP720903:AMU720922 AWL720903:AWQ720922 BGH720903:BGM720922 BQD720903:BQI720922 BZZ720903:CAE720922 CJV720903:CKA720922 CTR720903:CTW720922 DDN720903:DDS720922 DNJ720903:DNO720922 DXF720903:DXK720922 EHB720903:EHG720922 EQX720903:ERC720922 FAT720903:FAY720922 FKP720903:FKU720922 FUL720903:FUQ720922 GEH720903:GEM720922 GOD720903:GOI720922 GXZ720903:GYE720922 HHV720903:HIA720922 HRR720903:HRW720922 IBN720903:IBS720922 ILJ720903:ILO720922 IVF720903:IVK720922 JFB720903:JFG720922 JOX720903:JPC720922 JYT720903:JYY720922 KIP720903:KIU720922 KSL720903:KSQ720922 LCH720903:LCM720922 LMD720903:LMI720922 LVZ720903:LWE720922 MFV720903:MGA720922 MPR720903:MPW720922 MZN720903:MZS720922 NJJ720903:NJO720922 NTF720903:NTK720922 ODB720903:ODG720922 OMX720903:ONC720922 OWT720903:OWY720922 PGP720903:PGU720922 PQL720903:PQQ720922 QAH720903:QAM720922 QKD720903:QKI720922 QTZ720903:QUE720922 RDV720903:REA720922 RNR720903:RNW720922 RXN720903:RXS720922 SHJ720903:SHO720922 SRF720903:SRK720922 TBB720903:TBG720922 TKX720903:TLC720922 TUT720903:TUY720922 UEP720903:UEU720922 UOL720903:UOQ720922 UYH720903:UYM720922 VID720903:VII720922 VRZ720903:VSE720922 WBV720903:WCA720922 WLR720903:WLW720922 WVN720903:WVS720922 F786439:K786458 JB786439:JG786458 SX786439:TC786458 ACT786439:ACY786458 AMP786439:AMU786458 AWL786439:AWQ786458 BGH786439:BGM786458 BQD786439:BQI786458 BZZ786439:CAE786458 CJV786439:CKA786458 CTR786439:CTW786458 DDN786439:DDS786458 DNJ786439:DNO786458 DXF786439:DXK786458 EHB786439:EHG786458 EQX786439:ERC786458 FAT786439:FAY786458 FKP786439:FKU786458 FUL786439:FUQ786458 GEH786439:GEM786458 GOD786439:GOI786458 GXZ786439:GYE786458 HHV786439:HIA786458 HRR786439:HRW786458 IBN786439:IBS786458 ILJ786439:ILO786458 IVF786439:IVK786458 JFB786439:JFG786458 JOX786439:JPC786458 JYT786439:JYY786458 KIP786439:KIU786458 KSL786439:KSQ786458 LCH786439:LCM786458 LMD786439:LMI786458 LVZ786439:LWE786458 MFV786439:MGA786458 MPR786439:MPW786458 MZN786439:MZS786458 NJJ786439:NJO786458 NTF786439:NTK786458 ODB786439:ODG786458 OMX786439:ONC786458 OWT786439:OWY786458 PGP786439:PGU786458 PQL786439:PQQ786458 QAH786439:QAM786458 QKD786439:QKI786458 QTZ786439:QUE786458 RDV786439:REA786458 RNR786439:RNW786458 RXN786439:RXS786458 SHJ786439:SHO786458 SRF786439:SRK786458 TBB786439:TBG786458 TKX786439:TLC786458 TUT786439:TUY786458 UEP786439:UEU786458 UOL786439:UOQ786458 UYH786439:UYM786458 VID786439:VII786458 VRZ786439:VSE786458 WBV786439:WCA786458 WLR786439:WLW786458 WVN786439:WVS786458 F851975:K851994 JB851975:JG851994 SX851975:TC851994 ACT851975:ACY851994 AMP851975:AMU851994 AWL851975:AWQ851994 BGH851975:BGM851994 BQD851975:BQI851994 BZZ851975:CAE851994 CJV851975:CKA851994 CTR851975:CTW851994 DDN851975:DDS851994 DNJ851975:DNO851994 DXF851975:DXK851994 EHB851975:EHG851994 EQX851975:ERC851994 FAT851975:FAY851994 FKP851975:FKU851994 FUL851975:FUQ851994 GEH851975:GEM851994 GOD851975:GOI851994 GXZ851975:GYE851994 HHV851975:HIA851994 HRR851975:HRW851994 IBN851975:IBS851994 ILJ851975:ILO851994 IVF851975:IVK851994 JFB851975:JFG851994 JOX851975:JPC851994 JYT851975:JYY851994 KIP851975:KIU851994 KSL851975:KSQ851994 LCH851975:LCM851994 LMD851975:LMI851994 LVZ851975:LWE851994 MFV851975:MGA851994 MPR851975:MPW851994 MZN851975:MZS851994 NJJ851975:NJO851994 NTF851975:NTK851994 ODB851975:ODG851994 OMX851975:ONC851994 OWT851975:OWY851994 PGP851975:PGU851994 PQL851975:PQQ851994 QAH851975:QAM851994 QKD851975:QKI851994 QTZ851975:QUE851994 RDV851975:REA851994 RNR851975:RNW851994 RXN851975:RXS851994 SHJ851975:SHO851994 SRF851975:SRK851994 TBB851975:TBG851994 TKX851975:TLC851994 TUT851975:TUY851994 UEP851975:UEU851994 UOL851975:UOQ851994 UYH851975:UYM851994 VID851975:VII851994 VRZ851975:VSE851994 WBV851975:WCA851994 WLR851975:WLW851994 WVN851975:WVS851994 F917511:K917530 JB917511:JG917530 SX917511:TC917530 ACT917511:ACY917530 AMP917511:AMU917530 AWL917511:AWQ917530 BGH917511:BGM917530 BQD917511:BQI917530 BZZ917511:CAE917530 CJV917511:CKA917530 CTR917511:CTW917530 DDN917511:DDS917530 DNJ917511:DNO917530 DXF917511:DXK917530 EHB917511:EHG917530 EQX917511:ERC917530 FAT917511:FAY917530 FKP917511:FKU917530 FUL917511:FUQ917530 GEH917511:GEM917530 GOD917511:GOI917530 GXZ917511:GYE917530 HHV917511:HIA917530 HRR917511:HRW917530 IBN917511:IBS917530 ILJ917511:ILO917530 IVF917511:IVK917530 JFB917511:JFG917530 JOX917511:JPC917530 JYT917511:JYY917530 KIP917511:KIU917530 KSL917511:KSQ917530 LCH917511:LCM917530 LMD917511:LMI917530 LVZ917511:LWE917530 MFV917511:MGA917530 MPR917511:MPW917530 MZN917511:MZS917530 NJJ917511:NJO917530 NTF917511:NTK917530 ODB917511:ODG917530 OMX917511:ONC917530 OWT917511:OWY917530 PGP917511:PGU917530 PQL917511:PQQ917530 QAH917511:QAM917530 QKD917511:QKI917530 QTZ917511:QUE917530 RDV917511:REA917530 RNR917511:RNW917530 RXN917511:RXS917530 SHJ917511:SHO917530 SRF917511:SRK917530 TBB917511:TBG917530 TKX917511:TLC917530 TUT917511:TUY917530 UEP917511:UEU917530 UOL917511:UOQ917530 UYH917511:UYM917530 VID917511:VII917530 VRZ917511:VSE917530 WBV917511:WCA917530 WLR917511:WLW917530 WVN917511:WVS917530 F983047:K983066 JB983047:JG983066 SX983047:TC983066 ACT983047:ACY983066 AMP983047:AMU983066 AWL983047:AWQ983066 BGH983047:BGM983066 BQD983047:BQI983066 BZZ983047:CAE983066 CJV983047:CKA983066 CTR983047:CTW983066 DDN983047:DDS983066 DNJ983047:DNO983066 DXF983047:DXK983066 EHB983047:EHG983066 EQX983047:ERC983066 FAT983047:FAY983066 FKP983047:FKU983066 FUL983047:FUQ983066 GEH983047:GEM983066 GOD983047:GOI983066 GXZ983047:GYE983066 HHV983047:HIA983066 HRR983047:HRW983066 IBN983047:IBS983066 ILJ983047:ILO983066 IVF983047:IVK983066 JFB983047:JFG983066 JOX983047:JPC983066 JYT983047:JYY983066 KIP983047:KIU983066 KSL983047:KSQ983066 LCH983047:LCM983066 LMD983047:LMI983066 LVZ983047:LWE983066 MFV983047:MGA983066 MPR983047:MPW983066 MZN983047:MZS983066 NJJ983047:NJO983066 NTF983047:NTK983066 ODB983047:ODG983066 OMX983047:ONC983066 OWT983047:OWY983066 PGP983047:PGU983066 PQL983047:PQQ983066 QAH983047:QAM983066 QKD983047:QKI983066 QTZ983047:QUE983066 RDV983047:REA983066 RNR983047:RNW983066 RXN983047:RXS983066 SHJ983047:SHO983066 SRF983047:SRK983066 TBB983047:TBG983066 TKX983047:TLC983066 TUT983047:TUY983066 UEP983047:UEU983066 UOL983047:UOQ983066 UYH983047:UYM983066 VID983047:VII983066 VRZ983047:VSE983066 WBV983047:WCA983066 WLR983047:WLW983066 F7:K13 F15:K26" xr:uid="{00000000-0002-0000-0700-000010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WVL983048:WVL983066 IZ8:IZ26 SV8:SV26 ACR8:ACR26 AMN8:AMN26 AWJ8:AWJ26 BGF8:BGF26 BQB8:BQB26 BZX8:BZX26 CJT8:CJT26 CTP8:CTP26 DDL8:DDL26 DNH8:DNH26 DXD8:DXD26 EGZ8:EGZ26 EQV8:EQV26 FAR8:FAR26 FKN8:FKN26 FUJ8:FUJ26 GEF8:GEF26 GOB8:GOB26 GXX8:GXX26 HHT8:HHT26 HRP8:HRP26 IBL8:IBL26 ILH8:ILH26 IVD8:IVD26 JEZ8:JEZ26 JOV8:JOV26 JYR8:JYR26 KIN8:KIN26 KSJ8:KSJ26 LCF8:LCF26 LMB8:LMB26 LVX8:LVX26 MFT8:MFT26 MPP8:MPP26 MZL8:MZL26 NJH8:NJH26 NTD8:NTD26 OCZ8:OCZ26 OMV8:OMV26 OWR8:OWR26 PGN8:PGN26 PQJ8:PQJ26 QAF8:QAF26 QKB8:QKB26 QTX8:QTX26 RDT8:RDT26 RNP8:RNP26 RXL8:RXL26 SHH8:SHH26 SRD8:SRD26 TAZ8:TAZ26 TKV8:TKV26 TUR8:TUR26 UEN8:UEN26 UOJ8:UOJ26 UYF8:UYF26 VIB8:VIB26 VRX8:VRX26 WBT8:WBT26 WLP8:WLP26 WVL8:WVL26 D65544:D65562 IZ65544:IZ65562 SV65544:SV65562 ACR65544:ACR65562 AMN65544:AMN65562 AWJ65544:AWJ65562 BGF65544:BGF65562 BQB65544:BQB65562 BZX65544:BZX65562 CJT65544:CJT65562 CTP65544:CTP65562 DDL65544:DDL65562 DNH65544:DNH65562 DXD65544:DXD65562 EGZ65544:EGZ65562 EQV65544:EQV65562 FAR65544:FAR65562 FKN65544:FKN65562 FUJ65544:FUJ65562 GEF65544:GEF65562 GOB65544:GOB65562 GXX65544:GXX65562 HHT65544:HHT65562 HRP65544:HRP65562 IBL65544:IBL65562 ILH65544:ILH65562 IVD65544:IVD65562 JEZ65544:JEZ65562 JOV65544:JOV65562 JYR65544:JYR65562 KIN65544:KIN65562 KSJ65544:KSJ65562 LCF65544:LCF65562 LMB65544:LMB65562 LVX65544:LVX65562 MFT65544:MFT65562 MPP65544:MPP65562 MZL65544:MZL65562 NJH65544:NJH65562 NTD65544:NTD65562 OCZ65544:OCZ65562 OMV65544:OMV65562 OWR65544:OWR65562 PGN65544:PGN65562 PQJ65544:PQJ65562 QAF65544:QAF65562 QKB65544:QKB65562 QTX65544:QTX65562 RDT65544:RDT65562 RNP65544:RNP65562 RXL65544:RXL65562 SHH65544:SHH65562 SRD65544:SRD65562 TAZ65544:TAZ65562 TKV65544:TKV65562 TUR65544:TUR65562 UEN65544:UEN65562 UOJ65544:UOJ65562 UYF65544:UYF65562 VIB65544:VIB65562 VRX65544:VRX65562 WBT65544:WBT65562 WLP65544:WLP65562 WVL65544:WVL65562 D131080:D131098 IZ131080:IZ131098 SV131080:SV131098 ACR131080:ACR131098 AMN131080:AMN131098 AWJ131080:AWJ131098 BGF131080:BGF131098 BQB131080:BQB131098 BZX131080:BZX131098 CJT131080:CJT131098 CTP131080:CTP131098 DDL131080:DDL131098 DNH131080:DNH131098 DXD131080:DXD131098 EGZ131080:EGZ131098 EQV131080:EQV131098 FAR131080:FAR131098 FKN131080:FKN131098 FUJ131080:FUJ131098 GEF131080:GEF131098 GOB131080:GOB131098 GXX131080:GXX131098 HHT131080:HHT131098 HRP131080:HRP131098 IBL131080:IBL131098 ILH131080:ILH131098 IVD131080:IVD131098 JEZ131080:JEZ131098 JOV131080:JOV131098 JYR131080:JYR131098 KIN131080:KIN131098 KSJ131080:KSJ131098 LCF131080:LCF131098 LMB131080:LMB131098 LVX131080:LVX131098 MFT131080:MFT131098 MPP131080:MPP131098 MZL131080:MZL131098 NJH131080:NJH131098 NTD131080:NTD131098 OCZ131080:OCZ131098 OMV131080:OMV131098 OWR131080:OWR131098 PGN131080:PGN131098 PQJ131080:PQJ131098 QAF131080:QAF131098 QKB131080:QKB131098 QTX131080:QTX131098 RDT131080:RDT131098 RNP131080:RNP131098 RXL131080:RXL131098 SHH131080:SHH131098 SRD131080:SRD131098 TAZ131080:TAZ131098 TKV131080:TKV131098 TUR131080:TUR131098 UEN131080:UEN131098 UOJ131080:UOJ131098 UYF131080:UYF131098 VIB131080:VIB131098 VRX131080:VRX131098 WBT131080:WBT131098 WLP131080:WLP131098 WVL131080:WVL131098 D196616:D196634 IZ196616:IZ196634 SV196616:SV196634 ACR196616:ACR196634 AMN196616:AMN196634 AWJ196616:AWJ196634 BGF196616:BGF196634 BQB196616:BQB196634 BZX196616:BZX196634 CJT196616:CJT196634 CTP196616:CTP196634 DDL196616:DDL196634 DNH196616:DNH196634 DXD196616:DXD196634 EGZ196616:EGZ196634 EQV196616:EQV196634 FAR196616:FAR196634 FKN196616:FKN196634 FUJ196616:FUJ196634 GEF196616:GEF196634 GOB196616:GOB196634 GXX196616:GXX196634 HHT196616:HHT196634 HRP196616:HRP196634 IBL196616:IBL196634 ILH196616:ILH196634 IVD196616:IVD196634 JEZ196616:JEZ196634 JOV196616:JOV196634 JYR196616:JYR196634 KIN196616:KIN196634 KSJ196616:KSJ196634 LCF196616:LCF196634 LMB196616:LMB196634 LVX196616:LVX196634 MFT196616:MFT196634 MPP196616:MPP196634 MZL196616:MZL196634 NJH196616:NJH196634 NTD196616:NTD196634 OCZ196616:OCZ196634 OMV196616:OMV196634 OWR196616:OWR196634 PGN196616:PGN196634 PQJ196616:PQJ196634 QAF196616:QAF196634 QKB196616:QKB196634 QTX196616:QTX196634 RDT196616:RDT196634 RNP196616:RNP196634 RXL196616:RXL196634 SHH196616:SHH196634 SRD196616:SRD196634 TAZ196616:TAZ196634 TKV196616:TKV196634 TUR196616:TUR196634 UEN196616:UEN196634 UOJ196616:UOJ196634 UYF196616:UYF196634 VIB196616:VIB196634 VRX196616:VRX196634 WBT196616:WBT196634 WLP196616:WLP196634 WVL196616:WVL196634 D262152:D262170 IZ262152:IZ262170 SV262152:SV262170 ACR262152:ACR262170 AMN262152:AMN262170 AWJ262152:AWJ262170 BGF262152:BGF262170 BQB262152:BQB262170 BZX262152:BZX262170 CJT262152:CJT262170 CTP262152:CTP262170 DDL262152:DDL262170 DNH262152:DNH262170 DXD262152:DXD262170 EGZ262152:EGZ262170 EQV262152:EQV262170 FAR262152:FAR262170 FKN262152:FKN262170 FUJ262152:FUJ262170 GEF262152:GEF262170 GOB262152:GOB262170 GXX262152:GXX262170 HHT262152:HHT262170 HRP262152:HRP262170 IBL262152:IBL262170 ILH262152:ILH262170 IVD262152:IVD262170 JEZ262152:JEZ262170 JOV262152:JOV262170 JYR262152:JYR262170 KIN262152:KIN262170 KSJ262152:KSJ262170 LCF262152:LCF262170 LMB262152:LMB262170 LVX262152:LVX262170 MFT262152:MFT262170 MPP262152:MPP262170 MZL262152:MZL262170 NJH262152:NJH262170 NTD262152:NTD262170 OCZ262152:OCZ262170 OMV262152:OMV262170 OWR262152:OWR262170 PGN262152:PGN262170 PQJ262152:PQJ262170 QAF262152:QAF262170 QKB262152:QKB262170 QTX262152:QTX262170 RDT262152:RDT262170 RNP262152:RNP262170 RXL262152:RXL262170 SHH262152:SHH262170 SRD262152:SRD262170 TAZ262152:TAZ262170 TKV262152:TKV262170 TUR262152:TUR262170 UEN262152:UEN262170 UOJ262152:UOJ262170 UYF262152:UYF262170 VIB262152:VIB262170 VRX262152:VRX262170 WBT262152:WBT262170 WLP262152:WLP262170 WVL262152:WVL262170 D327688:D327706 IZ327688:IZ327706 SV327688:SV327706 ACR327688:ACR327706 AMN327688:AMN327706 AWJ327688:AWJ327706 BGF327688:BGF327706 BQB327688:BQB327706 BZX327688:BZX327706 CJT327688:CJT327706 CTP327688:CTP327706 DDL327688:DDL327706 DNH327688:DNH327706 DXD327688:DXD327706 EGZ327688:EGZ327706 EQV327688:EQV327706 FAR327688:FAR327706 FKN327688:FKN327706 FUJ327688:FUJ327706 GEF327688:GEF327706 GOB327688:GOB327706 GXX327688:GXX327706 HHT327688:HHT327706 HRP327688:HRP327706 IBL327688:IBL327706 ILH327688:ILH327706 IVD327688:IVD327706 JEZ327688:JEZ327706 JOV327688:JOV327706 JYR327688:JYR327706 KIN327688:KIN327706 KSJ327688:KSJ327706 LCF327688:LCF327706 LMB327688:LMB327706 LVX327688:LVX327706 MFT327688:MFT327706 MPP327688:MPP327706 MZL327688:MZL327706 NJH327688:NJH327706 NTD327688:NTD327706 OCZ327688:OCZ327706 OMV327688:OMV327706 OWR327688:OWR327706 PGN327688:PGN327706 PQJ327688:PQJ327706 QAF327688:QAF327706 QKB327688:QKB327706 QTX327688:QTX327706 RDT327688:RDT327706 RNP327688:RNP327706 RXL327688:RXL327706 SHH327688:SHH327706 SRD327688:SRD327706 TAZ327688:TAZ327706 TKV327688:TKV327706 TUR327688:TUR327706 UEN327688:UEN327706 UOJ327688:UOJ327706 UYF327688:UYF327706 VIB327688:VIB327706 VRX327688:VRX327706 WBT327688:WBT327706 WLP327688:WLP327706 WVL327688:WVL327706 D393224:D393242 IZ393224:IZ393242 SV393224:SV393242 ACR393224:ACR393242 AMN393224:AMN393242 AWJ393224:AWJ393242 BGF393224:BGF393242 BQB393224:BQB393242 BZX393224:BZX393242 CJT393224:CJT393242 CTP393224:CTP393242 DDL393224:DDL393242 DNH393224:DNH393242 DXD393224:DXD393242 EGZ393224:EGZ393242 EQV393224:EQV393242 FAR393224:FAR393242 FKN393224:FKN393242 FUJ393224:FUJ393242 GEF393224:GEF393242 GOB393224:GOB393242 GXX393224:GXX393242 HHT393224:HHT393242 HRP393224:HRP393242 IBL393224:IBL393242 ILH393224:ILH393242 IVD393224:IVD393242 JEZ393224:JEZ393242 JOV393224:JOV393242 JYR393224:JYR393242 KIN393224:KIN393242 KSJ393224:KSJ393242 LCF393224:LCF393242 LMB393224:LMB393242 LVX393224:LVX393242 MFT393224:MFT393242 MPP393224:MPP393242 MZL393224:MZL393242 NJH393224:NJH393242 NTD393224:NTD393242 OCZ393224:OCZ393242 OMV393224:OMV393242 OWR393224:OWR393242 PGN393224:PGN393242 PQJ393224:PQJ393242 QAF393224:QAF393242 QKB393224:QKB393242 QTX393224:QTX393242 RDT393224:RDT393242 RNP393224:RNP393242 RXL393224:RXL393242 SHH393224:SHH393242 SRD393224:SRD393242 TAZ393224:TAZ393242 TKV393224:TKV393242 TUR393224:TUR393242 UEN393224:UEN393242 UOJ393224:UOJ393242 UYF393224:UYF393242 VIB393224:VIB393242 VRX393224:VRX393242 WBT393224:WBT393242 WLP393224:WLP393242 WVL393224:WVL393242 D458760:D458778 IZ458760:IZ458778 SV458760:SV458778 ACR458760:ACR458778 AMN458760:AMN458778 AWJ458760:AWJ458778 BGF458760:BGF458778 BQB458760:BQB458778 BZX458760:BZX458778 CJT458760:CJT458778 CTP458760:CTP458778 DDL458760:DDL458778 DNH458760:DNH458778 DXD458760:DXD458778 EGZ458760:EGZ458778 EQV458760:EQV458778 FAR458760:FAR458778 FKN458760:FKN458778 FUJ458760:FUJ458778 GEF458760:GEF458778 GOB458760:GOB458778 GXX458760:GXX458778 HHT458760:HHT458778 HRP458760:HRP458778 IBL458760:IBL458778 ILH458760:ILH458778 IVD458760:IVD458778 JEZ458760:JEZ458778 JOV458760:JOV458778 JYR458760:JYR458778 KIN458760:KIN458778 KSJ458760:KSJ458778 LCF458760:LCF458778 LMB458760:LMB458778 LVX458760:LVX458778 MFT458760:MFT458778 MPP458760:MPP458778 MZL458760:MZL458778 NJH458760:NJH458778 NTD458760:NTD458778 OCZ458760:OCZ458778 OMV458760:OMV458778 OWR458760:OWR458778 PGN458760:PGN458778 PQJ458760:PQJ458778 QAF458760:QAF458778 QKB458760:QKB458778 QTX458760:QTX458778 RDT458760:RDT458778 RNP458760:RNP458778 RXL458760:RXL458778 SHH458760:SHH458778 SRD458760:SRD458778 TAZ458760:TAZ458778 TKV458760:TKV458778 TUR458760:TUR458778 UEN458760:UEN458778 UOJ458760:UOJ458778 UYF458760:UYF458778 VIB458760:VIB458778 VRX458760:VRX458778 WBT458760:WBT458778 WLP458760:WLP458778 WVL458760:WVL458778 D524296:D524314 IZ524296:IZ524314 SV524296:SV524314 ACR524296:ACR524314 AMN524296:AMN524314 AWJ524296:AWJ524314 BGF524296:BGF524314 BQB524296:BQB524314 BZX524296:BZX524314 CJT524296:CJT524314 CTP524296:CTP524314 DDL524296:DDL524314 DNH524296:DNH524314 DXD524296:DXD524314 EGZ524296:EGZ524314 EQV524296:EQV524314 FAR524296:FAR524314 FKN524296:FKN524314 FUJ524296:FUJ524314 GEF524296:GEF524314 GOB524296:GOB524314 GXX524296:GXX524314 HHT524296:HHT524314 HRP524296:HRP524314 IBL524296:IBL524314 ILH524296:ILH524314 IVD524296:IVD524314 JEZ524296:JEZ524314 JOV524296:JOV524314 JYR524296:JYR524314 KIN524296:KIN524314 KSJ524296:KSJ524314 LCF524296:LCF524314 LMB524296:LMB524314 LVX524296:LVX524314 MFT524296:MFT524314 MPP524296:MPP524314 MZL524296:MZL524314 NJH524296:NJH524314 NTD524296:NTD524314 OCZ524296:OCZ524314 OMV524296:OMV524314 OWR524296:OWR524314 PGN524296:PGN524314 PQJ524296:PQJ524314 QAF524296:QAF524314 QKB524296:QKB524314 QTX524296:QTX524314 RDT524296:RDT524314 RNP524296:RNP524314 RXL524296:RXL524314 SHH524296:SHH524314 SRD524296:SRD524314 TAZ524296:TAZ524314 TKV524296:TKV524314 TUR524296:TUR524314 UEN524296:UEN524314 UOJ524296:UOJ524314 UYF524296:UYF524314 VIB524296:VIB524314 VRX524296:VRX524314 WBT524296:WBT524314 WLP524296:WLP524314 WVL524296:WVL524314 D589832:D589850 IZ589832:IZ589850 SV589832:SV589850 ACR589832:ACR589850 AMN589832:AMN589850 AWJ589832:AWJ589850 BGF589832:BGF589850 BQB589832:BQB589850 BZX589832:BZX589850 CJT589832:CJT589850 CTP589832:CTP589850 DDL589832:DDL589850 DNH589832:DNH589850 DXD589832:DXD589850 EGZ589832:EGZ589850 EQV589832:EQV589850 FAR589832:FAR589850 FKN589832:FKN589850 FUJ589832:FUJ589850 GEF589832:GEF589850 GOB589832:GOB589850 GXX589832:GXX589850 HHT589832:HHT589850 HRP589832:HRP589850 IBL589832:IBL589850 ILH589832:ILH589850 IVD589832:IVD589850 JEZ589832:JEZ589850 JOV589832:JOV589850 JYR589832:JYR589850 KIN589832:KIN589850 KSJ589832:KSJ589850 LCF589832:LCF589850 LMB589832:LMB589850 LVX589832:LVX589850 MFT589832:MFT589850 MPP589832:MPP589850 MZL589832:MZL589850 NJH589832:NJH589850 NTD589832:NTD589850 OCZ589832:OCZ589850 OMV589832:OMV589850 OWR589832:OWR589850 PGN589832:PGN589850 PQJ589832:PQJ589850 QAF589832:QAF589850 QKB589832:QKB589850 QTX589832:QTX589850 RDT589832:RDT589850 RNP589832:RNP589850 RXL589832:RXL589850 SHH589832:SHH589850 SRD589832:SRD589850 TAZ589832:TAZ589850 TKV589832:TKV589850 TUR589832:TUR589850 UEN589832:UEN589850 UOJ589832:UOJ589850 UYF589832:UYF589850 VIB589832:VIB589850 VRX589832:VRX589850 WBT589832:WBT589850 WLP589832:WLP589850 WVL589832:WVL589850 D655368:D655386 IZ655368:IZ655386 SV655368:SV655386 ACR655368:ACR655386 AMN655368:AMN655386 AWJ655368:AWJ655386 BGF655368:BGF655386 BQB655368:BQB655386 BZX655368:BZX655386 CJT655368:CJT655386 CTP655368:CTP655386 DDL655368:DDL655386 DNH655368:DNH655386 DXD655368:DXD655386 EGZ655368:EGZ655386 EQV655368:EQV655386 FAR655368:FAR655386 FKN655368:FKN655386 FUJ655368:FUJ655386 GEF655368:GEF655386 GOB655368:GOB655386 GXX655368:GXX655386 HHT655368:HHT655386 HRP655368:HRP655386 IBL655368:IBL655386 ILH655368:ILH655386 IVD655368:IVD655386 JEZ655368:JEZ655386 JOV655368:JOV655386 JYR655368:JYR655386 KIN655368:KIN655386 KSJ655368:KSJ655386 LCF655368:LCF655386 LMB655368:LMB655386 LVX655368:LVX655386 MFT655368:MFT655386 MPP655368:MPP655386 MZL655368:MZL655386 NJH655368:NJH655386 NTD655368:NTD655386 OCZ655368:OCZ655386 OMV655368:OMV655386 OWR655368:OWR655386 PGN655368:PGN655386 PQJ655368:PQJ655386 QAF655368:QAF655386 QKB655368:QKB655386 QTX655368:QTX655386 RDT655368:RDT655386 RNP655368:RNP655386 RXL655368:RXL655386 SHH655368:SHH655386 SRD655368:SRD655386 TAZ655368:TAZ655386 TKV655368:TKV655386 TUR655368:TUR655386 UEN655368:UEN655386 UOJ655368:UOJ655386 UYF655368:UYF655386 VIB655368:VIB655386 VRX655368:VRX655386 WBT655368:WBT655386 WLP655368:WLP655386 WVL655368:WVL655386 D720904:D720922 IZ720904:IZ720922 SV720904:SV720922 ACR720904:ACR720922 AMN720904:AMN720922 AWJ720904:AWJ720922 BGF720904:BGF720922 BQB720904:BQB720922 BZX720904:BZX720922 CJT720904:CJT720922 CTP720904:CTP720922 DDL720904:DDL720922 DNH720904:DNH720922 DXD720904:DXD720922 EGZ720904:EGZ720922 EQV720904:EQV720922 FAR720904:FAR720922 FKN720904:FKN720922 FUJ720904:FUJ720922 GEF720904:GEF720922 GOB720904:GOB720922 GXX720904:GXX720922 HHT720904:HHT720922 HRP720904:HRP720922 IBL720904:IBL720922 ILH720904:ILH720922 IVD720904:IVD720922 JEZ720904:JEZ720922 JOV720904:JOV720922 JYR720904:JYR720922 KIN720904:KIN720922 KSJ720904:KSJ720922 LCF720904:LCF720922 LMB720904:LMB720922 LVX720904:LVX720922 MFT720904:MFT720922 MPP720904:MPP720922 MZL720904:MZL720922 NJH720904:NJH720922 NTD720904:NTD720922 OCZ720904:OCZ720922 OMV720904:OMV720922 OWR720904:OWR720922 PGN720904:PGN720922 PQJ720904:PQJ720922 QAF720904:QAF720922 QKB720904:QKB720922 QTX720904:QTX720922 RDT720904:RDT720922 RNP720904:RNP720922 RXL720904:RXL720922 SHH720904:SHH720922 SRD720904:SRD720922 TAZ720904:TAZ720922 TKV720904:TKV720922 TUR720904:TUR720922 UEN720904:UEN720922 UOJ720904:UOJ720922 UYF720904:UYF720922 VIB720904:VIB720922 VRX720904:VRX720922 WBT720904:WBT720922 WLP720904:WLP720922 WVL720904:WVL720922 D786440:D786458 IZ786440:IZ786458 SV786440:SV786458 ACR786440:ACR786458 AMN786440:AMN786458 AWJ786440:AWJ786458 BGF786440:BGF786458 BQB786440:BQB786458 BZX786440:BZX786458 CJT786440:CJT786458 CTP786440:CTP786458 DDL786440:DDL786458 DNH786440:DNH786458 DXD786440:DXD786458 EGZ786440:EGZ786458 EQV786440:EQV786458 FAR786440:FAR786458 FKN786440:FKN786458 FUJ786440:FUJ786458 GEF786440:GEF786458 GOB786440:GOB786458 GXX786440:GXX786458 HHT786440:HHT786458 HRP786440:HRP786458 IBL786440:IBL786458 ILH786440:ILH786458 IVD786440:IVD786458 JEZ786440:JEZ786458 JOV786440:JOV786458 JYR786440:JYR786458 KIN786440:KIN786458 KSJ786440:KSJ786458 LCF786440:LCF786458 LMB786440:LMB786458 LVX786440:LVX786458 MFT786440:MFT786458 MPP786440:MPP786458 MZL786440:MZL786458 NJH786440:NJH786458 NTD786440:NTD786458 OCZ786440:OCZ786458 OMV786440:OMV786458 OWR786440:OWR786458 PGN786440:PGN786458 PQJ786440:PQJ786458 QAF786440:QAF786458 QKB786440:QKB786458 QTX786440:QTX786458 RDT786440:RDT786458 RNP786440:RNP786458 RXL786440:RXL786458 SHH786440:SHH786458 SRD786440:SRD786458 TAZ786440:TAZ786458 TKV786440:TKV786458 TUR786440:TUR786458 UEN786440:UEN786458 UOJ786440:UOJ786458 UYF786440:UYF786458 VIB786440:VIB786458 VRX786440:VRX786458 WBT786440:WBT786458 WLP786440:WLP786458 WVL786440:WVL786458 D851976:D851994 IZ851976:IZ851994 SV851976:SV851994 ACR851976:ACR851994 AMN851976:AMN851994 AWJ851976:AWJ851994 BGF851976:BGF851994 BQB851976:BQB851994 BZX851976:BZX851994 CJT851976:CJT851994 CTP851976:CTP851994 DDL851976:DDL851994 DNH851976:DNH851994 DXD851976:DXD851994 EGZ851976:EGZ851994 EQV851976:EQV851994 FAR851976:FAR851994 FKN851976:FKN851994 FUJ851976:FUJ851994 GEF851976:GEF851994 GOB851976:GOB851994 GXX851976:GXX851994 HHT851976:HHT851994 HRP851976:HRP851994 IBL851976:IBL851994 ILH851976:ILH851994 IVD851976:IVD851994 JEZ851976:JEZ851994 JOV851976:JOV851994 JYR851976:JYR851994 KIN851976:KIN851994 KSJ851976:KSJ851994 LCF851976:LCF851994 LMB851976:LMB851994 LVX851976:LVX851994 MFT851976:MFT851994 MPP851976:MPP851994 MZL851976:MZL851994 NJH851976:NJH851994 NTD851976:NTD851994 OCZ851976:OCZ851994 OMV851976:OMV851994 OWR851976:OWR851994 PGN851976:PGN851994 PQJ851976:PQJ851994 QAF851976:QAF851994 QKB851976:QKB851994 QTX851976:QTX851994 RDT851976:RDT851994 RNP851976:RNP851994 RXL851976:RXL851994 SHH851976:SHH851994 SRD851976:SRD851994 TAZ851976:TAZ851994 TKV851976:TKV851994 TUR851976:TUR851994 UEN851976:UEN851994 UOJ851976:UOJ851994 UYF851976:UYF851994 VIB851976:VIB851994 VRX851976:VRX851994 WBT851976:WBT851994 WLP851976:WLP851994 WVL851976:WVL851994 D917512:D917530 IZ917512:IZ917530 SV917512:SV917530 ACR917512:ACR917530 AMN917512:AMN917530 AWJ917512:AWJ917530 BGF917512:BGF917530 BQB917512:BQB917530 BZX917512:BZX917530 CJT917512:CJT917530 CTP917512:CTP917530 DDL917512:DDL917530 DNH917512:DNH917530 DXD917512:DXD917530 EGZ917512:EGZ917530 EQV917512:EQV917530 FAR917512:FAR917530 FKN917512:FKN917530 FUJ917512:FUJ917530 GEF917512:GEF917530 GOB917512:GOB917530 GXX917512:GXX917530 HHT917512:HHT917530 HRP917512:HRP917530 IBL917512:IBL917530 ILH917512:ILH917530 IVD917512:IVD917530 JEZ917512:JEZ917530 JOV917512:JOV917530 JYR917512:JYR917530 KIN917512:KIN917530 KSJ917512:KSJ917530 LCF917512:LCF917530 LMB917512:LMB917530 LVX917512:LVX917530 MFT917512:MFT917530 MPP917512:MPP917530 MZL917512:MZL917530 NJH917512:NJH917530 NTD917512:NTD917530 OCZ917512:OCZ917530 OMV917512:OMV917530 OWR917512:OWR917530 PGN917512:PGN917530 PQJ917512:PQJ917530 QAF917512:QAF917530 QKB917512:QKB917530 QTX917512:QTX917530 RDT917512:RDT917530 RNP917512:RNP917530 RXL917512:RXL917530 SHH917512:SHH917530 SRD917512:SRD917530 TAZ917512:TAZ917530 TKV917512:TKV917530 TUR917512:TUR917530 UEN917512:UEN917530 UOJ917512:UOJ917530 UYF917512:UYF917530 VIB917512:VIB917530 VRX917512:VRX917530 WBT917512:WBT917530 WLP917512:WLP917530 WVL917512:WVL917530 D983048:D983066 IZ983048:IZ983066 SV983048:SV983066 ACR983048:ACR983066 AMN983048:AMN983066 AWJ983048:AWJ983066 BGF983048:BGF983066 BQB983048:BQB983066 BZX983048:BZX983066 CJT983048:CJT983066 CTP983048:CTP983066 DDL983048:DDL983066 DNH983048:DNH983066 DXD983048:DXD983066 EGZ983048:EGZ983066 EQV983048:EQV983066 FAR983048:FAR983066 FKN983048:FKN983066 FUJ983048:FUJ983066 GEF983048:GEF983066 GOB983048:GOB983066 GXX983048:GXX983066 HHT983048:HHT983066 HRP983048:HRP983066 IBL983048:IBL983066 ILH983048:ILH983066 IVD983048:IVD983066 JEZ983048:JEZ983066 JOV983048:JOV983066 JYR983048:JYR983066 KIN983048:KIN983066 KSJ983048:KSJ983066 LCF983048:LCF983066 LMB983048:LMB983066 LVX983048:LVX983066 MFT983048:MFT983066 MPP983048:MPP983066 MZL983048:MZL983066 NJH983048:NJH983066 NTD983048:NTD983066 OCZ983048:OCZ983066 OMV983048:OMV983066 OWR983048:OWR983066 PGN983048:PGN983066 PQJ983048:PQJ983066 QAF983048:QAF983066 QKB983048:QKB983066 QTX983048:QTX983066 RDT983048:RDT983066 RNP983048:RNP983066 RXL983048:RXL983066 SHH983048:SHH983066 SRD983048:SRD983066 TAZ983048:TAZ983066 TKV983048:TKV983066 TUR983048:TUR983066 UEN983048:UEN983066 UOJ983048:UOJ983066 UYF983048:UYF983066 VIB983048:VIB983066 VRX983048:VRX983066 WBT983048:WBT983066 WLP983048:WLP983066 D8:D13 D15:D26" xr:uid="{00000000-0002-0000-0700-000011000000}"/>
    <dataValidation allowBlank="1" showInputMessage="1" showErrorMessage="1" promptTitle="Do not change" prompt="This field is automatically updated from the names-list" sqref="W8:W26 JS8:JS26 TO8:TO26 ADK8:ADK26 ANG8:ANG26 AXC8:AXC26 BGY8:BGY26 BQU8:BQU26 CAQ8:CAQ26 CKM8:CKM26 CUI8:CUI26 DEE8:DEE26 DOA8:DOA26 DXW8:DXW26 EHS8:EHS26 ERO8:ERO26 FBK8:FBK26 FLG8:FLG26 FVC8:FVC26 GEY8:GEY26 GOU8:GOU26 GYQ8:GYQ26 HIM8:HIM26 HSI8:HSI26 ICE8:ICE26 IMA8:IMA26 IVW8:IVW26 JFS8:JFS26 JPO8:JPO26 JZK8:JZK26 KJG8:KJG26 KTC8:KTC26 LCY8:LCY26 LMU8:LMU26 LWQ8:LWQ26 MGM8:MGM26 MQI8:MQI26 NAE8:NAE26 NKA8:NKA26 NTW8:NTW26 ODS8:ODS26 ONO8:ONO26 OXK8:OXK26 PHG8:PHG26 PRC8:PRC26 QAY8:QAY26 QKU8:QKU26 QUQ8:QUQ26 REM8:REM26 ROI8:ROI26 RYE8:RYE26 SIA8:SIA26 SRW8:SRW26 TBS8:TBS26 TLO8:TLO26 TVK8:TVK26 UFG8:UFG26 UPC8:UPC26 UYY8:UYY26 VIU8:VIU26 VSQ8:VSQ26 WCM8:WCM26 WMI8:WMI26 WWE8:WWE26 W65544:W65562 JS65544:JS65562 TO65544:TO65562 ADK65544:ADK65562 ANG65544:ANG65562 AXC65544:AXC65562 BGY65544:BGY65562 BQU65544:BQU65562 CAQ65544:CAQ65562 CKM65544:CKM65562 CUI65544:CUI65562 DEE65544:DEE65562 DOA65544:DOA65562 DXW65544:DXW65562 EHS65544:EHS65562 ERO65544:ERO65562 FBK65544:FBK65562 FLG65544:FLG65562 FVC65544:FVC65562 GEY65544:GEY65562 GOU65544:GOU65562 GYQ65544:GYQ65562 HIM65544:HIM65562 HSI65544:HSI65562 ICE65544:ICE65562 IMA65544:IMA65562 IVW65544:IVW65562 JFS65544:JFS65562 JPO65544:JPO65562 JZK65544:JZK65562 KJG65544:KJG65562 KTC65544:KTC65562 LCY65544:LCY65562 LMU65544:LMU65562 LWQ65544:LWQ65562 MGM65544:MGM65562 MQI65544:MQI65562 NAE65544:NAE65562 NKA65544:NKA65562 NTW65544:NTW65562 ODS65544:ODS65562 ONO65544:ONO65562 OXK65544:OXK65562 PHG65544:PHG65562 PRC65544:PRC65562 QAY65544:QAY65562 QKU65544:QKU65562 QUQ65544:QUQ65562 REM65544:REM65562 ROI65544:ROI65562 RYE65544:RYE65562 SIA65544:SIA65562 SRW65544:SRW65562 TBS65544:TBS65562 TLO65544:TLO65562 TVK65544:TVK65562 UFG65544:UFG65562 UPC65544:UPC65562 UYY65544:UYY65562 VIU65544:VIU65562 VSQ65544:VSQ65562 WCM65544:WCM65562 WMI65544:WMI65562 WWE65544:WWE65562 W131080:W131098 JS131080:JS131098 TO131080:TO131098 ADK131080:ADK131098 ANG131080:ANG131098 AXC131080:AXC131098 BGY131080:BGY131098 BQU131080:BQU131098 CAQ131080:CAQ131098 CKM131080:CKM131098 CUI131080:CUI131098 DEE131080:DEE131098 DOA131080:DOA131098 DXW131080:DXW131098 EHS131080:EHS131098 ERO131080:ERO131098 FBK131080:FBK131098 FLG131080:FLG131098 FVC131080:FVC131098 GEY131080:GEY131098 GOU131080:GOU131098 GYQ131080:GYQ131098 HIM131080:HIM131098 HSI131080:HSI131098 ICE131080:ICE131098 IMA131080:IMA131098 IVW131080:IVW131098 JFS131080:JFS131098 JPO131080:JPO131098 JZK131080:JZK131098 KJG131080:KJG131098 KTC131080:KTC131098 LCY131080:LCY131098 LMU131080:LMU131098 LWQ131080:LWQ131098 MGM131080:MGM131098 MQI131080:MQI131098 NAE131080:NAE131098 NKA131080:NKA131098 NTW131080:NTW131098 ODS131080:ODS131098 ONO131080:ONO131098 OXK131080:OXK131098 PHG131080:PHG131098 PRC131080:PRC131098 QAY131080:QAY131098 QKU131080:QKU131098 QUQ131080:QUQ131098 REM131080:REM131098 ROI131080:ROI131098 RYE131080:RYE131098 SIA131080:SIA131098 SRW131080:SRW131098 TBS131080:TBS131098 TLO131080:TLO131098 TVK131080:TVK131098 UFG131080:UFG131098 UPC131080:UPC131098 UYY131080:UYY131098 VIU131080:VIU131098 VSQ131080:VSQ131098 WCM131080:WCM131098 WMI131080:WMI131098 WWE131080:WWE131098 W196616:W196634 JS196616:JS196634 TO196616:TO196634 ADK196616:ADK196634 ANG196616:ANG196634 AXC196616:AXC196634 BGY196616:BGY196634 BQU196616:BQU196634 CAQ196616:CAQ196634 CKM196616:CKM196634 CUI196616:CUI196634 DEE196616:DEE196634 DOA196616:DOA196634 DXW196616:DXW196634 EHS196616:EHS196634 ERO196616:ERO196634 FBK196616:FBK196634 FLG196616:FLG196634 FVC196616:FVC196634 GEY196616:GEY196634 GOU196616:GOU196634 GYQ196616:GYQ196634 HIM196616:HIM196634 HSI196616:HSI196634 ICE196616:ICE196634 IMA196616:IMA196634 IVW196616:IVW196634 JFS196616:JFS196634 JPO196616:JPO196634 JZK196616:JZK196634 KJG196616:KJG196634 KTC196616:KTC196634 LCY196616:LCY196634 LMU196616:LMU196634 LWQ196616:LWQ196634 MGM196616:MGM196634 MQI196616:MQI196634 NAE196616:NAE196634 NKA196616:NKA196634 NTW196616:NTW196634 ODS196616:ODS196634 ONO196616:ONO196634 OXK196616:OXK196634 PHG196616:PHG196634 PRC196616:PRC196634 QAY196616:QAY196634 QKU196616:QKU196634 QUQ196616:QUQ196634 REM196616:REM196634 ROI196616:ROI196634 RYE196616:RYE196634 SIA196616:SIA196634 SRW196616:SRW196634 TBS196616:TBS196634 TLO196616:TLO196634 TVK196616:TVK196634 UFG196616:UFG196634 UPC196616:UPC196634 UYY196616:UYY196634 VIU196616:VIU196634 VSQ196616:VSQ196634 WCM196616:WCM196634 WMI196616:WMI196634 WWE196616:WWE196634 W262152:W262170 JS262152:JS262170 TO262152:TO262170 ADK262152:ADK262170 ANG262152:ANG262170 AXC262152:AXC262170 BGY262152:BGY262170 BQU262152:BQU262170 CAQ262152:CAQ262170 CKM262152:CKM262170 CUI262152:CUI262170 DEE262152:DEE262170 DOA262152:DOA262170 DXW262152:DXW262170 EHS262152:EHS262170 ERO262152:ERO262170 FBK262152:FBK262170 FLG262152:FLG262170 FVC262152:FVC262170 GEY262152:GEY262170 GOU262152:GOU262170 GYQ262152:GYQ262170 HIM262152:HIM262170 HSI262152:HSI262170 ICE262152:ICE262170 IMA262152:IMA262170 IVW262152:IVW262170 JFS262152:JFS262170 JPO262152:JPO262170 JZK262152:JZK262170 KJG262152:KJG262170 KTC262152:KTC262170 LCY262152:LCY262170 LMU262152:LMU262170 LWQ262152:LWQ262170 MGM262152:MGM262170 MQI262152:MQI262170 NAE262152:NAE262170 NKA262152:NKA262170 NTW262152:NTW262170 ODS262152:ODS262170 ONO262152:ONO262170 OXK262152:OXK262170 PHG262152:PHG262170 PRC262152:PRC262170 QAY262152:QAY262170 QKU262152:QKU262170 QUQ262152:QUQ262170 REM262152:REM262170 ROI262152:ROI262170 RYE262152:RYE262170 SIA262152:SIA262170 SRW262152:SRW262170 TBS262152:TBS262170 TLO262152:TLO262170 TVK262152:TVK262170 UFG262152:UFG262170 UPC262152:UPC262170 UYY262152:UYY262170 VIU262152:VIU262170 VSQ262152:VSQ262170 WCM262152:WCM262170 WMI262152:WMI262170 WWE262152:WWE262170 W327688:W327706 JS327688:JS327706 TO327688:TO327706 ADK327688:ADK327706 ANG327688:ANG327706 AXC327688:AXC327706 BGY327688:BGY327706 BQU327688:BQU327706 CAQ327688:CAQ327706 CKM327688:CKM327706 CUI327688:CUI327706 DEE327688:DEE327706 DOA327688:DOA327706 DXW327688:DXW327706 EHS327688:EHS327706 ERO327688:ERO327706 FBK327688:FBK327706 FLG327688:FLG327706 FVC327688:FVC327706 GEY327688:GEY327706 GOU327688:GOU327706 GYQ327688:GYQ327706 HIM327688:HIM327706 HSI327688:HSI327706 ICE327688:ICE327706 IMA327688:IMA327706 IVW327688:IVW327706 JFS327688:JFS327706 JPO327688:JPO327706 JZK327688:JZK327706 KJG327688:KJG327706 KTC327688:KTC327706 LCY327688:LCY327706 LMU327688:LMU327706 LWQ327688:LWQ327706 MGM327688:MGM327706 MQI327688:MQI327706 NAE327688:NAE327706 NKA327688:NKA327706 NTW327688:NTW327706 ODS327688:ODS327706 ONO327688:ONO327706 OXK327688:OXK327706 PHG327688:PHG327706 PRC327688:PRC327706 QAY327688:QAY327706 QKU327688:QKU327706 QUQ327688:QUQ327706 REM327688:REM327706 ROI327688:ROI327706 RYE327688:RYE327706 SIA327688:SIA327706 SRW327688:SRW327706 TBS327688:TBS327706 TLO327688:TLO327706 TVK327688:TVK327706 UFG327688:UFG327706 UPC327688:UPC327706 UYY327688:UYY327706 VIU327688:VIU327706 VSQ327688:VSQ327706 WCM327688:WCM327706 WMI327688:WMI327706 WWE327688:WWE327706 W393224:W393242 JS393224:JS393242 TO393224:TO393242 ADK393224:ADK393242 ANG393224:ANG393242 AXC393224:AXC393242 BGY393224:BGY393242 BQU393224:BQU393242 CAQ393224:CAQ393242 CKM393224:CKM393242 CUI393224:CUI393242 DEE393224:DEE393242 DOA393224:DOA393242 DXW393224:DXW393242 EHS393224:EHS393242 ERO393224:ERO393242 FBK393224:FBK393242 FLG393224:FLG393242 FVC393224:FVC393242 GEY393224:GEY393242 GOU393224:GOU393242 GYQ393224:GYQ393242 HIM393224:HIM393242 HSI393224:HSI393242 ICE393224:ICE393242 IMA393224:IMA393242 IVW393224:IVW393242 JFS393224:JFS393242 JPO393224:JPO393242 JZK393224:JZK393242 KJG393224:KJG393242 KTC393224:KTC393242 LCY393224:LCY393242 LMU393224:LMU393242 LWQ393224:LWQ393242 MGM393224:MGM393242 MQI393224:MQI393242 NAE393224:NAE393242 NKA393224:NKA393242 NTW393224:NTW393242 ODS393224:ODS393242 ONO393224:ONO393242 OXK393224:OXK393242 PHG393224:PHG393242 PRC393224:PRC393242 QAY393224:QAY393242 QKU393224:QKU393242 QUQ393224:QUQ393242 REM393224:REM393242 ROI393224:ROI393242 RYE393224:RYE393242 SIA393224:SIA393242 SRW393224:SRW393242 TBS393224:TBS393242 TLO393224:TLO393242 TVK393224:TVK393242 UFG393224:UFG393242 UPC393224:UPC393242 UYY393224:UYY393242 VIU393224:VIU393242 VSQ393224:VSQ393242 WCM393224:WCM393242 WMI393224:WMI393242 WWE393224:WWE393242 W458760:W458778 JS458760:JS458778 TO458760:TO458778 ADK458760:ADK458778 ANG458760:ANG458778 AXC458760:AXC458778 BGY458760:BGY458778 BQU458760:BQU458778 CAQ458760:CAQ458778 CKM458760:CKM458778 CUI458760:CUI458778 DEE458760:DEE458778 DOA458760:DOA458778 DXW458760:DXW458778 EHS458760:EHS458778 ERO458760:ERO458778 FBK458760:FBK458778 FLG458760:FLG458778 FVC458760:FVC458778 GEY458760:GEY458778 GOU458760:GOU458778 GYQ458760:GYQ458778 HIM458760:HIM458778 HSI458760:HSI458778 ICE458760:ICE458778 IMA458760:IMA458778 IVW458760:IVW458778 JFS458760:JFS458778 JPO458760:JPO458778 JZK458760:JZK458778 KJG458760:KJG458778 KTC458760:KTC458778 LCY458760:LCY458778 LMU458760:LMU458778 LWQ458760:LWQ458778 MGM458760:MGM458778 MQI458760:MQI458778 NAE458760:NAE458778 NKA458760:NKA458778 NTW458760:NTW458778 ODS458760:ODS458778 ONO458760:ONO458778 OXK458760:OXK458778 PHG458760:PHG458778 PRC458760:PRC458778 QAY458760:QAY458778 QKU458760:QKU458778 QUQ458760:QUQ458778 REM458760:REM458778 ROI458760:ROI458778 RYE458760:RYE458778 SIA458760:SIA458778 SRW458760:SRW458778 TBS458760:TBS458778 TLO458760:TLO458778 TVK458760:TVK458778 UFG458760:UFG458778 UPC458760:UPC458778 UYY458760:UYY458778 VIU458760:VIU458778 VSQ458760:VSQ458778 WCM458760:WCM458778 WMI458760:WMI458778 WWE458760:WWE458778 W524296:W524314 JS524296:JS524314 TO524296:TO524314 ADK524296:ADK524314 ANG524296:ANG524314 AXC524296:AXC524314 BGY524296:BGY524314 BQU524296:BQU524314 CAQ524296:CAQ524314 CKM524296:CKM524314 CUI524296:CUI524314 DEE524296:DEE524314 DOA524296:DOA524314 DXW524296:DXW524314 EHS524296:EHS524314 ERO524296:ERO524314 FBK524296:FBK524314 FLG524296:FLG524314 FVC524296:FVC524314 GEY524296:GEY524314 GOU524296:GOU524314 GYQ524296:GYQ524314 HIM524296:HIM524314 HSI524296:HSI524314 ICE524296:ICE524314 IMA524296:IMA524314 IVW524296:IVW524314 JFS524296:JFS524314 JPO524296:JPO524314 JZK524296:JZK524314 KJG524296:KJG524314 KTC524296:KTC524314 LCY524296:LCY524314 LMU524296:LMU524314 LWQ524296:LWQ524314 MGM524296:MGM524314 MQI524296:MQI524314 NAE524296:NAE524314 NKA524296:NKA524314 NTW524296:NTW524314 ODS524296:ODS524314 ONO524296:ONO524314 OXK524296:OXK524314 PHG524296:PHG524314 PRC524296:PRC524314 QAY524296:QAY524314 QKU524296:QKU524314 QUQ524296:QUQ524314 REM524296:REM524314 ROI524296:ROI524314 RYE524296:RYE524314 SIA524296:SIA524314 SRW524296:SRW524314 TBS524296:TBS524314 TLO524296:TLO524314 TVK524296:TVK524314 UFG524296:UFG524314 UPC524296:UPC524314 UYY524296:UYY524314 VIU524296:VIU524314 VSQ524296:VSQ524314 WCM524296:WCM524314 WMI524296:WMI524314 WWE524296:WWE524314 W589832:W589850 JS589832:JS589850 TO589832:TO589850 ADK589832:ADK589850 ANG589832:ANG589850 AXC589832:AXC589850 BGY589832:BGY589850 BQU589832:BQU589850 CAQ589832:CAQ589850 CKM589832:CKM589850 CUI589832:CUI589850 DEE589832:DEE589850 DOA589832:DOA589850 DXW589832:DXW589850 EHS589832:EHS589850 ERO589832:ERO589850 FBK589832:FBK589850 FLG589832:FLG589850 FVC589832:FVC589850 GEY589832:GEY589850 GOU589832:GOU589850 GYQ589832:GYQ589850 HIM589832:HIM589850 HSI589832:HSI589850 ICE589832:ICE589850 IMA589832:IMA589850 IVW589832:IVW589850 JFS589832:JFS589850 JPO589832:JPO589850 JZK589832:JZK589850 KJG589832:KJG589850 KTC589832:KTC589850 LCY589832:LCY589850 LMU589832:LMU589850 LWQ589832:LWQ589850 MGM589832:MGM589850 MQI589832:MQI589850 NAE589832:NAE589850 NKA589832:NKA589850 NTW589832:NTW589850 ODS589832:ODS589850 ONO589832:ONO589850 OXK589832:OXK589850 PHG589832:PHG589850 PRC589832:PRC589850 QAY589832:QAY589850 QKU589832:QKU589850 QUQ589832:QUQ589850 REM589832:REM589850 ROI589832:ROI589850 RYE589832:RYE589850 SIA589832:SIA589850 SRW589832:SRW589850 TBS589832:TBS589850 TLO589832:TLO589850 TVK589832:TVK589850 UFG589832:UFG589850 UPC589832:UPC589850 UYY589832:UYY589850 VIU589832:VIU589850 VSQ589832:VSQ589850 WCM589832:WCM589850 WMI589832:WMI589850 WWE589832:WWE589850 W655368:W655386 JS655368:JS655386 TO655368:TO655386 ADK655368:ADK655386 ANG655368:ANG655386 AXC655368:AXC655386 BGY655368:BGY655386 BQU655368:BQU655386 CAQ655368:CAQ655386 CKM655368:CKM655386 CUI655368:CUI655386 DEE655368:DEE655386 DOA655368:DOA655386 DXW655368:DXW655386 EHS655368:EHS655386 ERO655368:ERO655386 FBK655368:FBK655386 FLG655368:FLG655386 FVC655368:FVC655386 GEY655368:GEY655386 GOU655368:GOU655386 GYQ655368:GYQ655386 HIM655368:HIM655386 HSI655368:HSI655386 ICE655368:ICE655386 IMA655368:IMA655386 IVW655368:IVW655386 JFS655368:JFS655386 JPO655368:JPO655386 JZK655368:JZK655386 KJG655368:KJG655386 KTC655368:KTC655386 LCY655368:LCY655386 LMU655368:LMU655386 LWQ655368:LWQ655386 MGM655368:MGM655386 MQI655368:MQI655386 NAE655368:NAE655386 NKA655368:NKA655386 NTW655368:NTW655386 ODS655368:ODS655386 ONO655368:ONO655386 OXK655368:OXK655386 PHG655368:PHG655386 PRC655368:PRC655386 QAY655368:QAY655386 QKU655368:QKU655386 QUQ655368:QUQ655386 REM655368:REM655386 ROI655368:ROI655386 RYE655368:RYE655386 SIA655368:SIA655386 SRW655368:SRW655386 TBS655368:TBS655386 TLO655368:TLO655386 TVK655368:TVK655386 UFG655368:UFG655386 UPC655368:UPC655386 UYY655368:UYY655386 VIU655368:VIU655386 VSQ655368:VSQ655386 WCM655368:WCM655386 WMI655368:WMI655386 WWE655368:WWE655386 W720904:W720922 JS720904:JS720922 TO720904:TO720922 ADK720904:ADK720922 ANG720904:ANG720922 AXC720904:AXC720922 BGY720904:BGY720922 BQU720904:BQU720922 CAQ720904:CAQ720922 CKM720904:CKM720922 CUI720904:CUI720922 DEE720904:DEE720922 DOA720904:DOA720922 DXW720904:DXW720922 EHS720904:EHS720922 ERO720904:ERO720922 FBK720904:FBK720922 FLG720904:FLG720922 FVC720904:FVC720922 GEY720904:GEY720922 GOU720904:GOU720922 GYQ720904:GYQ720922 HIM720904:HIM720922 HSI720904:HSI720922 ICE720904:ICE720922 IMA720904:IMA720922 IVW720904:IVW720922 JFS720904:JFS720922 JPO720904:JPO720922 JZK720904:JZK720922 KJG720904:KJG720922 KTC720904:KTC720922 LCY720904:LCY720922 LMU720904:LMU720922 LWQ720904:LWQ720922 MGM720904:MGM720922 MQI720904:MQI720922 NAE720904:NAE720922 NKA720904:NKA720922 NTW720904:NTW720922 ODS720904:ODS720922 ONO720904:ONO720922 OXK720904:OXK720922 PHG720904:PHG720922 PRC720904:PRC720922 QAY720904:QAY720922 QKU720904:QKU720922 QUQ720904:QUQ720922 REM720904:REM720922 ROI720904:ROI720922 RYE720904:RYE720922 SIA720904:SIA720922 SRW720904:SRW720922 TBS720904:TBS720922 TLO720904:TLO720922 TVK720904:TVK720922 UFG720904:UFG720922 UPC720904:UPC720922 UYY720904:UYY720922 VIU720904:VIU720922 VSQ720904:VSQ720922 WCM720904:WCM720922 WMI720904:WMI720922 WWE720904:WWE720922 W786440:W786458 JS786440:JS786458 TO786440:TO786458 ADK786440:ADK786458 ANG786440:ANG786458 AXC786440:AXC786458 BGY786440:BGY786458 BQU786440:BQU786458 CAQ786440:CAQ786458 CKM786440:CKM786458 CUI786440:CUI786458 DEE786440:DEE786458 DOA786440:DOA786458 DXW786440:DXW786458 EHS786440:EHS786458 ERO786440:ERO786458 FBK786440:FBK786458 FLG786440:FLG786458 FVC786440:FVC786458 GEY786440:GEY786458 GOU786440:GOU786458 GYQ786440:GYQ786458 HIM786440:HIM786458 HSI786440:HSI786458 ICE786440:ICE786458 IMA786440:IMA786458 IVW786440:IVW786458 JFS786440:JFS786458 JPO786440:JPO786458 JZK786440:JZK786458 KJG786440:KJG786458 KTC786440:KTC786458 LCY786440:LCY786458 LMU786440:LMU786458 LWQ786440:LWQ786458 MGM786440:MGM786458 MQI786440:MQI786458 NAE786440:NAE786458 NKA786440:NKA786458 NTW786440:NTW786458 ODS786440:ODS786458 ONO786440:ONO786458 OXK786440:OXK786458 PHG786440:PHG786458 PRC786440:PRC786458 QAY786440:QAY786458 QKU786440:QKU786458 QUQ786440:QUQ786458 REM786440:REM786458 ROI786440:ROI786458 RYE786440:RYE786458 SIA786440:SIA786458 SRW786440:SRW786458 TBS786440:TBS786458 TLO786440:TLO786458 TVK786440:TVK786458 UFG786440:UFG786458 UPC786440:UPC786458 UYY786440:UYY786458 VIU786440:VIU786458 VSQ786440:VSQ786458 WCM786440:WCM786458 WMI786440:WMI786458 WWE786440:WWE786458 W851976:W851994 JS851976:JS851994 TO851976:TO851994 ADK851976:ADK851994 ANG851976:ANG851994 AXC851976:AXC851994 BGY851976:BGY851994 BQU851976:BQU851994 CAQ851976:CAQ851994 CKM851976:CKM851994 CUI851976:CUI851994 DEE851976:DEE851994 DOA851976:DOA851994 DXW851976:DXW851994 EHS851976:EHS851994 ERO851976:ERO851994 FBK851976:FBK851994 FLG851976:FLG851994 FVC851976:FVC851994 GEY851976:GEY851994 GOU851976:GOU851994 GYQ851976:GYQ851994 HIM851976:HIM851994 HSI851976:HSI851994 ICE851976:ICE851994 IMA851976:IMA851994 IVW851976:IVW851994 JFS851976:JFS851994 JPO851976:JPO851994 JZK851976:JZK851994 KJG851976:KJG851994 KTC851976:KTC851994 LCY851976:LCY851994 LMU851976:LMU851994 LWQ851976:LWQ851994 MGM851976:MGM851994 MQI851976:MQI851994 NAE851976:NAE851994 NKA851976:NKA851994 NTW851976:NTW851994 ODS851976:ODS851994 ONO851976:ONO851994 OXK851976:OXK851994 PHG851976:PHG851994 PRC851976:PRC851994 QAY851976:QAY851994 QKU851976:QKU851994 QUQ851976:QUQ851994 REM851976:REM851994 ROI851976:ROI851994 RYE851976:RYE851994 SIA851976:SIA851994 SRW851976:SRW851994 TBS851976:TBS851994 TLO851976:TLO851994 TVK851976:TVK851994 UFG851976:UFG851994 UPC851976:UPC851994 UYY851976:UYY851994 VIU851976:VIU851994 VSQ851976:VSQ851994 WCM851976:WCM851994 WMI851976:WMI851994 WWE851976:WWE851994 W917512:W917530 JS917512:JS917530 TO917512:TO917530 ADK917512:ADK917530 ANG917512:ANG917530 AXC917512:AXC917530 BGY917512:BGY917530 BQU917512:BQU917530 CAQ917512:CAQ917530 CKM917512:CKM917530 CUI917512:CUI917530 DEE917512:DEE917530 DOA917512:DOA917530 DXW917512:DXW917530 EHS917512:EHS917530 ERO917512:ERO917530 FBK917512:FBK917530 FLG917512:FLG917530 FVC917512:FVC917530 GEY917512:GEY917530 GOU917512:GOU917530 GYQ917512:GYQ917530 HIM917512:HIM917530 HSI917512:HSI917530 ICE917512:ICE917530 IMA917512:IMA917530 IVW917512:IVW917530 JFS917512:JFS917530 JPO917512:JPO917530 JZK917512:JZK917530 KJG917512:KJG917530 KTC917512:KTC917530 LCY917512:LCY917530 LMU917512:LMU917530 LWQ917512:LWQ917530 MGM917512:MGM917530 MQI917512:MQI917530 NAE917512:NAE917530 NKA917512:NKA917530 NTW917512:NTW917530 ODS917512:ODS917530 ONO917512:ONO917530 OXK917512:OXK917530 PHG917512:PHG917530 PRC917512:PRC917530 QAY917512:QAY917530 QKU917512:QKU917530 QUQ917512:QUQ917530 REM917512:REM917530 ROI917512:ROI917530 RYE917512:RYE917530 SIA917512:SIA917530 SRW917512:SRW917530 TBS917512:TBS917530 TLO917512:TLO917530 TVK917512:TVK917530 UFG917512:UFG917530 UPC917512:UPC917530 UYY917512:UYY917530 VIU917512:VIU917530 VSQ917512:VSQ917530 WCM917512:WCM917530 WMI917512:WMI917530 WWE917512:WWE917530 W983048:W983066 JS983048:JS983066 TO983048:TO983066 ADK983048:ADK983066 ANG983048:ANG983066 AXC983048:AXC983066 BGY983048:BGY983066 BQU983048:BQU983066 CAQ983048:CAQ983066 CKM983048:CKM983066 CUI983048:CUI983066 DEE983048:DEE983066 DOA983048:DOA983066 DXW983048:DXW983066 EHS983048:EHS983066 ERO983048:ERO983066 FBK983048:FBK983066 FLG983048:FLG983066 FVC983048:FVC983066 GEY983048:GEY983066 GOU983048:GOU983066 GYQ983048:GYQ983066 HIM983048:HIM983066 HSI983048:HSI983066 ICE983048:ICE983066 IMA983048:IMA983066 IVW983048:IVW983066 JFS983048:JFS983066 JPO983048:JPO983066 JZK983048:JZK983066 KJG983048:KJG983066 KTC983048:KTC983066 LCY983048:LCY983066 LMU983048:LMU983066 LWQ983048:LWQ983066 MGM983048:MGM983066 MQI983048:MQI983066 NAE983048:NAE983066 NKA983048:NKA983066 NTW983048:NTW983066 ODS983048:ODS983066 ONO983048:ONO983066 OXK983048:OXK983066 PHG983048:PHG983066 PRC983048:PRC983066 QAY983048:QAY983066 QKU983048:QKU983066 QUQ983048:QUQ983066 REM983048:REM983066 ROI983048:ROI983066 RYE983048:RYE983066 SIA983048:SIA983066 SRW983048:SRW983066 TBS983048:TBS983066 TLO983048:TLO983066 TVK983048:TVK983066 UFG983048:UFG983066 UPC983048:UPC983066 UYY983048:UYY983066 VIU983048:VIU983066 VSQ983048:VSQ983066 WCM983048:WCM983066 WMI983048:WMI983066 WWE983048:WWE983066" xr:uid="{00000000-0002-0000-0700-000012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Q8:Q26 JM8:JM26 TI8:TI26 ADE8:ADE26 ANA8:ANA26 AWW8:AWW26 BGS8:BGS26 BQO8:BQO26 CAK8:CAK26 CKG8:CKG26 CUC8:CUC26 DDY8:DDY26 DNU8:DNU26 DXQ8:DXQ26 EHM8:EHM26 ERI8:ERI26 FBE8:FBE26 FLA8:FLA26 FUW8:FUW26 GES8:GES26 GOO8:GOO26 GYK8:GYK26 HIG8:HIG26 HSC8:HSC26 IBY8:IBY26 ILU8:ILU26 IVQ8:IVQ26 JFM8:JFM26 JPI8:JPI26 JZE8:JZE26 KJA8:KJA26 KSW8:KSW26 LCS8:LCS26 LMO8:LMO26 LWK8:LWK26 MGG8:MGG26 MQC8:MQC26 MZY8:MZY26 NJU8:NJU26 NTQ8:NTQ26 ODM8:ODM26 ONI8:ONI26 OXE8:OXE26 PHA8:PHA26 PQW8:PQW26 QAS8:QAS26 QKO8:QKO26 QUK8:QUK26 REG8:REG26 ROC8:ROC26 RXY8:RXY26 SHU8:SHU26 SRQ8:SRQ26 TBM8:TBM26 TLI8:TLI26 TVE8:TVE26 UFA8:UFA26 UOW8:UOW26 UYS8:UYS26 VIO8:VIO26 VSK8:VSK26 WCG8:WCG26 WMC8:WMC26 WVY8:WVY26 Q65544:Q65562 JM65544:JM65562 TI65544:TI65562 ADE65544:ADE65562 ANA65544:ANA65562 AWW65544:AWW65562 BGS65544:BGS65562 BQO65544:BQO65562 CAK65544:CAK65562 CKG65544:CKG65562 CUC65544:CUC65562 DDY65544:DDY65562 DNU65544:DNU65562 DXQ65544:DXQ65562 EHM65544:EHM65562 ERI65544:ERI65562 FBE65544:FBE65562 FLA65544:FLA65562 FUW65544:FUW65562 GES65544:GES65562 GOO65544:GOO65562 GYK65544:GYK65562 HIG65544:HIG65562 HSC65544:HSC65562 IBY65544:IBY65562 ILU65544:ILU65562 IVQ65544:IVQ65562 JFM65544:JFM65562 JPI65544:JPI65562 JZE65544:JZE65562 KJA65544:KJA65562 KSW65544:KSW65562 LCS65544:LCS65562 LMO65544:LMO65562 LWK65544:LWK65562 MGG65544:MGG65562 MQC65544:MQC65562 MZY65544:MZY65562 NJU65544:NJU65562 NTQ65544:NTQ65562 ODM65544:ODM65562 ONI65544:ONI65562 OXE65544:OXE65562 PHA65544:PHA65562 PQW65544:PQW65562 QAS65544:QAS65562 QKO65544:QKO65562 QUK65544:QUK65562 REG65544:REG65562 ROC65544:ROC65562 RXY65544:RXY65562 SHU65544:SHU65562 SRQ65544:SRQ65562 TBM65544:TBM65562 TLI65544:TLI65562 TVE65544:TVE65562 UFA65544:UFA65562 UOW65544:UOW65562 UYS65544:UYS65562 VIO65544:VIO65562 VSK65544:VSK65562 WCG65544:WCG65562 WMC65544:WMC65562 WVY65544:WVY65562 Q131080:Q131098 JM131080:JM131098 TI131080:TI131098 ADE131080:ADE131098 ANA131080:ANA131098 AWW131080:AWW131098 BGS131080:BGS131098 BQO131080:BQO131098 CAK131080:CAK131098 CKG131080:CKG131098 CUC131080:CUC131098 DDY131080:DDY131098 DNU131080:DNU131098 DXQ131080:DXQ131098 EHM131080:EHM131098 ERI131080:ERI131098 FBE131080:FBE131098 FLA131080:FLA131098 FUW131080:FUW131098 GES131080:GES131098 GOO131080:GOO131098 GYK131080:GYK131098 HIG131080:HIG131098 HSC131080:HSC131098 IBY131080:IBY131098 ILU131080:ILU131098 IVQ131080:IVQ131098 JFM131080:JFM131098 JPI131080:JPI131098 JZE131080:JZE131098 KJA131080:KJA131098 KSW131080:KSW131098 LCS131080:LCS131098 LMO131080:LMO131098 LWK131080:LWK131098 MGG131080:MGG131098 MQC131080:MQC131098 MZY131080:MZY131098 NJU131080:NJU131098 NTQ131080:NTQ131098 ODM131080:ODM131098 ONI131080:ONI131098 OXE131080:OXE131098 PHA131080:PHA131098 PQW131080:PQW131098 QAS131080:QAS131098 QKO131080:QKO131098 QUK131080:QUK131098 REG131080:REG131098 ROC131080:ROC131098 RXY131080:RXY131098 SHU131080:SHU131098 SRQ131080:SRQ131098 TBM131080:TBM131098 TLI131080:TLI131098 TVE131080:TVE131098 UFA131080:UFA131098 UOW131080:UOW131098 UYS131080:UYS131098 VIO131080:VIO131098 VSK131080:VSK131098 WCG131080:WCG131098 WMC131080:WMC131098 WVY131080:WVY131098 Q196616:Q196634 JM196616:JM196634 TI196616:TI196634 ADE196616:ADE196634 ANA196616:ANA196634 AWW196616:AWW196634 BGS196616:BGS196634 BQO196616:BQO196634 CAK196616:CAK196634 CKG196616:CKG196634 CUC196616:CUC196634 DDY196616:DDY196634 DNU196616:DNU196634 DXQ196616:DXQ196634 EHM196616:EHM196634 ERI196616:ERI196634 FBE196616:FBE196634 FLA196616:FLA196634 FUW196616:FUW196634 GES196616:GES196634 GOO196616:GOO196634 GYK196616:GYK196634 HIG196616:HIG196634 HSC196616:HSC196634 IBY196616:IBY196634 ILU196616:ILU196634 IVQ196616:IVQ196634 JFM196616:JFM196634 JPI196616:JPI196634 JZE196616:JZE196634 KJA196616:KJA196634 KSW196616:KSW196634 LCS196616:LCS196634 LMO196616:LMO196634 LWK196616:LWK196634 MGG196616:MGG196634 MQC196616:MQC196634 MZY196616:MZY196634 NJU196616:NJU196634 NTQ196616:NTQ196634 ODM196616:ODM196634 ONI196616:ONI196634 OXE196616:OXE196634 PHA196616:PHA196634 PQW196616:PQW196634 QAS196616:QAS196634 QKO196616:QKO196634 QUK196616:QUK196634 REG196616:REG196634 ROC196616:ROC196634 RXY196616:RXY196634 SHU196616:SHU196634 SRQ196616:SRQ196634 TBM196616:TBM196634 TLI196616:TLI196634 TVE196616:TVE196634 UFA196616:UFA196634 UOW196616:UOW196634 UYS196616:UYS196634 VIO196616:VIO196634 VSK196616:VSK196634 WCG196616:WCG196634 WMC196616:WMC196634 WVY196616:WVY196634 Q262152:Q262170 JM262152:JM262170 TI262152:TI262170 ADE262152:ADE262170 ANA262152:ANA262170 AWW262152:AWW262170 BGS262152:BGS262170 BQO262152:BQO262170 CAK262152:CAK262170 CKG262152:CKG262170 CUC262152:CUC262170 DDY262152:DDY262170 DNU262152:DNU262170 DXQ262152:DXQ262170 EHM262152:EHM262170 ERI262152:ERI262170 FBE262152:FBE262170 FLA262152:FLA262170 FUW262152:FUW262170 GES262152:GES262170 GOO262152:GOO262170 GYK262152:GYK262170 HIG262152:HIG262170 HSC262152:HSC262170 IBY262152:IBY262170 ILU262152:ILU262170 IVQ262152:IVQ262170 JFM262152:JFM262170 JPI262152:JPI262170 JZE262152:JZE262170 KJA262152:KJA262170 KSW262152:KSW262170 LCS262152:LCS262170 LMO262152:LMO262170 LWK262152:LWK262170 MGG262152:MGG262170 MQC262152:MQC262170 MZY262152:MZY262170 NJU262152:NJU262170 NTQ262152:NTQ262170 ODM262152:ODM262170 ONI262152:ONI262170 OXE262152:OXE262170 PHA262152:PHA262170 PQW262152:PQW262170 QAS262152:QAS262170 QKO262152:QKO262170 QUK262152:QUK262170 REG262152:REG262170 ROC262152:ROC262170 RXY262152:RXY262170 SHU262152:SHU262170 SRQ262152:SRQ262170 TBM262152:TBM262170 TLI262152:TLI262170 TVE262152:TVE262170 UFA262152:UFA262170 UOW262152:UOW262170 UYS262152:UYS262170 VIO262152:VIO262170 VSK262152:VSK262170 WCG262152:WCG262170 WMC262152:WMC262170 WVY262152:WVY262170 Q327688:Q327706 JM327688:JM327706 TI327688:TI327706 ADE327688:ADE327706 ANA327688:ANA327706 AWW327688:AWW327706 BGS327688:BGS327706 BQO327688:BQO327706 CAK327688:CAK327706 CKG327688:CKG327706 CUC327688:CUC327706 DDY327688:DDY327706 DNU327688:DNU327706 DXQ327688:DXQ327706 EHM327688:EHM327706 ERI327688:ERI327706 FBE327688:FBE327706 FLA327688:FLA327706 FUW327688:FUW327706 GES327688:GES327706 GOO327688:GOO327706 GYK327688:GYK327706 HIG327688:HIG327706 HSC327688:HSC327706 IBY327688:IBY327706 ILU327688:ILU327706 IVQ327688:IVQ327706 JFM327688:JFM327706 JPI327688:JPI327706 JZE327688:JZE327706 KJA327688:KJA327706 KSW327688:KSW327706 LCS327688:LCS327706 LMO327688:LMO327706 LWK327688:LWK327706 MGG327688:MGG327706 MQC327688:MQC327706 MZY327688:MZY327706 NJU327688:NJU327706 NTQ327688:NTQ327706 ODM327688:ODM327706 ONI327688:ONI327706 OXE327688:OXE327706 PHA327688:PHA327706 PQW327688:PQW327706 QAS327688:QAS327706 QKO327688:QKO327706 QUK327688:QUK327706 REG327688:REG327706 ROC327688:ROC327706 RXY327688:RXY327706 SHU327688:SHU327706 SRQ327688:SRQ327706 TBM327688:TBM327706 TLI327688:TLI327706 TVE327688:TVE327706 UFA327688:UFA327706 UOW327688:UOW327706 UYS327688:UYS327706 VIO327688:VIO327706 VSK327688:VSK327706 WCG327688:WCG327706 WMC327688:WMC327706 WVY327688:WVY327706 Q393224:Q393242 JM393224:JM393242 TI393224:TI393242 ADE393224:ADE393242 ANA393224:ANA393242 AWW393224:AWW393242 BGS393224:BGS393242 BQO393224:BQO393242 CAK393224:CAK393242 CKG393224:CKG393242 CUC393224:CUC393242 DDY393224:DDY393242 DNU393224:DNU393242 DXQ393224:DXQ393242 EHM393224:EHM393242 ERI393224:ERI393242 FBE393224:FBE393242 FLA393224:FLA393242 FUW393224:FUW393242 GES393224:GES393242 GOO393224:GOO393242 GYK393224:GYK393242 HIG393224:HIG393242 HSC393224:HSC393242 IBY393224:IBY393242 ILU393224:ILU393242 IVQ393224:IVQ393242 JFM393224:JFM393242 JPI393224:JPI393242 JZE393224:JZE393242 KJA393224:KJA393242 KSW393224:KSW393242 LCS393224:LCS393242 LMO393224:LMO393242 LWK393224:LWK393242 MGG393224:MGG393242 MQC393224:MQC393242 MZY393224:MZY393242 NJU393224:NJU393242 NTQ393224:NTQ393242 ODM393224:ODM393242 ONI393224:ONI393242 OXE393224:OXE393242 PHA393224:PHA393242 PQW393224:PQW393242 QAS393224:QAS393242 QKO393224:QKO393242 QUK393224:QUK393242 REG393224:REG393242 ROC393224:ROC393242 RXY393224:RXY393242 SHU393224:SHU393242 SRQ393224:SRQ393242 TBM393224:TBM393242 TLI393224:TLI393242 TVE393224:TVE393242 UFA393224:UFA393242 UOW393224:UOW393242 UYS393224:UYS393242 VIO393224:VIO393242 VSK393224:VSK393242 WCG393224:WCG393242 WMC393224:WMC393242 WVY393224:WVY393242 Q458760:Q458778 JM458760:JM458778 TI458760:TI458778 ADE458760:ADE458778 ANA458760:ANA458778 AWW458760:AWW458778 BGS458760:BGS458778 BQO458760:BQO458778 CAK458760:CAK458778 CKG458760:CKG458778 CUC458760:CUC458778 DDY458760:DDY458778 DNU458760:DNU458778 DXQ458760:DXQ458778 EHM458760:EHM458778 ERI458760:ERI458778 FBE458760:FBE458778 FLA458760:FLA458778 FUW458760:FUW458778 GES458760:GES458778 GOO458760:GOO458778 GYK458760:GYK458778 HIG458760:HIG458778 HSC458760:HSC458778 IBY458760:IBY458778 ILU458760:ILU458778 IVQ458760:IVQ458778 JFM458760:JFM458778 JPI458760:JPI458778 JZE458760:JZE458778 KJA458760:KJA458778 KSW458760:KSW458778 LCS458760:LCS458778 LMO458760:LMO458778 LWK458760:LWK458778 MGG458760:MGG458778 MQC458760:MQC458778 MZY458760:MZY458778 NJU458760:NJU458778 NTQ458760:NTQ458778 ODM458760:ODM458778 ONI458760:ONI458778 OXE458760:OXE458778 PHA458760:PHA458778 PQW458760:PQW458778 QAS458760:QAS458778 QKO458760:QKO458778 QUK458760:QUK458778 REG458760:REG458778 ROC458760:ROC458778 RXY458760:RXY458778 SHU458760:SHU458778 SRQ458760:SRQ458778 TBM458760:TBM458778 TLI458760:TLI458778 TVE458760:TVE458778 UFA458760:UFA458778 UOW458760:UOW458778 UYS458760:UYS458778 VIO458760:VIO458778 VSK458760:VSK458778 WCG458760:WCG458778 WMC458760:WMC458778 WVY458760:WVY458778 Q524296:Q524314 JM524296:JM524314 TI524296:TI524314 ADE524296:ADE524314 ANA524296:ANA524314 AWW524296:AWW524314 BGS524296:BGS524314 BQO524296:BQO524314 CAK524296:CAK524314 CKG524296:CKG524314 CUC524296:CUC524314 DDY524296:DDY524314 DNU524296:DNU524314 DXQ524296:DXQ524314 EHM524296:EHM524314 ERI524296:ERI524314 FBE524296:FBE524314 FLA524296:FLA524314 FUW524296:FUW524314 GES524296:GES524314 GOO524296:GOO524314 GYK524296:GYK524314 HIG524296:HIG524314 HSC524296:HSC524314 IBY524296:IBY524314 ILU524296:ILU524314 IVQ524296:IVQ524314 JFM524296:JFM524314 JPI524296:JPI524314 JZE524296:JZE524314 KJA524296:KJA524314 KSW524296:KSW524314 LCS524296:LCS524314 LMO524296:LMO524314 LWK524296:LWK524314 MGG524296:MGG524314 MQC524296:MQC524314 MZY524296:MZY524314 NJU524296:NJU524314 NTQ524296:NTQ524314 ODM524296:ODM524314 ONI524296:ONI524314 OXE524296:OXE524314 PHA524296:PHA524314 PQW524296:PQW524314 QAS524296:QAS524314 QKO524296:QKO524314 QUK524296:QUK524314 REG524296:REG524314 ROC524296:ROC524314 RXY524296:RXY524314 SHU524296:SHU524314 SRQ524296:SRQ524314 TBM524296:TBM524314 TLI524296:TLI524314 TVE524296:TVE524314 UFA524296:UFA524314 UOW524296:UOW524314 UYS524296:UYS524314 VIO524296:VIO524314 VSK524296:VSK524314 WCG524296:WCG524314 WMC524296:WMC524314 WVY524296:WVY524314 Q589832:Q589850 JM589832:JM589850 TI589832:TI589850 ADE589832:ADE589850 ANA589832:ANA589850 AWW589832:AWW589850 BGS589832:BGS589850 BQO589832:BQO589850 CAK589832:CAK589850 CKG589832:CKG589850 CUC589832:CUC589850 DDY589832:DDY589850 DNU589832:DNU589850 DXQ589832:DXQ589850 EHM589832:EHM589850 ERI589832:ERI589850 FBE589832:FBE589850 FLA589832:FLA589850 FUW589832:FUW589850 GES589832:GES589850 GOO589832:GOO589850 GYK589832:GYK589850 HIG589832:HIG589850 HSC589832:HSC589850 IBY589832:IBY589850 ILU589832:ILU589850 IVQ589832:IVQ589850 JFM589832:JFM589850 JPI589832:JPI589850 JZE589832:JZE589850 KJA589832:KJA589850 KSW589832:KSW589850 LCS589832:LCS589850 LMO589832:LMO589850 LWK589832:LWK589850 MGG589832:MGG589850 MQC589832:MQC589850 MZY589832:MZY589850 NJU589832:NJU589850 NTQ589832:NTQ589850 ODM589832:ODM589850 ONI589832:ONI589850 OXE589832:OXE589850 PHA589832:PHA589850 PQW589832:PQW589850 QAS589832:QAS589850 QKO589832:QKO589850 QUK589832:QUK589850 REG589832:REG589850 ROC589832:ROC589850 RXY589832:RXY589850 SHU589832:SHU589850 SRQ589832:SRQ589850 TBM589832:TBM589850 TLI589832:TLI589850 TVE589832:TVE589850 UFA589832:UFA589850 UOW589832:UOW589850 UYS589832:UYS589850 VIO589832:VIO589850 VSK589832:VSK589850 WCG589832:WCG589850 WMC589832:WMC589850 WVY589832:WVY589850 Q655368:Q655386 JM655368:JM655386 TI655368:TI655386 ADE655368:ADE655386 ANA655368:ANA655386 AWW655368:AWW655386 BGS655368:BGS655386 BQO655368:BQO655386 CAK655368:CAK655386 CKG655368:CKG655386 CUC655368:CUC655386 DDY655368:DDY655386 DNU655368:DNU655386 DXQ655368:DXQ655386 EHM655368:EHM655386 ERI655368:ERI655386 FBE655368:FBE655386 FLA655368:FLA655386 FUW655368:FUW655386 GES655368:GES655386 GOO655368:GOO655386 GYK655368:GYK655386 HIG655368:HIG655386 HSC655368:HSC655386 IBY655368:IBY655386 ILU655368:ILU655386 IVQ655368:IVQ655386 JFM655368:JFM655386 JPI655368:JPI655386 JZE655368:JZE655386 KJA655368:KJA655386 KSW655368:KSW655386 LCS655368:LCS655386 LMO655368:LMO655386 LWK655368:LWK655386 MGG655368:MGG655386 MQC655368:MQC655386 MZY655368:MZY655386 NJU655368:NJU655386 NTQ655368:NTQ655386 ODM655368:ODM655386 ONI655368:ONI655386 OXE655368:OXE655386 PHA655368:PHA655386 PQW655368:PQW655386 QAS655368:QAS655386 QKO655368:QKO655386 QUK655368:QUK655386 REG655368:REG655386 ROC655368:ROC655386 RXY655368:RXY655386 SHU655368:SHU655386 SRQ655368:SRQ655386 TBM655368:TBM655386 TLI655368:TLI655386 TVE655368:TVE655386 UFA655368:UFA655386 UOW655368:UOW655386 UYS655368:UYS655386 VIO655368:VIO655386 VSK655368:VSK655386 WCG655368:WCG655386 WMC655368:WMC655386 WVY655368:WVY655386 Q720904:Q720922 JM720904:JM720922 TI720904:TI720922 ADE720904:ADE720922 ANA720904:ANA720922 AWW720904:AWW720922 BGS720904:BGS720922 BQO720904:BQO720922 CAK720904:CAK720922 CKG720904:CKG720922 CUC720904:CUC720922 DDY720904:DDY720922 DNU720904:DNU720922 DXQ720904:DXQ720922 EHM720904:EHM720922 ERI720904:ERI720922 FBE720904:FBE720922 FLA720904:FLA720922 FUW720904:FUW720922 GES720904:GES720922 GOO720904:GOO720922 GYK720904:GYK720922 HIG720904:HIG720922 HSC720904:HSC720922 IBY720904:IBY720922 ILU720904:ILU720922 IVQ720904:IVQ720922 JFM720904:JFM720922 JPI720904:JPI720922 JZE720904:JZE720922 KJA720904:KJA720922 KSW720904:KSW720922 LCS720904:LCS720922 LMO720904:LMO720922 LWK720904:LWK720922 MGG720904:MGG720922 MQC720904:MQC720922 MZY720904:MZY720922 NJU720904:NJU720922 NTQ720904:NTQ720922 ODM720904:ODM720922 ONI720904:ONI720922 OXE720904:OXE720922 PHA720904:PHA720922 PQW720904:PQW720922 QAS720904:QAS720922 QKO720904:QKO720922 QUK720904:QUK720922 REG720904:REG720922 ROC720904:ROC720922 RXY720904:RXY720922 SHU720904:SHU720922 SRQ720904:SRQ720922 TBM720904:TBM720922 TLI720904:TLI720922 TVE720904:TVE720922 UFA720904:UFA720922 UOW720904:UOW720922 UYS720904:UYS720922 VIO720904:VIO720922 VSK720904:VSK720922 WCG720904:WCG720922 WMC720904:WMC720922 WVY720904:WVY720922 Q786440:Q786458 JM786440:JM786458 TI786440:TI786458 ADE786440:ADE786458 ANA786440:ANA786458 AWW786440:AWW786458 BGS786440:BGS786458 BQO786440:BQO786458 CAK786440:CAK786458 CKG786440:CKG786458 CUC786440:CUC786458 DDY786440:DDY786458 DNU786440:DNU786458 DXQ786440:DXQ786458 EHM786440:EHM786458 ERI786440:ERI786458 FBE786440:FBE786458 FLA786440:FLA786458 FUW786440:FUW786458 GES786440:GES786458 GOO786440:GOO786458 GYK786440:GYK786458 HIG786440:HIG786458 HSC786440:HSC786458 IBY786440:IBY786458 ILU786440:ILU786458 IVQ786440:IVQ786458 JFM786440:JFM786458 JPI786440:JPI786458 JZE786440:JZE786458 KJA786440:KJA786458 KSW786440:KSW786458 LCS786440:LCS786458 LMO786440:LMO786458 LWK786440:LWK786458 MGG786440:MGG786458 MQC786440:MQC786458 MZY786440:MZY786458 NJU786440:NJU786458 NTQ786440:NTQ786458 ODM786440:ODM786458 ONI786440:ONI786458 OXE786440:OXE786458 PHA786440:PHA786458 PQW786440:PQW786458 QAS786440:QAS786458 QKO786440:QKO786458 QUK786440:QUK786458 REG786440:REG786458 ROC786440:ROC786458 RXY786440:RXY786458 SHU786440:SHU786458 SRQ786440:SRQ786458 TBM786440:TBM786458 TLI786440:TLI786458 TVE786440:TVE786458 UFA786440:UFA786458 UOW786440:UOW786458 UYS786440:UYS786458 VIO786440:VIO786458 VSK786440:VSK786458 WCG786440:WCG786458 WMC786440:WMC786458 WVY786440:WVY786458 Q851976:Q851994 JM851976:JM851994 TI851976:TI851994 ADE851976:ADE851994 ANA851976:ANA851994 AWW851976:AWW851994 BGS851976:BGS851994 BQO851976:BQO851994 CAK851976:CAK851994 CKG851976:CKG851994 CUC851976:CUC851994 DDY851976:DDY851994 DNU851976:DNU851994 DXQ851976:DXQ851994 EHM851976:EHM851994 ERI851976:ERI851994 FBE851976:FBE851994 FLA851976:FLA851994 FUW851976:FUW851994 GES851976:GES851994 GOO851976:GOO851994 GYK851976:GYK851994 HIG851976:HIG851994 HSC851976:HSC851994 IBY851976:IBY851994 ILU851976:ILU851994 IVQ851976:IVQ851994 JFM851976:JFM851994 JPI851976:JPI851994 JZE851976:JZE851994 KJA851976:KJA851994 KSW851976:KSW851994 LCS851976:LCS851994 LMO851976:LMO851994 LWK851976:LWK851994 MGG851976:MGG851994 MQC851976:MQC851994 MZY851976:MZY851994 NJU851976:NJU851994 NTQ851976:NTQ851994 ODM851976:ODM851994 ONI851976:ONI851994 OXE851976:OXE851994 PHA851976:PHA851994 PQW851976:PQW851994 QAS851976:QAS851994 QKO851976:QKO851994 QUK851976:QUK851994 REG851976:REG851994 ROC851976:ROC851994 RXY851976:RXY851994 SHU851976:SHU851994 SRQ851976:SRQ851994 TBM851976:TBM851994 TLI851976:TLI851994 TVE851976:TVE851994 UFA851976:UFA851994 UOW851976:UOW851994 UYS851976:UYS851994 VIO851976:VIO851994 VSK851976:VSK851994 WCG851976:WCG851994 WMC851976:WMC851994 WVY851976:WVY851994 Q917512:Q917530 JM917512:JM917530 TI917512:TI917530 ADE917512:ADE917530 ANA917512:ANA917530 AWW917512:AWW917530 BGS917512:BGS917530 BQO917512:BQO917530 CAK917512:CAK917530 CKG917512:CKG917530 CUC917512:CUC917530 DDY917512:DDY917530 DNU917512:DNU917530 DXQ917512:DXQ917530 EHM917512:EHM917530 ERI917512:ERI917530 FBE917512:FBE917530 FLA917512:FLA917530 FUW917512:FUW917530 GES917512:GES917530 GOO917512:GOO917530 GYK917512:GYK917530 HIG917512:HIG917530 HSC917512:HSC917530 IBY917512:IBY917530 ILU917512:ILU917530 IVQ917512:IVQ917530 JFM917512:JFM917530 JPI917512:JPI917530 JZE917512:JZE917530 KJA917512:KJA917530 KSW917512:KSW917530 LCS917512:LCS917530 LMO917512:LMO917530 LWK917512:LWK917530 MGG917512:MGG917530 MQC917512:MQC917530 MZY917512:MZY917530 NJU917512:NJU917530 NTQ917512:NTQ917530 ODM917512:ODM917530 ONI917512:ONI917530 OXE917512:OXE917530 PHA917512:PHA917530 PQW917512:PQW917530 QAS917512:QAS917530 QKO917512:QKO917530 QUK917512:QUK917530 REG917512:REG917530 ROC917512:ROC917530 RXY917512:RXY917530 SHU917512:SHU917530 SRQ917512:SRQ917530 TBM917512:TBM917530 TLI917512:TLI917530 TVE917512:TVE917530 UFA917512:UFA917530 UOW917512:UOW917530 UYS917512:UYS917530 VIO917512:VIO917530 VSK917512:VSK917530 WCG917512:WCG917530 WMC917512:WMC917530 WVY917512:WVY917530 Q983048:Q983066 JM983048:JM983066 TI983048:TI983066 ADE983048:ADE983066 ANA983048:ANA983066 AWW983048:AWW983066 BGS983048:BGS983066 BQO983048:BQO983066 CAK983048:CAK983066 CKG983048:CKG983066 CUC983048:CUC983066 DDY983048:DDY983066 DNU983048:DNU983066 DXQ983048:DXQ983066 EHM983048:EHM983066 ERI983048:ERI983066 FBE983048:FBE983066 FLA983048:FLA983066 FUW983048:FUW983066 GES983048:GES983066 GOO983048:GOO983066 GYK983048:GYK983066 HIG983048:HIG983066 HSC983048:HSC983066 IBY983048:IBY983066 ILU983048:ILU983066 IVQ983048:IVQ983066 JFM983048:JFM983066 JPI983048:JPI983066 JZE983048:JZE983066 KJA983048:KJA983066 KSW983048:KSW983066 LCS983048:LCS983066 LMO983048:LMO983066 LWK983048:LWK983066 MGG983048:MGG983066 MQC983048:MQC983066 MZY983048:MZY983066 NJU983048:NJU983066 NTQ983048:NTQ983066 ODM983048:ODM983066 ONI983048:ONI983066 OXE983048:OXE983066 PHA983048:PHA983066 PQW983048:PQW983066 QAS983048:QAS983066 QKO983048:QKO983066 QUK983048:QUK983066 REG983048:REG983066 ROC983048:ROC983066 RXY983048:RXY983066 SHU983048:SHU983066 SRQ983048:SRQ983066 TBM983048:TBM983066 TLI983048:TLI983066 TVE983048:TVE983066 UFA983048:UFA983066 UOW983048:UOW983066 UYS983048:UYS983066 VIO983048:VIO983066 VSK983048:VSK983066 WCG983048:WCG983066 WMC983048:WMC983066 WVY983048:WVY983066" xr:uid="{00000000-0002-0000-0700-000013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R8:R26 JN8:JN26 TJ8:TJ26 ADF8:ADF26 ANB8:ANB26 AWX8:AWX26 BGT8:BGT26 BQP8:BQP26 CAL8:CAL26 CKH8:CKH26 CUD8:CUD26 DDZ8:DDZ26 DNV8:DNV26 DXR8:DXR26 EHN8:EHN26 ERJ8:ERJ26 FBF8:FBF26 FLB8:FLB26 FUX8:FUX26 GET8:GET26 GOP8:GOP26 GYL8:GYL26 HIH8:HIH26 HSD8:HSD26 IBZ8:IBZ26 ILV8:ILV26 IVR8:IVR26 JFN8:JFN26 JPJ8:JPJ26 JZF8:JZF26 KJB8:KJB26 KSX8:KSX26 LCT8:LCT26 LMP8:LMP26 LWL8:LWL26 MGH8:MGH26 MQD8:MQD26 MZZ8:MZZ26 NJV8:NJV26 NTR8:NTR26 ODN8:ODN26 ONJ8:ONJ26 OXF8:OXF26 PHB8:PHB26 PQX8:PQX26 QAT8:QAT26 QKP8:QKP26 QUL8:QUL26 REH8:REH26 ROD8:ROD26 RXZ8:RXZ26 SHV8:SHV26 SRR8:SRR26 TBN8:TBN26 TLJ8:TLJ26 TVF8:TVF26 UFB8:UFB26 UOX8:UOX26 UYT8:UYT26 VIP8:VIP26 VSL8:VSL26 WCH8:WCH26 WMD8:WMD26 WVZ8:WVZ26 R65544:R65562 JN65544:JN65562 TJ65544:TJ65562 ADF65544:ADF65562 ANB65544:ANB65562 AWX65544:AWX65562 BGT65544:BGT65562 BQP65544:BQP65562 CAL65544:CAL65562 CKH65544:CKH65562 CUD65544:CUD65562 DDZ65544:DDZ65562 DNV65544:DNV65562 DXR65544:DXR65562 EHN65544:EHN65562 ERJ65544:ERJ65562 FBF65544:FBF65562 FLB65544:FLB65562 FUX65544:FUX65562 GET65544:GET65562 GOP65544:GOP65562 GYL65544:GYL65562 HIH65544:HIH65562 HSD65544:HSD65562 IBZ65544:IBZ65562 ILV65544:ILV65562 IVR65544:IVR65562 JFN65544:JFN65562 JPJ65544:JPJ65562 JZF65544:JZF65562 KJB65544:KJB65562 KSX65544:KSX65562 LCT65544:LCT65562 LMP65544:LMP65562 LWL65544:LWL65562 MGH65544:MGH65562 MQD65544:MQD65562 MZZ65544:MZZ65562 NJV65544:NJV65562 NTR65544:NTR65562 ODN65544:ODN65562 ONJ65544:ONJ65562 OXF65544:OXF65562 PHB65544:PHB65562 PQX65544:PQX65562 QAT65544:QAT65562 QKP65544:QKP65562 QUL65544:QUL65562 REH65544:REH65562 ROD65544:ROD65562 RXZ65544:RXZ65562 SHV65544:SHV65562 SRR65544:SRR65562 TBN65544:TBN65562 TLJ65544:TLJ65562 TVF65544:TVF65562 UFB65544:UFB65562 UOX65544:UOX65562 UYT65544:UYT65562 VIP65544:VIP65562 VSL65544:VSL65562 WCH65544:WCH65562 WMD65544:WMD65562 WVZ65544:WVZ65562 R131080:R131098 JN131080:JN131098 TJ131080:TJ131098 ADF131080:ADF131098 ANB131080:ANB131098 AWX131080:AWX131098 BGT131080:BGT131098 BQP131080:BQP131098 CAL131080:CAL131098 CKH131080:CKH131098 CUD131080:CUD131098 DDZ131080:DDZ131098 DNV131080:DNV131098 DXR131080:DXR131098 EHN131080:EHN131098 ERJ131080:ERJ131098 FBF131080:FBF131098 FLB131080:FLB131098 FUX131080:FUX131098 GET131080:GET131098 GOP131080:GOP131098 GYL131080:GYL131098 HIH131080:HIH131098 HSD131080:HSD131098 IBZ131080:IBZ131098 ILV131080:ILV131098 IVR131080:IVR131098 JFN131080:JFN131098 JPJ131080:JPJ131098 JZF131080:JZF131098 KJB131080:KJB131098 KSX131080:KSX131098 LCT131080:LCT131098 LMP131080:LMP131098 LWL131080:LWL131098 MGH131080:MGH131098 MQD131080:MQD131098 MZZ131080:MZZ131098 NJV131080:NJV131098 NTR131080:NTR131098 ODN131080:ODN131098 ONJ131080:ONJ131098 OXF131080:OXF131098 PHB131080:PHB131098 PQX131080:PQX131098 QAT131080:QAT131098 QKP131080:QKP131098 QUL131080:QUL131098 REH131080:REH131098 ROD131080:ROD131098 RXZ131080:RXZ131098 SHV131080:SHV131098 SRR131080:SRR131098 TBN131080:TBN131098 TLJ131080:TLJ131098 TVF131080:TVF131098 UFB131080:UFB131098 UOX131080:UOX131098 UYT131080:UYT131098 VIP131080:VIP131098 VSL131080:VSL131098 WCH131080:WCH131098 WMD131080:WMD131098 WVZ131080:WVZ131098 R196616:R196634 JN196616:JN196634 TJ196616:TJ196634 ADF196616:ADF196634 ANB196616:ANB196634 AWX196616:AWX196634 BGT196616:BGT196634 BQP196616:BQP196634 CAL196616:CAL196634 CKH196616:CKH196634 CUD196616:CUD196634 DDZ196616:DDZ196634 DNV196616:DNV196634 DXR196616:DXR196634 EHN196616:EHN196634 ERJ196616:ERJ196634 FBF196616:FBF196634 FLB196616:FLB196634 FUX196616:FUX196634 GET196616:GET196634 GOP196616:GOP196634 GYL196616:GYL196634 HIH196616:HIH196634 HSD196616:HSD196634 IBZ196616:IBZ196634 ILV196616:ILV196634 IVR196616:IVR196634 JFN196616:JFN196634 JPJ196616:JPJ196634 JZF196616:JZF196634 KJB196616:KJB196634 KSX196616:KSX196634 LCT196616:LCT196634 LMP196616:LMP196634 LWL196616:LWL196634 MGH196616:MGH196634 MQD196616:MQD196634 MZZ196616:MZZ196634 NJV196616:NJV196634 NTR196616:NTR196634 ODN196616:ODN196634 ONJ196616:ONJ196634 OXF196616:OXF196634 PHB196616:PHB196634 PQX196616:PQX196634 QAT196616:QAT196634 QKP196616:QKP196634 QUL196616:QUL196634 REH196616:REH196634 ROD196616:ROD196634 RXZ196616:RXZ196634 SHV196616:SHV196634 SRR196616:SRR196634 TBN196616:TBN196634 TLJ196616:TLJ196634 TVF196616:TVF196634 UFB196616:UFB196634 UOX196616:UOX196634 UYT196616:UYT196634 VIP196616:VIP196634 VSL196616:VSL196634 WCH196616:WCH196634 WMD196616:WMD196634 WVZ196616:WVZ196634 R262152:R262170 JN262152:JN262170 TJ262152:TJ262170 ADF262152:ADF262170 ANB262152:ANB262170 AWX262152:AWX262170 BGT262152:BGT262170 BQP262152:BQP262170 CAL262152:CAL262170 CKH262152:CKH262170 CUD262152:CUD262170 DDZ262152:DDZ262170 DNV262152:DNV262170 DXR262152:DXR262170 EHN262152:EHN262170 ERJ262152:ERJ262170 FBF262152:FBF262170 FLB262152:FLB262170 FUX262152:FUX262170 GET262152:GET262170 GOP262152:GOP262170 GYL262152:GYL262170 HIH262152:HIH262170 HSD262152:HSD262170 IBZ262152:IBZ262170 ILV262152:ILV262170 IVR262152:IVR262170 JFN262152:JFN262170 JPJ262152:JPJ262170 JZF262152:JZF262170 KJB262152:KJB262170 KSX262152:KSX262170 LCT262152:LCT262170 LMP262152:LMP262170 LWL262152:LWL262170 MGH262152:MGH262170 MQD262152:MQD262170 MZZ262152:MZZ262170 NJV262152:NJV262170 NTR262152:NTR262170 ODN262152:ODN262170 ONJ262152:ONJ262170 OXF262152:OXF262170 PHB262152:PHB262170 PQX262152:PQX262170 QAT262152:QAT262170 QKP262152:QKP262170 QUL262152:QUL262170 REH262152:REH262170 ROD262152:ROD262170 RXZ262152:RXZ262170 SHV262152:SHV262170 SRR262152:SRR262170 TBN262152:TBN262170 TLJ262152:TLJ262170 TVF262152:TVF262170 UFB262152:UFB262170 UOX262152:UOX262170 UYT262152:UYT262170 VIP262152:VIP262170 VSL262152:VSL262170 WCH262152:WCH262170 WMD262152:WMD262170 WVZ262152:WVZ262170 R327688:R327706 JN327688:JN327706 TJ327688:TJ327706 ADF327688:ADF327706 ANB327688:ANB327706 AWX327688:AWX327706 BGT327688:BGT327706 BQP327688:BQP327706 CAL327688:CAL327706 CKH327688:CKH327706 CUD327688:CUD327706 DDZ327688:DDZ327706 DNV327688:DNV327706 DXR327688:DXR327706 EHN327688:EHN327706 ERJ327688:ERJ327706 FBF327688:FBF327706 FLB327688:FLB327706 FUX327688:FUX327706 GET327688:GET327706 GOP327688:GOP327706 GYL327688:GYL327706 HIH327688:HIH327706 HSD327688:HSD327706 IBZ327688:IBZ327706 ILV327688:ILV327706 IVR327688:IVR327706 JFN327688:JFN327706 JPJ327688:JPJ327706 JZF327688:JZF327706 KJB327688:KJB327706 KSX327688:KSX327706 LCT327688:LCT327706 LMP327688:LMP327706 LWL327688:LWL327706 MGH327688:MGH327706 MQD327688:MQD327706 MZZ327688:MZZ327706 NJV327688:NJV327706 NTR327688:NTR327706 ODN327688:ODN327706 ONJ327688:ONJ327706 OXF327688:OXF327706 PHB327688:PHB327706 PQX327688:PQX327706 QAT327688:QAT327706 QKP327688:QKP327706 QUL327688:QUL327706 REH327688:REH327706 ROD327688:ROD327706 RXZ327688:RXZ327706 SHV327688:SHV327706 SRR327688:SRR327706 TBN327688:TBN327706 TLJ327688:TLJ327706 TVF327688:TVF327706 UFB327688:UFB327706 UOX327688:UOX327706 UYT327688:UYT327706 VIP327688:VIP327706 VSL327688:VSL327706 WCH327688:WCH327706 WMD327688:WMD327706 WVZ327688:WVZ327706 R393224:R393242 JN393224:JN393242 TJ393224:TJ393242 ADF393224:ADF393242 ANB393224:ANB393242 AWX393224:AWX393242 BGT393224:BGT393242 BQP393224:BQP393242 CAL393224:CAL393242 CKH393224:CKH393242 CUD393224:CUD393242 DDZ393224:DDZ393242 DNV393224:DNV393242 DXR393224:DXR393242 EHN393224:EHN393242 ERJ393224:ERJ393242 FBF393224:FBF393242 FLB393224:FLB393242 FUX393224:FUX393242 GET393224:GET393242 GOP393224:GOP393242 GYL393224:GYL393242 HIH393224:HIH393242 HSD393224:HSD393242 IBZ393224:IBZ393242 ILV393224:ILV393242 IVR393224:IVR393242 JFN393224:JFN393242 JPJ393224:JPJ393242 JZF393224:JZF393242 KJB393224:KJB393242 KSX393224:KSX393242 LCT393224:LCT393242 LMP393224:LMP393242 LWL393224:LWL393242 MGH393224:MGH393242 MQD393224:MQD393242 MZZ393224:MZZ393242 NJV393224:NJV393242 NTR393224:NTR393242 ODN393224:ODN393242 ONJ393224:ONJ393242 OXF393224:OXF393242 PHB393224:PHB393242 PQX393224:PQX393242 QAT393224:QAT393242 QKP393224:QKP393242 QUL393224:QUL393242 REH393224:REH393242 ROD393224:ROD393242 RXZ393224:RXZ393242 SHV393224:SHV393242 SRR393224:SRR393242 TBN393224:TBN393242 TLJ393224:TLJ393242 TVF393224:TVF393242 UFB393224:UFB393242 UOX393224:UOX393242 UYT393224:UYT393242 VIP393224:VIP393242 VSL393224:VSL393242 WCH393224:WCH393242 WMD393224:WMD393242 WVZ393224:WVZ393242 R458760:R458778 JN458760:JN458778 TJ458760:TJ458778 ADF458760:ADF458778 ANB458760:ANB458778 AWX458760:AWX458778 BGT458760:BGT458778 BQP458760:BQP458778 CAL458760:CAL458778 CKH458760:CKH458778 CUD458760:CUD458778 DDZ458760:DDZ458778 DNV458760:DNV458778 DXR458760:DXR458778 EHN458760:EHN458778 ERJ458760:ERJ458778 FBF458760:FBF458778 FLB458760:FLB458778 FUX458760:FUX458778 GET458760:GET458778 GOP458760:GOP458778 GYL458760:GYL458778 HIH458760:HIH458778 HSD458760:HSD458778 IBZ458760:IBZ458778 ILV458760:ILV458778 IVR458760:IVR458778 JFN458760:JFN458778 JPJ458760:JPJ458778 JZF458760:JZF458778 KJB458760:KJB458778 KSX458760:KSX458778 LCT458760:LCT458778 LMP458760:LMP458778 LWL458760:LWL458778 MGH458760:MGH458778 MQD458760:MQD458778 MZZ458760:MZZ458778 NJV458760:NJV458778 NTR458760:NTR458778 ODN458760:ODN458778 ONJ458760:ONJ458778 OXF458760:OXF458778 PHB458760:PHB458778 PQX458760:PQX458778 QAT458760:QAT458778 QKP458760:QKP458778 QUL458760:QUL458778 REH458760:REH458778 ROD458760:ROD458778 RXZ458760:RXZ458778 SHV458760:SHV458778 SRR458760:SRR458778 TBN458760:TBN458778 TLJ458760:TLJ458778 TVF458760:TVF458778 UFB458760:UFB458778 UOX458760:UOX458778 UYT458760:UYT458778 VIP458760:VIP458778 VSL458760:VSL458778 WCH458760:WCH458778 WMD458760:WMD458778 WVZ458760:WVZ458778 R524296:R524314 JN524296:JN524314 TJ524296:TJ524314 ADF524296:ADF524314 ANB524296:ANB524314 AWX524296:AWX524314 BGT524296:BGT524314 BQP524296:BQP524314 CAL524296:CAL524314 CKH524296:CKH524314 CUD524296:CUD524314 DDZ524296:DDZ524314 DNV524296:DNV524314 DXR524296:DXR524314 EHN524296:EHN524314 ERJ524296:ERJ524314 FBF524296:FBF524314 FLB524296:FLB524314 FUX524296:FUX524314 GET524296:GET524314 GOP524296:GOP524314 GYL524296:GYL524314 HIH524296:HIH524314 HSD524296:HSD524314 IBZ524296:IBZ524314 ILV524296:ILV524314 IVR524296:IVR524314 JFN524296:JFN524314 JPJ524296:JPJ524314 JZF524296:JZF524314 KJB524296:KJB524314 KSX524296:KSX524314 LCT524296:LCT524314 LMP524296:LMP524314 LWL524296:LWL524314 MGH524296:MGH524314 MQD524296:MQD524314 MZZ524296:MZZ524314 NJV524296:NJV524314 NTR524296:NTR524314 ODN524296:ODN524314 ONJ524296:ONJ524314 OXF524296:OXF524314 PHB524296:PHB524314 PQX524296:PQX524314 QAT524296:QAT524314 QKP524296:QKP524314 QUL524296:QUL524314 REH524296:REH524314 ROD524296:ROD524314 RXZ524296:RXZ524314 SHV524296:SHV524314 SRR524296:SRR524314 TBN524296:TBN524314 TLJ524296:TLJ524314 TVF524296:TVF524314 UFB524296:UFB524314 UOX524296:UOX524314 UYT524296:UYT524314 VIP524296:VIP524314 VSL524296:VSL524314 WCH524296:WCH524314 WMD524296:WMD524314 WVZ524296:WVZ524314 R589832:R589850 JN589832:JN589850 TJ589832:TJ589850 ADF589832:ADF589850 ANB589832:ANB589850 AWX589832:AWX589850 BGT589832:BGT589850 BQP589832:BQP589850 CAL589832:CAL589850 CKH589832:CKH589850 CUD589832:CUD589850 DDZ589832:DDZ589850 DNV589832:DNV589850 DXR589832:DXR589850 EHN589832:EHN589850 ERJ589832:ERJ589850 FBF589832:FBF589850 FLB589832:FLB589850 FUX589832:FUX589850 GET589832:GET589850 GOP589832:GOP589850 GYL589832:GYL589850 HIH589832:HIH589850 HSD589832:HSD589850 IBZ589832:IBZ589850 ILV589832:ILV589850 IVR589832:IVR589850 JFN589832:JFN589850 JPJ589832:JPJ589850 JZF589832:JZF589850 KJB589832:KJB589850 KSX589832:KSX589850 LCT589832:LCT589850 LMP589832:LMP589850 LWL589832:LWL589850 MGH589832:MGH589850 MQD589832:MQD589850 MZZ589832:MZZ589850 NJV589832:NJV589850 NTR589832:NTR589850 ODN589832:ODN589850 ONJ589832:ONJ589850 OXF589832:OXF589850 PHB589832:PHB589850 PQX589832:PQX589850 QAT589832:QAT589850 QKP589832:QKP589850 QUL589832:QUL589850 REH589832:REH589850 ROD589832:ROD589850 RXZ589832:RXZ589850 SHV589832:SHV589850 SRR589832:SRR589850 TBN589832:TBN589850 TLJ589832:TLJ589850 TVF589832:TVF589850 UFB589832:UFB589850 UOX589832:UOX589850 UYT589832:UYT589850 VIP589832:VIP589850 VSL589832:VSL589850 WCH589832:WCH589850 WMD589832:WMD589850 WVZ589832:WVZ589850 R655368:R655386 JN655368:JN655386 TJ655368:TJ655386 ADF655368:ADF655386 ANB655368:ANB655386 AWX655368:AWX655386 BGT655368:BGT655386 BQP655368:BQP655386 CAL655368:CAL655386 CKH655368:CKH655386 CUD655368:CUD655386 DDZ655368:DDZ655386 DNV655368:DNV655386 DXR655368:DXR655386 EHN655368:EHN655386 ERJ655368:ERJ655386 FBF655368:FBF655386 FLB655368:FLB655386 FUX655368:FUX655386 GET655368:GET655386 GOP655368:GOP655386 GYL655368:GYL655386 HIH655368:HIH655386 HSD655368:HSD655386 IBZ655368:IBZ655386 ILV655368:ILV655386 IVR655368:IVR655386 JFN655368:JFN655386 JPJ655368:JPJ655386 JZF655368:JZF655386 KJB655368:KJB655386 KSX655368:KSX655386 LCT655368:LCT655386 LMP655368:LMP655386 LWL655368:LWL655386 MGH655368:MGH655386 MQD655368:MQD655386 MZZ655368:MZZ655386 NJV655368:NJV655386 NTR655368:NTR655386 ODN655368:ODN655386 ONJ655368:ONJ655386 OXF655368:OXF655386 PHB655368:PHB655386 PQX655368:PQX655386 QAT655368:QAT655386 QKP655368:QKP655386 QUL655368:QUL655386 REH655368:REH655386 ROD655368:ROD655386 RXZ655368:RXZ655386 SHV655368:SHV655386 SRR655368:SRR655386 TBN655368:TBN655386 TLJ655368:TLJ655386 TVF655368:TVF655386 UFB655368:UFB655386 UOX655368:UOX655386 UYT655368:UYT655386 VIP655368:VIP655386 VSL655368:VSL655386 WCH655368:WCH655386 WMD655368:WMD655386 WVZ655368:WVZ655386 R720904:R720922 JN720904:JN720922 TJ720904:TJ720922 ADF720904:ADF720922 ANB720904:ANB720922 AWX720904:AWX720922 BGT720904:BGT720922 BQP720904:BQP720922 CAL720904:CAL720922 CKH720904:CKH720922 CUD720904:CUD720922 DDZ720904:DDZ720922 DNV720904:DNV720922 DXR720904:DXR720922 EHN720904:EHN720922 ERJ720904:ERJ720922 FBF720904:FBF720922 FLB720904:FLB720922 FUX720904:FUX720922 GET720904:GET720922 GOP720904:GOP720922 GYL720904:GYL720922 HIH720904:HIH720922 HSD720904:HSD720922 IBZ720904:IBZ720922 ILV720904:ILV720922 IVR720904:IVR720922 JFN720904:JFN720922 JPJ720904:JPJ720922 JZF720904:JZF720922 KJB720904:KJB720922 KSX720904:KSX720922 LCT720904:LCT720922 LMP720904:LMP720922 LWL720904:LWL720922 MGH720904:MGH720922 MQD720904:MQD720922 MZZ720904:MZZ720922 NJV720904:NJV720922 NTR720904:NTR720922 ODN720904:ODN720922 ONJ720904:ONJ720922 OXF720904:OXF720922 PHB720904:PHB720922 PQX720904:PQX720922 QAT720904:QAT720922 QKP720904:QKP720922 QUL720904:QUL720922 REH720904:REH720922 ROD720904:ROD720922 RXZ720904:RXZ720922 SHV720904:SHV720922 SRR720904:SRR720922 TBN720904:TBN720922 TLJ720904:TLJ720922 TVF720904:TVF720922 UFB720904:UFB720922 UOX720904:UOX720922 UYT720904:UYT720922 VIP720904:VIP720922 VSL720904:VSL720922 WCH720904:WCH720922 WMD720904:WMD720922 WVZ720904:WVZ720922 R786440:R786458 JN786440:JN786458 TJ786440:TJ786458 ADF786440:ADF786458 ANB786440:ANB786458 AWX786440:AWX786458 BGT786440:BGT786458 BQP786440:BQP786458 CAL786440:CAL786458 CKH786440:CKH786458 CUD786440:CUD786458 DDZ786440:DDZ786458 DNV786440:DNV786458 DXR786440:DXR786458 EHN786440:EHN786458 ERJ786440:ERJ786458 FBF786440:FBF786458 FLB786440:FLB786458 FUX786440:FUX786458 GET786440:GET786458 GOP786440:GOP786458 GYL786440:GYL786458 HIH786440:HIH786458 HSD786440:HSD786458 IBZ786440:IBZ786458 ILV786440:ILV786458 IVR786440:IVR786458 JFN786440:JFN786458 JPJ786440:JPJ786458 JZF786440:JZF786458 KJB786440:KJB786458 KSX786440:KSX786458 LCT786440:LCT786458 LMP786440:LMP786458 LWL786440:LWL786458 MGH786440:MGH786458 MQD786440:MQD786458 MZZ786440:MZZ786458 NJV786440:NJV786458 NTR786440:NTR786458 ODN786440:ODN786458 ONJ786440:ONJ786458 OXF786440:OXF786458 PHB786440:PHB786458 PQX786440:PQX786458 QAT786440:QAT786458 QKP786440:QKP786458 QUL786440:QUL786458 REH786440:REH786458 ROD786440:ROD786458 RXZ786440:RXZ786458 SHV786440:SHV786458 SRR786440:SRR786458 TBN786440:TBN786458 TLJ786440:TLJ786458 TVF786440:TVF786458 UFB786440:UFB786458 UOX786440:UOX786458 UYT786440:UYT786458 VIP786440:VIP786458 VSL786440:VSL786458 WCH786440:WCH786458 WMD786440:WMD786458 WVZ786440:WVZ786458 R851976:R851994 JN851976:JN851994 TJ851976:TJ851994 ADF851976:ADF851994 ANB851976:ANB851994 AWX851976:AWX851994 BGT851976:BGT851994 BQP851976:BQP851994 CAL851976:CAL851994 CKH851976:CKH851994 CUD851976:CUD851994 DDZ851976:DDZ851994 DNV851976:DNV851994 DXR851976:DXR851994 EHN851976:EHN851994 ERJ851976:ERJ851994 FBF851976:FBF851994 FLB851976:FLB851994 FUX851976:FUX851994 GET851976:GET851994 GOP851976:GOP851994 GYL851976:GYL851994 HIH851976:HIH851994 HSD851976:HSD851994 IBZ851976:IBZ851994 ILV851976:ILV851994 IVR851976:IVR851994 JFN851976:JFN851994 JPJ851976:JPJ851994 JZF851976:JZF851994 KJB851976:KJB851994 KSX851976:KSX851994 LCT851976:LCT851994 LMP851976:LMP851994 LWL851976:LWL851994 MGH851976:MGH851994 MQD851976:MQD851994 MZZ851976:MZZ851994 NJV851976:NJV851994 NTR851976:NTR851994 ODN851976:ODN851994 ONJ851976:ONJ851994 OXF851976:OXF851994 PHB851976:PHB851994 PQX851976:PQX851994 QAT851976:QAT851994 QKP851976:QKP851994 QUL851976:QUL851994 REH851976:REH851994 ROD851976:ROD851994 RXZ851976:RXZ851994 SHV851976:SHV851994 SRR851976:SRR851994 TBN851976:TBN851994 TLJ851976:TLJ851994 TVF851976:TVF851994 UFB851976:UFB851994 UOX851976:UOX851994 UYT851976:UYT851994 VIP851976:VIP851994 VSL851976:VSL851994 WCH851976:WCH851994 WMD851976:WMD851994 WVZ851976:WVZ851994 R917512:R917530 JN917512:JN917530 TJ917512:TJ917530 ADF917512:ADF917530 ANB917512:ANB917530 AWX917512:AWX917530 BGT917512:BGT917530 BQP917512:BQP917530 CAL917512:CAL917530 CKH917512:CKH917530 CUD917512:CUD917530 DDZ917512:DDZ917530 DNV917512:DNV917530 DXR917512:DXR917530 EHN917512:EHN917530 ERJ917512:ERJ917530 FBF917512:FBF917530 FLB917512:FLB917530 FUX917512:FUX917530 GET917512:GET917530 GOP917512:GOP917530 GYL917512:GYL917530 HIH917512:HIH917530 HSD917512:HSD917530 IBZ917512:IBZ917530 ILV917512:ILV917530 IVR917512:IVR917530 JFN917512:JFN917530 JPJ917512:JPJ917530 JZF917512:JZF917530 KJB917512:KJB917530 KSX917512:KSX917530 LCT917512:LCT917530 LMP917512:LMP917530 LWL917512:LWL917530 MGH917512:MGH917530 MQD917512:MQD917530 MZZ917512:MZZ917530 NJV917512:NJV917530 NTR917512:NTR917530 ODN917512:ODN917530 ONJ917512:ONJ917530 OXF917512:OXF917530 PHB917512:PHB917530 PQX917512:PQX917530 QAT917512:QAT917530 QKP917512:QKP917530 QUL917512:QUL917530 REH917512:REH917530 ROD917512:ROD917530 RXZ917512:RXZ917530 SHV917512:SHV917530 SRR917512:SRR917530 TBN917512:TBN917530 TLJ917512:TLJ917530 TVF917512:TVF917530 UFB917512:UFB917530 UOX917512:UOX917530 UYT917512:UYT917530 VIP917512:VIP917530 VSL917512:VSL917530 WCH917512:WCH917530 WMD917512:WMD917530 WVZ917512:WVZ917530 R983048:R983066 JN983048:JN983066 TJ983048:TJ983066 ADF983048:ADF983066 ANB983048:ANB983066 AWX983048:AWX983066 BGT983048:BGT983066 BQP983048:BQP983066 CAL983048:CAL983066 CKH983048:CKH983066 CUD983048:CUD983066 DDZ983048:DDZ983066 DNV983048:DNV983066 DXR983048:DXR983066 EHN983048:EHN983066 ERJ983048:ERJ983066 FBF983048:FBF983066 FLB983048:FLB983066 FUX983048:FUX983066 GET983048:GET983066 GOP983048:GOP983066 GYL983048:GYL983066 HIH983048:HIH983066 HSD983048:HSD983066 IBZ983048:IBZ983066 ILV983048:ILV983066 IVR983048:IVR983066 JFN983048:JFN983066 JPJ983048:JPJ983066 JZF983048:JZF983066 KJB983048:KJB983066 KSX983048:KSX983066 LCT983048:LCT983066 LMP983048:LMP983066 LWL983048:LWL983066 MGH983048:MGH983066 MQD983048:MQD983066 MZZ983048:MZZ983066 NJV983048:NJV983066 NTR983048:NTR983066 ODN983048:ODN983066 ONJ983048:ONJ983066 OXF983048:OXF983066 PHB983048:PHB983066 PQX983048:PQX983066 QAT983048:QAT983066 QKP983048:QKP983066 QUL983048:QUL983066 REH983048:REH983066 ROD983048:ROD983066 RXZ983048:RXZ983066 SHV983048:SHV983066 SRR983048:SRR983066 TBN983048:TBN983066 TLJ983048:TLJ983066 TVF983048:TVF983066 UFB983048:UFB983066 UOX983048:UOX983066 UYT983048:UYT983066 VIP983048:VIP983066 VSL983048:VSL983066 WCH983048:WCH983066 WMD983048:WMD983066 WVZ983048:WVZ983066" xr:uid="{00000000-0002-0000-0700-000014000000}"/>
    <dataValidation allowBlank="1" showInputMessage="1" showErrorMessage="1" promptTitle="Do not change" prompt="This field is automatically calculated from your inputs." sqref="X8:AG26 JT8:KC26 TP8:TY26 ADL8:ADU26 ANH8:ANQ26 AXD8:AXM26 BGZ8:BHI26 BQV8:BRE26 CAR8:CBA26 CKN8:CKW26 CUJ8:CUS26 DEF8:DEO26 DOB8:DOK26 DXX8:DYG26 EHT8:EIC26 ERP8:ERY26 FBL8:FBU26 FLH8:FLQ26 FVD8:FVM26 GEZ8:GFI26 GOV8:GPE26 GYR8:GZA26 HIN8:HIW26 HSJ8:HSS26 ICF8:ICO26 IMB8:IMK26 IVX8:IWG26 JFT8:JGC26 JPP8:JPY26 JZL8:JZU26 KJH8:KJQ26 KTD8:KTM26 LCZ8:LDI26 LMV8:LNE26 LWR8:LXA26 MGN8:MGW26 MQJ8:MQS26 NAF8:NAO26 NKB8:NKK26 NTX8:NUG26 ODT8:OEC26 ONP8:ONY26 OXL8:OXU26 PHH8:PHQ26 PRD8:PRM26 QAZ8:QBI26 QKV8:QLE26 QUR8:QVA26 REN8:REW26 ROJ8:ROS26 RYF8:RYO26 SIB8:SIK26 SRX8:SSG26 TBT8:TCC26 TLP8:TLY26 TVL8:TVU26 UFH8:UFQ26 UPD8:UPM26 UYZ8:UZI26 VIV8:VJE26 VSR8:VTA26 WCN8:WCW26 WMJ8:WMS26 WWF8:WWO26 X65544:AG65562 JT65544:KC65562 TP65544:TY65562 ADL65544:ADU65562 ANH65544:ANQ65562 AXD65544:AXM65562 BGZ65544:BHI65562 BQV65544:BRE65562 CAR65544:CBA65562 CKN65544:CKW65562 CUJ65544:CUS65562 DEF65544:DEO65562 DOB65544:DOK65562 DXX65544:DYG65562 EHT65544:EIC65562 ERP65544:ERY65562 FBL65544:FBU65562 FLH65544:FLQ65562 FVD65544:FVM65562 GEZ65544:GFI65562 GOV65544:GPE65562 GYR65544:GZA65562 HIN65544:HIW65562 HSJ65544:HSS65562 ICF65544:ICO65562 IMB65544:IMK65562 IVX65544:IWG65562 JFT65544:JGC65562 JPP65544:JPY65562 JZL65544:JZU65562 KJH65544:KJQ65562 KTD65544:KTM65562 LCZ65544:LDI65562 LMV65544:LNE65562 LWR65544:LXA65562 MGN65544:MGW65562 MQJ65544:MQS65562 NAF65544:NAO65562 NKB65544:NKK65562 NTX65544:NUG65562 ODT65544:OEC65562 ONP65544:ONY65562 OXL65544:OXU65562 PHH65544:PHQ65562 PRD65544:PRM65562 QAZ65544:QBI65562 QKV65544:QLE65562 QUR65544:QVA65562 REN65544:REW65562 ROJ65544:ROS65562 RYF65544:RYO65562 SIB65544:SIK65562 SRX65544:SSG65562 TBT65544:TCC65562 TLP65544:TLY65562 TVL65544:TVU65562 UFH65544:UFQ65562 UPD65544:UPM65562 UYZ65544:UZI65562 VIV65544:VJE65562 VSR65544:VTA65562 WCN65544:WCW65562 WMJ65544:WMS65562 WWF65544:WWO65562 X131080:AG131098 JT131080:KC131098 TP131080:TY131098 ADL131080:ADU131098 ANH131080:ANQ131098 AXD131080:AXM131098 BGZ131080:BHI131098 BQV131080:BRE131098 CAR131080:CBA131098 CKN131080:CKW131098 CUJ131080:CUS131098 DEF131080:DEO131098 DOB131080:DOK131098 DXX131080:DYG131098 EHT131080:EIC131098 ERP131080:ERY131098 FBL131080:FBU131098 FLH131080:FLQ131098 FVD131080:FVM131098 GEZ131080:GFI131098 GOV131080:GPE131098 GYR131080:GZA131098 HIN131080:HIW131098 HSJ131080:HSS131098 ICF131080:ICO131098 IMB131080:IMK131098 IVX131080:IWG131098 JFT131080:JGC131098 JPP131080:JPY131098 JZL131080:JZU131098 KJH131080:KJQ131098 KTD131080:KTM131098 LCZ131080:LDI131098 LMV131080:LNE131098 LWR131080:LXA131098 MGN131080:MGW131098 MQJ131080:MQS131098 NAF131080:NAO131098 NKB131080:NKK131098 NTX131080:NUG131098 ODT131080:OEC131098 ONP131080:ONY131098 OXL131080:OXU131098 PHH131080:PHQ131098 PRD131080:PRM131098 QAZ131080:QBI131098 QKV131080:QLE131098 QUR131080:QVA131098 REN131080:REW131098 ROJ131080:ROS131098 RYF131080:RYO131098 SIB131080:SIK131098 SRX131080:SSG131098 TBT131080:TCC131098 TLP131080:TLY131098 TVL131080:TVU131098 UFH131080:UFQ131098 UPD131080:UPM131098 UYZ131080:UZI131098 VIV131080:VJE131098 VSR131080:VTA131098 WCN131080:WCW131098 WMJ131080:WMS131098 WWF131080:WWO131098 X196616:AG196634 JT196616:KC196634 TP196616:TY196634 ADL196616:ADU196634 ANH196616:ANQ196634 AXD196616:AXM196634 BGZ196616:BHI196634 BQV196616:BRE196634 CAR196616:CBA196634 CKN196616:CKW196634 CUJ196616:CUS196634 DEF196616:DEO196634 DOB196616:DOK196634 DXX196616:DYG196634 EHT196616:EIC196634 ERP196616:ERY196634 FBL196616:FBU196634 FLH196616:FLQ196634 FVD196616:FVM196634 GEZ196616:GFI196634 GOV196616:GPE196634 GYR196616:GZA196634 HIN196616:HIW196634 HSJ196616:HSS196634 ICF196616:ICO196634 IMB196616:IMK196634 IVX196616:IWG196634 JFT196616:JGC196634 JPP196616:JPY196634 JZL196616:JZU196634 KJH196616:KJQ196634 KTD196616:KTM196634 LCZ196616:LDI196634 LMV196616:LNE196634 LWR196616:LXA196634 MGN196616:MGW196634 MQJ196616:MQS196634 NAF196616:NAO196634 NKB196616:NKK196634 NTX196616:NUG196634 ODT196616:OEC196634 ONP196616:ONY196634 OXL196616:OXU196634 PHH196616:PHQ196634 PRD196616:PRM196634 QAZ196616:QBI196634 QKV196616:QLE196634 QUR196616:QVA196634 REN196616:REW196634 ROJ196616:ROS196634 RYF196616:RYO196634 SIB196616:SIK196634 SRX196616:SSG196634 TBT196616:TCC196634 TLP196616:TLY196634 TVL196616:TVU196634 UFH196616:UFQ196634 UPD196616:UPM196634 UYZ196616:UZI196634 VIV196616:VJE196634 VSR196616:VTA196634 WCN196616:WCW196634 WMJ196616:WMS196634 WWF196616:WWO196634 X262152:AG262170 JT262152:KC262170 TP262152:TY262170 ADL262152:ADU262170 ANH262152:ANQ262170 AXD262152:AXM262170 BGZ262152:BHI262170 BQV262152:BRE262170 CAR262152:CBA262170 CKN262152:CKW262170 CUJ262152:CUS262170 DEF262152:DEO262170 DOB262152:DOK262170 DXX262152:DYG262170 EHT262152:EIC262170 ERP262152:ERY262170 FBL262152:FBU262170 FLH262152:FLQ262170 FVD262152:FVM262170 GEZ262152:GFI262170 GOV262152:GPE262170 GYR262152:GZA262170 HIN262152:HIW262170 HSJ262152:HSS262170 ICF262152:ICO262170 IMB262152:IMK262170 IVX262152:IWG262170 JFT262152:JGC262170 JPP262152:JPY262170 JZL262152:JZU262170 KJH262152:KJQ262170 KTD262152:KTM262170 LCZ262152:LDI262170 LMV262152:LNE262170 LWR262152:LXA262170 MGN262152:MGW262170 MQJ262152:MQS262170 NAF262152:NAO262170 NKB262152:NKK262170 NTX262152:NUG262170 ODT262152:OEC262170 ONP262152:ONY262170 OXL262152:OXU262170 PHH262152:PHQ262170 PRD262152:PRM262170 QAZ262152:QBI262170 QKV262152:QLE262170 QUR262152:QVA262170 REN262152:REW262170 ROJ262152:ROS262170 RYF262152:RYO262170 SIB262152:SIK262170 SRX262152:SSG262170 TBT262152:TCC262170 TLP262152:TLY262170 TVL262152:TVU262170 UFH262152:UFQ262170 UPD262152:UPM262170 UYZ262152:UZI262170 VIV262152:VJE262170 VSR262152:VTA262170 WCN262152:WCW262170 WMJ262152:WMS262170 WWF262152:WWO262170 X327688:AG327706 JT327688:KC327706 TP327688:TY327706 ADL327688:ADU327706 ANH327688:ANQ327706 AXD327688:AXM327706 BGZ327688:BHI327706 BQV327688:BRE327706 CAR327688:CBA327706 CKN327688:CKW327706 CUJ327688:CUS327706 DEF327688:DEO327706 DOB327688:DOK327706 DXX327688:DYG327706 EHT327688:EIC327706 ERP327688:ERY327706 FBL327688:FBU327706 FLH327688:FLQ327706 FVD327688:FVM327706 GEZ327688:GFI327706 GOV327688:GPE327706 GYR327688:GZA327706 HIN327688:HIW327706 HSJ327688:HSS327706 ICF327688:ICO327706 IMB327688:IMK327706 IVX327688:IWG327706 JFT327688:JGC327706 JPP327688:JPY327706 JZL327688:JZU327706 KJH327688:KJQ327706 KTD327688:KTM327706 LCZ327688:LDI327706 LMV327688:LNE327706 LWR327688:LXA327706 MGN327688:MGW327706 MQJ327688:MQS327706 NAF327688:NAO327706 NKB327688:NKK327706 NTX327688:NUG327706 ODT327688:OEC327706 ONP327688:ONY327706 OXL327688:OXU327706 PHH327688:PHQ327706 PRD327688:PRM327706 QAZ327688:QBI327706 QKV327688:QLE327706 QUR327688:QVA327706 REN327688:REW327706 ROJ327688:ROS327706 RYF327688:RYO327706 SIB327688:SIK327706 SRX327688:SSG327706 TBT327688:TCC327706 TLP327688:TLY327706 TVL327688:TVU327706 UFH327688:UFQ327706 UPD327688:UPM327706 UYZ327688:UZI327706 VIV327688:VJE327706 VSR327688:VTA327706 WCN327688:WCW327706 WMJ327688:WMS327706 WWF327688:WWO327706 X393224:AG393242 JT393224:KC393242 TP393224:TY393242 ADL393224:ADU393242 ANH393224:ANQ393242 AXD393224:AXM393242 BGZ393224:BHI393242 BQV393224:BRE393242 CAR393224:CBA393242 CKN393224:CKW393242 CUJ393224:CUS393242 DEF393224:DEO393242 DOB393224:DOK393242 DXX393224:DYG393242 EHT393224:EIC393242 ERP393224:ERY393242 FBL393224:FBU393242 FLH393224:FLQ393242 FVD393224:FVM393242 GEZ393224:GFI393242 GOV393224:GPE393242 GYR393224:GZA393242 HIN393224:HIW393242 HSJ393224:HSS393242 ICF393224:ICO393242 IMB393224:IMK393242 IVX393224:IWG393242 JFT393224:JGC393242 JPP393224:JPY393242 JZL393224:JZU393242 KJH393224:KJQ393242 KTD393224:KTM393242 LCZ393224:LDI393242 LMV393224:LNE393242 LWR393224:LXA393242 MGN393224:MGW393242 MQJ393224:MQS393242 NAF393224:NAO393242 NKB393224:NKK393242 NTX393224:NUG393242 ODT393224:OEC393242 ONP393224:ONY393242 OXL393224:OXU393242 PHH393224:PHQ393242 PRD393224:PRM393242 QAZ393224:QBI393242 QKV393224:QLE393242 QUR393224:QVA393242 REN393224:REW393242 ROJ393224:ROS393242 RYF393224:RYO393242 SIB393224:SIK393242 SRX393224:SSG393242 TBT393224:TCC393242 TLP393224:TLY393242 TVL393224:TVU393242 UFH393224:UFQ393242 UPD393224:UPM393242 UYZ393224:UZI393242 VIV393224:VJE393242 VSR393224:VTA393242 WCN393224:WCW393242 WMJ393224:WMS393242 WWF393224:WWO393242 X458760:AG458778 JT458760:KC458778 TP458760:TY458778 ADL458760:ADU458778 ANH458760:ANQ458778 AXD458760:AXM458778 BGZ458760:BHI458778 BQV458760:BRE458778 CAR458760:CBA458778 CKN458760:CKW458778 CUJ458760:CUS458778 DEF458760:DEO458778 DOB458760:DOK458778 DXX458760:DYG458778 EHT458760:EIC458778 ERP458760:ERY458778 FBL458760:FBU458778 FLH458760:FLQ458778 FVD458760:FVM458778 GEZ458760:GFI458778 GOV458760:GPE458778 GYR458760:GZA458778 HIN458760:HIW458778 HSJ458760:HSS458778 ICF458760:ICO458778 IMB458760:IMK458778 IVX458760:IWG458778 JFT458760:JGC458778 JPP458760:JPY458778 JZL458760:JZU458778 KJH458760:KJQ458778 KTD458760:KTM458778 LCZ458760:LDI458778 LMV458760:LNE458778 LWR458760:LXA458778 MGN458760:MGW458778 MQJ458760:MQS458778 NAF458760:NAO458778 NKB458760:NKK458778 NTX458760:NUG458778 ODT458760:OEC458778 ONP458760:ONY458778 OXL458760:OXU458778 PHH458760:PHQ458778 PRD458760:PRM458778 QAZ458760:QBI458778 QKV458760:QLE458778 QUR458760:QVA458778 REN458760:REW458778 ROJ458760:ROS458778 RYF458760:RYO458778 SIB458760:SIK458778 SRX458760:SSG458778 TBT458760:TCC458778 TLP458760:TLY458778 TVL458760:TVU458778 UFH458760:UFQ458778 UPD458760:UPM458778 UYZ458760:UZI458778 VIV458760:VJE458778 VSR458760:VTA458778 WCN458760:WCW458778 WMJ458760:WMS458778 WWF458760:WWO458778 X524296:AG524314 JT524296:KC524314 TP524296:TY524314 ADL524296:ADU524314 ANH524296:ANQ524314 AXD524296:AXM524314 BGZ524296:BHI524314 BQV524296:BRE524314 CAR524296:CBA524314 CKN524296:CKW524314 CUJ524296:CUS524314 DEF524296:DEO524314 DOB524296:DOK524314 DXX524296:DYG524314 EHT524296:EIC524314 ERP524296:ERY524314 FBL524296:FBU524314 FLH524296:FLQ524314 FVD524296:FVM524314 GEZ524296:GFI524314 GOV524296:GPE524314 GYR524296:GZA524314 HIN524296:HIW524314 HSJ524296:HSS524314 ICF524296:ICO524314 IMB524296:IMK524314 IVX524296:IWG524314 JFT524296:JGC524314 JPP524296:JPY524314 JZL524296:JZU524314 KJH524296:KJQ524314 KTD524296:KTM524314 LCZ524296:LDI524314 LMV524296:LNE524314 LWR524296:LXA524314 MGN524296:MGW524314 MQJ524296:MQS524314 NAF524296:NAO524314 NKB524296:NKK524314 NTX524296:NUG524314 ODT524296:OEC524314 ONP524296:ONY524314 OXL524296:OXU524314 PHH524296:PHQ524314 PRD524296:PRM524314 QAZ524296:QBI524314 QKV524296:QLE524314 QUR524296:QVA524314 REN524296:REW524314 ROJ524296:ROS524314 RYF524296:RYO524314 SIB524296:SIK524314 SRX524296:SSG524314 TBT524296:TCC524314 TLP524296:TLY524314 TVL524296:TVU524314 UFH524296:UFQ524314 UPD524296:UPM524314 UYZ524296:UZI524314 VIV524296:VJE524314 VSR524296:VTA524314 WCN524296:WCW524314 WMJ524296:WMS524314 WWF524296:WWO524314 X589832:AG589850 JT589832:KC589850 TP589832:TY589850 ADL589832:ADU589850 ANH589832:ANQ589850 AXD589832:AXM589850 BGZ589832:BHI589850 BQV589832:BRE589850 CAR589832:CBA589850 CKN589832:CKW589850 CUJ589832:CUS589850 DEF589832:DEO589850 DOB589832:DOK589850 DXX589832:DYG589850 EHT589832:EIC589850 ERP589832:ERY589850 FBL589832:FBU589850 FLH589832:FLQ589850 FVD589832:FVM589850 GEZ589832:GFI589850 GOV589832:GPE589850 GYR589832:GZA589850 HIN589832:HIW589850 HSJ589832:HSS589850 ICF589832:ICO589850 IMB589832:IMK589850 IVX589832:IWG589850 JFT589832:JGC589850 JPP589832:JPY589850 JZL589832:JZU589850 KJH589832:KJQ589850 KTD589832:KTM589850 LCZ589832:LDI589850 LMV589832:LNE589850 LWR589832:LXA589850 MGN589832:MGW589850 MQJ589832:MQS589850 NAF589832:NAO589850 NKB589832:NKK589850 NTX589832:NUG589850 ODT589832:OEC589850 ONP589832:ONY589850 OXL589832:OXU589850 PHH589832:PHQ589850 PRD589832:PRM589850 QAZ589832:QBI589850 QKV589832:QLE589850 QUR589832:QVA589850 REN589832:REW589850 ROJ589832:ROS589850 RYF589832:RYO589850 SIB589832:SIK589850 SRX589832:SSG589850 TBT589832:TCC589850 TLP589832:TLY589850 TVL589832:TVU589850 UFH589832:UFQ589850 UPD589832:UPM589850 UYZ589832:UZI589850 VIV589832:VJE589850 VSR589832:VTA589850 WCN589832:WCW589850 WMJ589832:WMS589850 WWF589832:WWO589850 X655368:AG655386 JT655368:KC655386 TP655368:TY655386 ADL655368:ADU655386 ANH655368:ANQ655386 AXD655368:AXM655386 BGZ655368:BHI655386 BQV655368:BRE655386 CAR655368:CBA655386 CKN655368:CKW655386 CUJ655368:CUS655386 DEF655368:DEO655386 DOB655368:DOK655386 DXX655368:DYG655386 EHT655368:EIC655386 ERP655368:ERY655386 FBL655368:FBU655386 FLH655368:FLQ655386 FVD655368:FVM655386 GEZ655368:GFI655386 GOV655368:GPE655386 GYR655368:GZA655386 HIN655368:HIW655386 HSJ655368:HSS655386 ICF655368:ICO655386 IMB655368:IMK655386 IVX655368:IWG655386 JFT655368:JGC655386 JPP655368:JPY655386 JZL655368:JZU655386 KJH655368:KJQ655386 KTD655368:KTM655386 LCZ655368:LDI655386 LMV655368:LNE655386 LWR655368:LXA655386 MGN655368:MGW655386 MQJ655368:MQS655386 NAF655368:NAO655386 NKB655368:NKK655386 NTX655368:NUG655386 ODT655368:OEC655386 ONP655368:ONY655386 OXL655368:OXU655386 PHH655368:PHQ655386 PRD655368:PRM655386 QAZ655368:QBI655386 QKV655368:QLE655386 QUR655368:QVA655386 REN655368:REW655386 ROJ655368:ROS655386 RYF655368:RYO655386 SIB655368:SIK655386 SRX655368:SSG655386 TBT655368:TCC655386 TLP655368:TLY655386 TVL655368:TVU655386 UFH655368:UFQ655386 UPD655368:UPM655386 UYZ655368:UZI655386 VIV655368:VJE655386 VSR655368:VTA655386 WCN655368:WCW655386 WMJ655368:WMS655386 WWF655368:WWO655386 X720904:AG720922 JT720904:KC720922 TP720904:TY720922 ADL720904:ADU720922 ANH720904:ANQ720922 AXD720904:AXM720922 BGZ720904:BHI720922 BQV720904:BRE720922 CAR720904:CBA720922 CKN720904:CKW720922 CUJ720904:CUS720922 DEF720904:DEO720922 DOB720904:DOK720922 DXX720904:DYG720922 EHT720904:EIC720922 ERP720904:ERY720922 FBL720904:FBU720922 FLH720904:FLQ720922 FVD720904:FVM720922 GEZ720904:GFI720922 GOV720904:GPE720922 GYR720904:GZA720922 HIN720904:HIW720922 HSJ720904:HSS720922 ICF720904:ICO720922 IMB720904:IMK720922 IVX720904:IWG720922 JFT720904:JGC720922 JPP720904:JPY720922 JZL720904:JZU720922 KJH720904:KJQ720922 KTD720904:KTM720922 LCZ720904:LDI720922 LMV720904:LNE720922 LWR720904:LXA720922 MGN720904:MGW720922 MQJ720904:MQS720922 NAF720904:NAO720922 NKB720904:NKK720922 NTX720904:NUG720922 ODT720904:OEC720922 ONP720904:ONY720922 OXL720904:OXU720922 PHH720904:PHQ720922 PRD720904:PRM720922 QAZ720904:QBI720922 QKV720904:QLE720922 QUR720904:QVA720922 REN720904:REW720922 ROJ720904:ROS720922 RYF720904:RYO720922 SIB720904:SIK720922 SRX720904:SSG720922 TBT720904:TCC720922 TLP720904:TLY720922 TVL720904:TVU720922 UFH720904:UFQ720922 UPD720904:UPM720922 UYZ720904:UZI720922 VIV720904:VJE720922 VSR720904:VTA720922 WCN720904:WCW720922 WMJ720904:WMS720922 WWF720904:WWO720922 X786440:AG786458 JT786440:KC786458 TP786440:TY786458 ADL786440:ADU786458 ANH786440:ANQ786458 AXD786440:AXM786458 BGZ786440:BHI786458 BQV786440:BRE786458 CAR786440:CBA786458 CKN786440:CKW786458 CUJ786440:CUS786458 DEF786440:DEO786458 DOB786440:DOK786458 DXX786440:DYG786458 EHT786440:EIC786458 ERP786440:ERY786458 FBL786440:FBU786458 FLH786440:FLQ786458 FVD786440:FVM786458 GEZ786440:GFI786458 GOV786440:GPE786458 GYR786440:GZA786458 HIN786440:HIW786458 HSJ786440:HSS786458 ICF786440:ICO786458 IMB786440:IMK786458 IVX786440:IWG786458 JFT786440:JGC786458 JPP786440:JPY786458 JZL786440:JZU786458 KJH786440:KJQ786458 KTD786440:KTM786458 LCZ786440:LDI786458 LMV786440:LNE786458 LWR786440:LXA786458 MGN786440:MGW786458 MQJ786440:MQS786458 NAF786440:NAO786458 NKB786440:NKK786458 NTX786440:NUG786458 ODT786440:OEC786458 ONP786440:ONY786458 OXL786440:OXU786458 PHH786440:PHQ786458 PRD786440:PRM786458 QAZ786440:QBI786458 QKV786440:QLE786458 QUR786440:QVA786458 REN786440:REW786458 ROJ786440:ROS786458 RYF786440:RYO786458 SIB786440:SIK786458 SRX786440:SSG786458 TBT786440:TCC786458 TLP786440:TLY786458 TVL786440:TVU786458 UFH786440:UFQ786458 UPD786440:UPM786458 UYZ786440:UZI786458 VIV786440:VJE786458 VSR786440:VTA786458 WCN786440:WCW786458 WMJ786440:WMS786458 WWF786440:WWO786458 X851976:AG851994 JT851976:KC851994 TP851976:TY851994 ADL851976:ADU851994 ANH851976:ANQ851994 AXD851976:AXM851994 BGZ851976:BHI851994 BQV851976:BRE851994 CAR851976:CBA851994 CKN851976:CKW851994 CUJ851976:CUS851994 DEF851976:DEO851994 DOB851976:DOK851994 DXX851976:DYG851994 EHT851976:EIC851994 ERP851976:ERY851994 FBL851976:FBU851994 FLH851976:FLQ851994 FVD851976:FVM851994 GEZ851976:GFI851994 GOV851976:GPE851994 GYR851976:GZA851994 HIN851976:HIW851994 HSJ851976:HSS851994 ICF851976:ICO851994 IMB851976:IMK851994 IVX851976:IWG851994 JFT851976:JGC851994 JPP851976:JPY851994 JZL851976:JZU851994 KJH851976:KJQ851994 KTD851976:KTM851994 LCZ851976:LDI851994 LMV851976:LNE851994 LWR851976:LXA851994 MGN851976:MGW851994 MQJ851976:MQS851994 NAF851976:NAO851994 NKB851976:NKK851994 NTX851976:NUG851994 ODT851976:OEC851994 ONP851976:ONY851994 OXL851976:OXU851994 PHH851976:PHQ851994 PRD851976:PRM851994 QAZ851976:QBI851994 QKV851976:QLE851994 QUR851976:QVA851994 REN851976:REW851994 ROJ851976:ROS851994 RYF851976:RYO851994 SIB851976:SIK851994 SRX851976:SSG851994 TBT851976:TCC851994 TLP851976:TLY851994 TVL851976:TVU851994 UFH851976:UFQ851994 UPD851976:UPM851994 UYZ851976:UZI851994 VIV851976:VJE851994 VSR851976:VTA851994 WCN851976:WCW851994 WMJ851976:WMS851994 WWF851976:WWO851994 X917512:AG917530 JT917512:KC917530 TP917512:TY917530 ADL917512:ADU917530 ANH917512:ANQ917530 AXD917512:AXM917530 BGZ917512:BHI917530 BQV917512:BRE917530 CAR917512:CBA917530 CKN917512:CKW917530 CUJ917512:CUS917530 DEF917512:DEO917530 DOB917512:DOK917530 DXX917512:DYG917530 EHT917512:EIC917530 ERP917512:ERY917530 FBL917512:FBU917530 FLH917512:FLQ917530 FVD917512:FVM917530 GEZ917512:GFI917530 GOV917512:GPE917530 GYR917512:GZA917530 HIN917512:HIW917530 HSJ917512:HSS917530 ICF917512:ICO917530 IMB917512:IMK917530 IVX917512:IWG917530 JFT917512:JGC917530 JPP917512:JPY917530 JZL917512:JZU917530 KJH917512:KJQ917530 KTD917512:KTM917530 LCZ917512:LDI917530 LMV917512:LNE917530 LWR917512:LXA917530 MGN917512:MGW917530 MQJ917512:MQS917530 NAF917512:NAO917530 NKB917512:NKK917530 NTX917512:NUG917530 ODT917512:OEC917530 ONP917512:ONY917530 OXL917512:OXU917530 PHH917512:PHQ917530 PRD917512:PRM917530 QAZ917512:QBI917530 QKV917512:QLE917530 QUR917512:QVA917530 REN917512:REW917530 ROJ917512:ROS917530 RYF917512:RYO917530 SIB917512:SIK917530 SRX917512:SSG917530 TBT917512:TCC917530 TLP917512:TLY917530 TVL917512:TVU917530 UFH917512:UFQ917530 UPD917512:UPM917530 UYZ917512:UZI917530 VIV917512:VJE917530 VSR917512:VTA917530 WCN917512:WCW917530 WMJ917512:WMS917530 WWF917512:WWO917530 X983048:AG983066 JT983048:KC983066 TP983048:TY983066 ADL983048:ADU983066 ANH983048:ANQ983066 AXD983048:AXM983066 BGZ983048:BHI983066 BQV983048:BRE983066 CAR983048:CBA983066 CKN983048:CKW983066 CUJ983048:CUS983066 DEF983048:DEO983066 DOB983048:DOK983066 DXX983048:DYG983066 EHT983048:EIC983066 ERP983048:ERY983066 FBL983048:FBU983066 FLH983048:FLQ983066 FVD983048:FVM983066 GEZ983048:GFI983066 GOV983048:GPE983066 GYR983048:GZA983066 HIN983048:HIW983066 HSJ983048:HSS983066 ICF983048:ICO983066 IMB983048:IMK983066 IVX983048:IWG983066 JFT983048:JGC983066 JPP983048:JPY983066 JZL983048:JZU983066 KJH983048:KJQ983066 KTD983048:KTM983066 LCZ983048:LDI983066 LMV983048:LNE983066 LWR983048:LXA983066 MGN983048:MGW983066 MQJ983048:MQS983066 NAF983048:NAO983066 NKB983048:NKK983066 NTX983048:NUG983066 ODT983048:OEC983066 ONP983048:ONY983066 OXL983048:OXU983066 PHH983048:PHQ983066 PRD983048:PRM983066 QAZ983048:QBI983066 QKV983048:QLE983066 QUR983048:QVA983066 REN983048:REW983066 ROJ983048:ROS983066 RYF983048:RYO983066 SIB983048:SIK983066 SRX983048:SSG983066 TBT983048:TCC983066 TLP983048:TLY983066 TVL983048:TVU983066 UFH983048:UFQ983066 UPD983048:UPM983066 UYZ983048:UZI983066 VIV983048:VJE983066 VSR983048:VTA983066 WCN983048:WCW983066 WMJ983048:WMS983066 WWF983048:WWO983066" xr:uid="{00000000-0002-0000-0700-000015000000}"/>
    <dataValidation allowBlank="1" showInputMessage="1" showErrorMessage="1" promptTitle="Remarks" prompt="A general comment (data source, calculation procedure, ...) can be made about each individual exchange. The remarks are added to the GeneralComment-field." sqref="P2:P3 JL2:JL3 TH2:TH3 ADD2:ADD3 AMZ2:AMZ3 AWV2:AWV3 BGR2:BGR3 BQN2:BQN3 CAJ2:CAJ3 CKF2:CKF3 CUB2:CUB3 DDX2:DDX3 DNT2:DNT3 DXP2:DXP3 EHL2:EHL3 ERH2:ERH3 FBD2:FBD3 FKZ2:FKZ3 FUV2:FUV3 GER2:GER3 GON2:GON3 GYJ2:GYJ3 HIF2:HIF3 HSB2:HSB3 IBX2:IBX3 ILT2:ILT3 IVP2:IVP3 JFL2:JFL3 JPH2:JPH3 JZD2:JZD3 KIZ2:KIZ3 KSV2:KSV3 LCR2:LCR3 LMN2:LMN3 LWJ2:LWJ3 MGF2:MGF3 MQB2:MQB3 MZX2:MZX3 NJT2:NJT3 NTP2:NTP3 ODL2:ODL3 ONH2:ONH3 OXD2:OXD3 PGZ2:PGZ3 PQV2:PQV3 QAR2:QAR3 QKN2:QKN3 QUJ2:QUJ3 REF2:REF3 ROB2:ROB3 RXX2:RXX3 SHT2:SHT3 SRP2:SRP3 TBL2:TBL3 TLH2:TLH3 TVD2:TVD3 UEZ2:UEZ3 UOV2:UOV3 UYR2:UYR3 VIN2:VIN3 VSJ2:VSJ3 WCF2:WCF3 WMB2:WMB3 WVX2:WVX3 P65538:P65539 JL65538:JL65539 TH65538:TH65539 ADD65538:ADD65539 AMZ65538:AMZ65539 AWV65538:AWV65539 BGR65538:BGR65539 BQN65538:BQN65539 CAJ65538:CAJ65539 CKF65538:CKF65539 CUB65538:CUB65539 DDX65538:DDX65539 DNT65538:DNT65539 DXP65538:DXP65539 EHL65538:EHL65539 ERH65538:ERH65539 FBD65538:FBD65539 FKZ65538:FKZ65539 FUV65538:FUV65539 GER65538:GER65539 GON65538:GON65539 GYJ65538:GYJ65539 HIF65538:HIF65539 HSB65538:HSB65539 IBX65538:IBX65539 ILT65538:ILT65539 IVP65538:IVP65539 JFL65538:JFL65539 JPH65538:JPH65539 JZD65538:JZD65539 KIZ65538:KIZ65539 KSV65538:KSV65539 LCR65538:LCR65539 LMN65538:LMN65539 LWJ65538:LWJ65539 MGF65538:MGF65539 MQB65538:MQB65539 MZX65538:MZX65539 NJT65538:NJT65539 NTP65538:NTP65539 ODL65538:ODL65539 ONH65538:ONH65539 OXD65538:OXD65539 PGZ65538:PGZ65539 PQV65538:PQV65539 QAR65538:QAR65539 QKN65538:QKN65539 QUJ65538:QUJ65539 REF65538:REF65539 ROB65538:ROB65539 RXX65538:RXX65539 SHT65538:SHT65539 SRP65538:SRP65539 TBL65538:TBL65539 TLH65538:TLH65539 TVD65538:TVD65539 UEZ65538:UEZ65539 UOV65538:UOV65539 UYR65538:UYR65539 VIN65538:VIN65539 VSJ65538:VSJ65539 WCF65538:WCF65539 WMB65538:WMB65539 WVX65538:WVX65539 P131074:P131075 JL131074:JL131075 TH131074:TH131075 ADD131074:ADD131075 AMZ131074:AMZ131075 AWV131074:AWV131075 BGR131074:BGR131075 BQN131074:BQN131075 CAJ131074:CAJ131075 CKF131074:CKF131075 CUB131074:CUB131075 DDX131074:DDX131075 DNT131074:DNT131075 DXP131074:DXP131075 EHL131074:EHL131075 ERH131074:ERH131075 FBD131074:FBD131075 FKZ131074:FKZ131075 FUV131074:FUV131075 GER131074:GER131075 GON131074:GON131075 GYJ131074:GYJ131075 HIF131074:HIF131075 HSB131074:HSB131075 IBX131074:IBX131075 ILT131074:ILT131075 IVP131074:IVP131075 JFL131074:JFL131075 JPH131074:JPH131075 JZD131074:JZD131075 KIZ131074:KIZ131075 KSV131074:KSV131075 LCR131074:LCR131075 LMN131074:LMN131075 LWJ131074:LWJ131075 MGF131074:MGF131075 MQB131074:MQB131075 MZX131074:MZX131075 NJT131074:NJT131075 NTP131074:NTP131075 ODL131074:ODL131075 ONH131074:ONH131075 OXD131074:OXD131075 PGZ131074:PGZ131075 PQV131074:PQV131075 QAR131074:QAR131075 QKN131074:QKN131075 QUJ131074:QUJ131075 REF131074:REF131075 ROB131074:ROB131075 RXX131074:RXX131075 SHT131074:SHT131075 SRP131074:SRP131075 TBL131074:TBL131075 TLH131074:TLH131075 TVD131074:TVD131075 UEZ131074:UEZ131075 UOV131074:UOV131075 UYR131074:UYR131075 VIN131074:VIN131075 VSJ131074:VSJ131075 WCF131074:WCF131075 WMB131074:WMB131075 WVX131074:WVX131075 P196610:P196611 JL196610:JL196611 TH196610:TH196611 ADD196610:ADD196611 AMZ196610:AMZ196611 AWV196610:AWV196611 BGR196610:BGR196611 BQN196610:BQN196611 CAJ196610:CAJ196611 CKF196610:CKF196611 CUB196610:CUB196611 DDX196610:DDX196611 DNT196610:DNT196611 DXP196610:DXP196611 EHL196610:EHL196611 ERH196610:ERH196611 FBD196610:FBD196611 FKZ196610:FKZ196611 FUV196610:FUV196611 GER196610:GER196611 GON196610:GON196611 GYJ196610:GYJ196611 HIF196610:HIF196611 HSB196610:HSB196611 IBX196610:IBX196611 ILT196610:ILT196611 IVP196610:IVP196611 JFL196610:JFL196611 JPH196610:JPH196611 JZD196610:JZD196611 KIZ196610:KIZ196611 KSV196610:KSV196611 LCR196610:LCR196611 LMN196610:LMN196611 LWJ196610:LWJ196611 MGF196610:MGF196611 MQB196610:MQB196611 MZX196610:MZX196611 NJT196610:NJT196611 NTP196610:NTP196611 ODL196610:ODL196611 ONH196610:ONH196611 OXD196610:OXD196611 PGZ196610:PGZ196611 PQV196610:PQV196611 QAR196610:QAR196611 QKN196610:QKN196611 QUJ196610:QUJ196611 REF196610:REF196611 ROB196610:ROB196611 RXX196610:RXX196611 SHT196610:SHT196611 SRP196610:SRP196611 TBL196610:TBL196611 TLH196610:TLH196611 TVD196610:TVD196611 UEZ196610:UEZ196611 UOV196610:UOV196611 UYR196610:UYR196611 VIN196610:VIN196611 VSJ196610:VSJ196611 WCF196610:WCF196611 WMB196610:WMB196611 WVX196610:WVX196611 P262146:P262147 JL262146:JL262147 TH262146:TH262147 ADD262146:ADD262147 AMZ262146:AMZ262147 AWV262146:AWV262147 BGR262146:BGR262147 BQN262146:BQN262147 CAJ262146:CAJ262147 CKF262146:CKF262147 CUB262146:CUB262147 DDX262146:DDX262147 DNT262146:DNT262147 DXP262146:DXP262147 EHL262146:EHL262147 ERH262146:ERH262147 FBD262146:FBD262147 FKZ262146:FKZ262147 FUV262146:FUV262147 GER262146:GER262147 GON262146:GON262147 GYJ262146:GYJ262147 HIF262146:HIF262147 HSB262146:HSB262147 IBX262146:IBX262147 ILT262146:ILT262147 IVP262146:IVP262147 JFL262146:JFL262147 JPH262146:JPH262147 JZD262146:JZD262147 KIZ262146:KIZ262147 KSV262146:KSV262147 LCR262146:LCR262147 LMN262146:LMN262147 LWJ262146:LWJ262147 MGF262146:MGF262147 MQB262146:MQB262147 MZX262146:MZX262147 NJT262146:NJT262147 NTP262146:NTP262147 ODL262146:ODL262147 ONH262146:ONH262147 OXD262146:OXD262147 PGZ262146:PGZ262147 PQV262146:PQV262147 QAR262146:QAR262147 QKN262146:QKN262147 QUJ262146:QUJ262147 REF262146:REF262147 ROB262146:ROB262147 RXX262146:RXX262147 SHT262146:SHT262147 SRP262146:SRP262147 TBL262146:TBL262147 TLH262146:TLH262147 TVD262146:TVD262147 UEZ262146:UEZ262147 UOV262146:UOV262147 UYR262146:UYR262147 VIN262146:VIN262147 VSJ262146:VSJ262147 WCF262146:WCF262147 WMB262146:WMB262147 WVX262146:WVX262147 P327682:P327683 JL327682:JL327683 TH327682:TH327683 ADD327682:ADD327683 AMZ327682:AMZ327683 AWV327682:AWV327683 BGR327682:BGR327683 BQN327682:BQN327683 CAJ327682:CAJ327683 CKF327682:CKF327683 CUB327682:CUB327683 DDX327682:DDX327683 DNT327682:DNT327683 DXP327682:DXP327683 EHL327682:EHL327683 ERH327682:ERH327683 FBD327682:FBD327683 FKZ327682:FKZ327683 FUV327682:FUV327683 GER327682:GER327683 GON327682:GON327683 GYJ327682:GYJ327683 HIF327682:HIF327683 HSB327682:HSB327683 IBX327682:IBX327683 ILT327682:ILT327683 IVP327682:IVP327683 JFL327682:JFL327683 JPH327682:JPH327683 JZD327682:JZD327683 KIZ327682:KIZ327683 KSV327682:KSV327683 LCR327682:LCR327683 LMN327682:LMN327683 LWJ327682:LWJ327683 MGF327682:MGF327683 MQB327682:MQB327683 MZX327682:MZX327683 NJT327682:NJT327683 NTP327682:NTP327683 ODL327682:ODL327683 ONH327682:ONH327683 OXD327682:OXD327683 PGZ327682:PGZ327683 PQV327682:PQV327683 QAR327682:QAR327683 QKN327682:QKN327683 QUJ327682:QUJ327683 REF327682:REF327683 ROB327682:ROB327683 RXX327682:RXX327683 SHT327682:SHT327683 SRP327682:SRP327683 TBL327682:TBL327683 TLH327682:TLH327683 TVD327682:TVD327683 UEZ327682:UEZ327683 UOV327682:UOV327683 UYR327682:UYR327683 VIN327682:VIN327683 VSJ327682:VSJ327683 WCF327682:WCF327683 WMB327682:WMB327683 WVX327682:WVX327683 P393218:P393219 JL393218:JL393219 TH393218:TH393219 ADD393218:ADD393219 AMZ393218:AMZ393219 AWV393218:AWV393219 BGR393218:BGR393219 BQN393218:BQN393219 CAJ393218:CAJ393219 CKF393218:CKF393219 CUB393218:CUB393219 DDX393218:DDX393219 DNT393218:DNT393219 DXP393218:DXP393219 EHL393218:EHL393219 ERH393218:ERH393219 FBD393218:FBD393219 FKZ393218:FKZ393219 FUV393218:FUV393219 GER393218:GER393219 GON393218:GON393219 GYJ393218:GYJ393219 HIF393218:HIF393219 HSB393218:HSB393219 IBX393218:IBX393219 ILT393218:ILT393219 IVP393218:IVP393219 JFL393218:JFL393219 JPH393218:JPH393219 JZD393218:JZD393219 KIZ393218:KIZ393219 KSV393218:KSV393219 LCR393218:LCR393219 LMN393218:LMN393219 LWJ393218:LWJ393219 MGF393218:MGF393219 MQB393218:MQB393219 MZX393218:MZX393219 NJT393218:NJT393219 NTP393218:NTP393219 ODL393218:ODL393219 ONH393218:ONH393219 OXD393218:OXD393219 PGZ393218:PGZ393219 PQV393218:PQV393219 QAR393218:QAR393219 QKN393218:QKN393219 QUJ393218:QUJ393219 REF393218:REF393219 ROB393218:ROB393219 RXX393218:RXX393219 SHT393218:SHT393219 SRP393218:SRP393219 TBL393218:TBL393219 TLH393218:TLH393219 TVD393218:TVD393219 UEZ393218:UEZ393219 UOV393218:UOV393219 UYR393218:UYR393219 VIN393218:VIN393219 VSJ393218:VSJ393219 WCF393218:WCF393219 WMB393218:WMB393219 WVX393218:WVX393219 P458754:P458755 JL458754:JL458755 TH458754:TH458755 ADD458754:ADD458755 AMZ458754:AMZ458755 AWV458754:AWV458755 BGR458754:BGR458755 BQN458754:BQN458755 CAJ458754:CAJ458755 CKF458754:CKF458755 CUB458754:CUB458755 DDX458754:DDX458755 DNT458754:DNT458755 DXP458754:DXP458755 EHL458754:EHL458755 ERH458754:ERH458755 FBD458754:FBD458755 FKZ458754:FKZ458755 FUV458754:FUV458755 GER458754:GER458755 GON458754:GON458755 GYJ458754:GYJ458755 HIF458754:HIF458755 HSB458754:HSB458755 IBX458754:IBX458755 ILT458754:ILT458755 IVP458754:IVP458755 JFL458754:JFL458755 JPH458754:JPH458755 JZD458754:JZD458755 KIZ458754:KIZ458755 KSV458754:KSV458755 LCR458754:LCR458755 LMN458754:LMN458755 LWJ458754:LWJ458755 MGF458754:MGF458755 MQB458754:MQB458755 MZX458754:MZX458755 NJT458754:NJT458755 NTP458754:NTP458755 ODL458754:ODL458755 ONH458754:ONH458755 OXD458754:OXD458755 PGZ458754:PGZ458755 PQV458754:PQV458755 QAR458754:QAR458755 QKN458754:QKN458755 QUJ458754:QUJ458755 REF458754:REF458755 ROB458754:ROB458755 RXX458754:RXX458755 SHT458754:SHT458755 SRP458754:SRP458755 TBL458754:TBL458755 TLH458754:TLH458755 TVD458754:TVD458755 UEZ458754:UEZ458755 UOV458754:UOV458755 UYR458754:UYR458755 VIN458754:VIN458755 VSJ458754:VSJ458755 WCF458754:WCF458755 WMB458754:WMB458755 WVX458754:WVX458755 P524290:P524291 JL524290:JL524291 TH524290:TH524291 ADD524290:ADD524291 AMZ524290:AMZ524291 AWV524290:AWV524291 BGR524290:BGR524291 BQN524290:BQN524291 CAJ524290:CAJ524291 CKF524290:CKF524291 CUB524290:CUB524291 DDX524290:DDX524291 DNT524290:DNT524291 DXP524290:DXP524291 EHL524290:EHL524291 ERH524290:ERH524291 FBD524290:FBD524291 FKZ524290:FKZ524291 FUV524290:FUV524291 GER524290:GER524291 GON524290:GON524291 GYJ524290:GYJ524291 HIF524290:HIF524291 HSB524290:HSB524291 IBX524290:IBX524291 ILT524290:ILT524291 IVP524290:IVP524291 JFL524290:JFL524291 JPH524290:JPH524291 JZD524290:JZD524291 KIZ524290:KIZ524291 KSV524290:KSV524291 LCR524290:LCR524291 LMN524290:LMN524291 LWJ524290:LWJ524291 MGF524290:MGF524291 MQB524290:MQB524291 MZX524290:MZX524291 NJT524290:NJT524291 NTP524290:NTP524291 ODL524290:ODL524291 ONH524290:ONH524291 OXD524290:OXD524291 PGZ524290:PGZ524291 PQV524290:PQV524291 QAR524290:QAR524291 QKN524290:QKN524291 QUJ524290:QUJ524291 REF524290:REF524291 ROB524290:ROB524291 RXX524290:RXX524291 SHT524290:SHT524291 SRP524290:SRP524291 TBL524290:TBL524291 TLH524290:TLH524291 TVD524290:TVD524291 UEZ524290:UEZ524291 UOV524290:UOV524291 UYR524290:UYR524291 VIN524290:VIN524291 VSJ524290:VSJ524291 WCF524290:WCF524291 WMB524290:WMB524291 WVX524290:WVX524291 P589826:P589827 JL589826:JL589827 TH589826:TH589827 ADD589826:ADD589827 AMZ589826:AMZ589827 AWV589826:AWV589827 BGR589826:BGR589827 BQN589826:BQN589827 CAJ589826:CAJ589827 CKF589826:CKF589827 CUB589826:CUB589827 DDX589826:DDX589827 DNT589826:DNT589827 DXP589826:DXP589827 EHL589826:EHL589827 ERH589826:ERH589827 FBD589826:FBD589827 FKZ589826:FKZ589827 FUV589826:FUV589827 GER589826:GER589827 GON589826:GON589827 GYJ589826:GYJ589827 HIF589826:HIF589827 HSB589826:HSB589827 IBX589826:IBX589827 ILT589826:ILT589827 IVP589826:IVP589827 JFL589826:JFL589827 JPH589826:JPH589827 JZD589826:JZD589827 KIZ589826:KIZ589827 KSV589826:KSV589827 LCR589826:LCR589827 LMN589826:LMN589827 LWJ589826:LWJ589827 MGF589826:MGF589827 MQB589826:MQB589827 MZX589826:MZX589827 NJT589826:NJT589827 NTP589826:NTP589827 ODL589826:ODL589827 ONH589826:ONH589827 OXD589826:OXD589827 PGZ589826:PGZ589827 PQV589826:PQV589827 QAR589826:QAR589827 QKN589826:QKN589827 QUJ589826:QUJ589827 REF589826:REF589827 ROB589826:ROB589827 RXX589826:RXX589827 SHT589826:SHT589827 SRP589826:SRP589827 TBL589826:TBL589827 TLH589826:TLH589827 TVD589826:TVD589827 UEZ589826:UEZ589827 UOV589826:UOV589827 UYR589826:UYR589827 VIN589826:VIN589827 VSJ589826:VSJ589827 WCF589826:WCF589827 WMB589826:WMB589827 WVX589826:WVX589827 P655362:P655363 JL655362:JL655363 TH655362:TH655363 ADD655362:ADD655363 AMZ655362:AMZ655363 AWV655362:AWV655363 BGR655362:BGR655363 BQN655362:BQN655363 CAJ655362:CAJ655363 CKF655362:CKF655363 CUB655362:CUB655363 DDX655362:DDX655363 DNT655362:DNT655363 DXP655362:DXP655363 EHL655362:EHL655363 ERH655362:ERH655363 FBD655362:FBD655363 FKZ655362:FKZ655363 FUV655362:FUV655363 GER655362:GER655363 GON655362:GON655363 GYJ655362:GYJ655363 HIF655362:HIF655363 HSB655362:HSB655363 IBX655362:IBX655363 ILT655362:ILT655363 IVP655362:IVP655363 JFL655362:JFL655363 JPH655362:JPH655363 JZD655362:JZD655363 KIZ655362:KIZ655363 KSV655362:KSV655363 LCR655362:LCR655363 LMN655362:LMN655363 LWJ655362:LWJ655363 MGF655362:MGF655363 MQB655362:MQB655363 MZX655362:MZX655363 NJT655362:NJT655363 NTP655362:NTP655363 ODL655362:ODL655363 ONH655362:ONH655363 OXD655362:OXD655363 PGZ655362:PGZ655363 PQV655362:PQV655363 QAR655362:QAR655363 QKN655362:QKN655363 QUJ655362:QUJ655363 REF655362:REF655363 ROB655362:ROB655363 RXX655362:RXX655363 SHT655362:SHT655363 SRP655362:SRP655363 TBL655362:TBL655363 TLH655362:TLH655363 TVD655362:TVD655363 UEZ655362:UEZ655363 UOV655362:UOV655363 UYR655362:UYR655363 VIN655362:VIN655363 VSJ655362:VSJ655363 WCF655362:WCF655363 WMB655362:WMB655363 WVX655362:WVX655363 P720898:P720899 JL720898:JL720899 TH720898:TH720899 ADD720898:ADD720899 AMZ720898:AMZ720899 AWV720898:AWV720899 BGR720898:BGR720899 BQN720898:BQN720899 CAJ720898:CAJ720899 CKF720898:CKF720899 CUB720898:CUB720899 DDX720898:DDX720899 DNT720898:DNT720899 DXP720898:DXP720899 EHL720898:EHL720899 ERH720898:ERH720899 FBD720898:FBD720899 FKZ720898:FKZ720899 FUV720898:FUV720899 GER720898:GER720899 GON720898:GON720899 GYJ720898:GYJ720899 HIF720898:HIF720899 HSB720898:HSB720899 IBX720898:IBX720899 ILT720898:ILT720899 IVP720898:IVP720899 JFL720898:JFL720899 JPH720898:JPH720899 JZD720898:JZD720899 KIZ720898:KIZ720899 KSV720898:KSV720899 LCR720898:LCR720899 LMN720898:LMN720899 LWJ720898:LWJ720899 MGF720898:MGF720899 MQB720898:MQB720899 MZX720898:MZX720899 NJT720898:NJT720899 NTP720898:NTP720899 ODL720898:ODL720899 ONH720898:ONH720899 OXD720898:OXD720899 PGZ720898:PGZ720899 PQV720898:PQV720899 QAR720898:QAR720899 QKN720898:QKN720899 QUJ720898:QUJ720899 REF720898:REF720899 ROB720898:ROB720899 RXX720898:RXX720899 SHT720898:SHT720899 SRP720898:SRP720899 TBL720898:TBL720899 TLH720898:TLH720899 TVD720898:TVD720899 UEZ720898:UEZ720899 UOV720898:UOV720899 UYR720898:UYR720899 VIN720898:VIN720899 VSJ720898:VSJ720899 WCF720898:WCF720899 WMB720898:WMB720899 WVX720898:WVX720899 P786434:P786435 JL786434:JL786435 TH786434:TH786435 ADD786434:ADD786435 AMZ786434:AMZ786435 AWV786434:AWV786435 BGR786434:BGR786435 BQN786434:BQN786435 CAJ786434:CAJ786435 CKF786434:CKF786435 CUB786434:CUB786435 DDX786434:DDX786435 DNT786434:DNT786435 DXP786434:DXP786435 EHL786434:EHL786435 ERH786434:ERH786435 FBD786434:FBD786435 FKZ786434:FKZ786435 FUV786434:FUV786435 GER786434:GER786435 GON786434:GON786435 GYJ786434:GYJ786435 HIF786434:HIF786435 HSB786434:HSB786435 IBX786434:IBX786435 ILT786434:ILT786435 IVP786434:IVP786435 JFL786434:JFL786435 JPH786434:JPH786435 JZD786434:JZD786435 KIZ786434:KIZ786435 KSV786434:KSV786435 LCR786434:LCR786435 LMN786434:LMN786435 LWJ786434:LWJ786435 MGF786434:MGF786435 MQB786434:MQB786435 MZX786434:MZX786435 NJT786434:NJT786435 NTP786434:NTP786435 ODL786434:ODL786435 ONH786434:ONH786435 OXD786434:OXD786435 PGZ786434:PGZ786435 PQV786434:PQV786435 QAR786434:QAR786435 QKN786434:QKN786435 QUJ786434:QUJ786435 REF786434:REF786435 ROB786434:ROB786435 RXX786434:RXX786435 SHT786434:SHT786435 SRP786434:SRP786435 TBL786434:TBL786435 TLH786434:TLH786435 TVD786434:TVD786435 UEZ786434:UEZ786435 UOV786434:UOV786435 UYR786434:UYR786435 VIN786434:VIN786435 VSJ786434:VSJ786435 WCF786434:WCF786435 WMB786434:WMB786435 WVX786434:WVX786435 P851970:P851971 JL851970:JL851971 TH851970:TH851971 ADD851970:ADD851971 AMZ851970:AMZ851971 AWV851970:AWV851971 BGR851970:BGR851971 BQN851970:BQN851971 CAJ851970:CAJ851971 CKF851970:CKF851971 CUB851970:CUB851971 DDX851970:DDX851971 DNT851970:DNT851971 DXP851970:DXP851971 EHL851970:EHL851971 ERH851970:ERH851971 FBD851970:FBD851971 FKZ851970:FKZ851971 FUV851970:FUV851971 GER851970:GER851971 GON851970:GON851971 GYJ851970:GYJ851971 HIF851970:HIF851971 HSB851970:HSB851971 IBX851970:IBX851971 ILT851970:ILT851971 IVP851970:IVP851971 JFL851970:JFL851971 JPH851970:JPH851971 JZD851970:JZD851971 KIZ851970:KIZ851971 KSV851970:KSV851971 LCR851970:LCR851971 LMN851970:LMN851971 LWJ851970:LWJ851971 MGF851970:MGF851971 MQB851970:MQB851971 MZX851970:MZX851971 NJT851970:NJT851971 NTP851970:NTP851971 ODL851970:ODL851971 ONH851970:ONH851971 OXD851970:OXD851971 PGZ851970:PGZ851971 PQV851970:PQV851971 QAR851970:QAR851971 QKN851970:QKN851971 QUJ851970:QUJ851971 REF851970:REF851971 ROB851970:ROB851971 RXX851970:RXX851971 SHT851970:SHT851971 SRP851970:SRP851971 TBL851970:TBL851971 TLH851970:TLH851971 TVD851970:TVD851971 UEZ851970:UEZ851971 UOV851970:UOV851971 UYR851970:UYR851971 VIN851970:VIN851971 VSJ851970:VSJ851971 WCF851970:WCF851971 WMB851970:WMB851971 WVX851970:WVX851971 P917506:P917507 JL917506:JL917507 TH917506:TH917507 ADD917506:ADD917507 AMZ917506:AMZ917507 AWV917506:AWV917507 BGR917506:BGR917507 BQN917506:BQN917507 CAJ917506:CAJ917507 CKF917506:CKF917507 CUB917506:CUB917507 DDX917506:DDX917507 DNT917506:DNT917507 DXP917506:DXP917507 EHL917506:EHL917507 ERH917506:ERH917507 FBD917506:FBD917507 FKZ917506:FKZ917507 FUV917506:FUV917507 GER917506:GER917507 GON917506:GON917507 GYJ917506:GYJ917507 HIF917506:HIF917507 HSB917506:HSB917507 IBX917506:IBX917507 ILT917506:ILT917507 IVP917506:IVP917507 JFL917506:JFL917507 JPH917506:JPH917507 JZD917506:JZD917507 KIZ917506:KIZ917507 KSV917506:KSV917507 LCR917506:LCR917507 LMN917506:LMN917507 LWJ917506:LWJ917507 MGF917506:MGF917507 MQB917506:MQB917507 MZX917506:MZX917507 NJT917506:NJT917507 NTP917506:NTP917507 ODL917506:ODL917507 ONH917506:ONH917507 OXD917506:OXD917507 PGZ917506:PGZ917507 PQV917506:PQV917507 QAR917506:QAR917507 QKN917506:QKN917507 QUJ917506:QUJ917507 REF917506:REF917507 ROB917506:ROB917507 RXX917506:RXX917507 SHT917506:SHT917507 SRP917506:SRP917507 TBL917506:TBL917507 TLH917506:TLH917507 TVD917506:TVD917507 UEZ917506:UEZ917507 UOV917506:UOV917507 UYR917506:UYR917507 VIN917506:VIN917507 VSJ917506:VSJ917507 WCF917506:WCF917507 WMB917506:WMB917507 WVX917506:WVX917507 P983042:P983043 JL983042:JL983043 TH983042:TH983043 ADD983042:ADD983043 AMZ983042:AMZ983043 AWV983042:AWV983043 BGR983042:BGR983043 BQN983042:BQN983043 CAJ983042:CAJ983043 CKF983042:CKF983043 CUB983042:CUB983043 DDX983042:DDX983043 DNT983042:DNT983043 DXP983042:DXP983043 EHL983042:EHL983043 ERH983042:ERH983043 FBD983042:FBD983043 FKZ983042:FKZ983043 FUV983042:FUV983043 GER983042:GER983043 GON983042:GON983043 GYJ983042:GYJ983043 HIF983042:HIF983043 HSB983042:HSB983043 IBX983042:IBX983043 ILT983042:ILT983043 IVP983042:IVP983043 JFL983042:JFL983043 JPH983042:JPH983043 JZD983042:JZD983043 KIZ983042:KIZ983043 KSV983042:KSV983043 LCR983042:LCR983043 LMN983042:LMN983043 LWJ983042:LWJ983043 MGF983042:MGF983043 MQB983042:MQB983043 MZX983042:MZX983043 NJT983042:NJT983043 NTP983042:NTP983043 ODL983042:ODL983043 ONH983042:ONH983043 OXD983042:OXD983043 PGZ983042:PGZ983043 PQV983042:PQV983043 QAR983042:QAR983043 QKN983042:QKN983043 QUJ983042:QUJ983043 REF983042:REF983043 ROB983042:ROB983043 RXX983042:RXX983043 SHT983042:SHT983043 SRP983042:SRP983043 TBL983042:TBL983043 TLH983042:TLH983043 TVD983042:TVD983043 UEZ983042:UEZ983043 UOV983042:UOV983043 UYR983042:UYR983043 VIN983042:VIN983043 VSJ983042:VSJ983043 WCF983042:WCF983043 WMB983042:WMB983043 WVX983042:WVX983043 P8:P26 JL8:JL26 TH8:TH26 ADD8:ADD26 AMZ8:AMZ26 AWV8:AWV26 BGR8:BGR26 BQN8:BQN26 CAJ8:CAJ26 CKF8:CKF26 CUB8:CUB26 DDX8:DDX26 DNT8:DNT26 DXP8:DXP26 EHL8:EHL26 ERH8:ERH26 FBD8:FBD26 FKZ8:FKZ26 FUV8:FUV26 GER8:GER26 GON8:GON26 GYJ8:GYJ26 HIF8:HIF26 HSB8:HSB26 IBX8:IBX26 ILT8:ILT26 IVP8:IVP26 JFL8:JFL26 JPH8:JPH26 JZD8:JZD26 KIZ8:KIZ26 KSV8:KSV26 LCR8:LCR26 LMN8:LMN26 LWJ8:LWJ26 MGF8:MGF26 MQB8:MQB26 MZX8:MZX26 NJT8:NJT26 NTP8:NTP26 ODL8:ODL26 ONH8:ONH26 OXD8:OXD26 PGZ8:PGZ26 PQV8:PQV26 QAR8:QAR26 QKN8:QKN26 QUJ8:QUJ26 REF8:REF26 ROB8:ROB26 RXX8:RXX26 SHT8:SHT26 SRP8:SRP26 TBL8:TBL26 TLH8:TLH26 TVD8:TVD26 UEZ8:UEZ26 UOV8:UOV26 UYR8:UYR26 VIN8:VIN26 VSJ8:VSJ26 WCF8:WCF26 WMB8:WMB26 WVX8:WVX26 P65544:P65562 JL65544:JL65562 TH65544:TH65562 ADD65544:ADD65562 AMZ65544:AMZ65562 AWV65544:AWV65562 BGR65544:BGR65562 BQN65544:BQN65562 CAJ65544:CAJ65562 CKF65544:CKF65562 CUB65544:CUB65562 DDX65544:DDX65562 DNT65544:DNT65562 DXP65544:DXP65562 EHL65544:EHL65562 ERH65544:ERH65562 FBD65544:FBD65562 FKZ65544:FKZ65562 FUV65544:FUV65562 GER65544:GER65562 GON65544:GON65562 GYJ65544:GYJ65562 HIF65544:HIF65562 HSB65544:HSB65562 IBX65544:IBX65562 ILT65544:ILT65562 IVP65544:IVP65562 JFL65544:JFL65562 JPH65544:JPH65562 JZD65544:JZD65562 KIZ65544:KIZ65562 KSV65544:KSV65562 LCR65544:LCR65562 LMN65544:LMN65562 LWJ65544:LWJ65562 MGF65544:MGF65562 MQB65544:MQB65562 MZX65544:MZX65562 NJT65544:NJT65562 NTP65544:NTP65562 ODL65544:ODL65562 ONH65544:ONH65562 OXD65544:OXD65562 PGZ65544:PGZ65562 PQV65544:PQV65562 QAR65544:QAR65562 QKN65544:QKN65562 QUJ65544:QUJ65562 REF65544:REF65562 ROB65544:ROB65562 RXX65544:RXX65562 SHT65544:SHT65562 SRP65544:SRP65562 TBL65544:TBL65562 TLH65544:TLH65562 TVD65544:TVD65562 UEZ65544:UEZ65562 UOV65544:UOV65562 UYR65544:UYR65562 VIN65544:VIN65562 VSJ65544:VSJ65562 WCF65544:WCF65562 WMB65544:WMB65562 WVX65544:WVX65562 P131080:P131098 JL131080:JL131098 TH131080:TH131098 ADD131080:ADD131098 AMZ131080:AMZ131098 AWV131080:AWV131098 BGR131080:BGR131098 BQN131080:BQN131098 CAJ131080:CAJ131098 CKF131080:CKF131098 CUB131080:CUB131098 DDX131080:DDX131098 DNT131080:DNT131098 DXP131080:DXP131098 EHL131080:EHL131098 ERH131080:ERH131098 FBD131080:FBD131098 FKZ131080:FKZ131098 FUV131080:FUV131098 GER131080:GER131098 GON131080:GON131098 GYJ131080:GYJ131098 HIF131080:HIF131098 HSB131080:HSB131098 IBX131080:IBX131098 ILT131080:ILT131098 IVP131080:IVP131098 JFL131080:JFL131098 JPH131080:JPH131098 JZD131080:JZD131098 KIZ131080:KIZ131098 KSV131080:KSV131098 LCR131080:LCR131098 LMN131080:LMN131098 LWJ131080:LWJ131098 MGF131080:MGF131098 MQB131080:MQB131098 MZX131080:MZX131098 NJT131080:NJT131098 NTP131080:NTP131098 ODL131080:ODL131098 ONH131080:ONH131098 OXD131080:OXD131098 PGZ131080:PGZ131098 PQV131080:PQV131098 QAR131080:QAR131098 QKN131080:QKN131098 QUJ131080:QUJ131098 REF131080:REF131098 ROB131080:ROB131098 RXX131080:RXX131098 SHT131080:SHT131098 SRP131080:SRP131098 TBL131080:TBL131098 TLH131080:TLH131098 TVD131080:TVD131098 UEZ131080:UEZ131098 UOV131080:UOV131098 UYR131080:UYR131098 VIN131080:VIN131098 VSJ131080:VSJ131098 WCF131080:WCF131098 WMB131080:WMB131098 WVX131080:WVX131098 P196616:P196634 JL196616:JL196634 TH196616:TH196634 ADD196616:ADD196634 AMZ196616:AMZ196634 AWV196616:AWV196634 BGR196616:BGR196634 BQN196616:BQN196634 CAJ196616:CAJ196634 CKF196616:CKF196634 CUB196616:CUB196634 DDX196616:DDX196634 DNT196616:DNT196634 DXP196616:DXP196634 EHL196616:EHL196634 ERH196616:ERH196634 FBD196616:FBD196634 FKZ196616:FKZ196634 FUV196616:FUV196634 GER196616:GER196634 GON196616:GON196634 GYJ196616:GYJ196634 HIF196616:HIF196634 HSB196616:HSB196634 IBX196616:IBX196634 ILT196616:ILT196634 IVP196616:IVP196634 JFL196616:JFL196634 JPH196616:JPH196634 JZD196616:JZD196634 KIZ196616:KIZ196634 KSV196616:KSV196634 LCR196616:LCR196634 LMN196616:LMN196634 LWJ196616:LWJ196634 MGF196616:MGF196634 MQB196616:MQB196634 MZX196616:MZX196634 NJT196616:NJT196634 NTP196616:NTP196634 ODL196616:ODL196634 ONH196616:ONH196634 OXD196616:OXD196634 PGZ196616:PGZ196634 PQV196616:PQV196634 QAR196616:QAR196634 QKN196616:QKN196634 QUJ196616:QUJ196634 REF196616:REF196634 ROB196616:ROB196634 RXX196616:RXX196634 SHT196616:SHT196634 SRP196616:SRP196634 TBL196616:TBL196634 TLH196616:TLH196634 TVD196616:TVD196634 UEZ196616:UEZ196634 UOV196616:UOV196634 UYR196616:UYR196634 VIN196616:VIN196634 VSJ196616:VSJ196634 WCF196616:WCF196634 WMB196616:WMB196634 WVX196616:WVX196634 P262152:P262170 JL262152:JL262170 TH262152:TH262170 ADD262152:ADD262170 AMZ262152:AMZ262170 AWV262152:AWV262170 BGR262152:BGR262170 BQN262152:BQN262170 CAJ262152:CAJ262170 CKF262152:CKF262170 CUB262152:CUB262170 DDX262152:DDX262170 DNT262152:DNT262170 DXP262152:DXP262170 EHL262152:EHL262170 ERH262152:ERH262170 FBD262152:FBD262170 FKZ262152:FKZ262170 FUV262152:FUV262170 GER262152:GER262170 GON262152:GON262170 GYJ262152:GYJ262170 HIF262152:HIF262170 HSB262152:HSB262170 IBX262152:IBX262170 ILT262152:ILT262170 IVP262152:IVP262170 JFL262152:JFL262170 JPH262152:JPH262170 JZD262152:JZD262170 KIZ262152:KIZ262170 KSV262152:KSV262170 LCR262152:LCR262170 LMN262152:LMN262170 LWJ262152:LWJ262170 MGF262152:MGF262170 MQB262152:MQB262170 MZX262152:MZX262170 NJT262152:NJT262170 NTP262152:NTP262170 ODL262152:ODL262170 ONH262152:ONH262170 OXD262152:OXD262170 PGZ262152:PGZ262170 PQV262152:PQV262170 QAR262152:QAR262170 QKN262152:QKN262170 QUJ262152:QUJ262170 REF262152:REF262170 ROB262152:ROB262170 RXX262152:RXX262170 SHT262152:SHT262170 SRP262152:SRP262170 TBL262152:TBL262170 TLH262152:TLH262170 TVD262152:TVD262170 UEZ262152:UEZ262170 UOV262152:UOV262170 UYR262152:UYR262170 VIN262152:VIN262170 VSJ262152:VSJ262170 WCF262152:WCF262170 WMB262152:WMB262170 WVX262152:WVX262170 P327688:P327706 JL327688:JL327706 TH327688:TH327706 ADD327688:ADD327706 AMZ327688:AMZ327706 AWV327688:AWV327706 BGR327688:BGR327706 BQN327688:BQN327706 CAJ327688:CAJ327706 CKF327688:CKF327706 CUB327688:CUB327706 DDX327688:DDX327706 DNT327688:DNT327706 DXP327688:DXP327706 EHL327688:EHL327706 ERH327688:ERH327706 FBD327688:FBD327706 FKZ327688:FKZ327706 FUV327688:FUV327706 GER327688:GER327706 GON327688:GON327706 GYJ327688:GYJ327706 HIF327688:HIF327706 HSB327688:HSB327706 IBX327688:IBX327706 ILT327688:ILT327706 IVP327688:IVP327706 JFL327688:JFL327706 JPH327688:JPH327706 JZD327688:JZD327706 KIZ327688:KIZ327706 KSV327688:KSV327706 LCR327688:LCR327706 LMN327688:LMN327706 LWJ327688:LWJ327706 MGF327688:MGF327706 MQB327688:MQB327706 MZX327688:MZX327706 NJT327688:NJT327706 NTP327688:NTP327706 ODL327688:ODL327706 ONH327688:ONH327706 OXD327688:OXD327706 PGZ327688:PGZ327706 PQV327688:PQV327706 QAR327688:QAR327706 QKN327688:QKN327706 QUJ327688:QUJ327706 REF327688:REF327706 ROB327688:ROB327706 RXX327688:RXX327706 SHT327688:SHT327706 SRP327688:SRP327706 TBL327688:TBL327706 TLH327688:TLH327706 TVD327688:TVD327706 UEZ327688:UEZ327706 UOV327688:UOV327706 UYR327688:UYR327706 VIN327688:VIN327706 VSJ327688:VSJ327706 WCF327688:WCF327706 WMB327688:WMB327706 WVX327688:WVX327706 P393224:P393242 JL393224:JL393242 TH393224:TH393242 ADD393224:ADD393242 AMZ393224:AMZ393242 AWV393224:AWV393242 BGR393224:BGR393242 BQN393224:BQN393242 CAJ393224:CAJ393242 CKF393224:CKF393242 CUB393224:CUB393242 DDX393224:DDX393242 DNT393224:DNT393242 DXP393224:DXP393242 EHL393224:EHL393242 ERH393224:ERH393242 FBD393224:FBD393242 FKZ393224:FKZ393242 FUV393224:FUV393242 GER393224:GER393242 GON393224:GON393242 GYJ393224:GYJ393242 HIF393224:HIF393242 HSB393224:HSB393242 IBX393224:IBX393242 ILT393224:ILT393242 IVP393224:IVP393242 JFL393224:JFL393242 JPH393224:JPH393242 JZD393224:JZD393242 KIZ393224:KIZ393242 KSV393224:KSV393242 LCR393224:LCR393242 LMN393224:LMN393242 LWJ393224:LWJ393242 MGF393224:MGF393242 MQB393224:MQB393242 MZX393224:MZX393242 NJT393224:NJT393242 NTP393224:NTP393242 ODL393224:ODL393242 ONH393224:ONH393242 OXD393224:OXD393242 PGZ393224:PGZ393242 PQV393224:PQV393242 QAR393224:QAR393242 QKN393224:QKN393242 QUJ393224:QUJ393242 REF393224:REF393242 ROB393224:ROB393242 RXX393224:RXX393242 SHT393224:SHT393242 SRP393224:SRP393242 TBL393224:TBL393242 TLH393224:TLH393242 TVD393224:TVD393242 UEZ393224:UEZ393242 UOV393224:UOV393242 UYR393224:UYR393242 VIN393224:VIN393242 VSJ393224:VSJ393242 WCF393224:WCF393242 WMB393224:WMB393242 WVX393224:WVX393242 P458760:P458778 JL458760:JL458778 TH458760:TH458778 ADD458760:ADD458778 AMZ458760:AMZ458778 AWV458760:AWV458778 BGR458760:BGR458778 BQN458760:BQN458778 CAJ458760:CAJ458778 CKF458760:CKF458778 CUB458760:CUB458778 DDX458760:DDX458778 DNT458760:DNT458778 DXP458760:DXP458778 EHL458760:EHL458778 ERH458760:ERH458778 FBD458760:FBD458778 FKZ458760:FKZ458778 FUV458760:FUV458778 GER458760:GER458778 GON458760:GON458778 GYJ458760:GYJ458778 HIF458760:HIF458778 HSB458760:HSB458778 IBX458760:IBX458778 ILT458760:ILT458778 IVP458760:IVP458778 JFL458760:JFL458778 JPH458760:JPH458778 JZD458760:JZD458778 KIZ458760:KIZ458778 KSV458760:KSV458778 LCR458760:LCR458778 LMN458760:LMN458778 LWJ458760:LWJ458778 MGF458760:MGF458778 MQB458760:MQB458778 MZX458760:MZX458778 NJT458760:NJT458778 NTP458760:NTP458778 ODL458760:ODL458778 ONH458760:ONH458778 OXD458760:OXD458778 PGZ458760:PGZ458778 PQV458760:PQV458778 QAR458760:QAR458778 QKN458760:QKN458778 QUJ458760:QUJ458778 REF458760:REF458778 ROB458760:ROB458778 RXX458760:RXX458778 SHT458760:SHT458778 SRP458760:SRP458778 TBL458760:TBL458778 TLH458760:TLH458778 TVD458760:TVD458778 UEZ458760:UEZ458778 UOV458760:UOV458778 UYR458760:UYR458778 VIN458760:VIN458778 VSJ458760:VSJ458778 WCF458760:WCF458778 WMB458760:WMB458778 WVX458760:WVX458778 P524296:P524314 JL524296:JL524314 TH524296:TH524314 ADD524296:ADD524314 AMZ524296:AMZ524314 AWV524296:AWV524314 BGR524296:BGR524314 BQN524296:BQN524314 CAJ524296:CAJ524314 CKF524296:CKF524314 CUB524296:CUB524314 DDX524296:DDX524314 DNT524296:DNT524314 DXP524296:DXP524314 EHL524296:EHL524314 ERH524296:ERH524314 FBD524296:FBD524314 FKZ524296:FKZ524314 FUV524296:FUV524314 GER524296:GER524314 GON524296:GON524314 GYJ524296:GYJ524314 HIF524296:HIF524314 HSB524296:HSB524314 IBX524296:IBX524314 ILT524296:ILT524314 IVP524296:IVP524314 JFL524296:JFL524314 JPH524296:JPH524314 JZD524296:JZD524314 KIZ524296:KIZ524314 KSV524296:KSV524314 LCR524296:LCR524314 LMN524296:LMN524314 LWJ524296:LWJ524314 MGF524296:MGF524314 MQB524296:MQB524314 MZX524296:MZX524314 NJT524296:NJT524314 NTP524296:NTP524314 ODL524296:ODL524314 ONH524296:ONH524314 OXD524296:OXD524314 PGZ524296:PGZ524314 PQV524296:PQV524314 QAR524296:QAR524314 QKN524296:QKN524314 QUJ524296:QUJ524314 REF524296:REF524314 ROB524296:ROB524314 RXX524296:RXX524314 SHT524296:SHT524314 SRP524296:SRP524314 TBL524296:TBL524314 TLH524296:TLH524314 TVD524296:TVD524314 UEZ524296:UEZ524314 UOV524296:UOV524314 UYR524296:UYR524314 VIN524296:VIN524314 VSJ524296:VSJ524314 WCF524296:WCF524314 WMB524296:WMB524314 WVX524296:WVX524314 P589832:P589850 JL589832:JL589850 TH589832:TH589850 ADD589832:ADD589850 AMZ589832:AMZ589850 AWV589832:AWV589850 BGR589832:BGR589850 BQN589832:BQN589850 CAJ589832:CAJ589850 CKF589832:CKF589850 CUB589832:CUB589850 DDX589832:DDX589850 DNT589832:DNT589850 DXP589832:DXP589850 EHL589832:EHL589850 ERH589832:ERH589850 FBD589832:FBD589850 FKZ589832:FKZ589850 FUV589832:FUV589850 GER589832:GER589850 GON589832:GON589850 GYJ589832:GYJ589850 HIF589832:HIF589850 HSB589832:HSB589850 IBX589832:IBX589850 ILT589832:ILT589850 IVP589832:IVP589850 JFL589832:JFL589850 JPH589832:JPH589850 JZD589832:JZD589850 KIZ589832:KIZ589850 KSV589832:KSV589850 LCR589832:LCR589850 LMN589832:LMN589850 LWJ589832:LWJ589850 MGF589832:MGF589850 MQB589832:MQB589850 MZX589832:MZX589850 NJT589832:NJT589850 NTP589832:NTP589850 ODL589832:ODL589850 ONH589832:ONH589850 OXD589832:OXD589850 PGZ589832:PGZ589850 PQV589832:PQV589850 QAR589832:QAR589850 QKN589832:QKN589850 QUJ589832:QUJ589850 REF589832:REF589850 ROB589832:ROB589850 RXX589832:RXX589850 SHT589832:SHT589850 SRP589832:SRP589850 TBL589832:TBL589850 TLH589832:TLH589850 TVD589832:TVD589850 UEZ589832:UEZ589850 UOV589832:UOV589850 UYR589832:UYR589850 VIN589832:VIN589850 VSJ589832:VSJ589850 WCF589832:WCF589850 WMB589832:WMB589850 WVX589832:WVX589850 P655368:P655386 JL655368:JL655386 TH655368:TH655386 ADD655368:ADD655386 AMZ655368:AMZ655386 AWV655368:AWV655386 BGR655368:BGR655386 BQN655368:BQN655386 CAJ655368:CAJ655386 CKF655368:CKF655386 CUB655368:CUB655386 DDX655368:DDX655386 DNT655368:DNT655386 DXP655368:DXP655386 EHL655368:EHL655386 ERH655368:ERH655386 FBD655368:FBD655386 FKZ655368:FKZ655386 FUV655368:FUV655386 GER655368:GER655386 GON655368:GON655386 GYJ655368:GYJ655386 HIF655368:HIF655386 HSB655368:HSB655386 IBX655368:IBX655386 ILT655368:ILT655386 IVP655368:IVP655386 JFL655368:JFL655386 JPH655368:JPH655386 JZD655368:JZD655386 KIZ655368:KIZ655386 KSV655368:KSV655386 LCR655368:LCR655386 LMN655368:LMN655386 LWJ655368:LWJ655386 MGF655368:MGF655386 MQB655368:MQB655386 MZX655368:MZX655386 NJT655368:NJT655386 NTP655368:NTP655386 ODL655368:ODL655386 ONH655368:ONH655386 OXD655368:OXD655386 PGZ655368:PGZ655386 PQV655368:PQV655386 QAR655368:QAR655386 QKN655368:QKN655386 QUJ655368:QUJ655386 REF655368:REF655386 ROB655368:ROB655386 RXX655368:RXX655386 SHT655368:SHT655386 SRP655368:SRP655386 TBL655368:TBL655386 TLH655368:TLH655386 TVD655368:TVD655386 UEZ655368:UEZ655386 UOV655368:UOV655386 UYR655368:UYR655386 VIN655368:VIN655386 VSJ655368:VSJ655386 WCF655368:WCF655386 WMB655368:WMB655386 WVX655368:WVX655386 P720904:P720922 JL720904:JL720922 TH720904:TH720922 ADD720904:ADD720922 AMZ720904:AMZ720922 AWV720904:AWV720922 BGR720904:BGR720922 BQN720904:BQN720922 CAJ720904:CAJ720922 CKF720904:CKF720922 CUB720904:CUB720922 DDX720904:DDX720922 DNT720904:DNT720922 DXP720904:DXP720922 EHL720904:EHL720922 ERH720904:ERH720922 FBD720904:FBD720922 FKZ720904:FKZ720922 FUV720904:FUV720922 GER720904:GER720922 GON720904:GON720922 GYJ720904:GYJ720922 HIF720904:HIF720922 HSB720904:HSB720922 IBX720904:IBX720922 ILT720904:ILT720922 IVP720904:IVP720922 JFL720904:JFL720922 JPH720904:JPH720922 JZD720904:JZD720922 KIZ720904:KIZ720922 KSV720904:KSV720922 LCR720904:LCR720922 LMN720904:LMN720922 LWJ720904:LWJ720922 MGF720904:MGF720922 MQB720904:MQB720922 MZX720904:MZX720922 NJT720904:NJT720922 NTP720904:NTP720922 ODL720904:ODL720922 ONH720904:ONH720922 OXD720904:OXD720922 PGZ720904:PGZ720922 PQV720904:PQV720922 QAR720904:QAR720922 QKN720904:QKN720922 QUJ720904:QUJ720922 REF720904:REF720922 ROB720904:ROB720922 RXX720904:RXX720922 SHT720904:SHT720922 SRP720904:SRP720922 TBL720904:TBL720922 TLH720904:TLH720922 TVD720904:TVD720922 UEZ720904:UEZ720922 UOV720904:UOV720922 UYR720904:UYR720922 VIN720904:VIN720922 VSJ720904:VSJ720922 WCF720904:WCF720922 WMB720904:WMB720922 WVX720904:WVX720922 P786440:P786458 JL786440:JL786458 TH786440:TH786458 ADD786440:ADD786458 AMZ786440:AMZ786458 AWV786440:AWV786458 BGR786440:BGR786458 BQN786440:BQN786458 CAJ786440:CAJ786458 CKF786440:CKF786458 CUB786440:CUB786458 DDX786440:DDX786458 DNT786440:DNT786458 DXP786440:DXP786458 EHL786440:EHL786458 ERH786440:ERH786458 FBD786440:FBD786458 FKZ786440:FKZ786458 FUV786440:FUV786458 GER786440:GER786458 GON786440:GON786458 GYJ786440:GYJ786458 HIF786440:HIF786458 HSB786440:HSB786458 IBX786440:IBX786458 ILT786440:ILT786458 IVP786440:IVP786458 JFL786440:JFL786458 JPH786440:JPH786458 JZD786440:JZD786458 KIZ786440:KIZ786458 KSV786440:KSV786458 LCR786440:LCR786458 LMN786440:LMN786458 LWJ786440:LWJ786458 MGF786440:MGF786458 MQB786440:MQB786458 MZX786440:MZX786458 NJT786440:NJT786458 NTP786440:NTP786458 ODL786440:ODL786458 ONH786440:ONH786458 OXD786440:OXD786458 PGZ786440:PGZ786458 PQV786440:PQV786458 QAR786440:QAR786458 QKN786440:QKN786458 QUJ786440:QUJ786458 REF786440:REF786458 ROB786440:ROB786458 RXX786440:RXX786458 SHT786440:SHT786458 SRP786440:SRP786458 TBL786440:TBL786458 TLH786440:TLH786458 TVD786440:TVD786458 UEZ786440:UEZ786458 UOV786440:UOV786458 UYR786440:UYR786458 VIN786440:VIN786458 VSJ786440:VSJ786458 WCF786440:WCF786458 WMB786440:WMB786458 WVX786440:WVX786458 P851976:P851994 JL851976:JL851994 TH851976:TH851994 ADD851976:ADD851994 AMZ851976:AMZ851994 AWV851976:AWV851994 BGR851976:BGR851994 BQN851976:BQN851994 CAJ851976:CAJ851994 CKF851976:CKF851994 CUB851976:CUB851994 DDX851976:DDX851994 DNT851976:DNT851994 DXP851976:DXP851994 EHL851976:EHL851994 ERH851976:ERH851994 FBD851976:FBD851994 FKZ851976:FKZ851994 FUV851976:FUV851994 GER851976:GER851994 GON851976:GON851994 GYJ851976:GYJ851994 HIF851976:HIF851994 HSB851976:HSB851994 IBX851976:IBX851994 ILT851976:ILT851994 IVP851976:IVP851994 JFL851976:JFL851994 JPH851976:JPH851994 JZD851976:JZD851994 KIZ851976:KIZ851994 KSV851976:KSV851994 LCR851976:LCR851994 LMN851976:LMN851994 LWJ851976:LWJ851994 MGF851976:MGF851994 MQB851976:MQB851994 MZX851976:MZX851994 NJT851976:NJT851994 NTP851976:NTP851994 ODL851976:ODL851994 ONH851976:ONH851994 OXD851976:OXD851994 PGZ851976:PGZ851994 PQV851976:PQV851994 QAR851976:QAR851994 QKN851976:QKN851994 QUJ851976:QUJ851994 REF851976:REF851994 ROB851976:ROB851994 RXX851976:RXX851994 SHT851976:SHT851994 SRP851976:SRP851994 TBL851976:TBL851994 TLH851976:TLH851994 TVD851976:TVD851994 UEZ851976:UEZ851994 UOV851976:UOV851994 UYR851976:UYR851994 VIN851976:VIN851994 VSJ851976:VSJ851994 WCF851976:WCF851994 WMB851976:WMB851994 WVX851976:WVX851994 P917512:P917530 JL917512:JL917530 TH917512:TH917530 ADD917512:ADD917530 AMZ917512:AMZ917530 AWV917512:AWV917530 BGR917512:BGR917530 BQN917512:BQN917530 CAJ917512:CAJ917530 CKF917512:CKF917530 CUB917512:CUB917530 DDX917512:DDX917530 DNT917512:DNT917530 DXP917512:DXP917530 EHL917512:EHL917530 ERH917512:ERH917530 FBD917512:FBD917530 FKZ917512:FKZ917530 FUV917512:FUV917530 GER917512:GER917530 GON917512:GON917530 GYJ917512:GYJ917530 HIF917512:HIF917530 HSB917512:HSB917530 IBX917512:IBX917530 ILT917512:ILT917530 IVP917512:IVP917530 JFL917512:JFL917530 JPH917512:JPH917530 JZD917512:JZD917530 KIZ917512:KIZ917530 KSV917512:KSV917530 LCR917512:LCR917530 LMN917512:LMN917530 LWJ917512:LWJ917530 MGF917512:MGF917530 MQB917512:MQB917530 MZX917512:MZX917530 NJT917512:NJT917530 NTP917512:NTP917530 ODL917512:ODL917530 ONH917512:ONH917530 OXD917512:OXD917530 PGZ917512:PGZ917530 PQV917512:PQV917530 QAR917512:QAR917530 QKN917512:QKN917530 QUJ917512:QUJ917530 REF917512:REF917530 ROB917512:ROB917530 RXX917512:RXX917530 SHT917512:SHT917530 SRP917512:SRP917530 TBL917512:TBL917530 TLH917512:TLH917530 TVD917512:TVD917530 UEZ917512:UEZ917530 UOV917512:UOV917530 UYR917512:UYR917530 VIN917512:VIN917530 VSJ917512:VSJ917530 WCF917512:WCF917530 WMB917512:WMB917530 WVX917512:WVX917530 P983048:P983066 JL983048:JL983066 TH983048:TH983066 ADD983048:ADD983066 AMZ983048:AMZ983066 AWV983048:AWV983066 BGR983048:BGR983066 BQN983048:BQN983066 CAJ983048:CAJ983066 CKF983048:CKF983066 CUB983048:CUB983066 DDX983048:DDX983066 DNT983048:DNT983066 DXP983048:DXP983066 EHL983048:EHL983066 ERH983048:ERH983066 FBD983048:FBD983066 FKZ983048:FKZ983066 FUV983048:FUV983066 GER983048:GER983066 GON983048:GON983066 GYJ983048:GYJ983066 HIF983048:HIF983066 HSB983048:HSB983066 IBX983048:IBX983066 ILT983048:ILT983066 IVP983048:IVP983066 JFL983048:JFL983066 JPH983048:JPH983066 JZD983048:JZD983066 KIZ983048:KIZ983066 KSV983048:KSV983066 LCR983048:LCR983066 LMN983048:LMN983066 LWJ983048:LWJ983066 MGF983048:MGF983066 MQB983048:MQB983066 MZX983048:MZX983066 NJT983048:NJT983066 NTP983048:NTP983066 ODL983048:ODL983066 ONH983048:ONH983066 OXD983048:OXD983066 PGZ983048:PGZ983066 PQV983048:PQV983066 QAR983048:QAR983066 QKN983048:QKN983066 QUJ983048:QUJ983066 REF983048:REF983066 ROB983048:ROB983066 RXX983048:RXX983066 SHT983048:SHT983066 SRP983048:SRP983066 TBL983048:TBL983066 TLH983048:TLH983066 TVD983048:TVD983066 UEZ983048:UEZ983066 UOV983048:UOV983066 UYR983048:UYR983066 VIN983048:VIN983066 VSJ983048:VSJ983066 WCF983048:WCF983066 WMB983048:WMB983066 WVX983048:WVX983066" xr:uid="{00000000-0002-0000-0700-000016000000}"/>
    <dataValidation allowBlank="1" showInputMessage="1" showErrorMessage="1" prompt="Mean amount of elementary flow or intermediate product flow. Enter your values (or the respective equation) here." sqref="L8:L26 JH8:JH26 TD8:TD26 ACZ8:ACZ26 AMV8:AMV26 AWR8:AWR26 BGN8:BGN26 BQJ8:BQJ26 CAF8:CAF26 CKB8:CKB26 CTX8:CTX26 DDT8:DDT26 DNP8:DNP26 DXL8:DXL26 EHH8:EHH26 ERD8:ERD26 FAZ8:FAZ26 FKV8:FKV26 FUR8:FUR26 GEN8:GEN26 GOJ8:GOJ26 GYF8:GYF26 HIB8:HIB26 HRX8:HRX26 IBT8:IBT26 ILP8:ILP26 IVL8:IVL26 JFH8:JFH26 JPD8:JPD26 JYZ8:JYZ26 KIV8:KIV26 KSR8:KSR26 LCN8:LCN26 LMJ8:LMJ26 LWF8:LWF26 MGB8:MGB26 MPX8:MPX26 MZT8:MZT26 NJP8:NJP26 NTL8:NTL26 ODH8:ODH26 OND8:OND26 OWZ8:OWZ26 PGV8:PGV26 PQR8:PQR26 QAN8:QAN26 QKJ8:QKJ26 QUF8:QUF26 REB8:REB26 RNX8:RNX26 RXT8:RXT26 SHP8:SHP26 SRL8:SRL26 TBH8:TBH26 TLD8:TLD26 TUZ8:TUZ26 UEV8:UEV26 UOR8:UOR26 UYN8:UYN26 VIJ8:VIJ26 VSF8:VSF26 WCB8:WCB26 WLX8:WLX26 WVT8:WVT26 L65544:L65562 JH65544:JH65562 TD65544:TD65562 ACZ65544:ACZ65562 AMV65544:AMV65562 AWR65544:AWR65562 BGN65544:BGN65562 BQJ65544:BQJ65562 CAF65544:CAF65562 CKB65544:CKB65562 CTX65544:CTX65562 DDT65544:DDT65562 DNP65544:DNP65562 DXL65544:DXL65562 EHH65544:EHH65562 ERD65544:ERD65562 FAZ65544:FAZ65562 FKV65544:FKV65562 FUR65544:FUR65562 GEN65544:GEN65562 GOJ65544:GOJ65562 GYF65544:GYF65562 HIB65544:HIB65562 HRX65544:HRX65562 IBT65544:IBT65562 ILP65544:ILP65562 IVL65544:IVL65562 JFH65544:JFH65562 JPD65544:JPD65562 JYZ65544:JYZ65562 KIV65544:KIV65562 KSR65544:KSR65562 LCN65544:LCN65562 LMJ65544:LMJ65562 LWF65544:LWF65562 MGB65544:MGB65562 MPX65544:MPX65562 MZT65544:MZT65562 NJP65544:NJP65562 NTL65544:NTL65562 ODH65544:ODH65562 OND65544:OND65562 OWZ65544:OWZ65562 PGV65544:PGV65562 PQR65544:PQR65562 QAN65544:QAN65562 QKJ65544:QKJ65562 QUF65544:QUF65562 REB65544:REB65562 RNX65544:RNX65562 RXT65544:RXT65562 SHP65544:SHP65562 SRL65544:SRL65562 TBH65544:TBH65562 TLD65544:TLD65562 TUZ65544:TUZ65562 UEV65544:UEV65562 UOR65544:UOR65562 UYN65544:UYN65562 VIJ65544:VIJ65562 VSF65544:VSF65562 WCB65544:WCB65562 WLX65544:WLX65562 WVT65544:WVT65562 L131080:L131098 JH131080:JH131098 TD131080:TD131098 ACZ131080:ACZ131098 AMV131080:AMV131098 AWR131080:AWR131098 BGN131080:BGN131098 BQJ131080:BQJ131098 CAF131080:CAF131098 CKB131080:CKB131098 CTX131080:CTX131098 DDT131080:DDT131098 DNP131080:DNP131098 DXL131080:DXL131098 EHH131080:EHH131098 ERD131080:ERD131098 FAZ131080:FAZ131098 FKV131080:FKV131098 FUR131080:FUR131098 GEN131080:GEN131098 GOJ131080:GOJ131098 GYF131080:GYF131098 HIB131080:HIB131098 HRX131080:HRX131098 IBT131080:IBT131098 ILP131080:ILP131098 IVL131080:IVL131098 JFH131080:JFH131098 JPD131080:JPD131098 JYZ131080:JYZ131098 KIV131080:KIV131098 KSR131080:KSR131098 LCN131080:LCN131098 LMJ131080:LMJ131098 LWF131080:LWF131098 MGB131080:MGB131098 MPX131080:MPX131098 MZT131080:MZT131098 NJP131080:NJP131098 NTL131080:NTL131098 ODH131080:ODH131098 OND131080:OND131098 OWZ131080:OWZ131098 PGV131080:PGV131098 PQR131080:PQR131098 QAN131080:QAN131098 QKJ131080:QKJ131098 QUF131080:QUF131098 REB131080:REB131098 RNX131080:RNX131098 RXT131080:RXT131098 SHP131080:SHP131098 SRL131080:SRL131098 TBH131080:TBH131098 TLD131080:TLD131098 TUZ131080:TUZ131098 UEV131080:UEV131098 UOR131080:UOR131098 UYN131080:UYN131098 VIJ131080:VIJ131098 VSF131080:VSF131098 WCB131080:WCB131098 WLX131080:WLX131098 WVT131080:WVT131098 L196616:L196634 JH196616:JH196634 TD196616:TD196634 ACZ196616:ACZ196634 AMV196616:AMV196634 AWR196616:AWR196634 BGN196616:BGN196634 BQJ196616:BQJ196634 CAF196616:CAF196634 CKB196616:CKB196634 CTX196616:CTX196634 DDT196616:DDT196634 DNP196616:DNP196634 DXL196616:DXL196634 EHH196616:EHH196634 ERD196616:ERD196634 FAZ196616:FAZ196634 FKV196616:FKV196634 FUR196616:FUR196634 GEN196616:GEN196634 GOJ196616:GOJ196634 GYF196616:GYF196634 HIB196616:HIB196634 HRX196616:HRX196634 IBT196616:IBT196634 ILP196616:ILP196634 IVL196616:IVL196634 JFH196616:JFH196634 JPD196616:JPD196634 JYZ196616:JYZ196634 KIV196616:KIV196634 KSR196616:KSR196634 LCN196616:LCN196634 LMJ196616:LMJ196634 LWF196616:LWF196634 MGB196616:MGB196634 MPX196616:MPX196634 MZT196616:MZT196634 NJP196616:NJP196634 NTL196616:NTL196634 ODH196616:ODH196634 OND196616:OND196634 OWZ196616:OWZ196634 PGV196616:PGV196634 PQR196616:PQR196634 QAN196616:QAN196634 QKJ196616:QKJ196634 QUF196616:QUF196634 REB196616:REB196634 RNX196616:RNX196634 RXT196616:RXT196634 SHP196616:SHP196634 SRL196616:SRL196634 TBH196616:TBH196634 TLD196616:TLD196634 TUZ196616:TUZ196634 UEV196616:UEV196634 UOR196616:UOR196634 UYN196616:UYN196634 VIJ196616:VIJ196634 VSF196616:VSF196634 WCB196616:WCB196634 WLX196616:WLX196634 WVT196616:WVT196634 L262152:L262170 JH262152:JH262170 TD262152:TD262170 ACZ262152:ACZ262170 AMV262152:AMV262170 AWR262152:AWR262170 BGN262152:BGN262170 BQJ262152:BQJ262170 CAF262152:CAF262170 CKB262152:CKB262170 CTX262152:CTX262170 DDT262152:DDT262170 DNP262152:DNP262170 DXL262152:DXL262170 EHH262152:EHH262170 ERD262152:ERD262170 FAZ262152:FAZ262170 FKV262152:FKV262170 FUR262152:FUR262170 GEN262152:GEN262170 GOJ262152:GOJ262170 GYF262152:GYF262170 HIB262152:HIB262170 HRX262152:HRX262170 IBT262152:IBT262170 ILP262152:ILP262170 IVL262152:IVL262170 JFH262152:JFH262170 JPD262152:JPD262170 JYZ262152:JYZ262170 KIV262152:KIV262170 KSR262152:KSR262170 LCN262152:LCN262170 LMJ262152:LMJ262170 LWF262152:LWF262170 MGB262152:MGB262170 MPX262152:MPX262170 MZT262152:MZT262170 NJP262152:NJP262170 NTL262152:NTL262170 ODH262152:ODH262170 OND262152:OND262170 OWZ262152:OWZ262170 PGV262152:PGV262170 PQR262152:PQR262170 QAN262152:QAN262170 QKJ262152:QKJ262170 QUF262152:QUF262170 REB262152:REB262170 RNX262152:RNX262170 RXT262152:RXT262170 SHP262152:SHP262170 SRL262152:SRL262170 TBH262152:TBH262170 TLD262152:TLD262170 TUZ262152:TUZ262170 UEV262152:UEV262170 UOR262152:UOR262170 UYN262152:UYN262170 VIJ262152:VIJ262170 VSF262152:VSF262170 WCB262152:WCB262170 WLX262152:WLX262170 WVT262152:WVT262170 L327688:L327706 JH327688:JH327706 TD327688:TD327706 ACZ327688:ACZ327706 AMV327688:AMV327706 AWR327688:AWR327706 BGN327688:BGN327706 BQJ327688:BQJ327706 CAF327688:CAF327706 CKB327688:CKB327706 CTX327688:CTX327706 DDT327688:DDT327706 DNP327688:DNP327706 DXL327688:DXL327706 EHH327688:EHH327706 ERD327688:ERD327706 FAZ327688:FAZ327706 FKV327688:FKV327706 FUR327688:FUR327706 GEN327688:GEN327706 GOJ327688:GOJ327706 GYF327688:GYF327706 HIB327688:HIB327706 HRX327688:HRX327706 IBT327688:IBT327706 ILP327688:ILP327706 IVL327688:IVL327706 JFH327688:JFH327706 JPD327688:JPD327706 JYZ327688:JYZ327706 KIV327688:KIV327706 KSR327688:KSR327706 LCN327688:LCN327706 LMJ327688:LMJ327706 LWF327688:LWF327706 MGB327688:MGB327706 MPX327688:MPX327706 MZT327688:MZT327706 NJP327688:NJP327706 NTL327688:NTL327706 ODH327688:ODH327706 OND327688:OND327706 OWZ327688:OWZ327706 PGV327688:PGV327706 PQR327688:PQR327706 QAN327688:QAN327706 QKJ327688:QKJ327706 QUF327688:QUF327706 REB327688:REB327706 RNX327688:RNX327706 RXT327688:RXT327706 SHP327688:SHP327706 SRL327688:SRL327706 TBH327688:TBH327706 TLD327688:TLD327706 TUZ327688:TUZ327706 UEV327688:UEV327706 UOR327688:UOR327706 UYN327688:UYN327706 VIJ327688:VIJ327706 VSF327688:VSF327706 WCB327688:WCB327706 WLX327688:WLX327706 WVT327688:WVT327706 L393224:L393242 JH393224:JH393242 TD393224:TD393242 ACZ393224:ACZ393242 AMV393224:AMV393242 AWR393224:AWR393242 BGN393224:BGN393242 BQJ393224:BQJ393242 CAF393224:CAF393242 CKB393224:CKB393242 CTX393224:CTX393242 DDT393224:DDT393242 DNP393224:DNP393242 DXL393224:DXL393242 EHH393224:EHH393242 ERD393224:ERD393242 FAZ393224:FAZ393242 FKV393224:FKV393242 FUR393224:FUR393242 GEN393224:GEN393242 GOJ393224:GOJ393242 GYF393224:GYF393242 HIB393224:HIB393242 HRX393224:HRX393242 IBT393224:IBT393242 ILP393224:ILP393242 IVL393224:IVL393242 JFH393224:JFH393242 JPD393224:JPD393242 JYZ393224:JYZ393242 KIV393224:KIV393242 KSR393224:KSR393242 LCN393224:LCN393242 LMJ393224:LMJ393242 LWF393224:LWF393242 MGB393224:MGB393242 MPX393224:MPX393242 MZT393224:MZT393242 NJP393224:NJP393242 NTL393224:NTL393242 ODH393224:ODH393242 OND393224:OND393242 OWZ393224:OWZ393242 PGV393224:PGV393242 PQR393224:PQR393242 QAN393224:QAN393242 QKJ393224:QKJ393242 QUF393224:QUF393242 REB393224:REB393242 RNX393224:RNX393242 RXT393224:RXT393242 SHP393224:SHP393242 SRL393224:SRL393242 TBH393224:TBH393242 TLD393224:TLD393242 TUZ393224:TUZ393242 UEV393224:UEV393242 UOR393224:UOR393242 UYN393224:UYN393242 VIJ393224:VIJ393242 VSF393224:VSF393242 WCB393224:WCB393242 WLX393224:WLX393242 WVT393224:WVT393242 L458760:L458778 JH458760:JH458778 TD458760:TD458778 ACZ458760:ACZ458778 AMV458760:AMV458778 AWR458760:AWR458778 BGN458760:BGN458778 BQJ458760:BQJ458778 CAF458760:CAF458778 CKB458760:CKB458778 CTX458760:CTX458778 DDT458760:DDT458778 DNP458760:DNP458778 DXL458760:DXL458778 EHH458760:EHH458778 ERD458760:ERD458778 FAZ458760:FAZ458778 FKV458760:FKV458778 FUR458760:FUR458778 GEN458760:GEN458778 GOJ458760:GOJ458778 GYF458760:GYF458778 HIB458760:HIB458778 HRX458760:HRX458778 IBT458760:IBT458778 ILP458760:ILP458778 IVL458760:IVL458778 JFH458760:JFH458778 JPD458760:JPD458778 JYZ458760:JYZ458778 KIV458760:KIV458778 KSR458760:KSR458778 LCN458760:LCN458778 LMJ458760:LMJ458778 LWF458760:LWF458778 MGB458760:MGB458778 MPX458760:MPX458778 MZT458760:MZT458778 NJP458760:NJP458778 NTL458760:NTL458778 ODH458760:ODH458778 OND458760:OND458778 OWZ458760:OWZ458778 PGV458760:PGV458778 PQR458760:PQR458778 QAN458760:QAN458778 QKJ458760:QKJ458778 QUF458760:QUF458778 REB458760:REB458778 RNX458760:RNX458778 RXT458760:RXT458778 SHP458760:SHP458778 SRL458760:SRL458778 TBH458760:TBH458778 TLD458760:TLD458778 TUZ458760:TUZ458778 UEV458760:UEV458778 UOR458760:UOR458778 UYN458760:UYN458778 VIJ458760:VIJ458778 VSF458760:VSF458778 WCB458760:WCB458778 WLX458760:WLX458778 WVT458760:WVT458778 L524296:L524314 JH524296:JH524314 TD524296:TD524314 ACZ524296:ACZ524314 AMV524296:AMV524314 AWR524296:AWR524314 BGN524296:BGN524314 BQJ524296:BQJ524314 CAF524296:CAF524314 CKB524296:CKB524314 CTX524296:CTX524314 DDT524296:DDT524314 DNP524296:DNP524314 DXL524296:DXL524314 EHH524296:EHH524314 ERD524296:ERD524314 FAZ524296:FAZ524314 FKV524296:FKV524314 FUR524296:FUR524314 GEN524296:GEN524314 GOJ524296:GOJ524314 GYF524296:GYF524314 HIB524296:HIB524314 HRX524296:HRX524314 IBT524296:IBT524314 ILP524296:ILP524314 IVL524296:IVL524314 JFH524296:JFH524314 JPD524296:JPD524314 JYZ524296:JYZ524314 KIV524296:KIV524314 KSR524296:KSR524314 LCN524296:LCN524314 LMJ524296:LMJ524314 LWF524296:LWF524314 MGB524296:MGB524314 MPX524296:MPX524314 MZT524296:MZT524314 NJP524296:NJP524314 NTL524296:NTL524314 ODH524296:ODH524314 OND524296:OND524314 OWZ524296:OWZ524314 PGV524296:PGV524314 PQR524296:PQR524314 QAN524296:QAN524314 QKJ524296:QKJ524314 QUF524296:QUF524314 REB524296:REB524314 RNX524296:RNX524314 RXT524296:RXT524314 SHP524296:SHP524314 SRL524296:SRL524314 TBH524296:TBH524314 TLD524296:TLD524314 TUZ524296:TUZ524314 UEV524296:UEV524314 UOR524296:UOR524314 UYN524296:UYN524314 VIJ524296:VIJ524314 VSF524296:VSF524314 WCB524296:WCB524314 WLX524296:WLX524314 WVT524296:WVT524314 L589832:L589850 JH589832:JH589850 TD589832:TD589850 ACZ589832:ACZ589850 AMV589832:AMV589850 AWR589832:AWR589850 BGN589832:BGN589850 BQJ589832:BQJ589850 CAF589832:CAF589850 CKB589832:CKB589850 CTX589832:CTX589850 DDT589832:DDT589850 DNP589832:DNP589850 DXL589832:DXL589850 EHH589832:EHH589850 ERD589832:ERD589850 FAZ589832:FAZ589850 FKV589832:FKV589850 FUR589832:FUR589850 GEN589832:GEN589850 GOJ589832:GOJ589850 GYF589832:GYF589850 HIB589832:HIB589850 HRX589832:HRX589850 IBT589832:IBT589850 ILP589832:ILP589850 IVL589832:IVL589850 JFH589832:JFH589850 JPD589832:JPD589850 JYZ589832:JYZ589850 KIV589832:KIV589850 KSR589832:KSR589850 LCN589832:LCN589850 LMJ589832:LMJ589850 LWF589832:LWF589850 MGB589832:MGB589850 MPX589832:MPX589850 MZT589832:MZT589850 NJP589832:NJP589850 NTL589832:NTL589850 ODH589832:ODH589850 OND589832:OND589850 OWZ589832:OWZ589850 PGV589832:PGV589850 PQR589832:PQR589850 QAN589832:QAN589850 QKJ589832:QKJ589850 QUF589832:QUF589850 REB589832:REB589850 RNX589832:RNX589850 RXT589832:RXT589850 SHP589832:SHP589850 SRL589832:SRL589850 TBH589832:TBH589850 TLD589832:TLD589850 TUZ589832:TUZ589850 UEV589832:UEV589850 UOR589832:UOR589850 UYN589832:UYN589850 VIJ589832:VIJ589850 VSF589832:VSF589850 WCB589832:WCB589850 WLX589832:WLX589850 WVT589832:WVT589850 L655368:L655386 JH655368:JH655386 TD655368:TD655386 ACZ655368:ACZ655386 AMV655368:AMV655386 AWR655368:AWR655386 BGN655368:BGN655386 BQJ655368:BQJ655386 CAF655368:CAF655386 CKB655368:CKB655386 CTX655368:CTX655386 DDT655368:DDT655386 DNP655368:DNP655386 DXL655368:DXL655386 EHH655368:EHH655386 ERD655368:ERD655386 FAZ655368:FAZ655386 FKV655368:FKV655386 FUR655368:FUR655386 GEN655368:GEN655386 GOJ655368:GOJ655386 GYF655368:GYF655386 HIB655368:HIB655386 HRX655368:HRX655386 IBT655368:IBT655386 ILP655368:ILP655386 IVL655368:IVL655386 JFH655368:JFH655386 JPD655368:JPD655386 JYZ655368:JYZ655386 KIV655368:KIV655386 KSR655368:KSR655386 LCN655368:LCN655386 LMJ655368:LMJ655386 LWF655368:LWF655386 MGB655368:MGB655386 MPX655368:MPX655386 MZT655368:MZT655386 NJP655368:NJP655386 NTL655368:NTL655386 ODH655368:ODH655386 OND655368:OND655386 OWZ655368:OWZ655386 PGV655368:PGV655386 PQR655368:PQR655386 QAN655368:QAN655386 QKJ655368:QKJ655386 QUF655368:QUF655386 REB655368:REB655386 RNX655368:RNX655386 RXT655368:RXT655386 SHP655368:SHP655386 SRL655368:SRL655386 TBH655368:TBH655386 TLD655368:TLD655386 TUZ655368:TUZ655386 UEV655368:UEV655386 UOR655368:UOR655386 UYN655368:UYN655386 VIJ655368:VIJ655386 VSF655368:VSF655386 WCB655368:WCB655386 WLX655368:WLX655386 WVT655368:WVT655386 L720904:L720922 JH720904:JH720922 TD720904:TD720922 ACZ720904:ACZ720922 AMV720904:AMV720922 AWR720904:AWR720922 BGN720904:BGN720922 BQJ720904:BQJ720922 CAF720904:CAF720922 CKB720904:CKB720922 CTX720904:CTX720922 DDT720904:DDT720922 DNP720904:DNP720922 DXL720904:DXL720922 EHH720904:EHH720922 ERD720904:ERD720922 FAZ720904:FAZ720922 FKV720904:FKV720922 FUR720904:FUR720922 GEN720904:GEN720922 GOJ720904:GOJ720922 GYF720904:GYF720922 HIB720904:HIB720922 HRX720904:HRX720922 IBT720904:IBT720922 ILP720904:ILP720922 IVL720904:IVL720922 JFH720904:JFH720922 JPD720904:JPD720922 JYZ720904:JYZ720922 KIV720904:KIV720922 KSR720904:KSR720922 LCN720904:LCN720922 LMJ720904:LMJ720922 LWF720904:LWF720922 MGB720904:MGB720922 MPX720904:MPX720922 MZT720904:MZT720922 NJP720904:NJP720922 NTL720904:NTL720922 ODH720904:ODH720922 OND720904:OND720922 OWZ720904:OWZ720922 PGV720904:PGV720922 PQR720904:PQR720922 QAN720904:QAN720922 QKJ720904:QKJ720922 QUF720904:QUF720922 REB720904:REB720922 RNX720904:RNX720922 RXT720904:RXT720922 SHP720904:SHP720922 SRL720904:SRL720922 TBH720904:TBH720922 TLD720904:TLD720922 TUZ720904:TUZ720922 UEV720904:UEV720922 UOR720904:UOR720922 UYN720904:UYN720922 VIJ720904:VIJ720922 VSF720904:VSF720922 WCB720904:WCB720922 WLX720904:WLX720922 WVT720904:WVT720922 L786440:L786458 JH786440:JH786458 TD786440:TD786458 ACZ786440:ACZ786458 AMV786440:AMV786458 AWR786440:AWR786458 BGN786440:BGN786458 BQJ786440:BQJ786458 CAF786440:CAF786458 CKB786440:CKB786458 CTX786440:CTX786458 DDT786440:DDT786458 DNP786440:DNP786458 DXL786440:DXL786458 EHH786440:EHH786458 ERD786440:ERD786458 FAZ786440:FAZ786458 FKV786440:FKV786458 FUR786440:FUR786458 GEN786440:GEN786458 GOJ786440:GOJ786458 GYF786440:GYF786458 HIB786440:HIB786458 HRX786440:HRX786458 IBT786440:IBT786458 ILP786440:ILP786458 IVL786440:IVL786458 JFH786440:JFH786458 JPD786440:JPD786458 JYZ786440:JYZ786458 KIV786440:KIV786458 KSR786440:KSR786458 LCN786440:LCN786458 LMJ786440:LMJ786458 LWF786440:LWF786458 MGB786440:MGB786458 MPX786440:MPX786458 MZT786440:MZT786458 NJP786440:NJP786458 NTL786440:NTL786458 ODH786440:ODH786458 OND786440:OND786458 OWZ786440:OWZ786458 PGV786440:PGV786458 PQR786440:PQR786458 QAN786440:QAN786458 QKJ786440:QKJ786458 QUF786440:QUF786458 REB786440:REB786458 RNX786440:RNX786458 RXT786440:RXT786458 SHP786440:SHP786458 SRL786440:SRL786458 TBH786440:TBH786458 TLD786440:TLD786458 TUZ786440:TUZ786458 UEV786440:UEV786458 UOR786440:UOR786458 UYN786440:UYN786458 VIJ786440:VIJ786458 VSF786440:VSF786458 WCB786440:WCB786458 WLX786440:WLX786458 WVT786440:WVT786458 L851976:L851994 JH851976:JH851994 TD851976:TD851994 ACZ851976:ACZ851994 AMV851976:AMV851994 AWR851976:AWR851994 BGN851976:BGN851994 BQJ851976:BQJ851994 CAF851976:CAF851994 CKB851976:CKB851994 CTX851976:CTX851994 DDT851976:DDT851994 DNP851976:DNP851994 DXL851976:DXL851994 EHH851976:EHH851994 ERD851976:ERD851994 FAZ851976:FAZ851994 FKV851976:FKV851994 FUR851976:FUR851994 GEN851976:GEN851994 GOJ851976:GOJ851994 GYF851976:GYF851994 HIB851976:HIB851994 HRX851976:HRX851994 IBT851976:IBT851994 ILP851976:ILP851994 IVL851976:IVL851994 JFH851976:JFH851994 JPD851976:JPD851994 JYZ851976:JYZ851994 KIV851976:KIV851994 KSR851976:KSR851994 LCN851976:LCN851994 LMJ851976:LMJ851994 LWF851976:LWF851994 MGB851976:MGB851994 MPX851976:MPX851994 MZT851976:MZT851994 NJP851976:NJP851994 NTL851976:NTL851994 ODH851976:ODH851994 OND851976:OND851994 OWZ851976:OWZ851994 PGV851976:PGV851994 PQR851976:PQR851994 QAN851976:QAN851994 QKJ851976:QKJ851994 QUF851976:QUF851994 REB851976:REB851994 RNX851976:RNX851994 RXT851976:RXT851994 SHP851976:SHP851994 SRL851976:SRL851994 TBH851976:TBH851994 TLD851976:TLD851994 TUZ851976:TUZ851994 UEV851976:UEV851994 UOR851976:UOR851994 UYN851976:UYN851994 VIJ851976:VIJ851994 VSF851976:VSF851994 WCB851976:WCB851994 WLX851976:WLX851994 WVT851976:WVT851994 L917512:L917530 JH917512:JH917530 TD917512:TD917530 ACZ917512:ACZ917530 AMV917512:AMV917530 AWR917512:AWR917530 BGN917512:BGN917530 BQJ917512:BQJ917530 CAF917512:CAF917530 CKB917512:CKB917530 CTX917512:CTX917530 DDT917512:DDT917530 DNP917512:DNP917530 DXL917512:DXL917530 EHH917512:EHH917530 ERD917512:ERD917530 FAZ917512:FAZ917530 FKV917512:FKV917530 FUR917512:FUR917530 GEN917512:GEN917530 GOJ917512:GOJ917530 GYF917512:GYF917530 HIB917512:HIB917530 HRX917512:HRX917530 IBT917512:IBT917530 ILP917512:ILP917530 IVL917512:IVL917530 JFH917512:JFH917530 JPD917512:JPD917530 JYZ917512:JYZ917530 KIV917512:KIV917530 KSR917512:KSR917530 LCN917512:LCN917530 LMJ917512:LMJ917530 LWF917512:LWF917530 MGB917512:MGB917530 MPX917512:MPX917530 MZT917512:MZT917530 NJP917512:NJP917530 NTL917512:NTL917530 ODH917512:ODH917530 OND917512:OND917530 OWZ917512:OWZ917530 PGV917512:PGV917530 PQR917512:PQR917530 QAN917512:QAN917530 QKJ917512:QKJ917530 QUF917512:QUF917530 REB917512:REB917530 RNX917512:RNX917530 RXT917512:RXT917530 SHP917512:SHP917530 SRL917512:SRL917530 TBH917512:TBH917530 TLD917512:TLD917530 TUZ917512:TUZ917530 UEV917512:UEV917530 UOR917512:UOR917530 UYN917512:UYN917530 VIJ917512:VIJ917530 VSF917512:VSF917530 WCB917512:WCB917530 WLX917512:WLX917530 WVT917512:WVT917530 L983048:L983066 JH983048:JH983066 TD983048:TD983066 ACZ983048:ACZ983066 AMV983048:AMV983066 AWR983048:AWR983066 BGN983048:BGN983066 BQJ983048:BQJ983066 CAF983048:CAF983066 CKB983048:CKB983066 CTX983048:CTX983066 DDT983048:DDT983066 DNP983048:DNP983066 DXL983048:DXL983066 EHH983048:EHH983066 ERD983048:ERD983066 FAZ983048:FAZ983066 FKV983048:FKV983066 FUR983048:FUR983066 GEN983048:GEN983066 GOJ983048:GOJ983066 GYF983048:GYF983066 HIB983048:HIB983066 HRX983048:HRX983066 IBT983048:IBT983066 ILP983048:ILP983066 IVL983048:IVL983066 JFH983048:JFH983066 JPD983048:JPD983066 JYZ983048:JYZ983066 KIV983048:KIV983066 KSR983048:KSR983066 LCN983048:LCN983066 LMJ983048:LMJ983066 LWF983048:LWF983066 MGB983048:MGB983066 MPX983048:MPX983066 MZT983048:MZT983066 NJP983048:NJP983066 NTL983048:NTL983066 ODH983048:ODH983066 OND983048:OND983066 OWZ983048:OWZ983066 PGV983048:PGV983066 PQR983048:PQR983066 QAN983048:QAN983066 QKJ983048:QKJ983066 QUF983048:QUF983066 REB983048:REB983066 RNX983048:RNX983066 RXT983048:RXT983066 SHP983048:SHP983066 SRL983048:SRL983066 TBH983048:TBH983066 TLD983048:TLD983066 TUZ983048:TUZ983066 UEV983048:UEV983066 UOR983048:UOR983066 UYN983048:UYN983066 VIJ983048:VIJ983066 VSF983048:VSF983066 WCB983048:WCB983066 WLX983048:WLX983066 WVT983048:WVT983066" xr:uid="{00000000-0002-0000-0700-000017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V8:V12 JR8:JR12 TN8:TN12 ADJ8:ADJ12 ANF8:ANF12 AXB8:AXB12 BGX8:BGX12 BQT8:BQT12 CAP8:CAP12 CKL8:CKL12 CUH8:CUH12 DED8:DED12 DNZ8:DNZ12 DXV8:DXV12 EHR8:EHR12 ERN8:ERN12 FBJ8:FBJ12 FLF8:FLF12 FVB8:FVB12 GEX8:GEX12 GOT8:GOT12 GYP8:GYP12 HIL8:HIL12 HSH8:HSH12 ICD8:ICD12 ILZ8:ILZ12 IVV8:IVV12 JFR8:JFR12 JPN8:JPN12 JZJ8:JZJ12 KJF8:KJF12 KTB8:KTB12 LCX8:LCX12 LMT8:LMT12 LWP8:LWP12 MGL8:MGL12 MQH8:MQH12 NAD8:NAD12 NJZ8:NJZ12 NTV8:NTV12 ODR8:ODR12 ONN8:ONN12 OXJ8:OXJ12 PHF8:PHF12 PRB8:PRB12 QAX8:QAX12 QKT8:QKT12 QUP8:QUP12 REL8:REL12 ROH8:ROH12 RYD8:RYD12 SHZ8:SHZ12 SRV8:SRV12 TBR8:TBR12 TLN8:TLN12 TVJ8:TVJ12 UFF8:UFF12 UPB8:UPB12 UYX8:UYX12 VIT8:VIT12 VSP8:VSP12 WCL8:WCL12 WMH8:WMH12 WWD8:WWD12 V65544:V65548 JR65544:JR65548 TN65544:TN65548 ADJ65544:ADJ65548 ANF65544:ANF65548 AXB65544:AXB65548 BGX65544:BGX65548 BQT65544:BQT65548 CAP65544:CAP65548 CKL65544:CKL65548 CUH65544:CUH65548 DED65544:DED65548 DNZ65544:DNZ65548 DXV65544:DXV65548 EHR65544:EHR65548 ERN65544:ERN65548 FBJ65544:FBJ65548 FLF65544:FLF65548 FVB65544:FVB65548 GEX65544:GEX65548 GOT65544:GOT65548 GYP65544:GYP65548 HIL65544:HIL65548 HSH65544:HSH65548 ICD65544:ICD65548 ILZ65544:ILZ65548 IVV65544:IVV65548 JFR65544:JFR65548 JPN65544:JPN65548 JZJ65544:JZJ65548 KJF65544:KJF65548 KTB65544:KTB65548 LCX65544:LCX65548 LMT65544:LMT65548 LWP65544:LWP65548 MGL65544:MGL65548 MQH65544:MQH65548 NAD65544:NAD65548 NJZ65544:NJZ65548 NTV65544:NTV65548 ODR65544:ODR65548 ONN65544:ONN65548 OXJ65544:OXJ65548 PHF65544:PHF65548 PRB65544:PRB65548 QAX65544:QAX65548 QKT65544:QKT65548 QUP65544:QUP65548 REL65544:REL65548 ROH65544:ROH65548 RYD65544:RYD65548 SHZ65544:SHZ65548 SRV65544:SRV65548 TBR65544:TBR65548 TLN65544:TLN65548 TVJ65544:TVJ65548 UFF65544:UFF65548 UPB65544:UPB65548 UYX65544:UYX65548 VIT65544:VIT65548 VSP65544:VSP65548 WCL65544:WCL65548 WMH65544:WMH65548 WWD65544:WWD65548 V131080:V131084 JR131080:JR131084 TN131080:TN131084 ADJ131080:ADJ131084 ANF131080:ANF131084 AXB131080:AXB131084 BGX131080:BGX131084 BQT131080:BQT131084 CAP131080:CAP131084 CKL131080:CKL131084 CUH131080:CUH131084 DED131080:DED131084 DNZ131080:DNZ131084 DXV131080:DXV131084 EHR131080:EHR131084 ERN131080:ERN131084 FBJ131080:FBJ131084 FLF131080:FLF131084 FVB131080:FVB131084 GEX131080:GEX131084 GOT131080:GOT131084 GYP131080:GYP131084 HIL131080:HIL131084 HSH131080:HSH131084 ICD131080:ICD131084 ILZ131080:ILZ131084 IVV131080:IVV131084 JFR131080:JFR131084 JPN131080:JPN131084 JZJ131080:JZJ131084 KJF131080:KJF131084 KTB131080:KTB131084 LCX131080:LCX131084 LMT131080:LMT131084 LWP131080:LWP131084 MGL131080:MGL131084 MQH131080:MQH131084 NAD131080:NAD131084 NJZ131080:NJZ131084 NTV131080:NTV131084 ODR131080:ODR131084 ONN131080:ONN131084 OXJ131080:OXJ131084 PHF131080:PHF131084 PRB131080:PRB131084 QAX131080:QAX131084 QKT131080:QKT131084 QUP131080:QUP131084 REL131080:REL131084 ROH131080:ROH131084 RYD131080:RYD131084 SHZ131080:SHZ131084 SRV131080:SRV131084 TBR131080:TBR131084 TLN131080:TLN131084 TVJ131080:TVJ131084 UFF131080:UFF131084 UPB131080:UPB131084 UYX131080:UYX131084 VIT131080:VIT131084 VSP131080:VSP131084 WCL131080:WCL131084 WMH131080:WMH131084 WWD131080:WWD131084 V196616:V196620 JR196616:JR196620 TN196616:TN196620 ADJ196616:ADJ196620 ANF196616:ANF196620 AXB196616:AXB196620 BGX196616:BGX196620 BQT196616:BQT196620 CAP196616:CAP196620 CKL196616:CKL196620 CUH196616:CUH196620 DED196616:DED196620 DNZ196616:DNZ196620 DXV196616:DXV196620 EHR196616:EHR196620 ERN196616:ERN196620 FBJ196616:FBJ196620 FLF196616:FLF196620 FVB196616:FVB196620 GEX196616:GEX196620 GOT196616:GOT196620 GYP196616:GYP196620 HIL196616:HIL196620 HSH196616:HSH196620 ICD196616:ICD196620 ILZ196616:ILZ196620 IVV196616:IVV196620 JFR196616:JFR196620 JPN196616:JPN196620 JZJ196616:JZJ196620 KJF196616:KJF196620 KTB196616:KTB196620 LCX196616:LCX196620 LMT196616:LMT196620 LWP196616:LWP196620 MGL196616:MGL196620 MQH196616:MQH196620 NAD196616:NAD196620 NJZ196616:NJZ196620 NTV196616:NTV196620 ODR196616:ODR196620 ONN196616:ONN196620 OXJ196616:OXJ196620 PHF196616:PHF196620 PRB196616:PRB196620 QAX196616:QAX196620 QKT196616:QKT196620 QUP196616:QUP196620 REL196616:REL196620 ROH196616:ROH196620 RYD196616:RYD196620 SHZ196616:SHZ196620 SRV196616:SRV196620 TBR196616:TBR196620 TLN196616:TLN196620 TVJ196616:TVJ196620 UFF196616:UFF196620 UPB196616:UPB196620 UYX196616:UYX196620 VIT196616:VIT196620 VSP196616:VSP196620 WCL196616:WCL196620 WMH196616:WMH196620 WWD196616:WWD196620 V262152:V262156 JR262152:JR262156 TN262152:TN262156 ADJ262152:ADJ262156 ANF262152:ANF262156 AXB262152:AXB262156 BGX262152:BGX262156 BQT262152:BQT262156 CAP262152:CAP262156 CKL262152:CKL262156 CUH262152:CUH262156 DED262152:DED262156 DNZ262152:DNZ262156 DXV262152:DXV262156 EHR262152:EHR262156 ERN262152:ERN262156 FBJ262152:FBJ262156 FLF262152:FLF262156 FVB262152:FVB262156 GEX262152:GEX262156 GOT262152:GOT262156 GYP262152:GYP262156 HIL262152:HIL262156 HSH262152:HSH262156 ICD262152:ICD262156 ILZ262152:ILZ262156 IVV262152:IVV262156 JFR262152:JFR262156 JPN262152:JPN262156 JZJ262152:JZJ262156 KJF262152:KJF262156 KTB262152:KTB262156 LCX262152:LCX262156 LMT262152:LMT262156 LWP262152:LWP262156 MGL262152:MGL262156 MQH262152:MQH262156 NAD262152:NAD262156 NJZ262152:NJZ262156 NTV262152:NTV262156 ODR262152:ODR262156 ONN262152:ONN262156 OXJ262152:OXJ262156 PHF262152:PHF262156 PRB262152:PRB262156 QAX262152:QAX262156 QKT262152:QKT262156 QUP262152:QUP262156 REL262152:REL262156 ROH262152:ROH262156 RYD262152:RYD262156 SHZ262152:SHZ262156 SRV262152:SRV262156 TBR262152:TBR262156 TLN262152:TLN262156 TVJ262152:TVJ262156 UFF262152:UFF262156 UPB262152:UPB262156 UYX262152:UYX262156 VIT262152:VIT262156 VSP262152:VSP262156 WCL262152:WCL262156 WMH262152:WMH262156 WWD262152:WWD262156 V327688:V327692 JR327688:JR327692 TN327688:TN327692 ADJ327688:ADJ327692 ANF327688:ANF327692 AXB327688:AXB327692 BGX327688:BGX327692 BQT327688:BQT327692 CAP327688:CAP327692 CKL327688:CKL327692 CUH327688:CUH327692 DED327688:DED327692 DNZ327688:DNZ327692 DXV327688:DXV327692 EHR327688:EHR327692 ERN327688:ERN327692 FBJ327688:FBJ327692 FLF327688:FLF327692 FVB327688:FVB327692 GEX327688:GEX327692 GOT327688:GOT327692 GYP327688:GYP327692 HIL327688:HIL327692 HSH327688:HSH327692 ICD327688:ICD327692 ILZ327688:ILZ327692 IVV327688:IVV327692 JFR327688:JFR327692 JPN327688:JPN327692 JZJ327688:JZJ327692 KJF327688:KJF327692 KTB327688:KTB327692 LCX327688:LCX327692 LMT327688:LMT327692 LWP327688:LWP327692 MGL327688:MGL327692 MQH327688:MQH327692 NAD327688:NAD327692 NJZ327688:NJZ327692 NTV327688:NTV327692 ODR327688:ODR327692 ONN327688:ONN327692 OXJ327688:OXJ327692 PHF327688:PHF327692 PRB327688:PRB327692 QAX327688:QAX327692 QKT327688:QKT327692 QUP327688:QUP327692 REL327688:REL327692 ROH327688:ROH327692 RYD327688:RYD327692 SHZ327688:SHZ327692 SRV327688:SRV327692 TBR327688:TBR327692 TLN327688:TLN327692 TVJ327688:TVJ327692 UFF327688:UFF327692 UPB327688:UPB327692 UYX327688:UYX327692 VIT327688:VIT327692 VSP327688:VSP327692 WCL327688:WCL327692 WMH327688:WMH327692 WWD327688:WWD327692 V393224:V393228 JR393224:JR393228 TN393224:TN393228 ADJ393224:ADJ393228 ANF393224:ANF393228 AXB393224:AXB393228 BGX393224:BGX393228 BQT393224:BQT393228 CAP393224:CAP393228 CKL393224:CKL393228 CUH393224:CUH393228 DED393224:DED393228 DNZ393224:DNZ393228 DXV393224:DXV393228 EHR393224:EHR393228 ERN393224:ERN393228 FBJ393224:FBJ393228 FLF393224:FLF393228 FVB393224:FVB393228 GEX393224:GEX393228 GOT393224:GOT393228 GYP393224:GYP393228 HIL393224:HIL393228 HSH393224:HSH393228 ICD393224:ICD393228 ILZ393224:ILZ393228 IVV393224:IVV393228 JFR393224:JFR393228 JPN393224:JPN393228 JZJ393224:JZJ393228 KJF393224:KJF393228 KTB393224:KTB393228 LCX393224:LCX393228 LMT393224:LMT393228 LWP393224:LWP393228 MGL393224:MGL393228 MQH393224:MQH393228 NAD393224:NAD393228 NJZ393224:NJZ393228 NTV393224:NTV393228 ODR393224:ODR393228 ONN393224:ONN393228 OXJ393224:OXJ393228 PHF393224:PHF393228 PRB393224:PRB393228 QAX393224:QAX393228 QKT393224:QKT393228 QUP393224:QUP393228 REL393224:REL393228 ROH393224:ROH393228 RYD393224:RYD393228 SHZ393224:SHZ393228 SRV393224:SRV393228 TBR393224:TBR393228 TLN393224:TLN393228 TVJ393224:TVJ393228 UFF393224:UFF393228 UPB393224:UPB393228 UYX393224:UYX393228 VIT393224:VIT393228 VSP393224:VSP393228 WCL393224:WCL393228 WMH393224:WMH393228 WWD393224:WWD393228 V458760:V458764 JR458760:JR458764 TN458760:TN458764 ADJ458760:ADJ458764 ANF458760:ANF458764 AXB458760:AXB458764 BGX458760:BGX458764 BQT458760:BQT458764 CAP458760:CAP458764 CKL458760:CKL458764 CUH458760:CUH458764 DED458760:DED458764 DNZ458760:DNZ458764 DXV458760:DXV458764 EHR458760:EHR458764 ERN458760:ERN458764 FBJ458760:FBJ458764 FLF458760:FLF458764 FVB458760:FVB458764 GEX458760:GEX458764 GOT458760:GOT458764 GYP458760:GYP458764 HIL458760:HIL458764 HSH458760:HSH458764 ICD458760:ICD458764 ILZ458760:ILZ458764 IVV458760:IVV458764 JFR458760:JFR458764 JPN458760:JPN458764 JZJ458760:JZJ458764 KJF458760:KJF458764 KTB458760:KTB458764 LCX458760:LCX458764 LMT458760:LMT458764 LWP458760:LWP458764 MGL458760:MGL458764 MQH458760:MQH458764 NAD458760:NAD458764 NJZ458760:NJZ458764 NTV458760:NTV458764 ODR458760:ODR458764 ONN458760:ONN458764 OXJ458760:OXJ458764 PHF458760:PHF458764 PRB458760:PRB458764 QAX458760:QAX458764 QKT458760:QKT458764 QUP458760:QUP458764 REL458760:REL458764 ROH458760:ROH458764 RYD458760:RYD458764 SHZ458760:SHZ458764 SRV458760:SRV458764 TBR458760:TBR458764 TLN458760:TLN458764 TVJ458760:TVJ458764 UFF458760:UFF458764 UPB458760:UPB458764 UYX458760:UYX458764 VIT458760:VIT458764 VSP458760:VSP458764 WCL458760:WCL458764 WMH458760:WMH458764 WWD458760:WWD458764 V524296:V524300 JR524296:JR524300 TN524296:TN524300 ADJ524296:ADJ524300 ANF524296:ANF524300 AXB524296:AXB524300 BGX524296:BGX524300 BQT524296:BQT524300 CAP524296:CAP524300 CKL524296:CKL524300 CUH524296:CUH524300 DED524296:DED524300 DNZ524296:DNZ524300 DXV524296:DXV524300 EHR524296:EHR524300 ERN524296:ERN524300 FBJ524296:FBJ524300 FLF524296:FLF524300 FVB524296:FVB524300 GEX524296:GEX524300 GOT524296:GOT524300 GYP524296:GYP524300 HIL524296:HIL524300 HSH524296:HSH524300 ICD524296:ICD524300 ILZ524296:ILZ524300 IVV524296:IVV524300 JFR524296:JFR524300 JPN524296:JPN524300 JZJ524296:JZJ524300 KJF524296:KJF524300 KTB524296:KTB524300 LCX524296:LCX524300 LMT524296:LMT524300 LWP524296:LWP524300 MGL524296:MGL524300 MQH524296:MQH524300 NAD524296:NAD524300 NJZ524296:NJZ524300 NTV524296:NTV524300 ODR524296:ODR524300 ONN524296:ONN524300 OXJ524296:OXJ524300 PHF524296:PHF524300 PRB524296:PRB524300 QAX524296:QAX524300 QKT524296:QKT524300 QUP524296:QUP524300 REL524296:REL524300 ROH524296:ROH524300 RYD524296:RYD524300 SHZ524296:SHZ524300 SRV524296:SRV524300 TBR524296:TBR524300 TLN524296:TLN524300 TVJ524296:TVJ524300 UFF524296:UFF524300 UPB524296:UPB524300 UYX524296:UYX524300 VIT524296:VIT524300 VSP524296:VSP524300 WCL524296:WCL524300 WMH524296:WMH524300 WWD524296:WWD524300 V589832:V589836 JR589832:JR589836 TN589832:TN589836 ADJ589832:ADJ589836 ANF589832:ANF589836 AXB589832:AXB589836 BGX589832:BGX589836 BQT589832:BQT589836 CAP589832:CAP589836 CKL589832:CKL589836 CUH589832:CUH589836 DED589832:DED589836 DNZ589832:DNZ589836 DXV589832:DXV589836 EHR589832:EHR589836 ERN589832:ERN589836 FBJ589832:FBJ589836 FLF589832:FLF589836 FVB589832:FVB589836 GEX589832:GEX589836 GOT589832:GOT589836 GYP589832:GYP589836 HIL589832:HIL589836 HSH589832:HSH589836 ICD589832:ICD589836 ILZ589832:ILZ589836 IVV589832:IVV589836 JFR589832:JFR589836 JPN589832:JPN589836 JZJ589832:JZJ589836 KJF589832:KJF589836 KTB589832:KTB589836 LCX589832:LCX589836 LMT589832:LMT589836 LWP589832:LWP589836 MGL589832:MGL589836 MQH589832:MQH589836 NAD589832:NAD589836 NJZ589832:NJZ589836 NTV589832:NTV589836 ODR589832:ODR589836 ONN589832:ONN589836 OXJ589832:OXJ589836 PHF589832:PHF589836 PRB589832:PRB589836 QAX589832:QAX589836 QKT589832:QKT589836 QUP589832:QUP589836 REL589832:REL589836 ROH589832:ROH589836 RYD589832:RYD589836 SHZ589832:SHZ589836 SRV589832:SRV589836 TBR589832:TBR589836 TLN589832:TLN589836 TVJ589832:TVJ589836 UFF589832:UFF589836 UPB589832:UPB589836 UYX589832:UYX589836 VIT589832:VIT589836 VSP589832:VSP589836 WCL589832:WCL589836 WMH589832:WMH589836 WWD589832:WWD589836 V655368:V655372 JR655368:JR655372 TN655368:TN655372 ADJ655368:ADJ655372 ANF655368:ANF655372 AXB655368:AXB655372 BGX655368:BGX655372 BQT655368:BQT655372 CAP655368:CAP655372 CKL655368:CKL655372 CUH655368:CUH655372 DED655368:DED655372 DNZ655368:DNZ655372 DXV655368:DXV655372 EHR655368:EHR655372 ERN655368:ERN655372 FBJ655368:FBJ655372 FLF655368:FLF655372 FVB655368:FVB655372 GEX655368:GEX655372 GOT655368:GOT655372 GYP655368:GYP655372 HIL655368:HIL655372 HSH655368:HSH655372 ICD655368:ICD655372 ILZ655368:ILZ655372 IVV655368:IVV655372 JFR655368:JFR655372 JPN655368:JPN655372 JZJ655368:JZJ655372 KJF655368:KJF655372 KTB655368:KTB655372 LCX655368:LCX655372 LMT655368:LMT655372 LWP655368:LWP655372 MGL655368:MGL655372 MQH655368:MQH655372 NAD655368:NAD655372 NJZ655368:NJZ655372 NTV655368:NTV655372 ODR655368:ODR655372 ONN655368:ONN655372 OXJ655368:OXJ655372 PHF655368:PHF655372 PRB655368:PRB655372 QAX655368:QAX655372 QKT655368:QKT655372 QUP655368:QUP655372 REL655368:REL655372 ROH655368:ROH655372 RYD655368:RYD655372 SHZ655368:SHZ655372 SRV655368:SRV655372 TBR655368:TBR655372 TLN655368:TLN655372 TVJ655368:TVJ655372 UFF655368:UFF655372 UPB655368:UPB655372 UYX655368:UYX655372 VIT655368:VIT655372 VSP655368:VSP655372 WCL655368:WCL655372 WMH655368:WMH655372 WWD655368:WWD655372 V720904:V720908 JR720904:JR720908 TN720904:TN720908 ADJ720904:ADJ720908 ANF720904:ANF720908 AXB720904:AXB720908 BGX720904:BGX720908 BQT720904:BQT720908 CAP720904:CAP720908 CKL720904:CKL720908 CUH720904:CUH720908 DED720904:DED720908 DNZ720904:DNZ720908 DXV720904:DXV720908 EHR720904:EHR720908 ERN720904:ERN720908 FBJ720904:FBJ720908 FLF720904:FLF720908 FVB720904:FVB720908 GEX720904:GEX720908 GOT720904:GOT720908 GYP720904:GYP720908 HIL720904:HIL720908 HSH720904:HSH720908 ICD720904:ICD720908 ILZ720904:ILZ720908 IVV720904:IVV720908 JFR720904:JFR720908 JPN720904:JPN720908 JZJ720904:JZJ720908 KJF720904:KJF720908 KTB720904:KTB720908 LCX720904:LCX720908 LMT720904:LMT720908 LWP720904:LWP720908 MGL720904:MGL720908 MQH720904:MQH720908 NAD720904:NAD720908 NJZ720904:NJZ720908 NTV720904:NTV720908 ODR720904:ODR720908 ONN720904:ONN720908 OXJ720904:OXJ720908 PHF720904:PHF720908 PRB720904:PRB720908 QAX720904:QAX720908 QKT720904:QKT720908 QUP720904:QUP720908 REL720904:REL720908 ROH720904:ROH720908 RYD720904:RYD720908 SHZ720904:SHZ720908 SRV720904:SRV720908 TBR720904:TBR720908 TLN720904:TLN720908 TVJ720904:TVJ720908 UFF720904:UFF720908 UPB720904:UPB720908 UYX720904:UYX720908 VIT720904:VIT720908 VSP720904:VSP720908 WCL720904:WCL720908 WMH720904:WMH720908 WWD720904:WWD720908 V786440:V786444 JR786440:JR786444 TN786440:TN786444 ADJ786440:ADJ786444 ANF786440:ANF786444 AXB786440:AXB786444 BGX786440:BGX786444 BQT786440:BQT786444 CAP786440:CAP786444 CKL786440:CKL786444 CUH786440:CUH786444 DED786440:DED786444 DNZ786440:DNZ786444 DXV786440:DXV786444 EHR786440:EHR786444 ERN786440:ERN786444 FBJ786440:FBJ786444 FLF786440:FLF786444 FVB786440:FVB786444 GEX786440:GEX786444 GOT786440:GOT786444 GYP786440:GYP786444 HIL786440:HIL786444 HSH786440:HSH786444 ICD786440:ICD786444 ILZ786440:ILZ786444 IVV786440:IVV786444 JFR786440:JFR786444 JPN786440:JPN786444 JZJ786440:JZJ786444 KJF786440:KJF786444 KTB786440:KTB786444 LCX786440:LCX786444 LMT786440:LMT786444 LWP786440:LWP786444 MGL786440:MGL786444 MQH786440:MQH786444 NAD786440:NAD786444 NJZ786440:NJZ786444 NTV786440:NTV786444 ODR786440:ODR786444 ONN786440:ONN786444 OXJ786440:OXJ786444 PHF786440:PHF786444 PRB786440:PRB786444 QAX786440:QAX786444 QKT786440:QKT786444 QUP786440:QUP786444 REL786440:REL786444 ROH786440:ROH786444 RYD786440:RYD786444 SHZ786440:SHZ786444 SRV786440:SRV786444 TBR786440:TBR786444 TLN786440:TLN786444 TVJ786440:TVJ786444 UFF786440:UFF786444 UPB786440:UPB786444 UYX786440:UYX786444 VIT786440:VIT786444 VSP786440:VSP786444 WCL786440:WCL786444 WMH786440:WMH786444 WWD786440:WWD786444 V851976:V851980 JR851976:JR851980 TN851976:TN851980 ADJ851976:ADJ851980 ANF851976:ANF851980 AXB851976:AXB851980 BGX851976:BGX851980 BQT851976:BQT851980 CAP851976:CAP851980 CKL851976:CKL851980 CUH851976:CUH851980 DED851976:DED851980 DNZ851976:DNZ851980 DXV851976:DXV851980 EHR851976:EHR851980 ERN851976:ERN851980 FBJ851976:FBJ851980 FLF851976:FLF851980 FVB851976:FVB851980 GEX851976:GEX851980 GOT851976:GOT851980 GYP851976:GYP851980 HIL851976:HIL851980 HSH851976:HSH851980 ICD851976:ICD851980 ILZ851976:ILZ851980 IVV851976:IVV851980 JFR851976:JFR851980 JPN851976:JPN851980 JZJ851976:JZJ851980 KJF851976:KJF851980 KTB851976:KTB851980 LCX851976:LCX851980 LMT851976:LMT851980 LWP851976:LWP851980 MGL851976:MGL851980 MQH851976:MQH851980 NAD851976:NAD851980 NJZ851976:NJZ851980 NTV851976:NTV851980 ODR851976:ODR851980 ONN851976:ONN851980 OXJ851976:OXJ851980 PHF851976:PHF851980 PRB851976:PRB851980 QAX851976:QAX851980 QKT851976:QKT851980 QUP851976:QUP851980 REL851976:REL851980 ROH851976:ROH851980 RYD851976:RYD851980 SHZ851976:SHZ851980 SRV851976:SRV851980 TBR851976:TBR851980 TLN851976:TLN851980 TVJ851976:TVJ851980 UFF851976:UFF851980 UPB851976:UPB851980 UYX851976:UYX851980 VIT851976:VIT851980 VSP851976:VSP851980 WCL851976:WCL851980 WMH851976:WMH851980 WWD851976:WWD851980 V917512:V917516 JR917512:JR917516 TN917512:TN917516 ADJ917512:ADJ917516 ANF917512:ANF917516 AXB917512:AXB917516 BGX917512:BGX917516 BQT917512:BQT917516 CAP917512:CAP917516 CKL917512:CKL917516 CUH917512:CUH917516 DED917512:DED917516 DNZ917512:DNZ917516 DXV917512:DXV917516 EHR917512:EHR917516 ERN917512:ERN917516 FBJ917512:FBJ917516 FLF917512:FLF917516 FVB917512:FVB917516 GEX917512:GEX917516 GOT917512:GOT917516 GYP917512:GYP917516 HIL917512:HIL917516 HSH917512:HSH917516 ICD917512:ICD917516 ILZ917512:ILZ917516 IVV917512:IVV917516 JFR917512:JFR917516 JPN917512:JPN917516 JZJ917512:JZJ917516 KJF917512:KJF917516 KTB917512:KTB917516 LCX917512:LCX917516 LMT917512:LMT917516 LWP917512:LWP917516 MGL917512:MGL917516 MQH917512:MQH917516 NAD917512:NAD917516 NJZ917512:NJZ917516 NTV917512:NTV917516 ODR917512:ODR917516 ONN917512:ONN917516 OXJ917512:OXJ917516 PHF917512:PHF917516 PRB917512:PRB917516 QAX917512:QAX917516 QKT917512:QKT917516 QUP917512:QUP917516 REL917512:REL917516 ROH917512:ROH917516 RYD917512:RYD917516 SHZ917512:SHZ917516 SRV917512:SRV917516 TBR917512:TBR917516 TLN917512:TLN917516 TVJ917512:TVJ917516 UFF917512:UFF917516 UPB917512:UPB917516 UYX917512:UYX917516 VIT917512:VIT917516 VSP917512:VSP917516 WCL917512:WCL917516 WMH917512:WMH917516 WWD917512:WWD917516 V983048:V983052 JR983048:JR983052 TN983048:TN983052 ADJ983048:ADJ983052 ANF983048:ANF983052 AXB983048:AXB983052 BGX983048:BGX983052 BQT983048:BQT983052 CAP983048:CAP983052 CKL983048:CKL983052 CUH983048:CUH983052 DED983048:DED983052 DNZ983048:DNZ983052 DXV983048:DXV983052 EHR983048:EHR983052 ERN983048:ERN983052 FBJ983048:FBJ983052 FLF983048:FLF983052 FVB983048:FVB983052 GEX983048:GEX983052 GOT983048:GOT983052 GYP983048:GYP983052 HIL983048:HIL983052 HSH983048:HSH983052 ICD983048:ICD983052 ILZ983048:ILZ983052 IVV983048:IVV983052 JFR983048:JFR983052 JPN983048:JPN983052 JZJ983048:JZJ983052 KJF983048:KJF983052 KTB983048:KTB983052 LCX983048:LCX983052 LMT983048:LMT983052 LWP983048:LWP983052 MGL983048:MGL983052 MQH983048:MQH983052 NAD983048:NAD983052 NJZ983048:NJZ983052 NTV983048:NTV983052 ODR983048:ODR983052 ONN983048:ONN983052 OXJ983048:OXJ983052 PHF983048:PHF983052 PRB983048:PRB983052 QAX983048:QAX983052 QKT983048:QKT983052 QUP983048:QUP983052 REL983048:REL983052 ROH983048:ROH983052 RYD983048:RYD983052 SHZ983048:SHZ983052 SRV983048:SRV983052 TBR983048:TBR983052 TLN983048:TLN983052 TVJ983048:TVJ983052 UFF983048:UFF983052 UPB983048:UPB983052 UYX983048:UYX983052 VIT983048:VIT983052 VSP983048:VSP983052 WCL983048:WCL983052 WMH983048:WMH983052 WWD983048:WWD983052 V2 JR2 TN2 ADJ2 ANF2 AXB2 BGX2 BQT2 CAP2 CKL2 CUH2 DED2 DNZ2 DXV2 EHR2 ERN2 FBJ2 FLF2 FVB2 GEX2 GOT2 GYP2 HIL2 HSH2 ICD2 ILZ2 IVV2 JFR2 JPN2 JZJ2 KJF2 KTB2 LCX2 LMT2 LWP2 MGL2 MQH2 NAD2 NJZ2 NTV2 ODR2 ONN2 OXJ2 PHF2 PRB2 QAX2 QKT2 QUP2 REL2 ROH2 RYD2 SHZ2 SRV2 TBR2 TLN2 TVJ2 UFF2 UPB2 UYX2 VIT2 VSP2 WCL2 WMH2 WWD2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xr:uid="{00000000-0002-0000-0700-000018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U8:U12 JQ8:JQ12 TM8:TM12 ADI8:ADI12 ANE8:ANE12 AXA8:AXA12 BGW8:BGW12 BQS8:BQS12 CAO8:CAO12 CKK8:CKK12 CUG8:CUG12 DEC8:DEC12 DNY8:DNY12 DXU8:DXU12 EHQ8:EHQ12 ERM8:ERM12 FBI8:FBI12 FLE8:FLE12 FVA8:FVA12 GEW8:GEW12 GOS8:GOS12 GYO8:GYO12 HIK8:HIK12 HSG8:HSG12 ICC8:ICC12 ILY8:ILY12 IVU8:IVU12 JFQ8:JFQ12 JPM8:JPM12 JZI8:JZI12 KJE8:KJE12 KTA8:KTA12 LCW8:LCW12 LMS8:LMS12 LWO8:LWO12 MGK8:MGK12 MQG8:MQG12 NAC8:NAC12 NJY8:NJY12 NTU8:NTU12 ODQ8:ODQ12 ONM8:ONM12 OXI8:OXI12 PHE8:PHE12 PRA8:PRA12 QAW8:QAW12 QKS8:QKS12 QUO8:QUO12 REK8:REK12 ROG8:ROG12 RYC8:RYC12 SHY8:SHY12 SRU8:SRU12 TBQ8:TBQ12 TLM8:TLM12 TVI8:TVI12 UFE8:UFE12 UPA8:UPA12 UYW8:UYW12 VIS8:VIS12 VSO8:VSO12 WCK8:WCK12 WMG8:WMG12 WWC8:WWC12 U65544:U65548 JQ65544:JQ65548 TM65544:TM65548 ADI65544:ADI65548 ANE65544:ANE65548 AXA65544:AXA65548 BGW65544:BGW65548 BQS65544:BQS65548 CAO65544:CAO65548 CKK65544:CKK65548 CUG65544:CUG65548 DEC65544:DEC65548 DNY65544:DNY65548 DXU65544:DXU65548 EHQ65544:EHQ65548 ERM65544:ERM65548 FBI65544:FBI65548 FLE65544:FLE65548 FVA65544:FVA65548 GEW65544:GEW65548 GOS65544:GOS65548 GYO65544:GYO65548 HIK65544:HIK65548 HSG65544:HSG65548 ICC65544:ICC65548 ILY65544:ILY65548 IVU65544:IVU65548 JFQ65544:JFQ65548 JPM65544:JPM65548 JZI65544:JZI65548 KJE65544:KJE65548 KTA65544:KTA65548 LCW65544:LCW65548 LMS65544:LMS65548 LWO65544:LWO65548 MGK65544:MGK65548 MQG65544:MQG65548 NAC65544:NAC65548 NJY65544:NJY65548 NTU65544:NTU65548 ODQ65544:ODQ65548 ONM65544:ONM65548 OXI65544:OXI65548 PHE65544:PHE65548 PRA65544:PRA65548 QAW65544:QAW65548 QKS65544:QKS65548 QUO65544:QUO65548 REK65544:REK65548 ROG65544:ROG65548 RYC65544:RYC65548 SHY65544:SHY65548 SRU65544:SRU65548 TBQ65544:TBQ65548 TLM65544:TLM65548 TVI65544:TVI65548 UFE65544:UFE65548 UPA65544:UPA65548 UYW65544:UYW65548 VIS65544:VIS65548 VSO65544:VSO65548 WCK65544:WCK65548 WMG65544:WMG65548 WWC65544:WWC65548 U131080:U131084 JQ131080:JQ131084 TM131080:TM131084 ADI131080:ADI131084 ANE131080:ANE131084 AXA131080:AXA131084 BGW131080:BGW131084 BQS131080:BQS131084 CAO131080:CAO131084 CKK131080:CKK131084 CUG131080:CUG131084 DEC131080:DEC131084 DNY131080:DNY131084 DXU131080:DXU131084 EHQ131080:EHQ131084 ERM131080:ERM131084 FBI131080:FBI131084 FLE131080:FLE131084 FVA131080:FVA131084 GEW131080:GEW131084 GOS131080:GOS131084 GYO131080:GYO131084 HIK131080:HIK131084 HSG131080:HSG131084 ICC131080:ICC131084 ILY131080:ILY131084 IVU131080:IVU131084 JFQ131080:JFQ131084 JPM131080:JPM131084 JZI131080:JZI131084 KJE131080:KJE131084 KTA131080:KTA131084 LCW131080:LCW131084 LMS131080:LMS131084 LWO131080:LWO131084 MGK131080:MGK131084 MQG131080:MQG131084 NAC131080:NAC131084 NJY131080:NJY131084 NTU131080:NTU131084 ODQ131080:ODQ131084 ONM131080:ONM131084 OXI131080:OXI131084 PHE131080:PHE131084 PRA131080:PRA131084 QAW131080:QAW131084 QKS131080:QKS131084 QUO131080:QUO131084 REK131080:REK131084 ROG131080:ROG131084 RYC131080:RYC131084 SHY131080:SHY131084 SRU131080:SRU131084 TBQ131080:TBQ131084 TLM131080:TLM131084 TVI131080:TVI131084 UFE131080:UFE131084 UPA131080:UPA131084 UYW131080:UYW131084 VIS131080:VIS131084 VSO131080:VSO131084 WCK131080:WCK131084 WMG131080:WMG131084 WWC131080:WWC131084 U196616:U196620 JQ196616:JQ196620 TM196616:TM196620 ADI196616:ADI196620 ANE196616:ANE196620 AXA196616:AXA196620 BGW196616:BGW196620 BQS196616:BQS196620 CAO196616:CAO196620 CKK196616:CKK196620 CUG196616:CUG196620 DEC196616:DEC196620 DNY196616:DNY196620 DXU196616:DXU196620 EHQ196616:EHQ196620 ERM196616:ERM196620 FBI196616:FBI196620 FLE196616:FLE196620 FVA196616:FVA196620 GEW196616:GEW196620 GOS196616:GOS196620 GYO196616:GYO196620 HIK196616:HIK196620 HSG196616:HSG196620 ICC196616:ICC196620 ILY196616:ILY196620 IVU196616:IVU196620 JFQ196616:JFQ196620 JPM196616:JPM196620 JZI196616:JZI196620 KJE196616:KJE196620 KTA196616:KTA196620 LCW196616:LCW196620 LMS196616:LMS196620 LWO196616:LWO196620 MGK196616:MGK196620 MQG196616:MQG196620 NAC196616:NAC196620 NJY196616:NJY196620 NTU196616:NTU196620 ODQ196616:ODQ196620 ONM196616:ONM196620 OXI196616:OXI196620 PHE196616:PHE196620 PRA196616:PRA196620 QAW196616:QAW196620 QKS196616:QKS196620 QUO196616:QUO196620 REK196616:REK196620 ROG196616:ROG196620 RYC196616:RYC196620 SHY196616:SHY196620 SRU196616:SRU196620 TBQ196616:TBQ196620 TLM196616:TLM196620 TVI196616:TVI196620 UFE196616:UFE196620 UPA196616:UPA196620 UYW196616:UYW196620 VIS196616:VIS196620 VSO196616:VSO196620 WCK196616:WCK196620 WMG196616:WMG196620 WWC196616:WWC196620 U262152:U262156 JQ262152:JQ262156 TM262152:TM262156 ADI262152:ADI262156 ANE262152:ANE262156 AXA262152:AXA262156 BGW262152:BGW262156 BQS262152:BQS262156 CAO262152:CAO262156 CKK262152:CKK262156 CUG262152:CUG262156 DEC262152:DEC262156 DNY262152:DNY262156 DXU262152:DXU262156 EHQ262152:EHQ262156 ERM262152:ERM262156 FBI262152:FBI262156 FLE262152:FLE262156 FVA262152:FVA262156 GEW262152:GEW262156 GOS262152:GOS262156 GYO262152:GYO262156 HIK262152:HIK262156 HSG262152:HSG262156 ICC262152:ICC262156 ILY262152:ILY262156 IVU262152:IVU262156 JFQ262152:JFQ262156 JPM262152:JPM262156 JZI262152:JZI262156 KJE262152:KJE262156 KTA262152:KTA262156 LCW262152:LCW262156 LMS262152:LMS262156 LWO262152:LWO262156 MGK262152:MGK262156 MQG262152:MQG262156 NAC262152:NAC262156 NJY262152:NJY262156 NTU262152:NTU262156 ODQ262152:ODQ262156 ONM262152:ONM262156 OXI262152:OXI262156 PHE262152:PHE262156 PRA262152:PRA262156 QAW262152:QAW262156 QKS262152:QKS262156 QUO262152:QUO262156 REK262152:REK262156 ROG262152:ROG262156 RYC262152:RYC262156 SHY262152:SHY262156 SRU262152:SRU262156 TBQ262152:TBQ262156 TLM262152:TLM262156 TVI262152:TVI262156 UFE262152:UFE262156 UPA262152:UPA262156 UYW262152:UYW262156 VIS262152:VIS262156 VSO262152:VSO262156 WCK262152:WCK262156 WMG262152:WMG262156 WWC262152:WWC262156 U327688:U327692 JQ327688:JQ327692 TM327688:TM327692 ADI327688:ADI327692 ANE327688:ANE327692 AXA327688:AXA327692 BGW327688:BGW327692 BQS327688:BQS327692 CAO327688:CAO327692 CKK327688:CKK327692 CUG327688:CUG327692 DEC327688:DEC327692 DNY327688:DNY327692 DXU327688:DXU327692 EHQ327688:EHQ327692 ERM327688:ERM327692 FBI327688:FBI327692 FLE327688:FLE327692 FVA327688:FVA327692 GEW327688:GEW327692 GOS327688:GOS327692 GYO327688:GYO327692 HIK327688:HIK327692 HSG327688:HSG327692 ICC327688:ICC327692 ILY327688:ILY327692 IVU327688:IVU327692 JFQ327688:JFQ327692 JPM327688:JPM327692 JZI327688:JZI327692 KJE327688:KJE327692 KTA327688:KTA327692 LCW327688:LCW327692 LMS327688:LMS327692 LWO327688:LWO327692 MGK327688:MGK327692 MQG327688:MQG327692 NAC327688:NAC327692 NJY327688:NJY327692 NTU327688:NTU327692 ODQ327688:ODQ327692 ONM327688:ONM327692 OXI327688:OXI327692 PHE327688:PHE327692 PRA327688:PRA327692 QAW327688:QAW327692 QKS327688:QKS327692 QUO327688:QUO327692 REK327688:REK327692 ROG327688:ROG327692 RYC327688:RYC327692 SHY327688:SHY327692 SRU327688:SRU327692 TBQ327688:TBQ327692 TLM327688:TLM327692 TVI327688:TVI327692 UFE327688:UFE327692 UPA327688:UPA327692 UYW327688:UYW327692 VIS327688:VIS327692 VSO327688:VSO327692 WCK327688:WCK327692 WMG327688:WMG327692 WWC327688:WWC327692 U393224:U393228 JQ393224:JQ393228 TM393224:TM393228 ADI393224:ADI393228 ANE393224:ANE393228 AXA393224:AXA393228 BGW393224:BGW393228 BQS393224:BQS393228 CAO393224:CAO393228 CKK393224:CKK393228 CUG393224:CUG393228 DEC393224:DEC393228 DNY393224:DNY393228 DXU393224:DXU393228 EHQ393224:EHQ393228 ERM393224:ERM393228 FBI393224:FBI393228 FLE393224:FLE393228 FVA393224:FVA393228 GEW393224:GEW393228 GOS393224:GOS393228 GYO393224:GYO393228 HIK393224:HIK393228 HSG393224:HSG393228 ICC393224:ICC393228 ILY393224:ILY393228 IVU393224:IVU393228 JFQ393224:JFQ393228 JPM393224:JPM393228 JZI393224:JZI393228 KJE393224:KJE393228 KTA393224:KTA393228 LCW393224:LCW393228 LMS393224:LMS393228 LWO393224:LWO393228 MGK393224:MGK393228 MQG393224:MQG393228 NAC393224:NAC393228 NJY393224:NJY393228 NTU393224:NTU393228 ODQ393224:ODQ393228 ONM393224:ONM393228 OXI393224:OXI393228 PHE393224:PHE393228 PRA393224:PRA393228 QAW393224:QAW393228 QKS393224:QKS393228 QUO393224:QUO393228 REK393224:REK393228 ROG393224:ROG393228 RYC393224:RYC393228 SHY393224:SHY393228 SRU393224:SRU393228 TBQ393224:TBQ393228 TLM393224:TLM393228 TVI393224:TVI393228 UFE393224:UFE393228 UPA393224:UPA393228 UYW393224:UYW393228 VIS393224:VIS393228 VSO393224:VSO393228 WCK393224:WCK393228 WMG393224:WMG393228 WWC393224:WWC393228 U458760:U458764 JQ458760:JQ458764 TM458760:TM458764 ADI458760:ADI458764 ANE458760:ANE458764 AXA458760:AXA458764 BGW458760:BGW458764 BQS458760:BQS458764 CAO458760:CAO458764 CKK458760:CKK458764 CUG458760:CUG458764 DEC458760:DEC458764 DNY458760:DNY458764 DXU458760:DXU458764 EHQ458760:EHQ458764 ERM458760:ERM458764 FBI458760:FBI458764 FLE458760:FLE458764 FVA458760:FVA458764 GEW458760:GEW458764 GOS458760:GOS458764 GYO458760:GYO458764 HIK458760:HIK458764 HSG458760:HSG458764 ICC458760:ICC458764 ILY458760:ILY458764 IVU458760:IVU458764 JFQ458760:JFQ458764 JPM458760:JPM458764 JZI458760:JZI458764 KJE458760:KJE458764 KTA458760:KTA458764 LCW458760:LCW458764 LMS458760:LMS458764 LWO458760:LWO458764 MGK458760:MGK458764 MQG458760:MQG458764 NAC458760:NAC458764 NJY458760:NJY458764 NTU458760:NTU458764 ODQ458760:ODQ458764 ONM458760:ONM458764 OXI458760:OXI458764 PHE458760:PHE458764 PRA458760:PRA458764 QAW458760:QAW458764 QKS458760:QKS458764 QUO458760:QUO458764 REK458760:REK458764 ROG458760:ROG458764 RYC458760:RYC458764 SHY458760:SHY458764 SRU458760:SRU458764 TBQ458760:TBQ458764 TLM458760:TLM458764 TVI458760:TVI458764 UFE458760:UFE458764 UPA458760:UPA458764 UYW458760:UYW458764 VIS458760:VIS458764 VSO458760:VSO458764 WCK458760:WCK458764 WMG458760:WMG458764 WWC458760:WWC458764 U524296:U524300 JQ524296:JQ524300 TM524296:TM524300 ADI524296:ADI524300 ANE524296:ANE524300 AXA524296:AXA524300 BGW524296:BGW524300 BQS524296:BQS524300 CAO524296:CAO524300 CKK524296:CKK524300 CUG524296:CUG524300 DEC524296:DEC524300 DNY524296:DNY524300 DXU524296:DXU524300 EHQ524296:EHQ524300 ERM524296:ERM524300 FBI524296:FBI524300 FLE524296:FLE524300 FVA524296:FVA524300 GEW524296:GEW524300 GOS524296:GOS524300 GYO524296:GYO524300 HIK524296:HIK524300 HSG524296:HSG524300 ICC524296:ICC524300 ILY524296:ILY524300 IVU524296:IVU524300 JFQ524296:JFQ524300 JPM524296:JPM524300 JZI524296:JZI524300 KJE524296:KJE524300 KTA524296:KTA524300 LCW524296:LCW524300 LMS524296:LMS524300 LWO524296:LWO524300 MGK524296:MGK524300 MQG524296:MQG524300 NAC524296:NAC524300 NJY524296:NJY524300 NTU524296:NTU524300 ODQ524296:ODQ524300 ONM524296:ONM524300 OXI524296:OXI524300 PHE524296:PHE524300 PRA524296:PRA524300 QAW524296:QAW524300 QKS524296:QKS524300 QUO524296:QUO524300 REK524296:REK524300 ROG524296:ROG524300 RYC524296:RYC524300 SHY524296:SHY524300 SRU524296:SRU524300 TBQ524296:TBQ524300 TLM524296:TLM524300 TVI524296:TVI524300 UFE524296:UFE524300 UPA524296:UPA524300 UYW524296:UYW524300 VIS524296:VIS524300 VSO524296:VSO524300 WCK524296:WCK524300 WMG524296:WMG524300 WWC524296:WWC524300 U589832:U589836 JQ589832:JQ589836 TM589832:TM589836 ADI589832:ADI589836 ANE589832:ANE589836 AXA589832:AXA589836 BGW589832:BGW589836 BQS589832:BQS589836 CAO589832:CAO589836 CKK589832:CKK589836 CUG589832:CUG589836 DEC589832:DEC589836 DNY589832:DNY589836 DXU589832:DXU589836 EHQ589832:EHQ589836 ERM589832:ERM589836 FBI589832:FBI589836 FLE589832:FLE589836 FVA589832:FVA589836 GEW589832:GEW589836 GOS589832:GOS589836 GYO589832:GYO589836 HIK589832:HIK589836 HSG589832:HSG589836 ICC589832:ICC589836 ILY589832:ILY589836 IVU589832:IVU589836 JFQ589832:JFQ589836 JPM589832:JPM589836 JZI589832:JZI589836 KJE589832:KJE589836 KTA589832:KTA589836 LCW589832:LCW589836 LMS589832:LMS589836 LWO589832:LWO589836 MGK589832:MGK589836 MQG589832:MQG589836 NAC589832:NAC589836 NJY589832:NJY589836 NTU589832:NTU589836 ODQ589832:ODQ589836 ONM589832:ONM589836 OXI589832:OXI589836 PHE589832:PHE589836 PRA589832:PRA589836 QAW589832:QAW589836 QKS589832:QKS589836 QUO589832:QUO589836 REK589832:REK589836 ROG589832:ROG589836 RYC589832:RYC589836 SHY589832:SHY589836 SRU589832:SRU589836 TBQ589832:TBQ589836 TLM589832:TLM589836 TVI589832:TVI589836 UFE589832:UFE589836 UPA589832:UPA589836 UYW589832:UYW589836 VIS589832:VIS589836 VSO589832:VSO589836 WCK589832:WCK589836 WMG589832:WMG589836 WWC589832:WWC589836 U655368:U655372 JQ655368:JQ655372 TM655368:TM655372 ADI655368:ADI655372 ANE655368:ANE655372 AXA655368:AXA655372 BGW655368:BGW655372 BQS655368:BQS655372 CAO655368:CAO655372 CKK655368:CKK655372 CUG655368:CUG655372 DEC655368:DEC655372 DNY655368:DNY655372 DXU655368:DXU655372 EHQ655368:EHQ655372 ERM655368:ERM655372 FBI655368:FBI655372 FLE655368:FLE655372 FVA655368:FVA655372 GEW655368:GEW655372 GOS655368:GOS655372 GYO655368:GYO655372 HIK655368:HIK655372 HSG655368:HSG655372 ICC655368:ICC655372 ILY655368:ILY655372 IVU655368:IVU655372 JFQ655368:JFQ655372 JPM655368:JPM655372 JZI655368:JZI655372 KJE655368:KJE655372 KTA655368:KTA655372 LCW655368:LCW655372 LMS655368:LMS655372 LWO655368:LWO655372 MGK655368:MGK655372 MQG655368:MQG655372 NAC655368:NAC655372 NJY655368:NJY655372 NTU655368:NTU655372 ODQ655368:ODQ655372 ONM655368:ONM655372 OXI655368:OXI655372 PHE655368:PHE655372 PRA655368:PRA655372 QAW655368:QAW655372 QKS655368:QKS655372 QUO655368:QUO655372 REK655368:REK655372 ROG655368:ROG655372 RYC655368:RYC655372 SHY655368:SHY655372 SRU655368:SRU655372 TBQ655368:TBQ655372 TLM655368:TLM655372 TVI655368:TVI655372 UFE655368:UFE655372 UPA655368:UPA655372 UYW655368:UYW655372 VIS655368:VIS655372 VSO655368:VSO655372 WCK655368:WCK655372 WMG655368:WMG655372 WWC655368:WWC655372 U720904:U720908 JQ720904:JQ720908 TM720904:TM720908 ADI720904:ADI720908 ANE720904:ANE720908 AXA720904:AXA720908 BGW720904:BGW720908 BQS720904:BQS720908 CAO720904:CAO720908 CKK720904:CKK720908 CUG720904:CUG720908 DEC720904:DEC720908 DNY720904:DNY720908 DXU720904:DXU720908 EHQ720904:EHQ720908 ERM720904:ERM720908 FBI720904:FBI720908 FLE720904:FLE720908 FVA720904:FVA720908 GEW720904:GEW720908 GOS720904:GOS720908 GYO720904:GYO720908 HIK720904:HIK720908 HSG720904:HSG720908 ICC720904:ICC720908 ILY720904:ILY720908 IVU720904:IVU720908 JFQ720904:JFQ720908 JPM720904:JPM720908 JZI720904:JZI720908 KJE720904:KJE720908 KTA720904:KTA720908 LCW720904:LCW720908 LMS720904:LMS720908 LWO720904:LWO720908 MGK720904:MGK720908 MQG720904:MQG720908 NAC720904:NAC720908 NJY720904:NJY720908 NTU720904:NTU720908 ODQ720904:ODQ720908 ONM720904:ONM720908 OXI720904:OXI720908 PHE720904:PHE720908 PRA720904:PRA720908 QAW720904:QAW720908 QKS720904:QKS720908 QUO720904:QUO720908 REK720904:REK720908 ROG720904:ROG720908 RYC720904:RYC720908 SHY720904:SHY720908 SRU720904:SRU720908 TBQ720904:TBQ720908 TLM720904:TLM720908 TVI720904:TVI720908 UFE720904:UFE720908 UPA720904:UPA720908 UYW720904:UYW720908 VIS720904:VIS720908 VSO720904:VSO720908 WCK720904:WCK720908 WMG720904:WMG720908 WWC720904:WWC720908 U786440:U786444 JQ786440:JQ786444 TM786440:TM786444 ADI786440:ADI786444 ANE786440:ANE786444 AXA786440:AXA786444 BGW786440:BGW786444 BQS786440:BQS786444 CAO786440:CAO786444 CKK786440:CKK786444 CUG786440:CUG786444 DEC786440:DEC786444 DNY786440:DNY786444 DXU786440:DXU786444 EHQ786440:EHQ786444 ERM786440:ERM786444 FBI786440:FBI786444 FLE786440:FLE786444 FVA786440:FVA786444 GEW786440:GEW786444 GOS786440:GOS786444 GYO786440:GYO786444 HIK786440:HIK786444 HSG786440:HSG786444 ICC786440:ICC786444 ILY786440:ILY786444 IVU786440:IVU786444 JFQ786440:JFQ786444 JPM786440:JPM786444 JZI786440:JZI786444 KJE786440:KJE786444 KTA786440:KTA786444 LCW786440:LCW786444 LMS786440:LMS786444 LWO786440:LWO786444 MGK786440:MGK786444 MQG786440:MQG786444 NAC786440:NAC786444 NJY786440:NJY786444 NTU786440:NTU786444 ODQ786440:ODQ786444 ONM786440:ONM786444 OXI786440:OXI786444 PHE786440:PHE786444 PRA786440:PRA786444 QAW786440:QAW786444 QKS786440:QKS786444 QUO786440:QUO786444 REK786440:REK786444 ROG786440:ROG786444 RYC786440:RYC786444 SHY786440:SHY786444 SRU786440:SRU786444 TBQ786440:TBQ786444 TLM786440:TLM786444 TVI786440:TVI786444 UFE786440:UFE786444 UPA786440:UPA786444 UYW786440:UYW786444 VIS786440:VIS786444 VSO786440:VSO786444 WCK786440:WCK786444 WMG786440:WMG786444 WWC786440:WWC786444 U851976:U851980 JQ851976:JQ851980 TM851976:TM851980 ADI851976:ADI851980 ANE851976:ANE851980 AXA851976:AXA851980 BGW851976:BGW851980 BQS851976:BQS851980 CAO851976:CAO851980 CKK851976:CKK851980 CUG851976:CUG851980 DEC851976:DEC851980 DNY851976:DNY851980 DXU851976:DXU851980 EHQ851976:EHQ851980 ERM851976:ERM851980 FBI851976:FBI851980 FLE851976:FLE851980 FVA851976:FVA851980 GEW851976:GEW851980 GOS851976:GOS851980 GYO851976:GYO851980 HIK851976:HIK851980 HSG851976:HSG851980 ICC851976:ICC851980 ILY851976:ILY851980 IVU851976:IVU851980 JFQ851976:JFQ851980 JPM851976:JPM851980 JZI851976:JZI851980 KJE851976:KJE851980 KTA851976:KTA851980 LCW851976:LCW851980 LMS851976:LMS851980 LWO851976:LWO851980 MGK851976:MGK851980 MQG851976:MQG851980 NAC851976:NAC851980 NJY851976:NJY851980 NTU851976:NTU851980 ODQ851976:ODQ851980 ONM851976:ONM851980 OXI851976:OXI851980 PHE851976:PHE851980 PRA851976:PRA851980 QAW851976:QAW851980 QKS851976:QKS851980 QUO851976:QUO851980 REK851976:REK851980 ROG851976:ROG851980 RYC851976:RYC851980 SHY851976:SHY851980 SRU851976:SRU851980 TBQ851976:TBQ851980 TLM851976:TLM851980 TVI851976:TVI851980 UFE851976:UFE851980 UPA851976:UPA851980 UYW851976:UYW851980 VIS851976:VIS851980 VSO851976:VSO851980 WCK851976:WCK851980 WMG851976:WMG851980 WWC851976:WWC851980 U917512:U917516 JQ917512:JQ917516 TM917512:TM917516 ADI917512:ADI917516 ANE917512:ANE917516 AXA917512:AXA917516 BGW917512:BGW917516 BQS917512:BQS917516 CAO917512:CAO917516 CKK917512:CKK917516 CUG917512:CUG917516 DEC917512:DEC917516 DNY917512:DNY917516 DXU917512:DXU917516 EHQ917512:EHQ917516 ERM917512:ERM917516 FBI917512:FBI917516 FLE917512:FLE917516 FVA917512:FVA917516 GEW917512:GEW917516 GOS917512:GOS917516 GYO917512:GYO917516 HIK917512:HIK917516 HSG917512:HSG917516 ICC917512:ICC917516 ILY917512:ILY917516 IVU917512:IVU917516 JFQ917512:JFQ917516 JPM917512:JPM917516 JZI917512:JZI917516 KJE917512:KJE917516 KTA917512:KTA917516 LCW917512:LCW917516 LMS917512:LMS917516 LWO917512:LWO917516 MGK917512:MGK917516 MQG917512:MQG917516 NAC917512:NAC917516 NJY917512:NJY917516 NTU917512:NTU917516 ODQ917512:ODQ917516 ONM917512:ONM917516 OXI917512:OXI917516 PHE917512:PHE917516 PRA917512:PRA917516 QAW917512:QAW917516 QKS917512:QKS917516 QUO917512:QUO917516 REK917512:REK917516 ROG917512:ROG917516 RYC917512:RYC917516 SHY917512:SHY917516 SRU917512:SRU917516 TBQ917512:TBQ917516 TLM917512:TLM917516 TVI917512:TVI917516 UFE917512:UFE917516 UPA917512:UPA917516 UYW917512:UYW917516 VIS917512:VIS917516 VSO917512:VSO917516 WCK917512:WCK917516 WMG917512:WMG917516 WWC917512:WWC917516 U983048:U983052 JQ983048:JQ983052 TM983048:TM983052 ADI983048:ADI983052 ANE983048:ANE983052 AXA983048:AXA983052 BGW983048:BGW983052 BQS983048:BQS983052 CAO983048:CAO983052 CKK983048:CKK983052 CUG983048:CUG983052 DEC983048:DEC983052 DNY983048:DNY983052 DXU983048:DXU983052 EHQ983048:EHQ983052 ERM983048:ERM983052 FBI983048:FBI983052 FLE983048:FLE983052 FVA983048:FVA983052 GEW983048:GEW983052 GOS983048:GOS983052 GYO983048:GYO983052 HIK983048:HIK983052 HSG983048:HSG983052 ICC983048:ICC983052 ILY983048:ILY983052 IVU983048:IVU983052 JFQ983048:JFQ983052 JPM983048:JPM983052 JZI983048:JZI983052 KJE983048:KJE983052 KTA983048:KTA983052 LCW983048:LCW983052 LMS983048:LMS983052 LWO983048:LWO983052 MGK983048:MGK983052 MQG983048:MQG983052 NAC983048:NAC983052 NJY983048:NJY983052 NTU983048:NTU983052 ODQ983048:ODQ983052 ONM983048:ONM983052 OXI983048:OXI983052 PHE983048:PHE983052 PRA983048:PRA983052 QAW983048:QAW983052 QKS983048:QKS983052 QUO983048:QUO983052 REK983048:REK983052 ROG983048:ROG983052 RYC983048:RYC983052 SHY983048:SHY983052 SRU983048:SRU983052 TBQ983048:TBQ983052 TLM983048:TLM983052 TVI983048:TVI983052 UFE983048:UFE983052 UPA983048:UPA983052 UYW983048:UYW983052 VIS983048:VIS983052 VSO983048:VSO983052 WCK983048:WCK983052 WMG983048:WMG983052 WWC983048:WWC983052 U2 JQ2 TM2 ADI2 ANE2 AXA2 BGW2 BQS2 CAO2 CKK2 CUG2 DEC2 DNY2 DXU2 EHQ2 ERM2 FBI2 FLE2 FVA2 GEW2 GOS2 GYO2 HIK2 HSG2 ICC2 ILY2 IVU2 JFQ2 JPM2 JZI2 KJE2 KTA2 LCW2 LMS2 LWO2 MGK2 MQG2 NAC2 NJY2 NTU2 ODQ2 ONM2 OXI2 PHE2 PRA2 QAW2 QKS2 QUO2 REK2 ROG2 RYC2 SHY2 SRU2 TBQ2 TLM2 TVI2 UFE2 UPA2 UYW2 VIS2 VSO2 WCK2 WMG2 WWC2 U65538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74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0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46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2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18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54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0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26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2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898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34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0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06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2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UPA983042 UYW983042 VIS983042 VSO983042 WCK983042 WMG983042 WWC983042" xr:uid="{00000000-0002-0000-0700-000019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T8:T12 JP8:JP12 TL8:TL12 ADH8:ADH12 AND8:AND12 AWZ8:AWZ12 BGV8:BGV12 BQR8:BQR12 CAN8:CAN12 CKJ8:CKJ12 CUF8:CUF12 DEB8:DEB12 DNX8:DNX12 DXT8:DXT12 EHP8:EHP12 ERL8:ERL12 FBH8:FBH12 FLD8:FLD12 FUZ8:FUZ12 GEV8:GEV12 GOR8:GOR12 GYN8:GYN12 HIJ8:HIJ12 HSF8:HSF12 ICB8:ICB12 ILX8:ILX12 IVT8:IVT12 JFP8:JFP12 JPL8:JPL12 JZH8:JZH12 KJD8:KJD12 KSZ8:KSZ12 LCV8:LCV12 LMR8:LMR12 LWN8:LWN12 MGJ8:MGJ12 MQF8:MQF12 NAB8:NAB12 NJX8:NJX12 NTT8:NTT12 ODP8:ODP12 ONL8:ONL12 OXH8:OXH12 PHD8:PHD12 PQZ8:PQZ12 QAV8:QAV12 QKR8:QKR12 QUN8:QUN12 REJ8:REJ12 ROF8:ROF12 RYB8:RYB12 SHX8:SHX12 SRT8:SRT12 TBP8:TBP12 TLL8:TLL12 TVH8:TVH12 UFD8:UFD12 UOZ8:UOZ12 UYV8:UYV12 VIR8:VIR12 VSN8:VSN12 WCJ8:WCJ12 WMF8:WMF12 WWB8:WWB12 T65544:T65548 JP65544:JP65548 TL65544:TL65548 ADH65544:ADH65548 AND65544:AND65548 AWZ65544:AWZ65548 BGV65544:BGV65548 BQR65544:BQR65548 CAN65544:CAN65548 CKJ65544:CKJ65548 CUF65544:CUF65548 DEB65544:DEB65548 DNX65544:DNX65548 DXT65544:DXT65548 EHP65544:EHP65548 ERL65544:ERL65548 FBH65544:FBH65548 FLD65544:FLD65548 FUZ65544:FUZ65548 GEV65544:GEV65548 GOR65544:GOR65548 GYN65544:GYN65548 HIJ65544:HIJ65548 HSF65544:HSF65548 ICB65544:ICB65548 ILX65544:ILX65548 IVT65544:IVT65548 JFP65544:JFP65548 JPL65544:JPL65548 JZH65544:JZH65548 KJD65544:KJD65548 KSZ65544:KSZ65548 LCV65544:LCV65548 LMR65544:LMR65548 LWN65544:LWN65548 MGJ65544:MGJ65548 MQF65544:MQF65548 NAB65544:NAB65548 NJX65544:NJX65548 NTT65544:NTT65548 ODP65544:ODP65548 ONL65544:ONL65548 OXH65544:OXH65548 PHD65544:PHD65548 PQZ65544:PQZ65548 QAV65544:QAV65548 QKR65544:QKR65548 QUN65544:QUN65548 REJ65544:REJ65548 ROF65544:ROF65548 RYB65544:RYB65548 SHX65544:SHX65548 SRT65544:SRT65548 TBP65544:TBP65548 TLL65544:TLL65548 TVH65544:TVH65548 UFD65544:UFD65548 UOZ65544:UOZ65548 UYV65544:UYV65548 VIR65544:VIR65548 VSN65544:VSN65548 WCJ65544:WCJ65548 WMF65544:WMF65548 WWB65544:WWB65548 T131080:T131084 JP131080:JP131084 TL131080:TL131084 ADH131080:ADH131084 AND131080:AND131084 AWZ131080:AWZ131084 BGV131080:BGV131084 BQR131080:BQR131084 CAN131080:CAN131084 CKJ131080:CKJ131084 CUF131080:CUF131084 DEB131080:DEB131084 DNX131080:DNX131084 DXT131080:DXT131084 EHP131080:EHP131084 ERL131080:ERL131084 FBH131080:FBH131084 FLD131080:FLD131084 FUZ131080:FUZ131084 GEV131080:GEV131084 GOR131080:GOR131084 GYN131080:GYN131084 HIJ131080:HIJ131084 HSF131080:HSF131084 ICB131080:ICB131084 ILX131080:ILX131084 IVT131080:IVT131084 JFP131080:JFP131084 JPL131080:JPL131084 JZH131080:JZH131084 KJD131080:KJD131084 KSZ131080:KSZ131084 LCV131080:LCV131084 LMR131080:LMR131084 LWN131080:LWN131084 MGJ131080:MGJ131084 MQF131080:MQF131084 NAB131080:NAB131084 NJX131080:NJX131084 NTT131080:NTT131084 ODP131080:ODP131084 ONL131080:ONL131084 OXH131080:OXH131084 PHD131080:PHD131084 PQZ131080:PQZ131084 QAV131080:QAV131084 QKR131080:QKR131084 QUN131080:QUN131084 REJ131080:REJ131084 ROF131080:ROF131084 RYB131080:RYB131084 SHX131080:SHX131084 SRT131080:SRT131084 TBP131080:TBP131084 TLL131080:TLL131084 TVH131080:TVH131084 UFD131080:UFD131084 UOZ131080:UOZ131084 UYV131080:UYV131084 VIR131080:VIR131084 VSN131080:VSN131084 WCJ131080:WCJ131084 WMF131080:WMF131084 WWB131080:WWB131084 T196616:T196620 JP196616:JP196620 TL196616:TL196620 ADH196616:ADH196620 AND196616:AND196620 AWZ196616:AWZ196620 BGV196616:BGV196620 BQR196616:BQR196620 CAN196616:CAN196620 CKJ196616:CKJ196620 CUF196616:CUF196620 DEB196616:DEB196620 DNX196616:DNX196620 DXT196616:DXT196620 EHP196616:EHP196620 ERL196616:ERL196620 FBH196616:FBH196620 FLD196616:FLD196620 FUZ196616:FUZ196620 GEV196616:GEV196620 GOR196616:GOR196620 GYN196616:GYN196620 HIJ196616:HIJ196620 HSF196616:HSF196620 ICB196616:ICB196620 ILX196616:ILX196620 IVT196616:IVT196620 JFP196616:JFP196620 JPL196616:JPL196620 JZH196616:JZH196620 KJD196616:KJD196620 KSZ196616:KSZ196620 LCV196616:LCV196620 LMR196616:LMR196620 LWN196616:LWN196620 MGJ196616:MGJ196620 MQF196616:MQF196620 NAB196616:NAB196620 NJX196616:NJX196620 NTT196616:NTT196620 ODP196616:ODP196620 ONL196616:ONL196620 OXH196616:OXH196620 PHD196616:PHD196620 PQZ196616:PQZ196620 QAV196616:QAV196620 QKR196616:QKR196620 QUN196616:QUN196620 REJ196616:REJ196620 ROF196616:ROF196620 RYB196616:RYB196620 SHX196616:SHX196620 SRT196616:SRT196620 TBP196616:TBP196620 TLL196616:TLL196620 TVH196616:TVH196620 UFD196616:UFD196620 UOZ196616:UOZ196620 UYV196616:UYV196620 VIR196616:VIR196620 VSN196616:VSN196620 WCJ196616:WCJ196620 WMF196616:WMF196620 WWB196616:WWB196620 T262152:T262156 JP262152:JP262156 TL262152:TL262156 ADH262152:ADH262156 AND262152:AND262156 AWZ262152:AWZ262156 BGV262152:BGV262156 BQR262152:BQR262156 CAN262152:CAN262156 CKJ262152:CKJ262156 CUF262152:CUF262156 DEB262152:DEB262156 DNX262152:DNX262156 DXT262152:DXT262156 EHP262152:EHP262156 ERL262152:ERL262156 FBH262152:FBH262156 FLD262152:FLD262156 FUZ262152:FUZ262156 GEV262152:GEV262156 GOR262152:GOR262156 GYN262152:GYN262156 HIJ262152:HIJ262156 HSF262152:HSF262156 ICB262152:ICB262156 ILX262152:ILX262156 IVT262152:IVT262156 JFP262152:JFP262156 JPL262152:JPL262156 JZH262152:JZH262156 KJD262152:KJD262156 KSZ262152:KSZ262156 LCV262152:LCV262156 LMR262152:LMR262156 LWN262152:LWN262156 MGJ262152:MGJ262156 MQF262152:MQF262156 NAB262152:NAB262156 NJX262152:NJX262156 NTT262152:NTT262156 ODP262152:ODP262156 ONL262152:ONL262156 OXH262152:OXH262156 PHD262152:PHD262156 PQZ262152:PQZ262156 QAV262152:QAV262156 QKR262152:QKR262156 QUN262152:QUN262156 REJ262152:REJ262156 ROF262152:ROF262156 RYB262152:RYB262156 SHX262152:SHX262156 SRT262152:SRT262156 TBP262152:TBP262156 TLL262152:TLL262156 TVH262152:TVH262156 UFD262152:UFD262156 UOZ262152:UOZ262156 UYV262152:UYV262156 VIR262152:VIR262156 VSN262152:VSN262156 WCJ262152:WCJ262156 WMF262152:WMF262156 WWB262152:WWB262156 T327688:T327692 JP327688:JP327692 TL327688:TL327692 ADH327688:ADH327692 AND327688:AND327692 AWZ327688:AWZ327692 BGV327688:BGV327692 BQR327688:BQR327692 CAN327688:CAN327692 CKJ327688:CKJ327692 CUF327688:CUF327692 DEB327688:DEB327692 DNX327688:DNX327692 DXT327688:DXT327692 EHP327688:EHP327692 ERL327688:ERL327692 FBH327688:FBH327692 FLD327688:FLD327692 FUZ327688:FUZ327692 GEV327688:GEV327692 GOR327688:GOR327692 GYN327688:GYN327692 HIJ327688:HIJ327692 HSF327688:HSF327692 ICB327688:ICB327692 ILX327688:ILX327692 IVT327688:IVT327692 JFP327688:JFP327692 JPL327688:JPL327692 JZH327688:JZH327692 KJD327688:KJD327692 KSZ327688:KSZ327692 LCV327688:LCV327692 LMR327688:LMR327692 LWN327688:LWN327692 MGJ327688:MGJ327692 MQF327688:MQF327692 NAB327688:NAB327692 NJX327688:NJX327692 NTT327688:NTT327692 ODP327688:ODP327692 ONL327688:ONL327692 OXH327688:OXH327692 PHD327688:PHD327692 PQZ327688:PQZ327692 QAV327688:QAV327692 QKR327688:QKR327692 QUN327688:QUN327692 REJ327688:REJ327692 ROF327688:ROF327692 RYB327688:RYB327692 SHX327688:SHX327692 SRT327688:SRT327692 TBP327688:TBP327692 TLL327688:TLL327692 TVH327688:TVH327692 UFD327688:UFD327692 UOZ327688:UOZ327692 UYV327688:UYV327692 VIR327688:VIR327692 VSN327688:VSN327692 WCJ327688:WCJ327692 WMF327688:WMF327692 WWB327688:WWB327692 T393224:T393228 JP393224:JP393228 TL393224:TL393228 ADH393224:ADH393228 AND393224:AND393228 AWZ393224:AWZ393228 BGV393224:BGV393228 BQR393224:BQR393228 CAN393224:CAN393228 CKJ393224:CKJ393228 CUF393224:CUF393228 DEB393224:DEB393228 DNX393224:DNX393228 DXT393224:DXT393228 EHP393224:EHP393228 ERL393224:ERL393228 FBH393224:FBH393228 FLD393224:FLD393228 FUZ393224:FUZ393228 GEV393224:GEV393228 GOR393224:GOR393228 GYN393224:GYN393228 HIJ393224:HIJ393228 HSF393224:HSF393228 ICB393224:ICB393228 ILX393224:ILX393228 IVT393224:IVT393228 JFP393224:JFP393228 JPL393224:JPL393228 JZH393224:JZH393228 KJD393224:KJD393228 KSZ393224:KSZ393228 LCV393224:LCV393228 LMR393224:LMR393228 LWN393224:LWN393228 MGJ393224:MGJ393228 MQF393224:MQF393228 NAB393224:NAB393228 NJX393224:NJX393228 NTT393224:NTT393228 ODP393224:ODP393228 ONL393224:ONL393228 OXH393224:OXH393228 PHD393224:PHD393228 PQZ393224:PQZ393228 QAV393224:QAV393228 QKR393224:QKR393228 QUN393224:QUN393228 REJ393224:REJ393228 ROF393224:ROF393228 RYB393224:RYB393228 SHX393224:SHX393228 SRT393224:SRT393228 TBP393224:TBP393228 TLL393224:TLL393228 TVH393224:TVH393228 UFD393224:UFD393228 UOZ393224:UOZ393228 UYV393224:UYV393228 VIR393224:VIR393228 VSN393224:VSN393228 WCJ393224:WCJ393228 WMF393224:WMF393228 WWB393224:WWB393228 T458760:T458764 JP458760:JP458764 TL458760:TL458764 ADH458760:ADH458764 AND458760:AND458764 AWZ458760:AWZ458764 BGV458760:BGV458764 BQR458760:BQR458764 CAN458760:CAN458764 CKJ458760:CKJ458764 CUF458760:CUF458764 DEB458760:DEB458764 DNX458760:DNX458764 DXT458760:DXT458764 EHP458760:EHP458764 ERL458760:ERL458764 FBH458760:FBH458764 FLD458760:FLD458764 FUZ458760:FUZ458764 GEV458760:GEV458764 GOR458760:GOR458764 GYN458760:GYN458764 HIJ458760:HIJ458764 HSF458760:HSF458764 ICB458760:ICB458764 ILX458760:ILX458764 IVT458760:IVT458764 JFP458760:JFP458764 JPL458760:JPL458764 JZH458760:JZH458764 KJD458760:KJD458764 KSZ458760:KSZ458764 LCV458760:LCV458764 LMR458760:LMR458764 LWN458760:LWN458764 MGJ458760:MGJ458764 MQF458760:MQF458764 NAB458760:NAB458764 NJX458760:NJX458764 NTT458760:NTT458764 ODP458760:ODP458764 ONL458760:ONL458764 OXH458760:OXH458764 PHD458760:PHD458764 PQZ458760:PQZ458764 QAV458760:QAV458764 QKR458760:QKR458764 QUN458760:QUN458764 REJ458760:REJ458764 ROF458760:ROF458764 RYB458760:RYB458764 SHX458760:SHX458764 SRT458760:SRT458764 TBP458760:TBP458764 TLL458760:TLL458764 TVH458760:TVH458764 UFD458760:UFD458764 UOZ458760:UOZ458764 UYV458760:UYV458764 VIR458760:VIR458764 VSN458760:VSN458764 WCJ458760:WCJ458764 WMF458760:WMF458764 WWB458760:WWB458764 T524296:T524300 JP524296:JP524300 TL524296:TL524300 ADH524296:ADH524300 AND524296:AND524300 AWZ524296:AWZ524300 BGV524296:BGV524300 BQR524296:BQR524300 CAN524296:CAN524300 CKJ524296:CKJ524300 CUF524296:CUF524300 DEB524296:DEB524300 DNX524296:DNX524300 DXT524296:DXT524300 EHP524296:EHP524300 ERL524296:ERL524300 FBH524296:FBH524300 FLD524296:FLD524300 FUZ524296:FUZ524300 GEV524296:GEV524300 GOR524296:GOR524300 GYN524296:GYN524300 HIJ524296:HIJ524300 HSF524296:HSF524300 ICB524296:ICB524300 ILX524296:ILX524300 IVT524296:IVT524300 JFP524296:JFP524300 JPL524296:JPL524300 JZH524296:JZH524300 KJD524296:KJD524300 KSZ524296:KSZ524300 LCV524296:LCV524300 LMR524296:LMR524300 LWN524296:LWN524300 MGJ524296:MGJ524300 MQF524296:MQF524300 NAB524296:NAB524300 NJX524296:NJX524300 NTT524296:NTT524300 ODP524296:ODP524300 ONL524296:ONL524300 OXH524296:OXH524300 PHD524296:PHD524300 PQZ524296:PQZ524300 QAV524296:QAV524300 QKR524296:QKR524300 QUN524296:QUN524300 REJ524296:REJ524300 ROF524296:ROF524300 RYB524296:RYB524300 SHX524296:SHX524300 SRT524296:SRT524300 TBP524296:TBP524300 TLL524296:TLL524300 TVH524296:TVH524300 UFD524296:UFD524300 UOZ524296:UOZ524300 UYV524296:UYV524300 VIR524296:VIR524300 VSN524296:VSN524300 WCJ524296:WCJ524300 WMF524296:WMF524300 WWB524296:WWB524300 T589832:T589836 JP589832:JP589836 TL589832:TL589836 ADH589832:ADH589836 AND589832:AND589836 AWZ589832:AWZ589836 BGV589832:BGV589836 BQR589832:BQR589836 CAN589832:CAN589836 CKJ589832:CKJ589836 CUF589832:CUF589836 DEB589832:DEB589836 DNX589832:DNX589836 DXT589832:DXT589836 EHP589832:EHP589836 ERL589832:ERL589836 FBH589832:FBH589836 FLD589832:FLD589836 FUZ589832:FUZ589836 GEV589832:GEV589836 GOR589832:GOR589836 GYN589832:GYN589836 HIJ589832:HIJ589836 HSF589832:HSF589836 ICB589832:ICB589836 ILX589832:ILX589836 IVT589832:IVT589836 JFP589832:JFP589836 JPL589832:JPL589836 JZH589832:JZH589836 KJD589832:KJD589836 KSZ589832:KSZ589836 LCV589832:LCV589836 LMR589832:LMR589836 LWN589832:LWN589836 MGJ589832:MGJ589836 MQF589832:MQF589836 NAB589832:NAB589836 NJX589832:NJX589836 NTT589832:NTT589836 ODP589832:ODP589836 ONL589832:ONL589836 OXH589832:OXH589836 PHD589832:PHD589836 PQZ589832:PQZ589836 QAV589832:QAV589836 QKR589832:QKR589836 QUN589832:QUN589836 REJ589832:REJ589836 ROF589832:ROF589836 RYB589832:RYB589836 SHX589832:SHX589836 SRT589832:SRT589836 TBP589832:TBP589836 TLL589832:TLL589836 TVH589832:TVH589836 UFD589832:UFD589836 UOZ589832:UOZ589836 UYV589832:UYV589836 VIR589832:VIR589836 VSN589832:VSN589836 WCJ589832:WCJ589836 WMF589832:WMF589836 WWB589832:WWB589836 T655368:T655372 JP655368:JP655372 TL655368:TL655372 ADH655368:ADH655372 AND655368:AND655372 AWZ655368:AWZ655372 BGV655368:BGV655372 BQR655368:BQR655372 CAN655368:CAN655372 CKJ655368:CKJ655372 CUF655368:CUF655372 DEB655368:DEB655372 DNX655368:DNX655372 DXT655368:DXT655372 EHP655368:EHP655372 ERL655368:ERL655372 FBH655368:FBH655372 FLD655368:FLD655372 FUZ655368:FUZ655372 GEV655368:GEV655372 GOR655368:GOR655372 GYN655368:GYN655372 HIJ655368:HIJ655372 HSF655368:HSF655372 ICB655368:ICB655372 ILX655368:ILX655372 IVT655368:IVT655372 JFP655368:JFP655372 JPL655368:JPL655372 JZH655368:JZH655372 KJD655368:KJD655372 KSZ655368:KSZ655372 LCV655368:LCV655372 LMR655368:LMR655372 LWN655368:LWN655372 MGJ655368:MGJ655372 MQF655368:MQF655372 NAB655368:NAB655372 NJX655368:NJX655372 NTT655368:NTT655372 ODP655368:ODP655372 ONL655368:ONL655372 OXH655368:OXH655372 PHD655368:PHD655372 PQZ655368:PQZ655372 QAV655368:QAV655372 QKR655368:QKR655372 QUN655368:QUN655372 REJ655368:REJ655372 ROF655368:ROF655372 RYB655368:RYB655372 SHX655368:SHX655372 SRT655368:SRT655372 TBP655368:TBP655372 TLL655368:TLL655372 TVH655368:TVH655372 UFD655368:UFD655372 UOZ655368:UOZ655372 UYV655368:UYV655372 VIR655368:VIR655372 VSN655368:VSN655372 WCJ655368:WCJ655372 WMF655368:WMF655372 WWB655368:WWB655372 T720904:T720908 JP720904:JP720908 TL720904:TL720908 ADH720904:ADH720908 AND720904:AND720908 AWZ720904:AWZ720908 BGV720904:BGV720908 BQR720904:BQR720908 CAN720904:CAN720908 CKJ720904:CKJ720908 CUF720904:CUF720908 DEB720904:DEB720908 DNX720904:DNX720908 DXT720904:DXT720908 EHP720904:EHP720908 ERL720904:ERL720908 FBH720904:FBH720908 FLD720904:FLD720908 FUZ720904:FUZ720908 GEV720904:GEV720908 GOR720904:GOR720908 GYN720904:GYN720908 HIJ720904:HIJ720908 HSF720904:HSF720908 ICB720904:ICB720908 ILX720904:ILX720908 IVT720904:IVT720908 JFP720904:JFP720908 JPL720904:JPL720908 JZH720904:JZH720908 KJD720904:KJD720908 KSZ720904:KSZ720908 LCV720904:LCV720908 LMR720904:LMR720908 LWN720904:LWN720908 MGJ720904:MGJ720908 MQF720904:MQF720908 NAB720904:NAB720908 NJX720904:NJX720908 NTT720904:NTT720908 ODP720904:ODP720908 ONL720904:ONL720908 OXH720904:OXH720908 PHD720904:PHD720908 PQZ720904:PQZ720908 QAV720904:QAV720908 QKR720904:QKR720908 QUN720904:QUN720908 REJ720904:REJ720908 ROF720904:ROF720908 RYB720904:RYB720908 SHX720904:SHX720908 SRT720904:SRT720908 TBP720904:TBP720908 TLL720904:TLL720908 TVH720904:TVH720908 UFD720904:UFD720908 UOZ720904:UOZ720908 UYV720904:UYV720908 VIR720904:VIR720908 VSN720904:VSN720908 WCJ720904:WCJ720908 WMF720904:WMF720908 WWB720904:WWB720908 T786440:T786444 JP786440:JP786444 TL786440:TL786444 ADH786440:ADH786444 AND786440:AND786444 AWZ786440:AWZ786444 BGV786440:BGV786444 BQR786440:BQR786444 CAN786440:CAN786444 CKJ786440:CKJ786444 CUF786440:CUF786444 DEB786440:DEB786444 DNX786440:DNX786444 DXT786440:DXT786444 EHP786440:EHP786444 ERL786440:ERL786444 FBH786440:FBH786444 FLD786440:FLD786444 FUZ786440:FUZ786444 GEV786440:GEV786444 GOR786440:GOR786444 GYN786440:GYN786444 HIJ786440:HIJ786444 HSF786440:HSF786444 ICB786440:ICB786444 ILX786440:ILX786444 IVT786440:IVT786444 JFP786440:JFP786444 JPL786440:JPL786444 JZH786440:JZH786444 KJD786440:KJD786444 KSZ786440:KSZ786444 LCV786440:LCV786444 LMR786440:LMR786444 LWN786440:LWN786444 MGJ786440:MGJ786444 MQF786440:MQF786444 NAB786440:NAB786444 NJX786440:NJX786444 NTT786440:NTT786444 ODP786440:ODP786444 ONL786440:ONL786444 OXH786440:OXH786444 PHD786440:PHD786444 PQZ786440:PQZ786444 QAV786440:QAV786444 QKR786440:QKR786444 QUN786440:QUN786444 REJ786440:REJ786444 ROF786440:ROF786444 RYB786440:RYB786444 SHX786440:SHX786444 SRT786440:SRT786444 TBP786440:TBP786444 TLL786440:TLL786444 TVH786440:TVH786444 UFD786440:UFD786444 UOZ786440:UOZ786444 UYV786440:UYV786444 VIR786440:VIR786444 VSN786440:VSN786444 WCJ786440:WCJ786444 WMF786440:WMF786444 WWB786440:WWB786444 T851976:T851980 JP851976:JP851980 TL851976:TL851980 ADH851976:ADH851980 AND851976:AND851980 AWZ851976:AWZ851980 BGV851976:BGV851980 BQR851976:BQR851980 CAN851976:CAN851980 CKJ851976:CKJ851980 CUF851976:CUF851980 DEB851976:DEB851980 DNX851976:DNX851980 DXT851976:DXT851980 EHP851976:EHP851980 ERL851976:ERL851980 FBH851976:FBH851980 FLD851976:FLD851980 FUZ851976:FUZ851980 GEV851976:GEV851980 GOR851976:GOR851980 GYN851976:GYN851980 HIJ851976:HIJ851980 HSF851976:HSF851980 ICB851976:ICB851980 ILX851976:ILX851980 IVT851976:IVT851980 JFP851976:JFP851980 JPL851976:JPL851980 JZH851976:JZH851980 KJD851976:KJD851980 KSZ851976:KSZ851980 LCV851976:LCV851980 LMR851976:LMR851980 LWN851976:LWN851980 MGJ851976:MGJ851980 MQF851976:MQF851980 NAB851976:NAB851980 NJX851976:NJX851980 NTT851976:NTT851980 ODP851976:ODP851980 ONL851976:ONL851980 OXH851976:OXH851980 PHD851976:PHD851980 PQZ851976:PQZ851980 QAV851976:QAV851980 QKR851976:QKR851980 QUN851976:QUN851980 REJ851976:REJ851980 ROF851976:ROF851980 RYB851976:RYB851980 SHX851976:SHX851980 SRT851976:SRT851980 TBP851976:TBP851980 TLL851976:TLL851980 TVH851976:TVH851980 UFD851976:UFD851980 UOZ851976:UOZ851980 UYV851976:UYV851980 VIR851976:VIR851980 VSN851976:VSN851980 WCJ851976:WCJ851980 WMF851976:WMF851980 WWB851976:WWB851980 T917512:T917516 JP917512:JP917516 TL917512:TL917516 ADH917512:ADH917516 AND917512:AND917516 AWZ917512:AWZ917516 BGV917512:BGV917516 BQR917512:BQR917516 CAN917512:CAN917516 CKJ917512:CKJ917516 CUF917512:CUF917516 DEB917512:DEB917516 DNX917512:DNX917516 DXT917512:DXT917516 EHP917512:EHP917516 ERL917512:ERL917516 FBH917512:FBH917516 FLD917512:FLD917516 FUZ917512:FUZ917516 GEV917512:GEV917516 GOR917512:GOR917516 GYN917512:GYN917516 HIJ917512:HIJ917516 HSF917512:HSF917516 ICB917512:ICB917516 ILX917512:ILX917516 IVT917512:IVT917516 JFP917512:JFP917516 JPL917512:JPL917516 JZH917512:JZH917516 KJD917512:KJD917516 KSZ917512:KSZ917516 LCV917512:LCV917516 LMR917512:LMR917516 LWN917512:LWN917516 MGJ917512:MGJ917516 MQF917512:MQF917516 NAB917512:NAB917516 NJX917512:NJX917516 NTT917512:NTT917516 ODP917512:ODP917516 ONL917512:ONL917516 OXH917512:OXH917516 PHD917512:PHD917516 PQZ917512:PQZ917516 QAV917512:QAV917516 QKR917512:QKR917516 QUN917512:QUN917516 REJ917512:REJ917516 ROF917512:ROF917516 RYB917512:RYB917516 SHX917512:SHX917516 SRT917512:SRT917516 TBP917512:TBP917516 TLL917512:TLL917516 TVH917512:TVH917516 UFD917512:UFD917516 UOZ917512:UOZ917516 UYV917512:UYV917516 VIR917512:VIR917516 VSN917512:VSN917516 WCJ917512:WCJ917516 WMF917512:WMF917516 WWB917512:WWB917516 T983048:T983052 JP983048:JP983052 TL983048:TL983052 ADH983048:ADH983052 AND983048:AND983052 AWZ983048:AWZ983052 BGV983048:BGV983052 BQR983048:BQR983052 CAN983048:CAN983052 CKJ983048:CKJ983052 CUF983048:CUF983052 DEB983048:DEB983052 DNX983048:DNX983052 DXT983048:DXT983052 EHP983048:EHP983052 ERL983048:ERL983052 FBH983048:FBH983052 FLD983048:FLD983052 FUZ983048:FUZ983052 GEV983048:GEV983052 GOR983048:GOR983052 GYN983048:GYN983052 HIJ983048:HIJ983052 HSF983048:HSF983052 ICB983048:ICB983052 ILX983048:ILX983052 IVT983048:IVT983052 JFP983048:JFP983052 JPL983048:JPL983052 JZH983048:JZH983052 KJD983048:KJD983052 KSZ983048:KSZ983052 LCV983048:LCV983052 LMR983048:LMR983052 LWN983048:LWN983052 MGJ983048:MGJ983052 MQF983048:MQF983052 NAB983048:NAB983052 NJX983048:NJX983052 NTT983048:NTT983052 ODP983048:ODP983052 ONL983048:ONL983052 OXH983048:OXH983052 PHD983048:PHD983052 PQZ983048:PQZ983052 QAV983048:QAV983052 QKR983048:QKR983052 QUN983048:QUN983052 REJ983048:REJ983052 ROF983048:ROF983052 RYB983048:RYB983052 SHX983048:SHX983052 SRT983048:SRT983052 TBP983048:TBP983052 TLL983048:TLL983052 TVH983048:TVH983052 UFD983048:UFD983052 UOZ983048:UOZ983052 UYV983048:UYV983052 VIR983048:VIR983052 VSN983048:VSN983052 WCJ983048:WCJ983052 WMF983048:WMF983052 WWB983048:WWB983052 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xr:uid="{00000000-0002-0000-0700-00001A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S2 JO2 TK2 ADG2 ANC2 AWY2 BGU2 BQQ2 CAM2 CKI2 CUE2 DEA2 DNW2 DXS2 EHO2 ERK2 FBG2 FLC2 FUY2 GEU2 GOQ2 GYM2 HII2 HSE2 ICA2 ILW2 IVS2 JFO2 JPK2 JZG2 KJC2 KSY2 LCU2 LMQ2 LWM2 MGI2 MQE2 NAA2 NJW2 NTS2 ODO2 ONK2 OXG2 PHC2 PQY2 QAU2 QKQ2 QUM2 REI2 ROE2 RYA2 SHW2 SRS2 TBO2 TLK2 TVG2 UFC2 UOY2 UYU2 VIQ2 VSM2 WCI2 WME2 WWA2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S8:S12 JO8:JO12 TK8:TK12 ADG8:ADG12 ANC8:ANC12 AWY8:AWY12 BGU8:BGU12 BQQ8:BQQ12 CAM8:CAM12 CKI8:CKI12 CUE8:CUE12 DEA8:DEA12 DNW8:DNW12 DXS8:DXS12 EHO8:EHO12 ERK8:ERK12 FBG8:FBG12 FLC8:FLC12 FUY8:FUY12 GEU8:GEU12 GOQ8:GOQ12 GYM8:GYM12 HII8:HII12 HSE8:HSE12 ICA8:ICA12 ILW8:ILW12 IVS8:IVS12 JFO8:JFO12 JPK8:JPK12 JZG8:JZG12 KJC8:KJC12 KSY8:KSY12 LCU8:LCU12 LMQ8:LMQ12 LWM8:LWM12 MGI8:MGI12 MQE8:MQE12 NAA8:NAA12 NJW8:NJW12 NTS8:NTS12 ODO8:ODO12 ONK8:ONK12 OXG8:OXG12 PHC8:PHC12 PQY8:PQY12 QAU8:QAU12 QKQ8:QKQ12 QUM8:QUM12 REI8:REI12 ROE8:ROE12 RYA8:RYA12 SHW8:SHW12 SRS8:SRS12 TBO8:TBO12 TLK8:TLK12 TVG8:TVG12 UFC8:UFC12 UOY8:UOY12 UYU8:UYU12 VIQ8:VIQ12 VSM8:VSM12 WCI8:WCI12 WME8:WME12 WWA8:WWA12 S65544:S65548 JO65544:JO65548 TK65544:TK65548 ADG65544:ADG65548 ANC65544:ANC65548 AWY65544:AWY65548 BGU65544:BGU65548 BQQ65544:BQQ65548 CAM65544:CAM65548 CKI65544:CKI65548 CUE65544:CUE65548 DEA65544:DEA65548 DNW65544:DNW65548 DXS65544:DXS65548 EHO65544:EHO65548 ERK65544:ERK65548 FBG65544:FBG65548 FLC65544:FLC65548 FUY65544:FUY65548 GEU65544:GEU65548 GOQ65544:GOQ65548 GYM65544:GYM65548 HII65544:HII65548 HSE65544:HSE65548 ICA65544:ICA65548 ILW65544:ILW65548 IVS65544:IVS65548 JFO65544:JFO65548 JPK65544:JPK65548 JZG65544:JZG65548 KJC65544:KJC65548 KSY65544:KSY65548 LCU65544:LCU65548 LMQ65544:LMQ65548 LWM65544:LWM65548 MGI65544:MGI65548 MQE65544:MQE65548 NAA65544:NAA65548 NJW65544:NJW65548 NTS65544:NTS65548 ODO65544:ODO65548 ONK65544:ONK65548 OXG65544:OXG65548 PHC65544:PHC65548 PQY65544:PQY65548 QAU65544:QAU65548 QKQ65544:QKQ65548 QUM65544:QUM65548 REI65544:REI65548 ROE65544:ROE65548 RYA65544:RYA65548 SHW65544:SHW65548 SRS65544:SRS65548 TBO65544:TBO65548 TLK65544:TLK65548 TVG65544:TVG65548 UFC65544:UFC65548 UOY65544:UOY65548 UYU65544:UYU65548 VIQ65544:VIQ65548 VSM65544:VSM65548 WCI65544:WCI65548 WME65544:WME65548 WWA65544:WWA65548 S131080:S131084 JO131080:JO131084 TK131080:TK131084 ADG131080:ADG131084 ANC131080:ANC131084 AWY131080:AWY131084 BGU131080:BGU131084 BQQ131080:BQQ131084 CAM131080:CAM131084 CKI131080:CKI131084 CUE131080:CUE131084 DEA131080:DEA131084 DNW131080:DNW131084 DXS131080:DXS131084 EHO131080:EHO131084 ERK131080:ERK131084 FBG131080:FBG131084 FLC131080:FLC131084 FUY131080:FUY131084 GEU131080:GEU131084 GOQ131080:GOQ131084 GYM131080:GYM131084 HII131080:HII131084 HSE131080:HSE131084 ICA131080:ICA131084 ILW131080:ILW131084 IVS131080:IVS131084 JFO131080:JFO131084 JPK131080:JPK131084 JZG131080:JZG131084 KJC131080:KJC131084 KSY131080:KSY131084 LCU131080:LCU131084 LMQ131080:LMQ131084 LWM131080:LWM131084 MGI131080:MGI131084 MQE131080:MQE131084 NAA131080:NAA131084 NJW131080:NJW131084 NTS131080:NTS131084 ODO131080:ODO131084 ONK131080:ONK131084 OXG131080:OXG131084 PHC131080:PHC131084 PQY131080:PQY131084 QAU131080:QAU131084 QKQ131080:QKQ131084 QUM131080:QUM131084 REI131080:REI131084 ROE131080:ROE131084 RYA131080:RYA131084 SHW131080:SHW131084 SRS131080:SRS131084 TBO131080:TBO131084 TLK131080:TLK131084 TVG131080:TVG131084 UFC131080:UFC131084 UOY131080:UOY131084 UYU131080:UYU131084 VIQ131080:VIQ131084 VSM131080:VSM131084 WCI131080:WCI131084 WME131080:WME131084 WWA131080:WWA131084 S196616:S196620 JO196616:JO196620 TK196616:TK196620 ADG196616:ADG196620 ANC196616:ANC196620 AWY196616:AWY196620 BGU196616:BGU196620 BQQ196616:BQQ196620 CAM196616:CAM196620 CKI196616:CKI196620 CUE196616:CUE196620 DEA196616:DEA196620 DNW196616:DNW196620 DXS196616:DXS196620 EHO196616:EHO196620 ERK196616:ERK196620 FBG196616:FBG196620 FLC196616:FLC196620 FUY196616:FUY196620 GEU196616:GEU196620 GOQ196616:GOQ196620 GYM196616:GYM196620 HII196616:HII196620 HSE196616:HSE196620 ICA196616:ICA196620 ILW196616:ILW196620 IVS196616:IVS196620 JFO196616:JFO196620 JPK196616:JPK196620 JZG196616:JZG196620 KJC196616:KJC196620 KSY196616:KSY196620 LCU196616:LCU196620 LMQ196616:LMQ196620 LWM196616:LWM196620 MGI196616:MGI196620 MQE196616:MQE196620 NAA196616:NAA196620 NJW196616:NJW196620 NTS196616:NTS196620 ODO196616:ODO196620 ONK196616:ONK196620 OXG196616:OXG196620 PHC196616:PHC196620 PQY196616:PQY196620 QAU196616:QAU196620 QKQ196616:QKQ196620 QUM196616:QUM196620 REI196616:REI196620 ROE196616:ROE196620 RYA196616:RYA196620 SHW196616:SHW196620 SRS196616:SRS196620 TBO196616:TBO196620 TLK196616:TLK196620 TVG196616:TVG196620 UFC196616:UFC196620 UOY196616:UOY196620 UYU196616:UYU196620 VIQ196616:VIQ196620 VSM196616:VSM196620 WCI196616:WCI196620 WME196616:WME196620 WWA196616:WWA196620 S262152:S262156 JO262152:JO262156 TK262152:TK262156 ADG262152:ADG262156 ANC262152:ANC262156 AWY262152:AWY262156 BGU262152:BGU262156 BQQ262152:BQQ262156 CAM262152:CAM262156 CKI262152:CKI262156 CUE262152:CUE262156 DEA262152:DEA262156 DNW262152:DNW262156 DXS262152:DXS262156 EHO262152:EHO262156 ERK262152:ERK262156 FBG262152:FBG262156 FLC262152:FLC262156 FUY262152:FUY262156 GEU262152:GEU262156 GOQ262152:GOQ262156 GYM262152:GYM262156 HII262152:HII262156 HSE262152:HSE262156 ICA262152:ICA262156 ILW262152:ILW262156 IVS262152:IVS262156 JFO262152:JFO262156 JPK262152:JPK262156 JZG262152:JZG262156 KJC262152:KJC262156 KSY262152:KSY262156 LCU262152:LCU262156 LMQ262152:LMQ262156 LWM262152:LWM262156 MGI262152:MGI262156 MQE262152:MQE262156 NAA262152:NAA262156 NJW262152:NJW262156 NTS262152:NTS262156 ODO262152:ODO262156 ONK262152:ONK262156 OXG262152:OXG262156 PHC262152:PHC262156 PQY262152:PQY262156 QAU262152:QAU262156 QKQ262152:QKQ262156 QUM262152:QUM262156 REI262152:REI262156 ROE262152:ROE262156 RYA262152:RYA262156 SHW262152:SHW262156 SRS262152:SRS262156 TBO262152:TBO262156 TLK262152:TLK262156 TVG262152:TVG262156 UFC262152:UFC262156 UOY262152:UOY262156 UYU262152:UYU262156 VIQ262152:VIQ262156 VSM262152:VSM262156 WCI262152:WCI262156 WME262152:WME262156 WWA262152:WWA262156 S327688:S327692 JO327688:JO327692 TK327688:TK327692 ADG327688:ADG327692 ANC327688:ANC327692 AWY327688:AWY327692 BGU327688:BGU327692 BQQ327688:BQQ327692 CAM327688:CAM327692 CKI327688:CKI327692 CUE327688:CUE327692 DEA327688:DEA327692 DNW327688:DNW327692 DXS327688:DXS327692 EHO327688:EHO327692 ERK327688:ERK327692 FBG327688:FBG327692 FLC327688:FLC327692 FUY327688:FUY327692 GEU327688:GEU327692 GOQ327688:GOQ327692 GYM327688:GYM327692 HII327688:HII327692 HSE327688:HSE327692 ICA327688:ICA327692 ILW327688:ILW327692 IVS327688:IVS327692 JFO327688:JFO327692 JPK327688:JPK327692 JZG327688:JZG327692 KJC327688:KJC327692 KSY327688:KSY327692 LCU327688:LCU327692 LMQ327688:LMQ327692 LWM327688:LWM327692 MGI327688:MGI327692 MQE327688:MQE327692 NAA327688:NAA327692 NJW327688:NJW327692 NTS327688:NTS327692 ODO327688:ODO327692 ONK327688:ONK327692 OXG327688:OXG327692 PHC327688:PHC327692 PQY327688:PQY327692 QAU327688:QAU327692 QKQ327688:QKQ327692 QUM327688:QUM327692 REI327688:REI327692 ROE327688:ROE327692 RYA327688:RYA327692 SHW327688:SHW327692 SRS327688:SRS327692 TBO327688:TBO327692 TLK327688:TLK327692 TVG327688:TVG327692 UFC327688:UFC327692 UOY327688:UOY327692 UYU327688:UYU327692 VIQ327688:VIQ327692 VSM327688:VSM327692 WCI327688:WCI327692 WME327688:WME327692 WWA327688:WWA327692 S393224:S393228 JO393224:JO393228 TK393224:TK393228 ADG393224:ADG393228 ANC393224:ANC393228 AWY393224:AWY393228 BGU393224:BGU393228 BQQ393224:BQQ393228 CAM393224:CAM393228 CKI393224:CKI393228 CUE393224:CUE393228 DEA393224:DEA393228 DNW393224:DNW393228 DXS393224:DXS393228 EHO393224:EHO393228 ERK393224:ERK393228 FBG393224:FBG393228 FLC393224:FLC393228 FUY393224:FUY393228 GEU393224:GEU393228 GOQ393224:GOQ393228 GYM393224:GYM393228 HII393224:HII393228 HSE393224:HSE393228 ICA393224:ICA393228 ILW393224:ILW393228 IVS393224:IVS393228 JFO393224:JFO393228 JPK393224:JPK393228 JZG393224:JZG393228 KJC393224:KJC393228 KSY393224:KSY393228 LCU393224:LCU393228 LMQ393224:LMQ393228 LWM393224:LWM393228 MGI393224:MGI393228 MQE393224:MQE393228 NAA393224:NAA393228 NJW393224:NJW393228 NTS393224:NTS393228 ODO393224:ODO393228 ONK393224:ONK393228 OXG393224:OXG393228 PHC393224:PHC393228 PQY393224:PQY393228 QAU393224:QAU393228 QKQ393224:QKQ393228 QUM393224:QUM393228 REI393224:REI393228 ROE393224:ROE393228 RYA393224:RYA393228 SHW393224:SHW393228 SRS393224:SRS393228 TBO393224:TBO393228 TLK393224:TLK393228 TVG393224:TVG393228 UFC393224:UFC393228 UOY393224:UOY393228 UYU393224:UYU393228 VIQ393224:VIQ393228 VSM393224:VSM393228 WCI393224:WCI393228 WME393224:WME393228 WWA393224:WWA393228 S458760:S458764 JO458760:JO458764 TK458760:TK458764 ADG458760:ADG458764 ANC458760:ANC458764 AWY458760:AWY458764 BGU458760:BGU458764 BQQ458760:BQQ458764 CAM458760:CAM458764 CKI458760:CKI458764 CUE458760:CUE458764 DEA458760:DEA458764 DNW458760:DNW458764 DXS458760:DXS458764 EHO458760:EHO458764 ERK458760:ERK458764 FBG458760:FBG458764 FLC458760:FLC458764 FUY458760:FUY458764 GEU458760:GEU458764 GOQ458760:GOQ458764 GYM458760:GYM458764 HII458760:HII458764 HSE458760:HSE458764 ICA458760:ICA458764 ILW458760:ILW458764 IVS458760:IVS458764 JFO458760:JFO458764 JPK458760:JPK458764 JZG458760:JZG458764 KJC458760:KJC458764 KSY458760:KSY458764 LCU458760:LCU458764 LMQ458760:LMQ458764 LWM458760:LWM458764 MGI458760:MGI458764 MQE458760:MQE458764 NAA458760:NAA458764 NJW458760:NJW458764 NTS458760:NTS458764 ODO458760:ODO458764 ONK458760:ONK458764 OXG458760:OXG458764 PHC458760:PHC458764 PQY458760:PQY458764 QAU458760:QAU458764 QKQ458760:QKQ458764 QUM458760:QUM458764 REI458760:REI458764 ROE458760:ROE458764 RYA458760:RYA458764 SHW458760:SHW458764 SRS458760:SRS458764 TBO458760:TBO458764 TLK458760:TLK458764 TVG458760:TVG458764 UFC458760:UFC458764 UOY458760:UOY458764 UYU458760:UYU458764 VIQ458760:VIQ458764 VSM458760:VSM458764 WCI458760:WCI458764 WME458760:WME458764 WWA458760:WWA458764 S524296:S524300 JO524296:JO524300 TK524296:TK524300 ADG524296:ADG524300 ANC524296:ANC524300 AWY524296:AWY524300 BGU524296:BGU524300 BQQ524296:BQQ524300 CAM524296:CAM524300 CKI524296:CKI524300 CUE524296:CUE524300 DEA524296:DEA524300 DNW524296:DNW524300 DXS524296:DXS524300 EHO524296:EHO524300 ERK524296:ERK524300 FBG524296:FBG524300 FLC524296:FLC524300 FUY524296:FUY524300 GEU524296:GEU524300 GOQ524296:GOQ524300 GYM524296:GYM524300 HII524296:HII524300 HSE524296:HSE524300 ICA524296:ICA524300 ILW524296:ILW524300 IVS524296:IVS524300 JFO524296:JFO524300 JPK524296:JPK524300 JZG524296:JZG524300 KJC524296:KJC524300 KSY524296:KSY524300 LCU524296:LCU524300 LMQ524296:LMQ524300 LWM524296:LWM524300 MGI524296:MGI524300 MQE524296:MQE524300 NAA524296:NAA524300 NJW524296:NJW524300 NTS524296:NTS524300 ODO524296:ODO524300 ONK524296:ONK524300 OXG524296:OXG524300 PHC524296:PHC524300 PQY524296:PQY524300 QAU524296:QAU524300 QKQ524296:QKQ524300 QUM524296:QUM524300 REI524296:REI524300 ROE524296:ROE524300 RYA524296:RYA524300 SHW524296:SHW524300 SRS524296:SRS524300 TBO524296:TBO524300 TLK524296:TLK524300 TVG524296:TVG524300 UFC524296:UFC524300 UOY524296:UOY524300 UYU524296:UYU524300 VIQ524296:VIQ524300 VSM524296:VSM524300 WCI524296:WCI524300 WME524296:WME524300 WWA524296:WWA524300 S589832:S589836 JO589832:JO589836 TK589832:TK589836 ADG589832:ADG589836 ANC589832:ANC589836 AWY589832:AWY589836 BGU589832:BGU589836 BQQ589832:BQQ589836 CAM589832:CAM589836 CKI589832:CKI589836 CUE589832:CUE589836 DEA589832:DEA589836 DNW589832:DNW589836 DXS589832:DXS589836 EHO589832:EHO589836 ERK589832:ERK589836 FBG589832:FBG589836 FLC589832:FLC589836 FUY589832:FUY589836 GEU589832:GEU589836 GOQ589832:GOQ589836 GYM589832:GYM589836 HII589832:HII589836 HSE589832:HSE589836 ICA589832:ICA589836 ILW589832:ILW589836 IVS589832:IVS589836 JFO589832:JFO589836 JPK589832:JPK589836 JZG589832:JZG589836 KJC589832:KJC589836 KSY589832:KSY589836 LCU589832:LCU589836 LMQ589832:LMQ589836 LWM589832:LWM589836 MGI589832:MGI589836 MQE589832:MQE589836 NAA589832:NAA589836 NJW589832:NJW589836 NTS589832:NTS589836 ODO589832:ODO589836 ONK589832:ONK589836 OXG589832:OXG589836 PHC589832:PHC589836 PQY589832:PQY589836 QAU589832:QAU589836 QKQ589832:QKQ589836 QUM589832:QUM589836 REI589832:REI589836 ROE589832:ROE589836 RYA589832:RYA589836 SHW589832:SHW589836 SRS589832:SRS589836 TBO589832:TBO589836 TLK589832:TLK589836 TVG589832:TVG589836 UFC589832:UFC589836 UOY589832:UOY589836 UYU589832:UYU589836 VIQ589832:VIQ589836 VSM589832:VSM589836 WCI589832:WCI589836 WME589832:WME589836 WWA589832:WWA589836 S655368:S655372 JO655368:JO655372 TK655368:TK655372 ADG655368:ADG655372 ANC655368:ANC655372 AWY655368:AWY655372 BGU655368:BGU655372 BQQ655368:BQQ655372 CAM655368:CAM655372 CKI655368:CKI655372 CUE655368:CUE655372 DEA655368:DEA655372 DNW655368:DNW655372 DXS655368:DXS655372 EHO655368:EHO655372 ERK655368:ERK655372 FBG655368:FBG655372 FLC655368:FLC655372 FUY655368:FUY655372 GEU655368:GEU655372 GOQ655368:GOQ655372 GYM655368:GYM655372 HII655368:HII655372 HSE655368:HSE655372 ICA655368:ICA655372 ILW655368:ILW655372 IVS655368:IVS655372 JFO655368:JFO655372 JPK655368:JPK655372 JZG655368:JZG655372 KJC655368:KJC655372 KSY655368:KSY655372 LCU655368:LCU655372 LMQ655368:LMQ655372 LWM655368:LWM655372 MGI655368:MGI655372 MQE655368:MQE655372 NAA655368:NAA655372 NJW655368:NJW655372 NTS655368:NTS655372 ODO655368:ODO655372 ONK655368:ONK655372 OXG655368:OXG655372 PHC655368:PHC655372 PQY655368:PQY655372 QAU655368:QAU655372 QKQ655368:QKQ655372 QUM655368:QUM655372 REI655368:REI655372 ROE655368:ROE655372 RYA655368:RYA655372 SHW655368:SHW655372 SRS655368:SRS655372 TBO655368:TBO655372 TLK655368:TLK655372 TVG655368:TVG655372 UFC655368:UFC655372 UOY655368:UOY655372 UYU655368:UYU655372 VIQ655368:VIQ655372 VSM655368:VSM655372 WCI655368:WCI655372 WME655368:WME655372 WWA655368:WWA655372 S720904:S720908 JO720904:JO720908 TK720904:TK720908 ADG720904:ADG720908 ANC720904:ANC720908 AWY720904:AWY720908 BGU720904:BGU720908 BQQ720904:BQQ720908 CAM720904:CAM720908 CKI720904:CKI720908 CUE720904:CUE720908 DEA720904:DEA720908 DNW720904:DNW720908 DXS720904:DXS720908 EHO720904:EHO720908 ERK720904:ERK720908 FBG720904:FBG720908 FLC720904:FLC720908 FUY720904:FUY720908 GEU720904:GEU720908 GOQ720904:GOQ720908 GYM720904:GYM720908 HII720904:HII720908 HSE720904:HSE720908 ICA720904:ICA720908 ILW720904:ILW720908 IVS720904:IVS720908 JFO720904:JFO720908 JPK720904:JPK720908 JZG720904:JZG720908 KJC720904:KJC720908 KSY720904:KSY720908 LCU720904:LCU720908 LMQ720904:LMQ720908 LWM720904:LWM720908 MGI720904:MGI720908 MQE720904:MQE720908 NAA720904:NAA720908 NJW720904:NJW720908 NTS720904:NTS720908 ODO720904:ODO720908 ONK720904:ONK720908 OXG720904:OXG720908 PHC720904:PHC720908 PQY720904:PQY720908 QAU720904:QAU720908 QKQ720904:QKQ720908 QUM720904:QUM720908 REI720904:REI720908 ROE720904:ROE720908 RYA720904:RYA720908 SHW720904:SHW720908 SRS720904:SRS720908 TBO720904:TBO720908 TLK720904:TLK720908 TVG720904:TVG720908 UFC720904:UFC720908 UOY720904:UOY720908 UYU720904:UYU720908 VIQ720904:VIQ720908 VSM720904:VSM720908 WCI720904:WCI720908 WME720904:WME720908 WWA720904:WWA720908 S786440:S786444 JO786440:JO786444 TK786440:TK786444 ADG786440:ADG786444 ANC786440:ANC786444 AWY786440:AWY786444 BGU786440:BGU786444 BQQ786440:BQQ786444 CAM786440:CAM786444 CKI786440:CKI786444 CUE786440:CUE786444 DEA786440:DEA786444 DNW786440:DNW786444 DXS786440:DXS786444 EHO786440:EHO786444 ERK786440:ERK786444 FBG786440:FBG786444 FLC786440:FLC786444 FUY786440:FUY786444 GEU786440:GEU786444 GOQ786440:GOQ786444 GYM786440:GYM786444 HII786440:HII786444 HSE786440:HSE786444 ICA786440:ICA786444 ILW786440:ILW786444 IVS786440:IVS786444 JFO786440:JFO786444 JPK786440:JPK786444 JZG786440:JZG786444 KJC786440:KJC786444 KSY786440:KSY786444 LCU786440:LCU786444 LMQ786440:LMQ786444 LWM786440:LWM786444 MGI786440:MGI786444 MQE786440:MQE786444 NAA786440:NAA786444 NJW786440:NJW786444 NTS786440:NTS786444 ODO786440:ODO786444 ONK786440:ONK786444 OXG786440:OXG786444 PHC786440:PHC786444 PQY786440:PQY786444 QAU786440:QAU786444 QKQ786440:QKQ786444 QUM786440:QUM786444 REI786440:REI786444 ROE786440:ROE786444 RYA786440:RYA786444 SHW786440:SHW786444 SRS786440:SRS786444 TBO786440:TBO786444 TLK786440:TLK786444 TVG786440:TVG786444 UFC786440:UFC786444 UOY786440:UOY786444 UYU786440:UYU786444 VIQ786440:VIQ786444 VSM786440:VSM786444 WCI786440:WCI786444 WME786440:WME786444 WWA786440:WWA786444 S851976:S851980 JO851976:JO851980 TK851976:TK851980 ADG851976:ADG851980 ANC851976:ANC851980 AWY851976:AWY851980 BGU851976:BGU851980 BQQ851976:BQQ851980 CAM851976:CAM851980 CKI851976:CKI851980 CUE851976:CUE851980 DEA851976:DEA851980 DNW851976:DNW851980 DXS851976:DXS851980 EHO851976:EHO851980 ERK851976:ERK851980 FBG851976:FBG851980 FLC851976:FLC851980 FUY851976:FUY851980 GEU851976:GEU851980 GOQ851976:GOQ851980 GYM851976:GYM851980 HII851976:HII851980 HSE851976:HSE851980 ICA851976:ICA851980 ILW851976:ILW851980 IVS851976:IVS851980 JFO851976:JFO851980 JPK851976:JPK851980 JZG851976:JZG851980 KJC851976:KJC851980 KSY851976:KSY851980 LCU851976:LCU851980 LMQ851976:LMQ851980 LWM851976:LWM851980 MGI851976:MGI851980 MQE851976:MQE851980 NAA851976:NAA851980 NJW851976:NJW851980 NTS851976:NTS851980 ODO851976:ODO851980 ONK851976:ONK851980 OXG851976:OXG851980 PHC851976:PHC851980 PQY851976:PQY851980 QAU851976:QAU851980 QKQ851976:QKQ851980 QUM851976:QUM851980 REI851976:REI851980 ROE851976:ROE851980 RYA851976:RYA851980 SHW851976:SHW851980 SRS851976:SRS851980 TBO851976:TBO851980 TLK851976:TLK851980 TVG851976:TVG851980 UFC851976:UFC851980 UOY851976:UOY851980 UYU851976:UYU851980 VIQ851976:VIQ851980 VSM851976:VSM851980 WCI851976:WCI851980 WME851976:WME851980 WWA851976:WWA851980 S917512:S917516 JO917512:JO917516 TK917512:TK917516 ADG917512:ADG917516 ANC917512:ANC917516 AWY917512:AWY917516 BGU917512:BGU917516 BQQ917512:BQQ917516 CAM917512:CAM917516 CKI917512:CKI917516 CUE917512:CUE917516 DEA917512:DEA917516 DNW917512:DNW917516 DXS917512:DXS917516 EHO917512:EHO917516 ERK917512:ERK917516 FBG917512:FBG917516 FLC917512:FLC917516 FUY917512:FUY917516 GEU917512:GEU917516 GOQ917512:GOQ917516 GYM917512:GYM917516 HII917512:HII917516 HSE917512:HSE917516 ICA917512:ICA917516 ILW917512:ILW917516 IVS917512:IVS917516 JFO917512:JFO917516 JPK917512:JPK917516 JZG917512:JZG917516 KJC917512:KJC917516 KSY917512:KSY917516 LCU917512:LCU917516 LMQ917512:LMQ917516 LWM917512:LWM917516 MGI917512:MGI917516 MQE917512:MQE917516 NAA917512:NAA917516 NJW917512:NJW917516 NTS917512:NTS917516 ODO917512:ODO917516 ONK917512:ONK917516 OXG917512:OXG917516 PHC917512:PHC917516 PQY917512:PQY917516 QAU917512:QAU917516 QKQ917512:QKQ917516 QUM917512:QUM917516 REI917512:REI917516 ROE917512:ROE917516 RYA917512:RYA917516 SHW917512:SHW917516 SRS917512:SRS917516 TBO917512:TBO917516 TLK917512:TLK917516 TVG917512:TVG917516 UFC917512:UFC917516 UOY917512:UOY917516 UYU917512:UYU917516 VIQ917512:VIQ917516 VSM917512:VSM917516 WCI917512:WCI917516 WME917512:WME917516 WWA917512:WWA917516 S983048:S983052 JO983048:JO983052 TK983048:TK983052 ADG983048:ADG983052 ANC983048:ANC983052 AWY983048:AWY983052 BGU983048:BGU983052 BQQ983048:BQQ983052 CAM983048:CAM983052 CKI983048:CKI983052 CUE983048:CUE983052 DEA983048:DEA983052 DNW983048:DNW983052 DXS983048:DXS983052 EHO983048:EHO983052 ERK983048:ERK983052 FBG983048:FBG983052 FLC983048:FLC983052 FUY983048:FUY983052 GEU983048:GEU983052 GOQ983048:GOQ983052 GYM983048:GYM983052 HII983048:HII983052 HSE983048:HSE983052 ICA983048:ICA983052 ILW983048:ILW983052 IVS983048:IVS983052 JFO983048:JFO983052 JPK983048:JPK983052 JZG983048:JZG983052 KJC983048:KJC983052 KSY983048:KSY983052 LCU983048:LCU983052 LMQ983048:LMQ983052 LWM983048:LWM983052 MGI983048:MGI983052 MQE983048:MQE983052 NAA983048:NAA983052 NJW983048:NJW983052 NTS983048:NTS983052 ODO983048:ODO983052 ONK983048:ONK983052 OXG983048:OXG983052 PHC983048:PHC983052 PQY983048:PQY983052 QAU983048:QAU983052 QKQ983048:QKQ983052 QUM983048:QUM983052 REI983048:REI983052 ROE983048:ROE983052 RYA983048:RYA983052 SHW983048:SHW983052 SRS983048:SRS983052 TBO983048:TBO983052 TLK983048:TLK983052 TVG983048:TVG983052 UFC983048:UFC983052 UOY983048:UOY983052 UYU983048:UYU983052 VIQ983048:VIQ983052 VSM983048:VSM983052 WCI983048:WCI983052 WME983048:WME983052 WWA983048:WWA983052 S13:V26 JO13:JR26 TK13:TN26 ADG13:ADJ26 ANC13:ANF26 AWY13:AXB26 BGU13:BGX26 BQQ13:BQT26 CAM13:CAP26 CKI13:CKL26 CUE13:CUH26 DEA13:DED26 DNW13:DNZ26 DXS13:DXV26 EHO13:EHR26 ERK13:ERN26 FBG13:FBJ26 FLC13:FLF26 FUY13:FVB26 GEU13:GEX26 GOQ13:GOT26 GYM13:GYP26 HII13:HIL26 HSE13:HSH26 ICA13:ICD26 ILW13:ILZ26 IVS13:IVV26 JFO13:JFR26 JPK13:JPN26 JZG13:JZJ26 KJC13:KJF26 KSY13:KTB26 LCU13:LCX26 LMQ13:LMT26 LWM13:LWP26 MGI13:MGL26 MQE13:MQH26 NAA13:NAD26 NJW13:NJZ26 NTS13:NTV26 ODO13:ODR26 ONK13:ONN26 OXG13:OXJ26 PHC13:PHF26 PQY13:PRB26 QAU13:QAX26 QKQ13:QKT26 QUM13:QUP26 REI13:REL26 ROE13:ROH26 RYA13:RYD26 SHW13:SHZ26 SRS13:SRV26 TBO13:TBR26 TLK13:TLN26 TVG13:TVJ26 UFC13:UFF26 UOY13:UPB26 UYU13:UYX26 VIQ13:VIT26 VSM13:VSP26 WCI13:WCL26 WME13:WMH26 WWA13:WWD26 S65549:V65562 JO65549:JR65562 TK65549:TN65562 ADG65549:ADJ65562 ANC65549:ANF65562 AWY65549:AXB65562 BGU65549:BGX65562 BQQ65549:BQT65562 CAM65549:CAP65562 CKI65549:CKL65562 CUE65549:CUH65562 DEA65549:DED65562 DNW65549:DNZ65562 DXS65549:DXV65562 EHO65549:EHR65562 ERK65549:ERN65562 FBG65549:FBJ65562 FLC65549:FLF65562 FUY65549:FVB65562 GEU65549:GEX65562 GOQ65549:GOT65562 GYM65549:GYP65562 HII65549:HIL65562 HSE65549:HSH65562 ICA65549:ICD65562 ILW65549:ILZ65562 IVS65549:IVV65562 JFO65549:JFR65562 JPK65549:JPN65562 JZG65549:JZJ65562 KJC65549:KJF65562 KSY65549:KTB65562 LCU65549:LCX65562 LMQ65549:LMT65562 LWM65549:LWP65562 MGI65549:MGL65562 MQE65549:MQH65562 NAA65549:NAD65562 NJW65549:NJZ65562 NTS65549:NTV65562 ODO65549:ODR65562 ONK65549:ONN65562 OXG65549:OXJ65562 PHC65549:PHF65562 PQY65549:PRB65562 QAU65549:QAX65562 QKQ65549:QKT65562 QUM65549:QUP65562 REI65549:REL65562 ROE65549:ROH65562 RYA65549:RYD65562 SHW65549:SHZ65562 SRS65549:SRV65562 TBO65549:TBR65562 TLK65549:TLN65562 TVG65549:TVJ65562 UFC65549:UFF65562 UOY65549:UPB65562 UYU65549:UYX65562 VIQ65549:VIT65562 VSM65549:VSP65562 WCI65549:WCL65562 WME65549:WMH65562 WWA65549:WWD65562 S131085:V131098 JO131085:JR131098 TK131085:TN131098 ADG131085:ADJ131098 ANC131085:ANF131098 AWY131085:AXB131098 BGU131085:BGX131098 BQQ131085:BQT131098 CAM131085:CAP131098 CKI131085:CKL131098 CUE131085:CUH131098 DEA131085:DED131098 DNW131085:DNZ131098 DXS131085:DXV131098 EHO131085:EHR131098 ERK131085:ERN131098 FBG131085:FBJ131098 FLC131085:FLF131098 FUY131085:FVB131098 GEU131085:GEX131098 GOQ131085:GOT131098 GYM131085:GYP131098 HII131085:HIL131098 HSE131085:HSH131098 ICA131085:ICD131098 ILW131085:ILZ131098 IVS131085:IVV131098 JFO131085:JFR131098 JPK131085:JPN131098 JZG131085:JZJ131098 KJC131085:KJF131098 KSY131085:KTB131098 LCU131085:LCX131098 LMQ131085:LMT131098 LWM131085:LWP131098 MGI131085:MGL131098 MQE131085:MQH131098 NAA131085:NAD131098 NJW131085:NJZ131098 NTS131085:NTV131098 ODO131085:ODR131098 ONK131085:ONN131098 OXG131085:OXJ131098 PHC131085:PHF131098 PQY131085:PRB131098 QAU131085:QAX131098 QKQ131085:QKT131098 QUM131085:QUP131098 REI131085:REL131098 ROE131085:ROH131098 RYA131085:RYD131098 SHW131085:SHZ131098 SRS131085:SRV131098 TBO131085:TBR131098 TLK131085:TLN131098 TVG131085:TVJ131098 UFC131085:UFF131098 UOY131085:UPB131098 UYU131085:UYX131098 VIQ131085:VIT131098 VSM131085:VSP131098 WCI131085:WCL131098 WME131085:WMH131098 WWA131085:WWD131098 S196621:V196634 JO196621:JR196634 TK196621:TN196634 ADG196621:ADJ196634 ANC196621:ANF196634 AWY196621:AXB196634 BGU196621:BGX196634 BQQ196621:BQT196634 CAM196621:CAP196634 CKI196621:CKL196634 CUE196621:CUH196634 DEA196621:DED196634 DNW196621:DNZ196634 DXS196621:DXV196634 EHO196621:EHR196634 ERK196621:ERN196634 FBG196621:FBJ196634 FLC196621:FLF196634 FUY196621:FVB196634 GEU196621:GEX196634 GOQ196621:GOT196634 GYM196621:GYP196634 HII196621:HIL196634 HSE196621:HSH196634 ICA196621:ICD196634 ILW196621:ILZ196634 IVS196621:IVV196634 JFO196621:JFR196634 JPK196621:JPN196634 JZG196621:JZJ196634 KJC196621:KJF196634 KSY196621:KTB196634 LCU196621:LCX196634 LMQ196621:LMT196634 LWM196621:LWP196634 MGI196621:MGL196634 MQE196621:MQH196634 NAA196621:NAD196634 NJW196621:NJZ196634 NTS196621:NTV196634 ODO196621:ODR196634 ONK196621:ONN196634 OXG196621:OXJ196634 PHC196621:PHF196634 PQY196621:PRB196634 QAU196621:QAX196634 QKQ196621:QKT196634 QUM196621:QUP196634 REI196621:REL196634 ROE196621:ROH196634 RYA196621:RYD196634 SHW196621:SHZ196634 SRS196621:SRV196634 TBO196621:TBR196634 TLK196621:TLN196634 TVG196621:TVJ196634 UFC196621:UFF196634 UOY196621:UPB196634 UYU196621:UYX196634 VIQ196621:VIT196634 VSM196621:VSP196634 WCI196621:WCL196634 WME196621:WMH196634 WWA196621:WWD196634 S262157:V262170 JO262157:JR262170 TK262157:TN262170 ADG262157:ADJ262170 ANC262157:ANF262170 AWY262157:AXB262170 BGU262157:BGX262170 BQQ262157:BQT262170 CAM262157:CAP262170 CKI262157:CKL262170 CUE262157:CUH262170 DEA262157:DED262170 DNW262157:DNZ262170 DXS262157:DXV262170 EHO262157:EHR262170 ERK262157:ERN262170 FBG262157:FBJ262170 FLC262157:FLF262170 FUY262157:FVB262170 GEU262157:GEX262170 GOQ262157:GOT262170 GYM262157:GYP262170 HII262157:HIL262170 HSE262157:HSH262170 ICA262157:ICD262170 ILW262157:ILZ262170 IVS262157:IVV262170 JFO262157:JFR262170 JPK262157:JPN262170 JZG262157:JZJ262170 KJC262157:KJF262170 KSY262157:KTB262170 LCU262157:LCX262170 LMQ262157:LMT262170 LWM262157:LWP262170 MGI262157:MGL262170 MQE262157:MQH262170 NAA262157:NAD262170 NJW262157:NJZ262170 NTS262157:NTV262170 ODO262157:ODR262170 ONK262157:ONN262170 OXG262157:OXJ262170 PHC262157:PHF262170 PQY262157:PRB262170 QAU262157:QAX262170 QKQ262157:QKT262170 QUM262157:QUP262170 REI262157:REL262170 ROE262157:ROH262170 RYA262157:RYD262170 SHW262157:SHZ262170 SRS262157:SRV262170 TBO262157:TBR262170 TLK262157:TLN262170 TVG262157:TVJ262170 UFC262157:UFF262170 UOY262157:UPB262170 UYU262157:UYX262170 VIQ262157:VIT262170 VSM262157:VSP262170 WCI262157:WCL262170 WME262157:WMH262170 WWA262157:WWD262170 S327693:V327706 JO327693:JR327706 TK327693:TN327706 ADG327693:ADJ327706 ANC327693:ANF327706 AWY327693:AXB327706 BGU327693:BGX327706 BQQ327693:BQT327706 CAM327693:CAP327706 CKI327693:CKL327706 CUE327693:CUH327706 DEA327693:DED327706 DNW327693:DNZ327706 DXS327693:DXV327706 EHO327693:EHR327706 ERK327693:ERN327706 FBG327693:FBJ327706 FLC327693:FLF327706 FUY327693:FVB327706 GEU327693:GEX327706 GOQ327693:GOT327706 GYM327693:GYP327706 HII327693:HIL327706 HSE327693:HSH327706 ICA327693:ICD327706 ILW327693:ILZ327706 IVS327693:IVV327706 JFO327693:JFR327706 JPK327693:JPN327706 JZG327693:JZJ327706 KJC327693:KJF327706 KSY327693:KTB327706 LCU327693:LCX327706 LMQ327693:LMT327706 LWM327693:LWP327706 MGI327693:MGL327706 MQE327693:MQH327706 NAA327693:NAD327706 NJW327693:NJZ327706 NTS327693:NTV327706 ODO327693:ODR327706 ONK327693:ONN327706 OXG327693:OXJ327706 PHC327693:PHF327706 PQY327693:PRB327706 QAU327693:QAX327706 QKQ327693:QKT327706 QUM327693:QUP327706 REI327693:REL327706 ROE327693:ROH327706 RYA327693:RYD327706 SHW327693:SHZ327706 SRS327693:SRV327706 TBO327693:TBR327706 TLK327693:TLN327706 TVG327693:TVJ327706 UFC327693:UFF327706 UOY327693:UPB327706 UYU327693:UYX327706 VIQ327693:VIT327706 VSM327693:VSP327706 WCI327693:WCL327706 WME327693:WMH327706 WWA327693:WWD327706 S393229:V393242 JO393229:JR393242 TK393229:TN393242 ADG393229:ADJ393242 ANC393229:ANF393242 AWY393229:AXB393242 BGU393229:BGX393242 BQQ393229:BQT393242 CAM393229:CAP393242 CKI393229:CKL393242 CUE393229:CUH393242 DEA393229:DED393242 DNW393229:DNZ393242 DXS393229:DXV393242 EHO393229:EHR393242 ERK393229:ERN393242 FBG393229:FBJ393242 FLC393229:FLF393242 FUY393229:FVB393242 GEU393229:GEX393242 GOQ393229:GOT393242 GYM393229:GYP393242 HII393229:HIL393242 HSE393229:HSH393242 ICA393229:ICD393242 ILW393229:ILZ393242 IVS393229:IVV393242 JFO393229:JFR393242 JPK393229:JPN393242 JZG393229:JZJ393242 KJC393229:KJF393242 KSY393229:KTB393242 LCU393229:LCX393242 LMQ393229:LMT393242 LWM393229:LWP393242 MGI393229:MGL393242 MQE393229:MQH393242 NAA393229:NAD393242 NJW393229:NJZ393242 NTS393229:NTV393242 ODO393229:ODR393242 ONK393229:ONN393242 OXG393229:OXJ393242 PHC393229:PHF393242 PQY393229:PRB393242 QAU393229:QAX393242 QKQ393229:QKT393242 QUM393229:QUP393242 REI393229:REL393242 ROE393229:ROH393242 RYA393229:RYD393242 SHW393229:SHZ393242 SRS393229:SRV393242 TBO393229:TBR393242 TLK393229:TLN393242 TVG393229:TVJ393242 UFC393229:UFF393242 UOY393229:UPB393242 UYU393229:UYX393242 VIQ393229:VIT393242 VSM393229:VSP393242 WCI393229:WCL393242 WME393229:WMH393242 WWA393229:WWD393242 S458765:V458778 JO458765:JR458778 TK458765:TN458778 ADG458765:ADJ458778 ANC458765:ANF458778 AWY458765:AXB458778 BGU458765:BGX458778 BQQ458765:BQT458778 CAM458765:CAP458778 CKI458765:CKL458778 CUE458765:CUH458778 DEA458765:DED458778 DNW458765:DNZ458778 DXS458765:DXV458778 EHO458765:EHR458778 ERK458765:ERN458778 FBG458765:FBJ458778 FLC458765:FLF458778 FUY458765:FVB458778 GEU458765:GEX458778 GOQ458765:GOT458778 GYM458765:GYP458778 HII458765:HIL458778 HSE458765:HSH458778 ICA458765:ICD458778 ILW458765:ILZ458778 IVS458765:IVV458778 JFO458765:JFR458778 JPK458765:JPN458778 JZG458765:JZJ458778 KJC458765:KJF458778 KSY458765:KTB458778 LCU458765:LCX458778 LMQ458765:LMT458778 LWM458765:LWP458778 MGI458765:MGL458778 MQE458765:MQH458778 NAA458765:NAD458778 NJW458765:NJZ458778 NTS458765:NTV458778 ODO458765:ODR458778 ONK458765:ONN458778 OXG458765:OXJ458778 PHC458765:PHF458778 PQY458765:PRB458778 QAU458765:QAX458778 QKQ458765:QKT458778 QUM458765:QUP458778 REI458765:REL458778 ROE458765:ROH458778 RYA458765:RYD458778 SHW458765:SHZ458778 SRS458765:SRV458778 TBO458765:TBR458778 TLK458765:TLN458778 TVG458765:TVJ458778 UFC458765:UFF458778 UOY458765:UPB458778 UYU458765:UYX458778 VIQ458765:VIT458778 VSM458765:VSP458778 WCI458765:WCL458778 WME458765:WMH458778 WWA458765:WWD458778 S524301:V524314 JO524301:JR524314 TK524301:TN524314 ADG524301:ADJ524314 ANC524301:ANF524314 AWY524301:AXB524314 BGU524301:BGX524314 BQQ524301:BQT524314 CAM524301:CAP524314 CKI524301:CKL524314 CUE524301:CUH524314 DEA524301:DED524314 DNW524301:DNZ524314 DXS524301:DXV524314 EHO524301:EHR524314 ERK524301:ERN524314 FBG524301:FBJ524314 FLC524301:FLF524314 FUY524301:FVB524314 GEU524301:GEX524314 GOQ524301:GOT524314 GYM524301:GYP524314 HII524301:HIL524314 HSE524301:HSH524314 ICA524301:ICD524314 ILW524301:ILZ524314 IVS524301:IVV524314 JFO524301:JFR524314 JPK524301:JPN524314 JZG524301:JZJ524314 KJC524301:KJF524314 KSY524301:KTB524314 LCU524301:LCX524314 LMQ524301:LMT524314 LWM524301:LWP524314 MGI524301:MGL524314 MQE524301:MQH524314 NAA524301:NAD524314 NJW524301:NJZ524314 NTS524301:NTV524314 ODO524301:ODR524314 ONK524301:ONN524314 OXG524301:OXJ524314 PHC524301:PHF524314 PQY524301:PRB524314 QAU524301:QAX524314 QKQ524301:QKT524314 QUM524301:QUP524314 REI524301:REL524314 ROE524301:ROH524314 RYA524301:RYD524314 SHW524301:SHZ524314 SRS524301:SRV524314 TBO524301:TBR524314 TLK524301:TLN524314 TVG524301:TVJ524314 UFC524301:UFF524314 UOY524301:UPB524314 UYU524301:UYX524314 VIQ524301:VIT524314 VSM524301:VSP524314 WCI524301:WCL524314 WME524301:WMH524314 WWA524301:WWD524314 S589837:V589850 JO589837:JR589850 TK589837:TN589850 ADG589837:ADJ589850 ANC589837:ANF589850 AWY589837:AXB589850 BGU589837:BGX589850 BQQ589837:BQT589850 CAM589837:CAP589850 CKI589837:CKL589850 CUE589837:CUH589850 DEA589837:DED589850 DNW589837:DNZ589850 DXS589837:DXV589850 EHO589837:EHR589850 ERK589837:ERN589850 FBG589837:FBJ589850 FLC589837:FLF589850 FUY589837:FVB589850 GEU589837:GEX589850 GOQ589837:GOT589850 GYM589837:GYP589850 HII589837:HIL589850 HSE589837:HSH589850 ICA589837:ICD589850 ILW589837:ILZ589850 IVS589837:IVV589850 JFO589837:JFR589850 JPK589837:JPN589850 JZG589837:JZJ589850 KJC589837:KJF589850 KSY589837:KTB589850 LCU589837:LCX589850 LMQ589837:LMT589850 LWM589837:LWP589850 MGI589837:MGL589850 MQE589837:MQH589850 NAA589837:NAD589850 NJW589837:NJZ589850 NTS589837:NTV589850 ODO589837:ODR589850 ONK589837:ONN589850 OXG589837:OXJ589850 PHC589837:PHF589850 PQY589837:PRB589850 QAU589837:QAX589850 QKQ589837:QKT589850 QUM589837:QUP589850 REI589837:REL589850 ROE589837:ROH589850 RYA589837:RYD589850 SHW589837:SHZ589850 SRS589837:SRV589850 TBO589837:TBR589850 TLK589837:TLN589850 TVG589837:TVJ589850 UFC589837:UFF589850 UOY589837:UPB589850 UYU589837:UYX589850 VIQ589837:VIT589850 VSM589837:VSP589850 WCI589837:WCL589850 WME589837:WMH589850 WWA589837:WWD589850 S655373:V655386 JO655373:JR655386 TK655373:TN655386 ADG655373:ADJ655386 ANC655373:ANF655386 AWY655373:AXB655386 BGU655373:BGX655386 BQQ655373:BQT655386 CAM655373:CAP655386 CKI655373:CKL655386 CUE655373:CUH655386 DEA655373:DED655386 DNW655373:DNZ655386 DXS655373:DXV655386 EHO655373:EHR655386 ERK655373:ERN655386 FBG655373:FBJ655386 FLC655373:FLF655386 FUY655373:FVB655386 GEU655373:GEX655386 GOQ655373:GOT655386 GYM655373:GYP655386 HII655373:HIL655386 HSE655373:HSH655386 ICA655373:ICD655386 ILW655373:ILZ655386 IVS655373:IVV655386 JFO655373:JFR655386 JPK655373:JPN655386 JZG655373:JZJ655386 KJC655373:KJF655386 KSY655373:KTB655386 LCU655373:LCX655386 LMQ655373:LMT655386 LWM655373:LWP655386 MGI655373:MGL655386 MQE655373:MQH655386 NAA655373:NAD655386 NJW655373:NJZ655386 NTS655373:NTV655386 ODO655373:ODR655386 ONK655373:ONN655386 OXG655373:OXJ655386 PHC655373:PHF655386 PQY655373:PRB655386 QAU655373:QAX655386 QKQ655373:QKT655386 QUM655373:QUP655386 REI655373:REL655386 ROE655373:ROH655386 RYA655373:RYD655386 SHW655373:SHZ655386 SRS655373:SRV655386 TBO655373:TBR655386 TLK655373:TLN655386 TVG655373:TVJ655386 UFC655373:UFF655386 UOY655373:UPB655386 UYU655373:UYX655386 VIQ655373:VIT655386 VSM655373:VSP655386 WCI655373:WCL655386 WME655373:WMH655386 WWA655373:WWD655386 S720909:V720922 JO720909:JR720922 TK720909:TN720922 ADG720909:ADJ720922 ANC720909:ANF720922 AWY720909:AXB720922 BGU720909:BGX720922 BQQ720909:BQT720922 CAM720909:CAP720922 CKI720909:CKL720922 CUE720909:CUH720922 DEA720909:DED720922 DNW720909:DNZ720922 DXS720909:DXV720922 EHO720909:EHR720922 ERK720909:ERN720922 FBG720909:FBJ720922 FLC720909:FLF720922 FUY720909:FVB720922 GEU720909:GEX720922 GOQ720909:GOT720922 GYM720909:GYP720922 HII720909:HIL720922 HSE720909:HSH720922 ICA720909:ICD720922 ILW720909:ILZ720922 IVS720909:IVV720922 JFO720909:JFR720922 JPK720909:JPN720922 JZG720909:JZJ720922 KJC720909:KJF720922 KSY720909:KTB720922 LCU720909:LCX720922 LMQ720909:LMT720922 LWM720909:LWP720922 MGI720909:MGL720922 MQE720909:MQH720922 NAA720909:NAD720922 NJW720909:NJZ720922 NTS720909:NTV720922 ODO720909:ODR720922 ONK720909:ONN720922 OXG720909:OXJ720922 PHC720909:PHF720922 PQY720909:PRB720922 QAU720909:QAX720922 QKQ720909:QKT720922 QUM720909:QUP720922 REI720909:REL720922 ROE720909:ROH720922 RYA720909:RYD720922 SHW720909:SHZ720922 SRS720909:SRV720922 TBO720909:TBR720922 TLK720909:TLN720922 TVG720909:TVJ720922 UFC720909:UFF720922 UOY720909:UPB720922 UYU720909:UYX720922 VIQ720909:VIT720922 VSM720909:VSP720922 WCI720909:WCL720922 WME720909:WMH720922 WWA720909:WWD720922 S786445:V786458 JO786445:JR786458 TK786445:TN786458 ADG786445:ADJ786458 ANC786445:ANF786458 AWY786445:AXB786458 BGU786445:BGX786458 BQQ786445:BQT786458 CAM786445:CAP786458 CKI786445:CKL786458 CUE786445:CUH786458 DEA786445:DED786458 DNW786445:DNZ786458 DXS786445:DXV786458 EHO786445:EHR786458 ERK786445:ERN786458 FBG786445:FBJ786458 FLC786445:FLF786458 FUY786445:FVB786458 GEU786445:GEX786458 GOQ786445:GOT786458 GYM786445:GYP786458 HII786445:HIL786458 HSE786445:HSH786458 ICA786445:ICD786458 ILW786445:ILZ786458 IVS786445:IVV786458 JFO786445:JFR786458 JPK786445:JPN786458 JZG786445:JZJ786458 KJC786445:KJF786458 KSY786445:KTB786458 LCU786445:LCX786458 LMQ786445:LMT786458 LWM786445:LWP786458 MGI786445:MGL786458 MQE786445:MQH786458 NAA786445:NAD786458 NJW786445:NJZ786458 NTS786445:NTV786458 ODO786445:ODR786458 ONK786445:ONN786458 OXG786445:OXJ786458 PHC786445:PHF786458 PQY786445:PRB786458 QAU786445:QAX786458 QKQ786445:QKT786458 QUM786445:QUP786458 REI786445:REL786458 ROE786445:ROH786458 RYA786445:RYD786458 SHW786445:SHZ786458 SRS786445:SRV786458 TBO786445:TBR786458 TLK786445:TLN786458 TVG786445:TVJ786458 UFC786445:UFF786458 UOY786445:UPB786458 UYU786445:UYX786458 VIQ786445:VIT786458 VSM786445:VSP786458 WCI786445:WCL786458 WME786445:WMH786458 WWA786445:WWD786458 S851981:V851994 JO851981:JR851994 TK851981:TN851994 ADG851981:ADJ851994 ANC851981:ANF851994 AWY851981:AXB851994 BGU851981:BGX851994 BQQ851981:BQT851994 CAM851981:CAP851994 CKI851981:CKL851994 CUE851981:CUH851994 DEA851981:DED851994 DNW851981:DNZ851994 DXS851981:DXV851994 EHO851981:EHR851994 ERK851981:ERN851994 FBG851981:FBJ851994 FLC851981:FLF851994 FUY851981:FVB851994 GEU851981:GEX851994 GOQ851981:GOT851994 GYM851981:GYP851994 HII851981:HIL851994 HSE851981:HSH851994 ICA851981:ICD851994 ILW851981:ILZ851994 IVS851981:IVV851994 JFO851981:JFR851994 JPK851981:JPN851994 JZG851981:JZJ851994 KJC851981:KJF851994 KSY851981:KTB851994 LCU851981:LCX851994 LMQ851981:LMT851994 LWM851981:LWP851994 MGI851981:MGL851994 MQE851981:MQH851994 NAA851981:NAD851994 NJW851981:NJZ851994 NTS851981:NTV851994 ODO851981:ODR851994 ONK851981:ONN851994 OXG851981:OXJ851994 PHC851981:PHF851994 PQY851981:PRB851994 QAU851981:QAX851994 QKQ851981:QKT851994 QUM851981:QUP851994 REI851981:REL851994 ROE851981:ROH851994 RYA851981:RYD851994 SHW851981:SHZ851994 SRS851981:SRV851994 TBO851981:TBR851994 TLK851981:TLN851994 TVG851981:TVJ851994 UFC851981:UFF851994 UOY851981:UPB851994 UYU851981:UYX851994 VIQ851981:VIT851994 VSM851981:VSP851994 WCI851981:WCL851994 WME851981:WMH851994 WWA851981:WWD851994 S917517:V917530 JO917517:JR917530 TK917517:TN917530 ADG917517:ADJ917530 ANC917517:ANF917530 AWY917517:AXB917530 BGU917517:BGX917530 BQQ917517:BQT917530 CAM917517:CAP917530 CKI917517:CKL917530 CUE917517:CUH917530 DEA917517:DED917530 DNW917517:DNZ917530 DXS917517:DXV917530 EHO917517:EHR917530 ERK917517:ERN917530 FBG917517:FBJ917530 FLC917517:FLF917530 FUY917517:FVB917530 GEU917517:GEX917530 GOQ917517:GOT917530 GYM917517:GYP917530 HII917517:HIL917530 HSE917517:HSH917530 ICA917517:ICD917530 ILW917517:ILZ917530 IVS917517:IVV917530 JFO917517:JFR917530 JPK917517:JPN917530 JZG917517:JZJ917530 KJC917517:KJF917530 KSY917517:KTB917530 LCU917517:LCX917530 LMQ917517:LMT917530 LWM917517:LWP917530 MGI917517:MGL917530 MQE917517:MQH917530 NAA917517:NAD917530 NJW917517:NJZ917530 NTS917517:NTV917530 ODO917517:ODR917530 ONK917517:ONN917530 OXG917517:OXJ917530 PHC917517:PHF917530 PQY917517:PRB917530 QAU917517:QAX917530 QKQ917517:QKT917530 QUM917517:QUP917530 REI917517:REL917530 ROE917517:ROH917530 RYA917517:RYD917530 SHW917517:SHZ917530 SRS917517:SRV917530 TBO917517:TBR917530 TLK917517:TLN917530 TVG917517:TVJ917530 UFC917517:UFF917530 UOY917517:UPB917530 UYU917517:UYX917530 VIQ917517:VIT917530 VSM917517:VSP917530 WCI917517:WCL917530 WME917517:WMH917530 WWA917517:WWD917530 S983053:V983066 JO983053:JR983066 TK983053:TN983066 ADG983053:ADJ983066 ANC983053:ANF983066 AWY983053:AXB983066 BGU983053:BGX983066 BQQ983053:BQT983066 CAM983053:CAP983066 CKI983053:CKL983066 CUE983053:CUH983066 DEA983053:DED983066 DNW983053:DNZ983066 DXS983053:DXV983066 EHO983053:EHR983066 ERK983053:ERN983066 FBG983053:FBJ983066 FLC983053:FLF983066 FUY983053:FVB983066 GEU983053:GEX983066 GOQ983053:GOT983066 GYM983053:GYP983066 HII983053:HIL983066 HSE983053:HSH983066 ICA983053:ICD983066 ILW983053:ILZ983066 IVS983053:IVV983066 JFO983053:JFR983066 JPK983053:JPN983066 JZG983053:JZJ983066 KJC983053:KJF983066 KSY983053:KTB983066 LCU983053:LCX983066 LMQ983053:LMT983066 LWM983053:LWP983066 MGI983053:MGL983066 MQE983053:MQH983066 NAA983053:NAD983066 NJW983053:NJZ983066 NTS983053:NTV983066 ODO983053:ODR983066 ONK983053:ONN983066 OXG983053:OXJ983066 PHC983053:PHF983066 PQY983053:PRB983066 QAU983053:QAX983066 QKQ983053:QKT983066 QUM983053:QUP983066 REI983053:REL983066 ROE983053:ROH983066 RYA983053:RYD983066 SHW983053:SHZ983066 SRS983053:SRV983066 TBO983053:TBR983066 TLK983053:TLN983066 TVG983053:TVJ983066 UFC983053:UFF983066 UOY983053:UPB983066 UYU983053:UYX983066 VIQ983053:VIT983066 VSM983053:VSP983066 WCI983053:WCL983066 WME983053:WMH983066 WWA983053:WWD983066" xr:uid="{00000000-0002-0000-0700-00001B000000}"/>
  </dataValidations>
  <printOptions horizontalCentered="1" verticalCentered="1"/>
  <pageMargins left="0.78740157480314965" right="0.78740157480314965" top="0.98425196850393704" bottom="0.98425196850393704" header="0.51181102362204722" footer="0.51181102362204722"/>
  <pageSetup paperSize="9" scale="74" orientation="landscape" r:id="rId1"/>
  <headerFooter alignWithMargins="0">
    <oddHeader>&amp;A</oddHeader>
    <oddFooter>&amp;L&amp;D&amp;C&amp;F&amp;RSeite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69">
    <tabColor theme="4" tint="0.79998168889431442"/>
    <pageSetUpPr fitToPage="1"/>
  </sheetPr>
  <dimension ref="A1:AX3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t="s">
        <v>974</v>
      </c>
      <c r="M1" s="1046"/>
      <c r="N1" s="1046"/>
      <c r="O1" s="1046"/>
      <c r="P1" s="1045" t="s">
        <v>975</v>
      </c>
      <c r="Q1" s="1046"/>
      <c r="R1" s="1046"/>
      <c r="S1" s="1046"/>
      <c r="T1" s="1045" t="s">
        <v>976</v>
      </c>
      <c r="U1" s="1046"/>
      <c r="V1" s="1046"/>
      <c r="W1" s="1046"/>
      <c r="X1" s="1045" t="s">
        <v>977</v>
      </c>
      <c r="Y1" s="1046"/>
      <c r="Z1" s="1046"/>
      <c r="AA1" s="1046"/>
      <c r="AB1" s="1045" t="s">
        <v>978</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61</v>
      </c>
      <c r="M3" s="1055" t="s">
        <v>187</v>
      </c>
      <c r="N3" s="1055" t="s">
        <v>188</v>
      </c>
      <c r="O3" s="1056" t="s">
        <v>492</v>
      </c>
      <c r="P3" s="1054" t="s">
        <v>62</v>
      </c>
      <c r="Q3" s="1055" t="s">
        <v>187</v>
      </c>
      <c r="R3" s="1055" t="s">
        <v>188</v>
      </c>
      <c r="S3" s="1056" t="s">
        <v>492</v>
      </c>
      <c r="T3" s="1054" t="s">
        <v>65</v>
      </c>
      <c r="U3" s="1055" t="s">
        <v>187</v>
      </c>
      <c r="V3" s="1055" t="s">
        <v>188</v>
      </c>
      <c r="W3" s="1056" t="s">
        <v>492</v>
      </c>
      <c r="X3" s="1054" t="s">
        <v>67</v>
      </c>
      <c r="Y3" s="1055" t="s">
        <v>187</v>
      </c>
      <c r="Z3" s="1055" t="s">
        <v>188</v>
      </c>
      <c r="AA3" s="1056" t="s">
        <v>492</v>
      </c>
      <c r="AB3" s="1054" t="s">
        <v>68</v>
      </c>
      <c r="AC3" s="1055" t="s">
        <v>187</v>
      </c>
      <c r="AD3" s="1055" t="s">
        <v>188</v>
      </c>
      <c r="AE3" s="1056" t="s">
        <v>492</v>
      </c>
      <c r="AF3" s="1080" t="s">
        <v>679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1099</v>
      </c>
      <c r="M4" s="1057">
        <v>0</v>
      </c>
      <c r="N4" s="1057">
        <v>0</v>
      </c>
      <c r="O4" s="1058">
        <v>0</v>
      </c>
      <c r="P4" s="1054" t="s">
        <v>1099</v>
      </c>
      <c r="Q4" s="1057">
        <v>0</v>
      </c>
      <c r="R4" s="1057">
        <v>0</v>
      </c>
      <c r="S4" s="1058">
        <v>0</v>
      </c>
      <c r="T4" s="1054" t="s">
        <v>1099</v>
      </c>
      <c r="U4" s="1057">
        <v>0</v>
      </c>
      <c r="V4" s="1057">
        <v>0</v>
      </c>
      <c r="W4" s="1058">
        <v>0</v>
      </c>
      <c r="X4" s="1054" t="s">
        <v>1099</v>
      </c>
      <c r="Y4" s="1057">
        <v>0</v>
      </c>
      <c r="Z4" s="1057">
        <v>0</v>
      </c>
      <c r="AA4" s="1058">
        <v>0</v>
      </c>
      <c r="AB4" s="1054" t="s">
        <v>1099</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t="s">
        <v>974</v>
      </c>
      <c r="B7" s="1059" t="s">
        <v>467</v>
      </c>
      <c r="C7" s="1060"/>
      <c r="D7" s="1061" t="s">
        <v>352</v>
      </c>
      <c r="E7" s="1062">
        <v>0</v>
      </c>
      <c r="F7" s="1063" t="s">
        <v>61</v>
      </c>
      <c r="G7" s="1064" t="s">
        <v>1099</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t="s">
        <v>975</v>
      </c>
      <c r="B8" s="1059"/>
      <c r="C8" s="1060"/>
      <c r="D8" s="1061" t="s">
        <v>352</v>
      </c>
      <c r="E8" s="1062">
        <v>0</v>
      </c>
      <c r="F8" s="1063" t="s">
        <v>62</v>
      </c>
      <c r="G8" s="1064" t="s">
        <v>1099</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t="s">
        <v>976</v>
      </c>
      <c r="B9" s="1059"/>
      <c r="C9" s="1060"/>
      <c r="D9" s="1061" t="s">
        <v>352</v>
      </c>
      <c r="E9" s="1062">
        <v>0</v>
      </c>
      <c r="F9" s="1063" t="s">
        <v>65</v>
      </c>
      <c r="G9" s="1064" t="s">
        <v>1099</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t="s">
        <v>977</v>
      </c>
      <c r="B10" s="1059"/>
      <c r="C10" s="1060"/>
      <c r="D10" s="1061" t="s">
        <v>352</v>
      </c>
      <c r="E10" s="1062">
        <v>0</v>
      </c>
      <c r="F10" s="1063" t="s">
        <v>67</v>
      </c>
      <c r="G10" s="1064" t="s">
        <v>1099</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t="s">
        <v>978</v>
      </c>
      <c r="B11" s="1059"/>
      <c r="C11" s="1060"/>
      <c r="D11" s="1061" t="s">
        <v>352</v>
      </c>
      <c r="E11" s="1062">
        <v>0</v>
      </c>
      <c r="F11" s="1063" t="s">
        <v>68</v>
      </c>
      <c r="G11" s="1064" t="s">
        <v>1099</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t="s">
        <v>998</v>
      </c>
      <c r="B12" s="1059" t="s">
        <v>468</v>
      </c>
      <c r="C12" s="1060" t="s">
        <v>469</v>
      </c>
      <c r="D12" s="1071" t="s">
        <v>470</v>
      </c>
      <c r="E12" s="1072" t="s">
        <v>352</v>
      </c>
      <c r="F12" s="1073" t="s">
        <v>56</v>
      </c>
      <c r="G12" s="1074" t="s">
        <v>1099</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3</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15.384615384615385</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15.384615384615385</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15.384615384615385</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15.384615384615385</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15.384615384615385</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766</v>
      </c>
      <c r="B20" s="1059" t="s">
        <v>469</v>
      </c>
      <c r="C20" s="1060" t="s">
        <v>469</v>
      </c>
      <c r="D20" s="1071" t="s">
        <v>470</v>
      </c>
      <c r="E20" s="1072" t="s">
        <v>352</v>
      </c>
      <c r="F20" s="1073" t="s">
        <v>3005</v>
      </c>
      <c r="G20" s="1074" t="s">
        <v>1099</v>
      </c>
      <c r="H20" s="1075" t="s">
        <v>352</v>
      </c>
      <c r="I20" s="1075" t="s">
        <v>352</v>
      </c>
      <c r="J20" s="1076">
        <v>1</v>
      </c>
      <c r="K20" s="1074" t="s">
        <v>340</v>
      </c>
      <c r="L20" s="1077">
        <v>15.846153846153847</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15.846153846153847</v>
      </c>
      <c r="Y20" s="1078">
        <v>1</v>
      </c>
      <c r="Z20" s="1079">
        <v>1.3582005896413567</v>
      </c>
      <c r="AA20" s="1073" t="s">
        <v>3472</v>
      </c>
      <c r="AB20" s="1077">
        <v>0</v>
      </c>
      <c r="AC20" s="1078">
        <v>1</v>
      </c>
      <c r="AD20" s="1079">
        <v>1.3582005896413567</v>
      </c>
      <c r="AE20" s="1073" t="s">
        <v>3472</v>
      </c>
      <c r="AF20" s="1302">
        <v>11.025697590884675</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744</v>
      </c>
      <c r="B21" s="1059" t="s">
        <v>469</v>
      </c>
      <c r="C21" s="1060" t="s">
        <v>469</v>
      </c>
      <c r="D21" s="1071" t="s">
        <v>470</v>
      </c>
      <c r="E21" s="1072" t="s">
        <v>352</v>
      </c>
      <c r="F21" s="1073" t="s">
        <v>3004</v>
      </c>
      <c r="G21" s="1074" t="s">
        <v>1099</v>
      </c>
      <c r="H21" s="1075" t="s">
        <v>352</v>
      </c>
      <c r="I21" s="1075" t="s">
        <v>352</v>
      </c>
      <c r="J21" s="1076">
        <v>1</v>
      </c>
      <c r="K21" s="1074" t="s">
        <v>340</v>
      </c>
      <c r="L21" s="1077">
        <v>0</v>
      </c>
      <c r="M21" s="1078">
        <v>1</v>
      </c>
      <c r="N21" s="1079">
        <v>1.3582005896413567</v>
      </c>
      <c r="O21" s="1073" t="s">
        <v>3472</v>
      </c>
      <c r="P21" s="1077">
        <v>15.846153846153847</v>
      </c>
      <c r="Q21" s="1078">
        <v>1</v>
      </c>
      <c r="R21" s="1079">
        <v>1.3582005896413567</v>
      </c>
      <c r="S21" s="1073" t="s">
        <v>3472</v>
      </c>
      <c r="T21" s="1077">
        <v>15.846153846153847</v>
      </c>
      <c r="U21" s="1078">
        <v>1</v>
      </c>
      <c r="V21" s="1079">
        <v>1.3582005896413567</v>
      </c>
      <c r="W21" s="1073" t="s">
        <v>3472</v>
      </c>
      <c r="X21" s="1077">
        <v>0</v>
      </c>
      <c r="Y21" s="1078">
        <v>1</v>
      </c>
      <c r="Z21" s="1079">
        <v>1.3582005896413567</v>
      </c>
      <c r="AA21" s="1073" t="s">
        <v>3472</v>
      </c>
      <c r="AB21" s="1077">
        <v>15.846153846153847</v>
      </c>
      <c r="AC21" s="1078">
        <v>1</v>
      </c>
      <c r="AD21" s="1079">
        <v>1.3582005896413567</v>
      </c>
      <c r="AE21" s="1073" t="s">
        <v>3472</v>
      </c>
      <c r="AF21" s="1302">
        <v>13.150697590884675</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174.71490028632641</v>
      </c>
      <c r="M22" s="1078">
        <v>1</v>
      </c>
      <c r="N22" s="1079">
        <v>1.2849840792941758</v>
      </c>
      <c r="O22" s="1073" t="s">
        <v>3473</v>
      </c>
      <c r="P22" s="1077">
        <v>208.38797720940332</v>
      </c>
      <c r="Q22" s="1078">
        <v>1</v>
      </c>
      <c r="R22" s="1079">
        <v>1.2849840792941758</v>
      </c>
      <c r="S22" s="1073" t="s">
        <v>3473</v>
      </c>
      <c r="T22" s="1077">
        <v>208.38797720940332</v>
      </c>
      <c r="U22" s="1078">
        <v>1</v>
      </c>
      <c r="V22" s="1079">
        <v>1.2849840792941758</v>
      </c>
      <c r="W22" s="1073" t="s">
        <v>3473</v>
      </c>
      <c r="X22" s="1077">
        <v>174.71490028632641</v>
      </c>
      <c r="Y22" s="1078">
        <v>1</v>
      </c>
      <c r="Z22" s="1079">
        <v>1.2849840792941758</v>
      </c>
      <c r="AA22" s="1073" t="s">
        <v>3473</v>
      </c>
      <c r="AB22" s="1077">
        <v>208.38797720940332</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28.46407827748844</v>
      </c>
      <c r="M23" s="1078">
        <v>1</v>
      </c>
      <c r="N23" s="1079">
        <v>2.0865051432908035</v>
      </c>
      <c r="O23" s="1073" t="s">
        <v>3474</v>
      </c>
      <c r="P23" s="1077">
        <v>33.68584768349762</v>
      </c>
      <c r="Q23" s="1078">
        <v>1</v>
      </c>
      <c r="R23" s="1079">
        <v>2.0865051432908035</v>
      </c>
      <c r="S23" s="1073" t="s">
        <v>3474</v>
      </c>
      <c r="T23" s="1077">
        <v>34.082094615959321</v>
      </c>
      <c r="U23" s="1078">
        <v>1</v>
      </c>
      <c r="V23" s="1079">
        <v>2.0865051432908035</v>
      </c>
      <c r="W23" s="1073" t="s">
        <v>3474</v>
      </c>
      <c r="X23" s="1077">
        <v>29.368388936152172</v>
      </c>
      <c r="Y23" s="1078">
        <v>1</v>
      </c>
      <c r="Z23" s="1079">
        <v>2.0865051432908035</v>
      </c>
      <c r="AA23" s="1073" t="s">
        <v>3474</v>
      </c>
      <c r="AB23" s="1077">
        <v>33.68584768349762</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11.025697590884675</v>
      </c>
      <c r="M27" s="1340"/>
      <c r="N27" s="1340"/>
      <c r="O27" s="1340"/>
      <c r="P27" s="1302">
        <v>13.150697590884675</v>
      </c>
      <c r="Q27" s="1340"/>
      <c r="R27" s="1340"/>
      <c r="S27" s="1340"/>
      <c r="T27" s="1302">
        <v>13.150697590884675</v>
      </c>
      <c r="U27" s="1340"/>
      <c r="V27" s="1340"/>
      <c r="W27" s="1340"/>
      <c r="X27" s="1302">
        <v>11.025697590884675</v>
      </c>
      <c r="Y27" s="1340"/>
      <c r="Z27" s="1340"/>
      <c r="AA27" s="1340"/>
      <c r="AB27" s="1341">
        <v>13.150697590884675</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conditionalFormatting sqref="AN12:AX23">
    <cfRule type="expression" dxfId="402" priority="3">
      <formula>MOD(ROW(),2)=0</formula>
    </cfRule>
  </conditionalFormatting>
  <conditionalFormatting sqref="AG12:AM23 D12:AE23">
    <cfRule type="expression" dxfId="401" priority="4">
      <formula>MOD(ROW(),2)=0</formula>
    </cfRule>
  </conditionalFormatting>
  <conditionalFormatting sqref="AN24:AX24">
    <cfRule type="expression" dxfId="400" priority="1">
      <formula>MOD(ROW(),2)=0</formula>
    </cfRule>
  </conditionalFormatting>
  <conditionalFormatting sqref="AG24:AM24 D24:AE24">
    <cfRule type="expression" dxfId="399" priority="2">
      <formula>MOD(ROW(),2)=0</formula>
    </cfRule>
  </conditionalFormatting>
  <dataValidations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CE1FB132-6CEE-4D9D-9363-C478A48B7371}"/>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4DD44D5D-21D1-41F6-9781-3607BA9AD345}"/>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70A1EBBF-EB64-4A39-828C-8400A31F68DB}"/>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C3B6C1EF-2CAC-442B-98E9-B6D6B16F883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0AD78DD8-33A3-4B1D-9C06-158D70A8215E}"/>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71310F5B-2D22-49DD-B1F3-406489D3E289}"/>
    <dataValidation allowBlank="1" showInputMessage="1" showErrorMessage="1" prompt="Do not change." sqref="AP7:AX11 AN3:AX4" xr:uid="{6AC8D946-C177-4A0C-BA6F-75955A4FC889}"/>
    <dataValidation allowBlank="1" showInputMessage="1" showErrorMessage="1" promptTitle="Remarks" prompt="A general comment (data source, calculation procedure, ...) can be made about each individual exchange. The remarks are added to the GeneralComment-field." sqref="AG3" xr:uid="{20A84891-0F65-4150-A1F8-2394484CA4AF}"/>
    <dataValidation allowBlank="1" showInputMessage="1" showErrorMessage="1" promptTitle="Do not change" prompt="This field is automatically updated from the names-list" sqref="AN20:AN24 AN12:AN19" xr:uid="{00000000-0002-0000-3300-000000000000}"/>
  </dataValidations>
  <pageMargins left="0.78740157499999996" right="0.78740157499999996" top="0.984251969" bottom="0.984251969" header="0.4921259845" footer="0.4921259845"/>
  <pageSetup paperSize="9" scale="4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7">
    <tabColor theme="4" tint="0.79998168889431442"/>
    <pageSetUpPr fitToPage="1"/>
  </sheetPr>
  <dimension ref="A1:AX35"/>
  <sheetViews>
    <sheetView zoomScale="130" zoomScaleNormal="130"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v>1314</v>
      </c>
      <c r="M1" s="1046"/>
      <c r="N1" s="1046"/>
      <c r="O1" s="1046"/>
      <c r="P1" s="1045">
        <v>1316</v>
      </c>
      <c r="Q1" s="1046"/>
      <c r="R1" s="1046"/>
      <c r="S1" s="1046"/>
      <c r="T1" s="1045">
        <v>1320</v>
      </c>
      <c r="U1" s="1046"/>
      <c r="V1" s="1046"/>
      <c r="W1" s="1046"/>
      <c r="X1" s="1045">
        <v>1326</v>
      </c>
      <c r="Y1" s="1046"/>
      <c r="Z1" s="1046"/>
      <c r="AA1" s="1046"/>
      <c r="AB1" s="1045">
        <v>1328</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63</v>
      </c>
      <c r="M3" s="1055" t="s">
        <v>187</v>
      </c>
      <c r="N3" s="1055" t="s">
        <v>188</v>
      </c>
      <c r="O3" s="1056" t="s">
        <v>492</v>
      </c>
      <c r="P3" s="1054" t="s">
        <v>64</v>
      </c>
      <c r="Q3" s="1055" t="s">
        <v>187</v>
      </c>
      <c r="R3" s="1055" t="s">
        <v>188</v>
      </c>
      <c r="S3" s="1056" t="s">
        <v>492</v>
      </c>
      <c r="T3" s="1054" t="s">
        <v>66</v>
      </c>
      <c r="U3" s="1055" t="s">
        <v>187</v>
      </c>
      <c r="V3" s="1055" t="s">
        <v>188</v>
      </c>
      <c r="W3" s="1056" t="s">
        <v>492</v>
      </c>
      <c r="X3" s="1054" t="s">
        <v>69</v>
      </c>
      <c r="Y3" s="1055" t="s">
        <v>187</v>
      </c>
      <c r="Z3" s="1055" t="s">
        <v>188</v>
      </c>
      <c r="AA3" s="1056" t="s">
        <v>492</v>
      </c>
      <c r="AB3" s="1054" t="s">
        <v>70</v>
      </c>
      <c r="AC3" s="1055" t="s">
        <v>187</v>
      </c>
      <c r="AD3" s="1055" t="s">
        <v>188</v>
      </c>
      <c r="AE3" s="1056" t="s">
        <v>492</v>
      </c>
      <c r="AF3" s="1080" t="s">
        <v>679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336</v>
      </c>
      <c r="M4" s="1057">
        <v>0</v>
      </c>
      <c r="N4" s="1057">
        <v>0</v>
      </c>
      <c r="O4" s="1058">
        <v>0</v>
      </c>
      <c r="P4" s="1054" t="s">
        <v>336</v>
      </c>
      <c r="Q4" s="1057">
        <v>0</v>
      </c>
      <c r="R4" s="1057">
        <v>0</v>
      </c>
      <c r="S4" s="1058">
        <v>0</v>
      </c>
      <c r="T4" s="1054" t="s">
        <v>336</v>
      </c>
      <c r="U4" s="1057">
        <v>0</v>
      </c>
      <c r="V4" s="1057">
        <v>0</v>
      </c>
      <c r="W4" s="1058">
        <v>0</v>
      </c>
      <c r="X4" s="1054" t="s">
        <v>336</v>
      </c>
      <c r="Y4" s="1057">
        <v>0</v>
      </c>
      <c r="Z4" s="1057">
        <v>0</v>
      </c>
      <c r="AA4" s="1058">
        <v>0</v>
      </c>
      <c r="AB4" s="1054" t="s">
        <v>336</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v>1314</v>
      </c>
      <c r="B7" s="1059" t="s">
        <v>467</v>
      </c>
      <c r="C7" s="1060"/>
      <c r="D7" s="1061" t="s">
        <v>352</v>
      </c>
      <c r="E7" s="1062">
        <v>0</v>
      </c>
      <c r="F7" s="1063" t="s">
        <v>63</v>
      </c>
      <c r="G7" s="1064" t="s">
        <v>336</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v>1316</v>
      </c>
      <c r="B8" s="1059"/>
      <c r="C8" s="1060"/>
      <c r="D8" s="1061" t="s">
        <v>352</v>
      </c>
      <c r="E8" s="1062">
        <v>0</v>
      </c>
      <c r="F8" s="1063" t="s">
        <v>64</v>
      </c>
      <c r="G8" s="1064" t="s">
        <v>336</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v>1320</v>
      </c>
      <c r="B9" s="1059"/>
      <c r="C9" s="1060"/>
      <c r="D9" s="1061" t="s">
        <v>352</v>
      </c>
      <c r="E9" s="1062">
        <v>0</v>
      </c>
      <c r="F9" s="1063" t="s">
        <v>66</v>
      </c>
      <c r="G9" s="1064" t="s">
        <v>336</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v>1326</v>
      </c>
      <c r="B10" s="1059"/>
      <c r="C10" s="1060"/>
      <c r="D10" s="1061" t="s">
        <v>352</v>
      </c>
      <c r="E10" s="1062">
        <v>0</v>
      </c>
      <c r="F10" s="1063" t="s">
        <v>69</v>
      </c>
      <c r="G10" s="1064" t="s">
        <v>336</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v>1328</v>
      </c>
      <c r="B11" s="1059"/>
      <c r="C11" s="1060"/>
      <c r="D11" s="1061" t="s">
        <v>352</v>
      </c>
      <c r="E11" s="1062">
        <v>0</v>
      </c>
      <c r="F11" s="1063" t="s">
        <v>70</v>
      </c>
      <c r="G11" s="1064" t="s">
        <v>336</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v>2291</v>
      </c>
      <c r="B12" s="1059" t="s">
        <v>468</v>
      </c>
      <c r="C12" s="1060" t="s">
        <v>469</v>
      </c>
      <c r="D12" s="1071" t="s">
        <v>470</v>
      </c>
      <c r="E12" s="1072" t="s">
        <v>352</v>
      </c>
      <c r="F12" s="1073" t="s">
        <v>56</v>
      </c>
      <c r="G12" s="1074" t="s">
        <v>336</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2</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16.666666666666668</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16.666666666666668</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16.666666666666668</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16.666666666666668</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16.666666666666668</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767</v>
      </c>
      <c r="B20" s="1059" t="s">
        <v>469</v>
      </c>
      <c r="C20" s="1060" t="s">
        <v>469</v>
      </c>
      <c r="D20" s="1071" t="s">
        <v>470</v>
      </c>
      <c r="E20" s="1072" t="s">
        <v>352</v>
      </c>
      <c r="F20" s="1073" t="s">
        <v>3030</v>
      </c>
      <c r="G20" s="1074" t="s">
        <v>465</v>
      </c>
      <c r="H20" s="1075" t="s">
        <v>352</v>
      </c>
      <c r="I20" s="1075" t="s">
        <v>352</v>
      </c>
      <c r="J20" s="1076">
        <v>1</v>
      </c>
      <c r="K20" s="1074" t="s">
        <v>340</v>
      </c>
      <c r="L20" s="1077">
        <v>17.166666666666668</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17.166666666666668</v>
      </c>
      <c r="Y20" s="1078">
        <v>1</v>
      </c>
      <c r="Z20" s="1079">
        <v>1.3582005896413567</v>
      </c>
      <c r="AA20" s="1073" t="s">
        <v>3472</v>
      </c>
      <c r="AB20" s="1077">
        <v>0</v>
      </c>
      <c r="AC20" s="1078">
        <v>1</v>
      </c>
      <c r="AD20" s="1079">
        <v>1.3582005896413567</v>
      </c>
      <c r="AE20" s="1073" t="s">
        <v>3472</v>
      </c>
      <c r="AF20" s="1302">
        <v>11.069869965884674</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769</v>
      </c>
      <c r="B21" s="1059" t="s">
        <v>469</v>
      </c>
      <c r="C21" s="1060" t="s">
        <v>469</v>
      </c>
      <c r="D21" s="1071" t="s">
        <v>470</v>
      </c>
      <c r="E21" s="1072" t="s">
        <v>352</v>
      </c>
      <c r="F21" s="1073" t="s">
        <v>3032</v>
      </c>
      <c r="G21" s="1074" t="s">
        <v>465</v>
      </c>
      <c r="H21" s="1075" t="s">
        <v>352</v>
      </c>
      <c r="I21" s="1075" t="s">
        <v>352</v>
      </c>
      <c r="J21" s="1076">
        <v>1</v>
      </c>
      <c r="K21" s="1074" t="s">
        <v>340</v>
      </c>
      <c r="L21" s="1077">
        <v>0</v>
      </c>
      <c r="M21" s="1078">
        <v>1</v>
      </c>
      <c r="N21" s="1079">
        <v>1.3582005896413567</v>
      </c>
      <c r="O21" s="1073" t="s">
        <v>3472</v>
      </c>
      <c r="P21" s="1077">
        <v>17.166666666666668</v>
      </c>
      <c r="Q21" s="1078">
        <v>1</v>
      </c>
      <c r="R21" s="1079">
        <v>1.3582005896413567</v>
      </c>
      <c r="S21" s="1073" t="s">
        <v>3472</v>
      </c>
      <c r="T21" s="1077">
        <v>17.166666666666668</v>
      </c>
      <c r="U21" s="1078">
        <v>1</v>
      </c>
      <c r="V21" s="1079">
        <v>1.3582005896413567</v>
      </c>
      <c r="W21" s="1073" t="s">
        <v>3472</v>
      </c>
      <c r="X21" s="1077">
        <v>0</v>
      </c>
      <c r="Y21" s="1078">
        <v>1</v>
      </c>
      <c r="Z21" s="1079">
        <v>1.3582005896413567</v>
      </c>
      <c r="AA21" s="1073" t="s">
        <v>3472</v>
      </c>
      <c r="AB21" s="1077">
        <v>17.166666666666668</v>
      </c>
      <c r="AC21" s="1078">
        <v>1</v>
      </c>
      <c r="AD21" s="1079">
        <v>1.3582005896413567</v>
      </c>
      <c r="AE21" s="1073" t="s">
        <v>3472</v>
      </c>
      <c r="AF21" s="1302">
        <v>13.194869965884674</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190.03276774768693</v>
      </c>
      <c r="M22" s="1078">
        <v>1</v>
      </c>
      <c r="N22" s="1079">
        <v>1.2849840792941758</v>
      </c>
      <c r="O22" s="1073" t="s">
        <v>3473</v>
      </c>
      <c r="P22" s="1077">
        <v>226.51193441435359</v>
      </c>
      <c r="Q22" s="1078">
        <v>1</v>
      </c>
      <c r="R22" s="1079">
        <v>1.2849840792941758</v>
      </c>
      <c r="S22" s="1073" t="s">
        <v>3473</v>
      </c>
      <c r="T22" s="1077">
        <v>226.51193441435359</v>
      </c>
      <c r="U22" s="1078">
        <v>1</v>
      </c>
      <c r="V22" s="1079">
        <v>1.2849840792941758</v>
      </c>
      <c r="W22" s="1073" t="s">
        <v>3473</v>
      </c>
      <c r="X22" s="1077">
        <v>190.03276774768693</v>
      </c>
      <c r="Y22" s="1078">
        <v>1</v>
      </c>
      <c r="Z22" s="1079">
        <v>1.2849840792941758</v>
      </c>
      <c r="AA22" s="1073" t="s">
        <v>3473</v>
      </c>
      <c r="AB22" s="1077">
        <v>226.51193441435359</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30.415312568479205</v>
      </c>
      <c r="M23" s="1078">
        <v>1</v>
      </c>
      <c r="N23" s="1079">
        <v>2.0865051432908035</v>
      </c>
      <c r="O23" s="1073" t="s">
        <v>3474</v>
      </c>
      <c r="P23" s="1077">
        <v>36.072229424989146</v>
      </c>
      <c r="Q23" s="1078">
        <v>1</v>
      </c>
      <c r="R23" s="1079">
        <v>2.0865051432908035</v>
      </c>
      <c r="S23" s="1073" t="s">
        <v>3474</v>
      </c>
      <c r="T23" s="1077">
        <v>36.501496935155991</v>
      </c>
      <c r="U23" s="1078">
        <v>1</v>
      </c>
      <c r="V23" s="1079">
        <v>2.0865051432908035</v>
      </c>
      <c r="W23" s="1073" t="s">
        <v>3474</v>
      </c>
      <c r="X23" s="1077">
        <v>31.394982448698244</v>
      </c>
      <c r="Y23" s="1078">
        <v>1</v>
      </c>
      <c r="Z23" s="1079">
        <v>2.0865051432908035</v>
      </c>
      <c r="AA23" s="1073" t="s">
        <v>3474</v>
      </c>
      <c r="AB23" s="1077">
        <v>36.072229424989146</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11.069869965884674</v>
      </c>
      <c r="M27" s="1340"/>
      <c r="N27" s="1340"/>
      <c r="O27" s="1340"/>
      <c r="P27" s="1302">
        <v>13.194869965884674</v>
      </c>
      <c r="Q27" s="1340"/>
      <c r="R27" s="1340"/>
      <c r="S27" s="1340"/>
      <c r="T27" s="1302">
        <v>13.194869965884674</v>
      </c>
      <c r="U27" s="1340"/>
      <c r="V27" s="1340"/>
      <c r="W27" s="1340"/>
      <c r="X27" s="1302">
        <v>11.069869965884674</v>
      </c>
      <c r="Y27" s="1340"/>
      <c r="Z27" s="1340"/>
      <c r="AA27" s="1340"/>
      <c r="AB27" s="1341">
        <v>13.194869965884674</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phoneticPr fontId="0" type="noConversion"/>
  <conditionalFormatting sqref="AN12:AX23">
    <cfRule type="expression" dxfId="398" priority="3">
      <formula>MOD(ROW(),2)=0</formula>
    </cfRule>
  </conditionalFormatting>
  <conditionalFormatting sqref="AG12:AM23 D12:AE23">
    <cfRule type="expression" dxfId="397" priority="4">
      <formula>MOD(ROW(),2)=0</formula>
    </cfRule>
  </conditionalFormatting>
  <conditionalFormatting sqref="AN24:AX24">
    <cfRule type="expression" dxfId="396" priority="1">
      <formula>MOD(ROW(),2)=0</formula>
    </cfRule>
  </conditionalFormatting>
  <conditionalFormatting sqref="AG24:AM24 D24:AE24">
    <cfRule type="expression" dxfId="395" priority="2">
      <formula>MOD(ROW(),2)=0</formula>
    </cfRule>
  </conditionalFormatting>
  <dataValidations disablePrompts="1"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47BD1E09-4F97-4CF5-8581-CAC8B9617F1A}"/>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432B0C6F-4124-471A-A86D-D10175790F3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5B0C8F7B-2B7C-4760-8F96-A72B8DBB5CB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650C00B2-F810-4B97-A0D3-07385B7E25D4}"/>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250E2233-782A-4A4F-B970-9ED7E638BD3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E461C408-00FC-4F27-996F-1B0D08F1D7B9}"/>
    <dataValidation allowBlank="1" showInputMessage="1" showErrorMessage="1" prompt="Do not change." sqref="AP7:AX11 AN3:AX4" xr:uid="{AC86F9D8-236E-4614-926E-469FA9CCC9C8}"/>
    <dataValidation allowBlank="1" showInputMessage="1" showErrorMessage="1" promptTitle="Remarks" prompt="A general comment (data source, calculation procedure, ...) can be made about each individual exchange. The remarks are added to the GeneralComment-field." sqref="AG3" xr:uid="{06329053-2C7C-4657-8715-625F52C7730D}"/>
    <dataValidation allowBlank="1" showInputMessage="1" showErrorMessage="1" promptTitle="Do not change" prompt="This field is automatically updated from the names-list" sqref="AN12:AN17 AN18:AN24" xr:uid="{00000000-0002-0000-3400-000000000000}"/>
  </dataValidations>
  <pageMargins left="0.78740157499999996" right="0.78740157499999996" top="0.984251969" bottom="0.984251969" header="0.4921259845" footer="0.4921259845"/>
  <pageSetup paperSize="9" scale="38" orientation="landscape" r:id="rId1"/>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70">
    <tabColor theme="4" tint="0.79998168889431442"/>
    <pageSetUpPr fitToPage="1"/>
  </sheetPr>
  <dimension ref="A1:BB3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customWidth="1" outlineLevel="1"/>
    <col min="35" max="35" width="50.7109375" style="1107" customWidth="1" outlineLevel="1"/>
    <col min="36" max="36" width="11.42578125" style="1080"/>
    <col min="37" max="37" width="30.7109375" style="1192" customWidth="1"/>
    <col min="38" max="38" width="4.140625" style="1192" customWidth="1"/>
    <col min="39" max="39" width="4.42578125" style="1192" customWidth="1"/>
    <col min="40" max="40" width="4.28515625" style="1192" customWidth="1"/>
    <col min="41" max="41" width="4" style="1192" customWidth="1"/>
    <col min="42" max="42" width="3.7109375" style="1192" customWidth="1"/>
    <col min="43" max="43" width="4.28515625" style="1192" customWidth="1"/>
    <col min="44" max="44" width="3.42578125" style="1192" customWidth="1" outlineLevel="1"/>
    <col min="45" max="45" width="4.7109375" style="1080" customWidth="1" outlineLevel="1"/>
    <col min="46" max="47" width="5.42578125" style="1080" customWidth="1" outlineLevel="1"/>
    <col min="48" max="48" width="14.85546875" style="1080" customWidth="1" outlineLevel="1"/>
    <col min="49" max="49" width="4.28515625" style="1080" customWidth="1" outlineLevel="1"/>
    <col min="50" max="50" width="4" style="1080" customWidth="1" outlineLevel="1"/>
    <col min="51" max="52" width="4.42578125" style="1080" customWidth="1" outlineLevel="1"/>
    <col min="53" max="53" width="4.28515625" style="1080" customWidth="1" outlineLevel="1"/>
    <col min="54" max="54" width="4.42578125" style="1080" customWidth="1" outlineLevel="1"/>
    <col min="55" max="16384" width="11.42578125" style="1203"/>
  </cols>
  <sheetData>
    <row r="1" spans="1:54">
      <c r="A1" s="1041"/>
      <c r="B1" s="1042"/>
      <c r="C1" s="1043"/>
      <c r="D1" s="1041"/>
      <c r="E1" s="1041"/>
      <c r="F1" s="1044" t="s">
        <v>456</v>
      </c>
      <c r="G1" s="1041"/>
      <c r="H1" s="1041"/>
      <c r="I1" s="1041"/>
      <c r="J1" s="1041"/>
      <c r="K1" s="1041"/>
      <c r="L1" s="1045" t="s">
        <v>959</v>
      </c>
      <c r="M1" s="1046"/>
      <c r="N1" s="1046"/>
      <c r="O1" s="1046"/>
      <c r="P1" s="1045" t="s">
        <v>960</v>
      </c>
      <c r="Q1" s="1046"/>
      <c r="R1" s="1046"/>
      <c r="S1" s="1046"/>
      <c r="T1" s="1045" t="s">
        <v>961</v>
      </c>
      <c r="U1" s="1046"/>
      <c r="V1" s="1046"/>
      <c r="W1" s="1046"/>
      <c r="X1" s="1045" t="s">
        <v>962</v>
      </c>
      <c r="Y1" s="1046"/>
      <c r="Z1" s="1046"/>
      <c r="AA1" s="1046"/>
      <c r="AB1" s="1045" t="s">
        <v>963</v>
      </c>
      <c r="AC1" s="1046"/>
      <c r="AD1" s="1046"/>
      <c r="AE1" s="1046"/>
      <c r="AF1" s="1045" t="s">
        <v>1673</v>
      </c>
      <c r="AG1" s="1046"/>
      <c r="AH1" s="1046"/>
      <c r="AI1" s="1046"/>
      <c r="AK1" s="1080"/>
      <c r="AL1" s="1523"/>
      <c r="AM1" s="1523"/>
      <c r="AN1" s="1523"/>
      <c r="AO1" s="1523"/>
      <c r="AP1" s="1523"/>
      <c r="AQ1" s="1523"/>
      <c r="AR1" s="1081"/>
      <c r="AS1" s="1081"/>
      <c r="AT1" s="1081"/>
      <c r="AU1" s="1081"/>
      <c r="AV1" s="1081"/>
    </row>
    <row r="2" spans="1:54">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K2" s="1081"/>
      <c r="AL2" s="1081"/>
      <c r="AM2" s="1081"/>
      <c r="AN2" s="1081"/>
      <c r="AO2" s="1081"/>
      <c r="AP2" s="1081"/>
      <c r="AQ2" s="1081"/>
      <c r="AR2" s="1081"/>
    </row>
    <row r="3" spans="1:54" ht="104.25" customHeight="1">
      <c r="A3" s="1050" t="s">
        <v>344</v>
      </c>
      <c r="B3" s="1051"/>
      <c r="C3" s="1043">
        <v>401</v>
      </c>
      <c r="D3" s="1052" t="s">
        <v>458</v>
      </c>
      <c r="E3" s="1052" t="s">
        <v>459</v>
      </c>
      <c r="F3" s="1053" t="s">
        <v>460</v>
      </c>
      <c r="G3" s="1052" t="s">
        <v>461</v>
      </c>
      <c r="H3" s="1052" t="s">
        <v>462</v>
      </c>
      <c r="I3" s="1052" t="s">
        <v>463</v>
      </c>
      <c r="J3" s="1052" t="s">
        <v>464</v>
      </c>
      <c r="K3" s="1052" t="s">
        <v>337</v>
      </c>
      <c r="L3" s="1054" t="s">
        <v>63</v>
      </c>
      <c r="M3" s="1055" t="s">
        <v>187</v>
      </c>
      <c r="N3" s="1055" t="s">
        <v>188</v>
      </c>
      <c r="O3" s="1056" t="s">
        <v>492</v>
      </c>
      <c r="P3" s="1054" t="s">
        <v>64</v>
      </c>
      <c r="Q3" s="1055" t="s">
        <v>187</v>
      </c>
      <c r="R3" s="1055" t="s">
        <v>188</v>
      </c>
      <c r="S3" s="1056" t="s">
        <v>492</v>
      </c>
      <c r="T3" s="1054" t="s">
        <v>66</v>
      </c>
      <c r="U3" s="1055" t="s">
        <v>187</v>
      </c>
      <c r="V3" s="1055" t="s">
        <v>188</v>
      </c>
      <c r="W3" s="1056" t="s">
        <v>492</v>
      </c>
      <c r="X3" s="1054" t="s">
        <v>69</v>
      </c>
      <c r="Y3" s="1055" t="s">
        <v>187</v>
      </c>
      <c r="Z3" s="1055" t="s">
        <v>188</v>
      </c>
      <c r="AA3" s="1056" t="s">
        <v>492</v>
      </c>
      <c r="AB3" s="1054" t="s">
        <v>70</v>
      </c>
      <c r="AC3" s="1055" t="s">
        <v>187</v>
      </c>
      <c r="AD3" s="1055" t="s">
        <v>188</v>
      </c>
      <c r="AE3" s="1056" t="s">
        <v>492</v>
      </c>
      <c r="AF3" s="1054" t="s">
        <v>1571</v>
      </c>
      <c r="AG3" s="1055" t="s">
        <v>187</v>
      </c>
      <c r="AH3" s="1055" t="s">
        <v>188</v>
      </c>
      <c r="AI3" s="1056" t="s">
        <v>492</v>
      </c>
      <c r="AJ3" s="1080" t="s">
        <v>679</v>
      </c>
      <c r="AK3" s="1082" t="s">
        <v>1953</v>
      </c>
      <c r="AL3" s="1083" t="s">
        <v>1954</v>
      </c>
      <c r="AM3" s="1083" t="s">
        <v>1955</v>
      </c>
      <c r="AN3" s="1083" t="s">
        <v>1956</v>
      </c>
      <c r="AO3" s="1083" t="s">
        <v>1957</v>
      </c>
      <c r="AP3" s="1083" t="s">
        <v>1958</v>
      </c>
      <c r="AQ3" s="1083" t="s">
        <v>1959</v>
      </c>
      <c r="AR3" s="1084" t="s">
        <v>180</v>
      </c>
      <c r="AS3" s="1084" t="s">
        <v>1960</v>
      </c>
      <c r="AT3" s="1084" t="s">
        <v>182</v>
      </c>
      <c r="AU3" s="1084" t="s">
        <v>332</v>
      </c>
      <c r="AV3" s="1084" t="s">
        <v>1961</v>
      </c>
      <c r="AW3" s="1085" t="s">
        <v>1954</v>
      </c>
      <c r="AX3" s="1085" t="s">
        <v>1955</v>
      </c>
      <c r="AY3" s="1085" t="s">
        <v>1956</v>
      </c>
      <c r="AZ3" s="1085" t="s">
        <v>1957</v>
      </c>
      <c r="BA3" s="1085" t="s">
        <v>1958</v>
      </c>
      <c r="BB3" s="1085" t="s">
        <v>1959</v>
      </c>
    </row>
    <row r="4" spans="1:54" ht="13.5" customHeight="1">
      <c r="A4" s="1041"/>
      <c r="B4" s="1051"/>
      <c r="C4" s="1043">
        <v>662</v>
      </c>
      <c r="D4" s="1053"/>
      <c r="E4" s="1053"/>
      <c r="F4" s="1053" t="s">
        <v>461</v>
      </c>
      <c r="G4" s="1053"/>
      <c r="H4" s="1053"/>
      <c r="I4" s="1053"/>
      <c r="J4" s="1053"/>
      <c r="K4" s="1053"/>
      <c r="L4" s="1054" t="s">
        <v>465</v>
      </c>
      <c r="M4" s="1057">
        <v>0</v>
      </c>
      <c r="N4" s="1057">
        <v>0</v>
      </c>
      <c r="O4" s="1058">
        <v>0</v>
      </c>
      <c r="P4" s="1054" t="s">
        <v>465</v>
      </c>
      <c r="Q4" s="1057">
        <v>0</v>
      </c>
      <c r="R4" s="1057">
        <v>0</v>
      </c>
      <c r="S4" s="1058">
        <v>0</v>
      </c>
      <c r="T4" s="1054" t="s">
        <v>465</v>
      </c>
      <c r="U4" s="1057">
        <v>0</v>
      </c>
      <c r="V4" s="1057">
        <v>0</v>
      </c>
      <c r="W4" s="1058">
        <v>0</v>
      </c>
      <c r="X4" s="1054" t="s">
        <v>465</v>
      </c>
      <c r="Y4" s="1057">
        <v>0</v>
      </c>
      <c r="Z4" s="1057">
        <v>0</v>
      </c>
      <c r="AA4" s="1058">
        <v>0</v>
      </c>
      <c r="AB4" s="1054" t="s">
        <v>465</v>
      </c>
      <c r="AC4" s="1057"/>
      <c r="AD4" s="1057"/>
      <c r="AE4" s="1058"/>
      <c r="AF4" s="1054" t="s">
        <v>465</v>
      </c>
      <c r="AG4" s="1057"/>
      <c r="AH4" s="1057"/>
      <c r="AI4" s="1058"/>
      <c r="AK4" s="1086"/>
      <c r="AL4" s="1087" t="s">
        <v>192</v>
      </c>
      <c r="AM4" s="1082"/>
      <c r="AN4" s="1082"/>
      <c r="AO4" s="1082"/>
      <c r="AP4" s="1082"/>
      <c r="AQ4" s="1082"/>
      <c r="AR4" s="1088"/>
      <c r="AS4" s="1088"/>
      <c r="AT4" s="1088" t="s">
        <v>190</v>
      </c>
      <c r="AU4" s="1088" t="s">
        <v>190</v>
      </c>
      <c r="AV4" s="1089"/>
      <c r="AW4" s="1090"/>
      <c r="AX4" s="1090"/>
      <c r="AY4" s="1090"/>
      <c r="AZ4" s="1090"/>
      <c r="BA4" s="1090"/>
      <c r="BB4" s="1090"/>
    </row>
    <row r="5" spans="1:54">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F5" s="1054">
        <v>1</v>
      </c>
      <c r="AG5" s="1057"/>
      <c r="AH5" s="1057"/>
      <c r="AI5" s="1058"/>
      <c r="AK5" s="1086"/>
      <c r="AL5" s="1082"/>
      <c r="AM5" s="1082"/>
      <c r="AN5" s="1082"/>
      <c r="AO5" s="1082"/>
      <c r="AP5" s="1082"/>
      <c r="AQ5" s="1082"/>
      <c r="AR5" s="1089"/>
      <c r="AS5" s="1089"/>
      <c r="AT5" s="1089"/>
      <c r="AU5" s="1089"/>
      <c r="AV5" s="1089"/>
      <c r="AW5" s="1090"/>
      <c r="AX5" s="1090"/>
      <c r="AY5" s="1090"/>
      <c r="AZ5" s="1090"/>
      <c r="BA5" s="1090"/>
      <c r="BB5" s="1090"/>
    </row>
    <row r="6" spans="1:54">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54" t="s">
        <v>466</v>
      </c>
      <c r="AG6" s="1057"/>
      <c r="AH6" s="1057"/>
      <c r="AI6" s="1058"/>
      <c r="AJ6" s="1080" t="s">
        <v>339</v>
      </c>
      <c r="AK6" s="1086"/>
      <c r="AL6" s="1091"/>
      <c r="AM6" s="1091"/>
      <c r="AN6" s="1091"/>
      <c r="AO6" s="1091"/>
      <c r="AP6" s="1091"/>
      <c r="AQ6" s="1091"/>
      <c r="AR6" s="1089"/>
      <c r="AS6" s="1089"/>
      <c r="AT6" s="1092"/>
      <c r="AU6" s="1092"/>
      <c r="AV6" s="1093"/>
      <c r="AW6" s="1090"/>
      <c r="AX6" s="1090"/>
      <c r="AY6" s="1090"/>
      <c r="AZ6" s="1090"/>
      <c r="BA6" s="1090"/>
      <c r="BB6" s="1090"/>
    </row>
    <row r="7" spans="1:54" ht="24">
      <c r="A7" s="1045" t="s">
        <v>959</v>
      </c>
      <c r="B7" s="1059" t="s">
        <v>467</v>
      </c>
      <c r="C7" s="1060"/>
      <c r="D7" s="1061" t="s">
        <v>352</v>
      </c>
      <c r="E7" s="1062">
        <v>0</v>
      </c>
      <c r="F7" s="1063" t="s">
        <v>63</v>
      </c>
      <c r="G7" s="1064" t="s">
        <v>465</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K7" s="1086"/>
      <c r="AL7" s="1082"/>
      <c r="AM7" s="1082"/>
      <c r="AN7" s="1082"/>
      <c r="AO7" s="1082"/>
      <c r="AP7" s="1082"/>
      <c r="AQ7" s="1082"/>
      <c r="AR7" s="1089"/>
      <c r="AS7" s="1089"/>
      <c r="AT7" s="1089"/>
      <c r="AU7" s="1089"/>
      <c r="AV7" s="1089"/>
      <c r="AW7" s="1089"/>
      <c r="AX7" s="1089"/>
      <c r="AY7" s="1089"/>
      <c r="AZ7" s="1089"/>
      <c r="BA7" s="1089"/>
      <c r="BB7" s="1089"/>
    </row>
    <row r="8" spans="1:54" ht="24">
      <c r="A8" s="1045" t="s">
        <v>960</v>
      </c>
      <c r="B8" s="1059"/>
      <c r="C8" s="1060"/>
      <c r="D8" s="1061" t="s">
        <v>352</v>
      </c>
      <c r="E8" s="1062">
        <v>0</v>
      </c>
      <c r="F8" s="1063" t="s">
        <v>64</v>
      </c>
      <c r="G8" s="1064" t="s">
        <v>465</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K8" s="1086"/>
      <c r="AL8" s="1082"/>
      <c r="AM8" s="1082"/>
      <c r="AN8" s="1082"/>
      <c r="AO8" s="1082"/>
      <c r="AP8" s="1082"/>
      <c r="AQ8" s="1082"/>
      <c r="AR8" s="1089"/>
      <c r="AS8" s="1089"/>
      <c r="AT8" s="1089"/>
      <c r="AU8" s="1089"/>
      <c r="AV8" s="1089"/>
      <c r="AW8" s="1089"/>
      <c r="AX8" s="1089"/>
      <c r="AY8" s="1089"/>
      <c r="AZ8" s="1089"/>
      <c r="BA8" s="1089"/>
      <c r="BB8" s="1089"/>
    </row>
    <row r="9" spans="1:54">
      <c r="A9" s="1045" t="s">
        <v>961</v>
      </c>
      <c r="B9" s="1059"/>
      <c r="C9" s="1060"/>
      <c r="D9" s="1061" t="s">
        <v>352</v>
      </c>
      <c r="E9" s="1062">
        <v>0</v>
      </c>
      <c r="F9" s="1063" t="s">
        <v>66</v>
      </c>
      <c r="G9" s="1064" t="s">
        <v>465</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K9" s="1086"/>
      <c r="AL9" s="1082"/>
      <c r="AM9" s="1082"/>
      <c r="AN9" s="1082"/>
      <c r="AO9" s="1082"/>
      <c r="AP9" s="1082"/>
      <c r="AQ9" s="1082"/>
      <c r="AR9" s="1089"/>
      <c r="AS9" s="1089"/>
      <c r="AT9" s="1089"/>
      <c r="AU9" s="1089"/>
      <c r="AV9" s="1089"/>
      <c r="AW9" s="1089"/>
      <c r="AX9" s="1089"/>
      <c r="AY9" s="1089"/>
      <c r="AZ9" s="1089"/>
      <c r="BA9" s="1089"/>
      <c r="BB9" s="1089"/>
    </row>
    <row r="10" spans="1:54" ht="24">
      <c r="A10" s="1045" t="s">
        <v>962</v>
      </c>
      <c r="B10" s="1059"/>
      <c r="C10" s="1060"/>
      <c r="D10" s="1061" t="s">
        <v>352</v>
      </c>
      <c r="E10" s="1062">
        <v>0</v>
      </c>
      <c r="F10" s="1063" t="s">
        <v>69</v>
      </c>
      <c r="G10" s="1064" t="s">
        <v>465</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K10" s="1086"/>
      <c r="AL10" s="1082"/>
      <c r="AM10" s="1082"/>
      <c r="AN10" s="1082"/>
      <c r="AO10" s="1082"/>
      <c r="AP10" s="1082"/>
      <c r="AQ10" s="1082"/>
      <c r="AR10" s="1089"/>
      <c r="AS10" s="1089"/>
      <c r="AT10" s="1089"/>
      <c r="AU10" s="1089"/>
      <c r="AV10" s="1089"/>
      <c r="AW10" s="1089"/>
      <c r="AX10" s="1089"/>
      <c r="AY10" s="1089"/>
      <c r="AZ10" s="1089"/>
      <c r="BA10" s="1089"/>
      <c r="BB10" s="1089"/>
    </row>
    <row r="11" spans="1:54" ht="24">
      <c r="A11" s="1045" t="s">
        <v>963</v>
      </c>
      <c r="B11" s="1059"/>
      <c r="C11" s="1060"/>
      <c r="D11" s="1061" t="s">
        <v>352</v>
      </c>
      <c r="E11" s="1062">
        <v>0</v>
      </c>
      <c r="F11" s="1063" t="s">
        <v>70</v>
      </c>
      <c r="G11" s="1064" t="s">
        <v>465</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K11" s="1086"/>
      <c r="AL11" s="1082"/>
      <c r="AM11" s="1082"/>
      <c r="AN11" s="1082"/>
      <c r="AO11" s="1082"/>
      <c r="AP11" s="1082"/>
      <c r="AQ11" s="1082"/>
      <c r="AR11" s="1089"/>
      <c r="AS11" s="1089"/>
      <c r="AT11" s="1089"/>
      <c r="AU11" s="1089"/>
      <c r="AV11" s="1089"/>
      <c r="AW11" s="1089"/>
      <c r="AX11" s="1089"/>
      <c r="AY11" s="1089"/>
      <c r="AZ11" s="1089"/>
      <c r="BA11" s="1089"/>
      <c r="BB11" s="1089"/>
    </row>
    <row r="12" spans="1:54" ht="24">
      <c r="A12" s="1045" t="s">
        <v>1673</v>
      </c>
      <c r="B12" s="1059"/>
      <c r="C12" s="1060"/>
      <c r="D12" s="1061" t="s">
        <v>352</v>
      </c>
      <c r="E12" s="1062">
        <v>0</v>
      </c>
      <c r="F12" s="1063" t="s">
        <v>1571</v>
      </c>
      <c r="G12" s="1064" t="s">
        <v>465</v>
      </c>
      <c r="H12" s="1065" t="s">
        <v>352</v>
      </c>
      <c r="I12" s="1065" t="s">
        <v>352</v>
      </c>
      <c r="J12" s="1066">
        <v>1</v>
      </c>
      <c r="K12" s="1064" t="s">
        <v>466</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K12" s="1086"/>
      <c r="AL12" s="1082"/>
      <c r="AM12" s="1082"/>
      <c r="AN12" s="1082"/>
      <c r="AO12" s="1082"/>
      <c r="AP12" s="1082"/>
      <c r="AQ12" s="1082"/>
      <c r="AR12" s="1089"/>
      <c r="AS12" s="1089"/>
      <c r="AT12" s="1089"/>
      <c r="AU12" s="1089"/>
      <c r="AV12" s="1089"/>
      <c r="AW12" s="1089"/>
      <c r="AX12" s="1089"/>
      <c r="AY12" s="1089"/>
      <c r="AZ12" s="1089"/>
      <c r="BA12" s="1089"/>
      <c r="BB12" s="1089"/>
    </row>
    <row r="13" spans="1:54">
      <c r="A13" s="1045" t="s">
        <v>995</v>
      </c>
      <c r="B13" s="1059" t="s">
        <v>468</v>
      </c>
      <c r="C13" s="1060" t="s">
        <v>469</v>
      </c>
      <c r="D13" s="1071" t="s">
        <v>470</v>
      </c>
      <c r="E13" s="1072" t="s">
        <v>352</v>
      </c>
      <c r="F13" s="1073" t="s">
        <v>3476</v>
      </c>
      <c r="G13" s="1074" t="s">
        <v>1830</v>
      </c>
      <c r="H13" s="1075" t="s">
        <v>352</v>
      </c>
      <c r="I13" s="1075" t="s">
        <v>352</v>
      </c>
      <c r="J13" s="1076">
        <v>0</v>
      </c>
      <c r="K13" s="1074" t="s">
        <v>605</v>
      </c>
      <c r="L13" s="1077">
        <v>0.04</v>
      </c>
      <c r="M13" s="1078">
        <v>1</v>
      </c>
      <c r="N13" s="1079">
        <v>1.2849840792941758</v>
      </c>
      <c r="O13" s="1073" t="s">
        <v>3477</v>
      </c>
      <c r="P13" s="1077">
        <v>0.04</v>
      </c>
      <c r="Q13" s="1078">
        <v>1</v>
      </c>
      <c r="R13" s="1079">
        <v>1.2849840792941758</v>
      </c>
      <c r="S13" s="1073" t="s">
        <v>3477</v>
      </c>
      <c r="T13" s="1077">
        <v>1.02</v>
      </c>
      <c r="U13" s="1078">
        <v>1</v>
      </c>
      <c r="V13" s="1079">
        <v>1.2849840792941758</v>
      </c>
      <c r="W13" s="1073" t="s">
        <v>3477</v>
      </c>
      <c r="X13" s="1077">
        <v>0.23</v>
      </c>
      <c r="Y13" s="1078">
        <v>1</v>
      </c>
      <c r="Z13" s="1079">
        <v>1.2849840792941758</v>
      </c>
      <c r="AA13" s="1073" t="s">
        <v>3477</v>
      </c>
      <c r="AB13" s="1077">
        <v>0.23</v>
      </c>
      <c r="AC13" s="1078">
        <v>1</v>
      </c>
      <c r="AD13" s="1079">
        <v>1.2849840792941758</v>
      </c>
      <c r="AE13" s="1073" t="s">
        <v>3477</v>
      </c>
      <c r="AF13" s="1077">
        <v>36.033000000000001</v>
      </c>
      <c r="AG13" s="1078">
        <v>1</v>
      </c>
      <c r="AH13" s="1079">
        <v>1.1000000000000001</v>
      </c>
      <c r="AI13" s="1073" t="s">
        <v>3477</v>
      </c>
      <c r="AJ13" s="1302"/>
      <c r="AK13" s="1041" t="s">
        <v>1611</v>
      </c>
      <c r="AL13" s="1094">
        <v>3</v>
      </c>
      <c r="AM13" s="1094">
        <v>4</v>
      </c>
      <c r="AN13" s="1094">
        <v>3</v>
      </c>
      <c r="AO13" s="1094">
        <v>1</v>
      </c>
      <c r="AP13" s="1094">
        <v>1</v>
      </c>
      <c r="AQ13" s="1094">
        <v>5</v>
      </c>
      <c r="AR13" s="1089">
        <v>2</v>
      </c>
      <c r="AS13" s="1089">
        <v>1.05</v>
      </c>
      <c r="AT13" s="1093">
        <v>1.2788404103505406</v>
      </c>
      <c r="AU13" s="1093">
        <v>1.2849840792941758</v>
      </c>
      <c r="AV13" s="1093" t="s">
        <v>3333</v>
      </c>
      <c r="AW13" s="1095">
        <v>1.1000000000000001</v>
      </c>
      <c r="AX13" s="1095">
        <v>1.1000000000000001</v>
      </c>
      <c r="AY13" s="1095">
        <v>1.1000000000000001</v>
      </c>
      <c r="AZ13" s="1095">
        <v>1</v>
      </c>
      <c r="BA13" s="1095">
        <v>1</v>
      </c>
      <c r="BB13" s="1095">
        <v>1.2</v>
      </c>
    </row>
    <row r="14" spans="1:54" ht="24">
      <c r="A14" s="1045" t="s">
        <v>1865</v>
      </c>
      <c r="B14" s="1059"/>
      <c r="C14" s="1060" t="s">
        <v>469</v>
      </c>
      <c r="D14" s="1071" t="s">
        <v>470</v>
      </c>
      <c r="E14" s="1072" t="s">
        <v>352</v>
      </c>
      <c r="F14" s="1073" t="s">
        <v>3019</v>
      </c>
      <c r="G14" s="1074" t="s">
        <v>336</v>
      </c>
      <c r="H14" s="1075" t="s">
        <v>352</v>
      </c>
      <c r="I14" s="1075" t="s">
        <v>352</v>
      </c>
      <c r="J14" s="1076">
        <v>0</v>
      </c>
      <c r="K14" s="1074" t="s">
        <v>604</v>
      </c>
      <c r="L14" s="1077">
        <v>0</v>
      </c>
      <c r="M14" s="1078">
        <v>1</v>
      </c>
      <c r="N14" s="1079">
        <v>1.2354522921220721</v>
      </c>
      <c r="O14" s="1073" t="s">
        <v>3481</v>
      </c>
      <c r="P14" s="1077">
        <v>0</v>
      </c>
      <c r="Q14" s="1078">
        <v>1</v>
      </c>
      <c r="R14" s="1079">
        <v>1.2354522921220721</v>
      </c>
      <c r="S14" s="1073" t="s">
        <v>3481</v>
      </c>
      <c r="T14" s="1077">
        <v>0</v>
      </c>
      <c r="U14" s="1078">
        <v>1</v>
      </c>
      <c r="V14" s="1079">
        <v>1.2354522921220721</v>
      </c>
      <c r="W14" s="1073" t="s">
        <v>3481</v>
      </c>
      <c r="X14" s="1077">
        <v>0</v>
      </c>
      <c r="Y14" s="1078">
        <v>1</v>
      </c>
      <c r="Z14" s="1079">
        <v>1.2354522921220721</v>
      </c>
      <c r="AA14" s="1073" t="s">
        <v>3481</v>
      </c>
      <c r="AB14" s="1077">
        <v>0</v>
      </c>
      <c r="AC14" s="1078">
        <v>1</v>
      </c>
      <c r="AD14" s="1079">
        <v>1.2354522921220721</v>
      </c>
      <c r="AE14" s="1073" t="s">
        <v>3481</v>
      </c>
      <c r="AF14" s="1077">
        <v>7673.1</v>
      </c>
      <c r="AG14" s="1078">
        <v>1</v>
      </c>
      <c r="AH14" s="1079">
        <v>1.1000000000000001</v>
      </c>
      <c r="AI14" s="1073" t="s">
        <v>3481</v>
      </c>
      <c r="AJ14" s="1302"/>
      <c r="AK14" s="1041" t="s">
        <v>1674</v>
      </c>
      <c r="AL14" s="1094">
        <v>2</v>
      </c>
      <c r="AM14" s="1094">
        <v>4</v>
      </c>
      <c r="AN14" s="1094">
        <v>1</v>
      </c>
      <c r="AO14" s="1094">
        <v>1</v>
      </c>
      <c r="AP14" s="1094">
        <v>1</v>
      </c>
      <c r="AQ14" s="1094" t="s">
        <v>194</v>
      </c>
      <c r="AR14" s="1089">
        <v>5</v>
      </c>
      <c r="AS14" s="1089">
        <v>1.2</v>
      </c>
      <c r="AT14" s="1093">
        <v>1.1130148943987077</v>
      </c>
      <c r="AU14" s="1093">
        <v>1.2354522921220721</v>
      </c>
      <c r="AV14" s="1093" t="s">
        <v>3469</v>
      </c>
      <c r="AW14" s="1095">
        <v>1.05</v>
      </c>
      <c r="AX14" s="1095">
        <v>1.1000000000000001</v>
      </c>
      <c r="AY14" s="1095">
        <v>1</v>
      </c>
      <c r="AZ14" s="1095">
        <v>1</v>
      </c>
      <c r="BA14" s="1095">
        <v>1</v>
      </c>
      <c r="BB14" s="1095">
        <v>1</v>
      </c>
    </row>
    <row r="15" spans="1:54" ht="24">
      <c r="A15" s="1045" t="s">
        <v>2347</v>
      </c>
      <c r="B15" s="1059" t="s">
        <v>469</v>
      </c>
      <c r="C15" s="1060" t="s">
        <v>469</v>
      </c>
      <c r="D15" s="1071" t="s">
        <v>470</v>
      </c>
      <c r="E15" s="1072" t="s">
        <v>352</v>
      </c>
      <c r="F15" s="1073" t="s">
        <v>3398</v>
      </c>
      <c r="G15" s="1074" t="s">
        <v>465</v>
      </c>
      <c r="H15" s="1075" t="s">
        <v>352</v>
      </c>
      <c r="I15" s="1075" t="s">
        <v>352</v>
      </c>
      <c r="J15" s="1076">
        <v>1</v>
      </c>
      <c r="K15" s="1074" t="s">
        <v>466</v>
      </c>
      <c r="L15" s="1077">
        <v>2.4</v>
      </c>
      <c r="M15" s="1078">
        <v>1</v>
      </c>
      <c r="N15" s="1079">
        <v>1.2354522921220721</v>
      </c>
      <c r="O15" s="1073" t="s">
        <v>3468</v>
      </c>
      <c r="P15" s="1077">
        <v>2.4</v>
      </c>
      <c r="Q15" s="1078">
        <v>1</v>
      </c>
      <c r="R15" s="1079">
        <v>1.2354522921220721</v>
      </c>
      <c r="S15" s="1073" t="s">
        <v>3468</v>
      </c>
      <c r="T15" s="1077">
        <v>2.4</v>
      </c>
      <c r="U15" s="1078">
        <v>1</v>
      </c>
      <c r="V15" s="1079">
        <v>1.2354522921220721</v>
      </c>
      <c r="W15" s="1073" t="s">
        <v>3468</v>
      </c>
      <c r="X15" s="1077">
        <v>2.4</v>
      </c>
      <c r="Y15" s="1078">
        <v>1</v>
      </c>
      <c r="Z15" s="1079">
        <v>1.2354522921220721</v>
      </c>
      <c r="AA15" s="1073" t="s">
        <v>3468</v>
      </c>
      <c r="AB15" s="1077">
        <v>2.4</v>
      </c>
      <c r="AC15" s="1078">
        <v>1</v>
      </c>
      <c r="AD15" s="1079">
        <v>1.2354522921220721</v>
      </c>
      <c r="AE15" s="1073" t="s">
        <v>3468</v>
      </c>
      <c r="AF15" s="1077">
        <v>0</v>
      </c>
      <c r="AG15" s="1078">
        <v>1</v>
      </c>
      <c r="AH15" s="1079">
        <v>1.1000000000000001</v>
      </c>
      <c r="AI15" s="1073" t="s">
        <v>3468</v>
      </c>
      <c r="AJ15" s="1302">
        <v>11.241740460830252</v>
      </c>
      <c r="AK15" s="1041" t="s">
        <v>1610</v>
      </c>
      <c r="AL15" s="1094">
        <v>2</v>
      </c>
      <c r="AM15" s="1094">
        <v>4</v>
      </c>
      <c r="AN15" s="1094">
        <v>1</v>
      </c>
      <c r="AO15" s="1094">
        <v>1</v>
      </c>
      <c r="AP15" s="1094">
        <v>1</v>
      </c>
      <c r="AQ15" s="1094" t="s">
        <v>194</v>
      </c>
      <c r="AR15" s="1089">
        <v>9</v>
      </c>
      <c r="AS15" s="1089">
        <v>1.2</v>
      </c>
      <c r="AT15" s="1093">
        <v>1.1130148943987077</v>
      </c>
      <c r="AU15" s="1093">
        <v>1.2354522921220721</v>
      </c>
      <c r="AV15" s="1093" t="s">
        <v>3469</v>
      </c>
      <c r="AW15" s="1095">
        <v>1.05</v>
      </c>
      <c r="AX15" s="1095">
        <v>1.1000000000000001</v>
      </c>
      <c r="AY15" s="1095">
        <v>1</v>
      </c>
      <c r="AZ15" s="1095">
        <v>1</v>
      </c>
      <c r="BA15" s="1095">
        <v>1</v>
      </c>
      <c r="BB15" s="1095">
        <v>1</v>
      </c>
    </row>
    <row r="16" spans="1:54" ht="24">
      <c r="A16" s="1045">
        <v>32112</v>
      </c>
      <c r="B16" s="1059" t="s">
        <v>469</v>
      </c>
      <c r="C16" s="1060" t="s">
        <v>469</v>
      </c>
      <c r="D16" s="1071" t="s">
        <v>470</v>
      </c>
      <c r="E16" s="1072" t="s">
        <v>352</v>
      </c>
      <c r="F16" s="1073" t="s">
        <v>3479</v>
      </c>
      <c r="G16" s="1074" t="s">
        <v>465</v>
      </c>
      <c r="H16" s="1075" t="s">
        <v>352</v>
      </c>
      <c r="I16" s="1075" t="s">
        <v>352</v>
      </c>
      <c r="J16" s="1076">
        <v>1</v>
      </c>
      <c r="K16" s="1074" t="s">
        <v>466</v>
      </c>
      <c r="L16" s="1077">
        <v>0</v>
      </c>
      <c r="M16" s="1078">
        <v>1</v>
      </c>
      <c r="N16" s="1079">
        <v>2.0865051432908035</v>
      </c>
      <c r="O16" s="1073" t="s">
        <v>3482</v>
      </c>
      <c r="P16" s="1077">
        <v>0</v>
      </c>
      <c r="Q16" s="1078">
        <v>1</v>
      </c>
      <c r="R16" s="1079">
        <v>2.0865051432908035</v>
      </c>
      <c r="S16" s="1073" t="s">
        <v>3482</v>
      </c>
      <c r="T16" s="1077">
        <v>0</v>
      </c>
      <c r="U16" s="1078">
        <v>1</v>
      </c>
      <c r="V16" s="1079">
        <v>2.0865051432908035</v>
      </c>
      <c r="W16" s="1073" t="s">
        <v>3482</v>
      </c>
      <c r="X16" s="1077">
        <v>0</v>
      </c>
      <c r="Y16" s="1078">
        <v>1</v>
      </c>
      <c r="Z16" s="1079">
        <v>2.0865051432908035</v>
      </c>
      <c r="AA16" s="1073" t="s">
        <v>3482</v>
      </c>
      <c r="AB16" s="1077">
        <v>0</v>
      </c>
      <c r="AC16" s="1078">
        <v>1</v>
      </c>
      <c r="AD16" s="1079">
        <v>2.0865051432908035</v>
      </c>
      <c r="AE16" s="1073" t="s">
        <v>3482</v>
      </c>
      <c r="AF16" s="1077">
        <v>2.2799999999999998</v>
      </c>
      <c r="AG16" s="1078">
        <v>1</v>
      </c>
      <c r="AH16" s="1079">
        <v>1.1000000000000001</v>
      </c>
      <c r="AI16" s="1073" t="s">
        <v>3482</v>
      </c>
      <c r="AJ16" s="1302">
        <v>3000</v>
      </c>
      <c r="AK16" s="1041" t="s">
        <v>1610</v>
      </c>
      <c r="AL16" s="1094">
        <v>3</v>
      </c>
      <c r="AM16" s="1094">
        <v>4</v>
      </c>
      <c r="AN16" s="1094">
        <v>3</v>
      </c>
      <c r="AO16" s="1094">
        <v>1</v>
      </c>
      <c r="AP16" s="1094">
        <v>1</v>
      </c>
      <c r="AQ16" s="1094">
        <v>5</v>
      </c>
      <c r="AR16" s="1089">
        <v>9</v>
      </c>
      <c r="AS16" s="1089">
        <v>2</v>
      </c>
      <c r="AT16" s="1093">
        <v>1.2788404103505406</v>
      </c>
      <c r="AU16" s="1093">
        <v>2.0865051432908035</v>
      </c>
      <c r="AV16" s="1093" t="s">
        <v>3333</v>
      </c>
      <c r="AW16" s="1095">
        <v>1.1000000000000001</v>
      </c>
      <c r="AX16" s="1095">
        <v>1.1000000000000001</v>
      </c>
      <c r="AY16" s="1095">
        <v>1.1000000000000001</v>
      </c>
      <c r="AZ16" s="1095">
        <v>1</v>
      </c>
      <c r="BA16" s="1095">
        <v>1</v>
      </c>
      <c r="BB16" s="1095">
        <v>1.2</v>
      </c>
    </row>
    <row r="17" spans="1:54">
      <c r="A17" s="1045">
        <v>1484</v>
      </c>
      <c r="B17" s="1059"/>
      <c r="C17" s="1060" t="s">
        <v>469</v>
      </c>
      <c r="D17" s="1071" t="s">
        <v>470</v>
      </c>
      <c r="E17" s="1072" t="s">
        <v>352</v>
      </c>
      <c r="F17" s="1073" t="s">
        <v>2529</v>
      </c>
      <c r="G17" s="1074" t="s">
        <v>336</v>
      </c>
      <c r="H17" s="1075" t="s">
        <v>352</v>
      </c>
      <c r="I17" s="1075" t="s">
        <v>352</v>
      </c>
      <c r="J17" s="1076">
        <v>1</v>
      </c>
      <c r="K17" s="1074" t="s">
        <v>466</v>
      </c>
      <c r="L17" s="1077">
        <v>1</v>
      </c>
      <c r="M17" s="1078">
        <v>1</v>
      </c>
      <c r="N17" s="1079">
        <v>2.0865051432908035</v>
      </c>
      <c r="O17" s="1073" t="s">
        <v>3480</v>
      </c>
      <c r="P17" s="1077">
        <v>1</v>
      </c>
      <c r="Q17" s="1078">
        <v>1</v>
      </c>
      <c r="R17" s="1079">
        <v>2.0865051432908035</v>
      </c>
      <c r="S17" s="1073" t="s">
        <v>3480</v>
      </c>
      <c r="T17" s="1077">
        <v>1</v>
      </c>
      <c r="U17" s="1078">
        <v>1</v>
      </c>
      <c r="V17" s="1079">
        <v>2.0865051432908035</v>
      </c>
      <c r="W17" s="1073" t="s">
        <v>3480</v>
      </c>
      <c r="X17" s="1077">
        <v>1</v>
      </c>
      <c r="Y17" s="1078">
        <v>1</v>
      </c>
      <c r="Z17" s="1079">
        <v>2.0865051432908035</v>
      </c>
      <c r="AA17" s="1073" t="s">
        <v>3480</v>
      </c>
      <c r="AB17" s="1077">
        <v>1</v>
      </c>
      <c r="AC17" s="1078">
        <v>1</v>
      </c>
      <c r="AD17" s="1079">
        <v>2.0865051432908035</v>
      </c>
      <c r="AE17" s="1073" t="s">
        <v>3480</v>
      </c>
      <c r="AF17" s="1077">
        <v>0</v>
      </c>
      <c r="AG17" s="1078">
        <v>1</v>
      </c>
      <c r="AH17" s="1079">
        <v>1.1000000000000001</v>
      </c>
      <c r="AI17" s="1073" t="s">
        <v>3480</v>
      </c>
      <c r="AJ17" s="1302">
        <v>32.612000000000009</v>
      </c>
      <c r="AK17" s="1041" t="s">
        <v>1598</v>
      </c>
      <c r="AL17" s="1094">
        <v>3</v>
      </c>
      <c r="AM17" s="1094">
        <v>4</v>
      </c>
      <c r="AN17" s="1094">
        <v>3</v>
      </c>
      <c r="AO17" s="1094">
        <v>1</v>
      </c>
      <c r="AP17" s="1094">
        <v>1</v>
      </c>
      <c r="AQ17" s="1094">
        <v>5</v>
      </c>
      <c r="AR17" s="1089">
        <v>9</v>
      </c>
      <c r="AS17" s="1089">
        <v>2</v>
      </c>
      <c r="AT17" s="1093">
        <v>1.2788404103505406</v>
      </c>
      <c r="AU17" s="1093">
        <v>2.0865051432908035</v>
      </c>
      <c r="AV17" s="1093" t="s">
        <v>3333</v>
      </c>
      <c r="AW17" s="1095">
        <v>1.1000000000000001</v>
      </c>
      <c r="AX17" s="1095">
        <v>1.1000000000000001</v>
      </c>
      <c r="AY17" s="1095">
        <v>1.1000000000000001</v>
      </c>
      <c r="AZ17" s="1095">
        <v>1</v>
      </c>
      <c r="BA17" s="1095">
        <v>1</v>
      </c>
      <c r="BB17" s="1095">
        <v>1.2</v>
      </c>
    </row>
    <row r="18" spans="1:54" ht="24">
      <c r="A18" s="1045" t="s">
        <v>1599</v>
      </c>
      <c r="B18" s="1059" t="s">
        <v>469</v>
      </c>
      <c r="C18" s="1060" t="s">
        <v>469</v>
      </c>
      <c r="D18" s="1071" t="s">
        <v>470</v>
      </c>
      <c r="E18" s="1072" t="s">
        <v>352</v>
      </c>
      <c r="F18" s="1073" t="s">
        <v>3390</v>
      </c>
      <c r="G18" s="1074" t="s">
        <v>434</v>
      </c>
      <c r="H18" s="1075" t="s">
        <v>352</v>
      </c>
      <c r="I18" s="1075" t="s">
        <v>352</v>
      </c>
      <c r="J18" s="1076">
        <v>1</v>
      </c>
      <c r="K18" s="1074" t="s">
        <v>466</v>
      </c>
      <c r="L18" s="1077">
        <v>0</v>
      </c>
      <c r="M18" s="1078">
        <v>1</v>
      </c>
      <c r="N18" s="1079">
        <v>1.2284225230179247</v>
      </c>
      <c r="O18" s="1073" t="s">
        <v>3483</v>
      </c>
      <c r="P18" s="1077">
        <v>0</v>
      </c>
      <c r="Q18" s="1078">
        <v>1</v>
      </c>
      <c r="R18" s="1079">
        <v>1.2284225230179247</v>
      </c>
      <c r="S18" s="1073" t="s">
        <v>3483</v>
      </c>
      <c r="T18" s="1077">
        <v>0</v>
      </c>
      <c r="U18" s="1078">
        <v>1</v>
      </c>
      <c r="V18" s="1079">
        <v>1.2284225230179247</v>
      </c>
      <c r="W18" s="1073" t="s">
        <v>3483</v>
      </c>
      <c r="X18" s="1077">
        <v>0</v>
      </c>
      <c r="Y18" s="1078">
        <v>1</v>
      </c>
      <c r="Z18" s="1079">
        <v>1.2284225230179247</v>
      </c>
      <c r="AA18" s="1073" t="s">
        <v>3483</v>
      </c>
      <c r="AB18" s="1077">
        <v>0</v>
      </c>
      <c r="AC18" s="1078">
        <v>1</v>
      </c>
      <c r="AD18" s="1079">
        <v>1.2284225230179247</v>
      </c>
      <c r="AE18" s="1073" t="s">
        <v>3483</v>
      </c>
      <c r="AF18" s="1077">
        <v>1</v>
      </c>
      <c r="AG18" s="1078">
        <v>1</v>
      </c>
      <c r="AH18" s="1079">
        <v>1</v>
      </c>
      <c r="AI18" s="1073" t="s">
        <v>3483</v>
      </c>
      <c r="AJ18" s="1302">
        <v>1567</v>
      </c>
      <c r="AK18" s="1041" t="s">
        <v>1598</v>
      </c>
      <c r="AL18" s="1094">
        <v>3</v>
      </c>
      <c r="AM18" s="1094">
        <v>1</v>
      </c>
      <c r="AN18" s="1094">
        <v>1</v>
      </c>
      <c r="AO18" s="1094">
        <v>1</v>
      </c>
      <c r="AP18" s="1094">
        <v>1</v>
      </c>
      <c r="AQ18" s="1094" t="s">
        <v>194</v>
      </c>
      <c r="AR18" s="1089">
        <v>9</v>
      </c>
      <c r="AS18" s="1089">
        <v>1.2</v>
      </c>
      <c r="AT18" s="1093">
        <v>1.1000000000000001</v>
      </c>
      <c r="AU18" s="1093">
        <v>1.2284225230179247</v>
      </c>
      <c r="AV18" s="1093" t="s">
        <v>3471</v>
      </c>
      <c r="AW18" s="1095">
        <v>1.1000000000000001</v>
      </c>
      <c r="AX18" s="1095">
        <v>1</v>
      </c>
      <c r="AY18" s="1095">
        <v>1</v>
      </c>
      <c r="AZ18" s="1095">
        <v>1</v>
      </c>
      <c r="BA18" s="1095">
        <v>1</v>
      </c>
      <c r="BB18" s="1095">
        <v>1</v>
      </c>
    </row>
    <row r="19" spans="1:54">
      <c r="A19" s="1045">
        <v>1490</v>
      </c>
      <c r="B19" s="1059" t="s">
        <v>469</v>
      </c>
      <c r="C19" s="1060" t="s">
        <v>469</v>
      </c>
      <c r="D19" s="1071" t="s">
        <v>470</v>
      </c>
      <c r="E19" s="1072" t="s">
        <v>352</v>
      </c>
      <c r="F19" s="1073" t="s">
        <v>3290</v>
      </c>
      <c r="G19" s="1074" t="s">
        <v>465</v>
      </c>
      <c r="H19" s="1075" t="s">
        <v>352</v>
      </c>
      <c r="I19" s="1075" t="s">
        <v>352</v>
      </c>
      <c r="J19" s="1076">
        <v>1</v>
      </c>
      <c r="K19" s="1074" t="s">
        <v>340</v>
      </c>
      <c r="L19" s="1077">
        <v>16.666666666666668</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0</v>
      </c>
      <c r="AC19" s="1078">
        <v>1</v>
      </c>
      <c r="AD19" s="1079">
        <v>1.2284225230179247</v>
      </c>
      <c r="AE19" s="1073" t="s">
        <v>3470</v>
      </c>
      <c r="AF19" s="1077">
        <v>0</v>
      </c>
      <c r="AG19" s="1078">
        <v>1</v>
      </c>
      <c r="AH19" s="1079">
        <v>1</v>
      </c>
      <c r="AI19" s="1073" t="s">
        <v>3470</v>
      </c>
      <c r="AJ19" s="1302">
        <v>3.2716908498667463</v>
      </c>
      <c r="AK19" s="1041" t="s">
        <v>272</v>
      </c>
      <c r="AL19" s="1094">
        <v>3</v>
      </c>
      <c r="AM19" s="1094">
        <v>1</v>
      </c>
      <c r="AN19" s="1094">
        <v>1</v>
      </c>
      <c r="AO19" s="1094">
        <v>1</v>
      </c>
      <c r="AP19" s="1094">
        <v>1</v>
      </c>
      <c r="AQ19" s="1094" t="s">
        <v>194</v>
      </c>
      <c r="AR19" s="1089">
        <v>9</v>
      </c>
      <c r="AS19" s="1089">
        <v>1.2</v>
      </c>
      <c r="AT19" s="1093">
        <v>1.1000000000000001</v>
      </c>
      <c r="AU19" s="1093">
        <v>1.2284225230179247</v>
      </c>
      <c r="AV19" s="1093" t="s">
        <v>3471</v>
      </c>
      <c r="AW19" s="1095">
        <v>1.1000000000000001</v>
      </c>
      <c r="AX19" s="1095">
        <v>1</v>
      </c>
      <c r="AY19" s="1095">
        <v>1</v>
      </c>
      <c r="AZ19" s="1095">
        <v>1</v>
      </c>
      <c r="BA19" s="1095">
        <v>1</v>
      </c>
      <c r="BB19" s="1095">
        <v>1</v>
      </c>
    </row>
    <row r="20" spans="1:54">
      <c r="A20" s="1045">
        <v>1489</v>
      </c>
      <c r="B20" s="1059" t="s">
        <v>469</v>
      </c>
      <c r="C20" s="1060" t="s">
        <v>469</v>
      </c>
      <c r="D20" s="1071" t="s">
        <v>470</v>
      </c>
      <c r="E20" s="1072" t="s">
        <v>352</v>
      </c>
      <c r="F20" s="1073" t="s">
        <v>3289</v>
      </c>
      <c r="G20" s="1074" t="s">
        <v>465</v>
      </c>
      <c r="H20" s="1075" t="s">
        <v>352</v>
      </c>
      <c r="I20" s="1075" t="s">
        <v>352</v>
      </c>
      <c r="J20" s="1076">
        <v>1</v>
      </c>
      <c r="K20" s="1074" t="s">
        <v>340</v>
      </c>
      <c r="L20" s="1077">
        <v>0</v>
      </c>
      <c r="M20" s="1078">
        <v>1</v>
      </c>
      <c r="N20" s="1079">
        <v>1.2284225230179247</v>
      </c>
      <c r="O20" s="1073" t="s">
        <v>3470</v>
      </c>
      <c r="P20" s="1077">
        <v>16.666666666666668</v>
      </c>
      <c r="Q20" s="1078">
        <v>1</v>
      </c>
      <c r="R20" s="1079">
        <v>1.2284225230179247</v>
      </c>
      <c r="S20" s="1073" t="s">
        <v>3470</v>
      </c>
      <c r="T20" s="1077">
        <v>0</v>
      </c>
      <c r="U20" s="1078">
        <v>1</v>
      </c>
      <c r="V20" s="1079">
        <v>1.2284225230179247</v>
      </c>
      <c r="W20" s="1073" t="s">
        <v>3470</v>
      </c>
      <c r="X20" s="1077">
        <v>0</v>
      </c>
      <c r="Y20" s="1078">
        <v>1</v>
      </c>
      <c r="Z20" s="1079">
        <v>1.2284225230179247</v>
      </c>
      <c r="AA20" s="1073" t="s">
        <v>3470</v>
      </c>
      <c r="AB20" s="1077">
        <v>0</v>
      </c>
      <c r="AC20" s="1078">
        <v>1</v>
      </c>
      <c r="AD20" s="1079">
        <v>1.2284225230179247</v>
      </c>
      <c r="AE20" s="1073" t="s">
        <v>3470</v>
      </c>
      <c r="AF20" s="1077">
        <v>0</v>
      </c>
      <c r="AG20" s="1078">
        <v>1</v>
      </c>
      <c r="AH20" s="1079">
        <v>1</v>
      </c>
      <c r="AI20" s="1073" t="s">
        <v>3470</v>
      </c>
      <c r="AJ20" s="1302">
        <v>4.4770909637727119</v>
      </c>
      <c r="AK20" s="1041" t="s">
        <v>272</v>
      </c>
      <c r="AL20" s="1094">
        <v>3</v>
      </c>
      <c r="AM20" s="1094">
        <v>1</v>
      </c>
      <c r="AN20" s="1094">
        <v>1</v>
      </c>
      <c r="AO20" s="1094">
        <v>1</v>
      </c>
      <c r="AP20" s="1094">
        <v>1</v>
      </c>
      <c r="AQ20" s="1094" t="s">
        <v>194</v>
      </c>
      <c r="AR20" s="1089">
        <v>9</v>
      </c>
      <c r="AS20" s="1089">
        <v>1.2</v>
      </c>
      <c r="AT20" s="1093">
        <v>1.1000000000000001</v>
      </c>
      <c r="AU20" s="1093">
        <v>1.2284225230179247</v>
      </c>
      <c r="AV20" s="1093" t="s">
        <v>3471</v>
      </c>
      <c r="AW20" s="1095">
        <v>1.1000000000000001</v>
      </c>
      <c r="AX20" s="1095">
        <v>1</v>
      </c>
      <c r="AY20" s="1095">
        <v>1</v>
      </c>
      <c r="AZ20" s="1095">
        <v>1</v>
      </c>
      <c r="BA20" s="1095">
        <v>1</v>
      </c>
      <c r="BB20" s="1095">
        <v>1</v>
      </c>
    </row>
    <row r="21" spans="1:54">
      <c r="A21" s="1045">
        <v>1491</v>
      </c>
      <c r="B21" s="1059" t="s">
        <v>469</v>
      </c>
      <c r="C21" s="1060" t="s">
        <v>469</v>
      </c>
      <c r="D21" s="1071" t="s">
        <v>470</v>
      </c>
      <c r="E21" s="1072" t="s">
        <v>352</v>
      </c>
      <c r="F21" s="1073" t="s">
        <v>586</v>
      </c>
      <c r="G21" s="1074" t="s">
        <v>465</v>
      </c>
      <c r="H21" s="1075" t="s">
        <v>352</v>
      </c>
      <c r="I21" s="1075" t="s">
        <v>352</v>
      </c>
      <c r="J21" s="1076">
        <v>1</v>
      </c>
      <c r="K21" s="1074" t="s">
        <v>340</v>
      </c>
      <c r="L21" s="1077">
        <v>0</v>
      </c>
      <c r="M21" s="1078">
        <v>1</v>
      </c>
      <c r="N21" s="1079">
        <v>1.2284225230179247</v>
      </c>
      <c r="O21" s="1073" t="s">
        <v>3470</v>
      </c>
      <c r="P21" s="1077">
        <v>0</v>
      </c>
      <c r="Q21" s="1078">
        <v>1</v>
      </c>
      <c r="R21" s="1079">
        <v>1.2284225230179247</v>
      </c>
      <c r="S21" s="1073" t="s">
        <v>3470</v>
      </c>
      <c r="T21" s="1077">
        <v>16.666666666666668</v>
      </c>
      <c r="U21" s="1078">
        <v>1</v>
      </c>
      <c r="V21" s="1079">
        <v>1.2284225230179247</v>
      </c>
      <c r="W21" s="1073" t="s">
        <v>3470</v>
      </c>
      <c r="X21" s="1077">
        <v>0</v>
      </c>
      <c r="Y21" s="1078">
        <v>1</v>
      </c>
      <c r="Z21" s="1079">
        <v>1.2284225230179247</v>
      </c>
      <c r="AA21" s="1073" t="s">
        <v>3470</v>
      </c>
      <c r="AB21" s="1077">
        <v>0</v>
      </c>
      <c r="AC21" s="1078">
        <v>1</v>
      </c>
      <c r="AD21" s="1079">
        <v>1.2284225230179247</v>
      </c>
      <c r="AE21" s="1073" t="s">
        <v>3470</v>
      </c>
      <c r="AF21" s="1077">
        <v>0</v>
      </c>
      <c r="AG21" s="1078">
        <v>1</v>
      </c>
      <c r="AH21" s="1079">
        <v>1</v>
      </c>
      <c r="AI21" s="1073" t="s">
        <v>3470</v>
      </c>
      <c r="AJ21" s="1302">
        <v>4.7346514698728184</v>
      </c>
      <c r="AK21" s="1041" t="s">
        <v>272</v>
      </c>
      <c r="AL21" s="1094">
        <v>3</v>
      </c>
      <c r="AM21" s="1094">
        <v>1</v>
      </c>
      <c r="AN21" s="1094">
        <v>1</v>
      </c>
      <c r="AO21" s="1094">
        <v>1</v>
      </c>
      <c r="AP21" s="1094">
        <v>1</v>
      </c>
      <c r="AQ21" s="1094" t="s">
        <v>194</v>
      </c>
      <c r="AR21" s="1089">
        <v>9</v>
      </c>
      <c r="AS21" s="1089">
        <v>1.2</v>
      </c>
      <c r="AT21" s="1093">
        <v>1.1000000000000001</v>
      </c>
      <c r="AU21" s="1093">
        <v>1.2284225230179247</v>
      </c>
      <c r="AV21" s="1093" t="s">
        <v>3471</v>
      </c>
      <c r="AW21" s="1095">
        <v>1.1000000000000001</v>
      </c>
      <c r="AX21" s="1095">
        <v>1</v>
      </c>
      <c r="AY21" s="1095">
        <v>1</v>
      </c>
      <c r="AZ21" s="1095">
        <v>1</v>
      </c>
      <c r="BA21" s="1095">
        <v>1</v>
      </c>
      <c r="BB21" s="1095">
        <v>1</v>
      </c>
    </row>
    <row r="22" spans="1:54">
      <c r="A22" s="1045">
        <v>1646</v>
      </c>
      <c r="B22" s="1059" t="s">
        <v>469</v>
      </c>
      <c r="C22" s="1060" t="s">
        <v>469</v>
      </c>
      <c r="D22" s="1071" t="s">
        <v>470</v>
      </c>
      <c r="E22" s="1072" t="s">
        <v>352</v>
      </c>
      <c r="F22" s="1073" t="s">
        <v>588</v>
      </c>
      <c r="G22" s="1074" t="s">
        <v>465</v>
      </c>
      <c r="H22" s="1075" t="s">
        <v>352</v>
      </c>
      <c r="I22" s="1075" t="s">
        <v>352</v>
      </c>
      <c r="J22" s="1076">
        <v>1</v>
      </c>
      <c r="K22" s="1074" t="s">
        <v>340</v>
      </c>
      <c r="L22" s="1077">
        <v>0</v>
      </c>
      <c r="M22" s="1078">
        <v>1</v>
      </c>
      <c r="N22" s="1079">
        <v>1.2284225230179247</v>
      </c>
      <c r="O22" s="1073" t="s">
        <v>3470</v>
      </c>
      <c r="P22" s="1077">
        <v>0</v>
      </c>
      <c r="Q22" s="1078">
        <v>1</v>
      </c>
      <c r="R22" s="1079">
        <v>1.2284225230179247</v>
      </c>
      <c r="S22" s="1073" t="s">
        <v>3470</v>
      </c>
      <c r="T22" s="1077">
        <v>0</v>
      </c>
      <c r="U22" s="1078">
        <v>1</v>
      </c>
      <c r="V22" s="1079">
        <v>1.2284225230179247</v>
      </c>
      <c r="W22" s="1073" t="s">
        <v>3470</v>
      </c>
      <c r="X22" s="1077">
        <v>16.666666666666668</v>
      </c>
      <c r="Y22" s="1078">
        <v>1</v>
      </c>
      <c r="Z22" s="1079">
        <v>1.2284225230179247</v>
      </c>
      <c r="AA22" s="1073" t="s">
        <v>3470</v>
      </c>
      <c r="AB22" s="1077">
        <v>0</v>
      </c>
      <c r="AC22" s="1078">
        <v>1</v>
      </c>
      <c r="AD22" s="1079">
        <v>1.2284225230179247</v>
      </c>
      <c r="AE22" s="1073" t="s">
        <v>3470</v>
      </c>
      <c r="AF22" s="1077">
        <v>0</v>
      </c>
      <c r="AG22" s="1078">
        <v>1</v>
      </c>
      <c r="AH22" s="1079">
        <v>1</v>
      </c>
      <c r="AI22" s="1073" t="s">
        <v>3470</v>
      </c>
      <c r="AJ22" s="1302">
        <v>3.8594927779981738</v>
      </c>
      <c r="AK22" s="1041" t="s">
        <v>272</v>
      </c>
      <c r="AL22" s="1094">
        <v>3</v>
      </c>
      <c r="AM22" s="1094">
        <v>1</v>
      </c>
      <c r="AN22" s="1094">
        <v>1</v>
      </c>
      <c r="AO22" s="1094">
        <v>1</v>
      </c>
      <c r="AP22" s="1094">
        <v>1</v>
      </c>
      <c r="AQ22" s="1094" t="s">
        <v>194</v>
      </c>
      <c r="AR22" s="1089">
        <v>9</v>
      </c>
      <c r="AS22" s="1089">
        <v>1.2</v>
      </c>
      <c r="AT22" s="1093">
        <v>1.1000000000000001</v>
      </c>
      <c r="AU22" s="1093">
        <v>1.2284225230179247</v>
      </c>
      <c r="AV22" s="1093" t="s">
        <v>3471</v>
      </c>
      <c r="AW22" s="1095">
        <v>1.1000000000000001</v>
      </c>
      <c r="AX22" s="1095">
        <v>1</v>
      </c>
      <c r="AY22" s="1095">
        <v>1</v>
      </c>
      <c r="AZ22" s="1095">
        <v>1</v>
      </c>
      <c r="BA22" s="1095">
        <v>1</v>
      </c>
      <c r="BB22" s="1095">
        <v>1</v>
      </c>
    </row>
    <row r="23" spans="1:54">
      <c r="A23" s="1045">
        <v>1645</v>
      </c>
      <c r="B23" s="1059" t="s">
        <v>469</v>
      </c>
      <c r="C23" s="1060" t="s">
        <v>469</v>
      </c>
      <c r="D23" s="1071" t="s">
        <v>470</v>
      </c>
      <c r="E23" s="1072" t="s">
        <v>352</v>
      </c>
      <c r="F23" s="1073" t="s">
        <v>587</v>
      </c>
      <c r="G23" s="1074" t="s">
        <v>465</v>
      </c>
      <c r="H23" s="1075" t="s">
        <v>352</v>
      </c>
      <c r="I23" s="1075" t="s">
        <v>352</v>
      </c>
      <c r="J23" s="1076">
        <v>1</v>
      </c>
      <c r="K23" s="1074" t="s">
        <v>340</v>
      </c>
      <c r="L23" s="1077">
        <v>0</v>
      </c>
      <c r="M23" s="1078">
        <v>1</v>
      </c>
      <c r="N23" s="1079">
        <v>1.2284225230179247</v>
      </c>
      <c r="O23" s="1073" t="s">
        <v>3470</v>
      </c>
      <c r="P23" s="1077">
        <v>0</v>
      </c>
      <c r="Q23" s="1078">
        <v>1</v>
      </c>
      <c r="R23" s="1079">
        <v>1.2284225230179247</v>
      </c>
      <c r="S23" s="1073" t="s">
        <v>3470</v>
      </c>
      <c r="T23" s="1077">
        <v>0</v>
      </c>
      <c r="U23" s="1078">
        <v>1</v>
      </c>
      <c r="V23" s="1079">
        <v>1.2284225230179247</v>
      </c>
      <c r="W23" s="1073" t="s">
        <v>3470</v>
      </c>
      <c r="X23" s="1077">
        <v>0</v>
      </c>
      <c r="Y23" s="1078">
        <v>1</v>
      </c>
      <c r="Z23" s="1079">
        <v>1.2284225230179247</v>
      </c>
      <c r="AA23" s="1073" t="s">
        <v>3470</v>
      </c>
      <c r="AB23" s="1077">
        <v>16.666666666666668</v>
      </c>
      <c r="AC23" s="1078">
        <v>1</v>
      </c>
      <c r="AD23" s="1079">
        <v>1.2284225230179247</v>
      </c>
      <c r="AE23" s="1073" t="s">
        <v>3470</v>
      </c>
      <c r="AF23" s="1077">
        <v>0</v>
      </c>
      <c r="AG23" s="1078">
        <v>1</v>
      </c>
      <c r="AH23" s="1079">
        <v>1</v>
      </c>
      <c r="AI23" s="1073" t="s">
        <v>3470</v>
      </c>
      <c r="AJ23" s="1302">
        <v>4.4770909637727119</v>
      </c>
      <c r="AK23" s="1041" t="s">
        <v>272</v>
      </c>
      <c r="AL23" s="1094">
        <v>3</v>
      </c>
      <c r="AM23" s="1094">
        <v>1</v>
      </c>
      <c r="AN23" s="1094">
        <v>1</v>
      </c>
      <c r="AO23" s="1094">
        <v>1</v>
      </c>
      <c r="AP23" s="1094">
        <v>1</v>
      </c>
      <c r="AQ23" s="1094" t="s">
        <v>194</v>
      </c>
      <c r="AR23" s="1089">
        <v>9</v>
      </c>
      <c r="AS23" s="1089">
        <v>1.2</v>
      </c>
      <c r="AT23" s="1093">
        <v>1.1000000000000001</v>
      </c>
      <c r="AU23" s="1093">
        <v>1.2284225230179247</v>
      </c>
      <c r="AV23" s="1093" t="s">
        <v>3471</v>
      </c>
      <c r="AW23" s="1095">
        <v>1.1000000000000001</v>
      </c>
      <c r="AX23" s="1095">
        <v>1</v>
      </c>
      <c r="AY23" s="1095">
        <v>1</v>
      </c>
      <c r="AZ23" s="1095">
        <v>1</v>
      </c>
      <c r="BA23" s="1095">
        <v>1</v>
      </c>
      <c r="BB23" s="1095">
        <v>1</v>
      </c>
    </row>
    <row r="24" spans="1:54">
      <c r="A24" s="1045" t="s">
        <v>79</v>
      </c>
      <c r="B24" s="1059" t="s">
        <v>469</v>
      </c>
      <c r="C24" s="1060" t="s">
        <v>469</v>
      </c>
      <c r="D24" s="1071" t="s">
        <v>470</v>
      </c>
      <c r="E24" s="1072" t="s">
        <v>352</v>
      </c>
      <c r="F24" s="1073" t="s">
        <v>80</v>
      </c>
      <c r="G24" s="1074" t="s">
        <v>465</v>
      </c>
      <c r="H24" s="1075" t="s">
        <v>352</v>
      </c>
      <c r="I24" s="1075" t="s">
        <v>352</v>
      </c>
      <c r="J24" s="1076">
        <v>1</v>
      </c>
      <c r="K24" s="1074" t="s">
        <v>340</v>
      </c>
      <c r="L24" s="1077">
        <v>0</v>
      </c>
      <c r="M24" s="1078">
        <v>1</v>
      </c>
      <c r="N24" s="1079">
        <v>1.3582005896413567</v>
      </c>
      <c r="O24" s="1073" t="s">
        <v>3484</v>
      </c>
      <c r="P24" s="1077">
        <v>0</v>
      </c>
      <c r="Q24" s="1078">
        <v>1</v>
      </c>
      <c r="R24" s="1079">
        <v>1.3582005896413567</v>
      </c>
      <c r="S24" s="1073" t="s">
        <v>3484</v>
      </c>
      <c r="T24" s="1077">
        <v>0</v>
      </c>
      <c r="U24" s="1078">
        <v>1</v>
      </c>
      <c r="V24" s="1079">
        <v>1.3582005896413567</v>
      </c>
      <c r="W24" s="1073" t="s">
        <v>3484</v>
      </c>
      <c r="X24" s="1077">
        <v>0</v>
      </c>
      <c r="Y24" s="1078">
        <v>1</v>
      </c>
      <c r="Z24" s="1079">
        <v>1.3582005896413567</v>
      </c>
      <c r="AA24" s="1073" t="s">
        <v>3484</v>
      </c>
      <c r="AB24" s="1077">
        <v>0</v>
      </c>
      <c r="AC24" s="1078">
        <v>1</v>
      </c>
      <c r="AD24" s="1079">
        <v>1.3582005896413567</v>
      </c>
      <c r="AE24" s="1073" t="s">
        <v>3484</v>
      </c>
      <c r="AF24" s="1077">
        <v>3166.6666666666665</v>
      </c>
      <c r="AG24" s="1078">
        <v>1</v>
      </c>
      <c r="AH24" s="1079">
        <v>1.1000000000000001</v>
      </c>
      <c r="AI24" s="1073" t="s">
        <v>3484</v>
      </c>
      <c r="AJ24" s="1302">
        <v>12.804104477926071</v>
      </c>
      <c r="AK24" s="1041" t="s">
        <v>272</v>
      </c>
      <c r="AL24" s="1094">
        <v>3</v>
      </c>
      <c r="AM24" s="1094">
        <v>4</v>
      </c>
      <c r="AN24" s="1094">
        <v>3</v>
      </c>
      <c r="AO24" s="1094">
        <v>1</v>
      </c>
      <c r="AP24" s="1094">
        <v>1</v>
      </c>
      <c r="AQ24" s="1094">
        <v>5</v>
      </c>
      <c r="AR24" s="1089">
        <v>9</v>
      </c>
      <c r="AS24" s="1089">
        <v>1.2</v>
      </c>
      <c r="AT24" s="1093">
        <v>1.2788404103505406</v>
      </c>
      <c r="AU24" s="1093">
        <v>1.3582005896413567</v>
      </c>
      <c r="AV24" s="1093" t="s">
        <v>3333</v>
      </c>
      <c r="AW24" s="1095">
        <v>1.1000000000000001</v>
      </c>
      <c r="AX24" s="1095">
        <v>1.1000000000000001</v>
      </c>
      <c r="AY24" s="1095">
        <v>1.1000000000000001</v>
      </c>
      <c r="AZ24" s="1095">
        <v>1</v>
      </c>
      <c r="BA24" s="1095">
        <v>1</v>
      </c>
      <c r="BB24" s="1095">
        <v>1.2</v>
      </c>
    </row>
    <row r="25" spans="1:54" ht="24">
      <c r="A25" s="1045" t="s">
        <v>767</v>
      </c>
      <c r="B25" s="1059" t="s">
        <v>469</v>
      </c>
      <c r="C25" s="1060" t="s">
        <v>469</v>
      </c>
      <c r="D25" s="1071" t="s">
        <v>470</v>
      </c>
      <c r="E25" s="1072" t="s">
        <v>352</v>
      </c>
      <c r="F25" s="1073" t="s">
        <v>3030</v>
      </c>
      <c r="G25" s="1074" t="s">
        <v>465</v>
      </c>
      <c r="H25" s="1075" t="s">
        <v>352</v>
      </c>
      <c r="I25" s="1075" t="s">
        <v>352</v>
      </c>
      <c r="J25" s="1076">
        <v>1</v>
      </c>
      <c r="K25" s="1074" t="s">
        <v>340</v>
      </c>
      <c r="L25" s="1077">
        <v>17.166666666666668</v>
      </c>
      <c r="M25" s="1078">
        <v>1</v>
      </c>
      <c r="N25" s="1079">
        <v>1.3582005896413567</v>
      </c>
      <c r="O25" s="1073" t="s">
        <v>3472</v>
      </c>
      <c r="P25" s="1077">
        <v>0</v>
      </c>
      <c r="Q25" s="1078">
        <v>1</v>
      </c>
      <c r="R25" s="1079">
        <v>1.3582005896413567</v>
      </c>
      <c r="S25" s="1073" t="s">
        <v>3472</v>
      </c>
      <c r="T25" s="1077">
        <v>0</v>
      </c>
      <c r="U25" s="1078">
        <v>1</v>
      </c>
      <c r="V25" s="1079">
        <v>1.3582005896413567</v>
      </c>
      <c r="W25" s="1073" t="s">
        <v>3472</v>
      </c>
      <c r="X25" s="1077">
        <v>17.166666666666668</v>
      </c>
      <c r="Y25" s="1078">
        <v>1</v>
      </c>
      <c r="Z25" s="1079">
        <v>1.3582005896413567</v>
      </c>
      <c r="AA25" s="1073" t="s">
        <v>3472</v>
      </c>
      <c r="AB25" s="1077">
        <v>0</v>
      </c>
      <c r="AC25" s="1078">
        <v>1</v>
      </c>
      <c r="AD25" s="1079">
        <v>1.3582005896413567</v>
      </c>
      <c r="AE25" s="1073" t="s">
        <v>3472</v>
      </c>
      <c r="AF25" s="1077">
        <v>0</v>
      </c>
      <c r="AG25" s="1078">
        <v>1</v>
      </c>
      <c r="AH25" s="1079">
        <v>1.1000000000000001</v>
      </c>
      <c r="AI25" s="1073" t="s">
        <v>3472</v>
      </c>
      <c r="AJ25" s="1302">
        <v>11.069869965884674</v>
      </c>
      <c r="AK25" s="1041" t="s">
        <v>109</v>
      </c>
      <c r="AL25" s="1094">
        <v>3</v>
      </c>
      <c r="AM25" s="1094">
        <v>4</v>
      </c>
      <c r="AN25" s="1094">
        <v>3</v>
      </c>
      <c r="AO25" s="1094">
        <v>1</v>
      </c>
      <c r="AP25" s="1094">
        <v>1</v>
      </c>
      <c r="AQ25" s="1094">
        <v>5</v>
      </c>
      <c r="AR25" s="1089">
        <v>9</v>
      </c>
      <c r="AS25" s="1089">
        <v>1.2</v>
      </c>
      <c r="AT25" s="1093">
        <v>1.2788404103505406</v>
      </c>
      <c r="AU25" s="1093">
        <v>1.3582005896413567</v>
      </c>
      <c r="AV25" s="1093" t="s">
        <v>3333</v>
      </c>
      <c r="AW25" s="1095">
        <v>1.1000000000000001</v>
      </c>
      <c r="AX25" s="1095">
        <v>1.1000000000000001</v>
      </c>
      <c r="AY25" s="1095">
        <v>1.1000000000000001</v>
      </c>
      <c r="AZ25" s="1095">
        <v>1</v>
      </c>
      <c r="BA25" s="1095">
        <v>1</v>
      </c>
      <c r="BB25" s="1095">
        <v>1.2</v>
      </c>
    </row>
    <row r="26" spans="1:54" ht="24">
      <c r="A26" s="1045" t="s">
        <v>769</v>
      </c>
      <c r="B26" s="1059" t="s">
        <v>469</v>
      </c>
      <c r="C26" s="1060" t="s">
        <v>469</v>
      </c>
      <c r="D26" s="1071" t="s">
        <v>470</v>
      </c>
      <c r="E26" s="1072" t="s">
        <v>352</v>
      </c>
      <c r="F26" s="1073" t="s">
        <v>3032</v>
      </c>
      <c r="G26" s="1074" t="s">
        <v>465</v>
      </c>
      <c r="H26" s="1075" t="s">
        <v>352</v>
      </c>
      <c r="I26" s="1075" t="s">
        <v>352</v>
      </c>
      <c r="J26" s="1076">
        <v>1</v>
      </c>
      <c r="K26" s="1074" t="s">
        <v>340</v>
      </c>
      <c r="L26" s="1077">
        <v>0</v>
      </c>
      <c r="M26" s="1078">
        <v>1</v>
      </c>
      <c r="N26" s="1079">
        <v>1.3582005896413567</v>
      </c>
      <c r="O26" s="1073" t="s">
        <v>3472</v>
      </c>
      <c r="P26" s="1077">
        <v>17.166666666666668</v>
      </c>
      <c r="Q26" s="1078">
        <v>1</v>
      </c>
      <c r="R26" s="1079">
        <v>1.3582005896413567</v>
      </c>
      <c r="S26" s="1073" t="s">
        <v>3472</v>
      </c>
      <c r="T26" s="1077">
        <v>17.166666666666668</v>
      </c>
      <c r="U26" s="1078">
        <v>1</v>
      </c>
      <c r="V26" s="1079">
        <v>1.3582005896413567</v>
      </c>
      <c r="W26" s="1073" t="s">
        <v>3472</v>
      </c>
      <c r="X26" s="1077">
        <v>0</v>
      </c>
      <c r="Y26" s="1078">
        <v>1</v>
      </c>
      <c r="Z26" s="1079">
        <v>1.3582005896413567</v>
      </c>
      <c r="AA26" s="1073" t="s">
        <v>3472</v>
      </c>
      <c r="AB26" s="1077">
        <v>17.166666666666668</v>
      </c>
      <c r="AC26" s="1078">
        <v>1</v>
      </c>
      <c r="AD26" s="1079">
        <v>1.3582005896413567</v>
      </c>
      <c r="AE26" s="1073" t="s">
        <v>3472</v>
      </c>
      <c r="AF26" s="1077">
        <v>3261.6666666666665</v>
      </c>
      <c r="AG26" s="1078">
        <v>1</v>
      </c>
      <c r="AH26" s="1079">
        <v>1.1000000000000001</v>
      </c>
      <c r="AI26" s="1073" t="s">
        <v>3472</v>
      </c>
      <c r="AJ26" s="1302">
        <v>13.194869965884674</v>
      </c>
      <c r="AK26" s="1041" t="s">
        <v>109</v>
      </c>
      <c r="AL26" s="1094">
        <v>3</v>
      </c>
      <c r="AM26" s="1094">
        <v>4</v>
      </c>
      <c r="AN26" s="1094">
        <v>3</v>
      </c>
      <c r="AO26" s="1094">
        <v>1</v>
      </c>
      <c r="AP26" s="1094">
        <v>1</v>
      </c>
      <c r="AQ26" s="1094">
        <v>5</v>
      </c>
      <c r="AR26" s="1089">
        <v>9</v>
      </c>
      <c r="AS26" s="1089">
        <v>1.2</v>
      </c>
      <c r="AT26" s="1093">
        <v>1.2788404103505406</v>
      </c>
      <c r="AU26" s="1093">
        <v>1.3582005896413567</v>
      </c>
      <c r="AV26" s="1093" t="s">
        <v>3333</v>
      </c>
      <c r="AW26" s="1095">
        <v>1.1000000000000001</v>
      </c>
      <c r="AX26" s="1095">
        <v>1.1000000000000001</v>
      </c>
      <c r="AY26" s="1095">
        <v>1.1000000000000001</v>
      </c>
      <c r="AZ26" s="1095">
        <v>1</v>
      </c>
      <c r="BA26" s="1095">
        <v>1</v>
      </c>
      <c r="BB26" s="1095">
        <v>1.2</v>
      </c>
    </row>
    <row r="27" spans="1:54">
      <c r="A27" s="1045" t="s">
        <v>2259</v>
      </c>
      <c r="B27" s="1059" t="s">
        <v>469</v>
      </c>
      <c r="C27" s="1060" t="s">
        <v>469</v>
      </c>
      <c r="D27" s="1071" t="s">
        <v>470</v>
      </c>
      <c r="E27" s="1072" t="s">
        <v>352</v>
      </c>
      <c r="F27" s="1073" t="s">
        <v>3256</v>
      </c>
      <c r="G27" s="1074" t="s">
        <v>465</v>
      </c>
      <c r="H27" s="1075" t="s">
        <v>352</v>
      </c>
      <c r="I27" s="1075" t="s">
        <v>352</v>
      </c>
      <c r="J27" s="1076">
        <v>0</v>
      </c>
      <c r="K27" s="1074" t="s">
        <v>339</v>
      </c>
      <c r="L27" s="1077">
        <v>190.03276774768693</v>
      </c>
      <c r="M27" s="1078">
        <v>1</v>
      </c>
      <c r="N27" s="1079">
        <v>1.2849840792941758</v>
      </c>
      <c r="O27" s="1073" t="s">
        <v>3473</v>
      </c>
      <c r="P27" s="1077">
        <v>226.51193441435359</v>
      </c>
      <c r="Q27" s="1078">
        <v>1</v>
      </c>
      <c r="R27" s="1079">
        <v>1.2849840792941758</v>
      </c>
      <c r="S27" s="1073" t="s">
        <v>3473</v>
      </c>
      <c r="T27" s="1077">
        <v>226.51193441435359</v>
      </c>
      <c r="U27" s="1078">
        <v>1</v>
      </c>
      <c r="V27" s="1079">
        <v>1.2849840792941758</v>
      </c>
      <c r="W27" s="1073" t="s">
        <v>3473</v>
      </c>
      <c r="X27" s="1077">
        <v>190.03276774768693</v>
      </c>
      <c r="Y27" s="1078">
        <v>1</v>
      </c>
      <c r="Z27" s="1079">
        <v>1.2849840792941758</v>
      </c>
      <c r="AA27" s="1073" t="s">
        <v>3473</v>
      </c>
      <c r="AB27" s="1077">
        <v>226.51193441435359</v>
      </c>
      <c r="AC27" s="1078">
        <v>1</v>
      </c>
      <c r="AD27" s="1079">
        <v>1.2849840792941758</v>
      </c>
      <c r="AE27" s="1073" t="s">
        <v>3473</v>
      </c>
      <c r="AF27" s="1077">
        <v>43037.267538727174</v>
      </c>
      <c r="AG27" s="1078">
        <v>1</v>
      </c>
      <c r="AH27" s="1079">
        <v>1.1000000000000001</v>
      </c>
      <c r="AI27" s="1073" t="s">
        <v>3473</v>
      </c>
      <c r="AK27" s="1041" t="s">
        <v>2342</v>
      </c>
      <c r="AL27" s="1094">
        <v>3</v>
      </c>
      <c r="AM27" s="1094">
        <v>4</v>
      </c>
      <c r="AN27" s="1094">
        <v>3</v>
      </c>
      <c r="AO27" s="1094">
        <v>1</v>
      </c>
      <c r="AP27" s="1094">
        <v>1</v>
      </c>
      <c r="AQ27" s="1094">
        <v>5</v>
      </c>
      <c r="AR27" s="1089">
        <v>6</v>
      </c>
      <c r="AS27" s="1089">
        <v>1.05</v>
      </c>
      <c r="AT27" s="1093">
        <v>1.2788404103505406</v>
      </c>
      <c r="AU27" s="1093">
        <v>1.2849840792941758</v>
      </c>
      <c r="AV27" s="1093" t="s">
        <v>3333</v>
      </c>
      <c r="AW27" s="1095">
        <v>1.1000000000000001</v>
      </c>
      <c r="AX27" s="1095">
        <v>1.1000000000000001</v>
      </c>
      <c r="AY27" s="1095">
        <v>1.1000000000000001</v>
      </c>
      <c r="AZ27" s="1095">
        <v>1</v>
      </c>
      <c r="BA27" s="1095">
        <v>1</v>
      </c>
      <c r="BB27" s="1095">
        <v>1.2</v>
      </c>
    </row>
    <row r="28" spans="1:54" ht="24">
      <c r="A28" s="1045" t="s">
        <v>1864</v>
      </c>
      <c r="B28" s="1059" t="s">
        <v>469</v>
      </c>
      <c r="C28" s="1060" t="s">
        <v>469</v>
      </c>
      <c r="D28" s="1071" t="s">
        <v>470</v>
      </c>
      <c r="E28" s="1072" t="s">
        <v>352</v>
      </c>
      <c r="F28" s="1073" t="s">
        <v>3356</v>
      </c>
      <c r="G28" s="1074" t="s">
        <v>465</v>
      </c>
      <c r="H28" s="1075" t="s">
        <v>352</v>
      </c>
      <c r="I28" s="1075" t="s">
        <v>352</v>
      </c>
      <c r="J28" s="1076">
        <v>0</v>
      </c>
      <c r="K28" s="1074" t="s">
        <v>341</v>
      </c>
      <c r="L28" s="1077">
        <v>30.415312568479205</v>
      </c>
      <c r="M28" s="1078">
        <v>1</v>
      </c>
      <c r="N28" s="1079">
        <v>2.0865051432908035</v>
      </c>
      <c r="O28" s="1073" t="s">
        <v>3474</v>
      </c>
      <c r="P28" s="1077">
        <v>36.072229424989146</v>
      </c>
      <c r="Q28" s="1078">
        <v>1</v>
      </c>
      <c r="R28" s="1079">
        <v>2.0865051432908035</v>
      </c>
      <c r="S28" s="1073" t="s">
        <v>3474</v>
      </c>
      <c r="T28" s="1077">
        <v>36.501496935155991</v>
      </c>
      <c r="U28" s="1078">
        <v>1</v>
      </c>
      <c r="V28" s="1079">
        <v>2.0865051432908035</v>
      </c>
      <c r="W28" s="1073" t="s">
        <v>3474</v>
      </c>
      <c r="X28" s="1077">
        <v>31.394982448698244</v>
      </c>
      <c r="Y28" s="1078">
        <v>1</v>
      </c>
      <c r="Z28" s="1079">
        <v>2.0865051432908035</v>
      </c>
      <c r="AA28" s="1073" t="s">
        <v>3474</v>
      </c>
      <c r="AB28" s="1077">
        <v>36.072229424989146</v>
      </c>
      <c r="AC28" s="1078">
        <v>1</v>
      </c>
      <c r="AD28" s="1079">
        <v>2.0865051432908035</v>
      </c>
      <c r="AE28" s="1073" t="s">
        <v>3474</v>
      </c>
      <c r="AF28" s="1077">
        <v>9199.0598385493067</v>
      </c>
      <c r="AG28" s="1078">
        <v>1</v>
      </c>
      <c r="AH28" s="1079">
        <v>1.1000000000000001</v>
      </c>
      <c r="AI28" s="1073" t="s">
        <v>3474</v>
      </c>
      <c r="AK28" s="1041" t="s">
        <v>1486</v>
      </c>
      <c r="AL28" s="1094">
        <v>3</v>
      </c>
      <c r="AM28" s="1094">
        <v>4</v>
      </c>
      <c r="AN28" s="1094">
        <v>3</v>
      </c>
      <c r="AO28" s="1094">
        <v>1</v>
      </c>
      <c r="AP28" s="1094">
        <v>1</v>
      </c>
      <c r="AQ28" s="1094">
        <v>5</v>
      </c>
      <c r="AR28" s="1089">
        <v>5</v>
      </c>
      <c r="AS28" s="1089">
        <v>2</v>
      </c>
      <c r="AT28" s="1093">
        <v>1.2788404103505406</v>
      </c>
      <c r="AU28" s="1093">
        <v>2.0865051432908035</v>
      </c>
      <c r="AV28" s="1093" t="s">
        <v>3333</v>
      </c>
      <c r="AW28" s="1095">
        <v>1.1000000000000001</v>
      </c>
      <c r="AX28" s="1095">
        <v>1.1000000000000001</v>
      </c>
      <c r="AY28" s="1095">
        <v>1.1000000000000001</v>
      </c>
      <c r="AZ28" s="1095">
        <v>1</v>
      </c>
      <c r="BA28" s="1095">
        <v>1</v>
      </c>
      <c r="BB28" s="1095">
        <v>1.2</v>
      </c>
    </row>
    <row r="29" spans="1:54">
      <c r="A29" s="1045">
        <v>490</v>
      </c>
      <c r="B29" s="1059" t="s">
        <v>620</v>
      </c>
      <c r="C29" s="1060" t="s">
        <v>469</v>
      </c>
      <c r="D29" s="1071" t="s">
        <v>352</v>
      </c>
      <c r="E29" s="1072" t="s">
        <v>471</v>
      </c>
      <c r="F29" s="1073" t="s">
        <v>245</v>
      </c>
      <c r="G29" s="1074" t="s">
        <v>352</v>
      </c>
      <c r="H29" s="1075" t="s">
        <v>246</v>
      </c>
      <c r="I29" s="1075" t="s">
        <v>618</v>
      </c>
      <c r="J29" s="1076" t="s">
        <v>352</v>
      </c>
      <c r="K29" s="1074" t="s">
        <v>604</v>
      </c>
      <c r="L29" s="1077">
        <v>0.14400000000000002</v>
      </c>
      <c r="M29" s="1078">
        <v>1</v>
      </c>
      <c r="N29" s="1079">
        <v>1.2849840792941758</v>
      </c>
      <c r="O29" s="1073" t="s">
        <v>3475</v>
      </c>
      <c r="P29" s="1077">
        <v>0.14400000000000002</v>
      </c>
      <c r="Q29" s="1078">
        <v>1</v>
      </c>
      <c r="R29" s="1079">
        <v>1.2849840792941758</v>
      </c>
      <c r="S29" s="1073" t="s">
        <v>3475</v>
      </c>
      <c r="T29" s="1077">
        <v>3.6720000000000002</v>
      </c>
      <c r="U29" s="1078">
        <v>1</v>
      </c>
      <c r="V29" s="1079">
        <v>1.2849840792941758</v>
      </c>
      <c r="W29" s="1073" t="s">
        <v>3475</v>
      </c>
      <c r="X29" s="1077">
        <v>0.82800000000000007</v>
      </c>
      <c r="Y29" s="1078">
        <v>1</v>
      </c>
      <c r="Z29" s="1079">
        <v>1.2849840792941758</v>
      </c>
      <c r="AA29" s="1073" t="s">
        <v>3475</v>
      </c>
      <c r="AB29" s="1077">
        <v>0.82800000000000007</v>
      </c>
      <c r="AC29" s="1078">
        <v>1</v>
      </c>
      <c r="AD29" s="1079">
        <v>1.2849840792941758</v>
      </c>
      <c r="AE29" s="1073" t="s">
        <v>3475</v>
      </c>
      <c r="AF29" s="1077">
        <v>129.71880000000002</v>
      </c>
      <c r="AG29" s="1078">
        <v>1</v>
      </c>
      <c r="AH29" s="1079">
        <v>1.1000000000000001</v>
      </c>
      <c r="AI29" s="1073" t="s">
        <v>3475</v>
      </c>
      <c r="AK29" s="1041" t="s">
        <v>279</v>
      </c>
      <c r="AL29" s="1094">
        <v>3</v>
      </c>
      <c r="AM29" s="1094">
        <v>4</v>
      </c>
      <c r="AN29" s="1094">
        <v>3</v>
      </c>
      <c r="AO29" s="1094">
        <v>1</v>
      </c>
      <c r="AP29" s="1094">
        <v>1</v>
      </c>
      <c r="AQ29" s="1094">
        <v>5</v>
      </c>
      <c r="AR29" s="1089">
        <v>13</v>
      </c>
      <c r="AS29" s="1089">
        <v>1.05</v>
      </c>
      <c r="AT29" s="1093">
        <v>1.2788404103505406</v>
      </c>
      <c r="AU29" s="1093">
        <v>1.2849840792941758</v>
      </c>
      <c r="AV29" s="1093" t="s">
        <v>3333</v>
      </c>
      <c r="AW29" s="1095">
        <v>1.1000000000000001</v>
      </c>
      <c r="AX29" s="1095">
        <v>1.1000000000000001</v>
      </c>
      <c r="AY29" s="1095">
        <v>1.1000000000000001</v>
      </c>
      <c r="AZ29" s="1095">
        <v>1</v>
      </c>
      <c r="BA29" s="1095">
        <v>1</v>
      </c>
      <c r="BB29" s="1095">
        <v>1.2</v>
      </c>
    </row>
    <row r="30" spans="1:54">
      <c r="F30" s="1299"/>
      <c r="L30" s="1304"/>
      <c r="M30" s="1333"/>
      <c r="N30" s="1333"/>
      <c r="O30" s="1333"/>
      <c r="P30" s="1304"/>
      <c r="Q30" s="1333"/>
      <c r="R30" s="1333"/>
      <c r="S30" s="1333"/>
      <c r="T30" s="1304"/>
      <c r="U30" s="1333"/>
      <c r="V30" s="1333"/>
      <c r="W30" s="1333"/>
      <c r="X30" s="1304"/>
      <c r="AB30" s="1304"/>
      <c r="AC30" s="1330"/>
      <c r="AF30" s="1304"/>
      <c r="AG30" s="1330"/>
    </row>
    <row r="31" spans="1:54">
      <c r="L31" s="1334"/>
      <c r="P31" s="1334"/>
      <c r="T31" s="1334"/>
      <c r="X31" s="1334"/>
      <c r="AB31" s="1334"/>
      <c r="AF31" s="1334"/>
    </row>
    <row r="32" spans="1:54">
      <c r="F32" s="1080" t="s">
        <v>1670</v>
      </c>
      <c r="K32" s="1080" t="s">
        <v>241</v>
      </c>
      <c r="L32" s="1302">
        <v>11.069869965884674</v>
      </c>
      <c r="M32" s="1340"/>
      <c r="N32" s="1340"/>
      <c r="O32" s="1340"/>
      <c r="P32" s="1302">
        <v>13.194869965884674</v>
      </c>
      <c r="Q32" s="1340"/>
      <c r="R32" s="1340"/>
      <c r="S32" s="1340"/>
      <c r="T32" s="1302">
        <v>13.194869965884674</v>
      </c>
      <c r="U32" s="1340"/>
      <c r="V32" s="1340"/>
      <c r="W32" s="1340"/>
      <c r="X32" s="1302">
        <v>11.069869965884674</v>
      </c>
      <c r="Y32" s="1340"/>
      <c r="Z32" s="1340"/>
      <c r="AA32" s="1340"/>
      <c r="AB32" s="1302">
        <v>13.194869965884674</v>
      </c>
      <c r="AC32" s="1340"/>
      <c r="AD32" s="1340"/>
      <c r="AE32" s="1340"/>
      <c r="AF32" s="1302">
        <v>13.194869965884674</v>
      </c>
    </row>
    <row r="35" spans="12:32">
      <c r="L35" s="1334"/>
      <c r="P35" s="1334"/>
      <c r="T35" s="1334"/>
      <c r="X35" s="1334"/>
      <c r="AB35" s="1334"/>
      <c r="AF35" s="1334"/>
    </row>
  </sheetData>
  <mergeCells count="1">
    <mergeCell ref="AL1:AQ1"/>
  </mergeCells>
  <conditionalFormatting sqref="D13:AI23 AK13:AQ23">
    <cfRule type="expression" dxfId="394" priority="6">
      <formula>MOD(ROW(),2)=0</formula>
    </cfRule>
  </conditionalFormatting>
  <conditionalFormatting sqref="D24:AE29">
    <cfRule type="expression" dxfId="393" priority="5">
      <formula>MOD(ROW(),2)=0</formula>
    </cfRule>
  </conditionalFormatting>
  <conditionalFormatting sqref="AF24:AI29">
    <cfRule type="expression" dxfId="392" priority="4">
      <formula>MOD(ROW(),2)=0</formula>
    </cfRule>
  </conditionalFormatting>
  <conditionalFormatting sqref="AR13:BB23">
    <cfRule type="expression" dxfId="391" priority="3">
      <formula>MOD(ROW(),2)=0</formula>
    </cfRule>
  </conditionalFormatting>
  <conditionalFormatting sqref="AR24:BB29">
    <cfRule type="expression" dxfId="390" priority="1">
      <formula>MOD(ROW(),2)=0</formula>
    </cfRule>
  </conditionalFormatting>
  <conditionalFormatting sqref="AK24:AQ29">
    <cfRule type="expression" dxfId="389" priority="2">
      <formula>MOD(ROW(),2)=0</formula>
    </cfRule>
  </conditionalFormatting>
  <dataValidations disablePrompts="1" xWindow="1290" yWindow="705" count="10">
    <dataValidation allowBlank="1" showInputMessage="1" showErrorMessage="1" prompt="Mean amount of elementary flow or intermediate product flow. Enter your values (or the respective equation) here." sqref="AF13" xr:uid="{00000000-0002-0000-3500-000000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L3" xr:uid="{1AA97587-7207-4359-A855-2EEA6883D0F6}"/>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Q3" xr:uid="{1D13982E-B201-400D-9CA4-463370DDAE3D}"/>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P3" xr:uid="{33C0B9ED-4C1E-408B-970F-7573C6A0D43E}"/>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O3" xr:uid="{ECC4AFE1-BE07-4D0C-8153-0065E71496FE}"/>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N3" xr:uid="{A45F0C5C-8884-430B-9D81-39EBF32B1C25}"/>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M3" xr:uid="{9C454D28-3A98-42D6-9836-ACF63F660A9C}"/>
    <dataValidation allowBlank="1" showInputMessage="1" showErrorMessage="1" prompt="Do not change." sqref="AT7:BB11 AR3:BB4" xr:uid="{7D855F26-16D7-4F5C-B996-6F8D5490FE13}"/>
    <dataValidation allowBlank="1" showInputMessage="1" showErrorMessage="1" promptTitle="Remarks" prompt="A general comment (data source, calculation procedure, ...) can be made about each individual exchange. The remarks are added to the GeneralComment-field." sqref="AK3" xr:uid="{118FE1A3-60A4-441F-A11F-035B24B42B55}"/>
    <dataValidation allowBlank="1" showInputMessage="1" showErrorMessage="1" promptTitle="Do not change" prompt="This field is automatically updated from the names-list" sqref="AR24:AR29 AR13:AR23" xr:uid="{00000000-0002-0000-3500-000001000000}"/>
  </dataValidations>
  <pageMargins left="0.78740157499999996" right="0.78740157499999996" top="0.984251969" bottom="0.984251969" header="0.4921259845" footer="0.4921259845"/>
  <pageSetup paperSize="9" scale="41" orientation="landscape"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71">
    <tabColor theme="4" tint="0.79998168889431442"/>
    <pageSetUpPr fitToPage="1"/>
  </sheetPr>
  <dimension ref="A1:AX35"/>
  <sheetViews>
    <sheetView zoomScale="175" zoomScaleNormal="17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t="s">
        <v>979</v>
      </c>
      <c r="M1" s="1046"/>
      <c r="N1" s="1046"/>
      <c r="O1" s="1046"/>
      <c r="P1" s="1045" t="s">
        <v>980</v>
      </c>
      <c r="Q1" s="1046"/>
      <c r="R1" s="1046"/>
      <c r="S1" s="1046"/>
      <c r="T1" s="1045" t="s">
        <v>981</v>
      </c>
      <c r="U1" s="1046"/>
      <c r="V1" s="1046"/>
      <c r="W1" s="1046"/>
      <c r="X1" s="1045" t="s">
        <v>982</v>
      </c>
      <c r="Y1" s="1046"/>
      <c r="Z1" s="1046"/>
      <c r="AA1" s="1046"/>
      <c r="AB1" s="1045" t="s">
        <v>983</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63</v>
      </c>
      <c r="M3" s="1055" t="s">
        <v>187</v>
      </c>
      <c r="N3" s="1055" t="s">
        <v>188</v>
      </c>
      <c r="O3" s="1056" t="s">
        <v>492</v>
      </c>
      <c r="P3" s="1054" t="s">
        <v>64</v>
      </c>
      <c r="Q3" s="1055" t="s">
        <v>187</v>
      </c>
      <c r="R3" s="1055" t="s">
        <v>188</v>
      </c>
      <c r="S3" s="1056" t="s">
        <v>492</v>
      </c>
      <c r="T3" s="1054" t="s">
        <v>66</v>
      </c>
      <c r="U3" s="1055" t="s">
        <v>187</v>
      </c>
      <c r="V3" s="1055" t="s">
        <v>188</v>
      </c>
      <c r="W3" s="1056" t="s">
        <v>492</v>
      </c>
      <c r="X3" s="1054" t="s">
        <v>69</v>
      </c>
      <c r="Y3" s="1055" t="s">
        <v>187</v>
      </c>
      <c r="Z3" s="1055" t="s">
        <v>188</v>
      </c>
      <c r="AA3" s="1056" t="s">
        <v>492</v>
      </c>
      <c r="AB3" s="1054" t="s">
        <v>70</v>
      </c>
      <c r="AC3" s="1055" t="s">
        <v>187</v>
      </c>
      <c r="AD3" s="1055" t="s">
        <v>188</v>
      </c>
      <c r="AE3" s="1056" t="s">
        <v>492</v>
      </c>
      <c r="AF3" s="1080" t="s">
        <v>679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403</v>
      </c>
      <c r="M4" s="1057">
        <v>0</v>
      </c>
      <c r="N4" s="1057">
        <v>0</v>
      </c>
      <c r="O4" s="1058">
        <v>0</v>
      </c>
      <c r="P4" s="1054" t="s">
        <v>403</v>
      </c>
      <c r="Q4" s="1057">
        <v>0</v>
      </c>
      <c r="R4" s="1057">
        <v>0</v>
      </c>
      <c r="S4" s="1058">
        <v>0</v>
      </c>
      <c r="T4" s="1054" t="s">
        <v>403</v>
      </c>
      <c r="U4" s="1057">
        <v>0</v>
      </c>
      <c r="V4" s="1057">
        <v>0</v>
      </c>
      <c r="W4" s="1058">
        <v>0</v>
      </c>
      <c r="X4" s="1054" t="s">
        <v>403</v>
      </c>
      <c r="Y4" s="1057">
        <v>0</v>
      </c>
      <c r="Z4" s="1057">
        <v>0</v>
      </c>
      <c r="AA4" s="1058">
        <v>0</v>
      </c>
      <c r="AB4" s="1054" t="s">
        <v>403</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t="s">
        <v>979</v>
      </c>
      <c r="B7" s="1059" t="s">
        <v>467</v>
      </c>
      <c r="C7" s="1060"/>
      <c r="D7" s="1061" t="s">
        <v>352</v>
      </c>
      <c r="E7" s="1062">
        <v>0</v>
      </c>
      <c r="F7" s="1063" t="s">
        <v>63</v>
      </c>
      <c r="G7" s="1064" t="s">
        <v>403</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t="s">
        <v>980</v>
      </c>
      <c r="B8" s="1059"/>
      <c r="C8" s="1060"/>
      <c r="D8" s="1061" t="s">
        <v>352</v>
      </c>
      <c r="E8" s="1062">
        <v>0</v>
      </c>
      <c r="F8" s="1063" t="s">
        <v>64</v>
      </c>
      <c r="G8" s="1064" t="s">
        <v>403</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t="s">
        <v>981</v>
      </c>
      <c r="B9" s="1059"/>
      <c r="C9" s="1060"/>
      <c r="D9" s="1061" t="s">
        <v>352</v>
      </c>
      <c r="E9" s="1062">
        <v>0</v>
      </c>
      <c r="F9" s="1063" t="s">
        <v>66</v>
      </c>
      <c r="G9" s="1064" t="s">
        <v>403</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t="s">
        <v>982</v>
      </c>
      <c r="B10" s="1059"/>
      <c r="C10" s="1060"/>
      <c r="D10" s="1061" t="s">
        <v>352</v>
      </c>
      <c r="E10" s="1062">
        <v>0</v>
      </c>
      <c r="F10" s="1063" t="s">
        <v>69</v>
      </c>
      <c r="G10" s="1064" t="s">
        <v>403</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t="s">
        <v>983</v>
      </c>
      <c r="B11" s="1059"/>
      <c r="C11" s="1060"/>
      <c r="D11" s="1061" t="s">
        <v>352</v>
      </c>
      <c r="E11" s="1062">
        <v>0</v>
      </c>
      <c r="F11" s="1063" t="s">
        <v>70</v>
      </c>
      <c r="G11" s="1064" t="s">
        <v>403</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t="s">
        <v>996</v>
      </c>
      <c r="B12" s="1059" t="s">
        <v>468</v>
      </c>
      <c r="C12" s="1060" t="s">
        <v>469</v>
      </c>
      <c r="D12" s="1071" t="s">
        <v>470</v>
      </c>
      <c r="E12" s="1072" t="s">
        <v>352</v>
      </c>
      <c r="F12" s="1073" t="s">
        <v>56</v>
      </c>
      <c r="G12" s="1074" t="s">
        <v>403</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3</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16.666666666666668</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16.666666666666668</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16.666666666666668</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16.666666666666668</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16.666666666666668</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999</v>
      </c>
      <c r="B20" s="1059" t="s">
        <v>469</v>
      </c>
      <c r="C20" s="1060" t="s">
        <v>469</v>
      </c>
      <c r="D20" s="1071" t="s">
        <v>470</v>
      </c>
      <c r="E20" s="1072" t="s">
        <v>352</v>
      </c>
      <c r="F20" s="1073" t="s">
        <v>3030</v>
      </c>
      <c r="G20" s="1074" t="s">
        <v>403</v>
      </c>
      <c r="H20" s="1075" t="s">
        <v>352</v>
      </c>
      <c r="I20" s="1075" t="s">
        <v>352</v>
      </c>
      <c r="J20" s="1076">
        <v>1</v>
      </c>
      <c r="K20" s="1074" t="s">
        <v>340</v>
      </c>
      <c r="L20" s="1077">
        <v>17.166666666666668</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17.166666666666668</v>
      </c>
      <c r="Y20" s="1078">
        <v>1</v>
      </c>
      <c r="Z20" s="1079">
        <v>1.3582005896413567</v>
      </c>
      <c r="AA20" s="1073" t="s">
        <v>3472</v>
      </c>
      <c r="AB20" s="1077">
        <v>0</v>
      </c>
      <c r="AC20" s="1078">
        <v>1</v>
      </c>
      <c r="AD20" s="1079">
        <v>1.3582005896413567</v>
      </c>
      <c r="AE20" s="1073" t="s">
        <v>3472</v>
      </c>
      <c r="AF20" s="1302">
        <v>11.069869965884674</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1001</v>
      </c>
      <c r="B21" s="1059" t="s">
        <v>469</v>
      </c>
      <c r="C21" s="1060" t="s">
        <v>469</v>
      </c>
      <c r="D21" s="1071" t="s">
        <v>470</v>
      </c>
      <c r="E21" s="1072" t="s">
        <v>352</v>
      </c>
      <c r="F21" s="1073" t="s">
        <v>3032</v>
      </c>
      <c r="G21" s="1074" t="s">
        <v>403</v>
      </c>
      <c r="H21" s="1075" t="s">
        <v>352</v>
      </c>
      <c r="I21" s="1075" t="s">
        <v>352</v>
      </c>
      <c r="J21" s="1076">
        <v>1</v>
      </c>
      <c r="K21" s="1074" t="s">
        <v>340</v>
      </c>
      <c r="L21" s="1077">
        <v>0</v>
      </c>
      <c r="M21" s="1078">
        <v>1</v>
      </c>
      <c r="N21" s="1079">
        <v>1.3582005896413567</v>
      </c>
      <c r="O21" s="1073" t="s">
        <v>3472</v>
      </c>
      <c r="P21" s="1077">
        <v>17.166666666666668</v>
      </c>
      <c r="Q21" s="1078">
        <v>1</v>
      </c>
      <c r="R21" s="1079">
        <v>1.3582005896413567</v>
      </c>
      <c r="S21" s="1073" t="s">
        <v>3472</v>
      </c>
      <c r="T21" s="1077">
        <v>17.166666666666668</v>
      </c>
      <c r="U21" s="1078">
        <v>1</v>
      </c>
      <c r="V21" s="1079">
        <v>1.3582005896413567</v>
      </c>
      <c r="W21" s="1073" t="s">
        <v>3472</v>
      </c>
      <c r="X21" s="1077">
        <v>0</v>
      </c>
      <c r="Y21" s="1078">
        <v>1</v>
      </c>
      <c r="Z21" s="1079">
        <v>1.3582005896413567</v>
      </c>
      <c r="AA21" s="1073" t="s">
        <v>3472</v>
      </c>
      <c r="AB21" s="1077">
        <v>17.166666666666668</v>
      </c>
      <c r="AC21" s="1078">
        <v>1</v>
      </c>
      <c r="AD21" s="1079">
        <v>1.3582005896413567</v>
      </c>
      <c r="AE21" s="1073" t="s">
        <v>3472</v>
      </c>
      <c r="AF21" s="1302">
        <v>13.194869965884674</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190.03276774768693</v>
      </c>
      <c r="M22" s="1078">
        <v>1</v>
      </c>
      <c r="N22" s="1079">
        <v>1.2849840792941758</v>
      </c>
      <c r="O22" s="1073" t="s">
        <v>3473</v>
      </c>
      <c r="P22" s="1077">
        <v>226.51193441435359</v>
      </c>
      <c r="Q22" s="1078">
        <v>1</v>
      </c>
      <c r="R22" s="1079">
        <v>1.2849840792941758</v>
      </c>
      <c r="S22" s="1073" t="s">
        <v>3473</v>
      </c>
      <c r="T22" s="1077">
        <v>226.51193441435359</v>
      </c>
      <c r="U22" s="1078">
        <v>1</v>
      </c>
      <c r="V22" s="1079">
        <v>1.2849840792941758</v>
      </c>
      <c r="W22" s="1073" t="s">
        <v>3473</v>
      </c>
      <c r="X22" s="1077">
        <v>190.03276774768693</v>
      </c>
      <c r="Y22" s="1078">
        <v>1</v>
      </c>
      <c r="Z22" s="1079">
        <v>1.2849840792941758</v>
      </c>
      <c r="AA22" s="1073" t="s">
        <v>3473</v>
      </c>
      <c r="AB22" s="1077">
        <v>226.51193441435359</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30.415312568479205</v>
      </c>
      <c r="M23" s="1078">
        <v>1</v>
      </c>
      <c r="N23" s="1079">
        <v>2.0865051432908035</v>
      </c>
      <c r="O23" s="1073" t="s">
        <v>3474</v>
      </c>
      <c r="P23" s="1077">
        <v>36.072229424989146</v>
      </c>
      <c r="Q23" s="1078">
        <v>1</v>
      </c>
      <c r="R23" s="1079">
        <v>2.0865051432908035</v>
      </c>
      <c r="S23" s="1073" t="s">
        <v>3474</v>
      </c>
      <c r="T23" s="1077">
        <v>36.501496935155991</v>
      </c>
      <c r="U23" s="1078">
        <v>1</v>
      </c>
      <c r="V23" s="1079">
        <v>2.0865051432908035</v>
      </c>
      <c r="W23" s="1073" t="s">
        <v>3474</v>
      </c>
      <c r="X23" s="1077">
        <v>31.394982448698244</v>
      </c>
      <c r="Y23" s="1078">
        <v>1</v>
      </c>
      <c r="Z23" s="1079">
        <v>2.0865051432908035</v>
      </c>
      <c r="AA23" s="1073" t="s">
        <v>3474</v>
      </c>
      <c r="AB23" s="1077">
        <v>36.072229424989146</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11.069869965884674</v>
      </c>
      <c r="M27" s="1340"/>
      <c r="N27" s="1340"/>
      <c r="O27" s="1340"/>
      <c r="P27" s="1302">
        <v>13.194869965884674</v>
      </c>
      <c r="Q27" s="1340"/>
      <c r="R27" s="1340"/>
      <c r="S27" s="1340"/>
      <c r="T27" s="1302">
        <v>13.194869965884674</v>
      </c>
      <c r="U27" s="1340"/>
      <c r="V27" s="1340"/>
      <c r="W27" s="1340"/>
      <c r="X27" s="1302">
        <v>11.069869965884674</v>
      </c>
      <c r="Y27" s="1340"/>
      <c r="Z27" s="1340"/>
      <c r="AA27" s="1340"/>
      <c r="AB27" s="1341">
        <v>13.194869965884674</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conditionalFormatting sqref="AN12:AX23">
    <cfRule type="expression" dxfId="388" priority="3">
      <formula>MOD(ROW(),2)=0</formula>
    </cfRule>
  </conditionalFormatting>
  <conditionalFormatting sqref="AG12:AM23 D12:AE23">
    <cfRule type="expression" dxfId="387" priority="4">
      <formula>MOD(ROW(),2)=0</formula>
    </cfRule>
  </conditionalFormatting>
  <conditionalFormatting sqref="AN24:AX24">
    <cfRule type="expression" dxfId="386" priority="1">
      <formula>MOD(ROW(),2)=0</formula>
    </cfRule>
  </conditionalFormatting>
  <conditionalFormatting sqref="AG24:AM24 D24:AE24">
    <cfRule type="expression" dxfId="385" priority="2">
      <formula>MOD(ROW(),2)=0</formula>
    </cfRule>
  </conditionalFormatting>
  <dataValidations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3509095B-DC93-4B21-9F13-C709ABD2C971}"/>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9DCC929C-AE32-4923-8DD8-1BF4E8E2463A}"/>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D05F58F8-8044-4C2D-ACA1-0B2AD441A26F}"/>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2FDF6023-92F3-4FC7-98AD-D36D5810445A}"/>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3DDA2975-9E82-4148-9C84-2D0D16BD924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4354F244-6488-46CC-9B37-4CFBD69A65C7}"/>
    <dataValidation allowBlank="1" showInputMessage="1" showErrorMessage="1" prompt="Do not change." sqref="AP7:AX11 AN3:AX4" xr:uid="{3A8CE400-A3C1-4469-B2AF-D204BF939109}"/>
    <dataValidation allowBlank="1" showInputMessage="1" showErrorMessage="1" promptTitle="Remarks" prompt="A general comment (data source, calculation procedure, ...) can be made about each individual exchange. The remarks are added to the GeneralComment-field." sqref="AG3" xr:uid="{BA417E4E-E6FE-4FE7-B844-C9E0276063CD}"/>
    <dataValidation allowBlank="1" showInputMessage="1" showErrorMessage="1" promptTitle="Do not change" prompt="This field is automatically updated from the names-list" sqref="AN12:AN17 AN18:AN24" xr:uid="{00000000-0002-0000-3600-000000000000}"/>
  </dataValidations>
  <pageMargins left="0.78740157499999996" right="0.78740157499999996" top="0.984251969" bottom="0.984251969" header="0.4921259845" footer="0.4921259845"/>
  <pageSetup paperSize="9" scale="4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72">
    <tabColor theme="4" tint="0.79998168889431442"/>
    <pageSetUpPr fitToPage="1"/>
  </sheetPr>
  <dimension ref="A1:AY3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1">
      <c r="A1" s="1041"/>
      <c r="B1" s="1042"/>
      <c r="C1" s="1043"/>
      <c r="D1" s="1041"/>
      <c r="E1" s="1041"/>
      <c r="F1" s="1044" t="s">
        <v>456</v>
      </c>
      <c r="G1" s="1041"/>
      <c r="H1" s="1041"/>
      <c r="I1" s="1041"/>
      <c r="J1" s="1041"/>
      <c r="K1" s="1041"/>
      <c r="L1" s="1045" t="s">
        <v>984</v>
      </c>
      <c r="M1" s="1046"/>
      <c r="N1" s="1046"/>
      <c r="O1" s="1046"/>
      <c r="P1" s="1045" t="s">
        <v>985</v>
      </c>
      <c r="Q1" s="1046"/>
      <c r="R1" s="1046"/>
      <c r="S1" s="1046"/>
      <c r="T1" s="1045" t="s">
        <v>986</v>
      </c>
      <c r="U1" s="1046"/>
      <c r="V1" s="1046"/>
      <c r="W1" s="1046"/>
      <c r="X1" s="1045" t="s">
        <v>987</v>
      </c>
      <c r="Y1" s="1046"/>
      <c r="Z1" s="1046"/>
      <c r="AA1" s="1046"/>
      <c r="AB1" s="1045" t="s">
        <v>988</v>
      </c>
      <c r="AC1" s="1046"/>
      <c r="AD1" s="1046"/>
      <c r="AE1" s="1046"/>
      <c r="AG1" s="1080"/>
      <c r="AH1" s="1523"/>
      <c r="AI1" s="1523"/>
      <c r="AJ1" s="1523"/>
      <c r="AK1" s="1523"/>
      <c r="AL1" s="1523"/>
      <c r="AM1" s="1523"/>
      <c r="AN1" s="1081"/>
      <c r="AO1" s="1081"/>
      <c r="AP1" s="1081"/>
      <c r="AQ1" s="1081"/>
      <c r="AR1" s="1081"/>
    </row>
    <row r="2" spans="1:5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1" ht="102" customHeight="1">
      <c r="A3" s="1050" t="s">
        <v>344</v>
      </c>
      <c r="B3" s="1051"/>
      <c r="C3" s="1043">
        <v>401</v>
      </c>
      <c r="D3" s="1052" t="s">
        <v>458</v>
      </c>
      <c r="E3" s="1052" t="s">
        <v>459</v>
      </c>
      <c r="F3" s="1053" t="s">
        <v>460</v>
      </c>
      <c r="G3" s="1052" t="s">
        <v>461</v>
      </c>
      <c r="H3" s="1052" t="s">
        <v>462</v>
      </c>
      <c r="I3" s="1052" t="s">
        <v>463</v>
      </c>
      <c r="J3" s="1052" t="s">
        <v>464</v>
      </c>
      <c r="K3" s="1052" t="s">
        <v>337</v>
      </c>
      <c r="L3" s="1054" t="s">
        <v>63</v>
      </c>
      <c r="M3" s="1055" t="s">
        <v>187</v>
      </c>
      <c r="N3" s="1055" t="s">
        <v>188</v>
      </c>
      <c r="O3" s="1056" t="s">
        <v>492</v>
      </c>
      <c r="P3" s="1054" t="s">
        <v>64</v>
      </c>
      <c r="Q3" s="1055" t="s">
        <v>187</v>
      </c>
      <c r="R3" s="1055" t="s">
        <v>188</v>
      </c>
      <c r="S3" s="1056" t="s">
        <v>492</v>
      </c>
      <c r="T3" s="1054" t="s">
        <v>66</v>
      </c>
      <c r="U3" s="1055" t="s">
        <v>187</v>
      </c>
      <c r="V3" s="1055" t="s">
        <v>188</v>
      </c>
      <c r="W3" s="1056" t="s">
        <v>492</v>
      </c>
      <c r="X3" s="1054" t="s">
        <v>69</v>
      </c>
      <c r="Y3" s="1055" t="s">
        <v>187</v>
      </c>
      <c r="Z3" s="1055" t="s">
        <v>188</v>
      </c>
      <c r="AA3" s="1056" t="s">
        <v>492</v>
      </c>
      <c r="AB3" s="1054" t="s">
        <v>70</v>
      </c>
      <c r="AC3" s="1055" t="s">
        <v>187</v>
      </c>
      <c r="AD3" s="1055" t="s">
        <v>188</v>
      </c>
      <c r="AE3" s="1056" t="s">
        <v>492</v>
      </c>
      <c r="AF3" s="1080" t="s">
        <v>679</v>
      </c>
      <c r="AG3" s="1082" t="s">
        <v>994</v>
      </c>
      <c r="AH3" s="1083" t="s">
        <v>1953</v>
      </c>
      <c r="AI3" s="1083" t="s">
        <v>1954</v>
      </c>
      <c r="AJ3" s="1083" t="s">
        <v>1955</v>
      </c>
      <c r="AK3" s="1083" t="s">
        <v>1956</v>
      </c>
      <c r="AL3" s="1083" t="s">
        <v>1957</v>
      </c>
      <c r="AM3" s="1083" t="s">
        <v>1958</v>
      </c>
      <c r="AN3" s="1084" t="s">
        <v>1959</v>
      </c>
      <c r="AO3" s="1084" t="s">
        <v>180</v>
      </c>
      <c r="AP3" s="1084" t="s">
        <v>1960</v>
      </c>
      <c r="AQ3" s="1084" t="s">
        <v>182</v>
      </c>
      <c r="AR3" s="1084" t="s">
        <v>332</v>
      </c>
      <c r="AS3" s="1085" t="s">
        <v>1961</v>
      </c>
      <c r="AT3" s="1085" t="s">
        <v>1954</v>
      </c>
      <c r="AU3" s="1085" t="s">
        <v>1955</v>
      </c>
      <c r="AV3" s="1085" t="s">
        <v>1956</v>
      </c>
      <c r="AW3" s="1085" t="s">
        <v>1957</v>
      </c>
      <c r="AX3" s="1085" t="s">
        <v>1958</v>
      </c>
      <c r="AY3" s="1080" t="s">
        <v>1959</v>
      </c>
    </row>
    <row r="4" spans="1:51" ht="12" customHeight="1">
      <c r="A4" s="1041"/>
      <c r="B4" s="1051"/>
      <c r="C4" s="1043">
        <v>662</v>
      </c>
      <c r="D4" s="1053"/>
      <c r="E4" s="1053"/>
      <c r="F4" s="1053" t="s">
        <v>461</v>
      </c>
      <c r="G4" s="1053"/>
      <c r="H4" s="1053"/>
      <c r="I4" s="1053"/>
      <c r="J4" s="1053"/>
      <c r="K4" s="1053"/>
      <c r="L4" s="1054" t="s">
        <v>2179</v>
      </c>
      <c r="M4" s="1057">
        <v>0</v>
      </c>
      <c r="N4" s="1057">
        <v>0</v>
      </c>
      <c r="O4" s="1058">
        <v>0</v>
      </c>
      <c r="P4" s="1054" t="s">
        <v>2179</v>
      </c>
      <c r="Q4" s="1057">
        <v>0</v>
      </c>
      <c r="R4" s="1057">
        <v>0</v>
      </c>
      <c r="S4" s="1058">
        <v>0</v>
      </c>
      <c r="T4" s="1054" t="s">
        <v>2179</v>
      </c>
      <c r="U4" s="1057">
        <v>0</v>
      </c>
      <c r="V4" s="1057">
        <v>0</v>
      </c>
      <c r="W4" s="1058">
        <v>0</v>
      </c>
      <c r="X4" s="1054" t="s">
        <v>2179</v>
      </c>
      <c r="Y4" s="1057">
        <v>0</v>
      </c>
      <c r="Z4" s="1057">
        <v>0</v>
      </c>
      <c r="AA4" s="1058">
        <v>0</v>
      </c>
      <c r="AB4" s="1054" t="s">
        <v>2179</v>
      </c>
      <c r="AC4" s="1057"/>
      <c r="AD4" s="1057"/>
      <c r="AE4" s="1058"/>
      <c r="AG4" s="1086"/>
      <c r="AH4" s="1087"/>
      <c r="AI4" s="1082" t="s">
        <v>192</v>
      </c>
      <c r="AJ4" s="1082"/>
      <c r="AK4" s="1082"/>
      <c r="AL4" s="1082"/>
      <c r="AM4" s="1082"/>
      <c r="AN4" s="1088"/>
      <c r="AO4" s="1088"/>
      <c r="AP4" s="1088"/>
      <c r="AQ4" s="1088" t="s">
        <v>190</v>
      </c>
      <c r="AR4" s="1089" t="s">
        <v>190</v>
      </c>
      <c r="AS4" s="1090"/>
      <c r="AT4" s="1090"/>
      <c r="AU4" s="1090"/>
      <c r="AV4" s="1090"/>
      <c r="AW4" s="1090"/>
      <c r="AX4" s="1090"/>
    </row>
    <row r="5" spans="1:51"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1"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t="s">
        <v>340</v>
      </c>
      <c r="AH6" s="1091"/>
      <c r="AI6" s="1091"/>
      <c r="AJ6" s="1091"/>
      <c r="AK6" s="1091"/>
      <c r="AL6" s="1091"/>
      <c r="AM6" s="1091"/>
      <c r="AN6" s="1089"/>
      <c r="AO6" s="1089"/>
      <c r="AP6" s="1092"/>
      <c r="AQ6" s="1092"/>
      <c r="AR6" s="1093"/>
      <c r="AS6" s="1090"/>
      <c r="AT6" s="1090"/>
      <c r="AU6" s="1090"/>
      <c r="AV6" s="1090"/>
      <c r="AW6" s="1090"/>
      <c r="AX6" s="1090"/>
    </row>
    <row r="7" spans="1:51" ht="24">
      <c r="A7" s="1045" t="s">
        <v>984</v>
      </c>
      <c r="B7" s="1059" t="s">
        <v>467</v>
      </c>
      <c r="C7" s="1060"/>
      <c r="D7" s="1061" t="s">
        <v>352</v>
      </c>
      <c r="E7" s="1062">
        <v>0</v>
      </c>
      <c r="F7" s="1063" t="s">
        <v>63</v>
      </c>
      <c r="G7" s="1064" t="s">
        <v>2179</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1" ht="24">
      <c r="A8" s="1045" t="s">
        <v>985</v>
      </c>
      <c r="B8" s="1059"/>
      <c r="C8" s="1060"/>
      <c r="D8" s="1061" t="s">
        <v>352</v>
      </c>
      <c r="E8" s="1062">
        <v>0</v>
      </c>
      <c r="F8" s="1063" t="s">
        <v>64</v>
      </c>
      <c r="G8" s="1064" t="s">
        <v>2179</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1">
      <c r="A9" s="1045" t="s">
        <v>986</v>
      </c>
      <c r="B9" s="1059"/>
      <c r="C9" s="1060"/>
      <c r="D9" s="1061" t="s">
        <v>352</v>
      </c>
      <c r="E9" s="1062">
        <v>0</v>
      </c>
      <c r="F9" s="1063" t="s">
        <v>66</v>
      </c>
      <c r="G9" s="1064" t="s">
        <v>2179</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1" ht="24">
      <c r="A10" s="1045" t="s">
        <v>987</v>
      </c>
      <c r="B10" s="1059"/>
      <c r="C10" s="1060"/>
      <c r="D10" s="1061" t="s">
        <v>352</v>
      </c>
      <c r="E10" s="1062">
        <v>0</v>
      </c>
      <c r="F10" s="1063" t="s">
        <v>69</v>
      </c>
      <c r="G10" s="1064" t="s">
        <v>2179</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1" ht="24">
      <c r="A11" s="1045" t="s">
        <v>988</v>
      </c>
      <c r="B11" s="1059"/>
      <c r="C11" s="1060"/>
      <c r="D11" s="1061" t="s">
        <v>352</v>
      </c>
      <c r="E11" s="1062">
        <v>0</v>
      </c>
      <c r="F11" s="1063" t="s">
        <v>70</v>
      </c>
      <c r="G11" s="1064" t="s">
        <v>2179</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1">
      <c r="A12" s="1045" t="s">
        <v>997</v>
      </c>
      <c r="B12" s="1059" t="s">
        <v>468</v>
      </c>
      <c r="C12" s="1060" t="s">
        <v>469</v>
      </c>
      <c r="D12" s="1071" t="s">
        <v>470</v>
      </c>
      <c r="E12" s="1072" t="s">
        <v>352</v>
      </c>
      <c r="F12" s="1073" t="s">
        <v>56</v>
      </c>
      <c r="G12" s="1074" t="s">
        <v>437</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c r="AH12" s="1094" t="s">
        <v>278</v>
      </c>
      <c r="AI12" s="1094">
        <v>3</v>
      </c>
      <c r="AJ12" s="1094">
        <v>4</v>
      </c>
      <c r="AK12" s="1094">
        <v>3</v>
      </c>
      <c r="AL12" s="1094">
        <v>1</v>
      </c>
      <c r="AM12" s="1094">
        <v>1</v>
      </c>
      <c r="AN12" s="1089">
        <v>5</v>
      </c>
      <c r="AO12" s="1089">
        <v>3</v>
      </c>
      <c r="AP12" s="1093">
        <v>1.05</v>
      </c>
      <c r="AQ12" s="1093">
        <v>1.2788404103505406</v>
      </c>
      <c r="AR12" s="1093">
        <v>1.2849840792941758</v>
      </c>
      <c r="AS12" s="1095" t="s">
        <v>3333</v>
      </c>
      <c r="AT12" s="1095">
        <v>1.1000000000000001</v>
      </c>
      <c r="AU12" s="1095">
        <v>1.1000000000000001</v>
      </c>
      <c r="AV12" s="1095">
        <v>1.1000000000000001</v>
      </c>
      <c r="AW12" s="1095">
        <v>1</v>
      </c>
      <c r="AX12" s="1095">
        <v>1</v>
      </c>
      <c r="AY12" s="1080">
        <v>1.2</v>
      </c>
    </row>
    <row r="13" spans="1:51"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c r="AH13" s="1094" t="s">
        <v>1610</v>
      </c>
      <c r="AI13" s="1094">
        <v>2</v>
      </c>
      <c r="AJ13" s="1094">
        <v>4</v>
      </c>
      <c r="AK13" s="1094">
        <v>1</v>
      </c>
      <c r="AL13" s="1094">
        <v>1</v>
      </c>
      <c r="AM13" s="1094">
        <v>1</v>
      </c>
      <c r="AN13" s="1089" t="s">
        <v>194</v>
      </c>
      <c r="AO13" s="1089">
        <v>9</v>
      </c>
      <c r="AP13" s="1093">
        <v>1.2</v>
      </c>
      <c r="AQ13" s="1093">
        <v>1.1130148943987077</v>
      </c>
      <c r="AR13" s="1093">
        <v>1.2354522921220721</v>
      </c>
      <c r="AS13" s="1095" t="s">
        <v>3469</v>
      </c>
      <c r="AT13" s="1095">
        <v>1.05</v>
      </c>
      <c r="AU13" s="1095">
        <v>1.1000000000000001</v>
      </c>
      <c r="AV13" s="1095">
        <v>1</v>
      </c>
      <c r="AW13" s="1095">
        <v>1</v>
      </c>
      <c r="AX13" s="1095">
        <v>1</v>
      </c>
      <c r="AY13" s="1080">
        <v>1</v>
      </c>
    </row>
    <row r="14" spans="1:51">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c r="AH14" s="1094" t="s">
        <v>345</v>
      </c>
      <c r="AI14" s="1094">
        <v>3</v>
      </c>
      <c r="AJ14" s="1094">
        <v>4</v>
      </c>
      <c r="AK14" s="1094">
        <v>3</v>
      </c>
      <c r="AL14" s="1094">
        <v>1</v>
      </c>
      <c r="AM14" s="1094">
        <v>1</v>
      </c>
      <c r="AN14" s="1089">
        <v>5</v>
      </c>
      <c r="AO14" s="1089">
        <v>9</v>
      </c>
      <c r="AP14" s="1093">
        <v>2</v>
      </c>
      <c r="AQ14" s="1093">
        <v>1.2788404103505406</v>
      </c>
      <c r="AR14" s="1093">
        <v>2.0865051432908035</v>
      </c>
      <c r="AS14" s="1095" t="s">
        <v>3333</v>
      </c>
      <c r="AT14" s="1095">
        <v>1.1000000000000001</v>
      </c>
      <c r="AU14" s="1095">
        <v>1.1000000000000001</v>
      </c>
      <c r="AV14" s="1095">
        <v>1.1000000000000001</v>
      </c>
      <c r="AW14" s="1095">
        <v>1</v>
      </c>
      <c r="AX14" s="1095">
        <v>1</v>
      </c>
      <c r="AY14" s="1080">
        <v>1.2</v>
      </c>
    </row>
    <row r="15" spans="1:51">
      <c r="A15" s="1045">
        <v>1490</v>
      </c>
      <c r="B15" s="1059" t="s">
        <v>469</v>
      </c>
      <c r="C15" s="1060" t="s">
        <v>469</v>
      </c>
      <c r="D15" s="1071" t="s">
        <v>470</v>
      </c>
      <c r="E15" s="1072" t="s">
        <v>352</v>
      </c>
      <c r="F15" s="1073" t="s">
        <v>3290</v>
      </c>
      <c r="G15" s="1074" t="s">
        <v>465</v>
      </c>
      <c r="H15" s="1075" t="s">
        <v>352</v>
      </c>
      <c r="I15" s="1075" t="s">
        <v>352</v>
      </c>
      <c r="J15" s="1076">
        <v>1</v>
      </c>
      <c r="K15" s="1074" t="s">
        <v>340</v>
      </c>
      <c r="L15" s="1077">
        <v>16.666666666666668</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v>16.666666666666668</v>
      </c>
      <c r="AH15" s="1094" t="s">
        <v>272</v>
      </c>
      <c r="AI15" s="1094">
        <v>3</v>
      </c>
      <c r="AJ15" s="1094">
        <v>1</v>
      </c>
      <c r="AK15" s="1094">
        <v>1</v>
      </c>
      <c r="AL15" s="1094">
        <v>1</v>
      </c>
      <c r="AM15" s="1094">
        <v>1</v>
      </c>
      <c r="AN15" s="1089" t="s">
        <v>194</v>
      </c>
      <c r="AO15" s="1089">
        <v>9</v>
      </c>
      <c r="AP15" s="1093">
        <v>1.2</v>
      </c>
      <c r="AQ15" s="1093">
        <v>1.1000000000000001</v>
      </c>
      <c r="AR15" s="1093">
        <v>1.2284225230179247</v>
      </c>
      <c r="AS15" s="1095" t="s">
        <v>3471</v>
      </c>
      <c r="AT15" s="1095">
        <v>1.1000000000000001</v>
      </c>
      <c r="AU15" s="1095">
        <v>1</v>
      </c>
      <c r="AV15" s="1095">
        <v>1</v>
      </c>
      <c r="AW15" s="1095">
        <v>1</v>
      </c>
      <c r="AX15" s="1095">
        <v>1</v>
      </c>
      <c r="AY15" s="1080">
        <v>1</v>
      </c>
    </row>
    <row r="16" spans="1:51">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16.666666666666668</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v>16.666666666666668</v>
      </c>
      <c r="AH16" s="1094" t="s">
        <v>272</v>
      </c>
      <c r="AI16" s="1094">
        <v>3</v>
      </c>
      <c r="AJ16" s="1094">
        <v>1</v>
      </c>
      <c r="AK16" s="1094">
        <v>1</v>
      </c>
      <c r="AL16" s="1094">
        <v>1</v>
      </c>
      <c r="AM16" s="1094">
        <v>1</v>
      </c>
      <c r="AN16" s="1089" t="s">
        <v>194</v>
      </c>
      <c r="AO16" s="1089">
        <v>9</v>
      </c>
      <c r="AP16" s="1093">
        <v>1.2</v>
      </c>
      <c r="AQ16" s="1093">
        <v>1.1000000000000001</v>
      </c>
      <c r="AR16" s="1093">
        <v>1.2284225230179247</v>
      </c>
      <c r="AS16" s="1095" t="s">
        <v>3471</v>
      </c>
      <c r="AT16" s="1095">
        <v>1.1000000000000001</v>
      </c>
      <c r="AU16" s="1095">
        <v>1</v>
      </c>
      <c r="AV16" s="1095">
        <v>1</v>
      </c>
      <c r="AW16" s="1095">
        <v>1</v>
      </c>
      <c r="AX16" s="1095">
        <v>1</v>
      </c>
      <c r="AY16" s="1080">
        <v>1</v>
      </c>
    </row>
    <row r="17" spans="1:51">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16.666666666666668</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v>16.666666666666668</v>
      </c>
      <c r="AH17" s="1094" t="s">
        <v>272</v>
      </c>
      <c r="AI17" s="1094">
        <v>3</v>
      </c>
      <c r="AJ17" s="1094">
        <v>1</v>
      </c>
      <c r="AK17" s="1094">
        <v>1</v>
      </c>
      <c r="AL17" s="1094">
        <v>1</v>
      </c>
      <c r="AM17" s="1094">
        <v>1</v>
      </c>
      <c r="AN17" s="1089" t="s">
        <v>194</v>
      </c>
      <c r="AO17" s="1089">
        <v>9</v>
      </c>
      <c r="AP17" s="1093">
        <v>1.2</v>
      </c>
      <c r="AQ17" s="1093">
        <v>1.1000000000000001</v>
      </c>
      <c r="AR17" s="1093">
        <v>1.2284225230179247</v>
      </c>
      <c r="AS17" s="1095" t="s">
        <v>3471</v>
      </c>
      <c r="AT17" s="1095">
        <v>1.1000000000000001</v>
      </c>
      <c r="AU17" s="1095">
        <v>1</v>
      </c>
      <c r="AV17" s="1095">
        <v>1</v>
      </c>
      <c r="AW17" s="1095">
        <v>1</v>
      </c>
      <c r="AX17" s="1095">
        <v>1</v>
      </c>
      <c r="AY17" s="1080">
        <v>1</v>
      </c>
    </row>
    <row r="18" spans="1:51">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16.666666666666668</v>
      </c>
      <c r="Y18" s="1078">
        <v>1</v>
      </c>
      <c r="Z18" s="1079">
        <v>1.2284225230179247</v>
      </c>
      <c r="AA18" s="1073" t="s">
        <v>3470</v>
      </c>
      <c r="AB18" s="1077">
        <v>0</v>
      </c>
      <c r="AC18" s="1078">
        <v>1</v>
      </c>
      <c r="AD18" s="1079">
        <v>1.2284225230179247</v>
      </c>
      <c r="AE18" s="1073" t="s">
        <v>3470</v>
      </c>
      <c r="AF18" s="1302">
        <v>3.8594927779981738</v>
      </c>
      <c r="AG18" s="1041">
        <v>16.666666666666668</v>
      </c>
      <c r="AH18" s="1094" t="s">
        <v>272</v>
      </c>
      <c r="AI18" s="1094">
        <v>3</v>
      </c>
      <c r="AJ18" s="1094">
        <v>1</v>
      </c>
      <c r="AK18" s="1094">
        <v>1</v>
      </c>
      <c r="AL18" s="1094">
        <v>1</v>
      </c>
      <c r="AM18" s="1094">
        <v>1</v>
      </c>
      <c r="AN18" s="1089" t="s">
        <v>194</v>
      </c>
      <c r="AO18" s="1089">
        <v>9</v>
      </c>
      <c r="AP18" s="1093">
        <v>1.2</v>
      </c>
      <c r="AQ18" s="1093">
        <v>1.1000000000000001</v>
      </c>
      <c r="AR18" s="1093">
        <v>1.2284225230179247</v>
      </c>
      <c r="AS18" s="1095" t="s">
        <v>3471</v>
      </c>
      <c r="AT18" s="1095">
        <v>1.1000000000000001</v>
      </c>
      <c r="AU18" s="1095">
        <v>1</v>
      </c>
      <c r="AV18" s="1095">
        <v>1</v>
      </c>
      <c r="AW18" s="1095">
        <v>1</v>
      </c>
      <c r="AX18" s="1095">
        <v>1</v>
      </c>
      <c r="AY18" s="1080">
        <v>1</v>
      </c>
    </row>
    <row r="19" spans="1:51">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16.666666666666668</v>
      </c>
      <c r="AC19" s="1078">
        <v>1</v>
      </c>
      <c r="AD19" s="1079">
        <v>1.2284225230179247</v>
      </c>
      <c r="AE19" s="1073" t="s">
        <v>3470</v>
      </c>
      <c r="AF19" s="1302">
        <v>4.4770909637727119</v>
      </c>
      <c r="AG19" s="1041">
        <v>16.666666666666668</v>
      </c>
      <c r="AH19" s="1094" t="s">
        <v>272</v>
      </c>
      <c r="AI19" s="1094">
        <v>3</v>
      </c>
      <c r="AJ19" s="1094">
        <v>1</v>
      </c>
      <c r="AK19" s="1094">
        <v>1</v>
      </c>
      <c r="AL19" s="1094">
        <v>1</v>
      </c>
      <c r="AM19" s="1094">
        <v>1</v>
      </c>
      <c r="AN19" s="1089" t="s">
        <v>194</v>
      </c>
      <c r="AO19" s="1089">
        <v>9</v>
      </c>
      <c r="AP19" s="1093">
        <v>1.2</v>
      </c>
      <c r="AQ19" s="1093">
        <v>1.1000000000000001</v>
      </c>
      <c r="AR19" s="1093">
        <v>1.2284225230179247</v>
      </c>
      <c r="AS19" s="1095" t="s">
        <v>3471</v>
      </c>
      <c r="AT19" s="1095">
        <v>1.1000000000000001</v>
      </c>
      <c r="AU19" s="1095">
        <v>1</v>
      </c>
      <c r="AV19" s="1095">
        <v>1</v>
      </c>
      <c r="AW19" s="1095">
        <v>1</v>
      </c>
      <c r="AX19" s="1095">
        <v>1</v>
      </c>
      <c r="AY19" s="1080">
        <v>1</v>
      </c>
    </row>
    <row r="20" spans="1:51" ht="24">
      <c r="A20" s="1045" t="s">
        <v>2703</v>
      </c>
      <c r="B20" s="1059" t="s">
        <v>469</v>
      </c>
      <c r="C20" s="1060" t="s">
        <v>469</v>
      </c>
      <c r="D20" s="1071" t="s">
        <v>470</v>
      </c>
      <c r="E20" s="1072" t="s">
        <v>352</v>
      </c>
      <c r="F20" s="1073" t="s">
        <v>3030</v>
      </c>
      <c r="G20" s="1074" t="s">
        <v>2179</v>
      </c>
      <c r="H20" s="1075" t="s">
        <v>352</v>
      </c>
      <c r="I20" s="1075" t="s">
        <v>352</v>
      </c>
      <c r="J20" s="1076">
        <v>1</v>
      </c>
      <c r="K20" s="1074" t="s">
        <v>340</v>
      </c>
      <c r="L20" s="1077">
        <v>17.166666666666668</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17.166666666666668</v>
      </c>
      <c r="Y20" s="1078">
        <v>1</v>
      </c>
      <c r="Z20" s="1079">
        <v>1.3582005896413567</v>
      </c>
      <c r="AA20" s="1073" t="s">
        <v>3472</v>
      </c>
      <c r="AB20" s="1077">
        <v>0</v>
      </c>
      <c r="AC20" s="1078">
        <v>1</v>
      </c>
      <c r="AD20" s="1079">
        <v>1.3582005896413567</v>
      </c>
      <c r="AE20" s="1073" t="s">
        <v>3472</v>
      </c>
      <c r="AF20" s="1302">
        <v>11.069869965884674</v>
      </c>
      <c r="AG20" s="1041">
        <v>17.166666666666668</v>
      </c>
      <c r="AH20" s="1094" t="s">
        <v>109</v>
      </c>
      <c r="AI20" s="1094">
        <v>3</v>
      </c>
      <c r="AJ20" s="1094">
        <v>4</v>
      </c>
      <c r="AK20" s="1094">
        <v>3</v>
      </c>
      <c r="AL20" s="1094">
        <v>1</v>
      </c>
      <c r="AM20" s="1094">
        <v>1</v>
      </c>
      <c r="AN20" s="1089">
        <v>5</v>
      </c>
      <c r="AO20" s="1089">
        <v>9</v>
      </c>
      <c r="AP20" s="1093">
        <v>1.2</v>
      </c>
      <c r="AQ20" s="1093">
        <v>1.2788404103505406</v>
      </c>
      <c r="AR20" s="1093">
        <v>1.3582005896413567</v>
      </c>
      <c r="AS20" s="1095" t="s">
        <v>3333</v>
      </c>
      <c r="AT20" s="1095">
        <v>1.1000000000000001</v>
      </c>
      <c r="AU20" s="1095">
        <v>1.1000000000000001</v>
      </c>
      <c r="AV20" s="1095">
        <v>1.1000000000000001</v>
      </c>
      <c r="AW20" s="1095">
        <v>1</v>
      </c>
      <c r="AX20" s="1095">
        <v>1</v>
      </c>
      <c r="AY20" s="1080">
        <v>1.2</v>
      </c>
    </row>
    <row r="21" spans="1:51" ht="24">
      <c r="A21" s="1045" t="s">
        <v>2705</v>
      </c>
      <c r="B21" s="1059" t="s">
        <v>469</v>
      </c>
      <c r="C21" s="1060" t="s">
        <v>469</v>
      </c>
      <c r="D21" s="1071" t="s">
        <v>470</v>
      </c>
      <c r="E21" s="1072" t="s">
        <v>352</v>
      </c>
      <c r="F21" s="1073" t="s">
        <v>3032</v>
      </c>
      <c r="G21" s="1074" t="s">
        <v>2179</v>
      </c>
      <c r="H21" s="1075" t="s">
        <v>352</v>
      </c>
      <c r="I21" s="1075" t="s">
        <v>352</v>
      </c>
      <c r="J21" s="1076">
        <v>1</v>
      </c>
      <c r="K21" s="1074" t="s">
        <v>340</v>
      </c>
      <c r="L21" s="1077">
        <v>0</v>
      </c>
      <c r="M21" s="1078">
        <v>1</v>
      </c>
      <c r="N21" s="1079">
        <v>1.3582005896413567</v>
      </c>
      <c r="O21" s="1073" t="s">
        <v>3472</v>
      </c>
      <c r="P21" s="1077">
        <v>17.166666666666668</v>
      </c>
      <c r="Q21" s="1078">
        <v>1</v>
      </c>
      <c r="R21" s="1079">
        <v>1.3582005896413567</v>
      </c>
      <c r="S21" s="1073" t="s">
        <v>3472</v>
      </c>
      <c r="T21" s="1077">
        <v>17.166666666666668</v>
      </c>
      <c r="U21" s="1078">
        <v>1</v>
      </c>
      <c r="V21" s="1079">
        <v>1.3582005896413567</v>
      </c>
      <c r="W21" s="1073" t="s">
        <v>3472</v>
      </c>
      <c r="X21" s="1077">
        <v>0</v>
      </c>
      <c r="Y21" s="1078">
        <v>1</v>
      </c>
      <c r="Z21" s="1079">
        <v>1.3582005896413567</v>
      </c>
      <c r="AA21" s="1073" t="s">
        <v>3472</v>
      </c>
      <c r="AB21" s="1077">
        <v>17.166666666666668</v>
      </c>
      <c r="AC21" s="1078">
        <v>1</v>
      </c>
      <c r="AD21" s="1079">
        <v>1.3582005896413567</v>
      </c>
      <c r="AE21" s="1073" t="s">
        <v>3472</v>
      </c>
      <c r="AF21" s="1302">
        <v>13.194869965884674</v>
      </c>
      <c r="AG21" s="1041">
        <v>17.166666666666668</v>
      </c>
      <c r="AH21" s="1094" t="s">
        <v>109</v>
      </c>
      <c r="AI21" s="1094">
        <v>3</v>
      </c>
      <c r="AJ21" s="1094">
        <v>4</v>
      </c>
      <c r="AK21" s="1094">
        <v>3</v>
      </c>
      <c r="AL21" s="1094">
        <v>1</v>
      </c>
      <c r="AM21" s="1094">
        <v>1</v>
      </c>
      <c r="AN21" s="1089">
        <v>5</v>
      </c>
      <c r="AO21" s="1089">
        <v>9</v>
      </c>
      <c r="AP21" s="1093">
        <v>1.2</v>
      </c>
      <c r="AQ21" s="1093">
        <v>1.2788404103505406</v>
      </c>
      <c r="AR21" s="1093">
        <v>1.3582005896413567</v>
      </c>
      <c r="AS21" s="1095" t="s">
        <v>3333</v>
      </c>
      <c r="AT21" s="1095">
        <v>1.1000000000000001</v>
      </c>
      <c r="AU21" s="1095">
        <v>1.1000000000000001</v>
      </c>
      <c r="AV21" s="1095">
        <v>1.1000000000000001</v>
      </c>
      <c r="AW21" s="1095">
        <v>1</v>
      </c>
      <c r="AX21" s="1095">
        <v>1</v>
      </c>
      <c r="AY21" s="1080">
        <v>1.2</v>
      </c>
    </row>
    <row r="22" spans="1:51">
      <c r="A22" s="1045" t="s">
        <v>2259</v>
      </c>
      <c r="B22" s="1059" t="s">
        <v>469</v>
      </c>
      <c r="C22" s="1060" t="s">
        <v>469</v>
      </c>
      <c r="D22" s="1071" t="s">
        <v>470</v>
      </c>
      <c r="E22" s="1072" t="s">
        <v>352</v>
      </c>
      <c r="F22" s="1073" t="s">
        <v>3256</v>
      </c>
      <c r="G22" s="1074" t="s">
        <v>465</v>
      </c>
      <c r="H22" s="1075" t="s">
        <v>352</v>
      </c>
      <c r="I22" s="1075" t="s">
        <v>352</v>
      </c>
      <c r="J22" s="1076">
        <v>0</v>
      </c>
      <c r="K22" s="1074" t="s">
        <v>339</v>
      </c>
      <c r="L22" s="1077">
        <v>190.03276774768693</v>
      </c>
      <c r="M22" s="1078">
        <v>1</v>
      </c>
      <c r="N22" s="1079">
        <v>1.2849840792941758</v>
      </c>
      <c r="O22" s="1073" t="s">
        <v>3473</v>
      </c>
      <c r="P22" s="1077">
        <v>226.51193441435359</v>
      </c>
      <c r="Q22" s="1078">
        <v>1</v>
      </c>
      <c r="R22" s="1079">
        <v>1.2849840792941758</v>
      </c>
      <c r="S22" s="1073" t="s">
        <v>3473</v>
      </c>
      <c r="T22" s="1077">
        <v>226.51193441435359</v>
      </c>
      <c r="U22" s="1078">
        <v>1</v>
      </c>
      <c r="V22" s="1079">
        <v>1.2849840792941758</v>
      </c>
      <c r="W22" s="1073" t="s">
        <v>3473</v>
      </c>
      <c r="X22" s="1077">
        <v>190.03276774768693</v>
      </c>
      <c r="Y22" s="1078">
        <v>1</v>
      </c>
      <c r="Z22" s="1079">
        <v>1.2849840792941758</v>
      </c>
      <c r="AA22" s="1073" t="s">
        <v>3473</v>
      </c>
      <c r="AB22" s="1077">
        <v>226.51193441435359</v>
      </c>
      <c r="AC22" s="1078">
        <v>1</v>
      </c>
      <c r="AD22" s="1079">
        <v>1.2849840792941758</v>
      </c>
      <c r="AE22" s="1073" t="s">
        <v>3473</v>
      </c>
      <c r="AG22" s="1041"/>
      <c r="AH22" s="1094" t="s">
        <v>2342</v>
      </c>
      <c r="AI22" s="1094">
        <v>3</v>
      </c>
      <c r="AJ22" s="1094">
        <v>4</v>
      </c>
      <c r="AK22" s="1094">
        <v>3</v>
      </c>
      <c r="AL22" s="1094">
        <v>1</v>
      </c>
      <c r="AM22" s="1094">
        <v>1</v>
      </c>
      <c r="AN22" s="1089">
        <v>5</v>
      </c>
      <c r="AO22" s="1089">
        <v>6</v>
      </c>
      <c r="AP22" s="1093">
        <v>1.05</v>
      </c>
      <c r="AQ22" s="1093">
        <v>1.2788404103505406</v>
      </c>
      <c r="AR22" s="1093">
        <v>1.2849840792941758</v>
      </c>
      <c r="AS22" s="1095" t="s">
        <v>3333</v>
      </c>
      <c r="AT22" s="1095">
        <v>1.1000000000000001</v>
      </c>
      <c r="AU22" s="1095">
        <v>1.1000000000000001</v>
      </c>
      <c r="AV22" s="1095">
        <v>1.1000000000000001</v>
      </c>
      <c r="AW22" s="1095">
        <v>1</v>
      </c>
      <c r="AX22" s="1095">
        <v>1</v>
      </c>
      <c r="AY22" s="1080">
        <v>1.2</v>
      </c>
    </row>
    <row r="23" spans="1:51"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30.415312568479205</v>
      </c>
      <c r="M23" s="1078">
        <v>1</v>
      </c>
      <c r="N23" s="1079">
        <v>2.0865051432908035</v>
      </c>
      <c r="O23" s="1073" t="s">
        <v>3474</v>
      </c>
      <c r="P23" s="1077">
        <v>36.072229424989146</v>
      </c>
      <c r="Q23" s="1078">
        <v>1</v>
      </c>
      <c r="R23" s="1079">
        <v>2.0865051432908035</v>
      </c>
      <c r="S23" s="1073" t="s">
        <v>3474</v>
      </c>
      <c r="T23" s="1077">
        <v>36.501496935155991</v>
      </c>
      <c r="U23" s="1078">
        <v>1</v>
      </c>
      <c r="V23" s="1079">
        <v>2.0865051432908035</v>
      </c>
      <c r="W23" s="1073" t="s">
        <v>3474</v>
      </c>
      <c r="X23" s="1077">
        <v>31.394982448698244</v>
      </c>
      <c r="Y23" s="1078">
        <v>1</v>
      </c>
      <c r="Z23" s="1079">
        <v>2.0865051432908035</v>
      </c>
      <c r="AA23" s="1073" t="s">
        <v>3474</v>
      </c>
      <c r="AB23" s="1077">
        <v>36.072229424989146</v>
      </c>
      <c r="AC23" s="1078">
        <v>1</v>
      </c>
      <c r="AD23" s="1079">
        <v>2.0865051432908035</v>
      </c>
      <c r="AE23" s="1073" t="s">
        <v>3474</v>
      </c>
      <c r="AG23" s="1041"/>
      <c r="AH23" s="1094" t="s">
        <v>1486</v>
      </c>
      <c r="AI23" s="1094">
        <v>3</v>
      </c>
      <c r="AJ23" s="1094">
        <v>4</v>
      </c>
      <c r="AK23" s="1094">
        <v>3</v>
      </c>
      <c r="AL23" s="1094">
        <v>1</v>
      </c>
      <c r="AM23" s="1094">
        <v>1</v>
      </c>
      <c r="AN23" s="1089">
        <v>5</v>
      </c>
      <c r="AO23" s="1089">
        <v>5</v>
      </c>
      <c r="AP23" s="1093">
        <v>2</v>
      </c>
      <c r="AQ23" s="1093">
        <v>1.2788404103505406</v>
      </c>
      <c r="AR23" s="1093">
        <v>2.0865051432908035</v>
      </c>
      <c r="AS23" s="1095" t="s">
        <v>3333</v>
      </c>
      <c r="AT23" s="1095">
        <v>1.1000000000000001</v>
      </c>
      <c r="AU23" s="1095">
        <v>1.1000000000000001</v>
      </c>
      <c r="AV23" s="1095">
        <v>1.1000000000000001</v>
      </c>
      <c r="AW23" s="1095">
        <v>1</v>
      </c>
      <c r="AX23" s="1095">
        <v>1</v>
      </c>
      <c r="AY23" s="1080">
        <v>1.2</v>
      </c>
    </row>
    <row r="24" spans="1:51">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c r="AH24" s="1094" t="s">
        <v>279</v>
      </c>
      <c r="AI24" s="1094">
        <v>3</v>
      </c>
      <c r="AJ24" s="1094">
        <v>4</v>
      </c>
      <c r="AK24" s="1094">
        <v>3</v>
      </c>
      <c r="AL24" s="1094">
        <v>1</v>
      </c>
      <c r="AM24" s="1094">
        <v>1</v>
      </c>
      <c r="AN24" s="1089">
        <v>5</v>
      </c>
      <c r="AO24" s="1089">
        <v>13</v>
      </c>
      <c r="AP24" s="1093">
        <v>1.05</v>
      </c>
      <c r="AQ24" s="1093">
        <v>1.2788404103505406</v>
      </c>
      <c r="AR24" s="1093">
        <v>1.2849840792941758</v>
      </c>
      <c r="AS24" s="1095" t="s">
        <v>3333</v>
      </c>
      <c r="AT24" s="1095">
        <v>1.1000000000000001</v>
      </c>
      <c r="AU24" s="1095">
        <v>1.1000000000000001</v>
      </c>
      <c r="AV24" s="1095">
        <v>1.1000000000000001</v>
      </c>
      <c r="AW24" s="1095">
        <v>1</v>
      </c>
      <c r="AX24" s="1095">
        <v>1</v>
      </c>
      <c r="AY24" s="1080">
        <v>1.2</v>
      </c>
    </row>
    <row r="25" spans="1:51">
      <c r="L25" s="1297"/>
      <c r="P25" s="1297"/>
      <c r="T25" s="1297"/>
      <c r="X25" s="1297"/>
      <c r="AB25" s="1298"/>
      <c r="AC25" s="1192"/>
      <c r="AK25" s="1080"/>
      <c r="AL25" s="1080"/>
      <c r="AM25" s="1080"/>
      <c r="AN25" s="1080"/>
    </row>
    <row r="26" spans="1:51">
      <c r="AB26" s="1298"/>
      <c r="AC26" s="1192"/>
    </row>
    <row r="27" spans="1:51">
      <c r="F27" s="1080" t="s">
        <v>1670</v>
      </c>
      <c r="K27" s="1080" t="s">
        <v>241</v>
      </c>
      <c r="L27" s="1302">
        <v>11.069869965884674</v>
      </c>
      <c r="M27" s="1340"/>
      <c r="N27" s="1340"/>
      <c r="O27" s="1340"/>
      <c r="P27" s="1302">
        <v>13.194869965884674</v>
      </c>
      <c r="Q27" s="1340"/>
      <c r="R27" s="1340"/>
      <c r="S27" s="1340"/>
      <c r="T27" s="1302">
        <v>13.194869965884674</v>
      </c>
      <c r="U27" s="1340"/>
      <c r="V27" s="1340"/>
      <c r="W27" s="1340"/>
      <c r="X27" s="1302">
        <v>11.069869965884674</v>
      </c>
      <c r="Y27" s="1340"/>
      <c r="Z27" s="1340"/>
      <c r="AA27" s="1340"/>
      <c r="AB27" s="1341">
        <v>13.194869965884674</v>
      </c>
      <c r="AC27" s="1192"/>
    </row>
    <row r="28" spans="1:51">
      <c r="F28" s="1299"/>
      <c r="L28" s="1304"/>
      <c r="M28" s="1333"/>
      <c r="N28" s="1333"/>
      <c r="O28" s="1333"/>
      <c r="P28" s="1304"/>
      <c r="Q28" s="1333"/>
      <c r="R28" s="1333"/>
      <c r="S28" s="1333"/>
      <c r="T28" s="1304"/>
      <c r="U28" s="1333"/>
      <c r="V28" s="1333"/>
      <c r="W28" s="1333"/>
      <c r="X28" s="1304"/>
      <c r="AB28" s="1304"/>
      <c r="AC28" s="1330"/>
    </row>
    <row r="29" spans="1:51">
      <c r="F29" s="1299"/>
      <c r="L29" s="1304"/>
      <c r="M29" s="1333"/>
      <c r="N29" s="1333"/>
      <c r="O29" s="1333"/>
      <c r="P29" s="1304"/>
      <c r="Q29" s="1333"/>
      <c r="R29" s="1333"/>
      <c r="S29" s="1333"/>
      <c r="T29" s="1304"/>
      <c r="U29" s="1333"/>
      <c r="V29" s="1333"/>
      <c r="W29" s="1333"/>
      <c r="X29" s="1304"/>
      <c r="AB29" s="1304"/>
      <c r="AC29" s="1330"/>
      <c r="AG29" s="1330"/>
    </row>
    <row r="30" spans="1:51">
      <c r="F30" s="1299"/>
      <c r="L30" s="1304"/>
      <c r="M30" s="1333"/>
      <c r="N30" s="1333"/>
      <c r="O30" s="1333"/>
      <c r="P30" s="1304"/>
      <c r="Q30" s="1333"/>
      <c r="R30" s="1333"/>
      <c r="S30" s="1333"/>
      <c r="T30" s="1304"/>
      <c r="U30" s="1333"/>
      <c r="V30" s="1333"/>
      <c r="W30" s="1333"/>
      <c r="X30" s="1304"/>
      <c r="AB30" s="1304"/>
      <c r="AC30" s="1330"/>
    </row>
    <row r="31" spans="1:51">
      <c r="L31" s="1334"/>
      <c r="P31" s="1334"/>
      <c r="T31" s="1334"/>
      <c r="X31" s="1334"/>
      <c r="AB31" s="1334"/>
    </row>
    <row r="35" spans="12:28">
      <c r="L35" s="1334"/>
      <c r="P35" s="1334"/>
      <c r="T35" s="1334"/>
      <c r="X35" s="1334"/>
      <c r="AB35" s="1334"/>
    </row>
  </sheetData>
  <mergeCells count="1">
    <mergeCell ref="AH1:AM1"/>
  </mergeCells>
  <conditionalFormatting sqref="AN12:AX23">
    <cfRule type="expression" dxfId="384" priority="3">
      <formula>MOD(ROW(),2)=0</formula>
    </cfRule>
  </conditionalFormatting>
  <conditionalFormatting sqref="AG12:AM23 D12:AE23">
    <cfRule type="expression" dxfId="383" priority="4">
      <formula>MOD(ROW(),2)=0</formula>
    </cfRule>
  </conditionalFormatting>
  <conditionalFormatting sqref="AN24:AX24">
    <cfRule type="expression" dxfId="382" priority="1">
      <formula>MOD(ROW(),2)=0</formula>
    </cfRule>
  </conditionalFormatting>
  <conditionalFormatting sqref="AG24:AM24 D24:AE24">
    <cfRule type="expression" dxfId="381" priority="2">
      <formula>MOD(ROW(),2)=0</formula>
    </cfRule>
  </conditionalFormatting>
  <dataValidations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I3" xr:uid="{CFB2CE8C-0397-441C-9CAF-FA6B41F8A79F}"/>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N3" xr:uid="{70400F25-9C69-4408-9B54-33EA41F20DCD}"/>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M3" xr:uid="{F5B6A94A-69BB-4C58-883F-94E769413A19}"/>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L3" xr:uid="{5788ACB4-FA1D-4023-955C-722AC0DF3EF4}"/>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K3" xr:uid="{3595E0CD-2A77-4F91-9391-1A70E5323799}"/>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J3" xr:uid="{2B7105A7-DF73-49E0-BAB0-2EFCECC1D00F}"/>
    <dataValidation allowBlank="1" showInputMessage="1" showErrorMessage="1" prompt="Do not change." sqref="AQ7:AY11 AO3:AY4" xr:uid="{1D9F4745-CE22-48E8-8694-6E3378BD79DE}"/>
    <dataValidation allowBlank="1" showInputMessage="1" showErrorMessage="1" promptTitle="Remarks" prompt="A general comment (data source, calculation procedure, ...) can be made about each individual exchange. The remarks are added to the GeneralComment-field." sqref="AH3" xr:uid="{70C91B48-6F71-4E4C-95E9-03B50D65F5EB}"/>
    <dataValidation allowBlank="1" showInputMessage="1" showErrorMessage="1" promptTitle="Do not change" prompt="This field is automatically updated from the names-list" sqref="AO17:AO24 AO12:AO16" xr:uid="{00000000-0002-0000-3700-000000000000}"/>
  </dataValidations>
  <pageMargins left="0.78740157499999996" right="0.78740157499999996" top="0.984251969" bottom="0.984251969" header="0.4921259845" footer="0.4921259845"/>
  <pageSetup paperSize="9" scale="4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73">
    <tabColor theme="4" tint="0.79998168889431442"/>
    <pageSetUpPr fitToPage="1"/>
  </sheetPr>
  <dimension ref="A1:AX3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customWidth="1" outlineLevel="1"/>
    <col min="31" max="31" width="50.7109375" style="1107" customWidth="1" outlineLevel="1"/>
    <col min="32" max="32" width="11.42578125" style="1080"/>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45" width="4.28515625" style="1080" customWidth="1" outlineLevel="1"/>
    <col min="46" max="46" width="4" style="1080" customWidth="1" outlineLevel="1"/>
    <col min="47" max="48" width="4.42578125" style="1080" customWidth="1" outlineLevel="1"/>
    <col min="49" max="49" width="4.28515625" style="1080" customWidth="1" outlineLevel="1"/>
    <col min="50" max="50" width="4.42578125" style="1080" customWidth="1" outlineLevel="1"/>
    <col min="51" max="16384" width="11.42578125" style="1080"/>
  </cols>
  <sheetData>
    <row r="1" spans="1:50">
      <c r="A1" s="1041"/>
      <c r="B1" s="1042"/>
      <c r="C1" s="1043"/>
      <c r="D1" s="1041"/>
      <c r="E1" s="1041"/>
      <c r="F1" s="1044" t="s">
        <v>456</v>
      </c>
      <c r="G1" s="1041"/>
      <c r="H1" s="1041"/>
      <c r="I1" s="1041"/>
      <c r="J1" s="1041"/>
      <c r="K1" s="1041"/>
      <c r="L1" s="1045" t="s">
        <v>989</v>
      </c>
      <c r="M1" s="1046"/>
      <c r="N1" s="1046"/>
      <c r="O1" s="1046"/>
      <c r="P1" s="1045" t="s">
        <v>990</v>
      </c>
      <c r="Q1" s="1046"/>
      <c r="R1" s="1046"/>
      <c r="S1" s="1046"/>
      <c r="T1" s="1045" t="s">
        <v>991</v>
      </c>
      <c r="U1" s="1046"/>
      <c r="V1" s="1046"/>
      <c r="W1" s="1046"/>
      <c r="X1" s="1045" t="s">
        <v>992</v>
      </c>
      <c r="Y1" s="1046"/>
      <c r="Z1" s="1046"/>
      <c r="AA1" s="1046"/>
      <c r="AB1" s="1045" t="s">
        <v>993</v>
      </c>
      <c r="AC1" s="1046"/>
      <c r="AD1" s="1046"/>
      <c r="AE1" s="1046"/>
      <c r="AG1" s="1080"/>
      <c r="AH1" s="1523"/>
      <c r="AI1" s="1523"/>
      <c r="AJ1" s="1523"/>
      <c r="AK1" s="1523"/>
      <c r="AL1" s="1523"/>
      <c r="AM1" s="1523"/>
      <c r="AN1" s="1081"/>
      <c r="AO1" s="1081"/>
      <c r="AP1" s="1081"/>
      <c r="AQ1" s="1081"/>
      <c r="AR1" s="1081"/>
    </row>
    <row r="2" spans="1:50">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G2" s="1081"/>
      <c r="AH2" s="1081"/>
      <c r="AI2" s="1081"/>
      <c r="AJ2" s="1081"/>
      <c r="AK2" s="1081"/>
      <c r="AL2" s="1081"/>
      <c r="AM2" s="1081"/>
      <c r="AN2" s="1081"/>
    </row>
    <row r="3" spans="1:50" ht="102" customHeight="1">
      <c r="A3" s="1050" t="s">
        <v>344</v>
      </c>
      <c r="B3" s="1051"/>
      <c r="C3" s="1043">
        <v>401</v>
      </c>
      <c r="D3" s="1052" t="s">
        <v>458</v>
      </c>
      <c r="E3" s="1052" t="s">
        <v>459</v>
      </c>
      <c r="F3" s="1053" t="s">
        <v>460</v>
      </c>
      <c r="G3" s="1052" t="s">
        <v>461</v>
      </c>
      <c r="H3" s="1052" t="s">
        <v>462</v>
      </c>
      <c r="I3" s="1052" t="s">
        <v>463</v>
      </c>
      <c r="J3" s="1052" t="s">
        <v>464</v>
      </c>
      <c r="K3" s="1052" t="s">
        <v>337</v>
      </c>
      <c r="L3" s="1054" t="s">
        <v>63</v>
      </c>
      <c r="M3" s="1055" t="s">
        <v>187</v>
      </c>
      <c r="N3" s="1055" t="s">
        <v>188</v>
      </c>
      <c r="O3" s="1056" t="s">
        <v>492</v>
      </c>
      <c r="P3" s="1054" t="s">
        <v>64</v>
      </c>
      <c r="Q3" s="1055" t="s">
        <v>187</v>
      </c>
      <c r="R3" s="1055" t="s">
        <v>188</v>
      </c>
      <c r="S3" s="1056" t="s">
        <v>492</v>
      </c>
      <c r="T3" s="1054" t="s">
        <v>66</v>
      </c>
      <c r="U3" s="1055" t="s">
        <v>187</v>
      </c>
      <c r="V3" s="1055" t="s">
        <v>188</v>
      </c>
      <c r="W3" s="1056" t="s">
        <v>492</v>
      </c>
      <c r="X3" s="1054" t="s">
        <v>69</v>
      </c>
      <c r="Y3" s="1055" t="s">
        <v>187</v>
      </c>
      <c r="Z3" s="1055" t="s">
        <v>188</v>
      </c>
      <c r="AA3" s="1056" t="s">
        <v>492</v>
      </c>
      <c r="AB3" s="1054" t="s">
        <v>70</v>
      </c>
      <c r="AC3" s="1055" t="s">
        <v>187</v>
      </c>
      <c r="AD3" s="1055" t="s">
        <v>188</v>
      </c>
      <c r="AE3" s="1056" t="s">
        <v>492</v>
      </c>
      <c r="AF3" s="1080" t="s">
        <v>679</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row>
    <row r="4" spans="1:50" ht="12" customHeight="1">
      <c r="A4" s="1041"/>
      <c r="B4" s="1051"/>
      <c r="C4" s="1043">
        <v>662</v>
      </c>
      <c r="D4" s="1053"/>
      <c r="E4" s="1053"/>
      <c r="F4" s="1053" t="s">
        <v>461</v>
      </c>
      <c r="G4" s="1053"/>
      <c r="H4" s="1053"/>
      <c r="I4" s="1053"/>
      <c r="J4" s="1053"/>
      <c r="K4" s="1053"/>
      <c r="L4" s="1054" t="s">
        <v>1099</v>
      </c>
      <c r="M4" s="1057">
        <v>0</v>
      </c>
      <c r="N4" s="1057">
        <v>0</v>
      </c>
      <c r="O4" s="1058">
        <v>0</v>
      </c>
      <c r="P4" s="1054" t="s">
        <v>1099</v>
      </c>
      <c r="Q4" s="1057">
        <v>0</v>
      </c>
      <c r="R4" s="1057">
        <v>0</v>
      </c>
      <c r="S4" s="1058">
        <v>0</v>
      </c>
      <c r="T4" s="1054" t="s">
        <v>1099</v>
      </c>
      <c r="U4" s="1057">
        <v>0</v>
      </c>
      <c r="V4" s="1057">
        <v>0</v>
      </c>
      <c r="W4" s="1058">
        <v>0</v>
      </c>
      <c r="X4" s="1054" t="s">
        <v>1099</v>
      </c>
      <c r="Y4" s="1057">
        <v>0</v>
      </c>
      <c r="Z4" s="1057">
        <v>0</v>
      </c>
      <c r="AA4" s="1058">
        <v>0</v>
      </c>
      <c r="AB4" s="1054" t="s">
        <v>1099</v>
      </c>
      <c r="AC4" s="1057"/>
      <c r="AD4" s="1057"/>
      <c r="AE4" s="1058"/>
      <c r="AG4" s="1086"/>
      <c r="AH4" s="1087" t="s">
        <v>192</v>
      </c>
      <c r="AI4" s="1082"/>
      <c r="AJ4" s="1082"/>
      <c r="AK4" s="1082"/>
      <c r="AL4" s="1082"/>
      <c r="AM4" s="1082"/>
      <c r="AN4" s="1088"/>
      <c r="AO4" s="1088"/>
      <c r="AP4" s="1088" t="s">
        <v>190</v>
      </c>
      <c r="AQ4" s="1088" t="s">
        <v>190</v>
      </c>
      <c r="AR4" s="1089"/>
      <c r="AS4" s="1090"/>
      <c r="AT4" s="1090"/>
      <c r="AU4" s="1090"/>
      <c r="AV4" s="1090"/>
      <c r="AW4" s="1090"/>
      <c r="AX4" s="1090"/>
    </row>
    <row r="5" spans="1:50" ht="12" customHeight="1">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B5" s="1054">
        <v>1</v>
      </c>
      <c r="AC5" s="1057"/>
      <c r="AD5" s="1057"/>
      <c r="AE5" s="1058"/>
      <c r="AG5" s="1086"/>
      <c r="AH5" s="1082"/>
      <c r="AI5" s="1082"/>
      <c r="AJ5" s="1082"/>
      <c r="AK5" s="1082"/>
      <c r="AL5" s="1082"/>
      <c r="AM5" s="1082"/>
      <c r="AN5" s="1089"/>
      <c r="AO5" s="1089"/>
      <c r="AP5" s="1089"/>
      <c r="AQ5" s="1089"/>
      <c r="AR5" s="1089"/>
      <c r="AS5" s="1090"/>
      <c r="AT5" s="1090"/>
      <c r="AU5" s="1090"/>
      <c r="AV5" s="1090"/>
      <c r="AW5" s="1090"/>
      <c r="AX5" s="1090"/>
    </row>
    <row r="6" spans="1:50" ht="12" customHeight="1">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B6" s="1054" t="s">
        <v>466</v>
      </c>
      <c r="AC6" s="1057"/>
      <c r="AD6" s="1057"/>
      <c r="AE6" s="1058"/>
      <c r="AF6" s="1080" t="s">
        <v>339</v>
      </c>
      <c r="AG6" s="1086"/>
      <c r="AH6" s="1091"/>
      <c r="AI6" s="1091"/>
      <c r="AJ6" s="1091"/>
      <c r="AK6" s="1091"/>
      <c r="AL6" s="1091"/>
      <c r="AM6" s="1091"/>
      <c r="AN6" s="1089"/>
      <c r="AO6" s="1089"/>
      <c r="AP6" s="1092"/>
      <c r="AQ6" s="1092"/>
      <c r="AR6" s="1093"/>
      <c r="AS6" s="1090"/>
      <c r="AT6" s="1090"/>
      <c r="AU6" s="1090"/>
      <c r="AV6" s="1090"/>
      <c r="AW6" s="1090"/>
      <c r="AX6" s="1090"/>
    </row>
    <row r="7" spans="1:50" ht="24">
      <c r="A7" s="1045" t="s">
        <v>989</v>
      </c>
      <c r="B7" s="1059" t="s">
        <v>467</v>
      </c>
      <c r="C7" s="1060"/>
      <c r="D7" s="1061" t="s">
        <v>352</v>
      </c>
      <c r="E7" s="1062">
        <v>0</v>
      </c>
      <c r="F7" s="1063" t="s">
        <v>63</v>
      </c>
      <c r="G7" s="1064" t="s">
        <v>1099</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G7" s="1086"/>
      <c r="AH7" s="1082"/>
      <c r="AI7" s="1082"/>
      <c r="AJ7" s="1082"/>
      <c r="AK7" s="1082"/>
      <c r="AL7" s="1082"/>
      <c r="AM7" s="1082"/>
      <c r="AN7" s="1089"/>
      <c r="AO7" s="1089"/>
      <c r="AP7" s="1089"/>
      <c r="AQ7" s="1089"/>
      <c r="AR7" s="1089"/>
      <c r="AS7" s="1089"/>
      <c r="AT7" s="1089"/>
      <c r="AU7" s="1089"/>
      <c r="AV7" s="1089"/>
      <c r="AW7" s="1089"/>
      <c r="AX7" s="1089"/>
    </row>
    <row r="8" spans="1:50" ht="24">
      <c r="A8" s="1045" t="s">
        <v>990</v>
      </c>
      <c r="B8" s="1059"/>
      <c r="C8" s="1060"/>
      <c r="D8" s="1061" t="s">
        <v>352</v>
      </c>
      <c r="E8" s="1062">
        <v>0</v>
      </c>
      <c r="F8" s="1063" t="s">
        <v>64</v>
      </c>
      <c r="G8" s="1064" t="s">
        <v>1099</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G8" s="1086"/>
      <c r="AH8" s="1082"/>
      <c r="AI8" s="1082"/>
      <c r="AJ8" s="1082"/>
      <c r="AK8" s="1082"/>
      <c r="AL8" s="1082"/>
      <c r="AM8" s="1082"/>
      <c r="AN8" s="1089"/>
      <c r="AO8" s="1089"/>
      <c r="AP8" s="1089"/>
      <c r="AQ8" s="1089"/>
      <c r="AR8" s="1089"/>
      <c r="AS8" s="1089"/>
      <c r="AT8" s="1089"/>
      <c r="AU8" s="1089"/>
      <c r="AV8" s="1089"/>
      <c r="AW8" s="1089"/>
      <c r="AX8" s="1089"/>
    </row>
    <row r="9" spans="1:50">
      <c r="A9" s="1045" t="s">
        <v>991</v>
      </c>
      <c r="B9" s="1059"/>
      <c r="C9" s="1060"/>
      <c r="D9" s="1061" t="s">
        <v>352</v>
      </c>
      <c r="E9" s="1062">
        <v>0</v>
      </c>
      <c r="F9" s="1063" t="s">
        <v>66</v>
      </c>
      <c r="G9" s="1064" t="s">
        <v>1099</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G9" s="1086"/>
      <c r="AH9" s="1082"/>
      <c r="AI9" s="1082"/>
      <c r="AJ9" s="1082"/>
      <c r="AK9" s="1082"/>
      <c r="AL9" s="1082"/>
      <c r="AM9" s="1082"/>
      <c r="AN9" s="1089"/>
      <c r="AO9" s="1089"/>
      <c r="AP9" s="1089"/>
      <c r="AQ9" s="1089"/>
      <c r="AR9" s="1089"/>
      <c r="AS9" s="1089"/>
      <c r="AT9" s="1089"/>
      <c r="AU9" s="1089"/>
      <c r="AV9" s="1089"/>
      <c r="AW9" s="1089"/>
      <c r="AX9" s="1089"/>
    </row>
    <row r="10" spans="1:50" ht="24">
      <c r="A10" s="1045" t="s">
        <v>992</v>
      </c>
      <c r="B10" s="1059"/>
      <c r="C10" s="1060"/>
      <c r="D10" s="1061" t="s">
        <v>352</v>
      </c>
      <c r="E10" s="1062">
        <v>0</v>
      </c>
      <c r="F10" s="1063" t="s">
        <v>69</v>
      </c>
      <c r="G10" s="1064" t="s">
        <v>1099</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G10" s="1086"/>
      <c r="AH10" s="1082"/>
      <c r="AI10" s="1082"/>
      <c r="AJ10" s="1082"/>
      <c r="AK10" s="1082"/>
      <c r="AL10" s="1082"/>
      <c r="AM10" s="1082"/>
      <c r="AN10" s="1089"/>
      <c r="AO10" s="1089"/>
      <c r="AP10" s="1089"/>
      <c r="AQ10" s="1089"/>
      <c r="AR10" s="1089"/>
      <c r="AS10" s="1089"/>
      <c r="AT10" s="1089"/>
      <c r="AU10" s="1089"/>
      <c r="AV10" s="1089"/>
      <c r="AW10" s="1089"/>
      <c r="AX10" s="1089"/>
    </row>
    <row r="11" spans="1:50" ht="24">
      <c r="A11" s="1045" t="s">
        <v>993</v>
      </c>
      <c r="B11" s="1059"/>
      <c r="C11" s="1060"/>
      <c r="D11" s="1061" t="s">
        <v>352</v>
      </c>
      <c r="E11" s="1062">
        <v>0</v>
      </c>
      <c r="F11" s="1063" t="s">
        <v>70</v>
      </c>
      <c r="G11" s="1064" t="s">
        <v>1099</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G11" s="1086"/>
      <c r="AH11" s="1082"/>
      <c r="AI11" s="1082"/>
      <c r="AJ11" s="1082"/>
      <c r="AK11" s="1082"/>
      <c r="AL11" s="1082"/>
      <c r="AM11" s="1082"/>
      <c r="AN11" s="1089"/>
      <c r="AO11" s="1089"/>
      <c r="AP11" s="1089"/>
      <c r="AQ11" s="1089"/>
      <c r="AR11" s="1089"/>
      <c r="AS11" s="1089"/>
      <c r="AT11" s="1089"/>
      <c r="AU11" s="1089"/>
      <c r="AV11" s="1089"/>
      <c r="AW11" s="1089"/>
      <c r="AX11" s="1089"/>
    </row>
    <row r="12" spans="1:50">
      <c r="A12" s="1045" t="s">
        <v>998</v>
      </c>
      <c r="B12" s="1059" t="s">
        <v>468</v>
      </c>
      <c r="C12" s="1060" t="s">
        <v>469</v>
      </c>
      <c r="D12" s="1071" t="s">
        <v>470</v>
      </c>
      <c r="E12" s="1072" t="s">
        <v>352</v>
      </c>
      <c r="F12" s="1073" t="s">
        <v>56</v>
      </c>
      <c r="G12" s="1074" t="s">
        <v>1099</v>
      </c>
      <c r="H12" s="1075" t="s">
        <v>352</v>
      </c>
      <c r="I12" s="1075" t="s">
        <v>352</v>
      </c>
      <c r="J12" s="1076">
        <v>0</v>
      </c>
      <c r="K12" s="1074" t="s">
        <v>605</v>
      </c>
      <c r="L12" s="1077">
        <v>0.04</v>
      </c>
      <c r="M12" s="1078">
        <v>1</v>
      </c>
      <c r="N12" s="1079">
        <v>1.2849840792941758</v>
      </c>
      <c r="O12" s="1073" t="s">
        <v>57</v>
      </c>
      <c r="P12" s="1077">
        <v>0.04</v>
      </c>
      <c r="Q12" s="1078">
        <v>1</v>
      </c>
      <c r="R12" s="1079">
        <v>1.2849840792941758</v>
      </c>
      <c r="S12" s="1073" t="s">
        <v>57</v>
      </c>
      <c r="T12" s="1077">
        <v>1.02</v>
      </c>
      <c r="U12" s="1078">
        <v>1</v>
      </c>
      <c r="V12" s="1079">
        <v>1.2849840792941758</v>
      </c>
      <c r="W12" s="1073" t="s">
        <v>57</v>
      </c>
      <c r="X12" s="1077">
        <v>0.23</v>
      </c>
      <c r="Y12" s="1078">
        <v>1</v>
      </c>
      <c r="Z12" s="1079">
        <v>1.2849840792941758</v>
      </c>
      <c r="AA12" s="1073" t="s">
        <v>57</v>
      </c>
      <c r="AB12" s="1077">
        <v>0.23</v>
      </c>
      <c r="AC12" s="1078">
        <v>1</v>
      </c>
      <c r="AD12" s="1079">
        <v>1.2849840792941758</v>
      </c>
      <c r="AE12" s="1073" t="s">
        <v>57</v>
      </c>
      <c r="AG12" s="1041" t="s">
        <v>278</v>
      </c>
      <c r="AH12" s="1094">
        <v>3</v>
      </c>
      <c r="AI12" s="1094">
        <v>4</v>
      </c>
      <c r="AJ12" s="1094">
        <v>3</v>
      </c>
      <c r="AK12" s="1094">
        <v>1</v>
      </c>
      <c r="AL12" s="1094">
        <v>1</v>
      </c>
      <c r="AM12" s="1094">
        <v>5</v>
      </c>
      <c r="AN12" s="1089">
        <v>3</v>
      </c>
      <c r="AO12" s="1089">
        <v>1.05</v>
      </c>
      <c r="AP12" s="1093">
        <v>1.2788404103505406</v>
      </c>
      <c r="AQ12" s="1093">
        <v>1.2849840792941758</v>
      </c>
      <c r="AR12" s="1093" t="s">
        <v>3333</v>
      </c>
      <c r="AS12" s="1095">
        <v>1.1000000000000001</v>
      </c>
      <c r="AT12" s="1095">
        <v>1.1000000000000001</v>
      </c>
      <c r="AU12" s="1095">
        <v>1.1000000000000001</v>
      </c>
      <c r="AV12" s="1095">
        <v>1</v>
      </c>
      <c r="AW12" s="1095">
        <v>1</v>
      </c>
      <c r="AX12" s="1095">
        <v>1.2</v>
      </c>
    </row>
    <row r="13" spans="1:50" ht="24">
      <c r="A13" s="1045" t="s">
        <v>2347</v>
      </c>
      <c r="B13" s="1059" t="s">
        <v>469</v>
      </c>
      <c r="C13" s="1060" t="s">
        <v>469</v>
      </c>
      <c r="D13" s="1071" t="s">
        <v>470</v>
      </c>
      <c r="E13" s="1072" t="s">
        <v>352</v>
      </c>
      <c r="F13" s="1073" t="s">
        <v>3398</v>
      </c>
      <c r="G13" s="1074" t="s">
        <v>465</v>
      </c>
      <c r="H13" s="1075" t="s">
        <v>352</v>
      </c>
      <c r="I13" s="1075" t="s">
        <v>352</v>
      </c>
      <c r="J13" s="1076">
        <v>1</v>
      </c>
      <c r="K13" s="1074" t="s">
        <v>466</v>
      </c>
      <c r="L13" s="1077">
        <v>2.4</v>
      </c>
      <c r="M13" s="1078">
        <v>1</v>
      </c>
      <c r="N13" s="1079">
        <v>1.2354522921220721</v>
      </c>
      <c r="O13" s="1073" t="s">
        <v>3468</v>
      </c>
      <c r="P13" s="1077">
        <v>2.4</v>
      </c>
      <c r="Q13" s="1078">
        <v>1</v>
      </c>
      <c r="R13" s="1079">
        <v>1.2354522921220721</v>
      </c>
      <c r="S13" s="1073" t="s">
        <v>3468</v>
      </c>
      <c r="T13" s="1077">
        <v>2.4</v>
      </c>
      <c r="U13" s="1078">
        <v>1</v>
      </c>
      <c r="V13" s="1079">
        <v>1.2354522921220721</v>
      </c>
      <c r="W13" s="1073" t="s">
        <v>3468</v>
      </c>
      <c r="X13" s="1077">
        <v>2.4</v>
      </c>
      <c r="Y13" s="1078">
        <v>1</v>
      </c>
      <c r="Z13" s="1079">
        <v>1.2354522921220721</v>
      </c>
      <c r="AA13" s="1073" t="s">
        <v>3468</v>
      </c>
      <c r="AB13" s="1077">
        <v>2.4</v>
      </c>
      <c r="AC13" s="1078">
        <v>1</v>
      </c>
      <c r="AD13" s="1079">
        <v>1.2354522921220721</v>
      </c>
      <c r="AE13" s="1073" t="s">
        <v>3468</v>
      </c>
      <c r="AF13" s="1302">
        <v>11.241740460830252</v>
      </c>
      <c r="AG13" s="1041" t="s">
        <v>1610</v>
      </c>
      <c r="AH13" s="1094">
        <v>2</v>
      </c>
      <c r="AI13" s="1094">
        <v>4</v>
      </c>
      <c r="AJ13" s="1094">
        <v>1</v>
      </c>
      <c r="AK13" s="1094">
        <v>1</v>
      </c>
      <c r="AL13" s="1094">
        <v>1</v>
      </c>
      <c r="AM13" s="1094" t="s">
        <v>194</v>
      </c>
      <c r="AN13" s="1089">
        <v>9</v>
      </c>
      <c r="AO13" s="1089">
        <v>1.2</v>
      </c>
      <c r="AP13" s="1093">
        <v>1.1130148943987077</v>
      </c>
      <c r="AQ13" s="1093">
        <v>1.2354522921220721</v>
      </c>
      <c r="AR13" s="1093" t="s">
        <v>3469</v>
      </c>
      <c r="AS13" s="1095">
        <v>1.05</v>
      </c>
      <c r="AT13" s="1095">
        <v>1.1000000000000001</v>
      </c>
      <c r="AU13" s="1095">
        <v>1</v>
      </c>
      <c r="AV13" s="1095">
        <v>1</v>
      </c>
      <c r="AW13" s="1095">
        <v>1</v>
      </c>
      <c r="AX13" s="1095">
        <v>1</v>
      </c>
    </row>
    <row r="14" spans="1:50">
      <c r="A14" s="1045">
        <v>1484</v>
      </c>
      <c r="B14" s="1059"/>
      <c r="C14" s="1060" t="s">
        <v>469</v>
      </c>
      <c r="D14" s="1071" t="s">
        <v>470</v>
      </c>
      <c r="E14" s="1072" t="s">
        <v>352</v>
      </c>
      <c r="F14" s="1073" t="s">
        <v>2529</v>
      </c>
      <c r="G14" s="1074" t="s">
        <v>336</v>
      </c>
      <c r="H14" s="1075" t="s">
        <v>352</v>
      </c>
      <c r="I14" s="1075" t="s">
        <v>352</v>
      </c>
      <c r="J14" s="1076">
        <v>1</v>
      </c>
      <c r="K14" s="1074" t="s">
        <v>466</v>
      </c>
      <c r="L14" s="1077">
        <v>1</v>
      </c>
      <c r="M14" s="1078">
        <v>1</v>
      </c>
      <c r="N14" s="1079">
        <v>2.0865051432908035</v>
      </c>
      <c r="O14" s="1073" t="s">
        <v>58</v>
      </c>
      <c r="P14" s="1077">
        <v>1</v>
      </c>
      <c r="Q14" s="1078">
        <v>1</v>
      </c>
      <c r="R14" s="1079">
        <v>2.0865051432908035</v>
      </c>
      <c r="S14" s="1073" t="s">
        <v>58</v>
      </c>
      <c r="T14" s="1077">
        <v>1</v>
      </c>
      <c r="U14" s="1078">
        <v>1</v>
      </c>
      <c r="V14" s="1079">
        <v>2.0865051432908035</v>
      </c>
      <c r="W14" s="1073" t="s">
        <v>58</v>
      </c>
      <c r="X14" s="1077">
        <v>1</v>
      </c>
      <c r="Y14" s="1078">
        <v>1</v>
      </c>
      <c r="Z14" s="1079">
        <v>2.0865051432908035</v>
      </c>
      <c r="AA14" s="1073" t="s">
        <v>58</v>
      </c>
      <c r="AB14" s="1077">
        <v>1</v>
      </c>
      <c r="AC14" s="1078">
        <v>1</v>
      </c>
      <c r="AD14" s="1079">
        <v>2.0865051432908035</v>
      </c>
      <c r="AE14" s="1073" t="s">
        <v>58</v>
      </c>
      <c r="AF14" s="1302">
        <v>32.612000000000009</v>
      </c>
      <c r="AG14" s="1041" t="s">
        <v>345</v>
      </c>
      <c r="AH14" s="1094">
        <v>3</v>
      </c>
      <c r="AI14" s="1094">
        <v>4</v>
      </c>
      <c r="AJ14" s="1094">
        <v>3</v>
      </c>
      <c r="AK14" s="1094">
        <v>1</v>
      </c>
      <c r="AL14" s="1094">
        <v>1</v>
      </c>
      <c r="AM14" s="1094">
        <v>5</v>
      </c>
      <c r="AN14" s="1089">
        <v>9</v>
      </c>
      <c r="AO14" s="1089">
        <v>2</v>
      </c>
      <c r="AP14" s="1093">
        <v>1.2788404103505406</v>
      </c>
      <c r="AQ14" s="1093">
        <v>2.0865051432908035</v>
      </c>
      <c r="AR14" s="1093" t="s">
        <v>3333</v>
      </c>
      <c r="AS14" s="1095">
        <v>1.1000000000000001</v>
      </c>
      <c r="AT14" s="1095">
        <v>1.1000000000000001</v>
      </c>
      <c r="AU14" s="1095">
        <v>1.1000000000000001</v>
      </c>
      <c r="AV14" s="1095">
        <v>1</v>
      </c>
      <c r="AW14" s="1095">
        <v>1</v>
      </c>
      <c r="AX14" s="1095">
        <v>1.2</v>
      </c>
    </row>
    <row r="15" spans="1:50">
      <c r="A15" s="1045">
        <v>1490</v>
      </c>
      <c r="B15" s="1059" t="s">
        <v>469</v>
      </c>
      <c r="C15" s="1060" t="s">
        <v>469</v>
      </c>
      <c r="D15" s="1071" t="s">
        <v>470</v>
      </c>
      <c r="E15" s="1072" t="s">
        <v>352</v>
      </c>
      <c r="F15" s="1073" t="s">
        <v>3290</v>
      </c>
      <c r="G15" s="1074" t="s">
        <v>465</v>
      </c>
      <c r="H15" s="1075" t="s">
        <v>352</v>
      </c>
      <c r="I15" s="1075" t="s">
        <v>352</v>
      </c>
      <c r="J15" s="1076">
        <v>1</v>
      </c>
      <c r="K15" s="1074" t="s">
        <v>340</v>
      </c>
      <c r="L15" s="1077">
        <v>16.666666666666668</v>
      </c>
      <c r="M15" s="1078">
        <v>1</v>
      </c>
      <c r="N15" s="1079">
        <v>1.2284225230179247</v>
      </c>
      <c r="O15" s="1073" t="s">
        <v>3470</v>
      </c>
      <c r="P15" s="1077">
        <v>0</v>
      </c>
      <c r="Q15" s="1078">
        <v>1</v>
      </c>
      <c r="R15" s="1079">
        <v>1.2284225230179247</v>
      </c>
      <c r="S15" s="1073" t="s">
        <v>3470</v>
      </c>
      <c r="T15" s="1077">
        <v>0</v>
      </c>
      <c r="U15" s="1078">
        <v>1</v>
      </c>
      <c r="V15" s="1079">
        <v>1.2284225230179247</v>
      </c>
      <c r="W15" s="1073" t="s">
        <v>3470</v>
      </c>
      <c r="X15" s="1077">
        <v>0</v>
      </c>
      <c r="Y15" s="1078">
        <v>1</v>
      </c>
      <c r="Z15" s="1079">
        <v>1.2284225230179247</v>
      </c>
      <c r="AA15" s="1073" t="s">
        <v>3470</v>
      </c>
      <c r="AB15" s="1077">
        <v>0</v>
      </c>
      <c r="AC15" s="1078">
        <v>1</v>
      </c>
      <c r="AD15" s="1079">
        <v>1.2284225230179247</v>
      </c>
      <c r="AE15" s="1073" t="s">
        <v>3470</v>
      </c>
      <c r="AF15" s="1302">
        <v>3.2716908498667463</v>
      </c>
      <c r="AG15" s="1041" t="s">
        <v>272</v>
      </c>
      <c r="AH15" s="1094">
        <v>3</v>
      </c>
      <c r="AI15" s="1094">
        <v>1</v>
      </c>
      <c r="AJ15" s="1094">
        <v>1</v>
      </c>
      <c r="AK15" s="1094">
        <v>1</v>
      </c>
      <c r="AL15" s="1094">
        <v>1</v>
      </c>
      <c r="AM15" s="1094" t="s">
        <v>194</v>
      </c>
      <c r="AN15" s="1089">
        <v>9</v>
      </c>
      <c r="AO15" s="1089">
        <v>1.2</v>
      </c>
      <c r="AP15" s="1093">
        <v>1.1000000000000001</v>
      </c>
      <c r="AQ15" s="1093">
        <v>1.2284225230179247</v>
      </c>
      <c r="AR15" s="1093" t="s">
        <v>3471</v>
      </c>
      <c r="AS15" s="1095">
        <v>1.1000000000000001</v>
      </c>
      <c r="AT15" s="1095">
        <v>1</v>
      </c>
      <c r="AU15" s="1095">
        <v>1</v>
      </c>
      <c r="AV15" s="1095">
        <v>1</v>
      </c>
      <c r="AW15" s="1095">
        <v>1</v>
      </c>
      <c r="AX15" s="1095">
        <v>1</v>
      </c>
    </row>
    <row r="16" spans="1:50">
      <c r="A16" s="1045">
        <v>1489</v>
      </c>
      <c r="B16" s="1059" t="s">
        <v>469</v>
      </c>
      <c r="C16" s="1060" t="s">
        <v>469</v>
      </c>
      <c r="D16" s="1071" t="s">
        <v>470</v>
      </c>
      <c r="E16" s="1072" t="s">
        <v>352</v>
      </c>
      <c r="F16" s="1073" t="s">
        <v>3289</v>
      </c>
      <c r="G16" s="1074" t="s">
        <v>465</v>
      </c>
      <c r="H16" s="1075" t="s">
        <v>352</v>
      </c>
      <c r="I16" s="1075" t="s">
        <v>352</v>
      </c>
      <c r="J16" s="1076">
        <v>1</v>
      </c>
      <c r="K16" s="1074" t="s">
        <v>340</v>
      </c>
      <c r="L16" s="1077">
        <v>0</v>
      </c>
      <c r="M16" s="1078">
        <v>1</v>
      </c>
      <c r="N16" s="1079">
        <v>1.2284225230179247</v>
      </c>
      <c r="O16" s="1073" t="s">
        <v>3470</v>
      </c>
      <c r="P16" s="1077">
        <v>16.666666666666668</v>
      </c>
      <c r="Q16" s="1078">
        <v>1</v>
      </c>
      <c r="R16" s="1079">
        <v>1.2284225230179247</v>
      </c>
      <c r="S16" s="1073" t="s">
        <v>3470</v>
      </c>
      <c r="T16" s="1077">
        <v>0</v>
      </c>
      <c r="U16" s="1078">
        <v>1</v>
      </c>
      <c r="V16" s="1079">
        <v>1.2284225230179247</v>
      </c>
      <c r="W16" s="1073" t="s">
        <v>3470</v>
      </c>
      <c r="X16" s="1077">
        <v>0</v>
      </c>
      <c r="Y16" s="1078">
        <v>1</v>
      </c>
      <c r="Z16" s="1079">
        <v>1.2284225230179247</v>
      </c>
      <c r="AA16" s="1073" t="s">
        <v>3470</v>
      </c>
      <c r="AB16" s="1077">
        <v>0</v>
      </c>
      <c r="AC16" s="1078">
        <v>1</v>
      </c>
      <c r="AD16" s="1079">
        <v>1.2284225230179247</v>
      </c>
      <c r="AE16" s="1073" t="s">
        <v>3470</v>
      </c>
      <c r="AF16" s="1302">
        <v>4.4770909637727119</v>
      </c>
      <c r="AG16" s="1041" t="s">
        <v>272</v>
      </c>
      <c r="AH16" s="1094">
        <v>3</v>
      </c>
      <c r="AI16" s="1094">
        <v>1</v>
      </c>
      <c r="AJ16" s="1094">
        <v>1</v>
      </c>
      <c r="AK16" s="1094">
        <v>1</v>
      </c>
      <c r="AL16" s="1094">
        <v>1</v>
      </c>
      <c r="AM16" s="1094" t="s">
        <v>194</v>
      </c>
      <c r="AN16" s="1089">
        <v>9</v>
      </c>
      <c r="AO16" s="1089">
        <v>1.2</v>
      </c>
      <c r="AP16" s="1093">
        <v>1.1000000000000001</v>
      </c>
      <c r="AQ16" s="1093">
        <v>1.2284225230179247</v>
      </c>
      <c r="AR16" s="1093" t="s">
        <v>3471</v>
      </c>
      <c r="AS16" s="1095">
        <v>1.1000000000000001</v>
      </c>
      <c r="AT16" s="1095">
        <v>1</v>
      </c>
      <c r="AU16" s="1095">
        <v>1</v>
      </c>
      <c r="AV16" s="1095">
        <v>1</v>
      </c>
      <c r="AW16" s="1095">
        <v>1</v>
      </c>
      <c r="AX16" s="1095">
        <v>1</v>
      </c>
    </row>
    <row r="17" spans="1:50">
      <c r="A17" s="1045">
        <v>1491</v>
      </c>
      <c r="B17" s="1059" t="s">
        <v>469</v>
      </c>
      <c r="C17" s="1060" t="s">
        <v>469</v>
      </c>
      <c r="D17" s="1071" t="s">
        <v>470</v>
      </c>
      <c r="E17" s="1072" t="s">
        <v>352</v>
      </c>
      <c r="F17" s="1073" t="s">
        <v>586</v>
      </c>
      <c r="G17" s="1074" t="s">
        <v>465</v>
      </c>
      <c r="H17" s="1075" t="s">
        <v>352</v>
      </c>
      <c r="I17" s="1075" t="s">
        <v>352</v>
      </c>
      <c r="J17" s="1076">
        <v>1</v>
      </c>
      <c r="K17" s="1074" t="s">
        <v>340</v>
      </c>
      <c r="L17" s="1077">
        <v>0</v>
      </c>
      <c r="M17" s="1078">
        <v>1</v>
      </c>
      <c r="N17" s="1079">
        <v>1.2284225230179247</v>
      </c>
      <c r="O17" s="1073" t="s">
        <v>3470</v>
      </c>
      <c r="P17" s="1077">
        <v>0</v>
      </c>
      <c r="Q17" s="1078">
        <v>1</v>
      </c>
      <c r="R17" s="1079">
        <v>1.2284225230179247</v>
      </c>
      <c r="S17" s="1073" t="s">
        <v>3470</v>
      </c>
      <c r="T17" s="1077">
        <v>16.666666666666668</v>
      </c>
      <c r="U17" s="1078">
        <v>1</v>
      </c>
      <c r="V17" s="1079">
        <v>1.2284225230179247</v>
      </c>
      <c r="W17" s="1073" t="s">
        <v>3470</v>
      </c>
      <c r="X17" s="1077">
        <v>0</v>
      </c>
      <c r="Y17" s="1078">
        <v>1</v>
      </c>
      <c r="Z17" s="1079">
        <v>1.2284225230179247</v>
      </c>
      <c r="AA17" s="1073" t="s">
        <v>3470</v>
      </c>
      <c r="AB17" s="1077">
        <v>0</v>
      </c>
      <c r="AC17" s="1078">
        <v>1</v>
      </c>
      <c r="AD17" s="1079">
        <v>1.2284225230179247</v>
      </c>
      <c r="AE17" s="1073" t="s">
        <v>3470</v>
      </c>
      <c r="AF17" s="1302">
        <v>4.7346514698728184</v>
      </c>
      <c r="AG17" s="1041" t="s">
        <v>272</v>
      </c>
      <c r="AH17" s="1094">
        <v>3</v>
      </c>
      <c r="AI17" s="1094">
        <v>1</v>
      </c>
      <c r="AJ17" s="1094">
        <v>1</v>
      </c>
      <c r="AK17" s="1094">
        <v>1</v>
      </c>
      <c r="AL17" s="1094">
        <v>1</v>
      </c>
      <c r="AM17" s="1094" t="s">
        <v>194</v>
      </c>
      <c r="AN17" s="1089">
        <v>9</v>
      </c>
      <c r="AO17" s="1089">
        <v>1.2</v>
      </c>
      <c r="AP17" s="1093">
        <v>1.1000000000000001</v>
      </c>
      <c r="AQ17" s="1093">
        <v>1.2284225230179247</v>
      </c>
      <c r="AR17" s="1093" t="s">
        <v>3471</v>
      </c>
      <c r="AS17" s="1095">
        <v>1.1000000000000001</v>
      </c>
      <c r="AT17" s="1095">
        <v>1</v>
      </c>
      <c r="AU17" s="1095">
        <v>1</v>
      </c>
      <c r="AV17" s="1095">
        <v>1</v>
      </c>
      <c r="AW17" s="1095">
        <v>1</v>
      </c>
      <c r="AX17" s="1095">
        <v>1</v>
      </c>
    </row>
    <row r="18" spans="1:50">
      <c r="A18" s="1045">
        <v>1646</v>
      </c>
      <c r="B18" s="1059" t="s">
        <v>469</v>
      </c>
      <c r="C18" s="1060" t="s">
        <v>469</v>
      </c>
      <c r="D18" s="1071" t="s">
        <v>470</v>
      </c>
      <c r="E18" s="1072" t="s">
        <v>352</v>
      </c>
      <c r="F18" s="1073" t="s">
        <v>588</v>
      </c>
      <c r="G18" s="1074" t="s">
        <v>465</v>
      </c>
      <c r="H18" s="1075" t="s">
        <v>352</v>
      </c>
      <c r="I18" s="1075" t="s">
        <v>352</v>
      </c>
      <c r="J18" s="1076">
        <v>1</v>
      </c>
      <c r="K18" s="1074" t="s">
        <v>340</v>
      </c>
      <c r="L18" s="1077">
        <v>0</v>
      </c>
      <c r="M18" s="1078">
        <v>1</v>
      </c>
      <c r="N18" s="1079">
        <v>1.2284225230179247</v>
      </c>
      <c r="O18" s="1073" t="s">
        <v>3470</v>
      </c>
      <c r="P18" s="1077">
        <v>0</v>
      </c>
      <c r="Q18" s="1078">
        <v>1</v>
      </c>
      <c r="R18" s="1079">
        <v>1.2284225230179247</v>
      </c>
      <c r="S18" s="1073" t="s">
        <v>3470</v>
      </c>
      <c r="T18" s="1077">
        <v>0</v>
      </c>
      <c r="U18" s="1078">
        <v>1</v>
      </c>
      <c r="V18" s="1079">
        <v>1.2284225230179247</v>
      </c>
      <c r="W18" s="1073" t="s">
        <v>3470</v>
      </c>
      <c r="X18" s="1077">
        <v>16.666666666666668</v>
      </c>
      <c r="Y18" s="1078">
        <v>1</v>
      </c>
      <c r="Z18" s="1079">
        <v>1.2284225230179247</v>
      </c>
      <c r="AA18" s="1073" t="s">
        <v>3470</v>
      </c>
      <c r="AB18" s="1077">
        <v>0</v>
      </c>
      <c r="AC18" s="1078">
        <v>1</v>
      </c>
      <c r="AD18" s="1079">
        <v>1.2284225230179247</v>
      </c>
      <c r="AE18" s="1073" t="s">
        <v>3470</v>
      </c>
      <c r="AF18" s="1302">
        <v>3.8594927779981738</v>
      </c>
      <c r="AG18" s="1041" t="s">
        <v>272</v>
      </c>
      <c r="AH18" s="1094">
        <v>3</v>
      </c>
      <c r="AI18" s="1094">
        <v>1</v>
      </c>
      <c r="AJ18" s="1094">
        <v>1</v>
      </c>
      <c r="AK18" s="1094">
        <v>1</v>
      </c>
      <c r="AL18" s="1094">
        <v>1</v>
      </c>
      <c r="AM18" s="1094" t="s">
        <v>194</v>
      </c>
      <c r="AN18" s="1089">
        <v>9</v>
      </c>
      <c r="AO18" s="1089">
        <v>1.2</v>
      </c>
      <c r="AP18" s="1093">
        <v>1.1000000000000001</v>
      </c>
      <c r="AQ18" s="1093">
        <v>1.2284225230179247</v>
      </c>
      <c r="AR18" s="1093" t="s">
        <v>3471</v>
      </c>
      <c r="AS18" s="1095">
        <v>1.1000000000000001</v>
      </c>
      <c r="AT18" s="1095">
        <v>1</v>
      </c>
      <c r="AU18" s="1095">
        <v>1</v>
      </c>
      <c r="AV18" s="1095">
        <v>1</v>
      </c>
      <c r="AW18" s="1095">
        <v>1</v>
      </c>
      <c r="AX18" s="1095">
        <v>1</v>
      </c>
    </row>
    <row r="19" spans="1:50">
      <c r="A19" s="1045">
        <v>1645</v>
      </c>
      <c r="B19" s="1059" t="s">
        <v>469</v>
      </c>
      <c r="C19" s="1060" t="s">
        <v>469</v>
      </c>
      <c r="D19" s="1071" t="s">
        <v>470</v>
      </c>
      <c r="E19" s="1072" t="s">
        <v>352</v>
      </c>
      <c r="F19" s="1073" t="s">
        <v>587</v>
      </c>
      <c r="G19" s="1074" t="s">
        <v>465</v>
      </c>
      <c r="H19" s="1075" t="s">
        <v>352</v>
      </c>
      <c r="I19" s="1075" t="s">
        <v>352</v>
      </c>
      <c r="J19" s="1076">
        <v>1</v>
      </c>
      <c r="K19" s="1074" t="s">
        <v>340</v>
      </c>
      <c r="L19" s="1077">
        <v>0</v>
      </c>
      <c r="M19" s="1078">
        <v>1</v>
      </c>
      <c r="N19" s="1079">
        <v>1.2284225230179247</v>
      </c>
      <c r="O19" s="1073" t="s">
        <v>3470</v>
      </c>
      <c r="P19" s="1077">
        <v>0</v>
      </c>
      <c r="Q19" s="1078">
        <v>1</v>
      </c>
      <c r="R19" s="1079">
        <v>1.2284225230179247</v>
      </c>
      <c r="S19" s="1073" t="s">
        <v>3470</v>
      </c>
      <c r="T19" s="1077">
        <v>0</v>
      </c>
      <c r="U19" s="1078">
        <v>1</v>
      </c>
      <c r="V19" s="1079">
        <v>1.2284225230179247</v>
      </c>
      <c r="W19" s="1073" t="s">
        <v>3470</v>
      </c>
      <c r="X19" s="1077">
        <v>0</v>
      </c>
      <c r="Y19" s="1078">
        <v>1</v>
      </c>
      <c r="Z19" s="1079">
        <v>1.2284225230179247</v>
      </c>
      <c r="AA19" s="1073" t="s">
        <v>3470</v>
      </c>
      <c r="AB19" s="1077">
        <v>16.666666666666668</v>
      </c>
      <c r="AC19" s="1078">
        <v>1</v>
      </c>
      <c r="AD19" s="1079">
        <v>1.2284225230179247</v>
      </c>
      <c r="AE19" s="1073" t="s">
        <v>3470</v>
      </c>
      <c r="AF19" s="1302">
        <v>4.4770909637727119</v>
      </c>
      <c r="AG19" s="1041" t="s">
        <v>272</v>
      </c>
      <c r="AH19" s="1094">
        <v>3</v>
      </c>
      <c r="AI19" s="1094">
        <v>1</v>
      </c>
      <c r="AJ19" s="1094">
        <v>1</v>
      </c>
      <c r="AK19" s="1094">
        <v>1</v>
      </c>
      <c r="AL19" s="1094">
        <v>1</v>
      </c>
      <c r="AM19" s="1094" t="s">
        <v>194</v>
      </c>
      <c r="AN19" s="1089">
        <v>9</v>
      </c>
      <c r="AO19" s="1089">
        <v>1.2</v>
      </c>
      <c r="AP19" s="1093">
        <v>1.1000000000000001</v>
      </c>
      <c r="AQ19" s="1093">
        <v>1.2284225230179247</v>
      </c>
      <c r="AR19" s="1093" t="s">
        <v>3471</v>
      </c>
      <c r="AS19" s="1095">
        <v>1.1000000000000001</v>
      </c>
      <c r="AT19" s="1095">
        <v>1</v>
      </c>
      <c r="AU19" s="1095">
        <v>1</v>
      </c>
      <c r="AV19" s="1095">
        <v>1</v>
      </c>
      <c r="AW19" s="1095">
        <v>1</v>
      </c>
      <c r="AX19" s="1095">
        <v>1</v>
      </c>
    </row>
    <row r="20" spans="1:50" ht="24">
      <c r="A20" s="1045" t="s">
        <v>765</v>
      </c>
      <c r="B20" s="1059" t="s">
        <v>469</v>
      </c>
      <c r="C20" s="1060" t="s">
        <v>469</v>
      </c>
      <c r="D20" s="1071" t="s">
        <v>470</v>
      </c>
      <c r="E20" s="1072" t="s">
        <v>352</v>
      </c>
      <c r="F20" s="1073" t="s">
        <v>3006</v>
      </c>
      <c r="G20" s="1074" t="s">
        <v>1099</v>
      </c>
      <c r="H20" s="1075" t="s">
        <v>352</v>
      </c>
      <c r="I20" s="1075" t="s">
        <v>352</v>
      </c>
      <c r="J20" s="1076">
        <v>1</v>
      </c>
      <c r="K20" s="1074" t="s">
        <v>340</v>
      </c>
      <c r="L20" s="1077">
        <v>17.166666666666668</v>
      </c>
      <c r="M20" s="1078">
        <v>1</v>
      </c>
      <c r="N20" s="1079">
        <v>1.3582005896413567</v>
      </c>
      <c r="O20" s="1073" t="s">
        <v>3472</v>
      </c>
      <c r="P20" s="1077">
        <v>0</v>
      </c>
      <c r="Q20" s="1078">
        <v>1</v>
      </c>
      <c r="R20" s="1079">
        <v>1.3582005896413567</v>
      </c>
      <c r="S20" s="1073" t="s">
        <v>3472</v>
      </c>
      <c r="T20" s="1077">
        <v>0</v>
      </c>
      <c r="U20" s="1078">
        <v>1</v>
      </c>
      <c r="V20" s="1079">
        <v>1.3582005896413567</v>
      </c>
      <c r="W20" s="1073" t="s">
        <v>3472</v>
      </c>
      <c r="X20" s="1077">
        <v>17.166666666666668</v>
      </c>
      <c r="Y20" s="1078">
        <v>1</v>
      </c>
      <c r="Z20" s="1079">
        <v>1.3582005896413567</v>
      </c>
      <c r="AA20" s="1073" t="s">
        <v>3472</v>
      </c>
      <c r="AB20" s="1077">
        <v>0</v>
      </c>
      <c r="AC20" s="1078">
        <v>1</v>
      </c>
      <c r="AD20" s="1079">
        <v>1.3582005896413567</v>
      </c>
      <c r="AE20" s="1073" t="s">
        <v>3472</v>
      </c>
      <c r="AF20" s="1302">
        <v>11.069869965884674</v>
      </c>
      <c r="AG20" s="1041" t="s">
        <v>109</v>
      </c>
      <c r="AH20" s="1094">
        <v>3</v>
      </c>
      <c r="AI20" s="1094">
        <v>4</v>
      </c>
      <c r="AJ20" s="1094">
        <v>3</v>
      </c>
      <c r="AK20" s="1094">
        <v>1</v>
      </c>
      <c r="AL20" s="1094">
        <v>1</v>
      </c>
      <c r="AM20" s="1094">
        <v>5</v>
      </c>
      <c r="AN20" s="1089">
        <v>9</v>
      </c>
      <c r="AO20" s="1089">
        <v>1.2</v>
      </c>
      <c r="AP20" s="1093">
        <v>1.2788404103505406</v>
      </c>
      <c r="AQ20" s="1093">
        <v>1.3582005896413567</v>
      </c>
      <c r="AR20" s="1093" t="s">
        <v>3333</v>
      </c>
      <c r="AS20" s="1095">
        <v>1.1000000000000001</v>
      </c>
      <c r="AT20" s="1095">
        <v>1.1000000000000001</v>
      </c>
      <c r="AU20" s="1095">
        <v>1.1000000000000001</v>
      </c>
      <c r="AV20" s="1095">
        <v>1</v>
      </c>
      <c r="AW20" s="1095">
        <v>1</v>
      </c>
      <c r="AX20" s="1095">
        <v>1.2</v>
      </c>
    </row>
    <row r="21" spans="1:50" ht="24">
      <c r="A21" s="1045" t="s">
        <v>743</v>
      </c>
      <c r="B21" s="1059" t="s">
        <v>469</v>
      </c>
      <c r="C21" s="1060" t="s">
        <v>469</v>
      </c>
      <c r="D21" s="1071" t="s">
        <v>470</v>
      </c>
      <c r="E21" s="1072" t="s">
        <v>352</v>
      </c>
      <c r="F21" s="1073" t="s">
        <v>1347</v>
      </c>
      <c r="G21" s="1074" t="s">
        <v>1099</v>
      </c>
      <c r="H21" s="1075" t="s">
        <v>352</v>
      </c>
      <c r="I21" s="1075" t="s">
        <v>352</v>
      </c>
      <c r="J21" s="1076">
        <v>1</v>
      </c>
      <c r="K21" s="1074" t="s">
        <v>340</v>
      </c>
      <c r="L21" s="1077">
        <v>0</v>
      </c>
      <c r="M21" s="1078">
        <v>1</v>
      </c>
      <c r="N21" s="1079">
        <v>1.3582005896413567</v>
      </c>
      <c r="O21" s="1073" t="s">
        <v>3472</v>
      </c>
      <c r="P21" s="1077">
        <v>17.166666666666668</v>
      </c>
      <c r="Q21" s="1078">
        <v>1</v>
      </c>
      <c r="R21" s="1079">
        <v>1.3582005896413567</v>
      </c>
      <c r="S21" s="1073" t="s">
        <v>3472</v>
      </c>
      <c r="T21" s="1077">
        <v>17.166666666666668</v>
      </c>
      <c r="U21" s="1078">
        <v>1</v>
      </c>
      <c r="V21" s="1079">
        <v>1.3582005896413567</v>
      </c>
      <c r="W21" s="1073" t="s">
        <v>3472</v>
      </c>
      <c r="X21" s="1077">
        <v>0</v>
      </c>
      <c r="Y21" s="1078">
        <v>1</v>
      </c>
      <c r="Z21" s="1079">
        <v>1.3582005896413567</v>
      </c>
      <c r="AA21" s="1073" t="s">
        <v>3472</v>
      </c>
      <c r="AB21" s="1077">
        <v>17.166666666666668</v>
      </c>
      <c r="AC21" s="1078">
        <v>1</v>
      </c>
      <c r="AD21" s="1079">
        <v>1.3582005896413567</v>
      </c>
      <c r="AE21" s="1073" t="s">
        <v>3472</v>
      </c>
      <c r="AF21" s="1302">
        <v>13.194869965884674</v>
      </c>
      <c r="AG21" s="1041" t="s">
        <v>109</v>
      </c>
      <c r="AH21" s="1094">
        <v>3</v>
      </c>
      <c r="AI21" s="1094">
        <v>4</v>
      </c>
      <c r="AJ21" s="1094">
        <v>3</v>
      </c>
      <c r="AK21" s="1094">
        <v>1</v>
      </c>
      <c r="AL21" s="1094">
        <v>1</v>
      </c>
      <c r="AM21" s="1094">
        <v>5</v>
      </c>
      <c r="AN21" s="1089">
        <v>9</v>
      </c>
      <c r="AO21" s="1089">
        <v>1.2</v>
      </c>
      <c r="AP21" s="1093">
        <v>1.2788404103505406</v>
      </c>
      <c r="AQ21" s="1093">
        <v>1.3582005896413567</v>
      </c>
      <c r="AR21" s="1093" t="s">
        <v>3333</v>
      </c>
      <c r="AS21" s="1095">
        <v>1.1000000000000001</v>
      </c>
      <c r="AT21" s="1095">
        <v>1.1000000000000001</v>
      </c>
      <c r="AU21" s="1095">
        <v>1.1000000000000001</v>
      </c>
      <c r="AV21" s="1095">
        <v>1</v>
      </c>
      <c r="AW21" s="1095">
        <v>1</v>
      </c>
      <c r="AX21" s="1095">
        <v>1.2</v>
      </c>
    </row>
    <row r="22" spans="1:50">
      <c r="A22" s="1045" t="s">
        <v>2259</v>
      </c>
      <c r="B22" s="1059" t="s">
        <v>469</v>
      </c>
      <c r="C22" s="1060" t="s">
        <v>469</v>
      </c>
      <c r="D22" s="1071" t="s">
        <v>470</v>
      </c>
      <c r="E22" s="1072" t="s">
        <v>352</v>
      </c>
      <c r="F22" s="1073" t="s">
        <v>3256</v>
      </c>
      <c r="G22" s="1074" t="s">
        <v>465</v>
      </c>
      <c r="H22" s="1075" t="s">
        <v>352</v>
      </c>
      <c r="I22" s="1075" t="s">
        <v>352</v>
      </c>
      <c r="J22" s="1076">
        <v>0</v>
      </c>
      <c r="K22" s="1074" t="s">
        <v>339</v>
      </c>
      <c r="L22" s="1077">
        <v>190.03276774768693</v>
      </c>
      <c r="M22" s="1078">
        <v>1</v>
      </c>
      <c r="N22" s="1079">
        <v>1.2849840792941758</v>
      </c>
      <c r="O22" s="1073" t="s">
        <v>3473</v>
      </c>
      <c r="P22" s="1077">
        <v>226.51193441435359</v>
      </c>
      <c r="Q22" s="1078">
        <v>1</v>
      </c>
      <c r="R22" s="1079">
        <v>1.2849840792941758</v>
      </c>
      <c r="S22" s="1073" t="s">
        <v>3473</v>
      </c>
      <c r="T22" s="1077">
        <v>226.51193441435359</v>
      </c>
      <c r="U22" s="1078">
        <v>1</v>
      </c>
      <c r="V22" s="1079">
        <v>1.2849840792941758</v>
      </c>
      <c r="W22" s="1073" t="s">
        <v>3473</v>
      </c>
      <c r="X22" s="1077">
        <v>190.03276774768693</v>
      </c>
      <c r="Y22" s="1078">
        <v>1</v>
      </c>
      <c r="Z22" s="1079">
        <v>1.2849840792941758</v>
      </c>
      <c r="AA22" s="1073" t="s">
        <v>3473</v>
      </c>
      <c r="AB22" s="1077">
        <v>226.51193441435359</v>
      </c>
      <c r="AC22" s="1078">
        <v>1</v>
      </c>
      <c r="AD22" s="1079">
        <v>1.2849840792941758</v>
      </c>
      <c r="AE22" s="1073" t="s">
        <v>3473</v>
      </c>
      <c r="AG22" s="1041" t="s">
        <v>2342</v>
      </c>
      <c r="AH22" s="1094">
        <v>3</v>
      </c>
      <c r="AI22" s="1094">
        <v>4</v>
      </c>
      <c r="AJ22" s="1094">
        <v>3</v>
      </c>
      <c r="AK22" s="1094">
        <v>1</v>
      </c>
      <c r="AL22" s="1094">
        <v>1</v>
      </c>
      <c r="AM22" s="1094">
        <v>5</v>
      </c>
      <c r="AN22" s="1089">
        <v>6</v>
      </c>
      <c r="AO22" s="1089">
        <v>1.05</v>
      </c>
      <c r="AP22" s="1093">
        <v>1.2788404103505406</v>
      </c>
      <c r="AQ22" s="1093">
        <v>1.2849840792941758</v>
      </c>
      <c r="AR22" s="1093" t="s">
        <v>3333</v>
      </c>
      <c r="AS22" s="1095">
        <v>1.1000000000000001</v>
      </c>
      <c r="AT22" s="1095">
        <v>1.1000000000000001</v>
      </c>
      <c r="AU22" s="1095">
        <v>1.1000000000000001</v>
      </c>
      <c r="AV22" s="1095">
        <v>1</v>
      </c>
      <c r="AW22" s="1095">
        <v>1</v>
      </c>
      <c r="AX22" s="1095">
        <v>1.2</v>
      </c>
    </row>
    <row r="23" spans="1:50" ht="24">
      <c r="A23" s="1045" t="s">
        <v>1864</v>
      </c>
      <c r="B23" s="1059" t="s">
        <v>469</v>
      </c>
      <c r="C23" s="1060" t="s">
        <v>469</v>
      </c>
      <c r="D23" s="1071" t="s">
        <v>470</v>
      </c>
      <c r="E23" s="1072" t="s">
        <v>352</v>
      </c>
      <c r="F23" s="1073" t="s">
        <v>3356</v>
      </c>
      <c r="G23" s="1074" t="s">
        <v>465</v>
      </c>
      <c r="H23" s="1075" t="s">
        <v>352</v>
      </c>
      <c r="I23" s="1075" t="s">
        <v>352</v>
      </c>
      <c r="J23" s="1076">
        <v>0</v>
      </c>
      <c r="K23" s="1074" t="s">
        <v>341</v>
      </c>
      <c r="L23" s="1077">
        <v>30.415312568479205</v>
      </c>
      <c r="M23" s="1078">
        <v>1</v>
      </c>
      <c r="N23" s="1079">
        <v>2.0865051432908035</v>
      </c>
      <c r="O23" s="1073" t="s">
        <v>3474</v>
      </c>
      <c r="P23" s="1077">
        <v>36.072229424989146</v>
      </c>
      <c r="Q23" s="1078">
        <v>1</v>
      </c>
      <c r="R23" s="1079">
        <v>2.0865051432908035</v>
      </c>
      <c r="S23" s="1073" t="s">
        <v>3474</v>
      </c>
      <c r="T23" s="1077">
        <v>36.501496935155991</v>
      </c>
      <c r="U23" s="1078">
        <v>1</v>
      </c>
      <c r="V23" s="1079">
        <v>2.0865051432908035</v>
      </c>
      <c r="W23" s="1073" t="s">
        <v>3474</v>
      </c>
      <c r="X23" s="1077">
        <v>31.394982448698244</v>
      </c>
      <c r="Y23" s="1078">
        <v>1</v>
      </c>
      <c r="Z23" s="1079">
        <v>2.0865051432908035</v>
      </c>
      <c r="AA23" s="1073" t="s">
        <v>3474</v>
      </c>
      <c r="AB23" s="1077">
        <v>36.072229424989146</v>
      </c>
      <c r="AC23" s="1078">
        <v>1</v>
      </c>
      <c r="AD23" s="1079">
        <v>2.0865051432908035</v>
      </c>
      <c r="AE23" s="1073" t="s">
        <v>3474</v>
      </c>
      <c r="AG23" s="1041" t="s">
        <v>1486</v>
      </c>
      <c r="AH23" s="1094">
        <v>3</v>
      </c>
      <c r="AI23" s="1094">
        <v>4</v>
      </c>
      <c r="AJ23" s="1094">
        <v>3</v>
      </c>
      <c r="AK23" s="1094">
        <v>1</v>
      </c>
      <c r="AL23" s="1094">
        <v>1</v>
      </c>
      <c r="AM23" s="1094">
        <v>5</v>
      </c>
      <c r="AN23" s="1089">
        <v>5</v>
      </c>
      <c r="AO23" s="1089">
        <v>2</v>
      </c>
      <c r="AP23" s="1093">
        <v>1.2788404103505406</v>
      </c>
      <c r="AQ23" s="1093">
        <v>2.0865051432908035</v>
      </c>
      <c r="AR23" s="1093" t="s">
        <v>3333</v>
      </c>
      <c r="AS23" s="1095">
        <v>1.1000000000000001</v>
      </c>
      <c r="AT23" s="1095">
        <v>1.1000000000000001</v>
      </c>
      <c r="AU23" s="1095">
        <v>1.1000000000000001</v>
      </c>
      <c r="AV23" s="1095">
        <v>1</v>
      </c>
      <c r="AW23" s="1095">
        <v>1</v>
      </c>
      <c r="AX23" s="1095">
        <v>1.2</v>
      </c>
    </row>
    <row r="24" spans="1:50">
      <c r="A24" s="1045">
        <v>490</v>
      </c>
      <c r="B24" s="1059" t="s">
        <v>620</v>
      </c>
      <c r="C24" s="1060" t="s">
        <v>469</v>
      </c>
      <c r="D24" s="1071" t="s">
        <v>352</v>
      </c>
      <c r="E24" s="1072" t="s">
        <v>471</v>
      </c>
      <c r="F24" s="1073" t="s">
        <v>245</v>
      </c>
      <c r="G24" s="1074" t="s">
        <v>352</v>
      </c>
      <c r="H24" s="1075" t="s">
        <v>246</v>
      </c>
      <c r="I24" s="1075" t="s">
        <v>618</v>
      </c>
      <c r="J24" s="1076" t="s">
        <v>352</v>
      </c>
      <c r="K24" s="1074" t="s">
        <v>604</v>
      </c>
      <c r="L24" s="1077">
        <v>0.14400000000000002</v>
      </c>
      <c r="M24" s="1078">
        <v>1</v>
      </c>
      <c r="N24" s="1079">
        <v>1.2849840792941758</v>
      </c>
      <c r="O24" s="1073" t="s">
        <v>3475</v>
      </c>
      <c r="P24" s="1077">
        <v>0.14400000000000002</v>
      </c>
      <c r="Q24" s="1078">
        <v>1</v>
      </c>
      <c r="R24" s="1079">
        <v>1.2849840792941758</v>
      </c>
      <c r="S24" s="1073" t="s">
        <v>3475</v>
      </c>
      <c r="T24" s="1077">
        <v>3.6720000000000002</v>
      </c>
      <c r="U24" s="1078">
        <v>1</v>
      </c>
      <c r="V24" s="1079">
        <v>1.2849840792941758</v>
      </c>
      <c r="W24" s="1073" t="s">
        <v>3475</v>
      </c>
      <c r="X24" s="1077">
        <v>0.82800000000000007</v>
      </c>
      <c r="Y24" s="1078">
        <v>1</v>
      </c>
      <c r="Z24" s="1079">
        <v>1.2849840792941758</v>
      </c>
      <c r="AA24" s="1073" t="s">
        <v>3475</v>
      </c>
      <c r="AB24" s="1077">
        <v>0.82800000000000007</v>
      </c>
      <c r="AC24" s="1078">
        <v>1</v>
      </c>
      <c r="AD24" s="1079">
        <v>1.2849840792941758</v>
      </c>
      <c r="AE24" s="1073" t="s">
        <v>3475</v>
      </c>
      <c r="AG24" s="1041" t="s">
        <v>279</v>
      </c>
      <c r="AH24" s="1094">
        <v>3</v>
      </c>
      <c r="AI24" s="1094">
        <v>4</v>
      </c>
      <c r="AJ24" s="1094">
        <v>3</v>
      </c>
      <c r="AK24" s="1094">
        <v>1</v>
      </c>
      <c r="AL24" s="1094">
        <v>1</v>
      </c>
      <c r="AM24" s="1094">
        <v>5</v>
      </c>
      <c r="AN24" s="1089">
        <v>13</v>
      </c>
      <c r="AO24" s="1089">
        <v>1.05</v>
      </c>
      <c r="AP24" s="1093">
        <v>1.2788404103505406</v>
      </c>
      <c r="AQ24" s="1093">
        <v>1.2849840792941758</v>
      </c>
      <c r="AR24" s="1093" t="s">
        <v>3333</v>
      </c>
      <c r="AS24" s="1095">
        <v>1.1000000000000001</v>
      </c>
      <c r="AT24" s="1095">
        <v>1.1000000000000001</v>
      </c>
      <c r="AU24" s="1095">
        <v>1.1000000000000001</v>
      </c>
      <c r="AV24" s="1095">
        <v>1</v>
      </c>
      <c r="AW24" s="1095">
        <v>1</v>
      </c>
      <c r="AX24" s="1095">
        <v>1.2</v>
      </c>
    </row>
    <row r="25" spans="1:50">
      <c r="L25" s="1297"/>
      <c r="P25" s="1297"/>
      <c r="T25" s="1297"/>
      <c r="X25" s="1297"/>
      <c r="AB25" s="1298"/>
      <c r="AC25" s="1192"/>
      <c r="AK25" s="1080"/>
      <c r="AL25" s="1080"/>
      <c r="AM25" s="1080"/>
      <c r="AN25" s="1080"/>
    </row>
    <row r="26" spans="1:50">
      <c r="AB26" s="1298"/>
      <c r="AC26" s="1192"/>
    </row>
    <row r="27" spans="1:50">
      <c r="F27" s="1080" t="s">
        <v>1670</v>
      </c>
      <c r="K27" s="1080" t="s">
        <v>241</v>
      </c>
      <c r="L27" s="1302">
        <v>11.069869965884674</v>
      </c>
      <c r="M27" s="1340"/>
      <c r="N27" s="1340"/>
      <c r="O27" s="1340"/>
      <c r="P27" s="1302">
        <v>13.194869965884674</v>
      </c>
      <c r="Q27" s="1340"/>
      <c r="R27" s="1340"/>
      <c r="S27" s="1340"/>
      <c r="T27" s="1302">
        <v>13.194869965884674</v>
      </c>
      <c r="U27" s="1340"/>
      <c r="V27" s="1340"/>
      <c r="W27" s="1340"/>
      <c r="X27" s="1302">
        <v>11.069869965884674</v>
      </c>
      <c r="Y27" s="1340"/>
      <c r="Z27" s="1340"/>
      <c r="AA27" s="1340"/>
      <c r="AB27" s="1341">
        <v>13.194869965884674</v>
      </c>
      <c r="AC27" s="1192"/>
    </row>
    <row r="28" spans="1:50">
      <c r="F28" s="1299"/>
      <c r="L28" s="1304"/>
      <c r="M28" s="1333"/>
      <c r="N28" s="1333"/>
      <c r="O28" s="1333"/>
      <c r="P28" s="1304"/>
      <c r="Q28" s="1333"/>
      <c r="R28" s="1333"/>
      <c r="S28" s="1333"/>
      <c r="T28" s="1304"/>
      <c r="U28" s="1333"/>
      <c r="V28" s="1333"/>
      <c r="W28" s="1333"/>
      <c r="X28" s="1304"/>
      <c r="AB28" s="1304"/>
      <c r="AC28" s="1330"/>
    </row>
    <row r="29" spans="1:50">
      <c r="F29" s="1299"/>
      <c r="L29" s="1304"/>
      <c r="M29" s="1333"/>
      <c r="N29" s="1333"/>
      <c r="O29" s="1333"/>
      <c r="P29" s="1304"/>
      <c r="Q29" s="1333"/>
      <c r="R29" s="1333"/>
      <c r="S29" s="1333"/>
      <c r="T29" s="1304"/>
      <c r="U29" s="1333"/>
      <c r="V29" s="1333"/>
      <c r="W29" s="1333"/>
      <c r="X29" s="1304"/>
      <c r="AB29" s="1304"/>
      <c r="AC29" s="1330"/>
      <c r="AG29" s="1330"/>
    </row>
    <row r="30" spans="1:50">
      <c r="F30" s="1299"/>
      <c r="L30" s="1304"/>
      <c r="M30" s="1333"/>
      <c r="N30" s="1333"/>
      <c r="O30" s="1333"/>
      <c r="P30" s="1304"/>
      <c r="Q30" s="1333"/>
      <c r="R30" s="1333"/>
      <c r="S30" s="1333"/>
      <c r="T30" s="1304"/>
      <c r="U30" s="1333"/>
      <c r="V30" s="1333"/>
      <c r="W30" s="1333"/>
      <c r="X30" s="1304"/>
      <c r="AB30" s="1304"/>
      <c r="AC30" s="1330"/>
    </row>
    <row r="31" spans="1:50">
      <c r="L31" s="1334"/>
      <c r="P31" s="1334"/>
      <c r="T31" s="1334"/>
      <c r="X31" s="1334"/>
      <c r="AB31" s="1334"/>
    </row>
    <row r="35" spans="12:28">
      <c r="L35" s="1334"/>
      <c r="P35" s="1334"/>
      <c r="T35" s="1334"/>
      <c r="X35" s="1334"/>
      <c r="AB35" s="1334"/>
    </row>
  </sheetData>
  <mergeCells count="1">
    <mergeCell ref="AH1:AM1"/>
  </mergeCells>
  <conditionalFormatting sqref="AN12:AX23">
    <cfRule type="expression" dxfId="380" priority="3">
      <formula>MOD(ROW(),2)=0</formula>
    </cfRule>
  </conditionalFormatting>
  <conditionalFormatting sqref="AG12:AM23 D12:AE23">
    <cfRule type="expression" dxfId="379" priority="4">
      <formula>MOD(ROW(),2)=0</formula>
    </cfRule>
  </conditionalFormatting>
  <conditionalFormatting sqref="AN24:AX24">
    <cfRule type="expression" dxfId="378" priority="1">
      <formula>MOD(ROW(),2)=0</formula>
    </cfRule>
  </conditionalFormatting>
  <conditionalFormatting sqref="AG24:AM24 D24:AE24">
    <cfRule type="expression" dxfId="377" priority="2">
      <formula>MOD(ROW(),2)=0</formula>
    </cfRule>
  </conditionalFormatting>
  <dataValidations count="9">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32271B67-759D-435E-ABA6-05047D570B24}"/>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1311B9E8-39F0-4064-B606-900A08F0EAA7}"/>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B71C3C66-1D8B-4C39-B604-FB290D17F859}"/>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97C9DC45-2255-4F7A-974E-BCB8971465F6}"/>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C7EA7F58-BF3F-4589-BDBE-F281AAE956AC}"/>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AAD34BCD-F9A4-4441-941B-5F7209F5E066}"/>
    <dataValidation allowBlank="1" showInputMessage="1" showErrorMessage="1" prompt="Do not change." sqref="AP7:AX11 AN3:AX4" xr:uid="{874E45A4-3689-47F4-887B-3C3AE1D73DB1}"/>
    <dataValidation allowBlank="1" showInputMessage="1" showErrorMessage="1" promptTitle="Remarks" prompt="A general comment (data source, calculation procedure, ...) can be made about each individual exchange. The remarks are added to the GeneralComment-field." sqref="AG3" xr:uid="{37564025-3CD6-4BC1-99D3-B9DF3022BD89}"/>
    <dataValidation allowBlank="1" showInputMessage="1" showErrorMessage="1" promptTitle="Do not change" prompt="This field is automatically updated from the names-list" sqref="AN20:AN24 AN12:AN19" xr:uid="{00000000-0002-0000-3800-000000000000}"/>
  </dataValidations>
  <pageMargins left="0.78740157499999996" right="0.78740157499999996" top="0.984251969" bottom="0.984251969" header="0.4921259845" footer="0.4921259845"/>
  <pageSetup paperSize="9" scale="49" orientation="landscape" r:id="rId1"/>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3F982-43EE-41FD-AAE9-C9148563050D}">
  <sheetPr codeName="Tabelle48">
    <tabColor theme="4" tint="0.79998168889431442"/>
    <pageSetUpPr fitToPage="1"/>
  </sheetPr>
  <dimension ref="A1:CJ69"/>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hidden="1" customWidth="1" outlineLevel="1"/>
    <col min="35" max="35" width="50.7109375" style="1107" hidden="1" customWidth="1" outlineLevel="1"/>
    <col min="36" max="36" width="12.7109375" style="1080" customWidth="1" collapsed="1"/>
    <col min="37" max="38" width="5.7109375" style="1107" hidden="1" customWidth="1" outlineLevel="1"/>
    <col min="39" max="39" width="50.7109375" style="1107" hidden="1" customWidth="1" outlineLevel="1"/>
    <col min="40" max="40" width="12.7109375" style="1080" customWidth="1" collapsed="1"/>
    <col min="41" max="42" width="5.7109375" style="1107" hidden="1" customWidth="1" outlineLevel="1"/>
    <col min="43" max="43" width="50.7109375" style="1107" hidden="1" customWidth="1" outlineLevel="1"/>
    <col min="44" max="44" width="12.7109375" style="1080" customWidth="1" collapsed="1"/>
    <col min="45" max="46" width="5.7109375" style="1107" hidden="1" customWidth="1" outlineLevel="1"/>
    <col min="47" max="47" width="50.7109375" style="1107" hidden="1" customWidth="1" outlineLevel="1"/>
    <col min="48" max="48" width="12.7109375" style="1080" customWidth="1" collapsed="1"/>
    <col min="49" max="50" width="5.7109375" style="1107" hidden="1" customWidth="1" outlineLevel="1"/>
    <col min="51" max="51" width="50.7109375" style="1107" hidden="1" customWidth="1" outlineLevel="1"/>
    <col min="52" max="52" width="12.7109375" style="1080" customWidth="1" collapsed="1"/>
    <col min="53" max="54" width="5.7109375" style="1107" hidden="1" customWidth="1" outlineLevel="1"/>
    <col min="55" max="55" width="50.7109375" style="1107" hidden="1" customWidth="1" outlineLevel="1"/>
    <col min="56" max="56" width="12.7109375" style="1080" customWidth="1" collapsed="1"/>
    <col min="57" max="58" width="5.7109375" style="1107" hidden="1" customWidth="1" outlineLevel="1"/>
    <col min="59" max="59" width="50.7109375" style="1107" hidden="1" customWidth="1" outlineLevel="1"/>
    <col min="60" max="60" width="12.7109375" style="1080" customWidth="1" collapsed="1"/>
    <col min="61" max="62" width="5.7109375" style="1107" hidden="1" customWidth="1" outlineLevel="1"/>
    <col min="63" max="63" width="50.7109375" style="1107" hidden="1" customWidth="1" outlineLevel="1"/>
    <col min="64" max="64" width="12.7109375" style="1080" customWidth="1" collapsed="1"/>
    <col min="65" max="66" width="5.7109375" style="1107" customWidth="1" outlineLevel="1"/>
    <col min="67" max="67" width="50.7109375" style="1107" customWidth="1" outlineLevel="1"/>
    <col min="68" max="68" width="7.28515625" style="1476" customWidth="1"/>
    <col min="69" max="69" width="5.7109375" style="1476" customWidth="1"/>
    <col min="70" max="70" width="15.28515625" style="1476" customWidth="1"/>
    <col min="71" max="71" width="30.7109375" style="1192" customWidth="1"/>
    <col min="72" max="72" width="4.140625" style="1192" customWidth="1"/>
    <col min="73" max="73" width="4.42578125" style="1192" customWidth="1"/>
    <col min="74" max="74" width="4.28515625" style="1192" customWidth="1"/>
    <col min="75" max="75" width="4" style="1192" customWidth="1"/>
    <col min="76" max="76" width="3.7109375" style="1192" customWidth="1"/>
    <col min="77" max="77" width="4.28515625" style="1192" customWidth="1"/>
    <col min="78" max="78" width="3.42578125" style="1192" customWidth="1" outlineLevel="1"/>
    <col min="79" max="79" width="4.7109375" style="1080" customWidth="1" outlineLevel="1"/>
    <col min="80" max="81" width="5.42578125" style="1080" customWidth="1" outlineLevel="1"/>
    <col min="82" max="82" width="14.85546875" style="1080" customWidth="1" outlineLevel="1"/>
    <col min="83" max="83" width="4.28515625" style="1080" customWidth="1" outlineLevel="1"/>
    <col min="84" max="84" width="4" style="1080" customWidth="1" outlineLevel="1"/>
    <col min="85" max="86" width="4.42578125" style="1080" customWidth="1" outlineLevel="1"/>
    <col min="87" max="87" width="4.28515625" style="1080" customWidth="1" outlineLevel="1"/>
    <col min="88" max="88" width="4.42578125" style="1080" customWidth="1" outlineLevel="1"/>
    <col min="89" max="16384" width="11.42578125" style="1487"/>
  </cols>
  <sheetData>
    <row r="1" spans="1:88">
      <c r="A1" s="1041"/>
      <c r="B1" s="1042"/>
      <c r="C1" s="1043"/>
      <c r="D1" s="1041"/>
      <c r="E1" s="1041"/>
      <c r="F1" s="1044" t="s">
        <v>456</v>
      </c>
      <c r="G1" s="1041"/>
      <c r="H1" s="1041"/>
      <c r="I1" s="1041"/>
      <c r="J1" s="1041"/>
      <c r="K1" s="1041"/>
      <c r="L1" s="1045" t="s">
        <v>706</v>
      </c>
      <c r="M1" s="1046"/>
      <c r="N1" s="1046"/>
      <c r="O1" s="1046"/>
      <c r="P1" s="1045" t="s">
        <v>1821</v>
      </c>
      <c r="Q1" s="1046"/>
      <c r="R1" s="1046"/>
      <c r="S1" s="1046"/>
      <c r="T1" s="1045" t="s">
        <v>1822</v>
      </c>
      <c r="U1" s="1046"/>
      <c r="V1" s="1046"/>
      <c r="W1" s="1046"/>
      <c r="X1" s="1045" t="s">
        <v>1823</v>
      </c>
      <c r="Y1" s="1046"/>
      <c r="Z1" s="1046"/>
      <c r="AA1" s="1046"/>
      <c r="AB1" s="1045" t="s">
        <v>2612</v>
      </c>
      <c r="AC1" s="1046"/>
      <c r="AD1" s="1046"/>
      <c r="AE1" s="1046"/>
      <c r="AF1" s="1045" t="s">
        <v>2613</v>
      </c>
      <c r="AG1" s="1046"/>
      <c r="AH1" s="1046"/>
      <c r="AI1" s="1046"/>
      <c r="AJ1" s="1045" t="s">
        <v>707</v>
      </c>
      <c r="AK1" s="1046"/>
      <c r="AL1" s="1046"/>
      <c r="AM1" s="1046"/>
      <c r="AN1" s="1045" t="s">
        <v>1824</v>
      </c>
      <c r="AO1" s="1046"/>
      <c r="AP1" s="1046"/>
      <c r="AQ1" s="1046"/>
      <c r="AR1" s="1045" t="s">
        <v>2614</v>
      </c>
      <c r="AS1" s="1046"/>
      <c r="AT1" s="1046"/>
      <c r="AU1" s="1046"/>
      <c r="AV1" s="1045" t="s">
        <v>2615</v>
      </c>
      <c r="AW1" s="1046"/>
      <c r="AX1" s="1046"/>
      <c r="AY1" s="1046"/>
      <c r="AZ1" s="1045" t="s">
        <v>2616</v>
      </c>
      <c r="BA1" s="1046"/>
      <c r="BB1" s="1046"/>
      <c r="BC1" s="1046"/>
      <c r="BD1" s="1045" t="s">
        <v>2617</v>
      </c>
      <c r="BE1" s="1046"/>
      <c r="BF1" s="1046"/>
      <c r="BG1" s="1046"/>
      <c r="BH1" s="1045" t="s">
        <v>2618</v>
      </c>
      <c r="BI1" s="1046"/>
      <c r="BJ1" s="1046"/>
      <c r="BK1" s="1046"/>
      <c r="BL1" s="1045" t="s">
        <v>2619</v>
      </c>
      <c r="BM1" s="1046"/>
      <c r="BN1" s="1046"/>
      <c r="BO1" s="1046"/>
      <c r="BS1" s="1080"/>
      <c r="BT1" s="1523"/>
      <c r="BU1" s="1523"/>
      <c r="BV1" s="1523"/>
      <c r="BW1" s="1523"/>
      <c r="BX1" s="1523"/>
      <c r="BY1" s="1523"/>
      <c r="BZ1" s="1081"/>
      <c r="CA1" s="1081"/>
      <c r="CB1" s="1081"/>
      <c r="CC1" s="1081"/>
      <c r="CD1" s="1081"/>
    </row>
    <row r="2" spans="1:88">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47">
        <v>3707</v>
      </c>
      <c r="AS2" s="1048">
        <v>3708</v>
      </c>
      <c r="AT2" s="1048">
        <v>3709</v>
      </c>
      <c r="AU2" s="1049">
        <v>3792</v>
      </c>
      <c r="AV2" s="1047">
        <v>3707</v>
      </c>
      <c r="AW2" s="1048">
        <v>3708</v>
      </c>
      <c r="AX2" s="1048">
        <v>3709</v>
      </c>
      <c r="AY2" s="1049">
        <v>3792</v>
      </c>
      <c r="AZ2" s="1047">
        <v>3707</v>
      </c>
      <c r="BA2" s="1048">
        <v>3708</v>
      </c>
      <c r="BB2" s="1048">
        <v>3709</v>
      </c>
      <c r="BC2" s="1049">
        <v>3792</v>
      </c>
      <c r="BD2" s="1047">
        <v>3707</v>
      </c>
      <c r="BE2" s="1048">
        <v>3708</v>
      </c>
      <c r="BF2" s="1048">
        <v>3709</v>
      </c>
      <c r="BG2" s="1049">
        <v>3792</v>
      </c>
      <c r="BH2" s="1047">
        <v>3707</v>
      </c>
      <c r="BI2" s="1048">
        <v>3708</v>
      </c>
      <c r="BJ2" s="1048">
        <v>3709</v>
      </c>
      <c r="BK2" s="1049">
        <v>3792</v>
      </c>
      <c r="BL2" s="1047">
        <v>3707</v>
      </c>
      <c r="BM2" s="1048">
        <v>3708</v>
      </c>
      <c r="BN2" s="1048">
        <v>3709</v>
      </c>
      <c r="BO2" s="1049">
        <v>3792</v>
      </c>
      <c r="BP2" s="1477"/>
      <c r="BQ2" s="1477"/>
      <c r="BR2" s="1477"/>
      <c r="BS2" s="1081"/>
      <c r="BT2" s="1081"/>
      <c r="BU2" s="1081"/>
      <c r="BV2" s="1081"/>
      <c r="BW2" s="1081"/>
      <c r="BX2" s="1081"/>
      <c r="BY2" s="1081"/>
      <c r="BZ2" s="1081"/>
    </row>
    <row r="3" spans="1:88" ht="101.85" customHeight="1">
      <c r="A3" s="1050" t="s">
        <v>344</v>
      </c>
      <c r="B3" s="1051"/>
      <c r="C3" s="1043">
        <v>401</v>
      </c>
      <c r="D3" s="1052" t="s">
        <v>458</v>
      </c>
      <c r="E3" s="1052" t="s">
        <v>459</v>
      </c>
      <c r="F3" s="1053" t="s">
        <v>460</v>
      </c>
      <c r="G3" s="1052" t="s">
        <v>461</v>
      </c>
      <c r="H3" s="1052" t="s">
        <v>462</v>
      </c>
      <c r="I3" s="1052" t="s">
        <v>463</v>
      </c>
      <c r="J3" s="1052" t="s">
        <v>464</v>
      </c>
      <c r="K3" s="1052" t="s">
        <v>337</v>
      </c>
      <c r="L3" s="1054" t="s">
        <v>59</v>
      </c>
      <c r="M3" s="1055" t="s">
        <v>187</v>
      </c>
      <c r="N3" s="1055" t="s">
        <v>188</v>
      </c>
      <c r="O3" s="1056" t="s">
        <v>492</v>
      </c>
      <c r="P3" s="1054" t="s">
        <v>1818</v>
      </c>
      <c r="Q3" s="1055" t="s">
        <v>187</v>
      </c>
      <c r="R3" s="1055" t="s">
        <v>188</v>
      </c>
      <c r="S3" s="1056" t="s">
        <v>492</v>
      </c>
      <c r="T3" s="1054" t="s">
        <v>1819</v>
      </c>
      <c r="U3" s="1055" t="s">
        <v>187</v>
      </c>
      <c r="V3" s="1055" t="s">
        <v>188</v>
      </c>
      <c r="W3" s="1056" t="s">
        <v>492</v>
      </c>
      <c r="X3" s="1054" t="s">
        <v>1820</v>
      </c>
      <c r="Y3" s="1055" t="s">
        <v>187</v>
      </c>
      <c r="Z3" s="1055" t="s">
        <v>188</v>
      </c>
      <c r="AA3" s="1056" t="s">
        <v>492</v>
      </c>
      <c r="AB3" s="1054" t="s">
        <v>3485</v>
      </c>
      <c r="AC3" s="1055" t="s">
        <v>187</v>
      </c>
      <c r="AD3" s="1055" t="s">
        <v>188</v>
      </c>
      <c r="AE3" s="1056" t="s">
        <v>492</v>
      </c>
      <c r="AF3" s="1054" t="s">
        <v>3486</v>
      </c>
      <c r="AG3" s="1055" t="s">
        <v>187</v>
      </c>
      <c r="AH3" s="1055" t="s">
        <v>188</v>
      </c>
      <c r="AI3" s="1056" t="s">
        <v>492</v>
      </c>
      <c r="AJ3" s="1054" t="s">
        <v>60</v>
      </c>
      <c r="AK3" s="1055" t="s">
        <v>187</v>
      </c>
      <c r="AL3" s="1055" t="s">
        <v>188</v>
      </c>
      <c r="AM3" s="1056" t="s">
        <v>492</v>
      </c>
      <c r="AN3" s="1054" t="s">
        <v>1815</v>
      </c>
      <c r="AO3" s="1055" t="s">
        <v>187</v>
      </c>
      <c r="AP3" s="1055" t="s">
        <v>188</v>
      </c>
      <c r="AQ3" s="1056" t="s">
        <v>492</v>
      </c>
      <c r="AR3" s="1054" t="s">
        <v>3487</v>
      </c>
      <c r="AS3" s="1055" t="s">
        <v>187</v>
      </c>
      <c r="AT3" s="1055" t="s">
        <v>188</v>
      </c>
      <c r="AU3" s="1056" t="s">
        <v>492</v>
      </c>
      <c r="AV3" s="1054" t="s">
        <v>3488</v>
      </c>
      <c r="AW3" s="1055" t="s">
        <v>187</v>
      </c>
      <c r="AX3" s="1055" t="s">
        <v>188</v>
      </c>
      <c r="AY3" s="1056" t="s">
        <v>492</v>
      </c>
      <c r="AZ3" s="1054" t="s">
        <v>3489</v>
      </c>
      <c r="BA3" s="1055" t="s">
        <v>187</v>
      </c>
      <c r="BB3" s="1055" t="s">
        <v>188</v>
      </c>
      <c r="BC3" s="1056" t="s">
        <v>492</v>
      </c>
      <c r="BD3" s="1054" t="s">
        <v>3490</v>
      </c>
      <c r="BE3" s="1055" t="s">
        <v>187</v>
      </c>
      <c r="BF3" s="1055" t="s">
        <v>188</v>
      </c>
      <c r="BG3" s="1056" t="s">
        <v>492</v>
      </c>
      <c r="BH3" s="1054" t="s">
        <v>3491</v>
      </c>
      <c r="BI3" s="1055" t="s">
        <v>187</v>
      </c>
      <c r="BJ3" s="1055" t="s">
        <v>188</v>
      </c>
      <c r="BK3" s="1056" t="s">
        <v>492</v>
      </c>
      <c r="BL3" s="1054" t="s">
        <v>1571</v>
      </c>
      <c r="BM3" s="1055" t="s">
        <v>187</v>
      </c>
      <c r="BN3" s="1055" t="s">
        <v>188</v>
      </c>
      <c r="BO3" s="1056" t="s">
        <v>492</v>
      </c>
      <c r="BP3" s="1478" t="s">
        <v>2595</v>
      </c>
      <c r="BQ3" s="1478" t="s">
        <v>2596</v>
      </c>
      <c r="BR3" s="1479" t="s">
        <v>67</v>
      </c>
      <c r="BS3" s="1082" t="s">
        <v>1953</v>
      </c>
      <c r="BT3" s="1083" t="s">
        <v>1954</v>
      </c>
      <c r="BU3" s="1083" t="s">
        <v>1955</v>
      </c>
      <c r="BV3" s="1083" t="s">
        <v>1956</v>
      </c>
      <c r="BW3" s="1083" t="s">
        <v>1957</v>
      </c>
      <c r="BX3" s="1083" t="s">
        <v>1958</v>
      </c>
      <c r="BY3" s="1083" t="s">
        <v>1959</v>
      </c>
      <c r="BZ3" s="1084" t="s">
        <v>180</v>
      </c>
      <c r="CA3" s="1084" t="s">
        <v>1960</v>
      </c>
      <c r="CB3" s="1084" t="s">
        <v>182</v>
      </c>
      <c r="CC3" s="1084" t="s">
        <v>332</v>
      </c>
      <c r="CD3" s="1084" t="s">
        <v>1961</v>
      </c>
      <c r="CE3" s="1085" t="s">
        <v>1954</v>
      </c>
      <c r="CF3" s="1085" t="s">
        <v>1955</v>
      </c>
      <c r="CG3" s="1085" t="s">
        <v>1956</v>
      </c>
      <c r="CH3" s="1085" t="s">
        <v>1957</v>
      </c>
      <c r="CI3" s="1085" t="s">
        <v>1958</v>
      </c>
      <c r="CJ3" s="1085" t="s">
        <v>1959</v>
      </c>
    </row>
    <row r="4" spans="1:88" ht="13.5" customHeight="1">
      <c r="A4" s="1041"/>
      <c r="B4" s="1051"/>
      <c r="C4" s="1043">
        <v>662</v>
      </c>
      <c r="D4" s="1053"/>
      <c r="E4" s="1053"/>
      <c r="F4" s="1053" t="s">
        <v>461</v>
      </c>
      <c r="G4" s="1053"/>
      <c r="H4" s="1053"/>
      <c r="I4" s="1053"/>
      <c r="J4" s="1053"/>
      <c r="K4" s="1053"/>
      <c r="L4" s="1054" t="s">
        <v>336</v>
      </c>
      <c r="M4" s="1057"/>
      <c r="N4" s="1057"/>
      <c r="O4" s="1058"/>
      <c r="P4" s="1054" t="s">
        <v>336</v>
      </c>
      <c r="Q4" s="1057"/>
      <c r="R4" s="1057"/>
      <c r="S4" s="1058"/>
      <c r="T4" s="1054" t="s">
        <v>336</v>
      </c>
      <c r="U4" s="1057"/>
      <c r="V4" s="1057"/>
      <c r="W4" s="1058"/>
      <c r="X4" s="1054" t="s">
        <v>336</v>
      </c>
      <c r="Y4" s="1057"/>
      <c r="Z4" s="1057"/>
      <c r="AA4" s="1058"/>
      <c r="AB4" s="1054" t="s">
        <v>336</v>
      </c>
      <c r="AC4" s="1057"/>
      <c r="AD4" s="1057"/>
      <c r="AE4" s="1058"/>
      <c r="AF4" s="1054" t="s">
        <v>336</v>
      </c>
      <c r="AG4" s="1057"/>
      <c r="AH4" s="1057"/>
      <c r="AI4" s="1058"/>
      <c r="AJ4" s="1054" t="s">
        <v>336</v>
      </c>
      <c r="AK4" s="1057"/>
      <c r="AL4" s="1057"/>
      <c r="AM4" s="1058"/>
      <c r="AN4" s="1054" t="s">
        <v>336</v>
      </c>
      <c r="AO4" s="1057"/>
      <c r="AP4" s="1057"/>
      <c r="AQ4" s="1058"/>
      <c r="AR4" s="1054" t="s">
        <v>336</v>
      </c>
      <c r="AS4" s="1057"/>
      <c r="AT4" s="1057"/>
      <c r="AU4" s="1058"/>
      <c r="AV4" s="1054" t="s">
        <v>336</v>
      </c>
      <c r="AW4" s="1057"/>
      <c r="AX4" s="1057"/>
      <c r="AY4" s="1058"/>
      <c r="AZ4" s="1054" t="s">
        <v>191</v>
      </c>
      <c r="BA4" s="1057"/>
      <c r="BB4" s="1057"/>
      <c r="BC4" s="1058"/>
      <c r="BD4" s="1054" t="s">
        <v>191</v>
      </c>
      <c r="BE4" s="1057"/>
      <c r="BF4" s="1057"/>
      <c r="BG4" s="1058"/>
      <c r="BH4" s="1054" t="s">
        <v>434</v>
      </c>
      <c r="BI4" s="1057"/>
      <c r="BJ4" s="1057"/>
      <c r="BK4" s="1058"/>
      <c r="BL4" s="1054" t="s">
        <v>434</v>
      </c>
      <c r="BM4" s="1057"/>
      <c r="BN4" s="1057"/>
      <c r="BO4" s="1058"/>
      <c r="BP4" s="1480"/>
      <c r="BQ4" s="1480"/>
      <c r="BR4" s="1479" t="s">
        <v>336</v>
      </c>
      <c r="BS4" s="1086"/>
      <c r="BT4" s="1087" t="s">
        <v>192</v>
      </c>
      <c r="BU4" s="1082"/>
      <c r="BV4" s="1082"/>
      <c r="BW4" s="1082"/>
      <c r="BX4" s="1082"/>
      <c r="BY4" s="1082"/>
      <c r="BZ4" s="1088"/>
      <c r="CA4" s="1088"/>
      <c r="CB4" s="1088" t="s">
        <v>190</v>
      </c>
      <c r="CC4" s="1088" t="s">
        <v>190</v>
      </c>
      <c r="CD4" s="1089"/>
      <c r="CE4" s="1090"/>
      <c r="CF4" s="1090"/>
      <c r="CG4" s="1090"/>
      <c r="CH4" s="1090"/>
      <c r="CI4" s="1090"/>
      <c r="CJ4" s="1090"/>
    </row>
    <row r="5" spans="1:88">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54">
        <v>1</v>
      </c>
      <c r="Y5" s="1057"/>
      <c r="Z5" s="1057"/>
      <c r="AA5" s="1058"/>
      <c r="AB5" s="1054">
        <v>1</v>
      </c>
      <c r="AC5" s="1057"/>
      <c r="AD5" s="1057"/>
      <c r="AE5" s="1058"/>
      <c r="AF5" s="1054">
        <v>1</v>
      </c>
      <c r="AG5" s="1057"/>
      <c r="AH5" s="1057"/>
      <c r="AI5" s="1058"/>
      <c r="AJ5" s="1054">
        <v>1</v>
      </c>
      <c r="AK5" s="1057"/>
      <c r="AL5" s="1057"/>
      <c r="AM5" s="1058"/>
      <c r="AN5" s="1054">
        <v>1</v>
      </c>
      <c r="AO5" s="1057"/>
      <c r="AP5" s="1057"/>
      <c r="AQ5" s="1058"/>
      <c r="AR5" s="1054">
        <v>1</v>
      </c>
      <c r="AS5" s="1057"/>
      <c r="AT5" s="1057"/>
      <c r="AU5" s="1058"/>
      <c r="AV5" s="1054">
        <v>1</v>
      </c>
      <c r="AW5" s="1057"/>
      <c r="AX5" s="1057"/>
      <c r="AY5" s="1058"/>
      <c r="AZ5" s="1054">
        <v>1</v>
      </c>
      <c r="BA5" s="1057"/>
      <c r="BB5" s="1057"/>
      <c r="BC5" s="1058"/>
      <c r="BD5" s="1054">
        <v>1</v>
      </c>
      <c r="BE5" s="1057"/>
      <c r="BF5" s="1057"/>
      <c r="BG5" s="1058"/>
      <c r="BH5" s="1054">
        <v>1</v>
      </c>
      <c r="BI5" s="1057"/>
      <c r="BJ5" s="1057"/>
      <c r="BK5" s="1058"/>
      <c r="BL5" s="1054">
        <v>1</v>
      </c>
      <c r="BM5" s="1057"/>
      <c r="BN5" s="1057"/>
      <c r="BO5" s="1058"/>
      <c r="BP5" s="1480"/>
      <c r="BQ5" s="1480"/>
      <c r="BR5" s="1479">
        <v>1</v>
      </c>
      <c r="BS5" s="1086"/>
      <c r="BT5" s="1082"/>
      <c r="BU5" s="1082"/>
      <c r="BV5" s="1082"/>
      <c r="BW5" s="1082"/>
      <c r="BX5" s="1082"/>
      <c r="BY5" s="1082"/>
      <c r="BZ5" s="1089"/>
      <c r="CA5" s="1089"/>
      <c r="CB5" s="1089"/>
      <c r="CC5" s="1089"/>
      <c r="CD5" s="1089"/>
      <c r="CE5" s="1090"/>
      <c r="CF5" s="1090"/>
      <c r="CG5" s="1090"/>
      <c r="CH5" s="1090"/>
      <c r="CI5" s="1090"/>
      <c r="CJ5" s="1090"/>
    </row>
    <row r="6" spans="1:88">
      <c r="A6" s="1041"/>
      <c r="B6" s="1051"/>
      <c r="C6" s="1043">
        <v>403</v>
      </c>
      <c r="D6" s="1053"/>
      <c r="E6" s="1053"/>
      <c r="F6" s="1053" t="s">
        <v>337</v>
      </c>
      <c r="G6" s="1053"/>
      <c r="H6" s="1053"/>
      <c r="I6" s="1053"/>
      <c r="J6" s="1053"/>
      <c r="K6" s="1053"/>
      <c r="L6" s="1054" t="s">
        <v>466</v>
      </c>
      <c r="M6" s="1057"/>
      <c r="N6" s="1057"/>
      <c r="O6" s="1058"/>
      <c r="P6" s="1054" t="s">
        <v>466</v>
      </c>
      <c r="Q6" s="1057"/>
      <c r="R6" s="1057"/>
      <c r="S6" s="1058"/>
      <c r="T6" s="1054" t="s">
        <v>466</v>
      </c>
      <c r="U6" s="1057"/>
      <c r="V6" s="1057"/>
      <c r="W6" s="1058"/>
      <c r="X6" s="1054" t="s">
        <v>466</v>
      </c>
      <c r="Y6" s="1057"/>
      <c r="Z6" s="1057"/>
      <c r="AA6" s="1058"/>
      <c r="AB6" s="1054" t="s">
        <v>466</v>
      </c>
      <c r="AC6" s="1057"/>
      <c r="AD6" s="1057"/>
      <c r="AE6" s="1058"/>
      <c r="AF6" s="1054" t="s">
        <v>466</v>
      </c>
      <c r="AG6" s="1057"/>
      <c r="AH6" s="1057"/>
      <c r="AI6" s="1058"/>
      <c r="AJ6" s="1054" t="s">
        <v>466</v>
      </c>
      <c r="AK6" s="1057"/>
      <c r="AL6" s="1057"/>
      <c r="AM6" s="1058"/>
      <c r="AN6" s="1054" t="s">
        <v>466</v>
      </c>
      <c r="AO6" s="1057"/>
      <c r="AP6" s="1057"/>
      <c r="AQ6" s="1058"/>
      <c r="AR6" s="1054" t="s">
        <v>466</v>
      </c>
      <c r="AS6" s="1057"/>
      <c r="AT6" s="1057"/>
      <c r="AU6" s="1058"/>
      <c r="AV6" s="1054" t="s">
        <v>466</v>
      </c>
      <c r="AW6" s="1057"/>
      <c r="AX6" s="1057"/>
      <c r="AY6" s="1058"/>
      <c r="AZ6" s="1054" t="s">
        <v>466</v>
      </c>
      <c r="BA6" s="1057"/>
      <c r="BB6" s="1057"/>
      <c r="BC6" s="1058"/>
      <c r="BD6" s="1054" t="s">
        <v>466</v>
      </c>
      <c r="BE6" s="1057"/>
      <c r="BF6" s="1057"/>
      <c r="BG6" s="1058"/>
      <c r="BH6" s="1054" t="s">
        <v>466</v>
      </c>
      <c r="BI6" s="1057"/>
      <c r="BJ6" s="1057"/>
      <c r="BK6" s="1058"/>
      <c r="BL6" s="1054" t="s">
        <v>466</v>
      </c>
      <c r="BM6" s="1057"/>
      <c r="BN6" s="1057"/>
      <c r="BO6" s="1058"/>
      <c r="BP6" s="1480" t="s">
        <v>339</v>
      </c>
      <c r="BQ6" s="1480" t="s">
        <v>605</v>
      </c>
      <c r="BR6" s="1479" t="s">
        <v>466</v>
      </c>
      <c r="BS6" s="1086"/>
      <c r="BT6" s="1091"/>
      <c r="BU6" s="1091"/>
      <c r="BV6" s="1091"/>
      <c r="BW6" s="1091"/>
      <c r="BX6" s="1091"/>
      <c r="BY6" s="1091"/>
      <c r="BZ6" s="1089"/>
      <c r="CA6" s="1089"/>
      <c r="CB6" s="1092"/>
      <c r="CC6" s="1092"/>
      <c r="CD6" s="1093"/>
      <c r="CE6" s="1090"/>
      <c r="CF6" s="1090"/>
      <c r="CG6" s="1090"/>
      <c r="CH6" s="1090"/>
      <c r="CI6" s="1090"/>
      <c r="CJ6" s="1090"/>
    </row>
    <row r="7" spans="1:88" s="1488" customFormat="1" ht="24">
      <c r="A7" s="1045" t="s">
        <v>706</v>
      </c>
      <c r="B7" s="1059" t="s">
        <v>249</v>
      </c>
      <c r="C7" s="1060"/>
      <c r="D7" s="1061" t="s">
        <v>352</v>
      </c>
      <c r="E7" s="1062">
        <v>0</v>
      </c>
      <c r="F7" s="1063" t="s">
        <v>59</v>
      </c>
      <c r="G7" s="1064" t="s">
        <v>336</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J7" s="1067">
        <v>0</v>
      </c>
      <c r="AK7" s="1068"/>
      <c r="AL7" s="1069"/>
      <c r="AM7" s="1070"/>
      <c r="AN7" s="1067">
        <v>0</v>
      </c>
      <c r="AO7" s="1068"/>
      <c r="AP7" s="1069"/>
      <c r="AQ7" s="1070"/>
      <c r="AR7" s="1067">
        <v>0</v>
      </c>
      <c r="AS7" s="1068"/>
      <c r="AT7" s="1069"/>
      <c r="AU7" s="1070"/>
      <c r="AV7" s="1067">
        <v>0</v>
      </c>
      <c r="AW7" s="1068"/>
      <c r="AX7" s="1069"/>
      <c r="AY7" s="1070"/>
      <c r="AZ7" s="1067">
        <v>0</v>
      </c>
      <c r="BA7" s="1068"/>
      <c r="BB7" s="1069"/>
      <c r="BC7" s="1070"/>
      <c r="BD7" s="1067">
        <v>0</v>
      </c>
      <c r="BE7" s="1068"/>
      <c r="BF7" s="1069"/>
      <c r="BG7" s="1070"/>
      <c r="BH7" s="1067">
        <v>0</v>
      </c>
      <c r="BI7" s="1068"/>
      <c r="BJ7" s="1069"/>
      <c r="BK7" s="1070"/>
      <c r="BL7" s="1067">
        <v>0</v>
      </c>
      <c r="BM7" s="1068"/>
      <c r="BN7" s="1069"/>
      <c r="BO7" s="1070"/>
      <c r="BP7" s="1481"/>
      <c r="BQ7" s="1481"/>
      <c r="BR7" s="1481"/>
      <c r="BS7" s="1086"/>
      <c r="BT7" s="1082"/>
      <c r="BU7" s="1082"/>
      <c r="BV7" s="1082"/>
      <c r="BW7" s="1082"/>
      <c r="BX7" s="1082"/>
      <c r="BY7" s="1082"/>
      <c r="BZ7" s="1089"/>
      <c r="CA7" s="1089"/>
      <c r="CB7" s="1089"/>
      <c r="CC7" s="1089"/>
      <c r="CD7" s="1089"/>
      <c r="CE7" s="1089"/>
      <c r="CF7" s="1089"/>
      <c r="CG7" s="1089"/>
      <c r="CH7" s="1089"/>
      <c r="CI7" s="1089"/>
      <c r="CJ7" s="1089"/>
    </row>
    <row r="8" spans="1:88" s="1488" customFormat="1" ht="24">
      <c r="A8" s="1045" t="s">
        <v>1821</v>
      </c>
      <c r="B8" s="1059"/>
      <c r="C8" s="1060"/>
      <c r="D8" s="1061" t="s">
        <v>352</v>
      </c>
      <c r="E8" s="1062">
        <v>0</v>
      </c>
      <c r="F8" s="1063" t="s">
        <v>1818</v>
      </c>
      <c r="G8" s="1064" t="s">
        <v>336</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J8" s="1067">
        <v>0</v>
      </c>
      <c r="AK8" s="1068"/>
      <c r="AL8" s="1069"/>
      <c r="AM8" s="1070"/>
      <c r="AN8" s="1067">
        <v>0</v>
      </c>
      <c r="AO8" s="1068"/>
      <c r="AP8" s="1069"/>
      <c r="AQ8" s="1070"/>
      <c r="AR8" s="1067">
        <v>0</v>
      </c>
      <c r="AS8" s="1068"/>
      <c r="AT8" s="1069"/>
      <c r="AU8" s="1070"/>
      <c r="AV8" s="1067">
        <v>0</v>
      </c>
      <c r="AW8" s="1068"/>
      <c r="AX8" s="1069"/>
      <c r="AY8" s="1070"/>
      <c r="AZ8" s="1067">
        <v>0</v>
      </c>
      <c r="BA8" s="1068"/>
      <c r="BB8" s="1069"/>
      <c r="BC8" s="1070"/>
      <c r="BD8" s="1067">
        <v>0</v>
      </c>
      <c r="BE8" s="1068"/>
      <c r="BF8" s="1069"/>
      <c r="BG8" s="1070"/>
      <c r="BH8" s="1067">
        <v>0</v>
      </c>
      <c r="BI8" s="1068"/>
      <c r="BJ8" s="1069"/>
      <c r="BK8" s="1070"/>
      <c r="BL8" s="1067">
        <v>0</v>
      </c>
      <c r="BM8" s="1068"/>
      <c r="BN8" s="1069"/>
      <c r="BO8" s="1070"/>
      <c r="BP8" s="1481"/>
      <c r="BQ8" s="1481"/>
      <c r="BR8" s="1481"/>
      <c r="BS8" s="1086"/>
      <c r="BT8" s="1082"/>
      <c r="BU8" s="1082"/>
      <c r="BV8" s="1082"/>
      <c r="BW8" s="1082"/>
      <c r="BX8" s="1082"/>
      <c r="BY8" s="1082"/>
      <c r="BZ8" s="1089"/>
      <c r="CA8" s="1089"/>
      <c r="CB8" s="1089"/>
      <c r="CC8" s="1089"/>
      <c r="CD8" s="1089"/>
      <c r="CE8" s="1089"/>
      <c r="CF8" s="1089"/>
      <c r="CG8" s="1089"/>
      <c r="CH8" s="1089"/>
      <c r="CI8" s="1089"/>
      <c r="CJ8" s="1089"/>
    </row>
    <row r="9" spans="1:88" s="1488" customFormat="1" ht="24">
      <c r="A9" s="1045" t="s">
        <v>1822</v>
      </c>
      <c r="B9" s="1059"/>
      <c r="C9" s="1060"/>
      <c r="D9" s="1061" t="s">
        <v>352</v>
      </c>
      <c r="E9" s="1062">
        <v>0</v>
      </c>
      <c r="F9" s="1063" t="s">
        <v>1819</v>
      </c>
      <c r="G9" s="1064" t="s">
        <v>336</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J9" s="1067">
        <v>0</v>
      </c>
      <c r="AK9" s="1068"/>
      <c r="AL9" s="1069"/>
      <c r="AM9" s="1070"/>
      <c r="AN9" s="1067">
        <v>0</v>
      </c>
      <c r="AO9" s="1068"/>
      <c r="AP9" s="1069"/>
      <c r="AQ9" s="1070"/>
      <c r="AR9" s="1067">
        <v>0</v>
      </c>
      <c r="AS9" s="1068"/>
      <c r="AT9" s="1069"/>
      <c r="AU9" s="1070"/>
      <c r="AV9" s="1067">
        <v>0</v>
      </c>
      <c r="AW9" s="1068"/>
      <c r="AX9" s="1069"/>
      <c r="AY9" s="1070"/>
      <c r="AZ9" s="1067">
        <v>0</v>
      </c>
      <c r="BA9" s="1068"/>
      <c r="BB9" s="1069"/>
      <c r="BC9" s="1070"/>
      <c r="BD9" s="1067">
        <v>0</v>
      </c>
      <c r="BE9" s="1068"/>
      <c r="BF9" s="1069"/>
      <c r="BG9" s="1070"/>
      <c r="BH9" s="1067">
        <v>0</v>
      </c>
      <c r="BI9" s="1068"/>
      <c r="BJ9" s="1069"/>
      <c r="BK9" s="1070"/>
      <c r="BL9" s="1067">
        <v>0</v>
      </c>
      <c r="BM9" s="1068"/>
      <c r="BN9" s="1069"/>
      <c r="BO9" s="1070"/>
      <c r="BP9" s="1481"/>
      <c r="BQ9" s="1481"/>
      <c r="BR9" s="1481"/>
      <c r="BS9" s="1086"/>
      <c r="BT9" s="1082"/>
      <c r="BU9" s="1082"/>
      <c r="BV9" s="1082"/>
      <c r="BW9" s="1082"/>
      <c r="BX9" s="1082"/>
      <c r="BY9" s="1082"/>
      <c r="BZ9" s="1089"/>
      <c r="CA9" s="1089"/>
      <c r="CB9" s="1089"/>
      <c r="CC9" s="1089"/>
      <c r="CD9" s="1089"/>
      <c r="CE9" s="1089"/>
      <c r="CF9" s="1089"/>
      <c r="CG9" s="1089"/>
      <c r="CH9" s="1089"/>
      <c r="CI9" s="1089"/>
      <c r="CJ9" s="1089"/>
    </row>
    <row r="10" spans="1:88" s="1488" customFormat="1" ht="24">
      <c r="A10" s="1045" t="s">
        <v>1823</v>
      </c>
      <c r="B10" s="1059"/>
      <c r="C10" s="1060"/>
      <c r="D10" s="1061" t="s">
        <v>352</v>
      </c>
      <c r="E10" s="1062">
        <v>0</v>
      </c>
      <c r="F10" s="1063" t="s">
        <v>1820</v>
      </c>
      <c r="G10" s="1064" t="s">
        <v>336</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J10" s="1067">
        <v>0</v>
      </c>
      <c r="AK10" s="1068"/>
      <c r="AL10" s="1069"/>
      <c r="AM10" s="1070"/>
      <c r="AN10" s="1067">
        <v>0</v>
      </c>
      <c r="AO10" s="1068"/>
      <c r="AP10" s="1069"/>
      <c r="AQ10" s="1070"/>
      <c r="AR10" s="1067">
        <v>0</v>
      </c>
      <c r="AS10" s="1068"/>
      <c r="AT10" s="1069"/>
      <c r="AU10" s="1070"/>
      <c r="AV10" s="1067">
        <v>0</v>
      </c>
      <c r="AW10" s="1068"/>
      <c r="AX10" s="1069"/>
      <c r="AY10" s="1070"/>
      <c r="AZ10" s="1067">
        <v>0</v>
      </c>
      <c r="BA10" s="1068"/>
      <c r="BB10" s="1069"/>
      <c r="BC10" s="1070"/>
      <c r="BD10" s="1067">
        <v>0</v>
      </c>
      <c r="BE10" s="1068"/>
      <c r="BF10" s="1069"/>
      <c r="BG10" s="1070"/>
      <c r="BH10" s="1067">
        <v>0</v>
      </c>
      <c r="BI10" s="1068"/>
      <c r="BJ10" s="1069"/>
      <c r="BK10" s="1070"/>
      <c r="BL10" s="1067">
        <v>0</v>
      </c>
      <c r="BM10" s="1068"/>
      <c r="BN10" s="1069"/>
      <c r="BO10" s="1070"/>
      <c r="BP10" s="1481"/>
      <c r="BQ10" s="1481"/>
      <c r="BR10" s="1481"/>
      <c r="BS10" s="1086"/>
      <c r="BT10" s="1082"/>
      <c r="BU10" s="1082"/>
      <c r="BV10" s="1082"/>
      <c r="BW10" s="1082"/>
      <c r="BX10" s="1082"/>
      <c r="BY10" s="1082"/>
      <c r="BZ10" s="1089"/>
      <c r="CA10" s="1089"/>
      <c r="CB10" s="1089"/>
      <c r="CC10" s="1089"/>
      <c r="CD10" s="1089"/>
      <c r="CE10" s="1089"/>
      <c r="CF10" s="1089"/>
      <c r="CG10" s="1089"/>
      <c r="CH10" s="1089"/>
      <c r="CI10" s="1089"/>
      <c r="CJ10" s="1089"/>
    </row>
    <row r="11" spans="1:88" s="1488" customFormat="1">
      <c r="A11" s="1045" t="s">
        <v>2612</v>
      </c>
      <c r="B11" s="1059"/>
      <c r="C11" s="1060"/>
      <c r="D11" s="1061" t="s">
        <v>352</v>
      </c>
      <c r="E11" s="1062">
        <v>0</v>
      </c>
      <c r="F11" s="1063" t="s">
        <v>3485</v>
      </c>
      <c r="G11" s="1064" t="s">
        <v>336</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J11" s="1067">
        <v>0</v>
      </c>
      <c r="AK11" s="1068"/>
      <c r="AL11" s="1069"/>
      <c r="AM11" s="1070"/>
      <c r="AN11" s="1067">
        <v>0</v>
      </c>
      <c r="AO11" s="1068"/>
      <c r="AP11" s="1069"/>
      <c r="AQ11" s="1070"/>
      <c r="AR11" s="1067">
        <v>0</v>
      </c>
      <c r="AS11" s="1068"/>
      <c r="AT11" s="1069"/>
      <c r="AU11" s="1070"/>
      <c r="AV11" s="1067">
        <v>0</v>
      </c>
      <c r="AW11" s="1068"/>
      <c r="AX11" s="1069"/>
      <c r="AY11" s="1070"/>
      <c r="AZ11" s="1067">
        <v>0</v>
      </c>
      <c r="BA11" s="1068"/>
      <c r="BB11" s="1069"/>
      <c r="BC11" s="1070"/>
      <c r="BD11" s="1067">
        <v>0</v>
      </c>
      <c r="BE11" s="1068"/>
      <c r="BF11" s="1069"/>
      <c r="BG11" s="1070"/>
      <c r="BH11" s="1067">
        <v>0</v>
      </c>
      <c r="BI11" s="1068"/>
      <c r="BJ11" s="1069"/>
      <c r="BK11" s="1070"/>
      <c r="BL11" s="1067">
        <v>0</v>
      </c>
      <c r="BM11" s="1068"/>
      <c r="BN11" s="1069"/>
      <c r="BO11" s="1070"/>
      <c r="BP11" s="1481"/>
      <c r="BQ11" s="1481"/>
      <c r="BR11" s="1481"/>
      <c r="BS11" s="1086"/>
      <c r="BT11" s="1082"/>
      <c r="BU11" s="1082"/>
      <c r="BV11" s="1082"/>
      <c r="BW11" s="1082"/>
      <c r="BX11" s="1082"/>
      <c r="BY11" s="1082"/>
      <c r="BZ11" s="1089"/>
      <c r="CA11" s="1089"/>
      <c r="CB11" s="1089"/>
      <c r="CC11" s="1089"/>
      <c r="CD11" s="1089"/>
      <c r="CE11" s="1089"/>
      <c r="CF11" s="1089"/>
      <c r="CG11" s="1089"/>
      <c r="CH11" s="1089"/>
      <c r="CI11" s="1089"/>
      <c r="CJ11" s="1089"/>
    </row>
    <row r="12" spans="1:88" s="1488" customFormat="1">
      <c r="A12" s="1045" t="s">
        <v>2613</v>
      </c>
      <c r="B12" s="1059"/>
      <c r="C12" s="1060"/>
      <c r="D12" s="1061" t="s">
        <v>352</v>
      </c>
      <c r="E12" s="1062">
        <v>0</v>
      </c>
      <c r="F12" s="1063" t="s">
        <v>3486</v>
      </c>
      <c r="G12" s="1064" t="s">
        <v>336</v>
      </c>
      <c r="H12" s="1065" t="s">
        <v>352</v>
      </c>
      <c r="I12" s="1065" t="s">
        <v>352</v>
      </c>
      <c r="J12" s="1066">
        <v>1</v>
      </c>
      <c r="K12" s="1064" t="s">
        <v>466</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J12" s="1067">
        <v>0</v>
      </c>
      <c r="AK12" s="1068"/>
      <c r="AL12" s="1069"/>
      <c r="AM12" s="1070"/>
      <c r="AN12" s="1067">
        <v>0</v>
      </c>
      <c r="AO12" s="1068"/>
      <c r="AP12" s="1069"/>
      <c r="AQ12" s="1070"/>
      <c r="AR12" s="1067">
        <v>0</v>
      </c>
      <c r="AS12" s="1068"/>
      <c r="AT12" s="1069"/>
      <c r="AU12" s="1070"/>
      <c r="AV12" s="1067">
        <v>0</v>
      </c>
      <c r="AW12" s="1068"/>
      <c r="AX12" s="1069"/>
      <c r="AY12" s="1070"/>
      <c r="AZ12" s="1067">
        <v>0</v>
      </c>
      <c r="BA12" s="1068"/>
      <c r="BB12" s="1069"/>
      <c r="BC12" s="1070"/>
      <c r="BD12" s="1067">
        <v>0</v>
      </c>
      <c r="BE12" s="1068"/>
      <c r="BF12" s="1069"/>
      <c r="BG12" s="1070"/>
      <c r="BH12" s="1067">
        <v>0</v>
      </c>
      <c r="BI12" s="1068"/>
      <c r="BJ12" s="1069"/>
      <c r="BK12" s="1070"/>
      <c r="BL12" s="1067">
        <v>0</v>
      </c>
      <c r="BM12" s="1068"/>
      <c r="BN12" s="1069"/>
      <c r="BO12" s="1070"/>
      <c r="BP12" s="1481"/>
      <c r="BQ12" s="1481"/>
      <c r="BR12" s="1481"/>
      <c r="BS12" s="1086"/>
      <c r="BT12" s="1082"/>
      <c r="BU12" s="1082"/>
      <c r="BV12" s="1082"/>
      <c r="BW12" s="1082"/>
      <c r="BX12" s="1082"/>
      <c r="BY12" s="1082"/>
      <c r="BZ12" s="1089"/>
      <c r="CA12" s="1089"/>
      <c r="CB12" s="1089"/>
      <c r="CC12" s="1089"/>
      <c r="CD12" s="1089"/>
      <c r="CE12" s="1089"/>
      <c r="CF12" s="1089"/>
      <c r="CG12" s="1089"/>
      <c r="CH12" s="1089"/>
      <c r="CI12" s="1089"/>
      <c r="CJ12" s="1089"/>
    </row>
    <row r="13" spans="1:88" s="1488" customFormat="1">
      <c r="A13" s="1045" t="s">
        <v>707</v>
      </c>
      <c r="B13" s="1059"/>
      <c r="C13" s="1060"/>
      <c r="D13" s="1061" t="s">
        <v>352</v>
      </c>
      <c r="E13" s="1062">
        <v>0</v>
      </c>
      <c r="F13" s="1063" t="s">
        <v>60</v>
      </c>
      <c r="G13" s="1064" t="s">
        <v>336</v>
      </c>
      <c r="H13" s="1065" t="s">
        <v>352</v>
      </c>
      <c r="I13" s="1065" t="s">
        <v>352</v>
      </c>
      <c r="J13" s="1066">
        <v>1</v>
      </c>
      <c r="K13" s="1064" t="s">
        <v>466</v>
      </c>
      <c r="L13" s="1067">
        <v>0</v>
      </c>
      <c r="M13" s="1068"/>
      <c r="N13" s="1069"/>
      <c r="O13" s="1070"/>
      <c r="P13" s="1067">
        <v>0</v>
      </c>
      <c r="Q13" s="1068"/>
      <c r="R13" s="1069"/>
      <c r="S13" s="1070"/>
      <c r="T13" s="1067">
        <v>0</v>
      </c>
      <c r="U13" s="1068"/>
      <c r="V13" s="1069"/>
      <c r="W13" s="1070"/>
      <c r="X13" s="1067">
        <v>0</v>
      </c>
      <c r="Y13" s="1068"/>
      <c r="Z13" s="1069"/>
      <c r="AA13" s="1070"/>
      <c r="AB13" s="1067">
        <v>0</v>
      </c>
      <c r="AC13" s="1068"/>
      <c r="AD13" s="1069"/>
      <c r="AE13" s="1070"/>
      <c r="AF13" s="1067">
        <v>0</v>
      </c>
      <c r="AG13" s="1068"/>
      <c r="AH13" s="1069"/>
      <c r="AI13" s="1070"/>
      <c r="AJ13" s="1067">
        <v>1</v>
      </c>
      <c r="AK13" s="1068"/>
      <c r="AL13" s="1069"/>
      <c r="AM13" s="1070"/>
      <c r="AN13" s="1067">
        <v>0</v>
      </c>
      <c r="AO13" s="1068"/>
      <c r="AP13" s="1069"/>
      <c r="AQ13" s="1070"/>
      <c r="AR13" s="1067">
        <v>0</v>
      </c>
      <c r="AS13" s="1068"/>
      <c r="AT13" s="1069"/>
      <c r="AU13" s="1070"/>
      <c r="AV13" s="1067">
        <v>0</v>
      </c>
      <c r="AW13" s="1068"/>
      <c r="AX13" s="1069"/>
      <c r="AY13" s="1070"/>
      <c r="AZ13" s="1067">
        <v>0</v>
      </c>
      <c r="BA13" s="1068"/>
      <c r="BB13" s="1069"/>
      <c r="BC13" s="1070"/>
      <c r="BD13" s="1067">
        <v>0</v>
      </c>
      <c r="BE13" s="1068"/>
      <c r="BF13" s="1069"/>
      <c r="BG13" s="1070"/>
      <c r="BH13" s="1067">
        <v>0</v>
      </c>
      <c r="BI13" s="1068"/>
      <c r="BJ13" s="1069"/>
      <c r="BK13" s="1070"/>
      <c r="BL13" s="1067">
        <v>0</v>
      </c>
      <c r="BM13" s="1068"/>
      <c r="BN13" s="1069"/>
      <c r="BO13" s="1070"/>
      <c r="BP13" s="1481"/>
      <c r="BQ13" s="1481"/>
      <c r="BR13" s="1481"/>
      <c r="BS13" s="1086"/>
      <c r="BT13" s="1082"/>
      <c r="BU13" s="1082"/>
      <c r="BV13" s="1082"/>
      <c r="BW13" s="1082"/>
      <c r="BX13" s="1082"/>
      <c r="BY13" s="1082"/>
      <c r="BZ13" s="1089"/>
      <c r="CA13" s="1089"/>
      <c r="CB13" s="1089"/>
      <c r="CC13" s="1089"/>
      <c r="CD13" s="1089"/>
      <c r="CE13" s="1089"/>
      <c r="CF13" s="1089"/>
      <c r="CG13" s="1089"/>
      <c r="CH13" s="1089"/>
      <c r="CI13" s="1089"/>
      <c r="CJ13" s="1089"/>
    </row>
    <row r="14" spans="1:88" s="1488" customFormat="1">
      <c r="A14" s="1045" t="s">
        <v>1824</v>
      </c>
      <c r="B14" s="1059"/>
      <c r="C14" s="1060"/>
      <c r="D14" s="1061" t="s">
        <v>352</v>
      </c>
      <c r="E14" s="1062">
        <v>0</v>
      </c>
      <c r="F14" s="1063" t="s">
        <v>1815</v>
      </c>
      <c r="G14" s="1064" t="s">
        <v>336</v>
      </c>
      <c r="H14" s="1065" t="s">
        <v>352</v>
      </c>
      <c r="I14" s="1065" t="s">
        <v>352</v>
      </c>
      <c r="J14" s="1066">
        <v>1</v>
      </c>
      <c r="K14" s="1064" t="s">
        <v>466</v>
      </c>
      <c r="L14" s="1067">
        <v>0</v>
      </c>
      <c r="M14" s="1068"/>
      <c r="N14" s="1069"/>
      <c r="O14" s="1070"/>
      <c r="P14" s="1067">
        <v>0</v>
      </c>
      <c r="Q14" s="1068"/>
      <c r="R14" s="1069"/>
      <c r="S14" s="1070"/>
      <c r="T14" s="1067">
        <v>0</v>
      </c>
      <c r="U14" s="1068"/>
      <c r="V14" s="1069"/>
      <c r="W14" s="1070"/>
      <c r="X14" s="1067">
        <v>0</v>
      </c>
      <c r="Y14" s="1068"/>
      <c r="Z14" s="1069"/>
      <c r="AA14" s="1070"/>
      <c r="AB14" s="1067">
        <v>0</v>
      </c>
      <c r="AC14" s="1068"/>
      <c r="AD14" s="1069"/>
      <c r="AE14" s="1070"/>
      <c r="AF14" s="1067">
        <v>0</v>
      </c>
      <c r="AG14" s="1068"/>
      <c r="AH14" s="1069"/>
      <c r="AI14" s="1070"/>
      <c r="AJ14" s="1067">
        <v>0</v>
      </c>
      <c r="AK14" s="1068"/>
      <c r="AL14" s="1069"/>
      <c r="AM14" s="1070"/>
      <c r="AN14" s="1067">
        <v>1</v>
      </c>
      <c r="AO14" s="1068"/>
      <c r="AP14" s="1069"/>
      <c r="AQ14" s="1070"/>
      <c r="AR14" s="1067">
        <v>0</v>
      </c>
      <c r="AS14" s="1068"/>
      <c r="AT14" s="1069"/>
      <c r="AU14" s="1070"/>
      <c r="AV14" s="1067">
        <v>0</v>
      </c>
      <c r="AW14" s="1068"/>
      <c r="AX14" s="1069"/>
      <c r="AY14" s="1070"/>
      <c r="AZ14" s="1067">
        <v>0</v>
      </c>
      <c r="BA14" s="1068"/>
      <c r="BB14" s="1069"/>
      <c r="BC14" s="1070"/>
      <c r="BD14" s="1067">
        <v>0</v>
      </c>
      <c r="BE14" s="1068"/>
      <c r="BF14" s="1069"/>
      <c r="BG14" s="1070"/>
      <c r="BH14" s="1067">
        <v>0</v>
      </c>
      <c r="BI14" s="1068"/>
      <c r="BJ14" s="1069"/>
      <c r="BK14" s="1070"/>
      <c r="BL14" s="1067">
        <v>0</v>
      </c>
      <c r="BM14" s="1068"/>
      <c r="BN14" s="1069"/>
      <c r="BO14" s="1070"/>
      <c r="BP14" s="1481"/>
      <c r="BQ14" s="1481"/>
      <c r="BR14" s="1481"/>
      <c r="BS14" s="1086"/>
      <c r="BT14" s="1082"/>
      <c r="BU14" s="1082"/>
      <c r="BV14" s="1082"/>
      <c r="BW14" s="1082"/>
      <c r="BX14" s="1082"/>
      <c r="BY14" s="1082"/>
      <c r="BZ14" s="1089"/>
      <c r="CA14" s="1089"/>
      <c r="CB14" s="1089"/>
      <c r="CC14" s="1089"/>
      <c r="CD14" s="1089"/>
      <c r="CE14" s="1089"/>
      <c r="CF14" s="1089"/>
      <c r="CG14" s="1089"/>
      <c r="CH14" s="1089"/>
      <c r="CI14" s="1089"/>
      <c r="CJ14" s="1089"/>
    </row>
    <row r="15" spans="1:88" s="1488" customFormat="1" ht="24">
      <c r="A15" s="1045" t="s">
        <v>2614</v>
      </c>
      <c r="B15" s="1059"/>
      <c r="C15" s="1060"/>
      <c r="D15" s="1061" t="s">
        <v>352</v>
      </c>
      <c r="E15" s="1062">
        <v>0</v>
      </c>
      <c r="F15" s="1063" t="s">
        <v>3487</v>
      </c>
      <c r="G15" s="1064" t="s">
        <v>336</v>
      </c>
      <c r="H15" s="1065" t="s">
        <v>352</v>
      </c>
      <c r="I15" s="1065" t="s">
        <v>352</v>
      </c>
      <c r="J15" s="1066">
        <v>1</v>
      </c>
      <c r="K15" s="1064" t="s">
        <v>466</v>
      </c>
      <c r="L15" s="1067">
        <v>0</v>
      </c>
      <c r="M15" s="1068"/>
      <c r="N15" s="1069"/>
      <c r="O15" s="1070"/>
      <c r="P15" s="1067">
        <v>0</v>
      </c>
      <c r="Q15" s="1068"/>
      <c r="R15" s="1069"/>
      <c r="S15" s="1070"/>
      <c r="T15" s="1067">
        <v>0</v>
      </c>
      <c r="U15" s="1068"/>
      <c r="V15" s="1069"/>
      <c r="W15" s="1070"/>
      <c r="X15" s="1067">
        <v>0</v>
      </c>
      <c r="Y15" s="1068"/>
      <c r="Z15" s="1069"/>
      <c r="AA15" s="1070"/>
      <c r="AB15" s="1067">
        <v>0</v>
      </c>
      <c r="AC15" s="1068"/>
      <c r="AD15" s="1069"/>
      <c r="AE15" s="1070"/>
      <c r="AF15" s="1067">
        <v>0</v>
      </c>
      <c r="AG15" s="1068"/>
      <c r="AH15" s="1069"/>
      <c r="AI15" s="1070"/>
      <c r="AJ15" s="1067">
        <v>0</v>
      </c>
      <c r="AK15" s="1068"/>
      <c r="AL15" s="1069"/>
      <c r="AM15" s="1070"/>
      <c r="AN15" s="1067">
        <v>0</v>
      </c>
      <c r="AO15" s="1068"/>
      <c r="AP15" s="1069"/>
      <c r="AQ15" s="1070"/>
      <c r="AR15" s="1067">
        <v>1</v>
      </c>
      <c r="AS15" s="1068"/>
      <c r="AT15" s="1069"/>
      <c r="AU15" s="1070"/>
      <c r="AV15" s="1067">
        <v>0</v>
      </c>
      <c r="AW15" s="1068"/>
      <c r="AX15" s="1069"/>
      <c r="AY15" s="1070"/>
      <c r="AZ15" s="1067">
        <v>0</v>
      </c>
      <c r="BA15" s="1068"/>
      <c r="BB15" s="1069"/>
      <c r="BC15" s="1070"/>
      <c r="BD15" s="1067">
        <v>0</v>
      </c>
      <c r="BE15" s="1068"/>
      <c r="BF15" s="1069"/>
      <c r="BG15" s="1070"/>
      <c r="BH15" s="1067">
        <v>0</v>
      </c>
      <c r="BI15" s="1068"/>
      <c r="BJ15" s="1069"/>
      <c r="BK15" s="1070"/>
      <c r="BL15" s="1067">
        <v>0</v>
      </c>
      <c r="BM15" s="1068"/>
      <c r="BN15" s="1069"/>
      <c r="BO15" s="1070"/>
      <c r="BP15" s="1481"/>
      <c r="BQ15" s="1481"/>
      <c r="BR15" s="1481"/>
      <c r="BS15" s="1086"/>
      <c r="BT15" s="1082"/>
      <c r="BU15" s="1082"/>
      <c r="BV15" s="1082"/>
      <c r="BW15" s="1082"/>
      <c r="BX15" s="1082"/>
      <c r="BY15" s="1082"/>
      <c r="BZ15" s="1089"/>
      <c r="CA15" s="1089"/>
      <c r="CB15" s="1089"/>
      <c r="CC15" s="1089"/>
      <c r="CD15" s="1089"/>
      <c r="CE15" s="1089"/>
      <c r="CF15" s="1089"/>
      <c r="CG15" s="1089"/>
      <c r="CH15" s="1089"/>
      <c r="CI15" s="1089"/>
      <c r="CJ15" s="1089"/>
    </row>
    <row r="16" spans="1:88" s="1488" customFormat="1" ht="24">
      <c r="A16" s="1045" t="s">
        <v>2615</v>
      </c>
      <c r="B16" s="1059"/>
      <c r="C16" s="1060"/>
      <c r="D16" s="1061" t="s">
        <v>352</v>
      </c>
      <c r="E16" s="1062">
        <v>0</v>
      </c>
      <c r="F16" s="1063" t="s">
        <v>3488</v>
      </c>
      <c r="G16" s="1064" t="s">
        <v>336</v>
      </c>
      <c r="H16" s="1065" t="s">
        <v>352</v>
      </c>
      <c r="I16" s="1065" t="s">
        <v>352</v>
      </c>
      <c r="J16" s="1066">
        <v>1</v>
      </c>
      <c r="K16" s="1064" t="s">
        <v>466</v>
      </c>
      <c r="L16" s="1067">
        <v>0</v>
      </c>
      <c r="M16" s="1068"/>
      <c r="N16" s="1069"/>
      <c r="O16" s="1070"/>
      <c r="P16" s="1067">
        <v>0</v>
      </c>
      <c r="Q16" s="1068"/>
      <c r="R16" s="1069"/>
      <c r="S16" s="1070"/>
      <c r="T16" s="1067">
        <v>0</v>
      </c>
      <c r="U16" s="1068"/>
      <c r="V16" s="1069"/>
      <c r="W16" s="1070"/>
      <c r="X16" s="1067">
        <v>0</v>
      </c>
      <c r="Y16" s="1068"/>
      <c r="Z16" s="1069"/>
      <c r="AA16" s="1070"/>
      <c r="AB16" s="1067">
        <v>0</v>
      </c>
      <c r="AC16" s="1068"/>
      <c r="AD16" s="1069"/>
      <c r="AE16" s="1070"/>
      <c r="AF16" s="1067">
        <v>0</v>
      </c>
      <c r="AG16" s="1068"/>
      <c r="AH16" s="1069"/>
      <c r="AI16" s="1070"/>
      <c r="AJ16" s="1067">
        <v>0</v>
      </c>
      <c r="AK16" s="1068"/>
      <c r="AL16" s="1069"/>
      <c r="AM16" s="1070"/>
      <c r="AN16" s="1067">
        <v>0</v>
      </c>
      <c r="AO16" s="1068"/>
      <c r="AP16" s="1069"/>
      <c r="AQ16" s="1070"/>
      <c r="AR16" s="1067">
        <v>0</v>
      </c>
      <c r="AS16" s="1068"/>
      <c r="AT16" s="1069"/>
      <c r="AU16" s="1070"/>
      <c r="AV16" s="1067">
        <v>1</v>
      </c>
      <c r="AW16" s="1068"/>
      <c r="AX16" s="1069"/>
      <c r="AY16" s="1070"/>
      <c r="AZ16" s="1067">
        <v>0</v>
      </c>
      <c r="BA16" s="1068"/>
      <c r="BB16" s="1069"/>
      <c r="BC16" s="1070"/>
      <c r="BD16" s="1067">
        <v>0</v>
      </c>
      <c r="BE16" s="1068"/>
      <c r="BF16" s="1069"/>
      <c r="BG16" s="1070"/>
      <c r="BH16" s="1067">
        <v>0</v>
      </c>
      <c r="BI16" s="1068"/>
      <c r="BJ16" s="1069"/>
      <c r="BK16" s="1070"/>
      <c r="BL16" s="1067">
        <v>0</v>
      </c>
      <c r="BM16" s="1068"/>
      <c r="BN16" s="1069"/>
      <c r="BO16" s="1070"/>
      <c r="BP16" s="1481"/>
      <c r="BQ16" s="1481"/>
      <c r="BR16" s="1481"/>
      <c r="BS16" s="1086"/>
      <c r="BT16" s="1082"/>
      <c r="BU16" s="1082"/>
      <c r="BV16" s="1082"/>
      <c r="BW16" s="1082"/>
      <c r="BX16" s="1082"/>
      <c r="BY16" s="1082"/>
      <c r="BZ16" s="1089"/>
      <c r="CA16" s="1089"/>
      <c r="CB16" s="1089"/>
      <c r="CC16" s="1089"/>
      <c r="CD16" s="1089"/>
      <c r="CE16" s="1089"/>
      <c r="CF16" s="1089"/>
      <c r="CG16" s="1089"/>
      <c r="CH16" s="1089"/>
      <c r="CI16" s="1089"/>
      <c r="CJ16" s="1089"/>
    </row>
    <row r="17" spans="1:88" s="1488" customFormat="1">
      <c r="A17" s="1045" t="s">
        <v>2616</v>
      </c>
      <c r="B17" s="1059"/>
      <c r="C17" s="1060"/>
      <c r="D17" s="1061" t="s">
        <v>352</v>
      </c>
      <c r="E17" s="1062">
        <v>0</v>
      </c>
      <c r="F17" s="1063" t="s">
        <v>3489</v>
      </c>
      <c r="G17" s="1064" t="s">
        <v>191</v>
      </c>
      <c r="H17" s="1065" t="s">
        <v>352</v>
      </c>
      <c r="I17" s="1065" t="s">
        <v>352</v>
      </c>
      <c r="J17" s="1066">
        <v>1</v>
      </c>
      <c r="K17" s="1064" t="s">
        <v>466</v>
      </c>
      <c r="L17" s="1067">
        <v>0</v>
      </c>
      <c r="M17" s="1068"/>
      <c r="N17" s="1069"/>
      <c r="O17" s="1070"/>
      <c r="P17" s="1067">
        <v>0</v>
      </c>
      <c r="Q17" s="1068"/>
      <c r="R17" s="1069"/>
      <c r="S17" s="1070"/>
      <c r="T17" s="1067">
        <v>0</v>
      </c>
      <c r="U17" s="1068"/>
      <c r="V17" s="1069"/>
      <c r="W17" s="1070"/>
      <c r="X17" s="1067">
        <v>0</v>
      </c>
      <c r="Y17" s="1068"/>
      <c r="Z17" s="1069"/>
      <c r="AA17" s="1070"/>
      <c r="AB17" s="1067">
        <v>0</v>
      </c>
      <c r="AC17" s="1068"/>
      <c r="AD17" s="1069"/>
      <c r="AE17" s="1070"/>
      <c r="AF17" s="1067">
        <v>0</v>
      </c>
      <c r="AG17" s="1068"/>
      <c r="AH17" s="1069"/>
      <c r="AI17" s="1070"/>
      <c r="AJ17" s="1067">
        <v>0</v>
      </c>
      <c r="AK17" s="1068"/>
      <c r="AL17" s="1069"/>
      <c r="AM17" s="1070"/>
      <c r="AN17" s="1067">
        <v>0</v>
      </c>
      <c r="AO17" s="1068"/>
      <c r="AP17" s="1069"/>
      <c r="AQ17" s="1070"/>
      <c r="AR17" s="1067">
        <v>0</v>
      </c>
      <c r="AS17" s="1068"/>
      <c r="AT17" s="1069"/>
      <c r="AU17" s="1070"/>
      <c r="AV17" s="1067">
        <v>0</v>
      </c>
      <c r="AW17" s="1068"/>
      <c r="AX17" s="1069"/>
      <c r="AY17" s="1070"/>
      <c r="AZ17" s="1067">
        <v>1</v>
      </c>
      <c r="BA17" s="1068"/>
      <c r="BB17" s="1069"/>
      <c r="BC17" s="1070"/>
      <c r="BD17" s="1067">
        <v>0</v>
      </c>
      <c r="BE17" s="1068"/>
      <c r="BF17" s="1069"/>
      <c r="BG17" s="1070"/>
      <c r="BH17" s="1067">
        <v>0</v>
      </c>
      <c r="BI17" s="1068"/>
      <c r="BJ17" s="1069"/>
      <c r="BK17" s="1070"/>
      <c r="BL17" s="1067">
        <v>0</v>
      </c>
      <c r="BM17" s="1068"/>
      <c r="BN17" s="1069"/>
      <c r="BO17" s="1070"/>
      <c r="BP17" s="1481"/>
      <c r="BQ17" s="1481"/>
      <c r="BR17" s="1481"/>
      <c r="BS17" s="1086"/>
      <c r="BT17" s="1082"/>
      <c r="BU17" s="1082"/>
      <c r="BV17" s="1082"/>
      <c r="BW17" s="1082"/>
      <c r="BX17" s="1082"/>
      <c r="BY17" s="1082"/>
      <c r="BZ17" s="1089"/>
      <c r="CA17" s="1089"/>
      <c r="CB17" s="1089"/>
      <c r="CC17" s="1089"/>
      <c r="CD17" s="1089"/>
      <c r="CE17" s="1089"/>
      <c r="CF17" s="1089"/>
      <c r="CG17" s="1089"/>
      <c r="CH17" s="1089"/>
      <c r="CI17" s="1089"/>
      <c r="CJ17" s="1089"/>
    </row>
    <row r="18" spans="1:88" s="1488" customFormat="1">
      <c r="A18" s="1045" t="s">
        <v>2617</v>
      </c>
      <c r="B18" s="1059"/>
      <c r="C18" s="1060"/>
      <c r="D18" s="1061" t="s">
        <v>352</v>
      </c>
      <c r="E18" s="1062">
        <v>0</v>
      </c>
      <c r="F18" s="1063" t="s">
        <v>3490</v>
      </c>
      <c r="G18" s="1064" t="s">
        <v>191</v>
      </c>
      <c r="H18" s="1065" t="s">
        <v>352</v>
      </c>
      <c r="I18" s="1065" t="s">
        <v>352</v>
      </c>
      <c r="J18" s="1066">
        <v>1</v>
      </c>
      <c r="K18" s="1064" t="s">
        <v>466</v>
      </c>
      <c r="L18" s="1067">
        <v>0</v>
      </c>
      <c r="M18" s="1068"/>
      <c r="N18" s="1069"/>
      <c r="O18" s="1070"/>
      <c r="P18" s="1067">
        <v>0</v>
      </c>
      <c r="Q18" s="1068"/>
      <c r="R18" s="1069"/>
      <c r="S18" s="1070"/>
      <c r="T18" s="1067">
        <v>0</v>
      </c>
      <c r="U18" s="1068"/>
      <c r="V18" s="1069"/>
      <c r="W18" s="1070"/>
      <c r="X18" s="1067">
        <v>0</v>
      </c>
      <c r="Y18" s="1068"/>
      <c r="Z18" s="1069"/>
      <c r="AA18" s="1070"/>
      <c r="AB18" s="1067">
        <v>0</v>
      </c>
      <c r="AC18" s="1068"/>
      <c r="AD18" s="1069"/>
      <c r="AE18" s="1070"/>
      <c r="AF18" s="1067">
        <v>0</v>
      </c>
      <c r="AG18" s="1068"/>
      <c r="AH18" s="1069"/>
      <c r="AI18" s="1070"/>
      <c r="AJ18" s="1067">
        <v>0</v>
      </c>
      <c r="AK18" s="1068"/>
      <c r="AL18" s="1069"/>
      <c r="AM18" s="1070"/>
      <c r="AN18" s="1067">
        <v>0</v>
      </c>
      <c r="AO18" s="1068"/>
      <c r="AP18" s="1069"/>
      <c r="AQ18" s="1070"/>
      <c r="AR18" s="1067">
        <v>0</v>
      </c>
      <c r="AS18" s="1068"/>
      <c r="AT18" s="1069"/>
      <c r="AU18" s="1070"/>
      <c r="AV18" s="1067">
        <v>0</v>
      </c>
      <c r="AW18" s="1068"/>
      <c r="AX18" s="1069"/>
      <c r="AY18" s="1070"/>
      <c r="AZ18" s="1067">
        <v>0</v>
      </c>
      <c r="BA18" s="1068"/>
      <c r="BB18" s="1069"/>
      <c r="BC18" s="1070"/>
      <c r="BD18" s="1067">
        <v>1</v>
      </c>
      <c r="BE18" s="1068"/>
      <c r="BF18" s="1069"/>
      <c r="BG18" s="1070"/>
      <c r="BH18" s="1067">
        <v>0</v>
      </c>
      <c r="BI18" s="1068"/>
      <c r="BJ18" s="1069"/>
      <c r="BK18" s="1070"/>
      <c r="BL18" s="1067">
        <v>0</v>
      </c>
      <c r="BM18" s="1068"/>
      <c r="BN18" s="1069"/>
      <c r="BO18" s="1070"/>
      <c r="BP18" s="1481"/>
      <c r="BQ18" s="1481"/>
      <c r="BR18" s="1481"/>
      <c r="BS18" s="1086"/>
      <c r="BT18" s="1082"/>
      <c r="BU18" s="1082"/>
      <c r="BV18" s="1082"/>
      <c r="BW18" s="1082"/>
      <c r="BX18" s="1082"/>
      <c r="BY18" s="1082"/>
      <c r="BZ18" s="1089"/>
      <c r="CA18" s="1089"/>
      <c r="CB18" s="1089"/>
      <c r="CC18" s="1089"/>
      <c r="CD18" s="1089"/>
      <c r="CE18" s="1089"/>
      <c r="CF18" s="1089"/>
      <c r="CG18" s="1089"/>
      <c r="CH18" s="1089"/>
      <c r="CI18" s="1089"/>
      <c r="CJ18" s="1089"/>
    </row>
    <row r="19" spans="1:88" s="1488" customFormat="1" ht="24">
      <c r="A19" s="1045" t="s">
        <v>2618</v>
      </c>
      <c r="B19" s="1059"/>
      <c r="C19" s="1060"/>
      <c r="D19" s="1061" t="s">
        <v>352</v>
      </c>
      <c r="E19" s="1062">
        <v>0</v>
      </c>
      <c r="F19" s="1063" t="s">
        <v>3491</v>
      </c>
      <c r="G19" s="1064" t="s">
        <v>434</v>
      </c>
      <c r="H19" s="1065" t="s">
        <v>352</v>
      </c>
      <c r="I19" s="1065" t="s">
        <v>352</v>
      </c>
      <c r="J19" s="1066">
        <v>1</v>
      </c>
      <c r="K19" s="1064" t="s">
        <v>466</v>
      </c>
      <c r="L19" s="1067">
        <v>0</v>
      </c>
      <c r="M19" s="1068"/>
      <c r="N19" s="1069"/>
      <c r="O19" s="1070"/>
      <c r="P19" s="1067">
        <v>0</v>
      </c>
      <c r="Q19" s="1068"/>
      <c r="R19" s="1069"/>
      <c r="S19" s="1070"/>
      <c r="T19" s="1067">
        <v>0</v>
      </c>
      <c r="U19" s="1068"/>
      <c r="V19" s="1069"/>
      <c r="W19" s="1070"/>
      <c r="X19" s="1067">
        <v>0</v>
      </c>
      <c r="Y19" s="1068"/>
      <c r="Z19" s="1069"/>
      <c r="AA19" s="1070"/>
      <c r="AB19" s="1067">
        <v>0</v>
      </c>
      <c r="AC19" s="1068"/>
      <c r="AD19" s="1069"/>
      <c r="AE19" s="1070"/>
      <c r="AF19" s="1067">
        <v>0</v>
      </c>
      <c r="AG19" s="1068"/>
      <c r="AH19" s="1069"/>
      <c r="AI19" s="1070"/>
      <c r="AJ19" s="1067">
        <v>0</v>
      </c>
      <c r="AK19" s="1068"/>
      <c r="AL19" s="1069"/>
      <c r="AM19" s="1070"/>
      <c r="AN19" s="1067">
        <v>0</v>
      </c>
      <c r="AO19" s="1068"/>
      <c r="AP19" s="1069"/>
      <c r="AQ19" s="1070"/>
      <c r="AR19" s="1067">
        <v>0</v>
      </c>
      <c r="AS19" s="1068"/>
      <c r="AT19" s="1069"/>
      <c r="AU19" s="1070"/>
      <c r="AV19" s="1067">
        <v>0</v>
      </c>
      <c r="AW19" s="1068"/>
      <c r="AX19" s="1069"/>
      <c r="AY19" s="1070"/>
      <c r="AZ19" s="1067">
        <v>0</v>
      </c>
      <c r="BA19" s="1068"/>
      <c r="BB19" s="1069"/>
      <c r="BC19" s="1070"/>
      <c r="BD19" s="1067">
        <v>0</v>
      </c>
      <c r="BE19" s="1068"/>
      <c r="BF19" s="1069"/>
      <c r="BG19" s="1070"/>
      <c r="BH19" s="1067">
        <v>1</v>
      </c>
      <c r="BI19" s="1068"/>
      <c r="BJ19" s="1069"/>
      <c r="BK19" s="1070"/>
      <c r="BL19" s="1067">
        <v>0</v>
      </c>
      <c r="BM19" s="1068"/>
      <c r="BN19" s="1069"/>
      <c r="BO19" s="1070"/>
      <c r="BP19" s="1481"/>
      <c r="BQ19" s="1481"/>
      <c r="BR19" s="1481"/>
      <c r="BS19" s="1086"/>
      <c r="BT19" s="1082"/>
      <c r="BU19" s="1082"/>
      <c r="BV19" s="1082"/>
      <c r="BW19" s="1082"/>
      <c r="BX19" s="1082"/>
      <c r="BY19" s="1082"/>
      <c r="BZ19" s="1089"/>
      <c r="CA19" s="1089"/>
      <c r="CB19" s="1089"/>
      <c r="CC19" s="1089"/>
      <c r="CD19" s="1089"/>
      <c r="CE19" s="1089"/>
      <c r="CF19" s="1089"/>
      <c r="CG19" s="1089"/>
      <c r="CH19" s="1089"/>
      <c r="CI19" s="1089"/>
      <c r="CJ19" s="1089"/>
    </row>
    <row r="20" spans="1:88" s="1488" customFormat="1" ht="24">
      <c r="A20" s="1045" t="s">
        <v>2619</v>
      </c>
      <c r="B20" s="1059"/>
      <c r="C20" s="1060"/>
      <c r="D20" s="1061" t="s">
        <v>352</v>
      </c>
      <c r="E20" s="1062">
        <v>0</v>
      </c>
      <c r="F20" s="1063" t="s">
        <v>1571</v>
      </c>
      <c r="G20" s="1064" t="s">
        <v>434</v>
      </c>
      <c r="H20" s="1065" t="s">
        <v>352</v>
      </c>
      <c r="I20" s="1065" t="s">
        <v>352</v>
      </c>
      <c r="J20" s="1066">
        <v>1</v>
      </c>
      <c r="K20" s="1064" t="s">
        <v>466</v>
      </c>
      <c r="L20" s="1067">
        <v>0</v>
      </c>
      <c r="M20" s="1068"/>
      <c r="N20" s="1069"/>
      <c r="O20" s="1070"/>
      <c r="P20" s="1067">
        <v>0</v>
      </c>
      <c r="Q20" s="1068"/>
      <c r="R20" s="1069"/>
      <c r="S20" s="1070"/>
      <c r="T20" s="1067">
        <v>0</v>
      </c>
      <c r="U20" s="1068"/>
      <c r="V20" s="1069"/>
      <c r="W20" s="1070"/>
      <c r="X20" s="1067">
        <v>0</v>
      </c>
      <c r="Y20" s="1068"/>
      <c r="Z20" s="1069"/>
      <c r="AA20" s="1070"/>
      <c r="AB20" s="1067">
        <v>0</v>
      </c>
      <c r="AC20" s="1068"/>
      <c r="AD20" s="1069"/>
      <c r="AE20" s="1070"/>
      <c r="AF20" s="1067">
        <v>0</v>
      </c>
      <c r="AG20" s="1068"/>
      <c r="AH20" s="1069"/>
      <c r="AI20" s="1070"/>
      <c r="AJ20" s="1067">
        <v>0</v>
      </c>
      <c r="AK20" s="1068"/>
      <c r="AL20" s="1069"/>
      <c r="AM20" s="1070"/>
      <c r="AN20" s="1067">
        <v>0</v>
      </c>
      <c r="AO20" s="1068"/>
      <c r="AP20" s="1069"/>
      <c r="AQ20" s="1070"/>
      <c r="AR20" s="1067">
        <v>0</v>
      </c>
      <c r="AS20" s="1068"/>
      <c r="AT20" s="1069"/>
      <c r="AU20" s="1070"/>
      <c r="AV20" s="1067">
        <v>0</v>
      </c>
      <c r="AW20" s="1068"/>
      <c r="AX20" s="1069"/>
      <c r="AY20" s="1070"/>
      <c r="AZ20" s="1067">
        <v>0</v>
      </c>
      <c r="BA20" s="1068"/>
      <c r="BB20" s="1069"/>
      <c r="BC20" s="1070"/>
      <c r="BD20" s="1067">
        <v>0</v>
      </c>
      <c r="BE20" s="1068"/>
      <c r="BF20" s="1069"/>
      <c r="BG20" s="1070"/>
      <c r="BH20" s="1067">
        <v>0</v>
      </c>
      <c r="BI20" s="1068"/>
      <c r="BJ20" s="1069"/>
      <c r="BK20" s="1070"/>
      <c r="BL20" s="1067">
        <v>1</v>
      </c>
      <c r="BM20" s="1068"/>
      <c r="BN20" s="1069"/>
      <c r="BO20" s="1070"/>
      <c r="BP20" s="1481"/>
      <c r="BQ20" s="1481"/>
      <c r="BR20" s="1481"/>
      <c r="BS20" s="1086"/>
      <c r="BT20" s="1082"/>
      <c r="BU20" s="1082"/>
      <c r="BV20" s="1082"/>
      <c r="BW20" s="1082"/>
      <c r="BX20" s="1082"/>
      <c r="BY20" s="1082"/>
      <c r="BZ20" s="1089"/>
      <c r="CA20" s="1089"/>
      <c r="CB20" s="1089"/>
      <c r="CC20" s="1089"/>
      <c r="CD20" s="1089"/>
      <c r="CE20" s="1089"/>
      <c r="CF20" s="1089"/>
      <c r="CG20" s="1089"/>
      <c r="CH20" s="1089"/>
      <c r="CI20" s="1089"/>
      <c r="CJ20" s="1089"/>
    </row>
    <row r="21" spans="1:88">
      <c r="A21" s="1045">
        <v>2291</v>
      </c>
      <c r="B21" s="1059" t="s">
        <v>468</v>
      </c>
      <c r="C21" s="1060" t="s">
        <v>469</v>
      </c>
      <c r="D21" s="1071" t="s">
        <v>470</v>
      </c>
      <c r="E21" s="1072" t="s">
        <v>352</v>
      </c>
      <c r="F21" s="1073" t="s">
        <v>56</v>
      </c>
      <c r="G21" s="1074" t="s">
        <v>336</v>
      </c>
      <c r="H21" s="1075" t="s">
        <v>352</v>
      </c>
      <c r="I21" s="1075" t="s">
        <v>352</v>
      </c>
      <c r="J21" s="1076">
        <v>0</v>
      </c>
      <c r="K21" s="1074" t="s">
        <v>605</v>
      </c>
      <c r="L21" s="1077">
        <v>7.13</v>
      </c>
      <c r="M21" s="1078">
        <v>1</v>
      </c>
      <c r="N21" s="1079">
        <v>2.7695169788730558</v>
      </c>
      <c r="O21" s="1073" t="s">
        <v>3492</v>
      </c>
      <c r="P21" s="1077">
        <v>7.13</v>
      </c>
      <c r="Q21" s="1078">
        <v>1</v>
      </c>
      <c r="R21" s="1079">
        <v>2.7695169788730558</v>
      </c>
      <c r="S21" s="1073" t="s">
        <v>3492</v>
      </c>
      <c r="T21" s="1077">
        <v>7.13</v>
      </c>
      <c r="U21" s="1078">
        <v>1</v>
      </c>
      <c r="V21" s="1079">
        <v>2.7695169788730558</v>
      </c>
      <c r="W21" s="1073" t="s">
        <v>3492</v>
      </c>
      <c r="X21" s="1077">
        <v>7.13</v>
      </c>
      <c r="Y21" s="1078">
        <v>1</v>
      </c>
      <c r="Z21" s="1079">
        <v>2.7695169788730558</v>
      </c>
      <c r="AA21" s="1073" t="s">
        <v>3492</v>
      </c>
      <c r="AB21" s="1077">
        <v>21.466666666666665</v>
      </c>
      <c r="AC21" s="1078">
        <v>1</v>
      </c>
      <c r="AD21" s="1079">
        <v>2.7695169788730558</v>
      </c>
      <c r="AE21" s="1073" t="s">
        <v>3492</v>
      </c>
      <c r="AF21" s="1077">
        <v>21.466666666666665</v>
      </c>
      <c r="AG21" s="1078">
        <v>1</v>
      </c>
      <c r="AH21" s="1079">
        <v>2.7695169788730558</v>
      </c>
      <c r="AI21" s="1073" t="s">
        <v>3492</v>
      </c>
      <c r="AJ21" s="1077">
        <v>11.941599999999999</v>
      </c>
      <c r="AK21" s="1078">
        <v>1</v>
      </c>
      <c r="AL21" s="1079">
        <v>2.7695169788730558</v>
      </c>
      <c r="AM21" s="1073" t="s">
        <v>3492</v>
      </c>
      <c r="AN21" s="1077">
        <v>11.941599999999999</v>
      </c>
      <c r="AO21" s="1078">
        <v>1</v>
      </c>
      <c r="AP21" s="1079">
        <v>2.7695169788730558</v>
      </c>
      <c r="AQ21" s="1073" t="s">
        <v>3492</v>
      </c>
      <c r="AR21" s="1077">
        <v>103.19333333333334</v>
      </c>
      <c r="AS21" s="1078">
        <v>1</v>
      </c>
      <c r="AT21" s="1079">
        <v>2.7695169788730558</v>
      </c>
      <c r="AU21" s="1073" t="s">
        <v>3492</v>
      </c>
      <c r="AV21" s="1077">
        <v>42.93333333333333</v>
      </c>
      <c r="AW21" s="1078">
        <v>1</v>
      </c>
      <c r="AX21" s="1079">
        <v>2.7695169788730558</v>
      </c>
      <c r="AY21" s="1073" t="s">
        <v>3492</v>
      </c>
      <c r="AZ21" s="1077" t="s">
        <v>352</v>
      </c>
      <c r="BA21" s="1078">
        <v>1</v>
      </c>
      <c r="BB21" s="1079">
        <v>2.7695169788730558</v>
      </c>
      <c r="BC21" s="1073" t="s">
        <v>3492</v>
      </c>
      <c r="BD21" s="1077" t="s">
        <v>352</v>
      </c>
      <c r="BE21" s="1078">
        <v>1</v>
      </c>
      <c r="BF21" s="1079">
        <v>2.7695169788730558</v>
      </c>
      <c r="BG21" s="1073" t="s">
        <v>3492</v>
      </c>
      <c r="BH21" s="1077" t="s">
        <v>352</v>
      </c>
      <c r="BI21" s="1078">
        <v>1</v>
      </c>
      <c r="BJ21" s="1079">
        <v>2.7695169788730558</v>
      </c>
      <c r="BK21" s="1073" t="s">
        <v>3492</v>
      </c>
      <c r="BL21" s="1077" t="s">
        <v>352</v>
      </c>
      <c r="BM21" s="1078">
        <v>1</v>
      </c>
      <c r="BN21" s="1079">
        <v>2.7695169788730558</v>
      </c>
      <c r="BO21" s="1073" t="s">
        <v>3492</v>
      </c>
      <c r="BP21" s="1481"/>
      <c r="BQ21" s="1481"/>
      <c r="BR21" s="1482">
        <v>0.23</v>
      </c>
      <c r="BS21" s="1041" t="s">
        <v>2606</v>
      </c>
      <c r="BT21" s="1094">
        <v>3</v>
      </c>
      <c r="BU21" s="1094">
        <v>4</v>
      </c>
      <c r="BV21" s="1094">
        <v>3</v>
      </c>
      <c r="BW21" s="1094">
        <v>1</v>
      </c>
      <c r="BX21" s="1094">
        <v>1</v>
      </c>
      <c r="BY21" s="1094">
        <v>5</v>
      </c>
      <c r="BZ21" s="1089">
        <v>2</v>
      </c>
      <c r="CA21" s="1089">
        <v>1.05</v>
      </c>
      <c r="CB21" s="1093">
        <v>2.0516743950051186</v>
      </c>
      <c r="CC21" s="1093">
        <v>2.0550712851893187</v>
      </c>
      <c r="CD21" s="1093" t="s">
        <v>3333</v>
      </c>
      <c r="CE21" s="1095">
        <v>1.2</v>
      </c>
      <c r="CF21" s="1095">
        <v>1.05</v>
      </c>
      <c r="CG21" s="1095">
        <v>1</v>
      </c>
      <c r="CH21" s="1095">
        <v>1</v>
      </c>
      <c r="CI21" s="1095">
        <v>2</v>
      </c>
      <c r="CJ21" s="1095">
        <v>1.02</v>
      </c>
    </row>
    <row r="22" spans="1:88">
      <c r="A22" s="1045">
        <v>2300</v>
      </c>
      <c r="B22" s="1059" t="s">
        <v>469</v>
      </c>
      <c r="C22" s="1060" t="s">
        <v>469</v>
      </c>
      <c r="D22" s="1071" t="s">
        <v>470</v>
      </c>
      <c r="E22" s="1072" t="s">
        <v>352</v>
      </c>
      <c r="F22" s="1073" t="s">
        <v>56</v>
      </c>
      <c r="G22" s="1074" t="s">
        <v>191</v>
      </c>
      <c r="H22" s="1075" t="s">
        <v>352</v>
      </c>
      <c r="I22" s="1075" t="s">
        <v>352</v>
      </c>
      <c r="J22" s="1076">
        <v>0</v>
      </c>
      <c r="K22" s="1074" t="s">
        <v>605</v>
      </c>
      <c r="L22" s="1077" t="s">
        <v>352</v>
      </c>
      <c r="M22" s="1078">
        <v>1</v>
      </c>
      <c r="N22" s="1079">
        <v>2.7695169788730558</v>
      </c>
      <c r="O22" s="1073" t="s">
        <v>3492</v>
      </c>
      <c r="P22" s="1077" t="s">
        <v>352</v>
      </c>
      <c r="Q22" s="1078">
        <v>1</v>
      </c>
      <c r="R22" s="1079">
        <v>2.7695169788730558</v>
      </c>
      <c r="S22" s="1073" t="s">
        <v>3492</v>
      </c>
      <c r="T22" s="1077" t="s">
        <v>352</v>
      </c>
      <c r="U22" s="1078">
        <v>1</v>
      </c>
      <c r="V22" s="1079">
        <v>2.7695169788730558</v>
      </c>
      <c r="W22" s="1073" t="s">
        <v>3492</v>
      </c>
      <c r="X22" s="1077" t="s">
        <v>352</v>
      </c>
      <c r="Y22" s="1078">
        <v>1</v>
      </c>
      <c r="Z22" s="1079">
        <v>2.7695169788730558</v>
      </c>
      <c r="AA22" s="1073" t="s">
        <v>3492</v>
      </c>
      <c r="AB22" s="1077" t="s">
        <v>352</v>
      </c>
      <c r="AC22" s="1078">
        <v>1</v>
      </c>
      <c r="AD22" s="1079">
        <v>2.7695169788730558</v>
      </c>
      <c r="AE22" s="1073" t="s">
        <v>3492</v>
      </c>
      <c r="AF22" s="1077" t="s">
        <v>352</v>
      </c>
      <c r="AG22" s="1078">
        <v>1</v>
      </c>
      <c r="AH22" s="1079">
        <v>2.7695169788730558</v>
      </c>
      <c r="AI22" s="1073" t="s">
        <v>3492</v>
      </c>
      <c r="AJ22" s="1077" t="s">
        <v>352</v>
      </c>
      <c r="AK22" s="1078">
        <v>1</v>
      </c>
      <c r="AL22" s="1079">
        <v>2.7695169788730558</v>
      </c>
      <c r="AM22" s="1073" t="s">
        <v>3492</v>
      </c>
      <c r="AN22" s="1077" t="s">
        <v>352</v>
      </c>
      <c r="AO22" s="1078">
        <v>1</v>
      </c>
      <c r="AP22" s="1079">
        <v>2.7695169788730558</v>
      </c>
      <c r="AQ22" s="1073" t="s">
        <v>3492</v>
      </c>
      <c r="AR22" s="1077" t="s">
        <v>352</v>
      </c>
      <c r="AS22" s="1078">
        <v>1</v>
      </c>
      <c r="AT22" s="1079">
        <v>2.7695169788730558</v>
      </c>
      <c r="AU22" s="1073" t="s">
        <v>3492</v>
      </c>
      <c r="AV22" s="1077" t="s">
        <v>352</v>
      </c>
      <c r="AW22" s="1078">
        <v>1</v>
      </c>
      <c r="AX22" s="1079">
        <v>2.7695169788730558</v>
      </c>
      <c r="AY22" s="1073" t="s">
        <v>3492</v>
      </c>
      <c r="AZ22" s="1077">
        <v>24.84</v>
      </c>
      <c r="BA22" s="1078">
        <v>1</v>
      </c>
      <c r="BB22" s="1079">
        <v>2.7695169788730558</v>
      </c>
      <c r="BC22" s="1073" t="s">
        <v>3492</v>
      </c>
      <c r="BD22" s="1077">
        <v>34.5</v>
      </c>
      <c r="BE22" s="1078">
        <v>1</v>
      </c>
      <c r="BF22" s="1079">
        <v>2.7695169788730558</v>
      </c>
      <c r="BG22" s="1073" t="s">
        <v>3492</v>
      </c>
      <c r="BH22" s="1077" t="s">
        <v>352</v>
      </c>
      <c r="BI22" s="1078">
        <v>1</v>
      </c>
      <c r="BJ22" s="1079">
        <v>2.7695169788730558</v>
      </c>
      <c r="BK22" s="1073" t="s">
        <v>3492</v>
      </c>
      <c r="BL22" s="1077" t="s">
        <v>352</v>
      </c>
      <c r="BM22" s="1078">
        <v>1</v>
      </c>
      <c r="BN22" s="1079">
        <v>2.7695169788730558</v>
      </c>
      <c r="BO22" s="1073" t="s">
        <v>3492</v>
      </c>
      <c r="BP22" s="1483"/>
      <c r="BQ22" s="1484"/>
      <c r="BR22" s="1482">
        <v>0.23</v>
      </c>
      <c r="BS22" s="1041" t="s">
        <v>2606</v>
      </c>
      <c r="BT22" s="1094">
        <v>3</v>
      </c>
      <c r="BU22" s="1094">
        <v>4</v>
      </c>
      <c r="BV22" s="1094">
        <v>3</v>
      </c>
      <c r="BW22" s="1094">
        <v>1</v>
      </c>
      <c r="BX22" s="1094">
        <v>1</v>
      </c>
      <c r="BY22" s="1094">
        <v>5</v>
      </c>
      <c r="BZ22" s="1089">
        <v>2</v>
      </c>
      <c r="CA22" s="1089">
        <v>1.05</v>
      </c>
      <c r="CB22" s="1093">
        <v>2.0516743950051186</v>
      </c>
      <c r="CC22" s="1093">
        <v>2.0550712851893187</v>
      </c>
      <c r="CD22" s="1093" t="s">
        <v>3333</v>
      </c>
      <c r="CE22" s="1095">
        <v>1.2</v>
      </c>
      <c r="CF22" s="1095">
        <v>1.05</v>
      </c>
      <c r="CG22" s="1095">
        <v>1</v>
      </c>
      <c r="CH22" s="1095">
        <v>1</v>
      </c>
      <c r="CI22" s="1095">
        <v>2</v>
      </c>
      <c r="CJ22" s="1095">
        <v>1.02</v>
      </c>
    </row>
    <row r="23" spans="1:88" ht="24.75" customHeight="1">
      <c r="A23" s="1045">
        <v>2292</v>
      </c>
      <c r="B23" s="1059" t="s">
        <v>469</v>
      </c>
      <c r="C23" s="1060" t="s">
        <v>469</v>
      </c>
      <c r="D23" s="1071" t="s">
        <v>470</v>
      </c>
      <c r="E23" s="1072" t="s">
        <v>352</v>
      </c>
      <c r="F23" s="1073" t="s">
        <v>56</v>
      </c>
      <c r="G23" s="1074" t="s">
        <v>434</v>
      </c>
      <c r="H23" s="1075" t="s">
        <v>352</v>
      </c>
      <c r="I23" s="1075" t="s">
        <v>352</v>
      </c>
      <c r="J23" s="1076">
        <v>0</v>
      </c>
      <c r="K23" s="1074" t="s">
        <v>605</v>
      </c>
      <c r="L23" s="1077" t="s">
        <v>352</v>
      </c>
      <c r="M23" s="1078">
        <v>1</v>
      </c>
      <c r="N23" s="1079">
        <v>2.7695169788730558</v>
      </c>
      <c r="O23" s="1073" t="s">
        <v>3492</v>
      </c>
      <c r="P23" s="1077" t="s">
        <v>352</v>
      </c>
      <c r="Q23" s="1078">
        <v>1</v>
      </c>
      <c r="R23" s="1079">
        <v>2.7695169788730558</v>
      </c>
      <c r="S23" s="1073" t="s">
        <v>3492</v>
      </c>
      <c r="T23" s="1077" t="s">
        <v>352</v>
      </c>
      <c r="U23" s="1078">
        <v>1</v>
      </c>
      <c r="V23" s="1079">
        <v>2.7695169788730558</v>
      </c>
      <c r="W23" s="1073" t="s">
        <v>3492</v>
      </c>
      <c r="X23" s="1077" t="s">
        <v>352</v>
      </c>
      <c r="Y23" s="1078">
        <v>1</v>
      </c>
      <c r="Z23" s="1079">
        <v>2.7695169788730558</v>
      </c>
      <c r="AA23" s="1073" t="s">
        <v>3492</v>
      </c>
      <c r="AB23" s="1077" t="s">
        <v>352</v>
      </c>
      <c r="AC23" s="1078">
        <v>1</v>
      </c>
      <c r="AD23" s="1079">
        <v>2.7695169788730558</v>
      </c>
      <c r="AE23" s="1073" t="s">
        <v>3492</v>
      </c>
      <c r="AF23" s="1077" t="s">
        <v>352</v>
      </c>
      <c r="AG23" s="1078">
        <v>1</v>
      </c>
      <c r="AH23" s="1079">
        <v>2.7695169788730558</v>
      </c>
      <c r="AI23" s="1073" t="s">
        <v>3492</v>
      </c>
      <c r="AJ23" s="1077" t="s">
        <v>352</v>
      </c>
      <c r="AK23" s="1078">
        <v>1</v>
      </c>
      <c r="AL23" s="1079">
        <v>2.7695169788730558</v>
      </c>
      <c r="AM23" s="1073" t="s">
        <v>3492</v>
      </c>
      <c r="AN23" s="1077" t="s">
        <v>352</v>
      </c>
      <c r="AO23" s="1078">
        <v>1</v>
      </c>
      <c r="AP23" s="1079">
        <v>2.7695169788730558</v>
      </c>
      <c r="AQ23" s="1073" t="s">
        <v>3492</v>
      </c>
      <c r="AR23" s="1077" t="s">
        <v>352</v>
      </c>
      <c r="AS23" s="1078">
        <v>1</v>
      </c>
      <c r="AT23" s="1079">
        <v>2.7695169788730558</v>
      </c>
      <c r="AU23" s="1073" t="s">
        <v>3492</v>
      </c>
      <c r="AV23" s="1077" t="s">
        <v>352</v>
      </c>
      <c r="AW23" s="1078">
        <v>1</v>
      </c>
      <c r="AX23" s="1079">
        <v>2.7695169788730558</v>
      </c>
      <c r="AY23" s="1073" t="s">
        <v>3492</v>
      </c>
      <c r="AZ23" s="1077" t="s">
        <v>352</v>
      </c>
      <c r="BA23" s="1078">
        <v>1</v>
      </c>
      <c r="BB23" s="1079">
        <v>2.7695169788730558</v>
      </c>
      <c r="BC23" s="1073" t="s">
        <v>3492</v>
      </c>
      <c r="BD23" s="1077" t="s">
        <v>352</v>
      </c>
      <c r="BE23" s="1078">
        <v>1</v>
      </c>
      <c r="BF23" s="1079">
        <v>2.7695169788730558</v>
      </c>
      <c r="BG23" s="1073" t="s">
        <v>3492</v>
      </c>
      <c r="BH23" s="1077">
        <v>43.623333333333335</v>
      </c>
      <c r="BI23" s="1078">
        <v>1</v>
      </c>
      <c r="BJ23" s="1079">
        <v>2.7695169788730558</v>
      </c>
      <c r="BK23" s="1073" t="s">
        <v>3492</v>
      </c>
      <c r="BL23" s="1077">
        <v>36.033333333333331</v>
      </c>
      <c r="BM23" s="1078">
        <v>1</v>
      </c>
      <c r="BN23" s="1079">
        <v>2.7695169788730558</v>
      </c>
      <c r="BO23" s="1073" t="s">
        <v>3492</v>
      </c>
      <c r="BP23" s="1483"/>
      <c r="BQ23" s="1484"/>
      <c r="BR23" s="1482">
        <v>0.23</v>
      </c>
      <c r="BS23" s="1041" t="s">
        <v>2606</v>
      </c>
      <c r="BT23" s="1094">
        <v>3</v>
      </c>
      <c r="BU23" s="1094">
        <v>4</v>
      </c>
      <c r="BV23" s="1094">
        <v>3</v>
      </c>
      <c r="BW23" s="1094">
        <v>1</v>
      </c>
      <c r="BX23" s="1094">
        <v>1</v>
      </c>
      <c r="BY23" s="1094">
        <v>5</v>
      </c>
      <c r="BZ23" s="1089">
        <v>2</v>
      </c>
      <c r="CA23" s="1089">
        <v>1.05</v>
      </c>
      <c r="CB23" s="1093">
        <v>2.0516743950051186</v>
      </c>
      <c r="CC23" s="1093">
        <v>2.0550712851893187</v>
      </c>
      <c r="CD23" s="1093" t="s">
        <v>3333</v>
      </c>
      <c r="CE23" s="1095">
        <v>1.2</v>
      </c>
      <c r="CF23" s="1095">
        <v>1.05</v>
      </c>
      <c r="CG23" s="1095">
        <v>1</v>
      </c>
      <c r="CH23" s="1095">
        <v>1</v>
      </c>
      <c r="CI23" s="1095">
        <v>2</v>
      </c>
      <c r="CJ23" s="1095">
        <v>1.02</v>
      </c>
    </row>
    <row r="24" spans="1:88" ht="24">
      <c r="A24" s="1045" t="s">
        <v>1865</v>
      </c>
      <c r="B24" s="1059" t="s">
        <v>469</v>
      </c>
      <c r="C24" s="1060" t="s">
        <v>469</v>
      </c>
      <c r="D24" s="1071" t="s">
        <v>470</v>
      </c>
      <c r="E24" s="1072" t="s">
        <v>352</v>
      </c>
      <c r="F24" s="1073" t="s">
        <v>3019</v>
      </c>
      <c r="G24" s="1074" t="s">
        <v>336</v>
      </c>
      <c r="H24" s="1075" t="s">
        <v>352</v>
      </c>
      <c r="I24" s="1075" t="s">
        <v>352</v>
      </c>
      <c r="J24" s="1076">
        <v>0</v>
      </c>
      <c r="K24" s="1074" t="s">
        <v>604</v>
      </c>
      <c r="L24" s="1077" t="s">
        <v>352</v>
      </c>
      <c r="M24" s="1078">
        <v>1</v>
      </c>
      <c r="N24" s="1079">
        <v>3.467650307702645</v>
      </c>
      <c r="O24" s="1073" t="s">
        <v>3493</v>
      </c>
      <c r="P24" s="1077" t="s">
        <v>352</v>
      </c>
      <c r="Q24" s="1078">
        <v>1</v>
      </c>
      <c r="R24" s="1079">
        <v>3.467650307702645</v>
      </c>
      <c r="S24" s="1073" t="s">
        <v>3493</v>
      </c>
      <c r="T24" s="1077" t="s">
        <v>352</v>
      </c>
      <c r="U24" s="1078">
        <v>1</v>
      </c>
      <c r="V24" s="1079">
        <v>3.467650307702645</v>
      </c>
      <c r="W24" s="1073" t="s">
        <v>3493</v>
      </c>
      <c r="X24" s="1077" t="s">
        <v>352</v>
      </c>
      <c r="Y24" s="1078">
        <v>1</v>
      </c>
      <c r="Z24" s="1079">
        <v>3.467650307702645</v>
      </c>
      <c r="AA24" s="1073" t="s">
        <v>3493</v>
      </c>
      <c r="AB24" s="1077" t="s">
        <v>352</v>
      </c>
      <c r="AC24" s="1078">
        <v>1</v>
      </c>
      <c r="AD24" s="1079">
        <v>3.467650307702645</v>
      </c>
      <c r="AE24" s="1073" t="s">
        <v>3493</v>
      </c>
      <c r="AF24" s="1077" t="s">
        <v>352</v>
      </c>
      <c r="AG24" s="1078">
        <v>1</v>
      </c>
      <c r="AH24" s="1079">
        <v>3.467650307702645</v>
      </c>
      <c r="AI24" s="1073" t="s">
        <v>3493</v>
      </c>
      <c r="AJ24" s="1077" t="s">
        <v>352</v>
      </c>
      <c r="AK24" s="1078">
        <v>1</v>
      </c>
      <c r="AL24" s="1079">
        <v>4.1931373154432903</v>
      </c>
      <c r="AM24" s="1073" t="s">
        <v>3493</v>
      </c>
      <c r="AN24" s="1077" t="s">
        <v>352</v>
      </c>
      <c r="AO24" s="1078">
        <v>1</v>
      </c>
      <c r="AP24" s="1079">
        <v>4.1931373154432903</v>
      </c>
      <c r="AQ24" s="1073" t="s">
        <v>3493</v>
      </c>
      <c r="AR24" s="1077" t="s">
        <v>352</v>
      </c>
      <c r="AS24" s="1078">
        <v>1</v>
      </c>
      <c r="AT24" s="1079">
        <v>3.467650307702645</v>
      </c>
      <c r="AU24" s="1073" t="s">
        <v>3493</v>
      </c>
      <c r="AV24" s="1077">
        <v>1963.7</v>
      </c>
      <c r="AW24" s="1078">
        <v>1</v>
      </c>
      <c r="AX24" s="1079">
        <v>3.467650307702645</v>
      </c>
      <c r="AY24" s="1073" t="s">
        <v>3493</v>
      </c>
      <c r="AZ24" s="1077" t="s">
        <v>352</v>
      </c>
      <c r="BA24" s="1078">
        <v>1</v>
      </c>
      <c r="BB24" s="1079">
        <v>3.467650307702645</v>
      </c>
      <c r="BC24" s="1073" t="s">
        <v>3493</v>
      </c>
      <c r="BD24" s="1077" t="s">
        <v>352</v>
      </c>
      <c r="BE24" s="1078">
        <v>1</v>
      </c>
      <c r="BF24" s="1079">
        <v>3.467650307702645</v>
      </c>
      <c r="BG24" s="1073" t="s">
        <v>3493</v>
      </c>
      <c r="BH24" s="1077">
        <v>7659.6153846153829</v>
      </c>
      <c r="BI24" s="1078">
        <v>1</v>
      </c>
      <c r="BJ24" s="1079">
        <v>3.467650307702645</v>
      </c>
      <c r="BK24" s="1073" t="s">
        <v>3493</v>
      </c>
      <c r="BL24" s="1077">
        <v>7673.076923076922</v>
      </c>
      <c r="BM24" s="1078">
        <v>1</v>
      </c>
      <c r="BN24" s="1079">
        <v>3.467650307702645</v>
      </c>
      <c r="BO24" s="1073" t="s">
        <v>3493</v>
      </c>
      <c r="BP24" s="1481"/>
      <c r="BQ24" s="1481"/>
      <c r="BR24" s="1482">
        <v>0</v>
      </c>
      <c r="BS24" s="1041" t="s">
        <v>2607</v>
      </c>
      <c r="BT24" s="1094">
        <v>3</v>
      </c>
      <c r="BU24" s="1094">
        <v>4</v>
      </c>
      <c r="BV24" s="1094">
        <v>1</v>
      </c>
      <c r="BW24" s="1094">
        <v>1</v>
      </c>
      <c r="BX24" s="1094">
        <v>1</v>
      </c>
      <c r="BY24" s="1094">
        <v>5</v>
      </c>
      <c r="BZ24" s="1089">
        <v>5</v>
      </c>
      <c r="CA24" s="1089">
        <v>2</v>
      </c>
      <c r="CB24" s="1093">
        <v>2.0949941301068096</v>
      </c>
      <c r="CC24" s="1093">
        <v>2.7555075695135218</v>
      </c>
      <c r="CD24" s="1093" t="s">
        <v>3494</v>
      </c>
      <c r="CE24" s="1095">
        <v>1.2</v>
      </c>
      <c r="CF24" s="1095">
        <v>1</v>
      </c>
      <c r="CG24" s="1095">
        <v>1</v>
      </c>
      <c r="CH24" s="1095">
        <v>1</v>
      </c>
      <c r="CI24" s="1095">
        <v>2</v>
      </c>
      <c r="CJ24" s="1095">
        <v>1.2</v>
      </c>
    </row>
    <row r="25" spans="1:88">
      <c r="A25" s="1045">
        <v>32112</v>
      </c>
      <c r="B25" s="1059" t="s">
        <v>469</v>
      </c>
      <c r="C25" s="1060" t="s">
        <v>469</v>
      </c>
      <c r="D25" s="1071" t="s">
        <v>470</v>
      </c>
      <c r="E25" s="1072" t="s">
        <v>352</v>
      </c>
      <c r="F25" s="1073" t="s">
        <v>3479</v>
      </c>
      <c r="G25" s="1074" t="s">
        <v>465</v>
      </c>
      <c r="H25" s="1075" t="s">
        <v>352</v>
      </c>
      <c r="I25" s="1075" t="s">
        <v>352</v>
      </c>
      <c r="J25" s="1076">
        <v>1</v>
      </c>
      <c r="K25" s="1074" t="s">
        <v>466</v>
      </c>
      <c r="L25" s="1077">
        <v>0.14911400869274491</v>
      </c>
      <c r="M25" s="1078">
        <v>1</v>
      </c>
      <c r="N25" s="1079">
        <v>4.4659979629888031</v>
      </c>
      <c r="O25" s="1073" t="s">
        <v>3495</v>
      </c>
      <c r="P25" s="1077">
        <v>0.14911400869274491</v>
      </c>
      <c r="Q25" s="1078">
        <v>1</v>
      </c>
      <c r="R25" s="1079">
        <v>4.4659979629888031</v>
      </c>
      <c r="S25" s="1073" t="s">
        <v>3495</v>
      </c>
      <c r="T25" s="1077">
        <v>0.14911400869274491</v>
      </c>
      <c r="U25" s="1078">
        <v>1</v>
      </c>
      <c r="V25" s="1079">
        <v>4.4659979629888031</v>
      </c>
      <c r="W25" s="1073" t="s">
        <v>3495</v>
      </c>
      <c r="X25" s="1077">
        <v>0.14911400869274491</v>
      </c>
      <c r="Y25" s="1078">
        <v>1</v>
      </c>
      <c r="Z25" s="1079">
        <v>4.4659979629888031</v>
      </c>
      <c r="AA25" s="1073" t="s">
        <v>3495</v>
      </c>
      <c r="AB25" s="1077">
        <v>1.6181878970244066</v>
      </c>
      <c r="AC25" s="1078">
        <v>1</v>
      </c>
      <c r="AD25" s="1079">
        <v>4.4659979629888031</v>
      </c>
      <c r="AE25" s="1073" t="s">
        <v>3495</v>
      </c>
      <c r="AF25" s="1077">
        <v>1.6181878970244066</v>
      </c>
      <c r="AG25" s="1078">
        <v>1</v>
      </c>
      <c r="AH25" s="1079">
        <v>4.4659979629888031</v>
      </c>
      <c r="AI25" s="1073" t="s">
        <v>3495</v>
      </c>
      <c r="AJ25" s="1077">
        <v>1.0498161150117018</v>
      </c>
      <c r="AK25" s="1078">
        <v>1</v>
      </c>
      <c r="AL25" s="1079">
        <v>6.3921483465084581</v>
      </c>
      <c r="AM25" s="1073" t="s">
        <v>3495</v>
      </c>
      <c r="AN25" s="1077">
        <v>1.0498161150117018</v>
      </c>
      <c r="AO25" s="1078">
        <v>1</v>
      </c>
      <c r="AP25" s="1079">
        <v>6.3921483465084581</v>
      </c>
      <c r="AQ25" s="1073" t="s">
        <v>3495</v>
      </c>
      <c r="AR25" s="1077">
        <v>4.4132397191574722</v>
      </c>
      <c r="AS25" s="1078">
        <v>1</v>
      </c>
      <c r="AT25" s="1079">
        <v>4.4659979629888031</v>
      </c>
      <c r="AU25" s="1073" t="s">
        <v>3495</v>
      </c>
      <c r="AV25" s="1077" t="s">
        <v>352</v>
      </c>
      <c r="AW25" s="1078">
        <v>1</v>
      </c>
      <c r="AX25" s="1079">
        <v>4.4659979629888031</v>
      </c>
      <c r="AY25" s="1073" t="s">
        <v>3495</v>
      </c>
      <c r="AZ25" s="1077">
        <v>1.7385489802741558</v>
      </c>
      <c r="BA25" s="1078">
        <v>1</v>
      </c>
      <c r="BB25" s="1079">
        <v>4.4659979629888031</v>
      </c>
      <c r="BC25" s="1073" t="s">
        <v>3495</v>
      </c>
      <c r="BD25" s="1077">
        <v>2.363757940488131</v>
      </c>
      <c r="BE25" s="1078">
        <v>1</v>
      </c>
      <c r="BF25" s="1079">
        <v>4.4659979629888031</v>
      </c>
      <c r="BG25" s="1073" t="s">
        <v>3495</v>
      </c>
      <c r="BH25" s="1077">
        <v>3.1260448010698765</v>
      </c>
      <c r="BI25" s="1078">
        <v>1</v>
      </c>
      <c r="BJ25" s="1079">
        <v>4.4659979629888031</v>
      </c>
      <c r="BK25" s="1073" t="s">
        <v>3495</v>
      </c>
      <c r="BL25" s="1077">
        <v>3.1260448010698765</v>
      </c>
      <c r="BM25" s="1078">
        <v>1</v>
      </c>
      <c r="BN25" s="1079">
        <v>4.4659979629888031</v>
      </c>
      <c r="BO25" s="1073" t="s">
        <v>3495</v>
      </c>
      <c r="BP25" s="1483">
        <v>2991</v>
      </c>
      <c r="BQ25" s="1484"/>
      <c r="BR25" s="1482"/>
      <c r="BS25" s="1041" t="s">
        <v>2608</v>
      </c>
      <c r="BT25" s="1094">
        <v>2</v>
      </c>
      <c r="BU25" s="1094">
        <v>4</v>
      </c>
      <c r="BV25" s="1094">
        <v>1</v>
      </c>
      <c r="BW25" s="1094">
        <v>1</v>
      </c>
      <c r="BX25" s="1094">
        <v>1</v>
      </c>
      <c r="BY25" s="1094">
        <v>5</v>
      </c>
      <c r="BZ25" s="1089">
        <v>9</v>
      </c>
      <c r="CA25" s="1089">
        <v>3</v>
      </c>
      <c r="CB25" s="1093">
        <v>2.0477151450930107</v>
      </c>
      <c r="CC25" s="1093">
        <v>3.7126016008155203</v>
      </c>
      <c r="CD25" s="1093" t="s">
        <v>3496</v>
      </c>
      <c r="CE25" s="1095">
        <v>1.2</v>
      </c>
      <c r="CF25" s="1095">
        <v>1</v>
      </c>
      <c r="CG25" s="1095">
        <v>1</v>
      </c>
      <c r="CH25" s="1095">
        <v>1</v>
      </c>
      <c r="CI25" s="1095">
        <v>2</v>
      </c>
      <c r="CJ25" s="1095">
        <v>1</v>
      </c>
    </row>
    <row r="26" spans="1:88" ht="24.75" customHeight="1">
      <c r="A26" s="1045" t="s">
        <v>2597</v>
      </c>
      <c r="B26" s="1059"/>
      <c r="C26" s="1060" t="s">
        <v>469</v>
      </c>
      <c r="D26" s="1071" t="s">
        <v>470</v>
      </c>
      <c r="E26" s="1072" t="s">
        <v>352</v>
      </c>
      <c r="F26" s="1073" t="s">
        <v>3456</v>
      </c>
      <c r="G26" s="1074" t="s">
        <v>336</v>
      </c>
      <c r="H26" s="1075" t="s">
        <v>352</v>
      </c>
      <c r="I26" s="1075" t="s">
        <v>352</v>
      </c>
      <c r="J26" s="1076">
        <v>1</v>
      </c>
      <c r="K26" s="1074" t="s">
        <v>466</v>
      </c>
      <c r="L26" s="1077" t="s">
        <v>352</v>
      </c>
      <c r="M26" s="1078">
        <v>1</v>
      </c>
      <c r="N26" s="1079">
        <v>4.4659979629888031</v>
      </c>
      <c r="O26" s="1073" t="s">
        <v>3495</v>
      </c>
      <c r="P26" s="1077" t="s">
        <v>352</v>
      </c>
      <c r="Q26" s="1078">
        <v>1</v>
      </c>
      <c r="R26" s="1079">
        <v>4.4659979629888031</v>
      </c>
      <c r="S26" s="1073" t="s">
        <v>3495</v>
      </c>
      <c r="T26" s="1077" t="s">
        <v>352</v>
      </c>
      <c r="U26" s="1078">
        <v>1</v>
      </c>
      <c r="V26" s="1079">
        <v>4.4659979629888031</v>
      </c>
      <c r="W26" s="1073" t="s">
        <v>3495</v>
      </c>
      <c r="X26" s="1077" t="s">
        <v>352</v>
      </c>
      <c r="Y26" s="1078">
        <v>1</v>
      </c>
      <c r="Z26" s="1079">
        <v>4.4659979629888031</v>
      </c>
      <c r="AA26" s="1073" t="s">
        <v>3495</v>
      </c>
      <c r="AB26" s="1077" t="s">
        <v>352</v>
      </c>
      <c r="AC26" s="1078">
        <v>1</v>
      </c>
      <c r="AD26" s="1079">
        <v>4.4659979629888031</v>
      </c>
      <c r="AE26" s="1073" t="s">
        <v>3495</v>
      </c>
      <c r="AF26" s="1077" t="s">
        <v>352</v>
      </c>
      <c r="AG26" s="1078">
        <v>1</v>
      </c>
      <c r="AH26" s="1079">
        <v>4.4659979629888031</v>
      </c>
      <c r="AI26" s="1073" t="s">
        <v>3495</v>
      </c>
      <c r="AJ26" s="1077" t="s">
        <v>352</v>
      </c>
      <c r="AK26" s="1078">
        <v>1</v>
      </c>
      <c r="AL26" s="1079">
        <v>6.3921483465084581</v>
      </c>
      <c r="AM26" s="1073" t="s">
        <v>3495</v>
      </c>
      <c r="AN26" s="1077" t="s">
        <v>352</v>
      </c>
      <c r="AO26" s="1078">
        <v>1</v>
      </c>
      <c r="AP26" s="1079">
        <v>6.3921483465084581</v>
      </c>
      <c r="AQ26" s="1073" t="s">
        <v>3495</v>
      </c>
      <c r="AR26" s="1077" t="s">
        <v>352</v>
      </c>
      <c r="AS26" s="1078">
        <v>1</v>
      </c>
      <c r="AT26" s="1079">
        <v>4.4659979629888031</v>
      </c>
      <c r="AU26" s="1073" t="s">
        <v>3495</v>
      </c>
      <c r="AV26" s="1077">
        <v>2</v>
      </c>
      <c r="AW26" s="1078">
        <v>1</v>
      </c>
      <c r="AX26" s="1079">
        <v>4.4659979629888031</v>
      </c>
      <c r="AY26" s="1073" t="s">
        <v>3495</v>
      </c>
      <c r="AZ26" s="1077" t="s">
        <v>352</v>
      </c>
      <c r="BA26" s="1078">
        <v>1</v>
      </c>
      <c r="BB26" s="1079">
        <v>4.4659979629888031</v>
      </c>
      <c r="BC26" s="1073" t="s">
        <v>3495</v>
      </c>
      <c r="BD26" s="1077" t="s">
        <v>352</v>
      </c>
      <c r="BE26" s="1078">
        <v>1</v>
      </c>
      <c r="BF26" s="1079">
        <v>4.4659979629888031</v>
      </c>
      <c r="BG26" s="1073" t="s">
        <v>3495</v>
      </c>
      <c r="BH26" s="1077" t="s">
        <v>352</v>
      </c>
      <c r="BI26" s="1078">
        <v>1</v>
      </c>
      <c r="BJ26" s="1079">
        <v>4.4659979629888031</v>
      </c>
      <c r="BK26" s="1073" t="s">
        <v>3495</v>
      </c>
      <c r="BL26" s="1077" t="s">
        <v>352</v>
      </c>
      <c r="BM26" s="1078">
        <v>1</v>
      </c>
      <c r="BN26" s="1079">
        <v>4.4659979629888031</v>
      </c>
      <c r="BO26" s="1073" t="s">
        <v>3495</v>
      </c>
      <c r="BP26" s="1483">
        <v>19011</v>
      </c>
      <c r="BQ26" s="1484"/>
      <c r="BR26" s="1482"/>
      <c r="BS26" s="1041" t="s">
        <v>2608</v>
      </c>
      <c r="BT26" s="1094">
        <v>2</v>
      </c>
      <c r="BU26" s="1094">
        <v>4</v>
      </c>
      <c r="BV26" s="1094">
        <v>1</v>
      </c>
      <c r="BW26" s="1094">
        <v>1</v>
      </c>
      <c r="BX26" s="1094">
        <v>1</v>
      </c>
      <c r="BY26" s="1094">
        <v>5</v>
      </c>
      <c r="BZ26" s="1089">
        <v>9</v>
      </c>
      <c r="CA26" s="1089">
        <v>3</v>
      </c>
      <c r="CB26" s="1093">
        <v>2.0477151450930107</v>
      </c>
      <c r="CC26" s="1093">
        <v>3.7126016008155203</v>
      </c>
      <c r="CD26" s="1093" t="s">
        <v>3496</v>
      </c>
      <c r="CE26" s="1095">
        <v>1.2</v>
      </c>
      <c r="CF26" s="1095">
        <v>1</v>
      </c>
      <c r="CG26" s="1095">
        <v>1</v>
      </c>
      <c r="CH26" s="1095">
        <v>1</v>
      </c>
      <c r="CI26" s="1095">
        <v>2</v>
      </c>
      <c r="CJ26" s="1095">
        <v>1</v>
      </c>
    </row>
    <row r="27" spans="1:88" ht="24.75" customHeight="1">
      <c r="A27" s="1045" t="s">
        <v>2530</v>
      </c>
      <c r="B27" s="1059"/>
      <c r="C27" s="1060" t="s">
        <v>469</v>
      </c>
      <c r="D27" s="1071" t="s">
        <v>470</v>
      </c>
      <c r="E27" s="1072" t="s">
        <v>352</v>
      </c>
      <c r="F27" s="1073" t="s">
        <v>3383</v>
      </c>
      <c r="G27" s="1074" t="s">
        <v>336</v>
      </c>
      <c r="H27" s="1075" t="s">
        <v>352</v>
      </c>
      <c r="I27" s="1075" t="s">
        <v>352</v>
      </c>
      <c r="J27" s="1076">
        <v>1</v>
      </c>
      <c r="K27" s="1074" t="s">
        <v>466</v>
      </c>
      <c r="L27" s="1077">
        <v>1</v>
      </c>
      <c r="M27" s="1078">
        <v>1</v>
      </c>
      <c r="N27" s="1079">
        <v>4.4659979629888031</v>
      </c>
      <c r="O27" s="1073" t="s">
        <v>3497</v>
      </c>
      <c r="P27" s="1077">
        <v>1</v>
      </c>
      <c r="Q27" s="1078">
        <v>1</v>
      </c>
      <c r="R27" s="1079">
        <v>4.4659979629888031</v>
      </c>
      <c r="S27" s="1073" t="s">
        <v>3497</v>
      </c>
      <c r="T27" s="1077">
        <v>1</v>
      </c>
      <c r="U27" s="1078">
        <v>1</v>
      </c>
      <c r="V27" s="1079">
        <v>4.4659979629888031</v>
      </c>
      <c r="W27" s="1073" t="s">
        <v>3497</v>
      </c>
      <c r="X27" s="1077">
        <v>1</v>
      </c>
      <c r="Y27" s="1078">
        <v>1</v>
      </c>
      <c r="Z27" s="1079">
        <v>4.4659979629888031</v>
      </c>
      <c r="AA27" s="1073" t="s">
        <v>3497</v>
      </c>
      <c r="AB27" s="1077" t="s">
        <v>352</v>
      </c>
      <c r="AC27" s="1078">
        <v>1</v>
      </c>
      <c r="AD27" s="1079">
        <v>4.4659979629888031</v>
      </c>
      <c r="AE27" s="1073" t="s">
        <v>3497</v>
      </c>
      <c r="AF27" s="1077" t="s">
        <v>352</v>
      </c>
      <c r="AG27" s="1078">
        <v>1</v>
      </c>
      <c r="AH27" s="1079">
        <v>4.4659979629888031</v>
      </c>
      <c r="AI27" s="1073" t="s">
        <v>3497</v>
      </c>
      <c r="AJ27" s="1077" t="s">
        <v>352</v>
      </c>
      <c r="AK27" s="1078">
        <v>1</v>
      </c>
      <c r="AL27" s="1079">
        <v>6.3921483465084581</v>
      </c>
      <c r="AM27" s="1073" t="s">
        <v>3497</v>
      </c>
      <c r="AN27" s="1077" t="s">
        <v>352</v>
      </c>
      <c r="AO27" s="1078">
        <v>1</v>
      </c>
      <c r="AP27" s="1079">
        <v>6.3921483465084581</v>
      </c>
      <c r="AQ27" s="1073" t="s">
        <v>3497</v>
      </c>
      <c r="AR27" s="1077" t="s">
        <v>352</v>
      </c>
      <c r="AS27" s="1078">
        <v>1</v>
      </c>
      <c r="AT27" s="1079">
        <v>4.4659979629888031</v>
      </c>
      <c r="AU27" s="1073" t="s">
        <v>3497</v>
      </c>
      <c r="AV27" s="1077" t="s">
        <v>352</v>
      </c>
      <c r="AW27" s="1078">
        <v>1</v>
      </c>
      <c r="AX27" s="1079">
        <v>4.4659979629888031</v>
      </c>
      <c r="AY27" s="1073" t="s">
        <v>3497</v>
      </c>
      <c r="AZ27" s="1077" t="s">
        <v>352</v>
      </c>
      <c r="BA27" s="1078">
        <v>1</v>
      </c>
      <c r="BB27" s="1079">
        <v>4.4659979629888031</v>
      </c>
      <c r="BC27" s="1073" t="s">
        <v>3497</v>
      </c>
      <c r="BD27" s="1077" t="s">
        <v>352</v>
      </c>
      <c r="BE27" s="1078">
        <v>1</v>
      </c>
      <c r="BF27" s="1079">
        <v>4.4659979629888031</v>
      </c>
      <c r="BG27" s="1073" t="s">
        <v>3497</v>
      </c>
      <c r="BH27" s="1077" t="s">
        <v>352</v>
      </c>
      <c r="BI27" s="1078">
        <v>1</v>
      </c>
      <c r="BJ27" s="1079">
        <v>4.4659979629888031</v>
      </c>
      <c r="BK27" s="1073" t="s">
        <v>3497</v>
      </c>
      <c r="BL27" s="1077" t="s">
        <v>352</v>
      </c>
      <c r="BM27" s="1078">
        <v>1</v>
      </c>
      <c r="BN27" s="1079">
        <v>4.4659979629888031</v>
      </c>
      <c r="BO27" s="1073" t="s">
        <v>3497</v>
      </c>
      <c r="BP27" s="1485">
        <v>217.98087081897762</v>
      </c>
      <c r="BQ27" s="1484"/>
      <c r="BR27" s="1482"/>
      <c r="BS27" s="1041"/>
      <c r="BT27" s="1094">
        <v>3</v>
      </c>
      <c r="BU27" s="1094">
        <v>4</v>
      </c>
      <c r="BV27" s="1094">
        <v>1</v>
      </c>
      <c r="BW27" s="1094">
        <v>1</v>
      </c>
      <c r="BX27" s="1094">
        <v>1</v>
      </c>
      <c r="BY27" s="1094">
        <v>5</v>
      </c>
      <c r="BZ27" s="1089">
        <v>9</v>
      </c>
      <c r="CA27" s="1089">
        <v>3</v>
      </c>
      <c r="CB27" s="1093">
        <v>2.0477151450930107</v>
      </c>
      <c r="CC27" s="1093">
        <v>3.7126016008155203</v>
      </c>
      <c r="CD27" s="1093" t="s">
        <v>3494</v>
      </c>
      <c r="CE27" s="1095">
        <v>1.2</v>
      </c>
      <c r="CF27" s="1095">
        <v>1</v>
      </c>
      <c r="CG27" s="1095">
        <v>1</v>
      </c>
      <c r="CH27" s="1095">
        <v>1</v>
      </c>
      <c r="CI27" s="1095">
        <v>2</v>
      </c>
      <c r="CJ27" s="1095">
        <v>1</v>
      </c>
    </row>
    <row r="28" spans="1:88" ht="24.75" customHeight="1">
      <c r="A28" s="1045" t="s">
        <v>2531</v>
      </c>
      <c r="B28" s="1059"/>
      <c r="C28" s="1060" t="s">
        <v>469</v>
      </c>
      <c r="D28" s="1071" t="s">
        <v>470</v>
      </c>
      <c r="E28" s="1072" t="s">
        <v>352</v>
      </c>
      <c r="F28" s="1073" t="s">
        <v>3384</v>
      </c>
      <c r="G28" s="1074" t="s">
        <v>336</v>
      </c>
      <c r="H28" s="1075" t="s">
        <v>352</v>
      </c>
      <c r="I28" s="1075" t="s">
        <v>352</v>
      </c>
      <c r="J28" s="1076">
        <v>1</v>
      </c>
      <c r="K28" s="1074" t="s">
        <v>466</v>
      </c>
      <c r="L28" s="1077" t="s">
        <v>352</v>
      </c>
      <c r="M28" s="1078">
        <v>1</v>
      </c>
      <c r="N28" s="1079">
        <v>4.4659979629888031</v>
      </c>
      <c r="O28" s="1073" t="s">
        <v>3497</v>
      </c>
      <c r="P28" s="1077" t="s">
        <v>352</v>
      </c>
      <c r="Q28" s="1078">
        <v>1</v>
      </c>
      <c r="R28" s="1079">
        <v>4.4659979629888031</v>
      </c>
      <c r="S28" s="1073" t="s">
        <v>3497</v>
      </c>
      <c r="T28" s="1077" t="s">
        <v>352</v>
      </c>
      <c r="U28" s="1078">
        <v>1</v>
      </c>
      <c r="V28" s="1079">
        <v>4.4659979629888031</v>
      </c>
      <c r="W28" s="1073" t="s">
        <v>3497</v>
      </c>
      <c r="X28" s="1077" t="s">
        <v>352</v>
      </c>
      <c r="Y28" s="1078">
        <v>1</v>
      </c>
      <c r="Z28" s="1079">
        <v>4.4659979629888031</v>
      </c>
      <c r="AA28" s="1073" t="s">
        <v>3497</v>
      </c>
      <c r="AB28" s="1077">
        <v>1</v>
      </c>
      <c r="AC28" s="1078">
        <v>1</v>
      </c>
      <c r="AD28" s="1079">
        <v>4.4659979629888031</v>
      </c>
      <c r="AE28" s="1073" t="s">
        <v>3497</v>
      </c>
      <c r="AF28" s="1077">
        <v>1</v>
      </c>
      <c r="AG28" s="1078">
        <v>1</v>
      </c>
      <c r="AH28" s="1079">
        <v>4.4659979629888031</v>
      </c>
      <c r="AI28" s="1073" t="s">
        <v>3497</v>
      </c>
      <c r="AJ28" s="1077" t="s">
        <v>352</v>
      </c>
      <c r="AK28" s="1078">
        <v>1</v>
      </c>
      <c r="AL28" s="1079">
        <v>6.3921483465084581</v>
      </c>
      <c r="AM28" s="1073" t="s">
        <v>3497</v>
      </c>
      <c r="AN28" s="1077" t="s">
        <v>352</v>
      </c>
      <c r="AO28" s="1078">
        <v>1</v>
      </c>
      <c r="AP28" s="1079">
        <v>6.3921483465084581</v>
      </c>
      <c r="AQ28" s="1073" t="s">
        <v>3497</v>
      </c>
      <c r="AR28" s="1077" t="s">
        <v>352</v>
      </c>
      <c r="AS28" s="1078">
        <v>1</v>
      </c>
      <c r="AT28" s="1079">
        <v>4.4659979629888031</v>
      </c>
      <c r="AU28" s="1073" t="s">
        <v>3497</v>
      </c>
      <c r="AV28" s="1077" t="s">
        <v>352</v>
      </c>
      <c r="AW28" s="1078">
        <v>1</v>
      </c>
      <c r="AX28" s="1079">
        <v>4.4659979629888031</v>
      </c>
      <c r="AY28" s="1073" t="s">
        <v>3497</v>
      </c>
      <c r="AZ28" s="1077" t="s">
        <v>352</v>
      </c>
      <c r="BA28" s="1078">
        <v>1</v>
      </c>
      <c r="BB28" s="1079">
        <v>4.4659979629888031</v>
      </c>
      <c r="BC28" s="1073" t="s">
        <v>3497</v>
      </c>
      <c r="BD28" s="1077" t="s">
        <v>352</v>
      </c>
      <c r="BE28" s="1078">
        <v>1</v>
      </c>
      <c r="BF28" s="1079">
        <v>4.4659979629888031</v>
      </c>
      <c r="BG28" s="1073" t="s">
        <v>3497</v>
      </c>
      <c r="BH28" s="1077" t="s">
        <v>352</v>
      </c>
      <c r="BI28" s="1078">
        <v>1</v>
      </c>
      <c r="BJ28" s="1079">
        <v>4.4659979629888031</v>
      </c>
      <c r="BK28" s="1073" t="s">
        <v>3497</v>
      </c>
      <c r="BL28" s="1077" t="s">
        <v>352</v>
      </c>
      <c r="BM28" s="1078">
        <v>1</v>
      </c>
      <c r="BN28" s="1079">
        <v>4.4659979629888031</v>
      </c>
      <c r="BO28" s="1073" t="s">
        <v>3497</v>
      </c>
      <c r="BP28" s="1483">
        <v>715.87855889968523</v>
      </c>
      <c r="BQ28" s="1484"/>
      <c r="BR28" s="1482"/>
      <c r="BS28" s="1041"/>
      <c r="BT28" s="1094">
        <v>3</v>
      </c>
      <c r="BU28" s="1094">
        <v>4</v>
      </c>
      <c r="BV28" s="1094">
        <v>1</v>
      </c>
      <c r="BW28" s="1094">
        <v>1</v>
      </c>
      <c r="BX28" s="1094">
        <v>1</v>
      </c>
      <c r="BY28" s="1094">
        <v>5</v>
      </c>
      <c r="BZ28" s="1089">
        <v>9</v>
      </c>
      <c r="CA28" s="1089">
        <v>3</v>
      </c>
      <c r="CB28" s="1093">
        <v>2.0477151450930107</v>
      </c>
      <c r="CC28" s="1093">
        <v>3.7126016008155203</v>
      </c>
      <c r="CD28" s="1093" t="s">
        <v>3494</v>
      </c>
      <c r="CE28" s="1095">
        <v>1.2</v>
      </c>
      <c r="CF28" s="1095">
        <v>1</v>
      </c>
      <c r="CG28" s="1095">
        <v>1</v>
      </c>
      <c r="CH28" s="1095">
        <v>1</v>
      </c>
      <c r="CI28" s="1095">
        <v>2</v>
      </c>
      <c r="CJ28" s="1095">
        <v>1</v>
      </c>
    </row>
    <row r="29" spans="1:88" ht="24.75" customHeight="1">
      <c r="A29" s="1045" t="s">
        <v>2532</v>
      </c>
      <c r="B29" s="1059"/>
      <c r="C29" s="1060" t="s">
        <v>469</v>
      </c>
      <c r="D29" s="1071" t="s">
        <v>470</v>
      </c>
      <c r="E29" s="1072" t="s">
        <v>352</v>
      </c>
      <c r="F29" s="1073" t="s">
        <v>3385</v>
      </c>
      <c r="G29" s="1074" t="s">
        <v>336</v>
      </c>
      <c r="H29" s="1075" t="s">
        <v>352</v>
      </c>
      <c r="I29" s="1075" t="s">
        <v>352</v>
      </c>
      <c r="J29" s="1076">
        <v>1</v>
      </c>
      <c r="K29" s="1074" t="s">
        <v>466</v>
      </c>
      <c r="L29" s="1077" t="s">
        <v>352</v>
      </c>
      <c r="M29" s="1078">
        <v>1</v>
      </c>
      <c r="N29" s="1079">
        <v>4.4659979629888031</v>
      </c>
      <c r="O29" s="1073" t="s">
        <v>3497</v>
      </c>
      <c r="P29" s="1077" t="s">
        <v>352</v>
      </c>
      <c r="Q29" s="1078">
        <v>1</v>
      </c>
      <c r="R29" s="1079">
        <v>4.4659979629888031</v>
      </c>
      <c r="S29" s="1073" t="s">
        <v>3497</v>
      </c>
      <c r="T29" s="1077" t="s">
        <v>352</v>
      </c>
      <c r="U29" s="1078">
        <v>1</v>
      </c>
      <c r="V29" s="1079">
        <v>4.4659979629888031</v>
      </c>
      <c r="W29" s="1073" t="s">
        <v>3497</v>
      </c>
      <c r="X29" s="1077" t="s">
        <v>352</v>
      </c>
      <c r="Y29" s="1078">
        <v>1</v>
      </c>
      <c r="Z29" s="1079">
        <v>4.4659979629888031</v>
      </c>
      <c r="AA29" s="1073" t="s">
        <v>3497</v>
      </c>
      <c r="AB29" s="1077" t="s">
        <v>352</v>
      </c>
      <c r="AC29" s="1078">
        <v>1</v>
      </c>
      <c r="AD29" s="1079">
        <v>4.4659979629888031</v>
      </c>
      <c r="AE29" s="1073" t="s">
        <v>3497</v>
      </c>
      <c r="AF29" s="1077" t="s">
        <v>352</v>
      </c>
      <c r="AG29" s="1078">
        <v>1</v>
      </c>
      <c r="AH29" s="1079">
        <v>4.4659979629888031</v>
      </c>
      <c r="AI29" s="1073" t="s">
        <v>3497</v>
      </c>
      <c r="AJ29" s="1077">
        <v>1</v>
      </c>
      <c r="AK29" s="1078">
        <v>1</v>
      </c>
      <c r="AL29" s="1079">
        <v>6.3921483465084581</v>
      </c>
      <c r="AM29" s="1073" t="s">
        <v>3497</v>
      </c>
      <c r="AN29" s="1077">
        <v>1</v>
      </c>
      <c r="AO29" s="1078">
        <v>1</v>
      </c>
      <c r="AP29" s="1079">
        <v>6.3921483465084581</v>
      </c>
      <c r="AQ29" s="1073" t="s">
        <v>3497</v>
      </c>
      <c r="AR29" s="1077" t="s">
        <v>352</v>
      </c>
      <c r="AS29" s="1078">
        <v>1</v>
      </c>
      <c r="AT29" s="1079">
        <v>4.4659979629888031</v>
      </c>
      <c r="AU29" s="1073" t="s">
        <v>3497</v>
      </c>
      <c r="AV29" s="1077" t="s">
        <v>352</v>
      </c>
      <c r="AW29" s="1078">
        <v>1</v>
      </c>
      <c r="AX29" s="1079">
        <v>4.4659979629888031</v>
      </c>
      <c r="AY29" s="1073" t="s">
        <v>3497</v>
      </c>
      <c r="AZ29" s="1077" t="s">
        <v>352</v>
      </c>
      <c r="BA29" s="1078">
        <v>1</v>
      </c>
      <c r="BB29" s="1079">
        <v>4.4659979629888031</v>
      </c>
      <c r="BC29" s="1073" t="s">
        <v>3497</v>
      </c>
      <c r="BD29" s="1077" t="s">
        <v>352</v>
      </c>
      <c r="BE29" s="1078">
        <v>1</v>
      </c>
      <c r="BF29" s="1079">
        <v>4.4659979629888031</v>
      </c>
      <c r="BG29" s="1073" t="s">
        <v>3497</v>
      </c>
      <c r="BH29" s="1077" t="s">
        <v>352</v>
      </c>
      <c r="BI29" s="1078">
        <v>1</v>
      </c>
      <c r="BJ29" s="1079">
        <v>4.4659979629888031</v>
      </c>
      <c r="BK29" s="1073" t="s">
        <v>3497</v>
      </c>
      <c r="BL29" s="1077" t="s">
        <v>352</v>
      </c>
      <c r="BM29" s="1078">
        <v>1</v>
      </c>
      <c r="BN29" s="1079">
        <v>4.4659979629888031</v>
      </c>
      <c r="BO29" s="1073" t="s">
        <v>3497</v>
      </c>
      <c r="BP29" s="1483">
        <v>643.52039981067458</v>
      </c>
      <c r="BQ29" s="1484"/>
      <c r="BR29" s="1482"/>
      <c r="BS29" s="1041"/>
      <c r="BT29" s="1094">
        <v>3</v>
      </c>
      <c r="BU29" s="1094">
        <v>4</v>
      </c>
      <c r="BV29" s="1094">
        <v>1</v>
      </c>
      <c r="BW29" s="1094">
        <v>1</v>
      </c>
      <c r="BX29" s="1094">
        <v>1</v>
      </c>
      <c r="BY29" s="1094">
        <v>5</v>
      </c>
      <c r="BZ29" s="1089">
        <v>9</v>
      </c>
      <c r="CA29" s="1089">
        <v>3</v>
      </c>
      <c r="CB29" s="1093">
        <v>2.0477151450930107</v>
      </c>
      <c r="CC29" s="1093">
        <v>3.7126016008155203</v>
      </c>
      <c r="CD29" s="1093" t="s">
        <v>3494</v>
      </c>
      <c r="CE29" s="1095">
        <v>1.2</v>
      </c>
      <c r="CF29" s="1095">
        <v>1</v>
      </c>
      <c r="CG29" s="1095">
        <v>1</v>
      </c>
      <c r="CH29" s="1095">
        <v>1</v>
      </c>
      <c r="CI29" s="1095">
        <v>2</v>
      </c>
      <c r="CJ29" s="1095">
        <v>1</v>
      </c>
    </row>
    <row r="30" spans="1:88" ht="24.75" customHeight="1">
      <c r="A30" s="1045" t="s">
        <v>2533</v>
      </c>
      <c r="B30" s="1059"/>
      <c r="C30" s="1060" t="s">
        <v>469</v>
      </c>
      <c r="D30" s="1071" t="s">
        <v>470</v>
      </c>
      <c r="E30" s="1072" t="s">
        <v>352</v>
      </c>
      <c r="F30" s="1073" t="s">
        <v>3386</v>
      </c>
      <c r="G30" s="1074" t="s">
        <v>336</v>
      </c>
      <c r="H30" s="1075" t="s">
        <v>352</v>
      </c>
      <c r="I30" s="1075" t="s">
        <v>352</v>
      </c>
      <c r="J30" s="1076">
        <v>1</v>
      </c>
      <c r="K30" s="1074" t="s">
        <v>466</v>
      </c>
      <c r="L30" s="1077" t="s">
        <v>352</v>
      </c>
      <c r="M30" s="1078">
        <v>1</v>
      </c>
      <c r="N30" s="1079">
        <v>4.4659979629888031</v>
      </c>
      <c r="O30" s="1073" t="s">
        <v>3497</v>
      </c>
      <c r="P30" s="1077" t="s">
        <v>352</v>
      </c>
      <c r="Q30" s="1078">
        <v>1</v>
      </c>
      <c r="R30" s="1079">
        <v>4.4659979629888031</v>
      </c>
      <c r="S30" s="1073" t="s">
        <v>3497</v>
      </c>
      <c r="T30" s="1077" t="s">
        <v>352</v>
      </c>
      <c r="U30" s="1078">
        <v>1</v>
      </c>
      <c r="V30" s="1079">
        <v>4.4659979629888031</v>
      </c>
      <c r="W30" s="1073" t="s">
        <v>3497</v>
      </c>
      <c r="X30" s="1077" t="s">
        <v>352</v>
      </c>
      <c r="Y30" s="1078">
        <v>1</v>
      </c>
      <c r="Z30" s="1079">
        <v>4.4659979629888031</v>
      </c>
      <c r="AA30" s="1073" t="s">
        <v>3497</v>
      </c>
      <c r="AB30" s="1077" t="s">
        <v>352</v>
      </c>
      <c r="AC30" s="1078">
        <v>1</v>
      </c>
      <c r="AD30" s="1079">
        <v>4.4659979629888031</v>
      </c>
      <c r="AE30" s="1073" t="s">
        <v>3497</v>
      </c>
      <c r="AF30" s="1077" t="s">
        <v>352</v>
      </c>
      <c r="AG30" s="1078">
        <v>1</v>
      </c>
      <c r="AH30" s="1079">
        <v>4.4659979629888031</v>
      </c>
      <c r="AI30" s="1073" t="s">
        <v>3497</v>
      </c>
      <c r="AJ30" s="1077" t="s">
        <v>352</v>
      </c>
      <c r="AK30" s="1078">
        <v>1</v>
      </c>
      <c r="AL30" s="1079">
        <v>6.3921483465084581</v>
      </c>
      <c r="AM30" s="1073" t="s">
        <v>3497</v>
      </c>
      <c r="AN30" s="1077" t="s">
        <v>352</v>
      </c>
      <c r="AO30" s="1078">
        <v>1</v>
      </c>
      <c r="AP30" s="1079">
        <v>6.3921483465084581</v>
      </c>
      <c r="AQ30" s="1073" t="s">
        <v>3497</v>
      </c>
      <c r="AR30" s="1077">
        <v>1</v>
      </c>
      <c r="AS30" s="1078">
        <v>1</v>
      </c>
      <c r="AT30" s="1079">
        <v>4.4659979629888031</v>
      </c>
      <c r="AU30" s="1073" t="s">
        <v>3497</v>
      </c>
      <c r="AV30" s="1077" t="s">
        <v>352</v>
      </c>
      <c r="AW30" s="1078">
        <v>1</v>
      </c>
      <c r="AX30" s="1079">
        <v>4.4659979629888031</v>
      </c>
      <c r="AY30" s="1073" t="s">
        <v>3497</v>
      </c>
      <c r="AZ30" s="1077" t="s">
        <v>352</v>
      </c>
      <c r="BA30" s="1078">
        <v>1</v>
      </c>
      <c r="BB30" s="1079">
        <v>4.4659979629888031</v>
      </c>
      <c r="BC30" s="1073" t="s">
        <v>3497</v>
      </c>
      <c r="BD30" s="1077" t="s">
        <v>352</v>
      </c>
      <c r="BE30" s="1078">
        <v>1</v>
      </c>
      <c r="BF30" s="1079">
        <v>4.4659979629888031</v>
      </c>
      <c r="BG30" s="1073" t="s">
        <v>3497</v>
      </c>
      <c r="BH30" s="1077" t="s">
        <v>352</v>
      </c>
      <c r="BI30" s="1078">
        <v>1</v>
      </c>
      <c r="BJ30" s="1079">
        <v>4.4659979629888031</v>
      </c>
      <c r="BK30" s="1073" t="s">
        <v>3497</v>
      </c>
      <c r="BL30" s="1077" t="s">
        <v>352</v>
      </c>
      <c r="BM30" s="1078">
        <v>1</v>
      </c>
      <c r="BN30" s="1079">
        <v>4.4659979629888031</v>
      </c>
      <c r="BO30" s="1073" t="s">
        <v>3497</v>
      </c>
      <c r="BP30" s="1483">
        <v>8231.3019489378294</v>
      </c>
      <c r="BQ30" s="1484"/>
      <c r="BR30" s="1482"/>
      <c r="BS30" s="1041"/>
      <c r="BT30" s="1094">
        <v>3</v>
      </c>
      <c r="BU30" s="1094">
        <v>4</v>
      </c>
      <c r="BV30" s="1094">
        <v>1</v>
      </c>
      <c r="BW30" s="1094">
        <v>1</v>
      </c>
      <c r="BX30" s="1094">
        <v>1</v>
      </c>
      <c r="BY30" s="1094">
        <v>5</v>
      </c>
      <c r="BZ30" s="1089">
        <v>9</v>
      </c>
      <c r="CA30" s="1089">
        <v>3</v>
      </c>
      <c r="CB30" s="1093">
        <v>2.0477151450930107</v>
      </c>
      <c r="CC30" s="1093">
        <v>3.7126016008155203</v>
      </c>
      <c r="CD30" s="1093" t="s">
        <v>3494</v>
      </c>
      <c r="CE30" s="1095">
        <v>1.2</v>
      </c>
      <c r="CF30" s="1095">
        <v>1</v>
      </c>
      <c r="CG30" s="1095">
        <v>1</v>
      </c>
      <c r="CH30" s="1095">
        <v>1</v>
      </c>
      <c r="CI30" s="1095">
        <v>2</v>
      </c>
      <c r="CJ30" s="1095">
        <v>1</v>
      </c>
    </row>
    <row r="31" spans="1:88" ht="24.75" customHeight="1">
      <c r="A31" s="1045" t="s">
        <v>2534</v>
      </c>
      <c r="B31" s="1059"/>
      <c r="C31" s="1060" t="s">
        <v>469</v>
      </c>
      <c r="D31" s="1071" t="s">
        <v>470</v>
      </c>
      <c r="E31" s="1072" t="s">
        <v>352</v>
      </c>
      <c r="F31" s="1073" t="s">
        <v>3387</v>
      </c>
      <c r="G31" s="1074" t="s">
        <v>336</v>
      </c>
      <c r="H31" s="1075" t="s">
        <v>352</v>
      </c>
      <c r="I31" s="1075" t="s">
        <v>352</v>
      </c>
      <c r="J31" s="1076">
        <v>1</v>
      </c>
      <c r="K31" s="1074" t="s">
        <v>466</v>
      </c>
      <c r="L31" s="1077" t="s">
        <v>352</v>
      </c>
      <c r="M31" s="1078">
        <v>1</v>
      </c>
      <c r="N31" s="1079">
        <v>4.4659979629888031</v>
      </c>
      <c r="O31" s="1073" t="s">
        <v>3497</v>
      </c>
      <c r="P31" s="1077" t="s">
        <v>352</v>
      </c>
      <c r="Q31" s="1078">
        <v>1</v>
      </c>
      <c r="R31" s="1079">
        <v>4.4659979629888031</v>
      </c>
      <c r="S31" s="1073" t="s">
        <v>3497</v>
      </c>
      <c r="T31" s="1077" t="s">
        <v>352</v>
      </c>
      <c r="U31" s="1078">
        <v>1</v>
      </c>
      <c r="V31" s="1079">
        <v>4.4659979629888031</v>
      </c>
      <c r="W31" s="1073" t="s">
        <v>3497</v>
      </c>
      <c r="X31" s="1077" t="s">
        <v>352</v>
      </c>
      <c r="Y31" s="1078">
        <v>1</v>
      </c>
      <c r="Z31" s="1079">
        <v>4.4659979629888031</v>
      </c>
      <c r="AA31" s="1073" t="s">
        <v>3497</v>
      </c>
      <c r="AB31" s="1077" t="s">
        <v>352</v>
      </c>
      <c r="AC31" s="1078">
        <v>1</v>
      </c>
      <c r="AD31" s="1079">
        <v>4.4659979629888031</v>
      </c>
      <c r="AE31" s="1073" t="s">
        <v>3497</v>
      </c>
      <c r="AF31" s="1077" t="s">
        <v>352</v>
      </c>
      <c r="AG31" s="1078">
        <v>1</v>
      </c>
      <c r="AH31" s="1079">
        <v>4.4659979629888031</v>
      </c>
      <c r="AI31" s="1073" t="s">
        <v>3497</v>
      </c>
      <c r="AJ31" s="1077" t="s">
        <v>352</v>
      </c>
      <c r="AK31" s="1078">
        <v>1</v>
      </c>
      <c r="AL31" s="1079">
        <v>6.3921483465084581</v>
      </c>
      <c r="AM31" s="1073" t="s">
        <v>3497</v>
      </c>
      <c r="AN31" s="1077" t="s">
        <v>352</v>
      </c>
      <c r="AO31" s="1078">
        <v>1</v>
      </c>
      <c r="AP31" s="1079">
        <v>6.3921483465084581</v>
      </c>
      <c r="AQ31" s="1073" t="s">
        <v>3497</v>
      </c>
      <c r="AR31" s="1077" t="s">
        <v>352</v>
      </c>
      <c r="AS31" s="1078">
        <v>1</v>
      </c>
      <c r="AT31" s="1079">
        <v>4.4659979629888031</v>
      </c>
      <c r="AU31" s="1073" t="s">
        <v>3497</v>
      </c>
      <c r="AV31" s="1077">
        <v>1</v>
      </c>
      <c r="AW31" s="1078">
        <v>1</v>
      </c>
      <c r="AX31" s="1079">
        <v>4.4659979629888031</v>
      </c>
      <c r="AY31" s="1073" t="s">
        <v>3497</v>
      </c>
      <c r="AZ31" s="1077" t="s">
        <v>352</v>
      </c>
      <c r="BA31" s="1078">
        <v>1</v>
      </c>
      <c r="BB31" s="1079">
        <v>4.4659979629888031</v>
      </c>
      <c r="BC31" s="1073" t="s">
        <v>3497</v>
      </c>
      <c r="BD31" s="1077" t="s">
        <v>352</v>
      </c>
      <c r="BE31" s="1078">
        <v>1</v>
      </c>
      <c r="BF31" s="1079">
        <v>4.4659979629888031</v>
      </c>
      <c r="BG31" s="1073" t="s">
        <v>3497</v>
      </c>
      <c r="BH31" s="1077" t="s">
        <v>352</v>
      </c>
      <c r="BI31" s="1078">
        <v>1</v>
      </c>
      <c r="BJ31" s="1079">
        <v>4.4659979629888031</v>
      </c>
      <c r="BK31" s="1073" t="s">
        <v>3497</v>
      </c>
      <c r="BL31" s="1077" t="s">
        <v>352</v>
      </c>
      <c r="BM31" s="1078">
        <v>1</v>
      </c>
      <c r="BN31" s="1079">
        <v>4.4659979629888031</v>
      </c>
      <c r="BO31" s="1073" t="s">
        <v>3497</v>
      </c>
      <c r="BP31" s="1483">
        <v>72142.86</v>
      </c>
      <c r="BQ31" s="1484"/>
      <c r="BR31" s="1482"/>
      <c r="BS31" s="1041"/>
      <c r="BT31" s="1094">
        <v>3</v>
      </c>
      <c r="BU31" s="1094">
        <v>4</v>
      </c>
      <c r="BV31" s="1094">
        <v>1</v>
      </c>
      <c r="BW31" s="1094">
        <v>1</v>
      </c>
      <c r="BX31" s="1094">
        <v>1</v>
      </c>
      <c r="BY31" s="1094">
        <v>5</v>
      </c>
      <c r="BZ31" s="1089">
        <v>9</v>
      </c>
      <c r="CA31" s="1089">
        <v>3</v>
      </c>
      <c r="CB31" s="1093">
        <v>2.0477151450930107</v>
      </c>
      <c r="CC31" s="1093">
        <v>3.7126016008155203</v>
      </c>
      <c r="CD31" s="1093" t="s">
        <v>3494</v>
      </c>
      <c r="CE31" s="1095">
        <v>1.2</v>
      </c>
      <c r="CF31" s="1095">
        <v>1</v>
      </c>
      <c r="CG31" s="1095">
        <v>1</v>
      </c>
      <c r="CH31" s="1095">
        <v>1</v>
      </c>
      <c r="CI31" s="1095">
        <v>2</v>
      </c>
      <c r="CJ31" s="1095">
        <v>1</v>
      </c>
    </row>
    <row r="32" spans="1:88" ht="24.75" customHeight="1">
      <c r="A32" s="1045" t="s">
        <v>2535</v>
      </c>
      <c r="B32" s="1059"/>
      <c r="C32" s="1060" t="s">
        <v>469</v>
      </c>
      <c r="D32" s="1071" t="s">
        <v>470</v>
      </c>
      <c r="E32" s="1072" t="s">
        <v>352</v>
      </c>
      <c r="F32" s="1073" t="s">
        <v>3388</v>
      </c>
      <c r="G32" s="1074" t="s">
        <v>191</v>
      </c>
      <c r="H32" s="1075" t="s">
        <v>352</v>
      </c>
      <c r="I32" s="1075" t="s">
        <v>352</v>
      </c>
      <c r="J32" s="1076">
        <v>1</v>
      </c>
      <c r="K32" s="1074" t="s">
        <v>466</v>
      </c>
      <c r="L32" s="1077" t="s">
        <v>352</v>
      </c>
      <c r="M32" s="1078">
        <v>1</v>
      </c>
      <c r="N32" s="1079">
        <v>4.4659979629888031</v>
      </c>
      <c r="O32" s="1073" t="s">
        <v>3497</v>
      </c>
      <c r="P32" s="1077" t="s">
        <v>352</v>
      </c>
      <c r="Q32" s="1078">
        <v>1</v>
      </c>
      <c r="R32" s="1079">
        <v>4.4659979629888031</v>
      </c>
      <c r="S32" s="1073" t="s">
        <v>3497</v>
      </c>
      <c r="T32" s="1077" t="s">
        <v>352</v>
      </c>
      <c r="U32" s="1078">
        <v>1</v>
      </c>
      <c r="V32" s="1079">
        <v>4.4659979629888031</v>
      </c>
      <c r="W32" s="1073" t="s">
        <v>3497</v>
      </c>
      <c r="X32" s="1077" t="s">
        <v>352</v>
      </c>
      <c r="Y32" s="1078">
        <v>1</v>
      </c>
      <c r="Z32" s="1079">
        <v>4.4659979629888031</v>
      </c>
      <c r="AA32" s="1073" t="s">
        <v>3497</v>
      </c>
      <c r="AB32" s="1077" t="s">
        <v>352</v>
      </c>
      <c r="AC32" s="1078">
        <v>1</v>
      </c>
      <c r="AD32" s="1079">
        <v>4.4659979629888031</v>
      </c>
      <c r="AE32" s="1073" t="s">
        <v>3497</v>
      </c>
      <c r="AF32" s="1077" t="s">
        <v>352</v>
      </c>
      <c r="AG32" s="1078">
        <v>1</v>
      </c>
      <c r="AH32" s="1079">
        <v>4.4659979629888031</v>
      </c>
      <c r="AI32" s="1073" t="s">
        <v>3497</v>
      </c>
      <c r="AJ32" s="1077" t="s">
        <v>352</v>
      </c>
      <c r="AK32" s="1078">
        <v>1</v>
      </c>
      <c r="AL32" s="1079">
        <v>6.3921483465084581</v>
      </c>
      <c r="AM32" s="1073" t="s">
        <v>3497</v>
      </c>
      <c r="AN32" s="1077" t="s">
        <v>352</v>
      </c>
      <c r="AO32" s="1078">
        <v>1</v>
      </c>
      <c r="AP32" s="1079">
        <v>6.3921483465084581</v>
      </c>
      <c r="AQ32" s="1073" t="s">
        <v>3497</v>
      </c>
      <c r="AR32" s="1077" t="s">
        <v>352</v>
      </c>
      <c r="AS32" s="1078">
        <v>1</v>
      </c>
      <c r="AT32" s="1079">
        <v>4.4659979629888031</v>
      </c>
      <c r="AU32" s="1073" t="s">
        <v>3497</v>
      </c>
      <c r="AV32" s="1077" t="s">
        <v>352</v>
      </c>
      <c r="AW32" s="1078">
        <v>1</v>
      </c>
      <c r="AX32" s="1079">
        <v>4.4659979629888031</v>
      </c>
      <c r="AY32" s="1073" t="s">
        <v>3497</v>
      </c>
      <c r="AZ32" s="1077">
        <v>1</v>
      </c>
      <c r="BA32" s="1078">
        <v>1</v>
      </c>
      <c r="BB32" s="1079">
        <v>4.4659979629888031</v>
      </c>
      <c r="BC32" s="1073" t="s">
        <v>3497</v>
      </c>
      <c r="BD32" s="1077" t="s">
        <v>352</v>
      </c>
      <c r="BE32" s="1078">
        <v>1</v>
      </c>
      <c r="BF32" s="1079">
        <v>4.4659979629888031</v>
      </c>
      <c r="BG32" s="1073" t="s">
        <v>3497</v>
      </c>
      <c r="BH32" s="1077" t="s">
        <v>352</v>
      </c>
      <c r="BI32" s="1078">
        <v>1</v>
      </c>
      <c r="BJ32" s="1079">
        <v>4.4659979629888031</v>
      </c>
      <c r="BK32" s="1073" t="s">
        <v>3497</v>
      </c>
      <c r="BL32" s="1077" t="s">
        <v>352</v>
      </c>
      <c r="BM32" s="1078">
        <v>1</v>
      </c>
      <c r="BN32" s="1079">
        <v>4.4659979629888031</v>
      </c>
      <c r="BO32" s="1073" t="s">
        <v>3497</v>
      </c>
      <c r="BP32" s="1483">
        <v>904.26692207032886</v>
      </c>
      <c r="BQ32" s="1484"/>
      <c r="BR32" s="1482"/>
      <c r="BS32" s="1041"/>
      <c r="BT32" s="1094">
        <v>3</v>
      </c>
      <c r="BU32" s="1094">
        <v>4</v>
      </c>
      <c r="BV32" s="1094">
        <v>1</v>
      </c>
      <c r="BW32" s="1094">
        <v>1</v>
      </c>
      <c r="BX32" s="1094">
        <v>1</v>
      </c>
      <c r="BY32" s="1094">
        <v>5</v>
      </c>
      <c r="BZ32" s="1089">
        <v>9</v>
      </c>
      <c r="CA32" s="1089">
        <v>3</v>
      </c>
      <c r="CB32" s="1093">
        <v>2.0477151450930107</v>
      </c>
      <c r="CC32" s="1093">
        <v>3.7126016008155203</v>
      </c>
      <c r="CD32" s="1093" t="s">
        <v>3494</v>
      </c>
      <c r="CE32" s="1095">
        <v>1.2</v>
      </c>
      <c r="CF32" s="1095">
        <v>1</v>
      </c>
      <c r="CG32" s="1095">
        <v>1</v>
      </c>
      <c r="CH32" s="1095">
        <v>1</v>
      </c>
      <c r="CI32" s="1095">
        <v>2</v>
      </c>
      <c r="CJ32" s="1095">
        <v>1</v>
      </c>
    </row>
    <row r="33" spans="1:88" ht="24.75" customHeight="1">
      <c r="A33" s="1045" t="s">
        <v>2536</v>
      </c>
      <c r="B33" s="1059"/>
      <c r="C33" s="1060" t="s">
        <v>469</v>
      </c>
      <c r="D33" s="1071" t="s">
        <v>470</v>
      </c>
      <c r="E33" s="1072" t="s">
        <v>352</v>
      </c>
      <c r="F33" s="1073" t="s">
        <v>3389</v>
      </c>
      <c r="G33" s="1074" t="s">
        <v>191</v>
      </c>
      <c r="H33" s="1075" t="s">
        <v>352</v>
      </c>
      <c r="I33" s="1075" t="s">
        <v>352</v>
      </c>
      <c r="J33" s="1076">
        <v>1</v>
      </c>
      <c r="K33" s="1074" t="s">
        <v>466</v>
      </c>
      <c r="L33" s="1077" t="s">
        <v>352</v>
      </c>
      <c r="M33" s="1078">
        <v>1</v>
      </c>
      <c r="N33" s="1079">
        <v>4.4659979629888031</v>
      </c>
      <c r="O33" s="1073" t="s">
        <v>3497</v>
      </c>
      <c r="P33" s="1077" t="s">
        <v>352</v>
      </c>
      <c r="Q33" s="1078">
        <v>1</v>
      </c>
      <c r="R33" s="1079">
        <v>4.4659979629888031</v>
      </c>
      <c r="S33" s="1073" t="s">
        <v>3497</v>
      </c>
      <c r="T33" s="1077" t="s">
        <v>352</v>
      </c>
      <c r="U33" s="1078">
        <v>1</v>
      </c>
      <c r="V33" s="1079">
        <v>4.4659979629888031</v>
      </c>
      <c r="W33" s="1073" t="s">
        <v>3497</v>
      </c>
      <c r="X33" s="1077" t="s">
        <v>352</v>
      </c>
      <c r="Y33" s="1078">
        <v>1</v>
      </c>
      <c r="Z33" s="1079">
        <v>4.4659979629888031</v>
      </c>
      <c r="AA33" s="1073" t="s">
        <v>3497</v>
      </c>
      <c r="AB33" s="1077" t="s">
        <v>352</v>
      </c>
      <c r="AC33" s="1078">
        <v>1</v>
      </c>
      <c r="AD33" s="1079">
        <v>4.4659979629888031</v>
      </c>
      <c r="AE33" s="1073" t="s">
        <v>3497</v>
      </c>
      <c r="AF33" s="1077" t="s">
        <v>352</v>
      </c>
      <c r="AG33" s="1078">
        <v>1</v>
      </c>
      <c r="AH33" s="1079">
        <v>4.4659979629888031</v>
      </c>
      <c r="AI33" s="1073" t="s">
        <v>3497</v>
      </c>
      <c r="AJ33" s="1077" t="s">
        <v>352</v>
      </c>
      <c r="AK33" s="1078">
        <v>1</v>
      </c>
      <c r="AL33" s="1079">
        <v>6.3921483465084581</v>
      </c>
      <c r="AM33" s="1073" t="s">
        <v>3497</v>
      </c>
      <c r="AN33" s="1077" t="s">
        <v>352</v>
      </c>
      <c r="AO33" s="1078">
        <v>1</v>
      </c>
      <c r="AP33" s="1079">
        <v>6.3921483465084581</v>
      </c>
      <c r="AQ33" s="1073" t="s">
        <v>3497</v>
      </c>
      <c r="AR33" s="1077" t="s">
        <v>352</v>
      </c>
      <c r="AS33" s="1078">
        <v>1</v>
      </c>
      <c r="AT33" s="1079">
        <v>4.4659979629888031</v>
      </c>
      <c r="AU33" s="1073" t="s">
        <v>3497</v>
      </c>
      <c r="AV33" s="1077" t="s">
        <v>352</v>
      </c>
      <c r="AW33" s="1078">
        <v>1</v>
      </c>
      <c r="AX33" s="1079">
        <v>4.4659979629888031</v>
      </c>
      <c r="AY33" s="1073" t="s">
        <v>3497</v>
      </c>
      <c r="AZ33" s="1077" t="s">
        <v>352</v>
      </c>
      <c r="BA33" s="1078">
        <v>1</v>
      </c>
      <c r="BB33" s="1079">
        <v>4.4659979629888031</v>
      </c>
      <c r="BC33" s="1073" t="s">
        <v>3497</v>
      </c>
      <c r="BD33" s="1077">
        <v>1</v>
      </c>
      <c r="BE33" s="1078">
        <v>1</v>
      </c>
      <c r="BF33" s="1079">
        <v>4.4659979629888031</v>
      </c>
      <c r="BG33" s="1073" t="s">
        <v>3497</v>
      </c>
      <c r="BH33" s="1077" t="s">
        <v>352</v>
      </c>
      <c r="BI33" s="1078">
        <v>1</v>
      </c>
      <c r="BJ33" s="1079">
        <v>4.4659979629888031</v>
      </c>
      <c r="BK33" s="1073" t="s">
        <v>3497</v>
      </c>
      <c r="BL33" s="1077" t="s">
        <v>352</v>
      </c>
      <c r="BM33" s="1078">
        <v>1</v>
      </c>
      <c r="BN33" s="1079">
        <v>4.4659979629888031</v>
      </c>
      <c r="BO33" s="1073" t="s">
        <v>3497</v>
      </c>
      <c r="BP33" s="1483">
        <v>914.56079962134925</v>
      </c>
      <c r="BQ33" s="1484"/>
      <c r="BR33" s="1482"/>
      <c r="BS33" s="1041"/>
      <c r="BT33" s="1094">
        <v>3</v>
      </c>
      <c r="BU33" s="1094">
        <v>4</v>
      </c>
      <c r="BV33" s="1094">
        <v>1</v>
      </c>
      <c r="BW33" s="1094">
        <v>1</v>
      </c>
      <c r="BX33" s="1094">
        <v>1</v>
      </c>
      <c r="BY33" s="1094">
        <v>5</v>
      </c>
      <c r="BZ33" s="1089">
        <v>9</v>
      </c>
      <c r="CA33" s="1089">
        <v>3</v>
      </c>
      <c r="CB33" s="1093">
        <v>2.0477151450930107</v>
      </c>
      <c r="CC33" s="1093">
        <v>3.7126016008155203</v>
      </c>
      <c r="CD33" s="1093" t="s">
        <v>3494</v>
      </c>
      <c r="CE33" s="1095">
        <v>1.2</v>
      </c>
      <c r="CF33" s="1095">
        <v>1</v>
      </c>
      <c r="CG33" s="1095">
        <v>1</v>
      </c>
      <c r="CH33" s="1095">
        <v>1</v>
      </c>
      <c r="CI33" s="1095">
        <v>2</v>
      </c>
      <c r="CJ33" s="1095">
        <v>1</v>
      </c>
    </row>
    <row r="34" spans="1:88" ht="24.75" customHeight="1">
      <c r="A34" s="1045" t="s">
        <v>1599</v>
      </c>
      <c r="B34" s="1059"/>
      <c r="C34" s="1060" t="s">
        <v>469</v>
      </c>
      <c r="D34" s="1071" t="s">
        <v>470</v>
      </c>
      <c r="E34" s="1072" t="s">
        <v>352</v>
      </c>
      <c r="F34" s="1073" t="s">
        <v>3390</v>
      </c>
      <c r="G34" s="1074" t="s">
        <v>434</v>
      </c>
      <c r="H34" s="1075" t="s">
        <v>352</v>
      </c>
      <c r="I34" s="1075" t="s">
        <v>352</v>
      </c>
      <c r="J34" s="1076">
        <v>1</v>
      </c>
      <c r="K34" s="1074" t="s">
        <v>466</v>
      </c>
      <c r="L34" s="1077" t="s">
        <v>352</v>
      </c>
      <c r="M34" s="1078">
        <v>1</v>
      </c>
      <c r="N34" s="1079">
        <v>4.4659979629888031</v>
      </c>
      <c r="O34" s="1073" t="s">
        <v>3497</v>
      </c>
      <c r="P34" s="1077" t="s">
        <v>352</v>
      </c>
      <c r="Q34" s="1078">
        <v>1</v>
      </c>
      <c r="R34" s="1079">
        <v>4.4659979629888031</v>
      </c>
      <c r="S34" s="1073" t="s">
        <v>3497</v>
      </c>
      <c r="T34" s="1077" t="s">
        <v>352</v>
      </c>
      <c r="U34" s="1078">
        <v>1</v>
      </c>
      <c r="V34" s="1079">
        <v>4.4659979629888031</v>
      </c>
      <c r="W34" s="1073" t="s">
        <v>3497</v>
      </c>
      <c r="X34" s="1077" t="s">
        <v>352</v>
      </c>
      <c r="Y34" s="1078">
        <v>1</v>
      </c>
      <c r="Z34" s="1079">
        <v>4.4659979629888031</v>
      </c>
      <c r="AA34" s="1073" t="s">
        <v>3497</v>
      </c>
      <c r="AB34" s="1077" t="s">
        <v>352</v>
      </c>
      <c r="AC34" s="1078">
        <v>1</v>
      </c>
      <c r="AD34" s="1079">
        <v>4.4659979629888031</v>
      </c>
      <c r="AE34" s="1073" t="s">
        <v>3497</v>
      </c>
      <c r="AF34" s="1077" t="s">
        <v>352</v>
      </c>
      <c r="AG34" s="1078">
        <v>1</v>
      </c>
      <c r="AH34" s="1079">
        <v>4.4659979629888031</v>
      </c>
      <c r="AI34" s="1073" t="s">
        <v>3497</v>
      </c>
      <c r="AJ34" s="1077" t="s">
        <v>352</v>
      </c>
      <c r="AK34" s="1078">
        <v>1</v>
      </c>
      <c r="AL34" s="1079">
        <v>6.3921483465084581</v>
      </c>
      <c r="AM34" s="1073" t="s">
        <v>3497</v>
      </c>
      <c r="AN34" s="1077" t="s">
        <v>352</v>
      </c>
      <c r="AO34" s="1078">
        <v>1</v>
      </c>
      <c r="AP34" s="1079">
        <v>6.3921483465084581</v>
      </c>
      <c r="AQ34" s="1073" t="s">
        <v>3497</v>
      </c>
      <c r="AR34" s="1077" t="s">
        <v>352</v>
      </c>
      <c r="AS34" s="1078">
        <v>1</v>
      </c>
      <c r="AT34" s="1079">
        <v>4.4659979629888031</v>
      </c>
      <c r="AU34" s="1073" t="s">
        <v>3497</v>
      </c>
      <c r="AV34" s="1077" t="s">
        <v>352</v>
      </c>
      <c r="AW34" s="1078">
        <v>1</v>
      </c>
      <c r="AX34" s="1079">
        <v>4.4659979629888031</v>
      </c>
      <c r="AY34" s="1073" t="s">
        <v>3497</v>
      </c>
      <c r="AZ34" s="1077" t="s">
        <v>352</v>
      </c>
      <c r="BA34" s="1078">
        <v>1</v>
      </c>
      <c r="BB34" s="1079">
        <v>4.4659979629888031</v>
      </c>
      <c r="BC34" s="1073" t="s">
        <v>3497</v>
      </c>
      <c r="BD34" s="1077" t="s">
        <v>352</v>
      </c>
      <c r="BE34" s="1078">
        <v>1</v>
      </c>
      <c r="BF34" s="1079">
        <v>4.4659979629888031</v>
      </c>
      <c r="BG34" s="1073" t="s">
        <v>3497</v>
      </c>
      <c r="BH34" s="1077">
        <v>1</v>
      </c>
      <c r="BI34" s="1078">
        <v>1</v>
      </c>
      <c r="BJ34" s="1079">
        <v>4.4659979629888031</v>
      </c>
      <c r="BK34" s="1073" t="s">
        <v>3497</v>
      </c>
      <c r="BL34" s="1077">
        <v>1</v>
      </c>
      <c r="BM34" s="1078">
        <v>1</v>
      </c>
      <c r="BN34" s="1079">
        <v>4.4659979629888031</v>
      </c>
      <c r="BO34" s="1073" t="s">
        <v>3497</v>
      </c>
      <c r="BP34" s="1483">
        <v>1567.3105955397168</v>
      </c>
      <c r="BQ34" s="1484"/>
      <c r="BR34" s="1482"/>
      <c r="BS34" s="1041"/>
      <c r="BT34" s="1094">
        <v>3</v>
      </c>
      <c r="BU34" s="1094">
        <v>4</v>
      </c>
      <c r="BV34" s="1094">
        <v>1</v>
      </c>
      <c r="BW34" s="1094">
        <v>1</v>
      </c>
      <c r="BX34" s="1094">
        <v>1</v>
      </c>
      <c r="BY34" s="1094">
        <v>5</v>
      </c>
      <c r="BZ34" s="1089">
        <v>9</v>
      </c>
      <c r="CA34" s="1089">
        <v>3</v>
      </c>
      <c r="CB34" s="1093">
        <v>2.0477151450930107</v>
      </c>
      <c r="CC34" s="1093">
        <v>3.7126016008155203</v>
      </c>
      <c r="CD34" s="1093" t="s">
        <v>3494</v>
      </c>
      <c r="CE34" s="1095">
        <v>1.2</v>
      </c>
      <c r="CF34" s="1095">
        <v>1</v>
      </c>
      <c r="CG34" s="1095">
        <v>1</v>
      </c>
      <c r="CH34" s="1095">
        <v>1</v>
      </c>
      <c r="CI34" s="1095">
        <v>2</v>
      </c>
      <c r="CJ34" s="1095">
        <v>1</v>
      </c>
    </row>
    <row r="35" spans="1:88" ht="24">
      <c r="A35" s="1045">
        <v>1646</v>
      </c>
      <c r="B35" s="1059" t="s">
        <v>469</v>
      </c>
      <c r="C35" s="1060" t="s">
        <v>469</v>
      </c>
      <c r="D35" s="1071" t="s">
        <v>470</v>
      </c>
      <c r="E35" s="1072" t="s">
        <v>352</v>
      </c>
      <c r="F35" s="1073" t="s">
        <v>588</v>
      </c>
      <c r="G35" s="1074" t="s">
        <v>465</v>
      </c>
      <c r="H35" s="1075" t="s">
        <v>352</v>
      </c>
      <c r="I35" s="1075" t="s">
        <v>352</v>
      </c>
      <c r="J35" s="1076">
        <v>1</v>
      </c>
      <c r="K35" s="1074" t="s">
        <v>340</v>
      </c>
      <c r="L35" s="1077">
        <v>476.92307692307691</v>
      </c>
      <c r="M35" s="1078">
        <v>1</v>
      </c>
      <c r="N35" s="1079">
        <v>4.4659979629888031</v>
      </c>
      <c r="O35" s="1073" t="s">
        <v>3498</v>
      </c>
      <c r="P35" s="1077">
        <v>516.66666666666663</v>
      </c>
      <c r="Q35" s="1078">
        <v>1</v>
      </c>
      <c r="R35" s="1079">
        <v>4.4659979629888031</v>
      </c>
      <c r="S35" s="1073" t="s">
        <v>3498</v>
      </c>
      <c r="T35" s="1077" t="s">
        <v>352</v>
      </c>
      <c r="U35" s="1078">
        <v>1</v>
      </c>
      <c r="V35" s="1079">
        <v>4.4659979629888031</v>
      </c>
      <c r="W35" s="1073" t="s">
        <v>3498</v>
      </c>
      <c r="X35" s="1077" t="s">
        <v>352</v>
      </c>
      <c r="Y35" s="1078">
        <v>1</v>
      </c>
      <c r="Z35" s="1079">
        <v>4.4659979629888031</v>
      </c>
      <c r="AA35" s="1073" t="s">
        <v>3498</v>
      </c>
      <c r="AB35" s="1077" t="s">
        <v>352</v>
      </c>
      <c r="AC35" s="1078">
        <v>1</v>
      </c>
      <c r="AD35" s="1079">
        <v>4.4659979629888031</v>
      </c>
      <c r="AE35" s="1073" t="s">
        <v>3498</v>
      </c>
      <c r="AF35" s="1077" t="s">
        <v>352</v>
      </c>
      <c r="AG35" s="1078">
        <v>1</v>
      </c>
      <c r="AH35" s="1079">
        <v>4.4659979629888031</v>
      </c>
      <c r="AI35" s="1073" t="s">
        <v>3498</v>
      </c>
      <c r="AJ35" s="1077" t="s">
        <v>352</v>
      </c>
      <c r="AK35" s="1078">
        <v>1</v>
      </c>
      <c r="AL35" s="1079">
        <v>6.3921483465084581</v>
      </c>
      <c r="AM35" s="1073" t="s">
        <v>3498</v>
      </c>
      <c r="AN35" s="1077" t="s">
        <v>352</v>
      </c>
      <c r="AO35" s="1078">
        <v>1</v>
      </c>
      <c r="AP35" s="1079">
        <v>6.3921483465084581</v>
      </c>
      <c r="AQ35" s="1073" t="s">
        <v>3498</v>
      </c>
      <c r="AR35" s="1077" t="s">
        <v>352</v>
      </c>
      <c r="AS35" s="1078">
        <v>1</v>
      </c>
      <c r="AT35" s="1079">
        <v>4.4659979629888031</v>
      </c>
      <c r="AU35" s="1073" t="s">
        <v>3498</v>
      </c>
      <c r="AV35" s="1077" t="s">
        <v>352</v>
      </c>
      <c r="AW35" s="1078">
        <v>1</v>
      </c>
      <c r="AX35" s="1079">
        <v>4.4659979629888031</v>
      </c>
      <c r="AY35" s="1073" t="s">
        <v>3498</v>
      </c>
      <c r="AZ35" s="1077" t="s">
        <v>352</v>
      </c>
      <c r="BA35" s="1078">
        <v>1</v>
      </c>
      <c r="BB35" s="1079">
        <v>4.4659979629888031</v>
      </c>
      <c r="BC35" s="1073" t="s">
        <v>3498</v>
      </c>
      <c r="BD35" s="1077" t="s">
        <v>352</v>
      </c>
      <c r="BE35" s="1078">
        <v>1</v>
      </c>
      <c r="BF35" s="1079">
        <v>4.4659979629888031</v>
      </c>
      <c r="BG35" s="1073" t="s">
        <v>3498</v>
      </c>
      <c r="BH35" s="1077" t="s">
        <v>352</v>
      </c>
      <c r="BI35" s="1078">
        <v>1</v>
      </c>
      <c r="BJ35" s="1079">
        <v>4.4659979629888031</v>
      </c>
      <c r="BK35" s="1073" t="s">
        <v>3498</v>
      </c>
      <c r="BL35" s="1077" t="s">
        <v>352</v>
      </c>
      <c r="BM35" s="1078">
        <v>1</v>
      </c>
      <c r="BN35" s="1079">
        <v>4.4659979629888031</v>
      </c>
      <c r="BO35" s="1073" t="s">
        <v>3498</v>
      </c>
      <c r="BP35" s="1484">
        <v>3.8594927779981738</v>
      </c>
      <c r="BQ35" s="1486"/>
      <c r="BR35" s="1482">
        <v>17.142857142857142</v>
      </c>
      <c r="BS35" s="1041" t="s">
        <v>2609</v>
      </c>
      <c r="BT35" s="1094">
        <v>3</v>
      </c>
      <c r="BU35" s="1094">
        <v>4</v>
      </c>
      <c r="BV35" s="1094">
        <v>1</v>
      </c>
      <c r="BW35" s="1094">
        <v>1</v>
      </c>
      <c r="BX35" s="1094">
        <v>1</v>
      </c>
      <c r="BY35" s="1094">
        <v>5</v>
      </c>
      <c r="BZ35" s="1089">
        <v>9</v>
      </c>
      <c r="CA35" s="1089">
        <v>3</v>
      </c>
      <c r="CB35" s="1093">
        <v>2.0477151450930107</v>
      </c>
      <c r="CC35" s="1093">
        <v>3.7126016008155203</v>
      </c>
      <c r="CD35" s="1093" t="s">
        <v>3494</v>
      </c>
      <c r="CE35" s="1095">
        <v>1.2</v>
      </c>
      <c r="CF35" s="1095">
        <v>1</v>
      </c>
      <c r="CG35" s="1095">
        <v>1</v>
      </c>
      <c r="CH35" s="1095">
        <v>1</v>
      </c>
      <c r="CI35" s="1095">
        <v>2</v>
      </c>
      <c r="CJ35" s="1095">
        <v>1</v>
      </c>
    </row>
    <row r="36" spans="1:88" ht="24">
      <c r="A36" s="1045">
        <v>1645</v>
      </c>
      <c r="B36" s="1059" t="s">
        <v>469</v>
      </c>
      <c r="C36" s="1060" t="s">
        <v>469</v>
      </c>
      <c r="D36" s="1071" t="s">
        <v>470</v>
      </c>
      <c r="E36" s="1072" t="s">
        <v>352</v>
      </c>
      <c r="F36" s="1073" t="s">
        <v>587</v>
      </c>
      <c r="G36" s="1074" t="s">
        <v>465</v>
      </c>
      <c r="H36" s="1075" t="s">
        <v>352</v>
      </c>
      <c r="I36" s="1075" t="s">
        <v>352</v>
      </c>
      <c r="J36" s="1076">
        <v>1</v>
      </c>
      <c r="K36" s="1074" t="s">
        <v>340</v>
      </c>
      <c r="L36" s="1077" t="s">
        <v>352</v>
      </c>
      <c r="M36" s="1078">
        <v>1</v>
      </c>
      <c r="N36" s="1079">
        <v>4.4659979629888031</v>
      </c>
      <c r="O36" s="1073" t="s">
        <v>3498</v>
      </c>
      <c r="P36" s="1077" t="s">
        <v>352</v>
      </c>
      <c r="Q36" s="1078">
        <v>1</v>
      </c>
      <c r="R36" s="1079">
        <v>4.4659979629888031</v>
      </c>
      <c r="S36" s="1073" t="s">
        <v>3498</v>
      </c>
      <c r="T36" s="1077">
        <v>476.92307692307691</v>
      </c>
      <c r="U36" s="1078">
        <v>1</v>
      </c>
      <c r="V36" s="1079">
        <v>4.4659979629888031</v>
      </c>
      <c r="W36" s="1073" t="s">
        <v>3498</v>
      </c>
      <c r="X36" s="1077">
        <v>516.66666666666663</v>
      </c>
      <c r="Y36" s="1078">
        <v>1</v>
      </c>
      <c r="Z36" s="1079">
        <v>4.4659979629888031</v>
      </c>
      <c r="AA36" s="1073" t="s">
        <v>3498</v>
      </c>
      <c r="AB36" s="1077" t="s">
        <v>352</v>
      </c>
      <c r="AC36" s="1078">
        <v>1</v>
      </c>
      <c r="AD36" s="1079">
        <v>4.4659979629888031</v>
      </c>
      <c r="AE36" s="1073" t="s">
        <v>3498</v>
      </c>
      <c r="AF36" s="1077" t="s">
        <v>352</v>
      </c>
      <c r="AG36" s="1078">
        <v>1</v>
      </c>
      <c r="AH36" s="1079">
        <v>4.4659979629888031</v>
      </c>
      <c r="AI36" s="1073" t="s">
        <v>3498</v>
      </c>
      <c r="AJ36" s="1077" t="s">
        <v>352</v>
      </c>
      <c r="AK36" s="1078">
        <v>1</v>
      </c>
      <c r="AL36" s="1079">
        <v>6.3921483465084581</v>
      </c>
      <c r="AM36" s="1073" t="s">
        <v>3498</v>
      </c>
      <c r="AN36" s="1077" t="s">
        <v>352</v>
      </c>
      <c r="AO36" s="1078">
        <v>1</v>
      </c>
      <c r="AP36" s="1079">
        <v>6.3921483465084581</v>
      </c>
      <c r="AQ36" s="1073" t="s">
        <v>3498</v>
      </c>
      <c r="AR36" s="1077" t="s">
        <v>352</v>
      </c>
      <c r="AS36" s="1078">
        <v>1</v>
      </c>
      <c r="AT36" s="1079">
        <v>4.4659979629888031</v>
      </c>
      <c r="AU36" s="1073" t="s">
        <v>3498</v>
      </c>
      <c r="AV36" s="1077" t="s">
        <v>352</v>
      </c>
      <c r="AW36" s="1078">
        <v>1</v>
      </c>
      <c r="AX36" s="1079">
        <v>4.4659979629888031</v>
      </c>
      <c r="AY36" s="1073" t="s">
        <v>3498</v>
      </c>
      <c r="AZ36" s="1077" t="s">
        <v>352</v>
      </c>
      <c r="BA36" s="1078">
        <v>1</v>
      </c>
      <c r="BB36" s="1079">
        <v>4.4659979629888031</v>
      </c>
      <c r="BC36" s="1073" t="s">
        <v>3498</v>
      </c>
      <c r="BD36" s="1077" t="s">
        <v>352</v>
      </c>
      <c r="BE36" s="1078">
        <v>1</v>
      </c>
      <c r="BF36" s="1079">
        <v>4.4659979629888031</v>
      </c>
      <c r="BG36" s="1073" t="s">
        <v>3498</v>
      </c>
      <c r="BH36" s="1077" t="s">
        <v>352</v>
      </c>
      <c r="BI36" s="1078">
        <v>1</v>
      </c>
      <c r="BJ36" s="1079">
        <v>4.4659979629888031</v>
      </c>
      <c r="BK36" s="1073" t="s">
        <v>3498</v>
      </c>
      <c r="BL36" s="1077" t="s">
        <v>352</v>
      </c>
      <c r="BM36" s="1078">
        <v>1</v>
      </c>
      <c r="BN36" s="1079">
        <v>4.4659979629888031</v>
      </c>
      <c r="BO36" s="1073" t="s">
        <v>3498</v>
      </c>
      <c r="BP36" s="1484">
        <v>4.4770909637727119</v>
      </c>
      <c r="BQ36" s="1486"/>
      <c r="BR36" s="1482"/>
      <c r="BS36" s="1041" t="s">
        <v>2609</v>
      </c>
      <c r="BT36" s="1094">
        <v>3</v>
      </c>
      <c r="BU36" s="1094">
        <v>4</v>
      </c>
      <c r="BV36" s="1094">
        <v>1</v>
      </c>
      <c r="BW36" s="1094">
        <v>1</v>
      </c>
      <c r="BX36" s="1094">
        <v>1</v>
      </c>
      <c r="BY36" s="1094">
        <v>5</v>
      </c>
      <c r="BZ36" s="1089">
        <v>9</v>
      </c>
      <c r="CA36" s="1089">
        <v>3</v>
      </c>
      <c r="CB36" s="1093">
        <v>2.0477151450930107</v>
      </c>
      <c r="CC36" s="1093">
        <v>3.7126016008155203</v>
      </c>
      <c r="CD36" s="1093" t="s">
        <v>3494</v>
      </c>
      <c r="CE36" s="1095">
        <v>1.2</v>
      </c>
      <c r="CF36" s="1095">
        <v>1</v>
      </c>
      <c r="CG36" s="1095">
        <v>1</v>
      </c>
      <c r="CH36" s="1095">
        <v>1</v>
      </c>
      <c r="CI36" s="1095">
        <v>2</v>
      </c>
      <c r="CJ36" s="1095">
        <v>1</v>
      </c>
    </row>
    <row r="37" spans="1:88" ht="24">
      <c r="A37" s="1045">
        <v>1491</v>
      </c>
      <c r="B37" s="1059" t="s">
        <v>469</v>
      </c>
      <c r="C37" s="1060" t="s">
        <v>469</v>
      </c>
      <c r="D37" s="1071" t="s">
        <v>470</v>
      </c>
      <c r="E37" s="1072" t="s">
        <v>352</v>
      </c>
      <c r="F37" s="1073" t="s">
        <v>586</v>
      </c>
      <c r="G37" s="1074" t="s">
        <v>465</v>
      </c>
      <c r="H37" s="1075" t="s">
        <v>352</v>
      </c>
      <c r="I37" s="1075" t="s">
        <v>352</v>
      </c>
      <c r="J37" s="1076">
        <v>1</v>
      </c>
      <c r="K37" s="1074" t="s">
        <v>340</v>
      </c>
      <c r="L37" s="1077" t="s">
        <v>352</v>
      </c>
      <c r="M37" s="1078">
        <v>1</v>
      </c>
      <c r="N37" s="1079">
        <v>4.4659979629888031</v>
      </c>
      <c r="O37" s="1073" t="s">
        <v>3498</v>
      </c>
      <c r="P37" s="1077" t="s">
        <v>352</v>
      </c>
      <c r="Q37" s="1078">
        <v>1</v>
      </c>
      <c r="R37" s="1079">
        <v>4.4659979629888031</v>
      </c>
      <c r="S37" s="1073" t="s">
        <v>3498</v>
      </c>
      <c r="T37" s="1077" t="s">
        <v>352</v>
      </c>
      <c r="U37" s="1078">
        <v>1</v>
      </c>
      <c r="V37" s="1079">
        <v>4.4659979629888031</v>
      </c>
      <c r="W37" s="1073" t="s">
        <v>3498</v>
      </c>
      <c r="X37" s="1077" t="s">
        <v>352</v>
      </c>
      <c r="Y37" s="1078">
        <v>1</v>
      </c>
      <c r="Z37" s="1079">
        <v>4.4659979629888031</v>
      </c>
      <c r="AA37" s="1073" t="s">
        <v>3498</v>
      </c>
      <c r="AB37" s="1077">
        <v>1435.8974358974358</v>
      </c>
      <c r="AC37" s="1078">
        <v>1</v>
      </c>
      <c r="AD37" s="1079">
        <v>4.4659979629888031</v>
      </c>
      <c r="AE37" s="1073" t="s">
        <v>3498</v>
      </c>
      <c r="AF37" s="1077">
        <v>1555.5555555555557</v>
      </c>
      <c r="AG37" s="1078">
        <v>1</v>
      </c>
      <c r="AH37" s="1079">
        <v>4.4659979629888031</v>
      </c>
      <c r="AI37" s="1073" t="s">
        <v>3498</v>
      </c>
      <c r="AJ37" s="1077">
        <v>866.66666666666663</v>
      </c>
      <c r="AK37" s="1078">
        <v>1</v>
      </c>
      <c r="AL37" s="1079">
        <v>6.3921483465084581</v>
      </c>
      <c r="AM37" s="1073" t="s">
        <v>3498</v>
      </c>
      <c r="AN37" s="1077">
        <v>800</v>
      </c>
      <c r="AO37" s="1078">
        <v>1</v>
      </c>
      <c r="AP37" s="1079">
        <v>6.3921483465084581</v>
      </c>
      <c r="AQ37" s="1073" t="s">
        <v>3498</v>
      </c>
      <c r="AR37" s="1077" t="s">
        <v>352</v>
      </c>
      <c r="AS37" s="1078">
        <v>1</v>
      </c>
      <c r="AT37" s="1079">
        <v>4.4659979629888031</v>
      </c>
      <c r="AU37" s="1073" t="s">
        <v>3498</v>
      </c>
      <c r="AV37" s="1077" t="s">
        <v>352</v>
      </c>
      <c r="AW37" s="1078">
        <v>1</v>
      </c>
      <c r="AX37" s="1079">
        <v>4.4659979629888031</v>
      </c>
      <c r="AY37" s="1073" t="s">
        <v>3498</v>
      </c>
      <c r="AZ37" s="1077">
        <v>1800</v>
      </c>
      <c r="BA37" s="1078">
        <v>1</v>
      </c>
      <c r="BB37" s="1079">
        <v>4.4659979629888031</v>
      </c>
      <c r="BC37" s="1073" t="s">
        <v>3498</v>
      </c>
      <c r="BD37" s="1077">
        <v>2307.6923076923076</v>
      </c>
      <c r="BE37" s="1078">
        <v>1</v>
      </c>
      <c r="BF37" s="1079">
        <v>4.4659979629888031</v>
      </c>
      <c r="BG37" s="1073" t="s">
        <v>3498</v>
      </c>
      <c r="BH37" s="1077" t="s">
        <v>352</v>
      </c>
      <c r="BI37" s="1078">
        <v>1</v>
      </c>
      <c r="BJ37" s="1079">
        <v>4.4659979629888031</v>
      </c>
      <c r="BK37" s="1073" t="s">
        <v>3498</v>
      </c>
      <c r="BL37" s="1077" t="s">
        <v>352</v>
      </c>
      <c r="BM37" s="1078">
        <v>1</v>
      </c>
      <c r="BN37" s="1079">
        <v>4.4659979629888031</v>
      </c>
      <c r="BO37" s="1073" t="s">
        <v>3498</v>
      </c>
      <c r="BP37" s="1484">
        <v>4.7346514698728184</v>
      </c>
      <c r="BQ37" s="1486"/>
      <c r="BR37" s="1482"/>
      <c r="BS37" s="1041" t="s">
        <v>2609</v>
      </c>
      <c r="BT37" s="1094">
        <v>3</v>
      </c>
      <c r="BU37" s="1094">
        <v>4</v>
      </c>
      <c r="BV37" s="1094">
        <v>1</v>
      </c>
      <c r="BW37" s="1094">
        <v>1</v>
      </c>
      <c r="BX37" s="1094">
        <v>1</v>
      </c>
      <c r="BY37" s="1094">
        <v>5</v>
      </c>
      <c r="BZ37" s="1089">
        <v>9</v>
      </c>
      <c r="CA37" s="1089">
        <v>3</v>
      </c>
      <c r="CB37" s="1093">
        <v>2.0477151450930107</v>
      </c>
      <c r="CC37" s="1093">
        <v>3.7126016008155203</v>
      </c>
      <c r="CD37" s="1093" t="s">
        <v>3494</v>
      </c>
      <c r="CE37" s="1095">
        <v>1.2</v>
      </c>
      <c r="CF37" s="1095">
        <v>1</v>
      </c>
      <c r="CG37" s="1095">
        <v>1</v>
      </c>
      <c r="CH37" s="1095">
        <v>1</v>
      </c>
      <c r="CI37" s="1095">
        <v>2</v>
      </c>
      <c r="CJ37" s="1095">
        <v>1</v>
      </c>
    </row>
    <row r="38" spans="1:88" ht="24">
      <c r="A38" s="1045" t="s">
        <v>79</v>
      </c>
      <c r="B38" s="1059" t="s">
        <v>469</v>
      </c>
      <c r="C38" s="1060" t="s">
        <v>469</v>
      </c>
      <c r="D38" s="1071" t="s">
        <v>470</v>
      </c>
      <c r="E38" s="1072" t="s">
        <v>352</v>
      </c>
      <c r="F38" s="1073" t="s">
        <v>80</v>
      </c>
      <c r="G38" s="1074" t="s">
        <v>465</v>
      </c>
      <c r="H38" s="1075" t="s">
        <v>352</v>
      </c>
      <c r="I38" s="1075" t="s">
        <v>352</v>
      </c>
      <c r="J38" s="1076">
        <v>1</v>
      </c>
      <c r="K38" s="1074" t="s">
        <v>340</v>
      </c>
      <c r="L38" s="1077" t="s">
        <v>352</v>
      </c>
      <c r="M38" s="1078">
        <v>1</v>
      </c>
      <c r="N38" s="1079">
        <v>4.4659979629888031</v>
      </c>
      <c r="O38" s="1073" t="s">
        <v>3498</v>
      </c>
      <c r="P38" s="1077" t="s">
        <v>352</v>
      </c>
      <c r="Q38" s="1078">
        <v>1</v>
      </c>
      <c r="R38" s="1079">
        <v>4.4659979629888031</v>
      </c>
      <c r="S38" s="1073" t="s">
        <v>3498</v>
      </c>
      <c r="T38" s="1077" t="s">
        <v>352</v>
      </c>
      <c r="U38" s="1078">
        <v>1</v>
      </c>
      <c r="V38" s="1079">
        <v>4.4659979629888031</v>
      </c>
      <c r="W38" s="1073" t="s">
        <v>3498</v>
      </c>
      <c r="X38" s="1077" t="s">
        <v>352</v>
      </c>
      <c r="Y38" s="1078">
        <v>1</v>
      </c>
      <c r="Z38" s="1079">
        <v>4.4659979629888031</v>
      </c>
      <c r="AA38" s="1073" t="s">
        <v>3498</v>
      </c>
      <c r="AB38" s="1077" t="s">
        <v>352</v>
      </c>
      <c r="AC38" s="1078">
        <v>1</v>
      </c>
      <c r="AD38" s="1079">
        <v>4.4659979629888031</v>
      </c>
      <c r="AE38" s="1073" t="s">
        <v>3498</v>
      </c>
      <c r="AF38" s="1077" t="s">
        <v>352</v>
      </c>
      <c r="AG38" s="1078">
        <v>1</v>
      </c>
      <c r="AH38" s="1079">
        <v>4.4659979629888031</v>
      </c>
      <c r="AI38" s="1073" t="s">
        <v>3498</v>
      </c>
      <c r="AJ38" s="1077" t="s">
        <v>352</v>
      </c>
      <c r="AK38" s="1078">
        <v>1</v>
      </c>
      <c r="AL38" s="1079">
        <v>6.3921483465084581</v>
      </c>
      <c r="AM38" s="1073" t="s">
        <v>3498</v>
      </c>
      <c r="AN38" s="1077" t="s">
        <v>352</v>
      </c>
      <c r="AO38" s="1078">
        <v>1</v>
      </c>
      <c r="AP38" s="1079">
        <v>6.3921483465084581</v>
      </c>
      <c r="AQ38" s="1073" t="s">
        <v>3498</v>
      </c>
      <c r="AR38" s="1077" t="s">
        <v>352</v>
      </c>
      <c r="AS38" s="1078">
        <v>1</v>
      </c>
      <c r="AT38" s="1079">
        <v>4.4659979629888031</v>
      </c>
      <c r="AU38" s="1073" t="s">
        <v>3498</v>
      </c>
      <c r="AV38" s="1077" t="s">
        <v>352</v>
      </c>
      <c r="AW38" s="1078">
        <v>1</v>
      </c>
      <c r="AX38" s="1079">
        <v>4.4659979629888031</v>
      </c>
      <c r="AY38" s="1073" t="s">
        <v>3498</v>
      </c>
      <c r="AZ38" s="1077" t="s">
        <v>352</v>
      </c>
      <c r="BA38" s="1078">
        <v>1</v>
      </c>
      <c r="BB38" s="1079">
        <v>4.4659979629888031</v>
      </c>
      <c r="BC38" s="1073" t="s">
        <v>3498</v>
      </c>
      <c r="BD38" s="1077" t="s">
        <v>352</v>
      </c>
      <c r="BE38" s="1078">
        <v>1</v>
      </c>
      <c r="BF38" s="1079">
        <v>4.4659979629888031</v>
      </c>
      <c r="BG38" s="1073" t="s">
        <v>3498</v>
      </c>
      <c r="BH38" s="1077">
        <v>3161.1111111111113</v>
      </c>
      <c r="BI38" s="1078">
        <v>1</v>
      </c>
      <c r="BJ38" s="1079">
        <v>4.4659979629888031</v>
      </c>
      <c r="BK38" s="1073" t="s">
        <v>3498</v>
      </c>
      <c r="BL38" s="1077">
        <v>3166.6666666666665</v>
      </c>
      <c r="BM38" s="1078">
        <v>1</v>
      </c>
      <c r="BN38" s="1079">
        <v>4.4659979629888031</v>
      </c>
      <c r="BO38" s="1073" t="s">
        <v>3498</v>
      </c>
      <c r="BP38" s="1484">
        <v>11.53</v>
      </c>
      <c r="BQ38" s="1486"/>
      <c r="BR38" s="1482"/>
      <c r="BS38" s="1041" t="s">
        <v>2609</v>
      </c>
      <c r="BT38" s="1094">
        <v>3</v>
      </c>
      <c r="BU38" s="1094">
        <v>4</v>
      </c>
      <c r="BV38" s="1094">
        <v>1</v>
      </c>
      <c r="BW38" s="1094">
        <v>1</v>
      </c>
      <c r="BX38" s="1094">
        <v>1</v>
      </c>
      <c r="BY38" s="1094">
        <v>5</v>
      </c>
      <c r="BZ38" s="1089">
        <v>9</v>
      </c>
      <c r="CA38" s="1089">
        <v>3</v>
      </c>
      <c r="CB38" s="1093">
        <v>2.0477151450930107</v>
      </c>
      <c r="CC38" s="1093">
        <v>3.7126016008155203</v>
      </c>
      <c r="CD38" s="1093" t="s">
        <v>3494</v>
      </c>
      <c r="CE38" s="1095">
        <v>1.2</v>
      </c>
      <c r="CF38" s="1095">
        <v>1</v>
      </c>
      <c r="CG38" s="1095">
        <v>1</v>
      </c>
      <c r="CH38" s="1095">
        <v>1</v>
      </c>
      <c r="CI38" s="1095">
        <v>2</v>
      </c>
      <c r="CJ38" s="1095">
        <v>1</v>
      </c>
    </row>
    <row r="39" spans="1:88" ht="24">
      <c r="A39" s="1045" t="s">
        <v>649</v>
      </c>
      <c r="B39" s="1059" t="s">
        <v>469</v>
      </c>
      <c r="C39" s="1060" t="s">
        <v>469</v>
      </c>
      <c r="D39" s="1071" t="s">
        <v>470</v>
      </c>
      <c r="E39" s="1072" t="s">
        <v>352</v>
      </c>
      <c r="F39" s="1073" t="s">
        <v>3334</v>
      </c>
      <c r="G39" s="1074" t="s">
        <v>336</v>
      </c>
      <c r="H39" s="1075" t="s">
        <v>352</v>
      </c>
      <c r="I39" s="1075" t="s">
        <v>352</v>
      </c>
      <c r="J39" s="1076">
        <v>1</v>
      </c>
      <c r="K39" s="1074" t="s">
        <v>340</v>
      </c>
      <c r="L39" s="1077" t="s">
        <v>352</v>
      </c>
      <c r="M39" s="1078">
        <v>1</v>
      </c>
      <c r="N39" s="1079">
        <v>4.4659979629888031</v>
      </c>
      <c r="O39" s="1073" t="s">
        <v>3498</v>
      </c>
      <c r="P39" s="1077" t="s">
        <v>352</v>
      </c>
      <c r="Q39" s="1078">
        <v>1</v>
      </c>
      <c r="R39" s="1079">
        <v>4.4659979629888031</v>
      </c>
      <c r="S39" s="1073" t="s">
        <v>3498</v>
      </c>
      <c r="T39" s="1077" t="s">
        <v>352</v>
      </c>
      <c r="U39" s="1078">
        <v>1</v>
      </c>
      <c r="V39" s="1079">
        <v>4.4659979629888031</v>
      </c>
      <c r="W39" s="1073" t="s">
        <v>3498</v>
      </c>
      <c r="X39" s="1077" t="s">
        <v>352</v>
      </c>
      <c r="Y39" s="1078">
        <v>1</v>
      </c>
      <c r="Z39" s="1079">
        <v>4.4659979629888031</v>
      </c>
      <c r="AA39" s="1073" t="s">
        <v>3498</v>
      </c>
      <c r="AB39" s="1077" t="s">
        <v>352</v>
      </c>
      <c r="AC39" s="1078">
        <v>1</v>
      </c>
      <c r="AD39" s="1079">
        <v>4.4659979629888031</v>
      </c>
      <c r="AE39" s="1073" t="s">
        <v>3498</v>
      </c>
      <c r="AF39" s="1077" t="s">
        <v>352</v>
      </c>
      <c r="AG39" s="1078">
        <v>1</v>
      </c>
      <c r="AH39" s="1079">
        <v>4.4659979629888031</v>
      </c>
      <c r="AI39" s="1073" t="s">
        <v>3498</v>
      </c>
      <c r="AJ39" s="1077" t="s">
        <v>352</v>
      </c>
      <c r="AK39" s="1078">
        <v>1</v>
      </c>
      <c r="AL39" s="1079">
        <v>6.3921483465084581</v>
      </c>
      <c r="AM39" s="1073" t="s">
        <v>3498</v>
      </c>
      <c r="AN39" s="1077" t="s">
        <v>352</v>
      </c>
      <c r="AO39" s="1078">
        <v>1</v>
      </c>
      <c r="AP39" s="1079">
        <v>6.3921483465084581</v>
      </c>
      <c r="AQ39" s="1073" t="s">
        <v>3498</v>
      </c>
      <c r="AR39" s="1077" t="s">
        <v>352</v>
      </c>
      <c r="AS39" s="1078">
        <v>1</v>
      </c>
      <c r="AT39" s="1079">
        <v>4.4659979629888031</v>
      </c>
      <c r="AU39" s="1073" t="s">
        <v>3498</v>
      </c>
      <c r="AV39" s="1077">
        <v>2871.7948717948716</v>
      </c>
      <c r="AW39" s="1078">
        <v>1</v>
      </c>
      <c r="AX39" s="1079">
        <v>4.4659979629888031</v>
      </c>
      <c r="AY39" s="1073" t="s">
        <v>3498</v>
      </c>
      <c r="AZ39" s="1077" t="s">
        <v>352</v>
      </c>
      <c r="BA39" s="1078">
        <v>1</v>
      </c>
      <c r="BB39" s="1079">
        <v>4.4659979629888031</v>
      </c>
      <c r="BC39" s="1073" t="s">
        <v>3498</v>
      </c>
      <c r="BD39" s="1077" t="s">
        <v>352</v>
      </c>
      <c r="BE39" s="1078">
        <v>1</v>
      </c>
      <c r="BF39" s="1079">
        <v>4.4659979629888031</v>
      </c>
      <c r="BG39" s="1073" t="s">
        <v>3498</v>
      </c>
      <c r="BH39" s="1077" t="s">
        <v>352</v>
      </c>
      <c r="BI39" s="1078">
        <v>1</v>
      </c>
      <c r="BJ39" s="1079">
        <v>4.4659979629888031</v>
      </c>
      <c r="BK39" s="1073" t="s">
        <v>3498</v>
      </c>
      <c r="BL39" s="1077" t="s">
        <v>352</v>
      </c>
      <c r="BM39" s="1078">
        <v>1</v>
      </c>
      <c r="BN39" s="1079">
        <v>4.4659979629888031</v>
      </c>
      <c r="BO39" s="1073" t="s">
        <v>3498</v>
      </c>
      <c r="BP39" s="1483">
        <v>443.85659965034961</v>
      </c>
      <c r="BQ39" s="1486"/>
      <c r="BR39" s="1482"/>
      <c r="BS39" s="1041" t="s">
        <v>2609</v>
      </c>
      <c r="BT39" s="1094">
        <v>3</v>
      </c>
      <c r="BU39" s="1094">
        <v>4</v>
      </c>
      <c r="BV39" s="1094">
        <v>1</v>
      </c>
      <c r="BW39" s="1094">
        <v>1</v>
      </c>
      <c r="BX39" s="1094">
        <v>1</v>
      </c>
      <c r="BY39" s="1094">
        <v>5</v>
      </c>
      <c r="BZ39" s="1089">
        <v>9</v>
      </c>
      <c r="CA39" s="1089">
        <v>3</v>
      </c>
      <c r="CB39" s="1093">
        <v>2.0477151450930107</v>
      </c>
      <c r="CC39" s="1093">
        <v>3.7126016008155203</v>
      </c>
      <c r="CD39" s="1093" t="s">
        <v>3494</v>
      </c>
      <c r="CE39" s="1095">
        <v>1.2</v>
      </c>
      <c r="CF39" s="1095">
        <v>1</v>
      </c>
      <c r="CG39" s="1095">
        <v>1</v>
      </c>
      <c r="CH39" s="1095">
        <v>1</v>
      </c>
      <c r="CI39" s="1095">
        <v>2</v>
      </c>
      <c r="CJ39" s="1095">
        <v>1</v>
      </c>
    </row>
    <row r="40" spans="1:88" ht="24">
      <c r="A40" s="1045" t="s">
        <v>386</v>
      </c>
      <c r="B40" s="1059" t="s">
        <v>469</v>
      </c>
      <c r="C40" s="1060" t="s">
        <v>469</v>
      </c>
      <c r="D40" s="1071" t="s">
        <v>470</v>
      </c>
      <c r="E40" s="1072" t="s">
        <v>352</v>
      </c>
      <c r="F40" s="1073" t="s">
        <v>387</v>
      </c>
      <c r="G40" s="1074" t="s">
        <v>336</v>
      </c>
      <c r="H40" s="1075" t="s">
        <v>352</v>
      </c>
      <c r="I40" s="1075" t="s">
        <v>352</v>
      </c>
      <c r="J40" s="1076">
        <v>1</v>
      </c>
      <c r="K40" s="1074" t="s">
        <v>340</v>
      </c>
      <c r="L40" s="1077" t="s">
        <v>352</v>
      </c>
      <c r="M40" s="1078">
        <v>1</v>
      </c>
      <c r="N40" s="1079">
        <v>4.4659979629888031</v>
      </c>
      <c r="O40" s="1073" t="s">
        <v>3498</v>
      </c>
      <c r="P40" s="1077" t="s">
        <v>352</v>
      </c>
      <c r="Q40" s="1078">
        <v>1</v>
      </c>
      <c r="R40" s="1079">
        <v>4.4659979629888031</v>
      </c>
      <c r="S40" s="1073" t="s">
        <v>3498</v>
      </c>
      <c r="T40" s="1077" t="s">
        <v>352</v>
      </c>
      <c r="U40" s="1078">
        <v>1</v>
      </c>
      <c r="V40" s="1079">
        <v>4.4659979629888031</v>
      </c>
      <c r="W40" s="1073" t="s">
        <v>3498</v>
      </c>
      <c r="X40" s="1077" t="s">
        <v>352</v>
      </c>
      <c r="Y40" s="1078">
        <v>1</v>
      </c>
      <c r="Z40" s="1079">
        <v>4.4659979629888031</v>
      </c>
      <c r="AA40" s="1073" t="s">
        <v>3498</v>
      </c>
      <c r="AB40" s="1077" t="s">
        <v>352</v>
      </c>
      <c r="AC40" s="1078">
        <v>1</v>
      </c>
      <c r="AD40" s="1079">
        <v>4.4659979629888031</v>
      </c>
      <c r="AE40" s="1073" t="s">
        <v>3498</v>
      </c>
      <c r="AF40" s="1077" t="s">
        <v>352</v>
      </c>
      <c r="AG40" s="1078">
        <v>1</v>
      </c>
      <c r="AH40" s="1079">
        <v>4.4659979629888031</v>
      </c>
      <c r="AI40" s="1073" t="s">
        <v>3498</v>
      </c>
      <c r="AJ40" s="1077" t="s">
        <v>352</v>
      </c>
      <c r="AK40" s="1078">
        <v>1</v>
      </c>
      <c r="AL40" s="1079">
        <v>6.3921483465084581</v>
      </c>
      <c r="AM40" s="1073" t="s">
        <v>3498</v>
      </c>
      <c r="AN40" s="1077" t="s">
        <v>352</v>
      </c>
      <c r="AO40" s="1078">
        <v>1</v>
      </c>
      <c r="AP40" s="1079">
        <v>6.3921483465084581</v>
      </c>
      <c r="AQ40" s="1073" t="s">
        <v>3498</v>
      </c>
      <c r="AR40" s="1077">
        <v>7222.2222222222226</v>
      </c>
      <c r="AS40" s="1078">
        <v>1</v>
      </c>
      <c r="AT40" s="1079">
        <v>4.4659979629888031</v>
      </c>
      <c r="AU40" s="1073" t="s">
        <v>3498</v>
      </c>
      <c r="AV40" s="1077" t="s">
        <v>352</v>
      </c>
      <c r="AW40" s="1078">
        <v>1</v>
      </c>
      <c r="AX40" s="1079">
        <v>4.4659979629888031</v>
      </c>
      <c r="AY40" s="1073" t="s">
        <v>3498</v>
      </c>
      <c r="AZ40" s="1077" t="s">
        <v>352</v>
      </c>
      <c r="BA40" s="1078">
        <v>1</v>
      </c>
      <c r="BB40" s="1079">
        <v>4.4659979629888031</v>
      </c>
      <c r="BC40" s="1073" t="s">
        <v>3498</v>
      </c>
      <c r="BD40" s="1077" t="s">
        <v>352</v>
      </c>
      <c r="BE40" s="1078">
        <v>1</v>
      </c>
      <c r="BF40" s="1079">
        <v>4.4659979629888031</v>
      </c>
      <c r="BG40" s="1073" t="s">
        <v>3498</v>
      </c>
      <c r="BH40" s="1077" t="s">
        <v>352</v>
      </c>
      <c r="BI40" s="1078">
        <v>1</v>
      </c>
      <c r="BJ40" s="1079">
        <v>4.4659979629888031</v>
      </c>
      <c r="BK40" s="1073" t="s">
        <v>3498</v>
      </c>
      <c r="BL40" s="1077" t="s">
        <v>352</v>
      </c>
      <c r="BM40" s="1078">
        <v>1</v>
      </c>
      <c r="BN40" s="1079">
        <v>4.4659979629888031</v>
      </c>
      <c r="BO40" s="1073" t="s">
        <v>3498</v>
      </c>
      <c r="BP40" s="1484">
        <v>2.5017379321105571</v>
      </c>
      <c r="BQ40" s="1486"/>
      <c r="BR40" s="1482"/>
      <c r="BS40" s="1041" t="s">
        <v>2609</v>
      </c>
      <c r="BT40" s="1094">
        <v>3</v>
      </c>
      <c r="BU40" s="1094">
        <v>4</v>
      </c>
      <c r="BV40" s="1094">
        <v>1</v>
      </c>
      <c r="BW40" s="1094">
        <v>1</v>
      </c>
      <c r="BX40" s="1094">
        <v>1</v>
      </c>
      <c r="BY40" s="1094">
        <v>5</v>
      </c>
      <c r="BZ40" s="1089">
        <v>9</v>
      </c>
      <c r="CA40" s="1089">
        <v>3</v>
      </c>
      <c r="CB40" s="1093">
        <v>2.0477151450930107</v>
      </c>
      <c r="CC40" s="1093">
        <v>3.7126016008155203</v>
      </c>
      <c r="CD40" s="1093" t="s">
        <v>3494</v>
      </c>
      <c r="CE40" s="1095">
        <v>1.2</v>
      </c>
      <c r="CF40" s="1095">
        <v>1</v>
      </c>
      <c r="CG40" s="1095">
        <v>1</v>
      </c>
      <c r="CH40" s="1095">
        <v>1</v>
      </c>
      <c r="CI40" s="1095">
        <v>2</v>
      </c>
      <c r="CJ40" s="1095">
        <v>1</v>
      </c>
    </row>
    <row r="41" spans="1:88" ht="36">
      <c r="A41" s="1045" t="s">
        <v>768</v>
      </c>
      <c r="B41" s="1059" t="s">
        <v>469</v>
      </c>
      <c r="C41" s="1060" t="s">
        <v>469</v>
      </c>
      <c r="D41" s="1071" t="s">
        <v>470</v>
      </c>
      <c r="E41" s="1072" t="s">
        <v>352</v>
      </c>
      <c r="F41" s="1073" t="s">
        <v>3031</v>
      </c>
      <c r="G41" s="1074" t="s">
        <v>465</v>
      </c>
      <c r="H41" s="1075" t="s">
        <v>352</v>
      </c>
      <c r="I41" s="1075" t="s">
        <v>352</v>
      </c>
      <c r="J41" s="1076">
        <v>1</v>
      </c>
      <c r="K41" s="1074" t="s">
        <v>340</v>
      </c>
      <c r="L41" s="1077">
        <v>491.23076923076923</v>
      </c>
      <c r="M41" s="1078">
        <v>1</v>
      </c>
      <c r="N41" s="1079">
        <v>4.4659979629888031</v>
      </c>
      <c r="O41" s="1073" t="s">
        <v>3499</v>
      </c>
      <c r="P41" s="1077" t="s">
        <v>352</v>
      </c>
      <c r="Q41" s="1078">
        <v>1</v>
      </c>
      <c r="R41" s="1079">
        <v>4.4659979629888031</v>
      </c>
      <c r="S41" s="1073" t="s">
        <v>3499</v>
      </c>
      <c r="T41" s="1077" t="s">
        <v>352</v>
      </c>
      <c r="U41" s="1078">
        <v>1</v>
      </c>
      <c r="V41" s="1079">
        <v>4.4659979629888031</v>
      </c>
      <c r="W41" s="1073" t="s">
        <v>3499</v>
      </c>
      <c r="X41" s="1077" t="s">
        <v>352</v>
      </c>
      <c r="Y41" s="1078">
        <v>1</v>
      </c>
      <c r="Z41" s="1079">
        <v>4.4659979629888031</v>
      </c>
      <c r="AA41" s="1073" t="s">
        <v>3499</v>
      </c>
      <c r="AB41" s="1077" t="s">
        <v>352</v>
      </c>
      <c r="AC41" s="1078">
        <v>1</v>
      </c>
      <c r="AD41" s="1079">
        <v>4.4659979629888031</v>
      </c>
      <c r="AE41" s="1073" t="s">
        <v>3499</v>
      </c>
      <c r="AF41" s="1077" t="s">
        <v>352</v>
      </c>
      <c r="AG41" s="1078">
        <v>1</v>
      </c>
      <c r="AH41" s="1079">
        <v>4.4659979629888031</v>
      </c>
      <c r="AI41" s="1073" t="s">
        <v>3499</v>
      </c>
      <c r="AJ41" s="1077" t="s">
        <v>352</v>
      </c>
      <c r="AK41" s="1078">
        <v>1</v>
      </c>
      <c r="AL41" s="1079">
        <v>6.3921483465084581</v>
      </c>
      <c r="AM41" s="1073" t="s">
        <v>3499</v>
      </c>
      <c r="AN41" s="1077" t="s">
        <v>352</v>
      </c>
      <c r="AO41" s="1078">
        <v>1</v>
      </c>
      <c r="AP41" s="1079">
        <v>6.3921483465084581</v>
      </c>
      <c r="AQ41" s="1073" t="s">
        <v>3499</v>
      </c>
      <c r="AR41" s="1077" t="s">
        <v>352</v>
      </c>
      <c r="AS41" s="1078">
        <v>1</v>
      </c>
      <c r="AT41" s="1079">
        <v>4.4659979629888031</v>
      </c>
      <c r="AU41" s="1073" t="s">
        <v>3499</v>
      </c>
      <c r="AV41" s="1077">
        <v>2957.9487179487178</v>
      </c>
      <c r="AW41" s="1078">
        <v>1</v>
      </c>
      <c r="AX41" s="1079">
        <v>4.4659979629888031</v>
      </c>
      <c r="AY41" s="1073" t="s">
        <v>3499</v>
      </c>
      <c r="AZ41" s="1077" t="s">
        <v>352</v>
      </c>
      <c r="BA41" s="1078">
        <v>1</v>
      </c>
      <c r="BB41" s="1079">
        <v>4.4659979629888031</v>
      </c>
      <c r="BC41" s="1073" t="s">
        <v>3499</v>
      </c>
      <c r="BD41" s="1077" t="s">
        <v>352</v>
      </c>
      <c r="BE41" s="1078">
        <v>1</v>
      </c>
      <c r="BF41" s="1079">
        <v>4.4659979629888031</v>
      </c>
      <c r="BG41" s="1073" t="s">
        <v>3499</v>
      </c>
      <c r="BH41" s="1077" t="s">
        <v>352</v>
      </c>
      <c r="BI41" s="1078">
        <v>1</v>
      </c>
      <c r="BJ41" s="1079">
        <v>4.4659979629888031</v>
      </c>
      <c r="BK41" s="1073" t="s">
        <v>3499</v>
      </c>
      <c r="BL41" s="1077" t="s">
        <v>352</v>
      </c>
      <c r="BM41" s="1078">
        <v>1</v>
      </c>
      <c r="BN41" s="1079">
        <v>4.4659979629888031</v>
      </c>
      <c r="BO41" s="1073" t="s">
        <v>3499</v>
      </c>
      <c r="BP41" s="1484">
        <v>11.025697590884675</v>
      </c>
      <c r="BQ41" s="1484"/>
      <c r="BR41" s="1482">
        <v>17.657142857142858</v>
      </c>
      <c r="BS41" s="1041" t="s">
        <v>2610</v>
      </c>
      <c r="BT41" s="1094">
        <v>3</v>
      </c>
      <c r="BU41" s="1094">
        <v>4</v>
      </c>
      <c r="BV41" s="1094">
        <v>1</v>
      </c>
      <c r="BW41" s="1094">
        <v>1</v>
      </c>
      <c r="BX41" s="1094">
        <v>1</v>
      </c>
      <c r="BY41" s="1094">
        <v>5</v>
      </c>
      <c r="BZ41" s="1089">
        <v>9</v>
      </c>
      <c r="CA41" s="1089">
        <v>3</v>
      </c>
      <c r="CB41" s="1093">
        <v>2.0477151450930107</v>
      </c>
      <c r="CC41" s="1093">
        <v>3.7126016008155203</v>
      </c>
      <c r="CD41" s="1093" t="s">
        <v>3494</v>
      </c>
      <c r="CE41" s="1095">
        <v>1.2</v>
      </c>
      <c r="CF41" s="1095">
        <v>1</v>
      </c>
      <c r="CG41" s="1095">
        <v>1</v>
      </c>
      <c r="CH41" s="1095">
        <v>1</v>
      </c>
      <c r="CI41" s="1095">
        <v>2</v>
      </c>
      <c r="CJ41" s="1095">
        <v>1</v>
      </c>
    </row>
    <row r="42" spans="1:88" ht="36">
      <c r="A42" s="1045" t="s">
        <v>767</v>
      </c>
      <c r="B42" s="1059" t="s">
        <v>469</v>
      </c>
      <c r="C42" s="1060" t="s">
        <v>469</v>
      </c>
      <c r="D42" s="1071" t="s">
        <v>470</v>
      </c>
      <c r="E42" s="1072" t="s">
        <v>352</v>
      </c>
      <c r="F42" s="1073" t="s">
        <v>3030</v>
      </c>
      <c r="G42" s="1074" t="s">
        <v>465</v>
      </c>
      <c r="H42" s="1075" t="s">
        <v>352</v>
      </c>
      <c r="I42" s="1075" t="s">
        <v>352</v>
      </c>
      <c r="J42" s="1076">
        <v>1</v>
      </c>
      <c r="K42" s="1074" t="s">
        <v>340</v>
      </c>
      <c r="L42" s="1077" t="s">
        <v>352</v>
      </c>
      <c r="M42" s="1078">
        <v>1</v>
      </c>
      <c r="N42" s="1079">
        <v>4.4659979629888031</v>
      </c>
      <c r="O42" s="1073" t="s">
        <v>3499</v>
      </c>
      <c r="P42" s="1077">
        <v>532.16666666666663</v>
      </c>
      <c r="Q42" s="1078">
        <v>1</v>
      </c>
      <c r="R42" s="1079">
        <v>4.4659979629888031</v>
      </c>
      <c r="S42" s="1073" t="s">
        <v>3499</v>
      </c>
      <c r="T42" s="1077" t="s">
        <v>352</v>
      </c>
      <c r="U42" s="1078">
        <v>1</v>
      </c>
      <c r="V42" s="1079">
        <v>4.4659979629888031</v>
      </c>
      <c r="W42" s="1073" t="s">
        <v>3499</v>
      </c>
      <c r="X42" s="1077" t="s">
        <v>352</v>
      </c>
      <c r="Y42" s="1078">
        <v>1</v>
      </c>
      <c r="Z42" s="1079">
        <v>4.4659979629888031</v>
      </c>
      <c r="AA42" s="1073" t="s">
        <v>3499</v>
      </c>
      <c r="AB42" s="1077" t="s">
        <v>352</v>
      </c>
      <c r="AC42" s="1078">
        <v>1</v>
      </c>
      <c r="AD42" s="1079">
        <v>4.4659979629888031</v>
      </c>
      <c r="AE42" s="1073" t="s">
        <v>3499</v>
      </c>
      <c r="AF42" s="1077" t="s">
        <v>352</v>
      </c>
      <c r="AG42" s="1078">
        <v>1</v>
      </c>
      <c r="AH42" s="1079">
        <v>4.4659979629888031</v>
      </c>
      <c r="AI42" s="1073" t="s">
        <v>3499</v>
      </c>
      <c r="AJ42" s="1077" t="s">
        <v>352</v>
      </c>
      <c r="AK42" s="1078">
        <v>1</v>
      </c>
      <c r="AL42" s="1079">
        <v>6.3921483465084581</v>
      </c>
      <c r="AM42" s="1073" t="s">
        <v>3499</v>
      </c>
      <c r="AN42" s="1077" t="s">
        <v>352</v>
      </c>
      <c r="AO42" s="1078">
        <v>1</v>
      </c>
      <c r="AP42" s="1079">
        <v>6.3921483465084581</v>
      </c>
      <c r="AQ42" s="1073" t="s">
        <v>3499</v>
      </c>
      <c r="AR42" s="1077" t="s">
        <v>352</v>
      </c>
      <c r="AS42" s="1078">
        <v>1</v>
      </c>
      <c r="AT42" s="1079">
        <v>4.4659979629888031</v>
      </c>
      <c r="AU42" s="1073" t="s">
        <v>3499</v>
      </c>
      <c r="AV42" s="1077" t="s">
        <v>352</v>
      </c>
      <c r="AW42" s="1078">
        <v>1</v>
      </c>
      <c r="AX42" s="1079">
        <v>4.4659979629888031</v>
      </c>
      <c r="AY42" s="1073" t="s">
        <v>3499</v>
      </c>
      <c r="AZ42" s="1077" t="s">
        <v>352</v>
      </c>
      <c r="BA42" s="1078">
        <v>1</v>
      </c>
      <c r="BB42" s="1079">
        <v>4.4659979629888031</v>
      </c>
      <c r="BC42" s="1073" t="s">
        <v>3499</v>
      </c>
      <c r="BD42" s="1077" t="s">
        <v>352</v>
      </c>
      <c r="BE42" s="1078">
        <v>1</v>
      </c>
      <c r="BF42" s="1079">
        <v>4.4659979629888031</v>
      </c>
      <c r="BG42" s="1073" t="s">
        <v>3499</v>
      </c>
      <c r="BH42" s="1077" t="s">
        <v>352</v>
      </c>
      <c r="BI42" s="1078">
        <v>1</v>
      </c>
      <c r="BJ42" s="1079">
        <v>4.4659979629888031</v>
      </c>
      <c r="BK42" s="1073" t="s">
        <v>3499</v>
      </c>
      <c r="BL42" s="1077" t="s">
        <v>352</v>
      </c>
      <c r="BM42" s="1078">
        <v>1</v>
      </c>
      <c r="BN42" s="1079">
        <v>4.4659979629888031</v>
      </c>
      <c r="BO42" s="1073" t="s">
        <v>3499</v>
      </c>
      <c r="BP42" s="1484">
        <v>11.069869965884674</v>
      </c>
      <c r="BQ42" s="1484"/>
      <c r="BR42" s="1482"/>
      <c r="BS42" s="1041" t="s">
        <v>2610</v>
      </c>
      <c r="BT42" s="1094">
        <v>3</v>
      </c>
      <c r="BU42" s="1094">
        <v>4</v>
      </c>
      <c r="BV42" s="1094">
        <v>1</v>
      </c>
      <c r="BW42" s="1094">
        <v>1</v>
      </c>
      <c r="BX42" s="1094">
        <v>1</v>
      </c>
      <c r="BY42" s="1094">
        <v>5</v>
      </c>
      <c r="BZ42" s="1089">
        <v>9</v>
      </c>
      <c r="CA42" s="1089">
        <v>3</v>
      </c>
      <c r="CB42" s="1093">
        <v>2.0477151450930107</v>
      </c>
      <c r="CC42" s="1093">
        <v>3.7126016008155203</v>
      </c>
      <c r="CD42" s="1093" t="s">
        <v>3494</v>
      </c>
      <c r="CE42" s="1095">
        <v>1.2</v>
      </c>
      <c r="CF42" s="1095">
        <v>1</v>
      </c>
      <c r="CG42" s="1095">
        <v>1</v>
      </c>
      <c r="CH42" s="1095">
        <v>1</v>
      </c>
      <c r="CI42" s="1095">
        <v>2</v>
      </c>
      <c r="CJ42" s="1095">
        <v>1</v>
      </c>
    </row>
    <row r="43" spans="1:88" ht="36">
      <c r="A43" s="1045" t="s">
        <v>770</v>
      </c>
      <c r="B43" s="1059" t="s">
        <v>469</v>
      </c>
      <c r="C43" s="1060" t="s">
        <v>469</v>
      </c>
      <c r="D43" s="1071" t="s">
        <v>470</v>
      </c>
      <c r="E43" s="1072" t="s">
        <v>352</v>
      </c>
      <c r="F43" s="1073" t="s">
        <v>3033</v>
      </c>
      <c r="G43" s="1074" t="s">
        <v>465</v>
      </c>
      <c r="H43" s="1075" t="s">
        <v>352</v>
      </c>
      <c r="I43" s="1075" t="s">
        <v>352</v>
      </c>
      <c r="J43" s="1076">
        <v>1</v>
      </c>
      <c r="K43" s="1074" t="s">
        <v>340</v>
      </c>
      <c r="L43" s="1077" t="s">
        <v>352</v>
      </c>
      <c r="M43" s="1078">
        <v>1</v>
      </c>
      <c r="N43" s="1079">
        <v>4.4659979629888031</v>
      </c>
      <c r="O43" s="1073" t="s">
        <v>3499</v>
      </c>
      <c r="P43" s="1077" t="s">
        <v>352</v>
      </c>
      <c r="Q43" s="1078">
        <v>1</v>
      </c>
      <c r="R43" s="1079">
        <v>4.4659979629888031</v>
      </c>
      <c r="S43" s="1073" t="s">
        <v>3499</v>
      </c>
      <c r="T43" s="1077">
        <v>491.23076923076923</v>
      </c>
      <c r="U43" s="1078">
        <v>1</v>
      </c>
      <c r="V43" s="1079">
        <v>4.4659979629888031</v>
      </c>
      <c r="W43" s="1073" t="s">
        <v>3499</v>
      </c>
      <c r="X43" s="1077" t="s">
        <v>352</v>
      </c>
      <c r="Y43" s="1078">
        <v>1</v>
      </c>
      <c r="Z43" s="1079">
        <v>4.4659979629888031</v>
      </c>
      <c r="AA43" s="1073" t="s">
        <v>3499</v>
      </c>
      <c r="AB43" s="1077">
        <v>1478.9743589743589</v>
      </c>
      <c r="AC43" s="1078">
        <v>1</v>
      </c>
      <c r="AD43" s="1079">
        <v>4.4659979629888031</v>
      </c>
      <c r="AE43" s="1073" t="s">
        <v>3499</v>
      </c>
      <c r="AF43" s="1077" t="s">
        <v>352</v>
      </c>
      <c r="AG43" s="1078">
        <v>1</v>
      </c>
      <c r="AH43" s="1079">
        <v>4.4659979629888031</v>
      </c>
      <c r="AI43" s="1073" t="s">
        <v>3499</v>
      </c>
      <c r="AJ43" s="1077" t="s">
        <v>352</v>
      </c>
      <c r="AK43" s="1078">
        <v>1</v>
      </c>
      <c r="AL43" s="1079">
        <v>6.3921483465084581</v>
      </c>
      <c r="AM43" s="1073" t="s">
        <v>3499</v>
      </c>
      <c r="AN43" s="1077">
        <v>824</v>
      </c>
      <c r="AO43" s="1078">
        <v>1</v>
      </c>
      <c r="AP43" s="1079">
        <v>6.3921483465084581</v>
      </c>
      <c r="AQ43" s="1073" t="s">
        <v>3499</v>
      </c>
      <c r="AR43" s="1077" t="s">
        <v>352</v>
      </c>
      <c r="AS43" s="1078">
        <v>1</v>
      </c>
      <c r="AT43" s="1079">
        <v>4.4659979629888031</v>
      </c>
      <c r="AU43" s="1073" t="s">
        <v>3499</v>
      </c>
      <c r="AV43" s="1077" t="s">
        <v>352</v>
      </c>
      <c r="AW43" s="1078">
        <v>1</v>
      </c>
      <c r="AX43" s="1079">
        <v>4.4659979629888031</v>
      </c>
      <c r="AY43" s="1073" t="s">
        <v>3499</v>
      </c>
      <c r="AZ43" s="1077" t="s">
        <v>352</v>
      </c>
      <c r="BA43" s="1078">
        <v>1</v>
      </c>
      <c r="BB43" s="1079">
        <v>4.4659979629888031</v>
      </c>
      <c r="BC43" s="1073" t="s">
        <v>3499</v>
      </c>
      <c r="BD43" s="1077">
        <v>2376.9230769230771</v>
      </c>
      <c r="BE43" s="1078">
        <v>1</v>
      </c>
      <c r="BF43" s="1079">
        <v>4.4659979629888031</v>
      </c>
      <c r="BG43" s="1073" t="s">
        <v>3499</v>
      </c>
      <c r="BH43" s="1077" t="s">
        <v>352</v>
      </c>
      <c r="BI43" s="1078">
        <v>1</v>
      </c>
      <c r="BJ43" s="1079">
        <v>4.4659979629888031</v>
      </c>
      <c r="BK43" s="1073" t="s">
        <v>3499</v>
      </c>
      <c r="BL43" s="1077" t="s">
        <v>352</v>
      </c>
      <c r="BM43" s="1078">
        <v>1</v>
      </c>
      <c r="BN43" s="1079">
        <v>4.4659979629888031</v>
      </c>
      <c r="BO43" s="1073" t="s">
        <v>3499</v>
      </c>
      <c r="BP43" s="1484">
        <v>13.150697590884674</v>
      </c>
      <c r="BQ43" s="1484"/>
      <c r="BR43" s="1482"/>
      <c r="BS43" s="1041" t="s">
        <v>2610</v>
      </c>
      <c r="BT43" s="1094">
        <v>3</v>
      </c>
      <c r="BU43" s="1094">
        <v>4</v>
      </c>
      <c r="BV43" s="1094">
        <v>1</v>
      </c>
      <c r="BW43" s="1094">
        <v>1</v>
      </c>
      <c r="BX43" s="1094">
        <v>1</v>
      </c>
      <c r="BY43" s="1094">
        <v>5</v>
      </c>
      <c r="BZ43" s="1089">
        <v>9</v>
      </c>
      <c r="CA43" s="1089">
        <v>3</v>
      </c>
      <c r="CB43" s="1093">
        <v>2.0477151450930107</v>
      </c>
      <c r="CC43" s="1093">
        <v>3.7126016008155203</v>
      </c>
      <c r="CD43" s="1093" t="s">
        <v>3494</v>
      </c>
      <c r="CE43" s="1095">
        <v>1.2</v>
      </c>
      <c r="CF43" s="1095">
        <v>1</v>
      </c>
      <c r="CG43" s="1095">
        <v>1</v>
      </c>
      <c r="CH43" s="1095">
        <v>1</v>
      </c>
      <c r="CI43" s="1095">
        <v>2</v>
      </c>
      <c r="CJ43" s="1095">
        <v>1</v>
      </c>
    </row>
    <row r="44" spans="1:88" ht="36">
      <c r="A44" s="1045" t="s">
        <v>769</v>
      </c>
      <c r="B44" s="1059" t="s">
        <v>469</v>
      </c>
      <c r="C44" s="1060" t="s">
        <v>469</v>
      </c>
      <c r="D44" s="1071" t="s">
        <v>470</v>
      </c>
      <c r="E44" s="1072" t="s">
        <v>352</v>
      </c>
      <c r="F44" s="1073" t="s">
        <v>3032</v>
      </c>
      <c r="G44" s="1074" t="s">
        <v>465</v>
      </c>
      <c r="H44" s="1075" t="s">
        <v>352</v>
      </c>
      <c r="I44" s="1075" t="s">
        <v>352</v>
      </c>
      <c r="J44" s="1076">
        <v>1</v>
      </c>
      <c r="K44" s="1074" t="s">
        <v>340</v>
      </c>
      <c r="L44" s="1077" t="s">
        <v>352</v>
      </c>
      <c r="M44" s="1078">
        <v>1</v>
      </c>
      <c r="N44" s="1079">
        <v>4.4659979629888031</v>
      </c>
      <c r="O44" s="1073" t="s">
        <v>3499</v>
      </c>
      <c r="P44" s="1077" t="s">
        <v>352</v>
      </c>
      <c r="Q44" s="1078">
        <v>1</v>
      </c>
      <c r="R44" s="1079">
        <v>4.4659979629888031</v>
      </c>
      <c r="S44" s="1073" t="s">
        <v>3499</v>
      </c>
      <c r="T44" s="1077" t="s">
        <v>352</v>
      </c>
      <c r="U44" s="1078">
        <v>1</v>
      </c>
      <c r="V44" s="1079">
        <v>4.4659979629888031</v>
      </c>
      <c r="W44" s="1073" t="s">
        <v>3499</v>
      </c>
      <c r="X44" s="1077">
        <v>532.16666666666663</v>
      </c>
      <c r="Y44" s="1078">
        <v>1</v>
      </c>
      <c r="Z44" s="1079">
        <v>4.4659979629888031</v>
      </c>
      <c r="AA44" s="1073" t="s">
        <v>3499</v>
      </c>
      <c r="AB44" s="1077" t="s">
        <v>352</v>
      </c>
      <c r="AC44" s="1078">
        <v>1</v>
      </c>
      <c r="AD44" s="1079">
        <v>4.4659979629888031</v>
      </c>
      <c r="AE44" s="1073" t="s">
        <v>3499</v>
      </c>
      <c r="AF44" s="1077">
        <v>1602.2222222222224</v>
      </c>
      <c r="AG44" s="1078">
        <v>1</v>
      </c>
      <c r="AH44" s="1079">
        <v>4.4659979629888031</v>
      </c>
      <c r="AI44" s="1073" t="s">
        <v>3499</v>
      </c>
      <c r="AJ44" s="1077">
        <v>892.66666666666663</v>
      </c>
      <c r="AK44" s="1078">
        <v>1</v>
      </c>
      <c r="AL44" s="1079">
        <v>6.3921483465084581</v>
      </c>
      <c r="AM44" s="1073" t="s">
        <v>3499</v>
      </c>
      <c r="AN44" s="1077" t="s">
        <v>352</v>
      </c>
      <c r="AO44" s="1078">
        <v>1</v>
      </c>
      <c r="AP44" s="1079">
        <v>6.3921483465084581</v>
      </c>
      <c r="AQ44" s="1073" t="s">
        <v>3499</v>
      </c>
      <c r="AR44" s="1077">
        <v>7438.8888888888896</v>
      </c>
      <c r="AS44" s="1078">
        <v>1</v>
      </c>
      <c r="AT44" s="1079">
        <v>4.4659979629888031</v>
      </c>
      <c r="AU44" s="1073" t="s">
        <v>3499</v>
      </c>
      <c r="AV44" s="1077" t="s">
        <v>352</v>
      </c>
      <c r="AW44" s="1078">
        <v>1</v>
      </c>
      <c r="AX44" s="1079">
        <v>4.4659979629888031</v>
      </c>
      <c r="AY44" s="1073" t="s">
        <v>3499</v>
      </c>
      <c r="AZ44" s="1077">
        <v>1854</v>
      </c>
      <c r="BA44" s="1078">
        <v>1</v>
      </c>
      <c r="BB44" s="1079">
        <v>4.4659979629888031</v>
      </c>
      <c r="BC44" s="1073" t="s">
        <v>3499</v>
      </c>
      <c r="BD44" s="1077" t="s">
        <v>352</v>
      </c>
      <c r="BE44" s="1078">
        <v>1</v>
      </c>
      <c r="BF44" s="1079">
        <v>4.4659979629888031</v>
      </c>
      <c r="BG44" s="1073" t="s">
        <v>3499</v>
      </c>
      <c r="BH44" s="1077">
        <v>3255.9444444444448</v>
      </c>
      <c r="BI44" s="1078">
        <v>1</v>
      </c>
      <c r="BJ44" s="1079">
        <v>4.4659979629888031</v>
      </c>
      <c r="BK44" s="1073" t="s">
        <v>3499</v>
      </c>
      <c r="BL44" s="1077">
        <v>3261.6666666666665</v>
      </c>
      <c r="BM44" s="1078">
        <v>1</v>
      </c>
      <c r="BN44" s="1079">
        <v>4.4659979629888031</v>
      </c>
      <c r="BO44" s="1073" t="s">
        <v>3499</v>
      </c>
      <c r="BP44" s="1484">
        <v>13.194869965884672</v>
      </c>
      <c r="BQ44" s="1484"/>
      <c r="BR44" s="1482"/>
      <c r="BS44" s="1041" t="s">
        <v>2610</v>
      </c>
      <c r="BT44" s="1094">
        <v>3</v>
      </c>
      <c r="BU44" s="1094">
        <v>4</v>
      </c>
      <c r="BV44" s="1094">
        <v>1</v>
      </c>
      <c r="BW44" s="1094">
        <v>1</v>
      </c>
      <c r="BX44" s="1094">
        <v>1</v>
      </c>
      <c r="BY44" s="1094">
        <v>5</v>
      </c>
      <c r="BZ44" s="1089">
        <v>9</v>
      </c>
      <c r="CA44" s="1089">
        <v>3</v>
      </c>
      <c r="CB44" s="1093">
        <v>2.0477151450930107</v>
      </c>
      <c r="CC44" s="1093">
        <v>3.7126016008155203</v>
      </c>
      <c r="CD44" s="1093" t="s">
        <v>3494</v>
      </c>
      <c r="CE44" s="1095">
        <v>1.2</v>
      </c>
      <c r="CF44" s="1095">
        <v>1</v>
      </c>
      <c r="CG44" s="1095">
        <v>1</v>
      </c>
      <c r="CH44" s="1095">
        <v>1</v>
      </c>
      <c r="CI44" s="1095">
        <v>2</v>
      </c>
      <c r="CJ44" s="1095">
        <v>1</v>
      </c>
    </row>
    <row r="45" spans="1:88">
      <c r="A45" s="1045" t="s">
        <v>2259</v>
      </c>
      <c r="B45" s="1059" t="s">
        <v>469</v>
      </c>
      <c r="C45" s="1060" t="s">
        <v>469</v>
      </c>
      <c r="D45" s="1071" t="s">
        <v>470</v>
      </c>
      <c r="E45" s="1072" t="s">
        <v>352</v>
      </c>
      <c r="F45" s="1073" t="s">
        <v>3256</v>
      </c>
      <c r="G45" s="1074" t="s">
        <v>465</v>
      </c>
      <c r="H45" s="1075" t="s">
        <v>352</v>
      </c>
      <c r="I45" s="1075" t="s">
        <v>352</v>
      </c>
      <c r="J45" s="1076">
        <v>0</v>
      </c>
      <c r="K45" s="1074" t="s">
        <v>339</v>
      </c>
      <c r="L45" s="1077">
        <v>5416.1619088761181</v>
      </c>
      <c r="M45" s="1078">
        <v>1</v>
      </c>
      <c r="N45" s="1079">
        <v>2.7657479888686751</v>
      </c>
      <c r="O45" s="1073" t="s">
        <v>3500</v>
      </c>
      <c r="P45" s="1077">
        <v>5891.0158001782938</v>
      </c>
      <c r="Q45" s="1078">
        <v>1</v>
      </c>
      <c r="R45" s="1079">
        <v>2.7657479888686751</v>
      </c>
      <c r="S45" s="1073" t="s">
        <v>3500</v>
      </c>
      <c r="T45" s="1077">
        <v>6460.027293491502</v>
      </c>
      <c r="U45" s="1078">
        <v>1</v>
      </c>
      <c r="V45" s="1079">
        <v>2.7657479888686751</v>
      </c>
      <c r="W45" s="1073" t="s">
        <v>3500</v>
      </c>
      <c r="X45" s="1077">
        <v>7021.869966844959</v>
      </c>
      <c r="Y45" s="1078">
        <v>1</v>
      </c>
      <c r="Z45" s="1079">
        <v>2.7657479888686751</v>
      </c>
      <c r="AA45" s="1073" t="s">
        <v>3500</v>
      </c>
      <c r="AB45" s="1077">
        <v>19449.544539544306</v>
      </c>
      <c r="AC45" s="1078">
        <v>1</v>
      </c>
      <c r="AD45" s="1079">
        <v>2.7657479888686751</v>
      </c>
      <c r="AE45" s="1073" t="s">
        <v>3500</v>
      </c>
      <c r="AF45" s="1077">
        <v>21141.113878673001</v>
      </c>
      <c r="AG45" s="1078">
        <v>1</v>
      </c>
      <c r="AH45" s="1079">
        <v>2.7657479888686751</v>
      </c>
      <c r="AI45" s="1073" t="s">
        <v>3500</v>
      </c>
      <c r="AJ45" s="1077">
        <v>11778.620589546385</v>
      </c>
      <c r="AK45" s="1078">
        <v>1</v>
      </c>
      <c r="AL45" s="1079">
        <v>2.7619790862579725</v>
      </c>
      <c r="AM45" s="1073" t="s">
        <v>3500</v>
      </c>
      <c r="AN45" s="1077">
        <v>10836.174814888971</v>
      </c>
      <c r="AO45" s="1078">
        <v>1</v>
      </c>
      <c r="AP45" s="1079">
        <v>2.7619790862579725</v>
      </c>
      <c r="AQ45" s="1073" t="s">
        <v>3500</v>
      </c>
      <c r="AR45" s="1077">
        <v>98155.171579553207</v>
      </c>
      <c r="AS45" s="1078">
        <v>1</v>
      </c>
      <c r="AT45" s="1079">
        <v>2.7657479888686751</v>
      </c>
      <c r="AU45" s="1073" t="s">
        <v>3500</v>
      </c>
      <c r="AV45" s="1077">
        <v>32613.448053447592</v>
      </c>
      <c r="AW45" s="1078">
        <v>1</v>
      </c>
      <c r="AX45" s="1079">
        <v>2.7657479888686751</v>
      </c>
      <c r="AY45" s="1073" t="s">
        <v>3500</v>
      </c>
      <c r="AZ45" s="1077">
        <v>24463.288916750182</v>
      </c>
      <c r="BA45" s="1078">
        <v>1</v>
      </c>
      <c r="BB45" s="1079">
        <v>2.7657479888686751</v>
      </c>
      <c r="BC45" s="1073" t="s">
        <v>3500</v>
      </c>
      <c r="BD45" s="1077">
        <v>31258.196581410495</v>
      </c>
      <c r="BE45" s="1078">
        <v>1</v>
      </c>
      <c r="BF45" s="1079">
        <v>2.7657479888686751</v>
      </c>
      <c r="BG45" s="1073" t="s">
        <v>3500</v>
      </c>
      <c r="BH45" s="1077">
        <v>42961.763560589061</v>
      </c>
      <c r="BI45" s="1078">
        <v>1</v>
      </c>
      <c r="BJ45" s="1079">
        <v>2.7657479888686751</v>
      </c>
      <c r="BK45" s="1073" t="s">
        <v>3500</v>
      </c>
      <c r="BL45" s="1077">
        <v>43037.267538727174</v>
      </c>
      <c r="BM45" s="1078">
        <v>1</v>
      </c>
      <c r="BN45" s="1079">
        <v>2.7657479888686751</v>
      </c>
      <c r="BO45" s="1073" t="s">
        <v>3500</v>
      </c>
      <c r="BP45" s="1484"/>
      <c r="BQ45" s="1484"/>
      <c r="BR45" s="1482"/>
      <c r="BS45" s="1041" t="s">
        <v>2342</v>
      </c>
      <c r="BT45" s="1094">
        <v>3</v>
      </c>
      <c r="BU45" s="1094">
        <v>4</v>
      </c>
      <c r="BV45" s="1094">
        <v>1</v>
      </c>
      <c r="BW45" s="1094">
        <v>1</v>
      </c>
      <c r="BX45" s="1094">
        <v>1</v>
      </c>
      <c r="BY45" s="1094">
        <v>5</v>
      </c>
      <c r="BZ45" s="1089">
        <v>6</v>
      </c>
      <c r="CA45" s="1089">
        <v>1.05</v>
      </c>
      <c r="CB45" s="1093">
        <v>2.0477151450930107</v>
      </c>
      <c r="CC45" s="1093">
        <v>2.0511146037913162</v>
      </c>
      <c r="CD45" s="1093" t="s">
        <v>3494</v>
      </c>
      <c r="CE45" s="1095">
        <v>1.2</v>
      </c>
      <c r="CF45" s="1095">
        <v>1</v>
      </c>
      <c r="CG45" s="1095">
        <v>1</v>
      </c>
      <c r="CH45" s="1095">
        <v>1</v>
      </c>
      <c r="CI45" s="1095">
        <v>2</v>
      </c>
      <c r="CJ45" s="1095">
        <v>1</v>
      </c>
    </row>
    <row r="46" spans="1:88" ht="36">
      <c r="A46" s="1045" t="s">
        <v>1856</v>
      </c>
      <c r="B46" s="1059" t="s">
        <v>469</v>
      </c>
      <c r="C46" s="1060" t="s">
        <v>469</v>
      </c>
      <c r="D46" s="1071" t="s">
        <v>470</v>
      </c>
      <c r="E46" s="1072" t="s">
        <v>352</v>
      </c>
      <c r="F46" s="1073" t="s">
        <v>1858</v>
      </c>
      <c r="G46" s="1074" t="s">
        <v>465</v>
      </c>
      <c r="H46" s="1075" t="s">
        <v>352</v>
      </c>
      <c r="I46" s="1075" t="s">
        <v>352</v>
      </c>
      <c r="J46" s="1076">
        <v>0</v>
      </c>
      <c r="K46" s="1074" t="s">
        <v>341</v>
      </c>
      <c r="L46" s="1077">
        <v>792.08239507403789</v>
      </c>
      <c r="M46" s="1078">
        <v>1</v>
      </c>
      <c r="N46" s="1079">
        <v>2.986341556362043</v>
      </c>
      <c r="O46" s="1073" t="s">
        <v>3501</v>
      </c>
      <c r="P46" s="1077">
        <v>854.90679396296628</v>
      </c>
      <c r="Q46" s="1078">
        <v>1</v>
      </c>
      <c r="R46" s="1079">
        <v>2.986341556362043</v>
      </c>
      <c r="S46" s="1073" t="s">
        <v>3501</v>
      </c>
      <c r="T46" s="1077">
        <v>925.92361624174646</v>
      </c>
      <c r="U46" s="1078">
        <v>1</v>
      </c>
      <c r="V46" s="1079">
        <v>2.986341556362043</v>
      </c>
      <c r="W46" s="1073" t="s">
        <v>3501</v>
      </c>
      <c r="X46" s="1077">
        <v>999.90145022798379</v>
      </c>
      <c r="Y46" s="1078">
        <v>1</v>
      </c>
      <c r="Z46" s="1079">
        <v>2.986341556362043</v>
      </c>
      <c r="AA46" s="1073" t="s">
        <v>3501</v>
      </c>
      <c r="AB46" s="1077">
        <v>3180.3897003902398</v>
      </c>
      <c r="AC46" s="1078">
        <v>1</v>
      </c>
      <c r="AD46" s="1079">
        <v>2.986341556362043</v>
      </c>
      <c r="AE46" s="1073" t="s">
        <v>3501</v>
      </c>
      <c r="AF46" s="1077">
        <v>3406.2005835152627</v>
      </c>
      <c r="AG46" s="1078">
        <v>1</v>
      </c>
      <c r="AH46" s="1079">
        <v>2.986341556362043</v>
      </c>
      <c r="AI46" s="1073" t="s">
        <v>3501</v>
      </c>
      <c r="AJ46" s="1077">
        <v>1966.5505596580169</v>
      </c>
      <c r="AK46" s="1078">
        <v>1</v>
      </c>
      <c r="AL46" s="1079">
        <v>3.204501913832877</v>
      </c>
      <c r="AM46" s="1073" t="s">
        <v>3501</v>
      </c>
      <c r="AN46" s="1077">
        <v>1840.74163905979</v>
      </c>
      <c r="AO46" s="1078">
        <v>1</v>
      </c>
      <c r="AP46" s="1079">
        <v>3.204501913832877</v>
      </c>
      <c r="AQ46" s="1073" t="s">
        <v>3501</v>
      </c>
      <c r="AR46" s="1077">
        <v>13765.458081595618</v>
      </c>
      <c r="AS46" s="1078">
        <v>1</v>
      </c>
      <c r="AT46" s="1079">
        <v>2.986341556362043</v>
      </c>
      <c r="AU46" s="1073" t="s">
        <v>3501</v>
      </c>
      <c r="AV46" s="1077">
        <v>141744.34147416311</v>
      </c>
      <c r="AW46" s="1078">
        <v>1</v>
      </c>
      <c r="AX46" s="1079">
        <v>2.986341556362043</v>
      </c>
      <c r="AY46" s="1073" t="s">
        <v>3501</v>
      </c>
      <c r="AZ46" s="1077">
        <v>3908.9928484591583</v>
      </c>
      <c r="BA46" s="1078">
        <v>1</v>
      </c>
      <c r="BB46" s="1079">
        <v>2.986341556362043</v>
      </c>
      <c r="BC46" s="1073" t="s">
        <v>3501</v>
      </c>
      <c r="BD46" s="1077">
        <v>5016.8876157661425</v>
      </c>
      <c r="BE46" s="1078">
        <v>1</v>
      </c>
      <c r="BF46" s="1079">
        <v>2.986341556362043</v>
      </c>
      <c r="BG46" s="1073" t="s">
        <v>3501</v>
      </c>
      <c r="BH46" s="1077">
        <v>9032.66852672399</v>
      </c>
      <c r="BI46" s="1078">
        <v>1</v>
      </c>
      <c r="BJ46" s="1079">
        <v>2.986341556362043</v>
      </c>
      <c r="BK46" s="1073" t="s">
        <v>3501</v>
      </c>
      <c r="BL46" s="1077">
        <v>9046.6244800933546</v>
      </c>
      <c r="BM46" s="1078">
        <v>1</v>
      </c>
      <c r="BN46" s="1079">
        <v>2.986341556362043</v>
      </c>
      <c r="BO46" s="1073" t="s">
        <v>3501</v>
      </c>
      <c r="BP46" s="1484"/>
      <c r="BQ46" s="1484"/>
      <c r="BR46" s="1482">
        <v>34.310200067850296</v>
      </c>
      <c r="BS46" s="1041" t="s">
        <v>2611</v>
      </c>
      <c r="BT46" s="1094">
        <v>4</v>
      </c>
      <c r="BU46" s="1094">
        <v>5</v>
      </c>
      <c r="BV46" s="1094" t="s">
        <v>194</v>
      </c>
      <c r="BW46" s="1094" t="s">
        <v>194</v>
      </c>
      <c r="BX46" s="1094" t="s">
        <v>194</v>
      </c>
      <c r="BY46" s="1094" t="s">
        <v>194</v>
      </c>
      <c r="BZ46" s="1089">
        <v>5</v>
      </c>
      <c r="CA46" s="1089">
        <v>2</v>
      </c>
      <c r="CB46" s="1093">
        <v>1.5598204153209623</v>
      </c>
      <c r="CC46" s="1093">
        <v>2.2783828565357878</v>
      </c>
      <c r="CD46" s="1093" t="s">
        <v>52</v>
      </c>
      <c r="CE46" s="1095">
        <v>1.5</v>
      </c>
      <c r="CF46" s="1095">
        <v>1</v>
      </c>
      <c r="CG46" s="1095">
        <v>1</v>
      </c>
      <c r="CH46" s="1095">
        <v>1</v>
      </c>
      <c r="CI46" s="1095">
        <v>1</v>
      </c>
      <c r="CJ46" s="1095">
        <v>1.2</v>
      </c>
    </row>
    <row r="47" spans="1:88">
      <c r="A47" s="1045">
        <v>490</v>
      </c>
      <c r="B47" s="1059" t="s">
        <v>620</v>
      </c>
      <c r="C47" s="1060" t="s">
        <v>469</v>
      </c>
      <c r="D47" s="1071" t="s">
        <v>352</v>
      </c>
      <c r="E47" s="1072" t="s">
        <v>471</v>
      </c>
      <c r="F47" s="1073" t="s">
        <v>245</v>
      </c>
      <c r="G47" s="1074" t="s">
        <v>352</v>
      </c>
      <c r="H47" s="1075" t="s">
        <v>246</v>
      </c>
      <c r="I47" s="1075" t="s">
        <v>618</v>
      </c>
      <c r="J47" s="1076" t="s">
        <v>352</v>
      </c>
      <c r="K47" s="1074" t="s">
        <v>604</v>
      </c>
      <c r="L47" s="1077">
        <v>25.667999999999999</v>
      </c>
      <c r="M47" s="1078">
        <v>1</v>
      </c>
      <c r="N47" s="1079">
        <v>2.0584659965726262</v>
      </c>
      <c r="O47" s="1073" t="s">
        <v>3502</v>
      </c>
      <c r="P47" s="1077">
        <v>25.667999999999999</v>
      </c>
      <c r="Q47" s="1078">
        <v>1</v>
      </c>
      <c r="R47" s="1079">
        <v>2.0584659965726262</v>
      </c>
      <c r="S47" s="1073" t="s">
        <v>3502</v>
      </c>
      <c r="T47" s="1077">
        <v>25.667999999999999</v>
      </c>
      <c r="U47" s="1078">
        <v>1</v>
      </c>
      <c r="V47" s="1079">
        <v>2.0584659965726262</v>
      </c>
      <c r="W47" s="1073" t="s">
        <v>3502</v>
      </c>
      <c r="X47" s="1077">
        <v>25.667999999999999</v>
      </c>
      <c r="Y47" s="1078">
        <v>1</v>
      </c>
      <c r="Z47" s="1079">
        <v>2.0584659965726262</v>
      </c>
      <c r="AA47" s="1073" t="s">
        <v>3502</v>
      </c>
      <c r="AB47" s="1077">
        <v>77.28</v>
      </c>
      <c r="AC47" s="1078">
        <v>1</v>
      </c>
      <c r="AD47" s="1079">
        <v>2.0584659965726262</v>
      </c>
      <c r="AE47" s="1073" t="s">
        <v>3502</v>
      </c>
      <c r="AF47" s="1077">
        <v>77.28</v>
      </c>
      <c r="AG47" s="1078">
        <v>1</v>
      </c>
      <c r="AH47" s="1079">
        <v>2.0584659965726262</v>
      </c>
      <c r="AI47" s="1073" t="s">
        <v>3502</v>
      </c>
      <c r="AJ47" s="1077">
        <v>42.989759999999997</v>
      </c>
      <c r="AK47" s="1078">
        <v>1</v>
      </c>
      <c r="AL47" s="1079">
        <v>1.0714359004449265</v>
      </c>
      <c r="AM47" s="1073" t="s">
        <v>3502</v>
      </c>
      <c r="AN47" s="1077">
        <v>42.989759999999997</v>
      </c>
      <c r="AO47" s="1078">
        <v>1</v>
      </c>
      <c r="AP47" s="1079">
        <v>1.0714359004449265</v>
      </c>
      <c r="AQ47" s="1073" t="s">
        <v>3502</v>
      </c>
      <c r="AR47" s="1077">
        <v>371.49600000000004</v>
      </c>
      <c r="AS47" s="1078">
        <v>1</v>
      </c>
      <c r="AT47" s="1079">
        <v>2.0584659965726262</v>
      </c>
      <c r="AU47" s="1073" t="s">
        <v>3502</v>
      </c>
      <c r="AV47" s="1077">
        <v>154.56</v>
      </c>
      <c r="AW47" s="1078">
        <v>1</v>
      </c>
      <c r="AX47" s="1079">
        <v>2.0584659965726262</v>
      </c>
      <c r="AY47" s="1073" t="s">
        <v>3502</v>
      </c>
      <c r="AZ47" s="1077">
        <v>89.424000000000007</v>
      </c>
      <c r="BA47" s="1078">
        <v>1</v>
      </c>
      <c r="BB47" s="1079">
        <v>2.0584659965726262</v>
      </c>
      <c r="BC47" s="1073" t="s">
        <v>3502</v>
      </c>
      <c r="BD47" s="1077">
        <v>124.2</v>
      </c>
      <c r="BE47" s="1078">
        <v>1</v>
      </c>
      <c r="BF47" s="1079">
        <v>2.0584659965726262</v>
      </c>
      <c r="BG47" s="1073" t="s">
        <v>3502</v>
      </c>
      <c r="BH47" s="1077">
        <v>157.04400000000001</v>
      </c>
      <c r="BI47" s="1078">
        <v>1</v>
      </c>
      <c r="BJ47" s="1079">
        <v>2.0584659965726262</v>
      </c>
      <c r="BK47" s="1073" t="s">
        <v>3502</v>
      </c>
      <c r="BL47" s="1077">
        <v>129.72</v>
      </c>
      <c r="BM47" s="1078">
        <v>1</v>
      </c>
      <c r="BN47" s="1079">
        <v>2.0584659965726262</v>
      </c>
      <c r="BO47" s="1073" t="s">
        <v>3502</v>
      </c>
      <c r="BP47" s="1484"/>
      <c r="BQ47" s="1484"/>
      <c r="BR47" s="1482">
        <v>0</v>
      </c>
      <c r="BS47" s="1041" t="s">
        <v>279</v>
      </c>
      <c r="BT47" s="1094">
        <v>1</v>
      </c>
      <c r="BU47" s="1094" t="s">
        <v>194</v>
      </c>
      <c r="BV47" s="1094" t="s">
        <v>194</v>
      </c>
      <c r="BW47" s="1094" t="s">
        <v>194</v>
      </c>
      <c r="BX47" s="1094" t="s">
        <v>194</v>
      </c>
      <c r="BY47" s="1094" t="s">
        <v>194</v>
      </c>
      <c r="BZ47" s="1089">
        <v>13</v>
      </c>
      <c r="CA47" s="1089">
        <v>1.05</v>
      </c>
      <c r="CB47" s="1093">
        <v>1</v>
      </c>
      <c r="CC47" s="1093">
        <v>1.05</v>
      </c>
      <c r="CD47" s="1093" t="s">
        <v>3503</v>
      </c>
      <c r="CE47" s="1095">
        <v>1</v>
      </c>
      <c r="CF47" s="1095">
        <v>1</v>
      </c>
      <c r="CG47" s="1095">
        <v>1</v>
      </c>
      <c r="CH47" s="1095">
        <v>1</v>
      </c>
      <c r="CI47" s="1095">
        <v>1</v>
      </c>
      <c r="CJ47" s="1095">
        <v>1</v>
      </c>
    </row>
    <row r="49" spans="6:67">
      <c r="L49" s="1080" t="s">
        <v>2546</v>
      </c>
      <c r="AB49" s="1080" t="s">
        <v>2644</v>
      </c>
      <c r="AF49" s="1080" t="s">
        <v>2644</v>
      </c>
      <c r="AJ49" s="1080" t="s">
        <v>2644</v>
      </c>
      <c r="AN49" s="1080" t="s">
        <v>2644</v>
      </c>
      <c r="AR49" s="1080" t="s">
        <v>2620</v>
      </c>
      <c r="AV49" s="1080" t="s">
        <v>2548</v>
      </c>
      <c r="AZ49" s="1080" t="s">
        <v>2644</v>
      </c>
      <c r="BD49" s="1080" t="s">
        <v>2644</v>
      </c>
      <c r="BH49" s="1080" t="s">
        <v>2644</v>
      </c>
      <c r="BL49" s="1080" t="s">
        <v>2644</v>
      </c>
    </row>
    <row r="50" spans="6:67">
      <c r="AV50" s="1080" t="s">
        <v>2549</v>
      </c>
    </row>
    <row r="52" spans="6:67">
      <c r="F52" s="1080" t="s">
        <v>2226</v>
      </c>
      <c r="K52" s="1080" t="s">
        <v>705</v>
      </c>
      <c r="L52" s="1080">
        <v>93</v>
      </c>
      <c r="P52" s="1080">
        <v>93</v>
      </c>
      <c r="T52" s="1080">
        <v>93</v>
      </c>
      <c r="X52" s="1080">
        <v>93</v>
      </c>
      <c r="AB52" s="1080">
        <v>280</v>
      </c>
      <c r="AF52" s="1080">
        <v>280</v>
      </c>
      <c r="AJ52" s="1080">
        <v>156</v>
      </c>
      <c r="AN52" s="1080">
        <v>156</v>
      </c>
      <c r="AR52" s="1080">
        <v>1300</v>
      </c>
      <c r="AV52" s="1080">
        <v>560</v>
      </c>
      <c r="AZ52" s="1080">
        <v>324</v>
      </c>
      <c r="BD52" s="1080">
        <v>450</v>
      </c>
      <c r="BH52" s="1080">
        <v>569</v>
      </c>
      <c r="BL52" s="1080">
        <v>570</v>
      </c>
    </row>
    <row r="53" spans="6:67">
      <c r="F53" s="1080" t="s">
        <v>1308</v>
      </c>
      <c r="K53" s="1080" t="s">
        <v>407</v>
      </c>
      <c r="L53" s="1080">
        <v>195</v>
      </c>
      <c r="P53" s="1080">
        <v>180</v>
      </c>
      <c r="T53" s="1080">
        <v>195</v>
      </c>
      <c r="X53" s="1080">
        <v>180</v>
      </c>
      <c r="AB53" s="1080">
        <v>195</v>
      </c>
      <c r="AF53" s="1080">
        <v>180</v>
      </c>
      <c r="AJ53" s="1080">
        <v>180</v>
      </c>
      <c r="AN53" s="1080">
        <v>195</v>
      </c>
      <c r="AR53" s="1080">
        <v>180</v>
      </c>
      <c r="AV53" s="1080">
        <v>195</v>
      </c>
      <c r="AZ53" s="1080">
        <v>180</v>
      </c>
      <c r="BD53" s="1080">
        <v>195</v>
      </c>
      <c r="BH53" s="1080">
        <v>180</v>
      </c>
      <c r="BL53" s="1080">
        <v>180</v>
      </c>
    </row>
    <row r="54" spans="6:67">
      <c r="F54" s="1080" t="s">
        <v>2621</v>
      </c>
      <c r="K54" s="1080" t="s">
        <v>340</v>
      </c>
      <c r="L54" s="1305">
        <v>476.92307692307691</v>
      </c>
      <c r="M54" s="1342"/>
      <c r="N54" s="1342"/>
      <c r="O54" s="1342"/>
      <c r="P54" s="1305">
        <v>516.66666666666663</v>
      </c>
      <c r="Q54" s="1342"/>
      <c r="R54" s="1342"/>
      <c r="S54" s="1342"/>
      <c r="T54" s="1305">
        <v>476.92307692307691</v>
      </c>
      <c r="U54" s="1342"/>
      <c r="V54" s="1342"/>
      <c r="W54" s="1342"/>
      <c r="X54" s="1305">
        <v>516.66666666666663</v>
      </c>
      <c r="Y54" s="1342"/>
      <c r="Z54" s="1342"/>
      <c r="AA54" s="1342"/>
      <c r="AB54" s="1305">
        <v>1435.8974358974358</v>
      </c>
      <c r="AC54" s="1342"/>
      <c r="AD54" s="1342"/>
      <c r="AE54" s="1342"/>
      <c r="AF54" s="1305">
        <v>1555.5555555555557</v>
      </c>
      <c r="AG54" s="1342"/>
      <c r="AH54" s="1342"/>
      <c r="AI54" s="1342"/>
      <c r="AJ54" s="1305">
        <v>866.66666666666663</v>
      </c>
      <c r="AK54" s="1342"/>
      <c r="AL54" s="1342"/>
      <c r="AM54" s="1342"/>
      <c r="AN54" s="1305">
        <v>800</v>
      </c>
      <c r="AO54" s="1342"/>
      <c r="AP54" s="1342"/>
      <c r="AQ54" s="1342"/>
      <c r="AR54" s="1305">
        <v>7222.2222222222226</v>
      </c>
      <c r="AS54" s="1342"/>
      <c r="AT54" s="1342"/>
      <c r="AU54" s="1342"/>
      <c r="AV54" s="1305">
        <v>2871.7948717948716</v>
      </c>
      <c r="AW54" s="1342"/>
      <c r="AX54" s="1342"/>
      <c r="AY54" s="1342"/>
      <c r="AZ54" s="1305">
        <v>1800</v>
      </c>
      <c r="BA54" s="1342"/>
      <c r="BB54" s="1342"/>
      <c r="BC54" s="1342"/>
      <c r="BD54" s="1305">
        <v>2307.6923076923076</v>
      </c>
      <c r="BE54" s="1342"/>
      <c r="BF54" s="1342"/>
      <c r="BG54" s="1342"/>
      <c r="BH54" s="1305">
        <v>3161.1111111111113</v>
      </c>
      <c r="BI54" s="1342"/>
      <c r="BJ54" s="1342"/>
      <c r="BK54" s="1342"/>
      <c r="BL54" s="1305">
        <v>3166.6666666666665</v>
      </c>
    </row>
    <row r="55" spans="6:67">
      <c r="L55" s="1080" t="s">
        <v>2622</v>
      </c>
      <c r="P55" s="1080" t="s">
        <v>2623</v>
      </c>
      <c r="T55" s="1080" t="s">
        <v>2622</v>
      </c>
      <c r="X55" s="1080" t="s">
        <v>2623</v>
      </c>
      <c r="AB55" s="1080" t="s">
        <v>2622</v>
      </c>
      <c r="AF55" s="1080" t="s">
        <v>2623</v>
      </c>
      <c r="AJ55" s="1080" t="s">
        <v>2623</v>
      </c>
      <c r="AN55" s="1080" t="s">
        <v>2622</v>
      </c>
      <c r="AR55" s="1080" t="s">
        <v>2623</v>
      </c>
      <c r="AV55" s="1080" t="s">
        <v>2622</v>
      </c>
      <c r="AZ55" s="1080" t="s">
        <v>2623</v>
      </c>
      <c r="BD55" s="1080" t="s">
        <v>2622</v>
      </c>
      <c r="BH55" s="1080" t="s">
        <v>2623</v>
      </c>
      <c r="BL55" s="1080" t="s">
        <v>2623</v>
      </c>
    </row>
    <row r="59" spans="6:67">
      <c r="L59" s="1335"/>
      <c r="M59" s="1336"/>
      <c r="N59" s="1336"/>
      <c r="O59" s="1336"/>
      <c r="P59" s="1335"/>
      <c r="Q59" s="1336"/>
      <c r="R59" s="1336"/>
      <c r="S59" s="1336"/>
      <c r="T59" s="1335"/>
      <c r="U59" s="1336"/>
      <c r="V59" s="1336"/>
      <c r="W59" s="1336"/>
      <c r="X59" s="1335"/>
      <c r="Y59" s="1336"/>
      <c r="Z59" s="1336"/>
      <c r="AA59" s="1336"/>
      <c r="AB59" s="1335"/>
      <c r="AC59" s="1336"/>
      <c r="AD59" s="1336"/>
      <c r="AE59" s="1336"/>
      <c r="AF59" s="1335"/>
      <c r="AG59" s="1336"/>
      <c r="AH59" s="1336"/>
      <c r="AI59" s="1336"/>
      <c r="AJ59" s="1335"/>
      <c r="AK59" s="1336"/>
      <c r="AL59" s="1336"/>
      <c r="AM59" s="1336"/>
      <c r="AN59" s="1335"/>
      <c r="AO59" s="1336"/>
      <c r="AP59" s="1336"/>
      <c r="AQ59" s="1336"/>
      <c r="AR59" s="1335"/>
      <c r="AS59" s="1336"/>
      <c r="AT59" s="1336"/>
      <c r="AU59" s="1336"/>
      <c r="AV59" s="1335"/>
      <c r="AW59" s="1336"/>
      <c r="AX59" s="1336"/>
      <c r="AY59" s="1336"/>
      <c r="AZ59" s="1335"/>
      <c r="BA59" s="1336"/>
      <c r="BB59" s="1336"/>
      <c r="BC59" s="1336"/>
      <c r="BD59" s="1335"/>
      <c r="BE59" s="1336"/>
      <c r="BF59" s="1336"/>
      <c r="BG59" s="1336"/>
      <c r="BH59" s="1335"/>
      <c r="BI59" s="1336"/>
      <c r="BJ59" s="1336"/>
      <c r="BK59" s="1336"/>
      <c r="BL59" s="1335"/>
      <c r="BM59" s="1336"/>
      <c r="BN59" s="1336"/>
      <c r="BO59" s="1336"/>
    </row>
    <row r="67" spans="12:12">
      <c r="L67" s="1305"/>
    </row>
    <row r="68" spans="12:12">
      <c r="L68" s="1305"/>
    </row>
    <row r="69" spans="12:12">
      <c r="L69" s="1305"/>
    </row>
  </sheetData>
  <mergeCells count="1">
    <mergeCell ref="BT1:BY1"/>
  </mergeCells>
  <conditionalFormatting sqref="D25:W25 D27:W27 D29:W29 D31:W31 D33:W33 D35:W35 D37:W37 D39:W39 D41:W41 D43:W43 D46:W46 D24:K24 D26:K26 D28:K28 D30:K30 D32:K32 D34:K34 D36:K36 D38:K38 D40:K40 D42:K42 D44:K44 D47:K47 M24:O24 M26:O26 M28:O28 M30:O30 M32:O32 M34:O34 M36:O36 M38:O38 M40:O40 M42:O42 M44:O44 M47:O47 Q24:W24 Q26:W26 Q28:W28 Q30:W30 Q32:W32 Q34:W34 Q36:W36 Q38:W38 Q40:W40 Q42:W42 Q44:W44 Q47:W47 X24:BO44 X46:BO47">
    <cfRule type="expression" dxfId="376" priority="29">
      <formula>MOD(ROW(),2)=0</formula>
    </cfRule>
  </conditionalFormatting>
  <conditionalFormatting sqref="L24 L26 L28 L30 L32 L34 L36 L38 L40 L42 L44 L47">
    <cfRule type="expression" dxfId="375" priority="28">
      <formula>MOD(ROW(),2)=0</formula>
    </cfRule>
  </conditionalFormatting>
  <conditionalFormatting sqref="P24 P26 P28 P30 P32 P34 P36 P38 P40 P42 P44 P47">
    <cfRule type="expression" dxfId="374" priority="27">
      <formula>MOD(ROW(),2)=0</formula>
    </cfRule>
  </conditionalFormatting>
  <conditionalFormatting sqref="BS24:BY44 BS46:BY47">
    <cfRule type="expression" dxfId="373" priority="26">
      <formula>MOD(ROW(),2)=0</formula>
    </cfRule>
  </conditionalFormatting>
  <conditionalFormatting sqref="BZ24:CJ44 BZ46:CJ47">
    <cfRule type="expression" dxfId="372" priority="25">
      <formula>MOD(ROW(),2)=0</formula>
    </cfRule>
  </conditionalFormatting>
  <conditionalFormatting sqref="D22:W22 D21:K21 D23:K23 M21:O21 M23:O23 Q21:W21 Q23:W23 X21:BO23">
    <cfRule type="expression" dxfId="371" priority="24">
      <formula>MOD(ROW(),2)=0</formula>
    </cfRule>
  </conditionalFormatting>
  <conditionalFormatting sqref="L21 L23">
    <cfRule type="expression" dxfId="370" priority="23">
      <formula>MOD(ROW(),2)=0</formula>
    </cfRule>
  </conditionalFormatting>
  <conditionalFormatting sqref="P21 P23">
    <cfRule type="expression" dxfId="369" priority="22">
      <formula>MOD(ROW(),2)=0</formula>
    </cfRule>
  </conditionalFormatting>
  <conditionalFormatting sqref="BS21:BY23">
    <cfRule type="expression" dxfId="368" priority="21">
      <formula>MOD(ROW(),2)=0</formula>
    </cfRule>
  </conditionalFormatting>
  <conditionalFormatting sqref="BZ21:CJ23">
    <cfRule type="expression" dxfId="367" priority="20">
      <formula>MOD(ROW(),2)=0</formula>
    </cfRule>
  </conditionalFormatting>
  <conditionalFormatting sqref="D45:K45 M45:O45 Q45:S45 U45:W45 Y45:AA45 AC45:AE45 AG45:AI45 AK45:AM45 AO45:AQ45 AS45:AU45 AW45:AY45 BA45:BC45 BE45:BG45 BI45:BK45 BM45:BO45">
    <cfRule type="expression" dxfId="366" priority="19">
      <formula>MOD(ROW(),2)=0</formula>
    </cfRule>
  </conditionalFormatting>
  <conditionalFormatting sqref="L45">
    <cfRule type="expression" dxfId="365" priority="18">
      <formula>MOD(ROW(),2)=0</formula>
    </cfRule>
  </conditionalFormatting>
  <conditionalFormatting sqref="BH45">
    <cfRule type="expression" dxfId="364" priority="3">
      <formula>MOD(ROW(),2)=0</formula>
    </cfRule>
  </conditionalFormatting>
  <conditionalFormatting sqref="BT45:BY45">
    <cfRule type="expression" dxfId="363" priority="16">
      <formula>MOD(ROW(),2)=0</formula>
    </cfRule>
  </conditionalFormatting>
  <conditionalFormatting sqref="BZ45:CJ45">
    <cfRule type="expression" dxfId="362" priority="15">
      <formula>MOD(ROW(),2)=0</formula>
    </cfRule>
  </conditionalFormatting>
  <conditionalFormatting sqref="P45">
    <cfRule type="expression" dxfId="361" priority="14">
      <formula>MOD(ROW(),2)=0</formula>
    </cfRule>
  </conditionalFormatting>
  <conditionalFormatting sqref="T45">
    <cfRule type="expression" dxfId="360" priority="13">
      <formula>MOD(ROW(),2)=0</formula>
    </cfRule>
  </conditionalFormatting>
  <conditionalFormatting sqref="X45">
    <cfRule type="expression" dxfId="359" priority="12">
      <formula>MOD(ROW(),2)=0</formula>
    </cfRule>
  </conditionalFormatting>
  <conditionalFormatting sqref="AB45">
    <cfRule type="expression" dxfId="358" priority="11">
      <formula>MOD(ROW(),2)=0</formula>
    </cfRule>
  </conditionalFormatting>
  <conditionalFormatting sqref="AF45">
    <cfRule type="expression" dxfId="357" priority="10">
      <formula>MOD(ROW(),2)=0</formula>
    </cfRule>
  </conditionalFormatting>
  <conditionalFormatting sqref="AJ45">
    <cfRule type="expression" dxfId="356" priority="9">
      <formula>MOD(ROW(),2)=0</formula>
    </cfRule>
  </conditionalFormatting>
  <conditionalFormatting sqref="AN45">
    <cfRule type="expression" dxfId="355" priority="8">
      <formula>MOD(ROW(),2)=0</formula>
    </cfRule>
  </conditionalFormatting>
  <conditionalFormatting sqref="AR45">
    <cfRule type="expression" dxfId="354" priority="7">
      <formula>MOD(ROW(),2)=0</formula>
    </cfRule>
  </conditionalFormatting>
  <conditionalFormatting sqref="AV45">
    <cfRule type="expression" dxfId="353" priority="6">
      <formula>MOD(ROW(),2)=0</formula>
    </cfRule>
  </conditionalFormatting>
  <conditionalFormatting sqref="AZ45">
    <cfRule type="expression" dxfId="352" priority="5">
      <formula>MOD(ROW(),2)=0</formula>
    </cfRule>
  </conditionalFormatting>
  <conditionalFormatting sqref="BD45">
    <cfRule type="expression" dxfId="351" priority="4">
      <formula>MOD(ROW(),2)=0</formula>
    </cfRule>
  </conditionalFormatting>
  <conditionalFormatting sqref="BL45">
    <cfRule type="expression" dxfId="350" priority="2">
      <formula>MOD(ROW(),2)=0</formula>
    </cfRule>
  </conditionalFormatting>
  <conditionalFormatting sqref="BS45">
    <cfRule type="expression" dxfId="349" priority="1">
      <formula>MOD(ROW(),2)=0</formula>
    </cfRule>
  </conditionalFormatting>
  <dataValidations count="12">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3 AW2:AW3 BE2:BE3 BA2:BA3 AO2:AO3 AG2:AG3 BI2:BI3 BM2:BM3 AS2:AS3 Q2:Q3 U2:U3 Y2:Y3 AC2:AC3 AK2:AK3 BM21:BM47 BI21:BI47 M21:M47 AG21:AG47 AO21:AO47 BA21:BA47 BE21:BE47 AS21:AS47 AW21:AW47 Q21:Q47 U21:U47 Y21:Y47 AC21:AC47 AK21:AK47" xr:uid="{94408637-5A1A-4715-8A30-5B9EF51BC799}"/>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3 AX2:AX3 BF2:BF3 BB2:BB3 AP2:AP3 AH2:AH3 BJ2:BJ3 BN2:BN3 AT2:AT3 R2:R3 V2:V3 Z2:Z3 AD2:AD3 AL2:AL3" xr:uid="{5E6DC622-BEC1-4934-A25F-D4C4FAA859AF}"/>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AI2:AI3 AY2:AY3 BC2:BC3 BO2:BO3 BK2:BK3 AQ2:AQ3 BG2:BG3 AU2:AU3 O2:O3 S2:S3 W2:W3 AA2:AA3 AE2:AE3 AM2:AM3 O21:O47 AQ21:AQ47 BO21:BO47 AY21:AY47 BK21:BK47 AI21:AI47 BG21:BG47 BC21:BC47 AU21:AU47 S21:S47 AA21:AA47 W21:W47 AE21:AE47 AM21:AM47" xr:uid="{3C9E05AB-F941-42D8-BAE6-D9541BB6C0E4}"/>
    <dataValidation allowBlank="1" showInputMessage="1" showErrorMessage="1" promptTitle="Do not change" prompt="This field is automatically updated from the names-list" sqref="BZ21:BZ47" xr:uid="{287597D4-32E5-4D15-8DCD-FF46CF12A69F}"/>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BT3" xr:uid="{DFC9FD8D-669A-4669-9A93-1EE48CC5197E}"/>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BY3" xr:uid="{71BBDC3A-87FC-4D10-A8CA-1C16FC299BC2}"/>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BX3" xr:uid="{ADBA9002-3761-4932-A6CF-FC89D96268A7}"/>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BW3" xr:uid="{4293E556-8ED1-482C-89D1-813C1A9E942C}"/>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BV3" xr:uid="{B69854C3-334A-47C8-8385-5F0B6C58B168}"/>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BU3" xr:uid="{FFA4097C-DEAF-4D9E-88EE-2E5EA44BACF5}"/>
    <dataValidation allowBlank="1" showInputMessage="1" showErrorMessage="1" prompt="Do not change." sqref="BZ3:CJ4" xr:uid="{34892EA6-CDBC-4A3A-9BBB-8128E10FB9E3}"/>
    <dataValidation allowBlank="1" showInputMessage="1" showErrorMessage="1" promptTitle="Remarks" prompt="A general comment (data source, calculation procedure, ...) can be made about each individual exchange. The remarks are added to the GeneralComment-field." sqref="BS3" xr:uid="{AA0AE2E6-DD82-4FCA-B028-E353E68CA8C2}"/>
  </dataValidations>
  <pageMargins left="0.78740157499999996" right="0.78740157499999996" top="0.984251969" bottom="0.984251969" header="0.4921259845" footer="0.4921259845"/>
  <pageSetup paperSize="9" scale="30" orientation="landscape" r:id="rId1"/>
  <headerFooter alignWithMargins="0"/>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38">
    <tabColor theme="6" tint="0.79998168889431442"/>
    <pageSetUpPr fitToPage="1"/>
  </sheetPr>
  <dimension ref="A1:BC32"/>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Row="1"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customWidth="1" outlineLevel="1"/>
    <col min="27" max="27" width="50.7109375" style="1107" customWidth="1" outlineLevel="1"/>
    <col min="28" max="28" width="4.7109375" style="1080" customWidth="1"/>
    <col min="29" max="29" width="12.7109375" style="1080" hidden="1" customWidth="1" outlineLevel="1" collapsed="1"/>
    <col min="30" max="31" width="5.7109375" style="1107" hidden="1" customWidth="1" outlineLevel="1"/>
    <col min="32" max="32" width="50.7109375" style="1107" hidden="1" customWidth="1" outlineLevel="1"/>
    <col min="33" max="33" width="12.7109375" style="1080" hidden="1" customWidth="1" outlineLevel="1"/>
    <col min="34" max="35" width="5.7109375" style="1107" hidden="1" customWidth="1" outlineLevel="1"/>
    <col min="36" max="36" width="50.7109375" style="1107" hidden="1" customWidth="1" outlineLevel="1"/>
    <col min="37" max="37" width="11.42578125" style="1080" collapsed="1"/>
    <col min="38" max="38" width="30.7109375" style="1192" customWidth="1"/>
    <col min="39" max="39" width="4.140625" style="1192" customWidth="1"/>
    <col min="40" max="40" width="4.42578125" style="1192" customWidth="1"/>
    <col min="41" max="41" width="4.28515625" style="1192" customWidth="1"/>
    <col min="42" max="42" width="4" style="1192" customWidth="1"/>
    <col min="43" max="43" width="3.7109375" style="1192" customWidth="1"/>
    <col min="44" max="44" width="4.28515625" style="1192" customWidth="1"/>
    <col min="45" max="45" width="3.42578125" style="1192" customWidth="1" outlineLevel="1"/>
    <col min="46" max="46" width="4.7109375" style="1080" customWidth="1" outlineLevel="1"/>
    <col min="47" max="48" width="5.42578125" style="1080" customWidth="1" outlineLevel="1"/>
    <col min="49" max="49" width="14.85546875" style="1080" customWidth="1" outlineLevel="1"/>
    <col min="50" max="50" width="4.28515625" style="1080" customWidth="1" outlineLevel="1"/>
    <col min="51" max="51" width="4" style="1080" customWidth="1" outlineLevel="1"/>
    <col min="52" max="53" width="4.42578125" style="1080" customWidth="1" outlineLevel="1"/>
    <col min="54" max="54" width="4.28515625" style="1080" customWidth="1" outlineLevel="1"/>
    <col min="55" max="55" width="4.42578125" style="1080" customWidth="1" outlineLevel="1"/>
    <col min="56" max="16384" width="11.42578125" style="1203"/>
  </cols>
  <sheetData>
    <row r="1" spans="1:55">
      <c r="A1" s="1041"/>
      <c r="B1" s="1042"/>
      <c r="C1" s="1043"/>
      <c r="D1" s="1041"/>
      <c r="E1" s="1041"/>
      <c r="F1" s="1044" t="s">
        <v>456</v>
      </c>
      <c r="G1" s="1041"/>
      <c r="H1" s="1041"/>
      <c r="I1" s="1041"/>
      <c r="J1" s="1041"/>
      <c r="K1" s="1041"/>
      <c r="L1" s="1045">
        <v>32080</v>
      </c>
      <c r="M1" s="1046"/>
      <c r="N1" s="1046"/>
      <c r="O1" s="1046"/>
      <c r="P1" s="1045" t="s">
        <v>1777</v>
      </c>
      <c r="Q1" s="1046"/>
      <c r="R1" s="1046"/>
      <c r="S1" s="1046"/>
      <c r="T1" s="1045">
        <v>32076</v>
      </c>
      <c r="U1" s="1046"/>
      <c r="V1" s="1046"/>
      <c r="W1" s="1046"/>
      <c r="X1" s="1045" t="s">
        <v>1477</v>
      </c>
      <c r="Y1" s="1046"/>
      <c r="Z1" s="1046"/>
      <c r="AA1" s="1046"/>
      <c r="AC1" s="1045">
        <v>32130</v>
      </c>
      <c r="AD1" s="1046"/>
      <c r="AE1" s="1046"/>
      <c r="AF1" s="1046"/>
      <c r="AG1" s="1045">
        <v>32131</v>
      </c>
      <c r="AH1" s="1046"/>
      <c r="AI1" s="1046"/>
      <c r="AJ1" s="1046"/>
      <c r="AL1" s="1080"/>
      <c r="AM1" s="1523"/>
      <c r="AN1" s="1523"/>
      <c r="AO1" s="1523"/>
      <c r="AP1" s="1523"/>
      <c r="AQ1" s="1523"/>
      <c r="AR1" s="1523"/>
      <c r="AS1" s="1081"/>
      <c r="AT1" s="1081"/>
      <c r="AU1" s="1081"/>
      <c r="AV1" s="1081"/>
      <c r="AW1" s="1081"/>
    </row>
    <row r="2" spans="1:55">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C2" s="1047">
        <v>3707</v>
      </c>
      <c r="AD2" s="1048">
        <v>3708</v>
      </c>
      <c r="AE2" s="1048">
        <v>3709</v>
      </c>
      <c r="AF2" s="1049">
        <v>3792</v>
      </c>
      <c r="AG2" s="1047">
        <v>3707</v>
      </c>
      <c r="AH2" s="1048">
        <v>3708</v>
      </c>
      <c r="AI2" s="1048">
        <v>3709</v>
      </c>
      <c r="AJ2" s="1049">
        <v>3792</v>
      </c>
      <c r="AL2" s="1081"/>
      <c r="AM2" s="1081"/>
      <c r="AN2" s="1081"/>
      <c r="AO2" s="1081"/>
      <c r="AP2" s="1081"/>
      <c r="AQ2" s="1081"/>
      <c r="AR2" s="1081"/>
      <c r="AS2" s="1081"/>
    </row>
    <row r="3" spans="1:55" ht="93" customHeight="1">
      <c r="A3" s="1050" t="s">
        <v>344</v>
      </c>
      <c r="B3" s="1051"/>
      <c r="C3" s="1043">
        <v>401</v>
      </c>
      <c r="D3" s="1052" t="s">
        <v>458</v>
      </c>
      <c r="E3" s="1052" t="s">
        <v>459</v>
      </c>
      <c r="F3" s="1053" t="s">
        <v>460</v>
      </c>
      <c r="G3" s="1052" t="s">
        <v>461</v>
      </c>
      <c r="H3" s="1052" t="s">
        <v>462</v>
      </c>
      <c r="I3" s="1052" t="s">
        <v>463</v>
      </c>
      <c r="J3" s="1052" t="s">
        <v>464</v>
      </c>
      <c r="K3" s="1052" t="s">
        <v>337</v>
      </c>
      <c r="L3" s="1054" t="s">
        <v>54</v>
      </c>
      <c r="M3" s="1055" t="s">
        <v>187</v>
      </c>
      <c r="N3" s="1055" t="s">
        <v>188</v>
      </c>
      <c r="O3" s="1056" t="s">
        <v>492</v>
      </c>
      <c r="P3" s="1054" t="s">
        <v>1556</v>
      </c>
      <c r="Q3" s="1055" t="s">
        <v>187</v>
      </c>
      <c r="R3" s="1055" t="s">
        <v>188</v>
      </c>
      <c r="S3" s="1056" t="s">
        <v>492</v>
      </c>
      <c r="T3" s="1054" t="s">
        <v>55</v>
      </c>
      <c r="U3" s="1055" t="s">
        <v>187</v>
      </c>
      <c r="V3" s="1055" t="s">
        <v>188</v>
      </c>
      <c r="W3" s="1056" t="s">
        <v>492</v>
      </c>
      <c r="X3" s="1054" t="s">
        <v>1476</v>
      </c>
      <c r="Y3" s="1055" t="s">
        <v>187</v>
      </c>
      <c r="Z3" s="1055" t="s">
        <v>188</v>
      </c>
      <c r="AA3" s="1056" t="s">
        <v>492</v>
      </c>
      <c r="AC3" s="1054" t="s">
        <v>3504</v>
      </c>
      <c r="AD3" s="1055" t="s">
        <v>187</v>
      </c>
      <c r="AE3" s="1055" t="s">
        <v>188</v>
      </c>
      <c r="AF3" s="1056" t="s">
        <v>492</v>
      </c>
      <c r="AG3" s="1054" t="s">
        <v>3505</v>
      </c>
      <c r="AH3" s="1055" t="s">
        <v>187</v>
      </c>
      <c r="AI3" s="1055" t="s">
        <v>188</v>
      </c>
      <c r="AJ3" s="1056" t="s">
        <v>492</v>
      </c>
      <c r="AK3" s="1080" t="s">
        <v>679</v>
      </c>
      <c r="AL3" s="1082" t="s">
        <v>1953</v>
      </c>
      <c r="AM3" s="1083" t="s">
        <v>1954</v>
      </c>
      <c r="AN3" s="1083" t="s">
        <v>1955</v>
      </c>
      <c r="AO3" s="1083" t="s">
        <v>1956</v>
      </c>
      <c r="AP3" s="1083" t="s">
        <v>1957</v>
      </c>
      <c r="AQ3" s="1083" t="s">
        <v>1958</v>
      </c>
      <c r="AR3" s="1083" t="s">
        <v>1959</v>
      </c>
      <c r="AS3" s="1084" t="s">
        <v>180</v>
      </c>
      <c r="AT3" s="1084" t="s">
        <v>1960</v>
      </c>
      <c r="AU3" s="1084" t="s">
        <v>182</v>
      </c>
      <c r="AV3" s="1084" t="s">
        <v>332</v>
      </c>
      <c r="AW3" s="1084" t="s">
        <v>1961</v>
      </c>
      <c r="AX3" s="1085" t="s">
        <v>1954</v>
      </c>
      <c r="AY3" s="1085" t="s">
        <v>1955</v>
      </c>
      <c r="AZ3" s="1085" t="s">
        <v>1956</v>
      </c>
      <c r="BA3" s="1085" t="s">
        <v>1957</v>
      </c>
      <c r="BB3" s="1085" t="s">
        <v>1958</v>
      </c>
      <c r="BC3" s="1085" t="s">
        <v>1959</v>
      </c>
    </row>
    <row r="4" spans="1:55" ht="13.5" customHeight="1">
      <c r="A4" s="1041"/>
      <c r="B4" s="1051"/>
      <c r="C4" s="1043">
        <v>662</v>
      </c>
      <c r="D4" s="1053"/>
      <c r="E4" s="1053"/>
      <c r="F4" s="1053" t="s">
        <v>461</v>
      </c>
      <c r="G4" s="1053"/>
      <c r="H4" s="1053"/>
      <c r="I4" s="1053"/>
      <c r="J4" s="1053"/>
      <c r="K4" s="1053"/>
      <c r="L4" s="1054" t="s">
        <v>336</v>
      </c>
      <c r="M4" s="1057">
        <v>0</v>
      </c>
      <c r="N4" s="1057">
        <v>0</v>
      </c>
      <c r="O4" s="1058">
        <v>0</v>
      </c>
      <c r="P4" s="1054" t="s">
        <v>336</v>
      </c>
      <c r="Q4" s="1057">
        <v>0</v>
      </c>
      <c r="R4" s="1057">
        <v>0</v>
      </c>
      <c r="S4" s="1058">
        <v>0</v>
      </c>
      <c r="T4" s="1054" t="s">
        <v>336</v>
      </c>
      <c r="U4" s="1057">
        <v>0</v>
      </c>
      <c r="V4" s="1057">
        <v>0</v>
      </c>
      <c r="W4" s="1058">
        <v>0</v>
      </c>
      <c r="X4" s="1054" t="s">
        <v>336</v>
      </c>
      <c r="Y4" s="1057">
        <v>0</v>
      </c>
      <c r="Z4" s="1057">
        <v>0</v>
      </c>
      <c r="AA4" s="1058">
        <v>0</v>
      </c>
      <c r="AC4" s="1054" t="s">
        <v>336</v>
      </c>
      <c r="AD4" s="1057">
        <v>0</v>
      </c>
      <c r="AE4" s="1057">
        <v>0</v>
      </c>
      <c r="AF4" s="1058">
        <v>0</v>
      </c>
      <c r="AG4" s="1054" t="s">
        <v>336</v>
      </c>
      <c r="AH4" s="1057"/>
      <c r="AI4" s="1057"/>
      <c r="AJ4" s="1058"/>
      <c r="AL4" s="1086"/>
      <c r="AM4" s="1087" t="s">
        <v>192</v>
      </c>
      <c r="AN4" s="1082"/>
      <c r="AO4" s="1082"/>
      <c r="AP4" s="1082"/>
      <c r="AQ4" s="1082"/>
      <c r="AR4" s="1082"/>
      <c r="AS4" s="1088"/>
      <c r="AT4" s="1088"/>
      <c r="AU4" s="1088" t="s">
        <v>190</v>
      </c>
      <c r="AV4" s="1088" t="s">
        <v>190</v>
      </c>
      <c r="AW4" s="1089"/>
      <c r="AX4" s="1090"/>
      <c r="AY4" s="1090"/>
      <c r="AZ4" s="1090"/>
      <c r="BA4" s="1090"/>
      <c r="BB4" s="1090"/>
      <c r="BC4" s="1090"/>
    </row>
    <row r="5" spans="1:55">
      <c r="A5" s="1041"/>
      <c r="B5" s="1051"/>
      <c r="C5" s="1043">
        <v>493</v>
      </c>
      <c r="D5" s="1053"/>
      <c r="E5" s="1053"/>
      <c r="F5" s="1053" t="s">
        <v>464</v>
      </c>
      <c r="G5" s="1053"/>
      <c r="H5" s="1053"/>
      <c r="I5" s="1053"/>
      <c r="J5" s="1053"/>
      <c r="K5" s="1053"/>
      <c r="L5" s="1054">
        <v>1</v>
      </c>
      <c r="M5" s="1057">
        <v>0</v>
      </c>
      <c r="N5" s="1057">
        <v>0</v>
      </c>
      <c r="O5" s="1058">
        <v>0</v>
      </c>
      <c r="P5" s="1054">
        <v>1</v>
      </c>
      <c r="Q5" s="1057">
        <v>0</v>
      </c>
      <c r="R5" s="1057">
        <v>0</v>
      </c>
      <c r="S5" s="1058">
        <v>0</v>
      </c>
      <c r="T5" s="1054">
        <v>1</v>
      </c>
      <c r="U5" s="1057">
        <v>0</v>
      </c>
      <c r="V5" s="1057">
        <v>0</v>
      </c>
      <c r="W5" s="1058">
        <v>0</v>
      </c>
      <c r="X5" s="1054">
        <v>1</v>
      </c>
      <c r="Y5" s="1057">
        <v>0</v>
      </c>
      <c r="Z5" s="1057">
        <v>0</v>
      </c>
      <c r="AA5" s="1058">
        <v>0</v>
      </c>
      <c r="AC5" s="1054">
        <v>1</v>
      </c>
      <c r="AD5" s="1057">
        <v>0</v>
      </c>
      <c r="AE5" s="1057">
        <v>0</v>
      </c>
      <c r="AF5" s="1058">
        <v>0</v>
      </c>
      <c r="AG5" s="1054">
        <v>1</v>
      </c>
      <c r="AH5" s="1057"/>
      <c r="AI5" s="1057"/>
      <c r="AJ5" s="1058"/>
      <c r="AL5" s="1086"/>
      <c r="AM5" s="1082"/>
      <c r="AN5" s="1082"/>
      <c r="AO5" s="1082"/>
      <c r="AP5" s="1082"/>
      <c r="AQ5" s="1082"/>
      <c r="AR5" s="1082"/>
      <c r="AS5" s="1089"/>
      <c r="AT5" s="1089"/>
      <c r="AU5" s="1089"/>
      <c r="AV5" s="1089"/>
      <c r="AW5" s="1089"/>
      <c r="AX5" s="1090"/>
      <c r="AY5" s="1090"/>
      <c r="AZ5" s="1090"/>
      <c r="BA5" s="1090"/>
      <c r="BB5" s="1090"/>
      <c r="BC5" s="1090"/>
    </row>
    <row r="6" spans="1:55">
      <c r="A6" s="1041"/>
      <c r="B6" s="1051"/>
      <c r="C6" s="1043">
        <v>403</v>
      </c>
      <c r="D6" s="1053"/>
      <c r="E6" s="1053"/>
      <c r="F6" s="1053" t="s">
        <v>337</v>
      </c>
      <c r="G6" s="1053"/>
      <c r="H6" s="1053"/>
      <c r="I6" s="1053"/>
      <c r="J6" s="1053"/>
      <c r="K6" s="1053"/>
      <c r="L6" s="1054" t="s">
        <v>466</v>
      </c>
      <c r="M6" s="1057">
        <v>0</v>
      </c>
      <c r="N6" s="1057">
        <v>0</v>
      </c>
      <c r="O6" s="1058">
        <v>0</v>
      </c>
      <c r="P6" s="1054" t="s">
        <v>466</v>
      </c>
      <c r="Q6" s="1057">
        <v>0</v>
      </c>
      <c r="R6" s="1057">
        <v>0</v>
      </c>
      <c r="S6" s="1058">
        <v>0</v>
      </c>
      <c r="T6" s="1054" t="s">
        <v>466</v>
      </c>
      <c r="U6" s="1057">
        <v>0</v>
      </c>
      <c r="V6" s="1057">
        <v>0</v>
      </c>
      <c r="W6" s="1058">
        <v>0</v>
      </c>
      <c r="X6" s="1054" t="s">
        <v>466</v>
      </c>
      <c r="Y6" s="1057">
        <v>0</v>
      </c>
      <c r="Z6" s="1057">
        <v>0</v>
      </c>
      <c r="AA6" s="1058">
        <v>0</v>
      </c>
      <c r="AC6" s="1054" t="s">
        <v>466</v>
      </c>
      <c r="AD6" s="1057">
        <v>0</v>
      </c>
      <c r="AE6" s="1057">
        <v>0</v>
      </c>
      <c r="AF6" s="1058">
        <v>0</v>
      </c>
      <c r="AG6" s="1054" t="s">
        <v>466</v>
      </c>
      <c r="AH6" s="1057"/>
      <c r="AI6" s="1057"/>
      <c r="AJ6" s="1058"/>
      <c r="AK6" s="1080" t="s">
        <v>339</v>
      </c>
      <c r="AL6" s="1086"/>
      <c r="AM6" s="1091"/>
      <c r="AN6" s="1091"/>
      <c r="AO6" s="1091"/>
      <c r="AP6" s="1091"/>
      <c r="AQ6" s="1091"/>
      <c r="AR6" s="1091"/>
      <c r="AS6" s="1089"/>
      <c r="AT6" s="1089"/>
      <c r="AU6" s="1092"/>
      <c r="AV6" s="1092"/>
      <c r="AW6" s="1093"/>
      <c r="AX6" s="1090"/>
      <c r="AY6" s="1090"/>
      <c r="AZ6" s="1090"/>
      <c r="BA6" s="1090"/>
      <c r="BB6" s="1090"/>
      <c r="BC6" s="1090"/>
    </row>
    <row r="7" spans="1:55" ht="24">
      <c r="A7" s="1045">
        <v>32080</v>
      </c>
      <c r="B7" s="1059"/>
      <c r="C7" s="1060"/>
      <c r="D7" s="1061" t="s">
        <v>352</v>
      </c>
      <c r="E7" s="1062">
        <v>0</v>
      </c>
      <c r="F7" s="1063" t="s">
        <v>54</v>
      </c>
      <c r="G7" s="1064" t="s">
        <v>336</v>
      </c>
      <c r="H7" s="1065" t="s">
        <v>352</v>
      </c>
      <c r="I7" s="1065" t="s">
        <v>352</v>
      </c>
      <c r="J7" s="1066">
        <v>1</v>
      </c>
      <c r="K7" s="1064" t="s">
        <v>466</v>
      </c>
      <c r="L7" s="1067">
        <v>1</v>
      </c>
      <c r="M7" s="1068"/>
      <c r="N7" s="1069"/>
      <c r="O7" s="1070"/>
      <c r="P7" s="1067">
        <v>0</v>
      </c>
      <c r="Q7" s="1068"/>
      <c r="R7" s="1069"/>
      <c r="S7" s="1070"/>
      <c r="T7" s="1067">
        <v>0</v>
      </c>
      <c r="U7" s="1068"/>
      <c r="V7" s="1069"/>
      <c r="W7" s="1070"/>
      <c r="X7" s="1067">
        <v>0</v>
      </c>
      <c r="Y7" s="1068"/>
      <c r="Z7" s="1069"/>
      <c r="AA7" s="1070"/>
      <c r="AC7" s="1067">
        <v>0</v>
      </c>
      <c r="AD7" s="1068"/>
      <c r="AE7" s="1069"/>
      <c r="AF7" s="1070"/>
      <c r="AG7" s="1067">
        <v>0</v>
      </c>
      <c r="AH7" s="1068"/>
      <c r="AI7" s="1069"/>
      <c r="AJ7" s="1070"/>
      <c r="AL7" s="1086"/>
      <c r="AM7" s="1082"/>
      <c r="AN7" s="1082"/>
      <c r="AO7" s="1082"/>
      <c r="AP7" s="1082"/>
      <c r="AQ7" s="1082"/>
      <c r="AR7" s="1082"/>
      <c r="AS7" s="1089"/>
      <c r="AT7" s="1089"/>
      <c r="AU7" s="1089"/>
      <c r="AV7" s="1089"/>
      <c r="AW7" s="1089"/>
      <c r="AX7" s="1089"/>
      <c r="AY7" s="1089"/>
      <c r="AZ7" s="1089"/>
      <c r="BA7" s="1089"/>
      <c r="BB7" s="1089"/>
      <c r="BC7" s="1089"/>
    </row>
    <row r="8" spans="1:55" ht="24">
      <c r="A8" s="1045" t="s">
        <v>1777</v>
      </c>
      <c r="B8" s="1059"/>
      <c r="C8" s="1060"/>
      <c r="D8" s="1061" t="s">
        <v>352</v>
      </c>
      <c r="E8" s="1062">
        <v>0</v>
      </c>
      <c r="F8" s="1063" t="s">
        <v>1556</v>
      </c>
      <c r="G8" s="1064" t="s">
        <v>336</v>
      </c>
      <c r="H8" s="1065" t="s">
        <v>352</v>
      </c>
      <c r="I8" s="1065" t="s">
        <v>352</v>
      </c>
      <c r="J8" s="1066">
        <v>1</v>
      </c>
      <c r="K8" s="1064" t="s">
        <v>466</v>
      </c>
      <c r="L8" s="1067">
        <v>0</v>
      </c>
      <c r="M8" s="1068"/>
      <c r="N8" s="1069"/>
      <c r="O8" s="1070"/>
      <c r="P8" s="1067">
        <v>1</v>
      </c>
      <c r="Q8" s="1068"/>
      <c r="R8" s="1069"/>
      <c r="S8" s="1070"/>
      <c r="T8" s="1067">
        <v>0</v>
      </c>
      <c r="U8" s="1068"/>
      <c r="V8" s="1069"/>
      <c r="W8" s="1070"/>
      <c r="X8" s="1067">
        <v>0</v>
      </c>
      <c r="Y8" s="1068"/>
      <c r="Z8" s="1069"/>
      <c r="AA8" s="1070"/>
      <c r="AC8" s="1067">
        <v>0</v>
      </c>
      <c r="AD8" s="1068"/>
      <c r="AE8" s="1069"/>
      <c r="AF8" s="1070"/>
      <c r="AG8" s="1067">
        <v>0</v>
      </c>
      <c r="AH8" s="1068"/>
      <c r="AI8" s="1069"/>
      <c r="AJ8" s="1070"/>
      <c r="AL8" s="1086"/>
      <c r="AM8" s="1082"/>
      <c r="AN8" s="1082"/>
      <c r="AO8" s="1082"/>
      <c r="AP8" s="1082"/>
      <c r="AQ8" s="1082"/>
      <c r="AR8" s="1082"/>
      <c r="AS8" s="1089"/>
      <c r="AT8" s="1089"/>
      <c r="AU8" s="1089"/>
      <c r="AV8" s="1089"/>
      <c r="AW8" s="1089"/>
      <c r="AX8" s="1089"/>
      <c r="AY8" s="1089"/>
      <c r="AZ8" s="1089"/>
      <c r="BA8" s="1089"/>
      <c r="BB8" s="1089"/>
      <c r="BC8" s="1089"/>
    </row>
    <row r="9" spans="1:55" ht="24">
      <c r="A9" s="1045">
        <v>32076</v>
      </c>
      <c r="B9" s="1059"/>
      <c r="C9" s="1060"/>
      <c r="D9" s="1061" t="s">
        <v>352</v>
      </c>
      <c r="E9" s="1062">
        <v>0</v>
      </c>
      <c r="F9" s="1063" t="s">
        <v>55</v>
      </c>
      <c r="G9" s="1064" t="s">
        <v>336</v>
      </c>
      <c r="H9" s="1065" t="s">
        <v>352</v>
      </c>
      <c r="I9" s="1065" t="s">
        <v>352</v>
      </c>
      <c r="J9" s="1066">
        <v>1</v>
      </c>
      <c r="K9" s="1064" t="s">
        <v>466</v>
      </c>
      <c r="L9" s="1067">
        <v>0</v>
      </c>
      <c r="M9" s="1068"/>
      <c r="N9" s="1069"/>
      <c r="O9" s="1070"/>
      <c r="P9" s="1067">
        <v>0</v>
      </c>
      <c r="Q9" s="1068"/>
      <c r="R9" s="1069"/>
      <c r="S9" s="1070"/>
      <c r="T9" s="1067">
        <v>1</v>
      </c>
      <c r="U9" s="1068"/>
      <c r="V9" s="1069"/>
      <c r="W9" s="1070"/>
      <c r="X9" s="1067">
        <v>0</v>
      </c>
      <c r="Y9" s="1068"/>
      <c r="Z9" s="1069"/>
      <c r="AA9" s="1070"/>
      <c r="AC9" s="1067">
        <v>0</v>
      </c>
      <c r="AD9" s="1068"/>
      <c r="AE9" s="1069"/>
      <c r="AF9" s="1070"/>
      <c r="AG9" s="1067">
        <v>0</v>
      </c>
      <c r="AH9" s="1068"/>
      <c r="AI9" s="1069"/>
      <c r="AJ9" s="1070"/>
      <c r="AL9" s="1086"/>
      <c r="AM9" s="1082"/>
      <c r="AN9" s="1082"/>
      <c r="AO9" s="1082"/>
      <c r="AP9" s="1082"/>
      <c r="AQ9" s="1082"/>
      <c r="AR9" s="1082"/>
      <c r="AS9" s="1089"/>
      <c r="AT9" s="1089"/>
      <c r="AU9" s="1089"/>
      <c r="AV9" s="1089"/>
      <c r="AW9" s="1089"/>
      <c r="AX9" s="1089"/>
      <c r="AY9" s="1089"/>
      <c r="AZ9" s="1089"/>
      <c r="BA9" s="1089"/>
      <c r="BB9" s="1089"/>
      <c r="BC9" s="1089"/>
    </row>
    <row r="10" spans="1:55" ht="24">
      <c r="A10" s="1045" t="s">
        <v>1477</v>
      </c>
      <c r="B10" s="1059"/>
      <c r="C10" s="1060"/>
      <c r="D10" s="1061" t="s">
        <v>352</v>
      </c>
      <c r="E10" s="1062">
        <v>0</v>
      </c>
      <c r="F10" s="1063" t="s">
        <v>1476</v>
      </c>
      <c r="G10" s="1064" t="s">
        <v>336</v>
      </c>
      <c r="H10" s="1065" t="s">
        <v>352</v>
      </c>
      <c r="I10" s="1065" t="s">
        <v>352</v>
      </c>
      <c r="J10" s="1066">
        <v>1</v>
      </c>
      <c r="K10" s="1064" t="s">
        <v>466</v>
      </c>
      <c r="L10" s="1067">
        <v>0</v>
      </c>
      <c r="M10" s="1068"/>
      <c r="N10" s="1069"/>
      <c r="O10" s="1070"/>
      <c r="P10" s="1067">
        <v>0</v>
      </c>
      <c r="Q10" s="1068"/>
      <c r="R10" s="1069"/>
      <c r="S10" s="1070"/>
      <c r="T10" s="1067">
        <v>0</v>
      </c>
      <c r="U10" s="1068"/>
      <c r="V10" s="1069"/>
      <c r="W10" s="1070"/>
      <c r="X10" s="1067">
        <v>1</v>
      </c>
      <c r="Y10" s="1068"/>
      <c r="Z10" s="1069"/>
      <c r="AA10" s="1070"/>
      <c r="AC10" s="1067">
        <v>0</v>
      </c>
      <c r="AD10" s="1068"/>
      <c r="AE10" s="1069"/>
      <c r="AF10" s="1070"/>
      <c r="AG10" s="1067">
        <v>0</v>
      </c>
      <c r="AH10" s="1068"/>
      <c r="AI10" s="1069"/>
      <c r="AJ10" s="1070"/>
      <c r="AL10" s="1086"/>
      <c r="AM10" s="1082"/>
      <c r="AN10" s="1082"/>
      <c r="AO10" s="1082"/>
      <c r="AP10" s="1082"/>
      <c r="AQ10" s="1082"/>
      <c r="AR10" s="1082"/>
      <c r="AS10" s="1089"/>
      <c r="AT10" s="1089"/>
      <c r="AU10" s="1089"/>
      <c r="AV10" s="1089"/>
      <c r="AW10" s="1089"/>
      <c r="AX10" s="1089"/>
      <c r="AY10" s="1089"/>
      <c r="AZ10" s="1089"/>
      <c r="BA10" s="1089"/>
      <c r="BB10" s="1089"/>
      <c r="BC10" s="1089"/>
    </row>
    <row r="11" spans="1:55" ht="24" hidden="1" outlineLevel="1">
      <c r="A11" s="1045">
        <v>32130</v>
      </c>
      <c r="B11" s="1059"/>
      <c r="C11" s="1060"/>
      <c r="D11" s="1061" t="s">
        <v>352</v>
      </c>
      <c r="E11" s="1062">
        <v>0</v>
      </c>
      <c r="F11" s="1063" t="s">
        <v>3504</v>
      </c>
      <c r="G11" s="1064" t="s">
        <v>336</v>
      </c>
      <c r="H11" s="1065" t="s">
        <v>352</v>
      </c>
      <c r="I11" s="1065" t="s">
        <v>352</v>
      </c>
      <c r="J11" s="1066">
        <v>1</v>
      </c>
      <c r="K11" s="1064" t="s">
        <v>466</v>
      </c>
      <c r="L11" s="1067">
        <v>0</v>
      </c>
      <c r="M11" s="1068"/>
      <c r="N11" s="1069"/>
      <c r="O11" s="1070"/>
      <c r="P11" s="1067">
        <v>0</v>
      </c>
      <c r="Q11" s="1068"/>
      <c r="R11" s="1069"/>
      <c r="S11" s="1070"/>
      <c r="T11" s="1067">
        <v>0</v>
      </c>
      <c r="U11" s="1068"/>
      <c r="V11" s="1069"/>
      <c r="W11" s="1070"/>
      <c r="X11" s="1067">
        <v>0</v>
      </c>
      <c r="Y11" s="1068"/>
      <c r="Z11" s="1069"/>
      <c r="AA11" s="1070"/>
      <c r="AC11" s="1067">
        <v>1</v>
      </c>
      <c r="AD11" s="1068"/>
      <c r="AE11" s="1069"/>
      <c r="AF11" s="1070"/>
      <c r="AG11" s="1067">
        <v>0</v>
      </c>
      <c r="AH11" s="1068"/>
      <c r="AI11" s="1069"/>
      <c r="AJ11" s="1070"/>
      <c r="AL11" s="1086"/>
      <c r="AM11" s="1082"/>
      <c r="AN11" s="1082"/>
      <c r="AO11" s="1082"/>
      <c r="AP11" s="1082"/>
      <c r="AQ11" s="1082"/>
      <c r="AR11" s="1082"/>
      <c r="AS11" s="1089"/>
      <c r="AT11" s="1089"/>
      <c r="AU11" s="1089"/>
      <c r="AV11" s="1089"/>
      <c r="AW11" s="1089"/>
      <c r="AX11" s="1089"/>
      <c r="AY11" s="1089"/>
      <c r="AZ11" s="1089"/>
      <c r="BA11" s="1089"/>
      <c r="BB11" s="1089"/>
      <c r="BC11" s="1089"/>
    </row>
    <row r="12" spans="1:55" ht="24" hidden="1" outlineLevel="1">
      <c r="A12" s="1045">
        <v>32131</v>
      </c>
      <c r="B12" s="1059"/>
      <c r="C12" s="1060"/>
      <c r="D12" s="1061" t="s">
        <v>352</v>
      </c>
      <c r="E12" s="1062">
        <v>0</v>
      </c>
      <c r="F12" s="1063" t="s">
        <v>3505</v>
      </c>
      <c r="G12" s="1064" t="s">
        <v>336</v>
      </c>
      <c r="H12" s="1065" t="s">
        <v>352</v>
      </c>
      <c r="I12" s="1065" t="s">
        <v>352</v>
      </c>
      <c r="J12" s="1066">
        <v>1</v>
      </c>
      <c r="K12" s="1064" t="s">
        <v>466</v>
      </c>
      <c r="L12" s="1067">
        <v>0</v>
      </c>
      <c r="M12" s="1068"/>
      <c r="N12" s="1069"/>
      <c r="O12" s="1070"/>
      <c r="P12" s="1067">
        <v>0</v>
      </c>
      <c r="Q12" s="1068"/>
      <c r="R12" s="1069"/>
      <c r="S12" s="1070"/>
      <c r="T12" s="1067">
        <v>0</v>
      </c>
      <c r="U12" s="1068"/>
      <c r="V12" s="1069"/>
      <c r="W12" s="1070"/>
      <c r="X12" s="1067">
        <v>0</v>
      </c>
      <c r="Y12" s="1068"/>
      <c r="Z12" s="1069"/>
      <c r="AA12" s="1070"/>
      <c r="AC12" s="1067">
        <v>0</v>
      </c>
      <c r="AD12" s="1068"/>
      <c r="AE12" s="1069"/>
      <c r="AF12" s="1070"/>
      <c r="AG12" s="1067">
        <v>1</v>
      </c>
      <c r="AH12" s="1068"/>
      <c r="AI12" s="1069"/>
      <c r="AJ12" s="1070"/>
      <c r="AL12" s="1086"/>
      <c r="AM12" s="1082"/>
      <c r="AN12" s="1082"/>
      <c r="AO12" s="1082"/>
      <c r="AP12" s="1082"/>
      <c r="AQ12" s="1082"/>
      <c r="AR12" s="1082"/>
      <c r="AS12" s="1089"/>
      <c r="AT12" s="1089"/>
      <c r="AU12" s="1089"/>
      <c r="AV12" s="1089"/>
      <c r="AW12" s="1089"/>
      <c r="AX12" s="1089"/>
      <c r="AY12" s="1089"/>
      <c r="AZ12" s="1089"/>
      <c r="BA12" s="1089"/>
      <c r="BB12" s="1089"/>
      <c r="BC12" s="1089"/>
    </row>
    <row r="13" spans="1:55" collapsed="1">
      <c r="A13" s="1045">
        <v>2291</v>
      </c>
      <c r="B13" s="1059" t="s">
        <v>468</v>
      </c>
      <c r="C13" s="1060" t="s">
        <v>469</v>
      </c>
      <c r="D13" s="1071" t="s">
        <v>470</v>
      </c>
      <c r="E13" s="1072" t="s">
        <v>352</v>
      </c>
      <c r="F13" s="1073" t="s">
        <v>56</v>
      </c>
      <c r="G13" s="1074" t="s">
        <v>336</v>
      </c>
      <c r="H13" s="1075" t="s">
        <v>352</v>
      </c>
      <c r="I13" s="1075" t="s">
        <v>352</v>
      </c>
      <c r="J13" s="1076">
        <v>0</v>
      </c>
      <c r="K13" s="1074" t="s">
        <v>605</v>
      </c>
      <c r="L13" s="1077">
        <v>0.23</v>
      </c>
      <c r="M13" s="1078">
        <v>1</v>
      </c>
      <c r="N13" s="1079">
        <v>1.2849840792941758</v>
      </c>
      <c r="O13" s="1073" t="s">
        <v>57</v>
      </c>
      <c r="P13" s="1077">
        <v>0.23</v>
      </c>
      <c r="Q13" s="1078">
        <v>1</v>
      </c>
      <c r="R13" s="1079">
        <v>1.2849840792941758</v>
      </c>
      <c r="S13" s="1073" t="s">
        <v>57</v>
      </c>
      <c r="T13" s="1077">
        <v>0.23</v>
      </c>
      <c r="U13" s="1078">
        <v>1</v>
      </c>
      <c r="V13" s="1079">
        <v>1.2849840792941758</v>
      </c>
      <c r="W13" s="1073" t="s">
        <v>57</v>
      </c>
      <c r="X13" s="1077">
        <v>0.23</v>
      </c>
      <c r="Y13" s="1078">
        <v>1</v>
      </c>
      <c r="Z13" s="1079">
        <v>1.2849840792941758</v>
      </c>
      <c r="AA13" s="1073" t="s">
        <v>57</v>
      </c>
      <c r="AB13" s="1302"/>
      <c r="AC13" s="1077">
        <v>0.04</v>
      </c>
      <c r="AD13" s="1078">
        <v>1</v>
      </c>
      <c r="AE13" s="1079">
        <v>1.2849840792941758</v>
      </c>
      <c r="AF13" s="1073" t="s">
        <v>57</v>
      </c>
      <c r="AG13" s="1077">
        <v>0.04</v>
      </c>
      <c r="AH13" s="1078">
        <v>1</v>
      </c>
      <c r="AI13" s="1079">
        <v>1.2849840792941758</v>
      </c>
      <c r="AJ13" s="1073" t="s">
        <v>57</v>
      </c>
      <c r="AK13" s="1302"/>
      <c r="AL13" s="1041" t="s">
        <v>278</v>
      </c>
      <c r="AM13" s="1094">
        <v>3</v>
      </c>
      <c r="AN13" s="1094">
        <v>4</v>
      </c>
      <c r="AO13" s="1094">
        <v>3</v>
      </c>
      <c r="AP13" s="1094">
        <v>1</v>
      </c>
      <c r="AQ13" s="1094">
        <v>1</v>
      </c>
      <c r="AR13" s="1094">
        <v>5</v>
      </c>
      <c r="AS13" s="1089">
        <v>2</v>
      </c>
      <c r="AT13" s="1089">
        <v>1.05</v>
      </c>
      <c r="AU13" s="1093">
        <v>1.2788404103505406</v>
      </c>
      <c r="AV13" s="1093">
        <v>1.2849840792941758</v>
      </c>
      <c r="AW13" s="1093" t="s">
        <v>3333</v>
      </c>
      <c r="AX13" s="1095">
        <v>1.1000000000000001</v>
      </c>
      <c r="AY13" s="1095">
        <v>1.1000000000000001</v>
      </c>
      <c r="AZ13" s="1095">
        <v>1.1000000000000001</v>
      </c>
      <c r="BA13" s="1095">
        <v>1</v>
      </c>
      <c r="BB13" s="1095">
        <v>1</v>
      </c>
      <c r="BC13" s="1095">
        <v>1.2</v>
      </c>
    </row>
    <row r="14" spans="1:55" ht="24">
      <c r="A14" s="1045" t="s">
        <v>2347</v>
      </c>
      <c r="B14" s="1059" t="s">
        <v>469</v>
      </c>
      <c r="C14" s="1060" t="s">
        <v>469</v>
      </c>
      <c r="D14" s="1071" t="s">
        <v>470</v>
      </c>
      <c r="E14" s="1072" t="s">
        <v>352</v>
      </c>
      <c r="F14" s="1073" t="s">
        <v>3398</v>
      </c>
      <c r="G14" s="1074" t="s">
        <v>465</v>
      </c>
      <c r="H14" s="1075" t="s">
        <v>352</v>
      </c>
      <c r="I14" s="1075" t="s">
        <v>352</v>
      </c>
      <c r="J14" s="1076">
        <v>1</v>
      </c>
      <c r="K14" s="1074" t="s">
        <v>466</v>
      </c>
      <c r="L14" s="1077">
        <v>2.4</v>
      </c>
      <c r="M14" s="1078">
        <v>1</v>
      </c>
      <c r="N14" s="1079">
        <v>3.0156568896139588</v>
      </c>
      <c r="O14" s="1073" t="s">
        <v>3468</v>
      </c>
      <c r="P14" s="1077">
        <v>2.4</v>
      </c>
      <c r="Q14" s="1078">
        <v>1</v>
      </c>
      <c r="R14" s="1079">
        <v>3.0156568896139588</v>
      </c>
      <c r="S14" s="1073" t="s">
        <v>3468</v>
      </c>
      <c r="T14" s="1077">
        <v>2.4</v>
      </c>
      <c r="U14" s="1078">
        <v>1</v>
      </c>
      <c r="V14" s="1079">
        <v>3.0156568896139588</v>
      </c>
      <c r="W14" s="1073" t="s">
        <v>3468</v>
      </c>
      <c r="X14" s="1077">
        <v>2.4</v>
      </c>
      <c r="Y14" s="1078">
        <v>1</v>
      </c>
      <c r="Z14" s="1079">
        <v>3.0156568896139588</v>
      </c>
      <c r="AA14" s="1073" t="s">
        <v>3468</v>
      </c>
      <c r="AB14" s="1302"/>
      <c r="AC14" s="1077">
        <v>2.4</v>
      </c>
      <c r="AD14" s="1078">
        <v>1</v>
      </c>
      <c r="AE14" s="1079">
        <v>3.0156568896139588</v>
      </c>
      <c r="AF14" s="1073" t="s">
        <v>3468</v>
      </c>
      <c r="AG14" s="1077">
        <v>2.4</v>
      </c>
      <c r="AH14" s="1078">
        <v>1</v>
      </c>
      <c r="AI14" s="1079">
        <v>3.0156568896139588</v>
      </c>
      <c r="AJ14" s="1073" t="s">
        <v>3468</v>
      </c>
      <c r="AK14" s="1302">
        <v>11.241740460830252</v>
      </c>
      <c r="AL14" s="1041" t="s">
        <v>1610</v>
      </c>
      <c r="AM14" s="1094">
        <v>2</v>
      </c>
      <c r="AN14" s="1094">
        <v>4</v>
      </c>
      <c r="AO14" s="1094">
        <v>1</v>
      </c>
      <c r="AP14" s="1094">
        <v>1</v>
      </c>
      <c r="AQ14" s="1094">
        <v>1</v>
      </c>
      <c r="AR14" s="1094" t="s">
        <v>194</v>
      </c>
      <c r="AS14" s="1089">
        <v>9</v>
      </c>
      <c r="AT14" s="1089">
        <v>3</v>
      </c>
      <c r="AU14" s="1093">
        <v>1.1130148943987077</v>
      </c>
      <c r="AV14" s="1093">
        <v>3.0156568896139588</v>
      </c>
      <c r="AW14" s="1093" t="s">
        <v>3469</v>
      </c>
      <c r="AX14" s="1095">
        <v>1.05</v>
      </c>
      <c r="AY14" s="1095">
        <v>1.1000000000000001</v>
      </c>
      <c r="AZ14" s="1095">
        <v>1</v>
      </c>
      <c r="BA14" s="1095">
        <v>1</v>
      </c>
      <c r="BB14" s="1095">
        <v>1</v>
      </c>
      <c r="BC14" s="1095">
        <v>1</v>
      </c>
    </row>
    <row r="15" spans="1:55">
      <c r="A15" s="1045">
        <v>1484</v>
      </c>
      <c r="B15" s="1059"/>
      <c r="C15" s="1060" t="s">
        <v>469</v>
      </c>
      <c r="D15" s="1071" t="s">
        <v>470</v>
      </c>
      <c r="E15" s="1072" t="s">
        <v>352</v>
      </c>
      <c r="F15" s="1073" t="s">
        <v>2529</v>
      </c>
      <c r="G15" s="1074" t="s">
        <v>336</v>
      </c>
      <c r="H15" s="1075" t="s">
        <v>352</v>
      </c>
      <c r="I15" s="1075" t="s">
        <v>352</v>
      </c>
      <c r="J15" s="1076">
        <v>1</v>
      </c>
      <c r="K15" s="1074" t="s">
        <v>466</v>
      </c>
      <c r="L15" s="1077">
        <v>1</v>
      </c>
      <c r="M15" s="1078">
        <v>1</v>
      </c>
      <c r="N15" s="1079">
        <v>3.0827046835040277</v>
      </c>
      <c r="O15" s="1073" t="s">
        <v>58</v>
      </c>
      <c r="P15" s="1077">
        <v>1</v>
      </c>
      <c r="Q15" s="1078">
        <v>1</v>
      </c>
      <c r="R15" s="1079">
        <v>3.0827046835040277</v>
      </c>
      <c r="S15" s="1073" t="s">
        <v>58</v>
      </c>
      <c r="T15" s="1077">
        <v>1</v>
      </c>
      <c r="U15" s="1078">
        <v>1</v>
      </c>
      <c r="V15" s="1079">
        <v>3.0827046835040277</v>
      </c>
      <c r="W15" s="1073" t="s">
        <v>58</v>
      </c>
      <c r="X15" s="1077">
        <v>1</v>
      </c>
      <c r="Y15" s="1078">
        <v>1</v>
      </c>
      <c r="Z15" s="1079">
        <v>3.0827046835040277</v>
      </c>
      <c r="AA15" s="1073" t="s">
        <v>58</v>
      </c>
      <c r="AB15" s="1302"/>
      <c r="AC15" s="1077">
        <v>1</v>
      </c>
      <c r="AD15" s="1078">
        <v>1</v>
      </c>
      <c r="AE15" s="1079">
        <v>3.0827046835040277</v>
      </c>
      <c r="AF15" s="1073" t="s">
        <v>58</v>
      </c>
      <c r="AG15" s="1077">
        <v>1</v>
      </c>
      <c r="AH15" s="1078">
        <v>1</v>
      </c>
      <c r="AI15" s="1079">
        <v>3.0827046835040277</v>
      </c>
      <c r="AJ15" s="1073" t="s">
        <v>58</v>
      </c>
      <c r="AK15" s="1302">
        <v>32.612000000000009</v>
      </c>
      <c r="AL15" s="1041" t="s">
        <v>345</v>
      </c>
      <c r="AM15" s="1094">
        <v>3</v>
      </c>
      <c r="AN15" s="1094">
        <v>4</v>
      </c>
      <c r="AO15" s="1094">
        <v>3</v>
      </c>
      <c r="AP15" s="1094">
        <v>1</v>
      </c>
      <c r="AQ15" s="1094">
        <v>1</v>
      </c>
      <c r="AR15" s="1094">
        <v>5</v>
      </c>
      <c r="AS15" s="1089">
        <v>9</v>
      </c>
      <c r="AT15" s="1089">
        <v>3</v>
      </c>
      <c r="AU15" s="1093">
        <v>1.2788404103505406</v>
      </c>
      <c r="AV15" s="1093">
        <v>3.0827046835040277</v>
      </c>
      <c r="AW15" s="1093" t="s">
        <v>3333</v>
      </c>
      <c r="AX15" s="1095">
        <v>1.1000000000000001</v>
      </c>
      <c r="AY15" s="1095">
        <v>1.1000000000000001</v>
      </c>
      <c r="AZ15" s="1095">
        <v>1.1000000000000001</v>
      </c>
      <c r="BA15" s="1095">
        <v>1</v>
      </c>
      <c r="BB15" s="1095">
        <v>1</v>
      </c>
      <c r="BC15" s="1095">
        <v>1.2</v>
      </c>
    </row>
    <row r="16" spans="1:55" ht="24">
      <c r="A16" s="1045">
        <v>1645</v>
      </c>
      <c r="B16" s="1059" t="s">
        <v>469</v>
      </c>
      <c r="C16" s="1060" t="s">
        <v>469</v>
      </c>
      <c r="D16" s="1071" t="s">
        <v>470</v>
      </c>
      <c r="E16" s="1072" t="s">
        <v>352</v>
      </c>
      <c r="F16" s="1073" t="s">
        <v>587</v>
      </c>
      <c r="G16" s="1074" t="s">
        <v>465</v>
      </c>
      <c r="H16" s="1075" t="s">
        <v>352</v>
      </c>
      <c r="I16" s="1075" t="s">
        <v>352</v>
      </c>
      <c r="J16" s="1076">
        <v>1</v>
      </c>
      <c r="K16" s="1074" t="s">
        <v>340</v>
      </c>
      <c r="L16" s="1077">
        <v>18.75</v>
      </c>
      <c r="M16" s="1078">
        <v>1</v>
      </c>
      <c r="N16" s="1079">
        <v>3.0124052890931288</v>
      </c>
      <c r="O16" s="1073" t="s">
        <v>3506</v>
      </c>
      <c r="P16" s="1077">
        <v>0</v>
      </c>
      <c r="Q16" s="1078">
        <v>1</v>
      </c>
      <c r="R16" s="1079">
        <v>3.0124052890931288</v>
      </c>
      <c r="S16" s="1073" t="s">
        <v>3506</v>
      </c>
      <c r="T16" s="1077">
        <v>0</v>
      </c>
      <c r="U16" s="1078">
        <v>1</v>
      </c>
      <c r="V16" s="1079">
        <v>3.0124052890931288</v>
      </c>
      <c r="W16" s="1073" t="s">
        <v>3506</v>
      </c>
      <c r="X16" s="1077">
        <v>16.666666666666668</v>
      </c>
      <c r="Y16" s="1078">
        <v>1</v>
      </c>
      <c r="Z16" s="1079">
        <v>3.0124052890931288</v>
      </c>
      <c r="AA16" s="1073" t="s">
        <v>3506</v>
      </c>
      <c r="AB16" s="1302"/>
      <c r="AC16" s="1077">
        <v>0</v>
      </c>
      <c r="AD16" s="1078">
        <v>1</v>
      </c>
      <c r="AE16" s="1079">
        <v>3.0124052890931288</v>
      </c>
      <c r="AF16" s="1073" t="s">
        <v>3506</v>
      </c>
      <c r="AG16" s="1077">
        <v>46.511627906976742</v>
      </c>
      <c r="AH16" s="1078">
        <v>1</v>
      </c>
      <c r="AI16" s="1079">
        <v>3.0124052890931288</v>
      </c>
      <c r="AJ16" s="1073" t="s">
        <v>3506</v>
      </c>
      <c r="AK16" s="1302">
        <v>4.4770909637727119</v>
      </c>
      <c r="AL16" s="1041" t="s">
        <v>698</v>
      </c>
      <c r="AM16" s="1094">
        <v>3</v>
      </c>
      <c r="AN16" s="1094">
        <v>1</v>
      </c>
      <c r="AO16" s="1094">
        <v>1</v>
      </c>
      <c r="AP16" s="1094">
        <v>1</v>
      </c>
      <c r="AQ16" s="1094">
        <v>1</v>
      </c>
      <c r="AR16" s="1094" t="s">
        <v>194</v>
      </c>
      <c r="AS16" s="1089">
        <v>9</v>
      </c>
      <c r="AT16" s="1089">
        <v>3</v>
      </c>
      <c r="AU16" s="1093">
        <v>1.1000000000000001</v>
      </c>
      <c r="AV16" s="1093">
        <v>3.0124052890931288</v>
      </c>
      <c r="AW16" s="1093" t="s">
        <v>3471</v>
      </c>
      <c r="AX16" s="1095">
        <v>1.1000000000000001</v>
      </c>
      <c r="AY16" s="1095">
        <v>1</v>
      </c>
      <c r="AZ16" s="1095">
        <v>1</v>
      </c>
      <c r="BA16" s="1095">
        <v>1</v>
      </c>
      <c r="BB16" s="1095">
        <v>1</v>
      </c>
      <c r="BC16" s="1095">
        <v>1</v>
      </c>
    </row>
    <row r="17" spans="1:55" ht="24">
      <c r="A17" s="1045">
        <v>1646</v>
      </c>
      <c r="B17" s="1059" t="s">
        <v>469</v>
      </c>
      <c r="C17" s="1060" t="s">
        <v>469</v>
      </c>
      <c r="D17" s="1071" t="s">
        <v>470</v>
      </c>
      <c r="E17" s="1072" t="s">
        <v>352</v>
      </c>
      <c r="F17" s="1073" t="s">
        <v>588</v>
      </c>
      <c r="G17" s="1074" t="s">
        <v>465</v>
      </c>
      <c r="H17" s="1075" t="s">
        <v>352</v>
      </c>
      <c r="I17" s="1075" t="s">
        <v>352</v>
      </c>
      <c r="J17" s="1076">
        <v>1</v>
      </c>
      <c r="K17" s="1074" t="s">
        <v>340</v>
      </c>
      <c r="L17" s="1077">
        <v>0</v>
      </c>
      <c r="M17" s="1078">
        <v>1</v>
      </c>
      <c r="N17" s="1079">
        <v>3.0124052890931288</v>
      </c>
      <c r="O17" s="1073" t="s">
        <v>3506</v>
      </c>
      <c r="P17" s="1077">
        <v>18.75</v>
      </c>
      <c r="Q17" s="1078">
        <v>1</v>
      </c>
      <c r="R17" s="1079">
        <v>3.0124052890931288</v>
      </c>
      <c r="S17" s="1073" t="s">
        <v>3506</v>
      </c>
      <c r="T17" s="1077">
        <v>16.666666666666668</v>
      </c>
      <c r="U17" s="1078">
        <v>1</v>
      </c>
      <c r="V17" s="1079">
        <v>3.0124052890931288</v>
      </c>
      <c r="W17" s="1073" t="s">
        <v>3506</v>
      </c>
      <c r="X17" s="1077">
        <v>0</v>
      </c>
      <c r="Y17" s="1078">
        <v>1</v>
      </c>
      <c r="Z17" s="1079">
        <v>3.0124052890931288</v>
      </c>
      <c r="AA17" s="1073" t="s">
        <v>3506</v>
      </c>
      <c r="AB17" s="1302"/>
      <c r="AC17" s="1077">
        <v>46.511627906976742</v>
      </c>
      <c r="AD17" s="1078">
        <v>1</v>
      </c>
      <c r="AE17" s="1079">
        <v>3.0124052890931288</v>
      </c>
      <c r="AF17" s="1073" t="s">
        <v>3506</v>
      </c>
      <c r="AG17" s="1077">
        <v>0</v>
      </c>
      <c r="AH17" s="1078">
        <v>1</v>
      </c>
      <c r="AI17" s="1079">
        <v>3.0124052890931288</v>
      </c>
      <c r="AJ17" s="1073" t="s">
        <v>3506</v>
      </c>
      <c r="AK17" s="1302">
        <v>3.8594927779981738</v>
      </c>
      <c r="AL17" s="1041" t="s">
        <v>698</v>
      </c>
      <c r="AM17" s="1094">
        <v>3</v>
      </c>
      <c r="AN17" s="1094">
        <v>1</v>
      </c>
      <c r="AO17" s="1094">
        <v>1</v>
      </c>
      <c r="AP17" s="1094">
        <v>1</v>
      </c>
      <c r="AQ17" s="1094">
        <v>1</v>
      </c>
      <c r="AR17" s="1094" t="s">
        <v>194</v>
      </c>
      <c r="AS17" s="1089">
        <v>9</v>
      </c>
      <c r="AT17" s="1089">
        <v>3</v>
      </c>
      <c r="AU17" s="1093">
        <v>1.1000000000000001</v>
      </c>
      <c r="AV17" s="1093">
        <v>3.0124052890931288</v>
      </c>
      <c r="AW17" s="1093" t="s">
        <v>3471</v>
      </c>
      <c r="AX17" s="1095">
        <v>1.1000000000000001</v>
      </c>
      <c r="AY17" s="1095">
        <v>1</v>
      </c>
      <c r="AZ17" s="1095">
        <v>1</v>
      </c>
      <c r="BA17" s="1095">
        <v>1</v>
      </c>
      <c r="BB17" s="1095">
        <v>1</v>
      </c>
      <c r="BC17" s="1095">
        <v>1</v>
      </c>
    </row>
    <row r="18" spans="1:55" ht="24">
      <c r="A18" s="1045" t="s">
        <v>1614</v>
      </c>
      <c r="B18" s="1059" t="s">
        <v>469</v>
      </c>
      <c r="C18" s="1060" t="s">
        <v>469</v>
      </c>
      <c r="D18" s="1071" t="s">
        <v>470</v>
      </c>
      <c r="E18" s="1072" t="s">
        <v>352</v>
      </c>
      <c r="F18" s="1073" t="s">
        <v>3107</v>
      </c>
      <c r="G18" s="1074" t="s">
        <v>465</v>
      </c>
      <c r="H18" s="1075" t="s">
        <v>352</v>
      </c>
      <c r="I18" s="1075" t="s">
        <v>352</v>
      </c>
      <c r="J18" s="1076">
        <v>1</v>
      </c>
      <c r="K18" s="1074" t="s">
        <v>340</v>
      </c>
      <c r="L18" s="1077">
        <v>19.3125</v>
      </c>
      <c r="M18" s="1078">
        <v>1</v>
      </c>
      <c r="N18" s="1079">
        <v>3.0827046835040277</v>
      </c>
      <c r="O18" s="1073" t="s">
        <v>3472</v>
      </c>
      <c r="P18" s="1077">
        <v>0</v>
      </c>
      <c r="Q18" s="1078">
        <v>1</v>
      </c>
      <c r="R18" s="1079">
        <v>3.0827046835040277</v>
      </c>
      <c r="S18" s="1073" t="s">
        <v>3472</v>
      </c>
      <c r="T18" s="1077">
        <v>0</v>
      </c>
      <c r="U18" s="1078">
        <v>1</v>
      </c>
      <c r="V18" s="1079">
        <v>3.0827046835040277</v>
      </c>
      <c r="W18" s="1073" t="s">
        <v>3472</v>
      </c>
      <c r="X18" s="1077">
        <v>0</v>
      </c>
      <c r="Y18" s="1078">
        <v>1</v>
      </c>
      <c r="Z18" s="1079">
        <v>3.0827046835040277</v>
      </c>
      <c r="AA18" s="1073" t="s">
        <v>3472</v>
      </c>
      <c r="AB18" s="1302"/>
      <c r="AC18" s="1077">
        <v>0</v>
      </c>
      <c r="AD18" s="1078">
        <v>1</v>
      </c>
      <c r="AE18" s="1079">
        <v>3.0827046835040277</v>
      </c>
      <c r="AF18" s="1073" t="s">
        <v>3472</v>
      </c>
      <c r="AG18" s="1077">
        <v>0</v>
      </c>
      <c r="AH18" s="1078">
        <v>1</v>
      </c>
      <c r="AI18" s="1079">
        <v>3.0827046835040277</v>
      </c>
      <c r="AJ18" s="1073" t="s">
        <v>3472</v>
      </c>
      <c r="AK18" s="1302">
        <v>17.075507999999999</v>
      </c>
      <c r="AL18" s="1041" t="s">
        <v>109</v>
      </c>
      <c r="AM18" s="1094">
        <v>3</v>
      </c>
      <c r="AN18" s="1094">
        <v>4</v>
      </c>
      <c r="AO18" s="1094">
        <v>3</v>
      </c>
      <c r="AP18" s="1094">
        <v>1</v>
      </c>
      <c r="AQ18" s="1094">
        <v>1</v>
      </c>
      <c r="AR18" s="1094">
        <v>5</v>
      </c>
      <c r="AS18" s="1089">
        <v>9</v>
      </c>
      <c r="AT18" s="1089">
        <v>3</v>
      </c>
      <c r="AU18" s="1093">
        <v>1.2788404103505406</v>
      </c>
      <c r="AV18" s="1093">
        <v>3.0827046835040277</v>
      </c>
      <c r="AW18" s="1093" t="s">
        <v>3333</v>
      </c>
      <c r="AX18" s="1095">
        <v>1.1000000000000001</v>
      </c>
      <c r="AY18" s="1095">
        <v>1.1000000000000001</v>
      </c>
      <c r="AZ18" s="1095">
        <v>1.1000000000000001</v>
      </c>
      <c r="BA18" s="1095">
        <v>1</v>
      </c>
      <c r="BB18" s="1095">
        <v>1</v>
      </c>
      <c r="BC18" s="1095">
        <v>1.2</v>
      </c>
    </row>
    <row r="19" spans="1:55" ht="24">
      <c r="A19" s="1045" t="s">
        <v>1626</v>
      </c>
      <c r="B19" s="1059" t="s">
        <v>469</v>
      </c>
      <c r="C19" s="1060" t="s">
        <v>469</v>
      </c>
      <c r="D19" s="1071" t="s">
        <v>470</v>
      </c>
      <c r="E19" s="1072" t="s">
        <v>352</v>
      </c>
      <c r="F19" s="1073" t="s">
        <v>3106</v>
      </c>
      <c r="G19" s="1074" t="s">
        <v>465</v>
      </c>
      <c r="H19" s="1075" t="s">
        <v>352</v>
      </c>
      <c r="I19" s="1075" t="s">
        <v>352</v>
      </c>
      <c r="J19" s="1076">
        <v>1</v>
      </c>
      <c r="K19" s="1074" t="s">
        <v>340</v>
      </c>
      <c r="L19" s="1077">
        <v>0</v>
      </c>
      <c r="M19" s="1078">
        <v>1</v>
      </c>
      <c r="N19" s="1079">
        <v>3.0827046835040277</v>
      </c>
      <c r="O19" s="1073" t="s">
        <v>3472</v>
      </c>
      <c r="P19" s="1077">
        <v>19.3125</v>
      </c>
      <c r="Q19" s="1078">
        <v>1</v>
      </c>
      <c r="R19" s="1079">
        <v>3.0827046835040277</v>
      </c>
      <c r="S19" s="1073" t="s">
        <v>3472</v>
      </c>
      <c r="T19" s="1077">
        <v>0</v>
      </c>
      <c r="U19" s="1078">
        <v>1</v>
      </c>
      <c r="V19" s="1079">
        <v>3.0827046835040277</v>
      </c>
      <c r="W19" s="1073" t="s">
        <v>3472</v>
      </c>
      <c r="X19" s="1077">
        <v>0</v>
      </c>
      <c r="Y19" s="1078">
        <v>1</v>
      </c>
      <c r="Z19" s="1079">
        <v>3.0827046835040277</v>
      </c>
      <c r="AA19" s="1073" t="s">
        <v>3472</v>
      </c>
      <c r="AB19" s="1302"/>
      <c r="AC19" s="1077">
        <v>0</v>
      </c>
      <c r="AD19" s="1078">
        <v>1</v>
      </c>
      <c r="AE19" s="1079">
        <v>3.0827046835040277</v>
      </c>
      <c r="AF19" s="1073" t="s">
        <v>3472</v>
      </c>
      <c r="AG19" s="1077">
        <v>0</v>
      </c>
      <c r="AH19" s="1078">
        <v>1</v>
      </c>
      <c r="AI19" s="1079">
        <v>3.0827046835040277</v>
      </c>
      <c r="AJ19" s="1073" t="s">
        <v>3472</v>
      </c>
      <c r="AK19" s="1302">
        <v>14.875508</v>
      </c>
      <c r="AL19" s="1041" t="s">
        <v>109</v>
      </c>
      <c r="AM19" s="1094">
        <v>3</v>
      </c>
      <c r="AN19" s="1094">
        <v>4</v>
      </c>
      <c r="AO19" s="1094">
        <v>3</v>
      </c>
      <c r="AP19" s="1094">
        <v>1</v>
      </c>
      <c r="AQ19" s="1094">
        <v>1</v>
      </c>
      <c r="AR19" s="1094">
        <v>5</v>
      </c>
      <c r="AS19" s="1089">
        <v>9</v>
      </c>
      <c r="AT19" s="1089">
        <v>3</v>
      </c>
      <c r="AU19" s="1093">
        <v>1.2788404103505406</v>
      </c>
      <c r="AV19" s="1093">
        <v>3.0827046835040277</v>
      </c>
      <c r="AW19" s="1093" t="s">
        <v>3333</v>
      </c>
      <c r="AX19" s="1095">
        <v>1.1000000000000001</v>
      </c>
      <c r="AY19" s="1095">
        <v>1.1000000000000001</v>
      </c>
      <c r="AZ19" s="1095">
        <v>1.1000000000000001</v>
      </c>
      <c r="BA19" s="1095">
        <v>1</v>
      </c>
      <c r="BB19" s="1095">
        <v>1</v>
      </c>
      <c r="BC19" s="1095">
        <v>1.2</v>
      </c>
    </row>
    <row r="20" spans="1:55" ht="24">
      <c r="A20" s="1045">
        <v>32075</v>
      </c>
      <c r="B20" s="1059" t="s">
        <v>469</v>
      </c>
      <c r="C20" s="1060" t="s">
        <v>469</v>
      </c>
      <c r="D20" s="1071" t="s">
        <v>470</v>
      </c>
      <c r="E20" s="1072" t="s">
        <v>352</v>
      </c>
      <c r="F20" s="1073" t="s">
        <v>3142</v>
      </c>
      <c r="G20" s="1074" t="s">
        <v>465</v>
      </c>
      <c r="H20" s="1075" t="s">
        <v>352</v>
      </c>
      <c r="I20" s="1075" t="s">
        <v>352</v>
      </c>
      <c r="J20" s="1076">
        <v>1</v>
      </c>
      <c r="K20" s="1074" t="s">
        <v>340</v>
      </c>
      <c r="L20" s="1077">
        <v>0</v>
      </c>
      <c r="M20" s="1078">
        <v>1</v>
      </c>
      <c r="N20" s="1079">
        <v>3.0827046835040277</v>
      </c>
      <c r="O20" s="1073" t="s">
        <v>3472</v>
      </c>
      <c r="P20" s="1077">
        <v>0</v>
      </c>
      <c r="Q20" s="1078">
        <v>1</v>
      </c>
      <c r="R20" s="1079">
        <v>3.0827046835040277</v>
      </c>
      <c r="S20" s="1073" t="s">
        <v>3472</v>
      </c>
      <c r="T20" s="1077">
        <v>16.833333333333336</v>
      </c>
      <c r="U20" s="1078">
        <v>1</v>
      </c>
      <c r="V20" s="1079">
        <v>3.0827046835040277</v>
      </c>
      <c r="W20" s="1073" t="s">
        <v>3472</v>
      </c>
      <c r="X20" s="1077">
        <v>16.833333333333336</v>
      </c>
      <c r="Y20" s="1078">
        <v>1</v>
      </c>
      <c r="Z20" s="1079">
        <v>3.0827046835040277</v>
      </c>
      <c r="AA20" s="1073" t="s">
        <v>3472</v>
      </c>
      <c r="AB20" s="1302"/>
      <c r="AC20" s="1077">
        <v>0</v>
      </c>
      <c r="AD20" s="1078">
        <v>1</v>
      </c>
      <c r="AE20" s="1079">
        <v>3.0827046835040277</v>
      </c>
      <c r="AF20" s="1073" t="s">
        <v>3472</v>
      </c>
      <c r="AG20" s="1077">
        <v>0</v>
      </c>
      <c r="AH20" s="1078">
        <v>1</v>
      </c>
      <c r="AI20" s="1079">
        <v>3.0827046835040277</v>
      </c>
      <c r="AJ20" s="1073" t="s">
        <v>3472</v>
      </c>
      <c r="AK20" s="1302">
        <v>16.009987428255169</v>
      </c>
      <c r="AL20" s="1041" t="s">
        <v>109</v>
      </c>
      <c r="AM20" s="1094">
        <v>3</v>
      </c>
      <c r="AN20" s="1094">
        <v>4</v>
      </c>
      <c r="AO20" s="1094">
        <v>3</v>
      </c>
      <c r="AP20" s="1094">
        <v>1</v>
      </c>
      <c r="AQ20" s="1094">
        <v>1</v>
      </c>
      <c r="AR20" s="1094">
        <v>5</v>
      </c>
      <c r="AS20" s="1089">
        <v>9</v>
      </c>
      <c r="AT20" s="1089">
        <v>3</v>
      </c>
      <c r="AU20" s="1093">
        <v>1.2788404103505406</v>
      </c>
      <c r="AV20" s="1093">
        <v>3.0827046835040277</v>
      </c>
      <c r="AW20" s="1093" t="s">
        <v>3333</v>
      </c>
      <c r="AX20" s="1095">
        <v>1.1000000000000001</v>
      </c>
      <c r="AY20" s="1095">
        <v>1.1000000000000001</v>
      </c>
      <c r="AZ20" s="1095">
        <v>1.1000000000000001</v>
      </c>
      <c r="BA20" s="1095">
        <v>1</v>
      </c>
      <c r="BB20" s="1095">
        <v>1</v>
      </c>
      <c r="BC20" s="1095">
        <v>1.2</v>
      </c>
    </row>
    <row r="21" spans="1:55">
      <c r="A21" s="1045" t="s">
        <v>2292</v>
      </c>
      <c r="B21" s="1059" t="s">
        <v>469</v>
      </c>
      <c r="C21" s="1060" t="s">
        <v>469</v>
      </c>
      <c r="D21" s="1071" t="s">
        <v>470</v>
      </c>
      <c r="E21" s="1072" t="s">
        <v>352</v>
      </c>
      <c r="F21" s="1073" t="s">
        <v>3280</v>
      </c>
      <c r="G21" s="1074" t="s">
        <v>191</v>
      </c>
      <c r="H21" s="1075" t="s">
        <v>352</v>
      </c>
      <c r="I21" s="1075" t="s">
        <v>352</v>
      </c>
      <c r="J21" s="1076">
        <v>0</v>
      </c>
      <c r="K21" s="1074" t="s">
        <v>339</v>
      </c>
      <c r="L21" s="1077">
        <v>329.77074825</v>
      </c>
      <c r="M21" s="1078">
        <v>1</v>
      </c>
      <c r="N21" s="1079">
        <v>1.2849840792941758</v>
      </c>
      <c r="O21" s="1073" t="s">
        <v>3473</v>
      </c>
      <c r="P21" s="1077">
        <v>287.28324824999999</v>
      </c>
      <c r="Q21" s="1078">
        <v>1</v>
      </c>
      <c r="R21" s="1079">
        <v>1.2849840792941758</v>
      </c>
      <c r="S21" s="1073" t="s">
        <v>3473</v>
      </c>
      <c r="T21" s="1077">
        <v>269.50145504229539</v>
      </c>
      <c r="U21" s="1078">
        <v>1</v>
      </c>
      <c r="V21" s="1079">
        <v>1.2849840792941758</v>
      </c>
      <c r="W21" s="1073" t="s">
        <v>3473</v>
      </c>
      <c r="X21" s="1077">
        <v>269.50145504229539</v>
      </c>
      <c r="Y21" s="1078">
        <v>1</v>
      </c>
      <c r="Z21" s="1079">
        <v>1.2849840792941758</v>
      </c>
      <c r="AA21" s="1073" t="s">
        <v>3473</v>
      </c>
      <c r="AB21" s="1302"/>
      <c r="AC21" s="1077">
        <v>0</v>
      </c>
      <c r="AD21" s="1078">
        <v>1</v>
      </c>
      <c r="AE21" s="1079">
        <v>1.2849840792941758</v>
      </c>
      <c r="AF21" s="1073" t="s">
        <v>3473</v>
      </c>
      <c r="AG21" s="1077">
        <v>0</v>
      </c>
      <c r="AH21" s="1078">
        <v>1</v>
      </c>
      <c r="AI21" s="1079">
        <v>1.2849840792941758</v>
      </c>
      <c r="AJ21" s="1073" t="s">
        <v>3473</v>
      </c>
      <c r="AK21" s="1302"/>
      <c r="AL21" s="1041" t="s">
        <v>2342</v>
      </c>
      <c r="AM21" s="1094">
        <v>3</v>
      </c>
      <c r="AN21" s="1094">
        <v>4</v>
      </c>
      <c r="AO21" s="1094">
        <v>3</v>
      </c>
      <c r="AP21" s="1094">
        <v>1</v>
      </c>
      <c r="AQ21" s="1094">
        <v>1</v>
      </c>
      <c r="AR21" s="1094">
        <v>5</v>
      </c>
      <c r="AS21" s="1089">
        <v>6</v>
      </c>
      <c r="AT21" s="1089">
        <v>1.05</v>
      </c>
      <c r="AU21" s="1093">
        <v>1.2788404103505406</v>
      </c>
      <c r="AV21" s="1093">
        <v>1.2849840792941758</v>
      </c>
      <c r="AW21" s="1093" t="s">
        <v>3333</v>
      </c>
      <c r="AX21" s="1095">
        <v>1.1000000000000001</v>
      </c>
      <c r="AY21" s="1095">
        <v>1.1000000000000001</v>
      </c>
      <c r="AZ21" s="1095">
        <v>1.1000000000000001</v>
      </c>
      <c r="BA21" s="1095">
        <v>1</v>
      </c>
      <c r="BB21" s="1095">
        <v>1</v>
      </c>
      <c r="BC21" s="1095">
        <v>1.2</v>
      </c>
    </row>
    <row r="22" spans="1:55" ht="24">
      <c r="A22" s="1045" t="s">
        <v>1864</v>
      </c>
      <c r="B22" s="1059" t="s">
        <v>469</v>
      </c>
      <c r="C22" s="1060" t="s">
        <v>469</v>
      </c>
      <c r="D22" s="1071" t="s">
        <v>470</v>
      </c>
      <c r="E22" s="1072" t="s">
        <v>352</v>
      </c>
      <c r="F22" s="1073" t="s">
        <v>3356</v>
      </c>
      <c r="G22" s="1074" t="s">
        <v>465</v>
      </c>
      <c r="H22" s="1075" t="s">
        <v>352</v>
      </c>
      <c r="I22" s="1075" t="s">
        <v>352</v>
      </c>
      <c r="J22" s="1076">
        <v>0</v>
      </c>
      <c r="K22" s="1074" t="s">
        <v>341</v>
      </c>
      <c r="L22" s="1077">
        <v>47.330838092673098</v>
      </c>
      <c r="M22" s="1078">
        <v>1</v>
      </c>
      <c r="N22" s="1079">
        <v>2.0865051432908035</v>
      </c>
      <c r="O22" s="1073" t="s">
        <v>3474</v>
      </c>
      <c r="P22" s="1077">
        <v>41.924091494345845</v>
      </c>
      <c r="Q22" s="1078">
        <v>1</v>
      </c>
      <c r="R22" s="1079">
        <v>2.0865051432908035</v>
      </c>
      <c r="S22" s="1073" t="s">
        <v>3474</v>
      </c>
      <c r="T22" s="1077">
        <v>39.341851178159089</v>
      </c>
      <c r="U22" s="1078">
        <v>1</v>
      </c>
      <c r="V22" s="1079">
        <v>2.0865051432908035</v>
      </c>
      <c r="W22" s="1073" t="s">
        <v>3474</v>
      </c>
      <c r="X22" s="1077">
        <v>40.371181487783325</v>
      </c>
      <c r="Y22" s="1078">
        <v>1</v>
      </c>
      <c r="Z22" s="1079">
        <v>2.0865051432908035</v>
      </c>
      <c r="AA22" s="1073" t="s">
        <v>3474</v>
      </c>
      <c r="AC22" s="1077">
        <v>23.910346910590768</v>
      </c>
      <c r="AD22" s="1078">
        <v>1</v>
      </c>
      <c r="AE22" s="1079">
        <v>2.0865051432908035</v>
      </c>
      <c r="AF22" s="1073" t="s">
        <v>3474</v>
      </c>
      <c r="AG22" s="1077">
        <v>26.782896611867688</v>
      </c>
      <c r="AH22" s="1078">
        <v>1</v>
      </c>
      <c r="AI22" s="1079">
        <v>2.0865051432908035</v>
      </c>
      <c r="AJ22" s="1073" t="s">
        <v>3474</v>
      </c>
      <c r="AL22" s="1041" t="s">
        <v>1486</v>
      </c>
      <c r="AM22" s="1094">
        <v>3</v>
      </c>
      <c r="AN22" s="1094">
        <v>4</v>
      </c>
      <c r="AO22" s="1094">
        <v>3</v>
      </c>
      <c r="AP22" s="1094">
        <v>1</v>
      </c>
      <c r="AQ22" s="1094">
        <v>1</v>
      </c>
      <c r="AR22" s="1094">
        <v>5</v>
      </c>
      <c r="AS22" s="1089">
        <v>5</v>
      </c>
      <c r="AT22" s="1089">
        <v>2</v>
      </c>
      <c r="AU22" s="1093">
        <v>1.2788404103505406</v>
      </c>
      <c r="AV22" s="1093">
        <v>2.0865051432908035</v>
      </c>
      <c r="AW22" s="1093" t="s">
        <v>3333</v>
      </c>
      <c r="AX22" s="1095">
        <v>1.1000000000000001</v>
      </c>
      <c r="AY22" s="1095">
        <v>1.1000000000000001</v>
      </c>
      <c r="AZ22" s="1095">
        <v>1.1000000000000001</v>
      </c>
      <c r="BA22" s="1095">
        <v>1</v>
      </c>
      <c r="BB22" s="1095">
        <v>1</v>
      </c>
      <c r="BC22" s="1095">
        <v>1.2</v>
      </c>
    </row>
    <row r="23" spans="1:55" ht="24">
      <c r="A23" s="1045" t="s">
        <v>1856</v>
      </c>
      <c r="B23" s="1059" t="s">
        <v>469</v>
      </c>
      <c r="C23" s="1060" t="s">
        <v>469</v>
      </c>
      <c r="D23" s="1071" t="s">
        <v>470</v>
      </c>
      <c r="E23" s="1072" t="s">
        <v>352</v>
      </c>
      <c r="F23" s="1073" t="s">
        <v>1858</v>
      </c>
      <c r="G23" s="1074" t="s">
        <v>465</v>
      </c>
      <c r="H23" s="1075" t="s">
        <v>352</v>
      </c>
      <c r="I23" s="1075" t="s">
        <v>352</v>
      </c>
      <c r="J23" s="1076">
        <v>0</v>
      </c>
      <c r="K23" s="1074" t="s">
        <v>341</v>
      </c>
      <c r="L23" s="1077">
        <v>164.885374125</v>
      </c>
      <c r="M23" s="1078">
        <v>1</v>
      </c>
      <c r="N23" s="1079">
        <v>2.0865051432908035</v>
      </c>
      <c r="O23" s="1073" t="s">
        <v>3507</v>
      </c>
      <c r="P23" s="1077">
        <v>143.64162412499999</v>
      </c>
      <c r="Q23" s="1078">
        <v>1</v>
      </c>
      <c r="R23" s="1079">
        <v>2.0865051432908035</v>
      </c>
      <c r="S23" s="1073" t="s">
        <v>3507</v>
      </c>
      <c r="T23" s="1077">
        <v>0</v>
      </c>
      <c r="U23" s="1078">
        <v>1</v>
      </c>
      <c r="V23" s="1079">
        <v>2.0865051432908035</v>
      </c>
      <c r="W23" s="1073" t="s">
        <v>3507</v>
      </c>
      <c r="X23" s="1077">
        <v>0</v>
      </c>
      <c r="Y23" s="1078">
        <v>1</v>
      </c>
      <c r="Z23" s="1079">
        <v>2.0865051432908035</v>
      </c>
      <c r="AA23" s="1073" t="s">
        <v>3507</v>
      </c>
      <c r="AC23" s="1077">
        <v>0</v>
      </c>
      <c r="AD23" s="1078">
        <v>1</v>
      </c>
      <c r="AE23" s="1079">
        <v>2.0865051432908035</v>
      </c>
      <c r="AF23" s="1073" t="s">
        <v>3507</v>
      </c>
      <c r="AG23" s="1077">
        <v>0</v>
      </c>
      <c r="AH23" s="1078">
        <v>1</v>
      </c>
      <c r="AI23" s="1079">
        <v>2.0865051432908035</v>
      </c>
      <c r="AJ23" s="1073" t="s">
        <v>3507</v>
      </c>
      <c r="AL23" s="1041" t="s">
        <v>1487</v>
      </c>
      <c r="AM23" s="1094">
        <v>3</v>
      </c>
      <c r="AN23" s="1094">
        <v>4</v>
      </c>
      <c r="AO23" s="1094">
        <v>3</v>
      </c>
      <c r="AP23" s="1094">
        <v>1</v>
      </c>
      <c r="AQ23" s="1094">
        <v>1</v>
      </c>
      <c r="AR23" s="1094">
        <v>5</v>
      </c>
      <c r="AS23" s="1089">
        <v>5</v>
      </c>
      <c r="AT23" s="1089">
        <v>2</v>
      </c>
      <c r="AU23" s="1093">
        <v>1.2788404103505406</v>
      </c>
      <c r="AV23" s="1093">
        <v>2.0865051432908035</v>
      </c>
      <c r="AW23" s="1093" t="s">
        <v>3333</v>
      </c>
      <c r="AX23" s="1095">
        <v>1.1000000000000001</v>
      </c>
      <c r="AY23" s="1095">
        <v>1.1000000000000001</v>
      </c>
      <c r="AZ23" s="1095">
        <v>1.1000000000000001</v>
      </c>
      <c r="BA23" s="1095">
        <v>1</v>
      </c>
      <c r="BB23" s="1095">
        <v>1</v>
      </c>
      <c r="BC23" s="1095">
        <v>1.2</v>
      </c>
    </row>
    <row r="24" spans="1:55" ht="24">
      <c r="A24" s="1045">
        <v>1824</v>
      </c>
      <c r="B24" s="1059" t="s">
        <v>469</v>
      </c>
      <c r="C24" s="1060" t="s">
        <v>469</v>
      </c>
      <c r="D24" s="1071" t="s">
        <v>470</v>
      </c>
      <c r="E24" s="1072" t="s">
        <v>352</v>
      </c>
      <c r="F24" s="1073" t="s">
        <v>2189</v>
      </c>
      <c r="G24" s="1074" t="s">
        <v>2190</v>
      </c>
      <c r="H24" s="1075" t="s">
        <v>352</v>
      </c>
      <c r="I24" s="1075" t="s">
        <v>352</v>
      </c>
      <c r="J24" s="1076">
        <v>0</v>
      </c>
      <c r="K24" s="1074" t="s">
        <v>341</v>
      </c>
      <c r="L24" s="1077">
        <v>659.54149649999999</v>
      </c>
      <c r="M24" s="1078">
        <v>1</v>
      </c>
      <c r="N24" s="1079">
        <v>2.0865051432908035</v>
      </c>
      <c r="O24" s="1073" t="s">
        <v>3508</v>
      </c>
      <c r="P24" s="1077">
        <v>574.56649649999997</v>
      </c>
      <c r="Q24" s="1078">
        <v>1</v>
      </c>
      <c r="R24" s="1079">
        <v>2.0865051432908035</v>
      </c>
      <c r="S24" s="1073" t="s">
        <v>3508</v>
      </c>
      <c r="T24" s="1077">
        <v>0</v>
      </c>
      <c r="U24" s="1078">
        <v>1</v>
      </c>
      <c r="V24" s="1079">
        <v>2.0865051432908035</v>
      </c>
      <c r="W24" s="1073" t="s">
        <v>3508</v>
      </c>
      <c r="X24" s="1077">
        <v>0</v>
      </c>
      <c r="Y24" s="1078">
        <v>1</v>
      </c>
      <c r="Z24" s="1079">
        <v>2.0865051432908035</v>
      </c>
      <c r="AA24" s="1073" t="s">
        <v>3508</v>
      </c>
      <c r="AC24" s="1077">
        <v>0</v>
      </c>
      <c r="AD24" s="1078">
        <v>1</v>
      </c>
      <c r="AE24" s="1079">
        <v>2.0865051432908035</v>
      </c>
      <c r="AF24" s="1073" t="s">
        <v>3508</v>
      </c>
      <c r="AG24" s="1077">
        <v>0</v>
      </c>
      <c r="AH24" s="1078">
        <v>1</v>
      </c>
      <c r="AI24" s="1079">
        <v>2.0865051432908035</v>
      </c>
      <c r="AJ24" s="1073" t="s">
        <v>3508</v>
      </c>
      <c r="AL24" s="1041" t="s">
        <v>1488</v>
      </c>
      <c r="AM24" s="1094">
        <v>3</v>
      </c>
      <c r="AN24" s="1094">
        <v>4</v>
      </c>
      <c r="AO24" s="1094">
        <v>3</v>
      </c>
      <c r="AP24" s="1094">
        <v>1</v>
      </c>
      <c r="AQ24" s="1094">
        <v>1</v>
      </c>
      <c r="AR24" s="1094">
        <v>5</v>
      </c>
      <c r="AS24" s="1089">
        <v>5</v>
      </c>
      <c r="AT24" s="1089">
        <v>2</v>
      </c>
      <c r="AU24" s="1093">
        <v>1.2788404103505406</v>
      </c>
      <c r="AV24" s="1093">
        <v>2.0865051432908035</v>
      </c>
      <c r="AW24" s="1093" t="s">
        <v>3333</v>
      </c>
      <c r="AX24" s="1095">
        <v>1.1000000000000001</v>
      </c>
      <c r="AY24" s="1095">
        <v>1.1000000000000001</v>
      </c>
      <c r="AZ24" s="1095">
        <v>1.1000000000000001</v>
      </c>
      <c r="BA24" s="1095">
        <v>1</v>
      </c>
      <c r="BB24" s="1095">
        <v>1</v>
      </c>
      <c r="BC24" s="1095">
        <v>1.2</v>
      </c>
    </row>
    <row r="25" spans="1:55">
      <c r="A25" s="1045">
        <v>490</v>
      </c>
      <c r="B25" s="1059" t="s">
        <v>620</v>
      </c>
      <c r="C25" s="1060" t="s">
        <v>469</v>
      </c>
      <c r="D25" s="1071" t="s">
        <v>352</v>
      </c>
      <c r="E25" s="1072" t="s">
        <v>471</v>
      </c>
      <c r="F25" s="1073" t="s">
        <v>245</v>
      </c>
      <c r="G25" s="1074" t="s">
        <v>352</v>
      </c>
      <c r="H25" s="1075" t="s">
        <v>246</v>
      </c>
      <c r="I25" s="1075" t="s">
        <v>618</v>
      </c>
      <c r="J25" s="1076" t="s">
        <v>352</v>
      </c>
      <c r="K25" s="1074" t="s">
        <v>604</v>
      </c>
      <c r="L25" s="1077">
        <v>0.82800000000000007</v>
      </c>
      <c r="M25" s="1078">
        <v>1</v>
      </c>
      <c r="N25" s="1079">
        <v>1.2849840792941758</v>
      </c>
      <c r="O25" s="1073" t="s">
        <v>3475</v>
      </c>
      <c r="P25" s="1077">
        <v>0.82800000000000007</v>
      </c>
      <c r="Q25" s="1078">
        <v>1</v>
      </c>
      <c r="R25" s="1079">
        <v>1.2849840792941758</v>
      </c>
      <c r="S25" s="1073" t="s">
        <v>3475</v>
      </c>
      <c r="T25" s="1077">
        <v>0.82800000000000007</v>
      </c>
      <c r="U25" s="1078">
        <v>1</v>
      </c>
      <c r="V25" s="1079">
        <v>1.2849840792941758</v>
      </c>
      <c r="W25" s="1073" t="s">
        <v>3475</v>
      </c>
      <c r="X25" s="1077">
        <v>0.82800000000000007</v>
      </c>
      <c r="Y25" s="1078">
        <v>1</v>
      </c>
      <c r="Z25" s="1079">
        <v>1.2849840792941758</v>
      </c>
      <c r="AA25" s="1073" t="s">
        <v>3475</v>
      </c>
      <c r="AC25" s="1077">
        <v>0.14400000000000002</v>
      </c>
      <c r="AD25" s="1078">
        <v>1</v>
      </c>
      <c r="AE25" s="1079">
        <v>1.2849840792941758</v>
      </c>
      <c r="AF25" s="1073" t="s">
        <v>3475</v>
      </c>
      <c r="AG25" s="1077">
        <v>0.14400000000000002</v>
      </c>
      <c r="AH25" s="1078">
        <v>1</v>
      </c>
      <c r="AI25" s="1079">
        <v>1.2849840792941758</v>
      </c>
      <c r="AJ25" s="1073" t="s">
        <v>3475</v>
      </c>
      <c r="AL25" s="1041" t="s">
        <v>279</v>
      </c>
      <c r="AM25" s="1094">
        <v>3</v>
      </c>
      <c r="AN25" s="1094">
        <v>4</v>
      </c>
      <c r="AO25" s="1094">
        <v>3</v>
      </c>
      <c r="AP25" s="1094">
        <v>1</v>
      </c>
      <c r="AQ25" s="1094">
        <v>1</v>
      </c>
      <c r="AR25" s="1094">
        <v>5</v>
      </c>
      <c r="AS25" s="1089">
        <v>13</v>
      </c>
      <c r="AT25" s="1089">
        <v>1.05</v>
      </c>
      <c r="AU25" s="1093">
        <v>1.2788404103505406</v>
      </c>
      <c r="AV25" s="1093">
        <v>1.2849840792941758</v>
      </c>
      <c r="AW25" s="1093" t="s">
        <v>3333</v>
      </c>
      <c r="AX25" s="1095">
        <v>1.1000000000000001</v>
      </c>
      <c r="AY25" s="1095">
        <v>1.1000000000000001</v>
      </c>
      <c r="AZ25" s="1095">
        <v>1.1000000000000001</v>
      </c>
      <c r="BA25" s="1095">
        <v>1</v>
      </c>
      <c r="BB25" s="1095">
        <v>1</v>
      </c>
      <c r="BC25" s="1095">
        <v>1.2</v>
      </c>
    </row>
    <row r="26" spans="1:55" ht="24" hidden="1" outlineLevel="1">
      <c r="A26" s="1045">
        <v>32129</v>
      </c>
      <c r="B26" s="1059" t="s">
        <v>469</v>
      </c>
      <c r="C26" s="1060" t="s">
        <v>469</v>
      </c>
      <c r="D26" s="1071" t="s">
        <v>470</v>
      </c>
      <c r="E26" s="1072" t="s">
        <v>352</v>
      </c>
      <c r="F26" s="1073" t="s">
        <v>3509</v>
      </c>
      <c r="G26" s="1074" t="s">
        <v>403</v>
      </c>
      <c r="H26" s="1075" t="s">
        <v>352</v>
      </c>
      <c r="I26" s="1075" t="s">
        <v>352</v>
      </c>
      <c r="J26" s="1076">
        <v>1</v>
      </c>
      <c r="K26" s="1074" t="s">
        <v>340</v>
      </c>
      <c r="L26" s="1077">
        <v>0</v>
      </c>
      <c r="M26" s="1078">
        <v>1</v>
      </c>
      <c r="N26" s="1079">
        <v>3.0827046835040277</v>
      </c>
      <c r="O26" s="1073" t="s">
        <v>3472</v>
      </c>
      <c r="P26" s="1077">
        <v>0</v>
      </c>
      <c r="Q26" s="1078">
        <v>1</v>
      </c>
      <c r="R26" s="1079">
        <v>3.0827046835040277</v>
      </c>
      <c r="S26" s="1073" t="s">
        <v>3472</v>
      </c>
      <c r="T26" s="1077">
        <v>0</v>
      </c>
      <c r="U26" s="1078">
        <v>1</v>
      </c>
      <c r="V26" s="1079">
        <v>3.0827046835040277</v>
      </c>
      <c r="W26" s="1073" t="s">
        <v>3472</v>
      </c>
      <c r="X26" s="1077">
        <v>0</v>
      </c>
      <c r="Y26" s="1078">
        <v>1</v>
      </c>
      <c r="Z26" s="1079">
        <v>3.0827046835040277</v>
      </c>
      <c r="AA26" s="1073" t="s">
        <v>3472</v>
      </c>
      <c r="AB26" s="1302"/>
      <c r="AC26" s="1077">
        <v>47.906976744186046</v>
      </c>
      <c r="AD26" s="1078">
        <v>1</v>
      </c>
      <c r="AE26" s="1079">
        <v>3.0827046835040277</v>
      </c>
      <c r="AF26" s="1073" t="s">
        <v>3472</v>
      </c>
      <c r="AG26" s="1077">
        <v>0</v>
      </c>
      <c r="AH26" s="1078">
        <v>1</v>
      </c>
      <c r="AI26" s="1079">
        <v>3.0827046835040277</v>
      </c>
      <c r="AJ26" s="1073" t="s">
        <v>3472</v>
      </c>
      <c r="AK26" s="1302">
        <v>2.6976440247564017</v>
      </c>
      <c r="AL26" s="1041" t="s">
        <v>109</v>
      </c>
      <c r="AM26" s="1094">
        <v>3</v>
      </c>
      <c r="AN26" s="1094">
        <v>4</v>
      </c>
      <c r="AO26" s="1094">
        <v>3</v>
      </c>
      <c r="AP26" s="1094">
        <v>1</v>
      </c>
      <c r="AQ26" s="1094">
        <v>1</v>
      </c>
      <c r="AR26" s="1094">
        <v>5</v>
      </c>
      <c r="AS26" s="1089">
        <v>9</v>
      </c>
      <c r="AT26" s="1089">
        <v>3</v>
      </c>
      <c r="AU26" s="1093">
        <v>1.2788404103505406</v>
      </c>
      <c r="AV26" s="1093">
        <v>3.0827046835040277</v>
      </c>
      <c r="AW26" s="1093" t="s">
        <v>3333</v>
      </c>
      <c r="AX26" s="1095">
        <v>1.1000000000000001</v>
      </c>
      <c r="AY26" s="1095">
        <v>1.1000000000000001</v>
      </c>
      <c r="AZ26" s="1095">
        <v>1.1000000000000001</v>
      </c>
      <c r="BA26" s="1095">
        <v>1</v>
      </c>
      <c r="BB26" s="1095">
        <v>1</v>
      </c>
      <c r="BC26" s="1095">
        <v>1.2</v>
      </c>
    </row>
    <row r="27" spans="1:55" ht="24" hidden="1" outlineLevel="1">
      <c r="A27" s="1045">
        <v>32128</v>
      </c>
      <c r="B27" s="1059" t="s">
        <v>469</v>
      </c>
      <c r="C27" s="1060" t="s">
        <v>469</v>
      </c>
      <c r="D27" s="1071" t="s">
        <v>470</v>
      </c>
      <c r="E27" s="1072" t="s">
        <v>352</v>
      </c>
      <c r="F27" s="1073" t="s">
        <v>3510</v>
      </c>
      <c r="G27" s="1074" t="s">
        <v>403</v>
      </c>
      <c r="H27" s="1075" t="s">
        <v>352</v>
      </c>
      <c r="I27" s="1075" t="s">
        <v>352</v>
      </c>
      <c r="J27" s="1076">
        <v>1</v>
      </c>
      <c r="K27" s="1074" t="s">
        <v>340</v>
      </c>
      <c r="L27" s="1077">
        <v>0</v>
      </c>
      <c r="M27" s="1078">
        <v>1</v>
      </c>
      <c r="N27" s="1079">
        <v>3.0827046835040277</v>
      </c>
      <c r="O27" s="1073" t="s">
        <v>3472</v>
      </c>
      <c r="P27" s="1077">
        <v>0</v>
      </c>
      <c r="Q27" s="1078">
        <v>1</v>
      </c>
      <c r="R27" s="1079">
        <v>3.0827046835040277</v>
      </c>
      <c r="S27" s="1073" t="s">
        <v>3472</v>
      </c>
      <c r="T27" s="1077">
        <v>0</v>
      </c>
      <c r="U27" s="1078">
        <v>1</v>
      </c>
      <c r="V27" s="1079">
        <v>3.0827046835040277</v>
      </c>
      <c r="W27" s="1073" t="s">
        <v>3472</v>
      </c>
      <c r="X27" s="1077">
        <v>0</v>
      </c>
      <c r="Y27" s="1078">
        <v>1</v>
      </c>
      <c r="Z27" s="1079">
        <v>3.0827046835040277</v>
      </c>
      <c r="AA27" s="1073" t="s">
        <v>3472</v>
      </c>
      <c r="AB27" s="1302"/>
      <c r="AC27" s="1077">
        <v>0</v>
      </c>
      <c r="AD27" s="1078">
        <v>1</v>
      </c>
      <c r="AE27" s="1079">
        <v>3.0827046835040277</v>
      </c>
      <c r="AF27" s="1073" t="s">
        <v>3472</v>
      </c>
      <c r="AG27" s="1077">
        <v>47.906976744186046</v>
      </c>
      <c r="AH27" s="1078">
        <v>1</v>
      </c>
      <c r="AI27" s="1079">
        <v>3.0827046835040277</v>
      </c>
      <c r="AJ27" s="1073" t="s">
        <v>3472</v>
      </c>
      <c r="AK27" s="1302">
        <v>8.2179569596934776</v>
      </c>
      <c r="AL27" s="1041" t="s">
        <v>109</v>
      </c>
      <c r="AM27" s="1094">
        <v>3</v>
      </c>
      <c r="AN27" s="1094">
        <v>4</v>
      </c>
      <c r="AO27" s="1094">
        <v>3</v>
      </c>
      <c r="AP27" s="1094">
        <v>1</v>
      </c>
      <c r="AQ27" s="1094">
        <v>1</v>
      </c>
      <c r="AR27" s="1094">
        <v>5</v>
      </c>
      <c r="AS27" s="1089">
        <v>9</v>
      </c>
      <c r="AT27" s="1089">
        <v>3</v>
      </c>
      <c r="AU27" s="1093">
        <v>1.2788404103505406</v>
      </c>
      <c r="AV27" s="1093">
        <v>3.0827046835040277</v>
      </c>
      <c r="AW27" s="1093" t="s">
        <v>3333</v>
      </c>
      <c r="AX27" s="1095">
        <v>1.1000000000000001</v>
      </c>
      <c r="AY27" s="1095">
        <v>1.1000000000000001</v>
      </c>
      <c r="AZ27" s="1095">
        <v>1.1000000000000001</v>
      </c>
      <c r="BA27" s="1095">
        <v>1</v>
      </c>
      <c r="BB27" s="1095">
        <v>1</v>
      </c>
      <c r="BC27" s="1095">
        <v>1.2</v>
      </c>
    </row>
    <row r="28" spans="1:55" hidden="1" outlineLevel="1">
      <c r="A28" s="1045" t="s">
        <v>2259</v>
      </c>
      <c r="B28" s="1059" t="s">
        <v>469</v>
      </c>
      <c r="C28" s="1060" t="s">
        <v>469</v>
      </c>
      <c r="D28" s="1071" t="s">
        <v>470</v>
      </c>
      <c r="E28" s="1072" t="s">
        <v>352</v>
      </c>
      <c r="F28" s="1073" t="s">
        <v>3256</v>
      </c>
      <c r="G28" s="1074" t="s">
        <v>465</v>
      </c>
      <c r="H28" s="1075" t="s">
        <v>352</v>
      </c>
      <c r="I28" s="1075" t="s">
        <v>352</v>
      </c>
      <c r="J28" s="1076">
        <v>0</v>
      </c>
      <c r="K28" s="1074" t="s">
        <v>339</v>
      </c>
      <c r="L28" s="1077">
        <v>0</v>
      </c>
      <c r="M28" s="1078">
        <v>1</v>
      </c>
      <c r="N28" s="1079">
        <v>1.2849840792941758</v>
      </c>
      <c r="O28" s="1073" t="s">
        <v>3473</v>
      </c>
      <c r="P28" s="1077">
        <v>0</v>
      </c>
      <c r="Q28" s="1078">
        <v>1</v>
      </c>
      <c r="R28" s="1079">
        <v>1.2849840792941758</v>
      </c>
      <c r="S28" s="1073" t="s">
        <v>3473</v>
      </c>
      <c r="T28" s="1077">
        <v>0</v>
      </c>
      <c r="U28" s="1078">
        <v>1</v>
      </c>
      <c r="V28" s="1079">
        <v>1.2849840792941758</v>
      </c>
      <c r="W28" s="1073" t="s">
        <v>3473</v>
      </c>
      <c r="X28" s="1077">
        <v>0</v>
      </c>
      <c r="Y28" s="1078">
        <v>1</v>
      </c>
      <c r="Z28" s="1079">
        <v>1.2849840792941758</v>
      </c>
      <c r="AA28" s="1073" t="s">
        <v>3473</v>
      </c>
      <c r="AC28" s="1077">
        <v>0</v>
      </c>
      <c r="AD28" s="1078">
        <v>1</v>
      </c>
      <c r="AE28" s="1079">
        <v>1.2849840792941758</v>
      </c>
      <c r="AF28" s="1073" t="s">
        <v>3473</v>
      </c>
      <c r="AG28" s="1077">
        <v>0</v>
      </c>
      <c r="AH28" s="1078">
        <v>1</v>
      </c>
      <c r="AI28" s="1079">
        <v>1.2849840792941758</v>
      </c>
      <c r="AJ28" s="1073" t="s">
        <v>3473</v>
      </c>
      <c r="AL28" s="1041" t="s">
        <v>2342</v>
      </c>
      <c r="AM28" s="1094">
        <v>3</v>
      </c>
      <c r="AN28" s="1094">
        <v>4</v>
      </c>
      <c r="AO28" s="1094">
        <v>3</v>
      </c>
      <c r="AP28" s="1094">
        <v>1</v>
      </c>
      <c r="AQ28" s="1094">
        <v>1</v>
      </c>
      <c r="AR28" s="1094">
        <v>5</v>
      </c>
      <c r="AS28" s="1089">
        <v>6</v>
      </c>
      <c r="AT28" s="1089">
        <v>1.05</v>
      </c>
      <c r="AU28" s="1093">
        <v>1.2788404103505406</v>
      </c>
      <c r="AV28" s="1093">
        <v>1.2849840792941758</v>
      </c>
      <c r="AW28" s="1093" t="s">
        <v>3333</v>
      </c>
      <c r="AX28" s="1095">
        <v>1.1000000000000001</v>
      </c>
      <c r="AY28" s="1095">
        <v>1.1000000000000001</v>
      </c>
      <c r="AZ28" s="1095">
        <v>1.1000000000000001</v>
      </c>
      <c r="BA28" s="1095">
        <v>1</v>
      </c>
      <c r="BB28" s="1095">
        <v>1</v>
      </c>
      <c r="BC28" s="1095">
        <v>1.2</v>
      </c>
    </row>
    <row r="29" spans="1:55" collapsed="1">
      <c r="L29" s="1302"/>
      <c r="M29" s="1340"/>
      <c r="N29" s="1340"/>
      <c r="O29" s="1340"/>
      <c r="P29" s="1302"/>
      <c r="Q29" s="1340"/>
      <c r="R29" s="1340"/>
      <c r="S29" s="1340"/>
      <c r="T29" s="1302"/>
      <c r="U29" s="1340"/>
      <c r="V29" s="1340"/>
      <c r="W29" s="1340"/>
      <c r="X29" s="1302"/>
      <c r="Y29" s="1340"/>
      <c r="Z29" s="1340"/>
      <c r="AA29" s="1340"/>
      <c r="AC29" s="1302"/>
      <c r="AD29" s="1340"/>
      <c r="AE29" s="1340"/>
      <c r="AF29" s="1340"/>
      <c r="AG29" s="1302"/>
      <c r="AH29" s="1340"/>
      <c r="AI29" s="1340"/>
      <c r="AJ29" s="1340"/>
    </row>
    <row r="32" spans="1:55">
      <c r="L32" s="1334"/>
      <c r="P32" s="1334"/>
      <c r="T32" s="1334"/>
      <c r="X32" s="1334"/>
      <c r="AC32" s="1334"/>
      <c r="AG32" s="1334"/>
    </row>
  </sheetData>
  <mergeCells count="1">
    <mergeCell ref="AM1:AR1"/>
  </mergeCells>
  <phoneticPr fontId="0" type="noConversion"/>
  <conditionalFormatting sqref="D14:AA28 AC13:AJ28 AL13:AR28 D13:K13 M13:O13 Q13:S13 U13:W13 Y13:AA13">
    <cfRule type="expression" dxfId="348" priority="12">
      <formula>MOD(ROW(),2)=0</formula>
    </cfRule>
  </conditionalFormatting>
  <conditionalFormatting sqref="AS13:BC28">
    <cfRule type="expression" dxfId="347" priority="7">
      <formula>MOD(ROW(),2)=0</formula>
    </cfRule>
  </conditionalFormatting>
  <conditionalFormatting sqref="L13">
    <cfRule type="expression" dxfId="346" priority="4">
      <formula>MOD(ROW(),2)=0</formula>
    </cfRule>
  </conditionalFormatting>
  <conditionalFormatting sqref="P13">
    <cfRule type="expression" dxfId="345" priority="3">
      <formula>MOD(ROW(),2)=0</formula>
    </cfRule>
  </conditionalFormatting>
  <conditionalFormatting sqref="T13">
    <cfRule type="expression" dxfId="344" priority="2">
      <formula>MOD(ROW(),2)=0</formula>
    </cfRule>
  </conditionalFormatting>
  <conditionalFormatting sqref="X13">
    <cfRule type="expression" dxfId="343" priority="1">
      <formula>MOD(ROW(),2)=0</formula>
    </cfRule>
  </conditionalFormatting>
  <dataValidations xWindow="1408" yWindow="764" count="10">
    <dataValidation allowBlank="1" showInputMessage="1" showErrorMessage="1" promptTitle="Remarks" prompt="A general comment (data source, calculation procedure, ...) can be made about each individual exchange. The remarks are added to the GeneralComment-field." sqref="AL3" xr:uid="{67E610C5-7A0A-4C3A-8166-E84C15FF5EF4}"/>
    <dataValidation allowBlank="1" showInputMessage="1" showErrorMessage="1" prompt="Do not change." sqref="AU7:BC11 AS3:BC4" xr:uid="{A3EBD10F-3365-42CC-9382-36C2377DB5A5}"/>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N3" xr:uid="{444B80EF-87BD-43F9-9484-F897E6C78AA4}"/>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O3" xr:uid="{77A47EC9-B9FA-4D2D-825B-6C79208DF9E9}"/>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P3" xr:uid="{5360FB67-1E1E-42B6-AB01-9CC6F8DBC689}"/>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Q3" xr:uid="{238098C1-D4CE-4842-A092-CD8030BE22C5}"/>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R3" xr:uid="{BFC962A7-B3A1-4CFB-AEF6-FB6D22EEF115}"/>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M3" xr:uid="{F2F7C922-AA5C-4A5C-8813-CC1884DD8F4D}"/>
    <dataValidation allowBlank="1" showInputMessage="1" showErrorMessage="1" promptTitle="Do not change" prompt="This field is automatically updated from the names-list" sqref="AS13:AS28" xr:uid="{00000000-0002-0000-3900-000000000000}"/>
    <dataValidation allowBlank="1" showInputMessage="1" showErrorMessage="1" promptTitle="Do not change" prompt="This field is automatically calculated from your inputs." sqref="AT13:AT28" xr:uid="{00000000-0002-0000-3900-000001000000}"/>
  </dataValidations>
  <pageMargins left="0.78740157499999996" right="0.78740157499999996" top="0.984251969" bottom="0.984251969" header="0.4921259845" footer="0.4921259845"/>
  <pageSetup paperSize="9" scale="37" orientation="landscape" r:id="rId1"/>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89">
    <tabColor theme="6" tint="0.79998168889431442"/>
    <pageSetUpPr fitToPage="1"/>
  </sheetPr>
  <dimension ref="A1:AQ4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customWidth="1" outlineLevel="1"/>
    <col min="23" max="23" width="50.7109375" style="1107" customWidth="1" outlineLevel="1"/>
    <col min="24" max="24" width="30.7109375" style="1192" customWidth="1"/>
    <col min="25" max="25" width="4.140625" style="1192" customWidth="1"/>
    <col min="26" max="26" width="4.42578125" style="1192" customWidth="1"/>
    <col min="27" max="27" width="4.28515625" style="1192" customWidth="1"/>
    <col min="28" max="28" width="4" style="1192" customWidth="1"/>
    <col min="29" max="29" width="3.7109375" style="1192" customWidth="1"/>
    <col min="30" max="30" width="4.28515625" style="1192" customWidth="1"/>
    <col min="31" max="31" width="3.42578125" style="1192" customWidth="1" outlineLevel="1"/>
    <col min="32" max="32" width="4.7109375" style="1080" customWidth="1" outlineLevel="1"/>
    <col min="33" max="34" width="5.42578125" style="1080" customWidth="1" outlineLevel="1"/>
    <col min="35" max="35" width="14.85546875" style="1080" customWidth="1" outlineLevel="1"/>
    <col min="36" max="36" width="4.28515625" style="1080" customWidth="1" outlineLevel="1"/>
    <col min="37" max="37" width="4" style="1080" customWidth="1" outlineLevel="1"/>
    <col min="38" max="39" width="4.42578125" style="1080" customWidth="1" outlineLevel="1"/>
    <col min="40" max="40" width="4.28515625" style="1080" customWidth="1" outlineLevel="1"/>
    <col min="41" max="41" width="4.42578125" style="1080" customWidth="1" outlineLevel="1"/>
    <col min="42" max="16384" width="11.42578125" style="1343"/>
  </cols>
  <sheetData>
    <row r="1" spans="1:41">
      <c r="A1" s="1041"/>
      <c r="B1" s="1042"/>
      <c r="C1" s="1043"/>
      <c r="D1" s="1041"/>
      <c r="E1" s="1041"/>
      <c r="F1" s="1044" t="s">
        <v>456</v>
      </c>
      <c r="G1" s="1041"/>
      <c r="H1" s="1041"/>
      <c r="I1" s="1041"/>
      <c r="J1" s="1041"/>
      <c r="K1" s="1041"/>
      <c r="L1" s="1045" t="s">
        <v>1593</v>
      </c>
      <c r="M1" s="1046"/>
      <c r="N1" s="1046"/>
      <c r="O1" s="1046"/>
      <c r="P1" s="1045" t="s">
        <v>1594</v>
      </c>
      <c r="Q1" s="1046"/>
      <c r="R1" s="1046"/>
      <c r="S1" s="1046"/>
      <c r="T1" s="1045" t="s">
        <v>1595</v>
      </c>
      <c r="U1" s="1046"/>
      <c r="V1" s="1046"/>
      <c r="W1" s="1046"/>
      <c r="X1" s="1080"/>
      <c r="Y1" s="1523"/>
      <c r="Z1" s="1523"/>
      <c r="AA1" s="1523"/>
      <c r="AB1" s="1523"/>
      <c r="AC1" s="1523"/>
      <c r="AD1" s="1523"/>
      <c r="AE1" s="1081"/>
      <c r="AF1" s="1081"/>
      <c r="AG1" s="1081"/>
      <c r="AH1" s="1081"/>
      <c r="AI1" s="1081"/>
    </row>
    <row r="2" spans="1:4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81"/>
      <c r="Y2" s="1081"/>
      <c r="Z2" s="1081"/>
      <c r="AA2" s="1081"/>
      <c r="AB2" s="1081"/>
      <c r="AC2" s="1081"/>
      <c r="AD2" s="1081"/>
      <c r="AE2" s="1081"/>
    </row>
    <row r="3" spans="1:41" ht="94.5">
      <c r="A3" s="1050" t="s">
        <v>344</v>
      </c>
      <c r="B3" s="1051"/>
      <c r="C3" s="1043">
        <v>401</v>
      </c>
      <c r="D3" s="1052" t="s">
        <v>458</v>
      </c>
      <c r="E3" s="1052" t="s">
        <v>459</v>
      </c>
      <c r="F3" s="1053" t="s">
        <v>460</v>
      </c>
      <c r="G3" s="1052" t="s">
        <v>461</v>
      </c>
      <c r="H3" s="1052" t="s">
        <v>462</v>
      </c>
      <c r="I3" s="1052" t="s">
        <v>463</v>
      </c>
      <c r="J3" s="1052" t="s">
        <v>464</v>
      </c>
      <c r="K3" s="1052" t="s">
        <v>337</v>
      </c>
      <c r="L3" s="1054" t="s">
        <v>1774</v>
      </c>
      <c r="M3" s="1055" t="s">
        <v>187</v>
      </c>
      <c r="N3" s="1055" t="s">
        <v>188</v>
      </c>
      <c r="O3" s="1056" t="s">
        <v>492</v>
      </c>
      <c r="P3" s="1054" t="s">
        <v>1775</v>
      </c>
      <c r="Q3" s="1055" t="s">
        <v>187</v>
      </c>
      <c r="R3" s="1055" t="s">
        <v>188</v>
      </c>
      <c r="S3" s="1056" t="s">
        <v>492</v>
      </c>
      <c r="T3" s="1054" t="s">
        <v>1572</v>
      </c>
      <c r="U3" s="1055" t="s">
        <v>187</v>
      </c>
      <c r="V3" s="1055" t="s">
        <v>188</v>
      </c>
      <c r="W3" s="1056" t="s">
        <v>492</v>
      </c>
      <c r="X3" s="1082" t="s">
        <v>1953</v>
      </c>
      <c r="Y3" s="1083" t="s">
        <v>1954</v>
      </c>
      <c r="Z3" s="1083" t="s">
        <v>1955</v>
      </c>
      <c r="AA3" s="1083" t="s">
        <v>1956</v>
      </c>
      <c r="AB3" s="1083" t="s">
        <v>1957</v>
      </c>
      <c r="AC3" s="1083" t="s">
        <v>1958</v>
      </c>
      <c r="AD3" s="1083" t="s">
        <v>1959</v>
      </c>
      <c r="AE3" s="1084" t="s">
        <v>180</v>
      </c>
      <c r="AF3" s="1084" t="s">
        <v>1960</v>
      </c>
      <c r="AG3" s="1084" t="s">
        <v>182</v>
      </c>
      <c r="AH3" s="1084" t="s">
        <v>332</v>
      </c>
      <c r="AI3" s="1084" t="s">
        <v>1961</v>
      </c>
      <c r="AJ3" s="1085" t="s">
        <v>1954</v>
      </c>
      <c r="AK3" s="1085" t="s">
        <v>1955</v>
      </c>
      <c r="AL3" s="1085" t="s">
        <v>1956</v>
      </c>
      <c r="AM3" s="1085" t="s">
        <v>1957</v>
      </c>
      <c r="AN3" s="1085" t="s">
        <v>1958</v>
      </c>
      <c r="AO3" s="1085" t="s">
        <v>1959</v>
      </c>
    </row>
    <row r="4" spans="1:41" ht="12.7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86"/>
      <c r="Y4" s="1087" t="s">
        <v>192</v>
      </c>
      <c r="Z4" s="1082"/>
      <c r="AA4" s="1082"/>
      <c r="AB4" s="1082"/>
      <c r="AC4" s="1082"/>
      <c r="AD4" s="1082"/>
      <c r="AE4" s="1088"/>
      <c r="AF4" s="1088"/>
      <c r="AG4" s="1088" t="s">
        <v>190</v>
      </c>
      <c r="AH4" s="1088" t="s">
        <v>190</v>
      </c>
      <c r="AI4" s="1089"/>
      <c r="AJ4" s="1090"/>
      <c r="AK4" s="1090"/>
      <c r="AL4" s="1090"/>
      <c r="AM4" s="1090"/>
      <c r="AN4" s="1090"/>
      <c r="AO4" s="1090"/>
    </row>
    <row r="5" spans="1:4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86"/>
      <c r="Y5" s="1082"/>
      <c r="Z5" s="1082"/>
      <c r="AA5" s="1082"/>
      <c r="AB5" s="1082"/>
      <c r="AC5" s="1082"/>
      <c r="AD5" s="1082"/>
      <c r="AE5" s="1089"/>
      <c r="AF5" s="1089"/>
      <c r="AG5" s="1089"/>
      <c r="AH5" s="1089"/>
      <c r="AI5" s="1089"/>
      <c r="AJ5" s="1090"/>
      <c r="AK5" s="1090"/>
      <c r="AL5" s="1090"/>
      <c r="AM5" s="1090"/>
      <c r="AN5" s="1090"/>
      <c r="AO5" s="1090"/>
    </row>
    <row r="6" spans="1:41" ht="12.75" customHeight="1">
      <c r="A6" s="1041"/>
      <c r="B6" s="1051"/>
      <c r="C6" s="1043">
        <v>403</v>
      </c>
      <c r="D6" s="1053"/>
      <c r="E6" s="1053"/>
      <c r="F6" s="1053" t="s">
        <v>337</v>
      </c>
      <c r="G6" s="1053"/>
      <c r="H6" s="1053"/>
      <c r="I6" s="1053"/>
      <c r="J6" s="1053"/>
      <c r="K6" s="1053"/>
      <c r="L6" s="1054" t="s">
        <v>466</v>
      </c>
      <c r="M6" s="1057"/>
      <c r="N6" s="1057"/>
      <c r="O6" s="1058"/>
      <c r="P6" s="1054" t="s">
        <v>466</v>
      </c>
      <c r="Q6" s="1057"/>
      <c r="R6" s="1057"/>
      <c r="S6" s="1058"/>
      <c r="T6" s="1054" t="s">
        <v>466</v>
      </c>
      <c r="U6" s="1057"/>
      <c r="V6" s="1057"/>
      <c r="W6" s="1058"/>
      <c r="X6" s="1086"/>
      <c r="Y6" s="1091"/>
      <c r="Z6" s="1091"/>
      <c r="AA6" s="1091"/>
      <c r="AB6" s="1091"/>
      <c r="AC6" s="1091"/>
      <c r="AD6" s="1091"/>
      <c r="AE6" s="1089"/>
      <c r="AF6" s="1089"/>
      <c r="AG6" s="1092"/>
      <c r="AH6" s="1092"/>
      <c r="AI6" s="1093"/>
      <c r="AJ6" s="1090"/>
      <c r="AK6" s="1090"/>
      <c r="AL6" s="1090"/>
      <c r="AM6" s="1090"/>
      <c r="AN6" s="1090"/>
      <c r="AO6" s="1090"/>
    </row>
    <row r="7" spans="1:41" ht="24">
      <c r="A7" s="1045" t="s">
        <v>1593</v>
      </c>
      <c r="B7" s="1059" t="s">
        <v>467</v>
      </c>
      <c r="C7" s="1060"/>
      <c r="D7" s="1061" t="s">
        <v>352</v>
      </c>
      <c r="E7" s="1062">
        <v>0</v>
      </c>
      <c r="F7" s="1063" t="s">
        <v>1774</v>
      </c>
      <c r="G7" s="1064" t="s">
        <v>465</v>
      </c>
      <c r="H7" s="1065" t="s">
        <v>352</v>
      </c>
      <c r="I7" s="1065" t="s">
        <v>352</v>
      </c>
      <c r="J7" s="1066">
        <v>1</v>
      </c>
      <c r="K7" s="1064" t="s">
        <v>466</v>
      </c>
      <c r="L7" s="1067">
        <v>1</v>
      </c>
      <c r="M7" s="1068">
        <v>0</v>
      </c>
      <c r="N7" s="1069">
        <v>0</v>
      </c>
      <c r="O7" s="1070">
        <v>0</v>
      </c>
      <c r="P7" s="1067">
        <v>0</v>
      </c>
      <c r="Q7" s="1068">
        <v>0</v>
      </c>
      <c r="R7" s="1069">
        <v>0</v>
      </c>
      <c r="S7" s="1070">
        <v>0</v>
      </c>
      <c r="T7" s="1067">
        <v>0</v>
      </c>
      <c r="U7" s="1068"/>
      <c r="V7" s="1069"/>
      <c r="W7" s="1070"/>
      <c r="X7" s="1086"/>
      <c r="Y7" s="1082"/>
      <c r="Z7" s="1082"/>
      <c r="AA7" s="1082"/>
      <c r="AB7" s="1082"/>
      <c r="AC7" s="1082"/>
      <c r="AD7" s="1082"/>
      <c r="AE7" s="1089"/>
      <c r="AF7" s="1089"/>
      <c r="AG7" s="1089"/>
      <c r="AH7" s="1089"/>
      <c r="AI7" s="1089"/>
      <c r="AJ7" s="1089"/>
      <c r="AK7" s="1089"/>
      <c r="AL7" s="1089"/>
      <c r="AM7" s="1089"/>
      <c r="AN7" s="1089"/>
      <c r="AO7" s="1089"/>
    </row>
    <row r="8" spans="1:41" ht="24">
      <c r="A8" s="1045" t="s">
        <v>1594</v>
      </c>
      <c r="B8" s="1059"/>
      <c r="C8" s="1060"/>
      <c r="D8" s="1061" t="s">
        <v>352</v>
      </c>
      <c r="E8" s="1062">
        <v>0</v>
      </c>
      <c r="F8" s="1063" t="s">
        <v>1775</v>
      </c>
      <c r="G8" s="1064" t="s">
        <v>465</v>
      </c>
      <c r="H8" s="1065" t="s">
        <v>352</v>
      </c>
      <c r="I8" s="1065" t="s">
        <v>352</v>
      </c>
      <c r="J8" s="1066">
        <v>1</v>
      </c>
      <c r="K8" s="1064" t="s">
        <v>466</v>
      </c>
      <c r="L8" s="1067">
        <v>0</v>
      </c>
      <c r="M8" s="1068">
        <v>0</v>
      </c>
      <c r="N8" s="1069">
        <v>0</v>
      </c>
      <c r="O8" s="1070">
        <v>0</v>
      </c>
      <c r="P8" s="1067">
        <v>1</v>
      </c>
      <c r="Q8" s="1068">
        <v>0</v>
      </c>
      <c r="R8" s="1069">
        <v>0</v>
      </c>
      <c r="S8" s="1070">
        <v>0</v>
      </c>
      <c r="T8" s="1067">
        <v>0</v>
      </c>
      <c r="U8" s="1068"/>
      <c r="V8" s="1069"/>
      <c r="W8" s="1070"/>
      <c r="X8" s="1086"/>
      <c r="Y8" s="1082"/>
      <c r="Z8" s="1082"/>
      <c r="AA8" s="1082"/>
      <c r="AB8" s="1082"/>
      <c r="AC8" s="1082"/>
      <c r="AD8" s="1082"/>
      <c r="AE8" s="1089"/>
      <c r="AF8" s="1089"/>
      <c r="AG8" s="1089"/>
      <c r="AH8" s="1089"/>
      <c r="AI8" s="1089"/>
      <c r="AJ8" s="1089"/>
      <c r="AK8" s="1089"/>
      <c r="AL8" s="1089"/>
      <c r="AM8" s="1089"/>
      <c r="AN8" s="1089"/>
      <c r="AO8" s="1089"/>
    </row>
    <row r="9" spans="1:41" ht="24">
      <c r="A9" s="1045" t="s">
        <v>1595</v>
      </c>
      <c r="B9" s="1059"/>
      <c r="C9" s="1060"/>
      <c r="D9" s="1061" t="s">
        <v>352</v>
      </c>
      <c r="E9" s="1062">
        <v>0</v>
      </c>
      <c r="F9" s="1063" t="s">
        <v>1572</v>
      </c>
      <c r="G9" s="1064" t="s">
        <v>465</v>
      </c>
      <c r="H9" s="1065" t="s">
        <v>352</v>
      </c>
      <c r="I9" s="1065" t="s">
        <v>352</v>
      </c>
      <c r="J9" s="1066">
        <v>1</v>
      </c>
      <c r="K9" s="1064" t="s">
        <v>466</v>
      </c>
      <c r="L9" s="1067">
        <v>0</v>
      </c>
      <c r="M9" s="1068">
        <v>0</v>
      </c>
      <c r="N9" s="1069">
        <v>0</v>
      </c>
      <c r="O9" s="1070">
        <v>0</v>
      </c>
      <c r="P9" s="1067">
        <v>0</v>
      </c>
      <c r="Q9" s="1068">
        <v>0</v>
      </c>
      <c r="R9" s="1069">
        <v>0</v>
      </c>
      <c r="S9" s="1070">
        <v>0</v>
      </c>
      <c r="T9" s="1067">
        <v>1</v>
      </c>
      <c r="U9" s="1068"/>
      <c r="V9" s="1069"/>
      <c r="W9" s="1070"/>
      <c r="X9" s="1086"/>
      <c r="Y9" s="1082"/>
      <c r="Z9" s="1082"/>
      <c r="AA9" s="1082"/>
      <c r="AB9" s="1082"/>
      <c r="AC9" s="1082"/>
      <c r="AD9" s="1082"/>
      <c r="AE9" s="1089"/>
      <c r="AF9" s="1089"/>
      <c r="AG9" s="1089"/>
      <c r="AH9" s="1089"/>
      <c r="AI9" s="1089"/>
      <c r="AJ9" s="1089"/>
      <c r="AK9" s="1089"/>
      <c r="AL9" s="1089"/>
      <c r="AM9" s="1089"/>
      <c r="AN9" s="1089"/>
      <c r="AO9" s="1089"/>
    </row>
    <row r="10" spans="1:41">
      <c r="A10" s="1045" t="s">
        <v>995</v>
      </c>
      <c r="B10" s="1059" t="s">
        <v>708</v>
      </c>
      <c r="C10" s="1060" t="s">
        <v>469</v>
      </c>
      <c r="D10" s="1071">
        <v>5</v>
      </c>
      <c r="E10" s="1072" t="s">
        <v>352</v>
      </c>
      <c r="F10" s="1073" t="s">
        <v>3476</v>
      </c>
      <c r="G10" s="1074" t="s">
        <v>1830</v>
      </c>
      <c r="H10" s="1075" t="s">
        <v>352</v>
      </c>
      <c r="I10" s="1075" t="s">
        <v>352</v>
      </c>
      <c r="J10" s="1076">
        <v>0</v>
      </c>
      <c r="K10" s="1074" t="s">
        <v>605</v>
      </c>
      <c r="L10" s="1077">
        <v>0.23</v>
      </c>
      <c r="M10" s="1078">
        <v>1</v>
      </c>
      <c r="N10" s="1079">
        <v>1.2849840792941758</v>
      </c>
      <c r="O10" s="1073" t="s">
        <v>3511</v>
      </c>
      <c r="P10" s="1077">
        <v>0.23</v>
      </c>
      <c r="Q10" s="1078">
        <v>1</v>
      </c>
      <c r="R10" s="1079">
        <v>1.2849840792941758</v>
      </c>
      <c r="S10" s="1073" t="s">
        <v>3511</v>
      </c>
      <c r="T10" s="1077">
        <v>36.033000000000001</v>
      </c>
      <c r="U10" s="1078">
        <v>1</v>
      </c>
      <c r="V10" s="1079">
        <v>1.2849840792941758</v>
      </c>
      <c r="W10" s="1073" t="s">
        <v>3511</v>
      </c>
      <c r="X10" s="1041" t="s">
        <v>1596</v>
      </c>
      <c r="Y10" s="1094">
        <v>3</v>
      </c>
      <c r="Z10" s="1094">
        <v>4</v>
      </c>
      <c r="AA10" s="1094">
        <v>3</v>
      </c>
      <c r="AB10" s="1094">
        <v>1</v>
      </c>
      <c r="AC10" s="1094">
        <v>1</v>
      </c>
      <c r="AD10" s="1094">
        <v>5</v>
      </c>
      <c r="AE10" s="1089">
        <v>2</v>
      </c>
      <c r="AF10" s="1089">
        <v>1.05</v>
      </c>
      <c r="AG10" s="1093">
        <v>1.2788404103505406</v>
      </c>
      <c r="AH10" s="1093">
        <v>1.2849840792941758</v>
      </c>
      <c r="AI10" s="1093" t="s">
        <v>3512</v>
      </c>
      <c r="AJ10" s="1095">
        <v>1.1000000000000001</v>
      </c>
      <c r="AK10" s="1095">
        <v>1.1000000000000001</v>
      </c>
      <c r="AL10" s="1095">
        <v>1.1000000000000001</v>
      </c>
      <c r="AM10" s="1095">
        <v>1</v>
      </c>
      <c r="AN10" s="1095">
        <v>1</v>
      </c>
      <c r="AO10" s="1095">
        <v>1.2</v>
      </c>
    </row>
    <row r="11" spans="1:41" ht="24">
      <c r="A11" s="1045" t="s">
        <v>1865</v>
      </c>
      <c r="B11" s="1059" t="s">
        <v>469</v>
      </c>
      <c r="C11" s="1060"/>
      <c r="D11" s="1071">
        <v>5</v>
      </c>
      <c r="E11" s="1072" t="s">
        <v>352</v>
      </c>
      <c r="F11" s="1073" t="s">
        <v>3019</v>
      </c>
      <c r="G11" s="1074" t="s">
        <v>336</v>
      </c>
      <c r="H11" s="1075" t="s">
        <v>352</v>
      </c>
      <c r="I11" s="1075" t="s">
        <v>352</v>
      </c>
      <c r="J11" s="1076">
        <v>0</v>
      </c>
      <c r="K11" s="1074" t="s">
        <v>604</v>
      </c>
      <c r="L11" s="1077"/>
      <c r="M11" s="1078">
        <v>1</v>
      </c>
      <c r="N11" s="1079">
        <v>2.0865051432908035</v>
      </c>
      <c r="O11" s="1073" t="s">
        <v>3513</v>
      </c>
      <c r="P11" s="1077"/>
      <c r="Q11" s="1078">
        <v>1</v>
      </c>
      <c r="R11" s="1079">
        <v>2.0865051432908035</v>
      </c>
      <c r="S11" s="1073" t="s">
        <v>3513</v>
      </c>
      <c r="T11" s="1077">
        <v>7673.1</v>
      </c>
      <c r="U11" s="1078">
        <v>1</v>
      </c>
      <c r="V11" s="1079">
        <v>2.0865051432908035</v>
      </c>
      <c r="W11" s="1073" t="s">
        <v>3513</v>
      </c>
      <c r="X11" s="1041" t="s">
        <v>1597</v>
      </c>
      <c r="Y11" s="1094">
        <v>3</v>
      </c>
      <c r="Z11" s="1094">
        <v>4</v>
      </c>
      <c r="AA11" s="1094">
        <v>3</v>
      </c>
      <c r="AB11" s="1094">
        <v>1</v>
      </c>
      <c r="AC11" s="1094">
        <v>1</v>
      </c>
      <c r="AD11" s="1094">
        <v>5</v>
      </c>
      <c r="AE11" s="1089">
        <v>5</v>
      </c>
      <c r="AF11" s="1089">
        <v>2</v>
      </c>
      <c r="AG11" s="1093">
        <v>1.2788404103505406</v>
      </c>
      <c r="AH11" s="1093">
        <v>2.0865051432908035</v>
      </c>
      <c r="AI11" s="1093" t="s">
        <v>3514</v>
      </c>
      <c r="AJ11" s="1095">
        <v>1.1000000000000001</v>
      </c>
      <c r="AK11" s="1095">
        <v>1.1000000000000001</v>
      </c>
      <c r="AL11" s="1095">
        <v>1.1000000000000001</v>
      </c>
      <c r="AM11" s="1095">
        <v>1</v>
      </c>
      <c r="AN11" s="1095">
        <v>1</v>
      </c>
      <c r="AO11" s="1095">
        <v>1.2</v>
      </c>
    </row>
    <row r="12" spans="1:41">
      <c r="A12" s="1045">
        <v>1484</v>
      </c>
      <c r="B12" s="1059" t="s">
        <v>89</v>
      </c>
      <c r="C12" s="1060" t="s">
        <v>469</v>
      </c>
      <c r="D12" s="1071">
        <v>5</v>
      </c>
      <c r="E12" s="1072" t="s">
        <v>352</v>
      </c>
      <c r="F12" s="1073" t="s">
        <v>2529</v>
      </c>
      <c r="G12" s="1074" t="s">
        <v>336</v>
      </c>
      <c r="H12" s="1075" t="s">
        <v>352</v>
      </c>
      <c r="I12" s="1075" t="s">
        <v>352</v>
      </c>
      <c r="J12" s="1076">
        <v>1</v>
      </c>
      <c r="K12" s="1074" t="s">
        <v>466</v>
      </c>
      <c r="L12" s="1077">
        <v>1</v>
      </c>
      <c r="M12" s="1078">
        <v>1</v>
      </c>
      <c r="N12" s="1079">
        <v>3.0827046835040277</v>
      </c>
      <c r="O12" s="1073" t="s">
        <v>3515</v>
      </c>
      <c r="P12" s="1077">
        <v>1</v>
      </c>
      <c r="Q12" s="1078">
        <v>1</v>
      </c>
      <c r="R12" s="1079">
        <v>3.0827046835040277</v>
      </c>
      <c r="S12" s="1073" t="s">
        <v>3515</v>
      </c>
      <c r="T12" s="1077"/>
      <c r="U12" s="1078">
        <v>1</v>
      </c>
      <c r="V12" s="1079">
        <v>3.0827046835040277</v>
      </c>
      <c r="W12" s="1073" t="s">
        <v>3515</v>
      </c>
      <c r="X12" s="1041" t="s">
        <v>1598</v>
      </c>
      <c r="Y12" s="1094">
        <v>3</v>
      </c>
      <c r="Z12" s="1094">
        <v>4</v>
      </c>
      <c r="AA12" s="1094">
        <v>3</v>
      </c>
      <c r="AB12" s="1094">
        <v>1</v>
      </c>
      <c r="AC12" s="1094">
        <v>1</v>
      </c>
      <c r="AD12" s="1094">
        <v>5</v>
      </c>
      <c r="AE12" s="1089">
        <v>9</v>
      </c>
      <c r="AF12" s="1089">
        <v>3</v>
      </c>
      <c r="AG12" s="1093">
        <v>1.2788404103505406</v>
      </c>
      <c r="AH12" s="1093">
        <v>3.0827046835040277</v>
      </c>
      <c r="AI12" s="1093" t="s">
        <v>3516</v>
      </c>
      <c r="AJ12" s="1095">
        <v>1.1000000000000001</v>
      </c>
      <c r="AK12" s="1095">
        <v>1.1000000000000001</v>
      </c>
      <c r="AL12" s="1095">
        <v>1.1000000000000001</v>
      </c>
      <c r="AM12" s="1095">
        <v>1</v>
      </c>
      <c r="AN12" s="1095">
        <v>1</v>
      </c>
      <c r="AO12" s="1095">
        <v>1.2</v>
      </c>
    </row>
    <row r="13" spans="1:41" ht="24">
      <c r="A13" s="1045" t="s">
        <v>1599</v>
      </c>
      <c r="B13" s="1059"/>
      <c r="C13" s="1060"/>
      <c r="D13" s="1071">
        <v>5</v>
      </c>
      <c r="E13" s="1072" t="s">
        <v>352</v>
      </c>
      <c r="F13" s="1073" t="s">
        <v>3390</v>
      </c>
      <c r="G13" s="1074" t="s">
        <v>434</v>
      </c>
      <c r="H13" s="1075" t="s">
        <v>352</v>
      </c>
      <c r="I13" s="1075" t="s">
        <v>352</v>
      </c>
      <c r="J13" s="1076">
        <v>1</v>
      </c>
      <c r="K13" s="1074" t="s">
        <v>466</v>
      </c>
      <c r="L13" s="1077"/>
      <c r="M13" s="1078">
        <v>1</v>
      </c>
      <c r="N13" s="1079">
        <v>3.0827046835040277</v>
      </c>
      <c r="O13" s="1073" t="s">
        <v>3515</v>
      </c>
      <c r="P13" s="1077"/>
      <c r="Q13" s="1078">
        <v>1</v>
      </c>
      <c r="R13" s="1079">
        <v>3.0827046835040277</v>
      </c>
      <c r="S13" s="1073" t="s">
        <v>3515</v>
      </c>
      <c r="T13" s="1077">
        <v>1</v>
      </c>
      <c r="U13" s="1078">
        <v>1</v>
      </c>
      <c r="V13" s="1079">
        <v>3.0827046835040277</v>
      </c>
      <c r="W13" s="1073" t="s">
        <v>3515</v>
      </c>
      <c r="X13" s="1041" t="s">
        <v>1598</v>
      </c>
      <c r="Y13" s="1094">
        <v>3</v>
      </c>
      <c r="Z13" s="1094">
        <v>4</v>
      </c>
      <c r="AA13" s="1094">
        <v>3</v>
      </c>
      <c r="AB13" s="1094">
        <v>1</v>
      </c>
      <c r="AC13" s="1094">
        <v>1</v>
      </c>
      <c r="AD13" s="1094">
        <v>5</v>
      </c>
      <c r="AE13" s="1089">
        <v>9</v>
      </c>
      <c r="AF13" s="1089">
        <v>3</v>
      </c>
      <c r="AG13" s="1093">
        <v>1.2788404103505406</v>
      </c>
      <c r="AH13" s="1093">
        <v>3.0827046835040277</v>
      </c>
      <c r="AI13" s="1093" t="s">
        <v>3516</v>
      </c>
      <c r="AJ13" s="1095">
        <v>1.1000000000000001</v>
      </c>
      <c r="AK13" s="1095">
        <v>1.1000000000000001</v>
      </c>
      <c r="AL13" s="1095">
        <v>1.1000000000000001</v>
      </c>
      <c r="AM13" s="1095">
        <v>1</v>
      </c>
      <c r="AN13" s="1095">
        <v>1</v>
      </c>
      <c r="AO13" s="1095">
        <v>1.2</v>
      </c>
    </row>
    <row r="14" spans="1:41" ht="14.25" customHeight="1">
      <c r="A14" s="1045">
        <v>1646</v>
      </c>
      <c r="B14" s="1059"/>
      <c r="C14" s="1060"/>
      <c r="D14" s="1071">
        <v>5</v>
      </c>
      <c r="E14" s="1072" t="s">
        <v>352</v>
      </c>
      <c r="F14" s="1073" t="s">
        <v>588</v>
      </c>
      <c r="G14" s="1074" t="s">
        <v>465</v>
      </c>
      <c r="H14" s="1075" t="s">
        <v>352</v>
      </c>
      <c r="I14" s="1075" t="s">
        <v>352</v>
      </c>
      <c r="J14" s="1076">
        <v>1</v>
      </c>
      <c r="K14" s="1074" t="s">
        <v>340</v>
      </c>
      <c r="L14" s="1077">
        <v>30</v>
      </c>
      <c r="M14" s="1078">
        <v>1</v>
      </c>
      <c r="N14" s="1079">
        <v>3.0156568896139588</v>
      </c>
      <c r="O14" s="1073" t="s">
        <v>3517</v>
      </c>
      <c r="P14" s="1077"/>
      <c r="Q14" s="1078">
        <v>1</v>
      </c>
      <c r="R14" s="1079">
        <v>3.0156568896139588</v>
      </c>
      <c r="S14" s="1073" t="s">
        <v>3517</v>
      </c>
      <c r="T14" s="1077"/>
      <c r="U14" s="1078">
        <v>1</v>
      </c>
      <c r="V14" s="1079">
        <v>3.0156568896139588</v>
      </c>
      <c r="W14" s="1073" t="s">
        <v>3517</v>
      </c>
      <c r="X14" s="1041" t="s">
        <v>1600</v>
      </c>
      <c r="Y14" s="1094">
        <v>2</v>
      </c>
      <c r="Z14" s="1094">
        <v>1</v>
      </c>
      <c r="AA14" s="1094">
        <v>1</v>
      </c>
      <c r="AB14" s="1094">
        <v>1</v>
      </c>
      <c r="AC14" s="1094">
        <v>1</v>
      </c>
      <c r="AD14" s="1094">
        <v>4</v>
      </c>
      <c r="AE14" s="1089">
        <v>9</v>
      </c>
      <c r="AF14" s="1089">
        <v>3</v>
      </c>
      <c r="AG14" s="1093">
        <v>1.1130148943987077</v>
      </c>
      <c r="AH14" s="1093">
        <v>3.0156568896139588</v>
      </c>
      <c r="AI14" s="1093" t="s">
        <v>3518</v>
      </c>
      <c r="AJ14" s="1095">
        <v>1.05</v>
      </c>
      <c r="AK14" s="1095">
        <v>1</v>
      </c>
      <c r="AL14" s="1095">
        <v>1</v>
      </c>
      <c r="AM14" s="1095">
        <v>1</v>
      </c>
      <c r="AN14" s="1095">
        <v>1</v>
      </c>
      <c r="AO14" s="1095">
        <v>1.1000000000000001</v>
      </c>
    </row>
    <row r="15" spans="1:41" ht="14.25" customHeight="1">
      <c r="A15" s="1045">
        <v>1645</v>
      </c>
      <c r="B15" s="1059"/>
      <c r="C15" s="1060"/>
      <c r="D15" s="1071">
        <v>5</v>
      </c>
      <c r="E15" s="1072" t="s">
        <v>352</v>
      </c>
      <c r="F15" s="1073" t="s">
        <v>587</v>
      </c>
      <c r="G15" s="1074" t="s">
        <v>465</v>
      </c>
      <c r="H15" s="1075" t="s">
        <v>352</v>
      </c>
      <c r="I15" s="1075" t="s">
        <v>352</v>
      </c>
      <c r="J15" s="1076">
        <v>1</v>
      </c>
      <c r="K15" s="1074" t="s">
        <v>340</v>
      </c>
      <c r="L15" s="1077"/>
      <c r="M15" s="1078">
        <v>1</v>
      </c>
      <c r="N15" s="1079">
        <v>3.0156568896139588</v>
      </c>
      <c r="O15" s="1073" t="s">
        <v>3517</v>
      </c>
      <c r="P15" s="1077">
        <v>30</v>
      </c>
      <c r="Q15" s="1078">
        <v>1</v>
      </c>
      <c r="R15" s="1079">
        <v>3.0156568896139588</v>
      </c>
      <c r="S15" s="1073" t="s">
        <v>3517</v>
      </c>
      <c r="T15" s="1077"/>
      <c r="U15" s="1078">
        <v>1</v>
      </c>
      <c r="V15" s="1079">
        <v>3.0156568896139588</v>
      </c>
      <c r="W15" s="1073" t="s">
        <v>3517</v>
      </c>
      <c r="X15" s="1041" t="s">
        <v>1600</v>
      </c>
      <c r="Y15" s="1094">
        <v>2</v>
      </c>
      <c r="Z15" s="1094">
        <v>1</v>
      </c>
      <c r="AA15" s="1094">
        <v>1</v>
      </c>
      <c r="AB15" s="1094">
        <v>1</v>
      </c>
      <c r="AC15" s="1094">
        <v>1</v>
      </c>
      <c r="AD15" s="1094">
        <v>4</v>
      </c>
      <c r="AE15" s="1089">
        <v>9</v>
      </c>
      <c r="AF15" s="1089">
        <v>3</v>
      </c>
      <c r="AG15" s="1093">
        <v>1.1130148943987077</v>
      </c>
      <c r="AH15" s="1093">
        <v>3.0156568896139588</v>
      </c>
      <c r="AI15" s="1093" t="s">
        <v>3518</v>
      </c>
      <c r="AJ15" s="1095">
        <v>1.05</v>
      </c>
      <c r="AK15" s="1095">
        <v>1</v>
      </c>
      <c r="AL15" s="1095">
        <v>1</v>
      </c>
      <c r="AM15" s="1095">
        <v>1</v>
      </c>
      <c r="AN15" s="1095">
        <v>1</v>
      </c>
      <c r="AO15" s="1095">
        <v>1.1000000000000001</v>
      </c>
    </row>
    <row r="16" spans="1:41" ht="16.5" customHeight="1">
      <c r="A16" s="1045" t="s">
        <v>79</v>
      </c>
      <c r="B16" s="1059" t="s">
        <v>469</v>
      </c>
      <c r="C16" s="1060"/>
      <c r="D16" s="1071">
        <v>5</v>
      </c>
      <c r="E16" s="1072" t="s">
        <v>352</v>
      </c>
      <c r="F16" s="1073" t="s">
        <v>80</v>
      </c>
      <c r="G16" s="1074" t="s">
        <v>465</v>
      </c>
      <c r="H16" s="1075" t="s">
        <v>352</v>
      </c>
      <c r="I16" s="1075" t="s">
        <v>352</v>
      </c>
      <c r="J16" s="1076">
        <v>1</v>
      </c>
      <c r="K16" s="1074" t="s">
        <v>340</v>
      </c>
      <c r="L16" s="1077"/>
      <c r="M16" s="1078">
        <v>1</v>
      </c>
      <c r="N16" s="1079">
        <v>3.0827046835040277</v>
      </c>
      <c r="O16" s="1073" t="s">
        <v>3519</v>
      </c>
      <c r="P16" s="1077"/>
      <c r="Q16" s="1078">
        <v>1</v>
      </c>
      <c r="R16" s="1079">
        <v>3.0827046835040277</v>
      </c>
      <c r="S16" s="1073" t="s">
        <v>3519</v>
      </c>
      <c r="T16" s="1077">
        <v>5700</v>
      </c>
      <c r="U16" s="1078">
        <v>1</v>
      </c>
      <c r="V16" s="1079">
        <v>3.0827046835040277</v>
      </c>
      <c r="W16" s="1073" t="s">
        <v>3519</v>
      </c>
      <c r="X16" s="1041" t="s">
        <v>1600</v>
      </c>
      <c r="Y16" s="1094">
        <v>3</v>
      </c>
      <c r="Z16" s="1094">
        <v>4</v>
      </c>
      <c r="AA16" s="1094">
        <v>3</v>
      </c>
      <c r="AB16" s="1094">
        <v>1</v>
      </c>
      <c r="AC16" s="1094">
        <v>1</v>
      </c>
      <c r="AD16" s="1094">
        <v>5</v>
      </c>
      <c r="AE16" s="1089">
        <v>9</v>
      </c>
      <c r="AF16" s="1089">
        <v>3</v>
      </c>
      <c r="AG16" s="1093">
        <v>1.2788404103505406</v>
      </c>
      <c r="AH16" s="1093">
        <v>3.0827046835040277</v>
      </c>
      <c r="AI16" s="1093" t="s">
        <v>3516</v>
      </c>
      <c r="AJ16" s="1095">
        <v>1.1000000000000001</v>
      </c>
      <c r="AK16" s="1095">
        <v>1.1000000000000001</v>
      </c>
      <c r="AL16" s="1095">
        <v>1.1000000000000001</v>
      </c>
      <c r="AM16" s="1095">
        <v>1</v>
      </c>
      <c r="AN16" s="1095">
        <v>1</v>
      </c>
      <c r="AO16" s="1095">
        <v>1.2</v>
      </c>
    </row>
    <row r="17" spans="1:43" ht="16.5" customHeight="1">
      <c r="A17" s="1045" t="s">
        <v>2347</v>
      </c>
      <c r="B17" s="1059" t="s">
        <v>469</v>
      </c>
      <c r="C17" s="1060"/>
      <c r="D17" s="1071">
        <v>5</v>
      </c>
      <c r="E17" s="1072" t="s">
        <v>352</v>
      </c>
      <c r="F17" s="1073" t="s">
        <v>3398</v>
      </c>
      <c r="G17" s="1074" t="s">
        <v>465</v>
      </c>
      <c r="H17" s="1075" t="s">
        <v>352</v>
      </c>
      <c r="I17" s="1075" t="s">
        <v>352</v>
      </c>
      <c r="J17" s="1076">
        <v>1</v>
      </c>
      <c r="K17" s="1074" t="s">
        <v>466</v>
      </c>
      <c r="L17" s="1077">
        <v>2.4</v>
      </c>
      <c r="M17" s="1078">
        <v>1</v>
      </c>
      <c r="N17" s="1079">
        <v>3.0827046835040277</v>
      </c>
      <c r="O17" s="1073" t="s">
        <v>3520</v>
      </c>
      <c r="P17" s="1077">
        <v>2.4</v>
      </c>
      <c r="Q17" s="1078">
        <v>1</v>
      </c>
      <c r="R17" s="1079">
        <v>3.0827046835040277</v>
      </c>
      <c r="S17" s="1073" t="s">
        <v>3520</v>
      </c>
      <c r="T17" s="1077"/>
      <c r="U17" s="1078">
        <v>1</v>
      </c>
      <c r="V17" s="1079">
        <v>3.0827046835040277</v>
      </c>
      <c r="W17" s="1073" t="s">
        <v>3520</v>
      </c>
      <c r="X17" s="1041" t="s">
        <v>1610</v>
      </c>
      <c r="Y17" s="1094">
        <v>3</v>
      </c>
      <c r="Z17" s="1094">
        <v>4</v>
      </c>
      <c r="AA17" s="1094">
        <v>3</v>
      </c>
      <c r="AB17" s="1094">
        <v>1</v>
      </c>
      <c r="AC17" s="1094">
        <v>1</v>
      </c>
      <c r="AD17" s="1094">
        <v>5</v>
      </c>
      <c r="AE17" s="1089">
        <v>9</v>
      </c>
      <c r="AF17" s="1089">
        <v>3</v>
      </c>
      <c r="AG17" s="1093">
        <v>1.2788404103505406</v>
      </c>
      <c r="AH17" s="1093">
        <v>3.0827046835040277</v>
      </c>
      <c r="AI17" s="1093" t="s">
        <v>3516</v>
      </c>
      <c r="AJ17" s="1095">
        <v>1.1000000000000001</v>
      </c>
      <c r="AK17" s="1095">
        <v>1.1000000000000001</v>
      </c>
      <c r="AL17" s="1095">
        <v>1.1000000000000001</v>
      </c>
      <c r="AM17" s="1095">
        <v>1</v>
      </c>
      <c r="AN17" s="1095">
        <v>1</v>
      </c>
      <c r="AO17" s="1095">
        <v>1.2</v>
      </c>
    </row>
    <row r="18" spans="1:43" ht="16.5" customHeight="1">
      <c r="A18" s="1045">
        <v>32112</v>
      </c>
      <c r="B18" s="1059" t="s">
        <v>469</v>
      </c>
      <c r="C18" s="1060"/>
      <c r="D18" s="1071">
        <v>5</v>
      </c>
      <c r="E18" s="1072" t="s">
        <v>352</v>
      </c>
      <c r="F18" s="1073" t="s">
        <v>3479</v>
      </c>
      <c r="G18" s="1074" t="s">
        <v>465</v>
      </c>
      <c r="H18" s="1075" t="s">
        <v>352</v>
      </c>
      <c r="I18" s="1075" t="s">
        <v>352</v>
      </c>
      <c r="J18" s="1076">
        <v>1</v>
      </c>
      <c r="K18" s="1074" t="s">
        <v>466</v>
      </c>
      <c r="L18" s="1077"/>
      <c r="M18" s="1078">
        <v>1</v>
      </c>
      <c r="N18" s="1079">
        <v>3.0827046835040277</v>
      </c>
      <c r="O18" s="1073" t="s">
        <v>3520</v>
      </c>
      <c r="P18" s="1077"/>
      <c r="Q18" s="1078">
        <v>1</v>
      </c>
      <c r="R18" s="1079">
        <v>3.0827046835040277</v>
      </c>
      <c r="S18" s="1073" t="s">
        <v>3520</v>
      </c>
      <c r="T18" s="1077">
        <v>2.2799999999999998</v>
      </c>
      <c r="U18" s="1078">
        <v>1</v>
      </c>
      <c r="V18" s="1079">
        <v>3.0827046835040277</v>
      </c>
      <c r="W18" s="1073" t="s">
        <v>3520</v>
      </c>
      <c r="X18" s="1041" t="s">
        <v>1610</v>
      </c>
      <c r="Y18" s="1094">
        <v>3</v>
      </c>
      <c r="Z18" s="1094">
        <v>4</v>
      </c>
      <c r="AA18" s="1094">
        <v>3</v>
      </c>
      <c r="AB18" s="1094">
        <v>1</v>
      </c>
      <c r="AC18" s="1094">
        <v>1</v>
      </c>
      <c r="AD18" s="1094">
        <v>5</v>
      </c>
      <c r="AE18" s="1089">
        <v>9</v>
      </c>
      <c r="AF18" s="1089">
        <v>3</v>
      </c>
      <c r="AG18" s="1093">
        <v>1.2788404103505406</v>
      </c>
      <c r="AH18" s="1093">
        <v>3.0827046835040277</v>
      </c>
      <c r="AI18" s="1093" t="s">
        <v>3516</v>
      </c>
      <c r="AJ18" s="1095">
        <v>1.1000000000000001</v>
      </c>
      <c r="AK18" s="1095">
        <v>1.1000000000000001</v>
      </c>
      <c r="AL18" s="1095">
        <v>1.1000000000000001</v>
      </c>
      <c r="AM18" s="1095">
        <v>1</v>
      </c>
      <c r="AN18" s="1095">
        <v>1</v>
      </c>
      <c r="AO18" s="1095">
        <v>1.2</v>
      </c>
    </row>
    <row r="19" spans="1:43" ht="24.75" customHeight="1">
      <c r="A19" s="1045" t="s">
        <v>1584</v>
      </c>
      <c r="B19" s="1059"/>
      <c r="C19" s="1060" t="s">
        <v>469</v>
      </c>
      <c r="D19" s="1071">
        <v>5</v>
      </c>
      <c r="E19" s="1072" t="s">
        <v>352</v>
      </c>
      <c r="F19" s="1073" t="s">
        <v>3073</v>
      </c>
      <c r="G19" s="1074" t="s">
        <v>465</v>
      </c>
      <c r="H19" s="1075" t="s">
        <v>352</v>
      </c>
      <c r="I19" s="1075" t="s">
        <v>352</v>
      </c>
      <c r="J19" s="1076">
        <v>1</v>
      </c>
      <c r="K19" s="1074" t="s">
        <v>340</v>
      </c>
      <c r="L19" s="1077">
        <v>30.900000000000002</v>
      </c>
      <c r="M19" s="1078">
        <v>1</v>
      </c>
      <c r="N19" s="1079">
        <v>3.0156568896139588</v>
      </c>
      <c r="O19" s="1073" t="s">
        <v>3521</v>
      </c>
      <c r="P19" s="1077"/>
      <c r="Q19" s="1078">
        <v>1</v>
      </c>
      <c r="R19" s="1079">
        <v>3.0156568896139588</v>
      </c>
      <c r="S19" s="1073" t="s">
        <v>3521</v>
      </c>
      <c r="T19" s="1077"/>
      <c r="U19" s="1078">
        <v>1</v>
      </c>
      <c r="V19" s="1079">
        <v>3.0156568896139588</v>
      </c>
      <c r="W19" s="1073" t="s">
        <v>3521</v>
      </c>
      <c r="X19" s="1041" t="s">
        <v>110</v>
      </c>
      <c r="Y19" s="1094">
        <v>2</v>
      </c>
      <c r="Z19" s="1094">
        <v>1</v>
      </c>
      <c r="AA19" s="1094">
        <v>1</v>
      </c>
      <c r="AB19" s="1094">
        <v>1</v>
      </c>
      <c r="AC19" s="1094">
        <v>1</v>
      </c>
      <c r="AD19" s="1094">
        <v>4</v>
      </c>
      <c r="AE19" s="1089">
        <v>9</v>
      </c>
      <c r="AF19" s="1089">
        <v>3</v>
      </c>
      <c r="AG19" s="1093">
        <v>1.1130148943987077</v>
      </c>
      <c r="AH19" s="1093">
        <v>3.0156568896139588</v>
      </c>
      <c r="AI19" s="1093" t="s">
        <v>3518</v>
      </c>
      <c r="AJ19" s="1095">
        <v>1.05</v>
      </c>
      <c r="AK19" s="1095">
        <v>1</v>
      </c>
      <c r="AL19" s="1095">
        <v>1</v>
      </c>
      <c r="AM19" s="1095">
        <v>1</v>
      </c>
      <c r="AN19" s="1095">
        <v>1</v>
      </c>
      <c r="AO19" s="1095">
        <v>1.1000000000000001</v>
      </c>
    </row>
    <row r="20" spans="1:43" ht="24.75" customHeight="1">
      <c r="A20" s="1045" t="s">
        <v>1583</v>
      </c>
      <c r="B20" s="1059"/>
      <c r="C20" s="1060" t="s">
        <v>469</v>
      </c>
      <c r="D20" s="1071">
        <v>5</v>
      </c>
      <c r="E20" s="1072" t="s">
        <v>352</v>
      </c>
      <c r="F20" s="1073" t="s">
        <v>3072</v>
      </c>
      <c r="G20" s="1074" t="s">
        <v>465</v>
      </c>
      <c r="H20" s="1075" t="s">
        <v>352</v>
      </c>
      <c r="I20" s="1075" t="s">
        <v>352</v>
      </c>
      <c r="J20" s="1076">
        <v>1</v>
      </c>
      <c r="K20" s="1074" t="s">
        <v>340</v>
      </c>
      <c r="L20" s="1077"/>
      <c r="M20" s="1078">
        <v>1</v>
      </c>
      <c r="N20" s="1079">
        <v>3.0156568896139588</v>
      </c>
      <c r="O20" s="1073" t="s">
        <v>3521</v>
      </c>
      <c r="P20" s="1077">
        <v>30.900000000000002</v>
      </c>
      <c r="Q20" s="1078">
        <v>1</v>
      </c>
      <c r="R20" s="1079">
        <v>3.0156568896139588</v>
      </c>
      <c r="S20" s="1073" t="s">
        <v>3521</v>
      </c>
      <c r="T20" s="1077">
        <v>5871</v>
      </c>
      <c r="U20" s="1078">
        <v>1</v>
      </c>
      <c r="V20" s="1079">
        <v>3.0156568896139588</v>
      </c>
      <c r="W20" s="1073" t="s">
        <v>3521</v>
      </c>
      <c r="X20" s="1041" t="s">
        <v>110</v>
      </c>
      <c r="Y20" s="1094">
        <v>2</v>
      </c>
      <c r="Z20" s="1094">
        <v>1</v>
      </c>
      <c r="AA20" s="1094">
        <v>1</v>
      </c>
      <c r="AB20" s="1094">
        <v>1</v>
      </c>
      <c r="AC20" s="1094">
        <v>1</v>
      </c>
      <c r="AD20" s="1094">
        <v>4</v>
      </c>
      <c r="AE20" s="1089">
        <v>9</v>
      </c>
      <c r="AF20" s="1089">
        <v>3</v>
      </c>
      <c r="AG20" s="1093">
        <v>1.1130148943987077</v>
      </c>
      <c r="AH20" s="1093">
        <v>3.0156568896139588</v>
      </c>
      <c r="AI20" s="1093" t="s">
        <v>3518</v>
      </c>
      <c r="AJ20" s="1095">
        <v>1.05</v>
      </c>
      <c r="AK20" s="1095">
        <v>1</v>
      </c>
      <c r="AL20" s="1095">
        <v>1</v>
      </c>
      <c r="AM20" s="1095">
        <v>1</v>
      </c>
      <c r="AN20" s="1095">
        <v>1</v>
      </c>
      <c r="AO20" s="1095">
        <v>1.1000000000000001</v>
      </c>
    </row>
    <row r="21" spans="1:43" ht="24">
      <c r="A21" s="1045" t="s">
        <v>2259</v>
      </c>
      <c r="B21" s="1059" t="s">
        <v>2346</v>
      </c>
      <c r="C21" s="1060"/>
      <c r="D21" s="1071">
        <v>5</v>
      </c>
      <c r="E21" s="1072" t="s">
        <v>352</v>
      </c>
      <c r="F21" s="1073" t="s">
        <v>3256</v>
      </c>
      <c r="G21" s="1074" t="s">
        <v>465</v>
      </c>
      <c r="H21" s="1075" t="s">
        <v>352</v>
      </c>
      <c r="I21" s="1075" t="s">
        <v>352</v>
      </c>
      <c r="J21" s="1076">
        <v>0</v>
      </c>
      <c r="K21" s="1074" t="s">
        <v>339</v>
      </c>
      <c r="L21" s="1077">
        <v>429.86808958216994</v>
      </c>
      <c r="M21" s="1078">
        <v>1</v>
      </c>
      <c r="N21" s="1079">
        <v>1.3000688016831126</v>
      </c>
      <c r="O21" s="1073" t="s">
        <v>3522</v>
      </c>
      <c r="P21" s="1077">
        <v>512.23495671503701</v>
      </c>
      <c r="Q21" s="1078">
        <v>1</v>
      </c>
      <c r="R21" s="1079">
        <v>1.3000688016831126</v>
      </c>
      <c r="S21" s="1073" t="s">
        <v>3522</v>
      </c>
      <c r="T21" s="1077">
        <v>97324.641775857031</v>
      </c>
      <c r="U21" s="1078">
        <v>1</v>
      </c>
      <c r="V21" s="1079">
        <v>1.3000688016831126</v>
      </c>
      <c r="W21" s="1073" t="s">
        <v>3522</v>
      </c>
      <c r="X21" s="1041" t="s">
        <v>2342</v>
      </c>
      <c r="Y21" s="1094">
        <v>4</v>
      </c>
      <c r="Z21" s="1094">
        <v>5</v>
      </c>
      <c r="AA21" s="1094" t="s">
        <v>194</v>
      </c>
      <c r="AB21" s="1094" t="s">
        <v>194</v>
      </c>
      <c r="AC21" s="1094" t="s">
        <v>194</v>
      </c>
      <c r="AD21" s="1094" t="s">
        <v>194</v>
      </c>
      <c r="AE21" s="1089">
        <v>6</v>
      </c>
      <c r="AF21" s="1089">
        <v>1.05</v>
      </c>
      <c r="AG21" s="1093">
        <v>1.2941338353151037</v>
      </c>
      <c r="AH21" s="1093">
        <v>1.3000688016831126</v>
      </c>
      <c r="AI21" s="1093" t="s">
        <v>2726</v>
      </c>
      <c r="AJ21" s="1095">
        <v>1.2</v>
      </c>
      <c r="AK21" s="1095">
        <v>1.2</v>
      </c>
      <c r="AL21" s="1095">
        <v>1</v>
      </c>
      <c r="AM21" s="1095">
        <v>1</v>
      </c>
      <c r="AN21" s="1095">
        <v>1</v>
      </c>
      <c r="AO21" s="1095">
        <v>1</v>
      </c>
    </row>
    <row r="22" spans="1:43" ht="36">
      <c r="A22" s="1045" t="s">
        <v>1864</v>
      </c>
      <c r="B22" s="1059" t="s">
        <v>90</v>
      </c>
      <c r="C22" s="1060"/>
      <c r="D22" s="1071">
        <v>5</v>
      </c>
      <c r="E22" s="1072" t="s">
        <v>352</v>
      </c>
      <c r="F22" s="1073" t="s">
        <v>3356</v>
      </c>
      <c r="G22" s="1074" t="s">
        <v>465</v>
      </c>
      <c r="H22" s="1075" t="s">
        <v>352</v>
      </c>
      <c r="I22" s="1075" t="s">
        <v>352</v>
      </c>
      <c r="J22" s="1076">
        <v>0</v>
      </c>
      <c r="K22" s="1074" t="s">
        <v>341</v>
      </c>
      <c r="L22" s="1077">
        <v>58.950661338294537</v>
      </c>
      <c r="M22" s="1078">
        <v>1</v>
      </c>
      <c r="N22" s="1079">
        <v>2.0949941301068096</v>
      </c>
      <c r="O22" s="1073" t="s">
        <v>3523</v>
      </c>
      <c r="P22" s="1077">
        <v>69.040142608904844</v>
      </c>
      <c r="Q22" s="1078">
        <v>1</v>
      </c>
      <c r="R22" s="1079">
        <v>2.0949941301068096</v>
      </c>
      <c r="S22" s="1073" t="s">
        <v>3523</v>
      </c>
      <c r="T22" s="1077">
        <v>16761.264177585701</v>
      </c>
      <c r="U22" s="1078">
        <v>1</v>
      </c>
      <c r="V22" s="1079">
        <v>2.0949941301068096</v>
      </c>
      <c r="W22" s="1073" t="s">
        <v>3523</v>
      </c>
      <c r="X22" s="1041" t="s">
        <v>1601</v>
      </c>
      <c r="Y22" s="1094">
        <v>4</v>
      </c>
      <c r="Z22" s="1094">
        <v>5</v>
      </c>
      <c r="AA22" s="1094" t="s">
        <v>194</v>
      </c>
      <c r="AB22" s="1094" t="s">
        <v>194</v>
      </c>
      <c r="AC22" s="1094" t="s">
        <v>194</v>
      </c>
      <c r="AD22" s="1094" t="s">
        <v>194</v>
      </c>
      <c r="AE22" s="1089">
        <v>5</v>
      </c>
      <c r="AF22" s="1089">
        <v>2</v>
      </c>
      <c r="AG22" s="1093">
        <v>1.2941338353151037</v>
      </c>
      <c r="AH22" s="1093">
        <v>2.0949941301068096</v>
      </c>
      <c r="AI22" s="1093" t="s">
        <v>1257</v>
      </c>
      <c r="AJ22" s="1095">
        <v>1.2</v>
      </c>
      <c r="AK22" s="1095">
        <v>1.2</v>
      </c>
      <c r="AL22" s="1095">
        <v>1</v>
      </c>
      <c r="AM22" s="1095">
        <v>1</v>
      </c>
      <c r="AN22" s="1095">
        <v>1</v>
      </c>
      <c r="AO22" s="1095">
        <v>1</v>
      </c>
    </row>
    <row r="23" spans="1:43" s="1345" customFormat="1" ht="25.5" customHeight="1">
      <c r="A23" s="1045">
        <v>490</v>
      </c>
      <c r="B23" s="1059" t="s">
        <v>1356</v>
      </c>
      <c r="C23" s="1060" t="s">
        <v>469</v>
      </c>
      <c r="D23" s="1071" t="s">
        <v>352</v>
      </c>
      <c r="E23" s="1072">
        <v>4</v>
      </c>
      <c r="F23" s="1073" t="s">
        <v>245</v>
      </c>
      <c r="G23" s="1074" t="s">
        <v>352</v>
      </c>
      <c r="H23" s="1075" t="s">
        <v>246</v>
      </c>
      <c r="I23" s="1075" t="s">
        <v>618</v>
      </c>
      <c r="J23" s="1076" t="s">
        <v>352</v>
      </c>
      <c r="K23" s="1074" t="s">
        <v>604</v>
      </c>
      <c r="L23" s="1077">
        <v>0.82800000000000007</v>
      </c>
      <c r="M23" s="1078">
        <v>1</v>
      </c>
      <c r="N23" s="1079">
        <v>1.1576168639056454</v>
      </c>
      <c r="O23" s="1073" t="s">
        <v>3524</v>
      </c>
      <c r="P23" s="1077">
        <v>0.82800000000000007</v>
      </c>
      <c r="Q23" s="1078">
        <v>1</v>
      </c>
      <c r="R23" s="1079">
        <v>1.1576168639056454</v>
      </c>
      <c r="S23" s="1073" t="s">
        <v>3524</v>
      </c>
      <c r="T23" s="1077">
        <v>129.71880000000002</v>
      </c>
      <c r="U23" s="1078">
        <v>1</v>
      </c>
      <c r="V23" s="1079">
        <v>1.1576168639056454</v>
      </c>
      <c r="W23" s="1073" t="s">
        <v>3524</v>
      </c>
      <c r="X23" s="1041" t="s">
        <v>1602</v>
      </c>
      <c r="Y23" s="1094">
        <v>3</v>
      </c>
      <c r="Z23" s="1094">
        <v>4</v>
      </c>
      <c r="AA23" s="1094">
        <v>2</v>
      </c>
      <c r="AB23" s="1094">
        <v>1</v>
      </c>
      <c r="AC23" s="1094">
        <v>1</v>
      </c>
      <c r="AD23" s="1094">
        <v>1</v>
      </c>
      <c r="AE23" s="1089">
        <v>13</v>
      </c>
      <c r="AF23" s="1089">
        <v>1.05</v>
      </c>
      <c r="AG23" s="1093">
        <v>1.1479663310448538</v>
      </c>
      <c r="AH23" s="1093">
        <v>1.1576168639056454</v>
      </c>
      <c r="AI23" s="1093" t="s">
        <v>3525</v>
      </c>
      <c r="AJ23" s="1095">
        <v>1.1000000000000001</v>
      </c>
      <c r="AK23" s="1095">
        <v>1.1000000000000001</v>
      </c>
      <c r="AL23" s="1095">
        <v>1.03</v>
      </c>
      <c r="AM23" s="1095">
        <v>1</v>
      </c>
      <c r="AN23" s="1095">
        <v>1</v>
      </c>
      <c r="AO23" s="1095">
        <v>1</v>
      </c>
      <c r="AP23" s="1344"/>
      <c r="AQ23" s="1344"/>
    </row>
    <row r="27" spans="1:43">
      <c r="F27" s="1080" t="s">
        <v>395</v>
      </c>
      <c r="K27" s="1080" t="s">
        <v>407</v>
      </c>
      <c r="L27" s="1080">
        <v>100</v>
      </c>
      <c r="O27" s="1107" t="s">
        <v>1603</v>
      </c>
      <c r="P27" s="1080">
        <v>100</v>
      </c>
      <c r="S27" s="1107" t="s">
        <v>1603</v>
      </c>
      <c r="T27" s="1080">
        <v>100</v>
      </c>
    </row>
    <row r="28" spans="1:43">
      <c r="F28" s="1080" t="s">
        <v>664</v>
      </c>
      <c r="K28" s="1080" t="s">
        <v>677</v>
      </c>
      <c r="L28" s="1080">
        <v>3000</v>
      </c>
      <c r="P28" s="1080">
        <v>3000</v>
      </c>
      <c r="T28" s="1080">
        <v>570000</v>
      </c>
    </row>
    <row r="29" spans="1:43">
      <c r="F29" s="1080" t="s">
        <v>1604</v>
      </c>
      <c r="K29" s="1080" t="s">
        <v>340</v>
      </c>
      <c r="L29" s="1302">
        <v>30</v>
      </c>
      <c r="M29" s="1340"/>
      <c r="N29" s="1340"/>
      <c r="O29" s="1340"/>
      <c r="P29" s="1302">
        <v>30</v>
      </c>
      <c r="T29" s="1080">
        <v>5700</v>
      </c>
    </row>
    <row r="30" spans="1:43">
      <c r="F30" s="1080" t="s">
        <v>1605</v>
      </c>
      <c r="K30" s="1080" t="s">
        <v>340</v>
      </c>
      <c r="L30" s="1080">
        <v>30.3</v>
      </c>
      <c r="P30" s="1080">
        <v>30.3</v>
      </c>
      <c r="T30" s="1080">
        <v>5757</v>
      </c>
    </row>
    <row r="31" spans="1:43">
      <c r="F31" s="1080" t="s">
        <v>1606</v>
      </c>
      <c r="K31" s="1080" t="s">
        <v>340</v>
      </c>
      <c r="L31" s="1080">
        <v>30.900000000000002</v>
      </c>
      <c r="P31" s="1080">
        <v>30.900000000000002</v>
      </c>
      <c r="T31" s="1080">
        <v>5871</v>
      </c>
    </row>
    <row r="32" spans="1:43">
      <c r="L32" s="1334"/>
      <c r="P32" s="1334"/>
      <c r="T32" s="1334"/>
    </row>
    <row r="33" spans="1:43" s="1346" customFormat="1">
      <c r="A33" s="1080"/>
      <c r="B33" s="1105"/>
      <c r="C33" s="1106"/>
      <c r="D33" s="1080"/>
      <c r="E33" s="1080"/>
      <c r="F33" s="1080" t="s">
        <v>1622</v>
      </c>
      <c r="G33" s="1080"/>
      <c r="H33" s="1080"/>
      <c r="I33" s="1080"/>
      <c r="J33" s="1080"/>
      <c r="K33" s="1080" t="s">
        <v>1607</v>
      </c>
      <c r="L33" s="1305">
        <v>429.86808958216994</v>
      </c>
      <c r="M33" s="1342"/>
      <c r="N33" s="1342"/>
      <c r="O33" s="1342"/>
      <c r="P33" s="1305">
        <v>512.23495671503701</v>
      </c>
      <c r="Q33" s="1342"/>
      <c r="R33" s="1342"/>
      <c r="S33" s="1342"/>
      <c r="T33" s="1305">
        <v>97324.641775857031</v>
      </c>
      <c r="U33" s="1107"/>
      <c r="V33" s="1107"/>
      <c r="W33" s="1107"/>
      <c r="X33" s="1192"/>
      <c r="Y33" s="1192"/>
      <c r="Z33" s="1192"/>
      <c r="AA33" s="1192"/>
      <c r="AB33" s="1192"/>
      <c r="AC33" s="1192"/>
      <c r="AD33" s="1192"/>
      <c r="AE33" s="1192"/>
      <c r="AF33" s="1080"/>
      <c r="AG33" s="1080"/>
      <c r="AH33" s="1080"/>
      <c r="AI33" s="1080"/>
      <c r="AJ33" s="1080"/>
      <c r="AK33" s="1080"/>
      <c r="AL33" s="1080"/>
      <c r="AM33" s="1080"/>
      <c r="AN33" s="1080"/>
      <c r="AO33" s="1080"/>
      <c r="AP33" s="1343"/>
      <c r="AQ33" s="1343"/>
    </row>
    <row r="34" spans="1:43" s="1346" customFormat="1">
      <c r="A34" s="1080"/>
      <c r="B34" s="1105"/>
      <c r="C34" s="1106"/>
      <c r="D34" s="1080"/>
      <c r="E34" s="1080"/>
      <c r="F34" s="1080" t="s">
        <v>1608</v>
      </c>
      <c r="G34" s="1080"/>
      <c r="H34" s="1080"/>
      <c r="I34" s="1080"/>
      <c r="J34" s="1080"/>
      <c r="K34" s="1080" t="s">
        <v>1607</v>
      </c>
      <c r="L34" s="1302">
        <v>32.612000000000009</v>
      </c>
      <c r="M34" s="1340"/>
      <c r="N34" s="1340"/>
      <c r="O34" s="1340"/>
      <c r="P34" s="1302">
        <v>32.612000000000009</v>
      </c>
      <c r="Q34" s="1342"/>
      <c r="R34" s="1342"/>
      <c r="S34" s="1342"/>
      <c r="T34" s="1305">
        <v>1567</v>
      </c>
      <c r="U34" s="1107"/>
      <c r="V34" s="1107"/>
      <c r="W34" s="1107"/>
      <c r="X34" s="1192"/>
      <c r="Y34" s="1192"/>
      <c r="Z34" s="1192"/>
      <c r="AA34" s="1192"/>
      <c r="AB34" s="1192"/>
      <c r="AC34" s="1192"/>
      <c r="AD34" s="1192"/>
      <c r="AE34" s="1192"/>
      <c r="AF34" s="1080"/>
      <c r="AG34" s="1080"/>
      <c r="AH34" s="1080"/>
      <c r="AI34" s="1080"/>
      <c r="AJ34" s="1080"/>
      <c r="AK34" s="1080"/>
      <c r="AL34" s="1080"/>
      <c r="AM34" s="1080"/>
      <c r="AN34" s="1080"/>
      <c r="AO34" s="1080"/>
      <c r="AP34" s="1343"/>
      <c r="AQ34" s="1343"/>
    </row>
    <row r="35" spans="1:43" s="1346" customFormat="1">
      <c r="A35" s="1080"/>
      <c r="B35" s="1105"/>
      <c r="C35" s="1106"/>
      <c r="D35" s="1080"/>
      <c r="E35" s="1080"/>
      <c r="F35" s="1080" t="s">
        <v>1609</v>
      </c>
      <c r="G35" s="1080"/>
      <c r="H35" s="1080"/>
      <c r="I35" s="1080"/>
      <c r="J35" s="1080"/>
      <c r="K35" s="1080" t="s">
        <v>1607</v>
      </c>
      <c r="L35" s="1305">
        <v>115.78478333994522</v>
      </c>
      <c r="M35" s="1342"/>
      <c r="N35" s="1342"/>
      <c r="O35" s="1342"/>
      <c r="P35" s="1305">
        <v>134.31272891318136</v>
      </c>
      <c r="Q35" s="1342"/>
      <c r="R35" s="1342"/>
      <c r="S35" s="1342"/>
      <c r="T35" s="1305">
        <v>65721</v>
      </c>
      <c r="U35" s="1107"/>
      <c r="V35" s="1107"/>
      <c r="W35" s="1107"/>
      <c r="X35" s="1192"/>
      <c r="Y35" s="1192"/>
      <c r="Z35" s="1192"/>
      <c r="AA35" s="1192"/>
      <c r="AB35" s="1192"/>
      <c r="AC35" s="1192"/>
      <c r="AD35" s="1192"/>
      <c r="AE35" s="1192"/>
      <c r="AF35" s="1080"/>
      <c r="AG35" s="1080"/>
      <c r="AH35" s="1080"/>
      <c r="AI35" s="1080"/>
      <c r="AJ35" s="1080"/>
      <c r="AK35" s="1080"/>
      <c r="AL35" s="1080"/>
      <c r="AM35" s="1080"/>
      <c r="AN35" s="1080"/>
      <c r="AO35" s="1080"/>
      <c r="AP35" s="1343"/>
      <c r="AQ35" s="1343"/>
    </row>
    <row r="36" spans="1:43" s="1347" customFormat="1">
      <c r="A36" s="1080"/>
      <c r="B36" s="1105"/>
      <c r="C36" s="1106"/>
      <c r="D36" s="1080"/>
      <c r="E36" s="1080"/>
      <c r="F36" s="1080" t="s">
        <v>1621</v>
      </c>
      <c r="G36" s="1080"/>
      <c r="H36" s="1080"/>
      <c r="I36" s="1080"/>
      <c r="J36" s="1080"/>
      <c r="K36" s="1080" t="s">
        <v>1607</v>
      </c>
      <c r="L36" s="1302">
        <v>11.241740460830252</v>
      </c>
      <c r="M36" s="1340"/>
      <c r="N36" s="1340"/>
      <c r="O36" s="1340"/>
      <c r="P36" s="1302">
        <v>11.241740460830252</v>
      </c>
      <c r="Q36" s="1342"/>
      <c r="R36" s="1342"/>
      <c r="S36" s="1342"/>
      <c r="T36" s="1305">
        <v>3000</v>
      </c>
      <c r="U36" s="1107"/>
      <c r="V36" s="1107"/>
      <c r="W36" s="1107"/>
      <c r="X36" s="1192"/>
      <c r="Y36" s="1192"/>
      <c r="Z36" s="1192"/>
      <c r="AA36" s="1192"/>
      <c r="AB36" s="1192"/>
      <c r="AC36" s="1192"/>
      <c r="AD36" s="1192"/>
      <c r="AE36" s="1192"/>
      <c r="AF36" s="1080"/>
      <c r="AG36" s="1080"/>
      <c r="AH36" s="1080"/>
      <c r="AI36" s="1080"/>
      <c r="AJ36" s="1080"/>
      <c r="AK36" s="1080"/>
      <c r="AL36" s="1080"/>
      <c r="AM36" s="1080"/>
      <c r="AN36" s="1080"/>
      <c r="AO36" s="1080"/>
      <c r="AP36" s="1344"/>
      <c r="AQ36" s="1344"/>
    </row>
    <row r="37" spans="1:43" s="1345" customFormat="1">
      <c r="A37" s="1080"/>
      <c r="B37" s="1105"/>
      <c r="C37" s="1106"/>
      <c r="D37" s="1080"/>
      <c r="E37" s="1080"/>
      <c r="F37" s="1080"/>
      <c r="G37" s="1080"/>
      <c r="H37" s="1080"/>
      <c r="I37" s="1080"/>
      <c r="J37" s="1080"/>
      <c r="K37" s="1080"/>
      <c r="L37" s="1080"/>
      <c r="M37" s="1107"/>
      <c r="N37" s="1107"/>
      <c r="O37" s="1107"/>
      <c r="P37" s="1080"/>
      <c r="Q37" s="1107"/>
      <c r="R37" s="1107"/>
      <c r="S37" s="1107"/>
      <c r="T37" s="1080"/>
      <c r="U37" s="1107"/>
      <c r="V37" s="1107"/>
      <c r="W37" s="1107"/>
      <c r="X37" s="1192"/>
      <c r="Y37" s="1192"/>
      <c r="Z37" s="1192"/>
      <c r="AA37" s="1192"/>
      <c r="AB37" s="1192"/>
      <c r="AC37" s="1192"/>
      <c r="AD37" s="1192"/>
      <c r="AE37" s="1192"/>
      <c r="AF37" s="1080"/>
      <c r="AG37" s="1080"/>
      <c r="AH37" s="1080"/>
      <c r="AI37" s="1080"/>
      <c r="AJ37" s="1080"/>
      <c r="AK37" s="1080"/>
      <c r="AL37" s="1080"/>
      <c r="AM37" s="1080"/>
      <c r="AN37" s="1080"/>
      <c r="AO37" s="1080"/>
      <c r="AP37" s="1344"/>
      <c r="AQ37" s="1344"/>
    </row>
    <row r="38" spans="1:43">
      <c r="F38" s="1080" t="s">
        <v>1670</v>
      </c>
      <c r="K38" s="1080" t="s">
        <v>241</v>
      </c>
      <c r="L38" s="1302">
        <v>13.911588659617149</v>
      </c>
      <c r="M38" s="1340"/>
      <c r="N38" s="1340"/>
      <c r="O38" s="1340"/>
      <c r="P38" s="1302">
        <v>16.577183065211553</v>
      </c>
      <c r="Q38" s="1340"/>
      <c r="R38" s="1340"/>
      <c r="S38" s="1340"/>
      <c r="T38" s="1302">
        <v>16.577183065211553</v>
      </c>
    </row>
    <row r="43" spans="1:43" s="1346" customFormat="1">
      <c r="A43" s="1080"/>
      <c r="B43" s="1105"/>
      <c r="C43" s="1106"/>
      <c r="D43" s="1080"/>
      <c r="E43" s="1080"/>
      <c r="F43" s="1080"/>
      <c r="G43" s="1080"/>
      <c r="H43" s="1080"/>
      <c r="I43" s="1080"/>
      <c r="J43" s="1080"/>
      <c r="K43" s="1080"/>
      <c r="L43" s="1080"/>
      <c r="M43" s="1107"/>
      <c r="N43" s="1107"/>
      <c r="O43" s="1107"/>
      <c r="P43" s="1080"/>
      <c r="Q43" s="1107"/>
      <c r="R43" s="1107"/>
      <c r="S43" s="1107"/>
      <c r="T43" s="1080"/>
      <c r="U43" s="1107"/>
      <c r="V43" s="1107"/>
      <c r="W43" s="1107"/>
      <c r="X43" s="1192"/>
      <c r="Y43" s="1192"/>
      <c r="Z43" s="1192"/>
      <c r="AA43" s="1192"/>
      <c r="AB43" s="1192"/>
      <c r="AC43" s="1192"/>
      <c r="AD43" s="1192"/>
      <c r="AE43" s="1192"/>
      <c r="AF43" s="1080"/>
      <c r="AG43" s="1080"/>
      <c r="AH43" s="1080"/>
      <c r="AI43" s="1080"/>
      <c r="AJ43" s="1080"/>
      <c r="AK43" s="1080"/>
      <c r="AL43" s="1080"/>
      <c r="AM43" s="1080"/>
      <c r="AN43" s="1080"/>
      <c r="AO43" s="1080"/>
      <c r="AP43" s="1343"/>
      <c r="AQ43" s="1343"/>
    </row>
  </sheetData>
  <mergeCells count="1">
    <mergeCell ref="Y1:AD1"/>
  </mergeCells>
  <conditionalFormatting sqref="D11:W23 D10:K10 M10:O10 Q10:W10">
    <cfRule type="expression" dxfId="342" priority="5">
      <formula>MOD(ROW(),2)=0</formula>
    </cfRule>
  </conditionalFormatting>
  <conditionalFormatting sqref="X10:AD23">
    <cfRule type="expression" dxfId="341" priority="4">
      <formula>MOD(ROW(),2)=0</formula>
    </cfRule>
  </conditionalFormatting>
  <conditionalFormatting sqref="AE10:AO23">
    <cfRule type="expression" dxfId="340" priority="3">
      <formula>MOD(ROW(),2)=0</formula>
    </cfRule>
  </conditionalFormatting>
  <conditionalFormatting sqref="L10">
    <cfRule type="expression" dxfId="339" priority="2">
      <formula>MOD(ROW(),2)=0</formula>
    </cfRule>
  </conditionalFormatting>
  <conditionalFormatting sqref="P10">
    <cfRule type="expression" dxfId="338" priority="1">
      <formula>MOD(ROW(),2)=0</formula>
    </cfRule>
  </conditionalFormatting>
  <dataValidations xWindow="1121" yWindow="487" count="29">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22" xr:uid="{00000000-0002-0000-3A00-000000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23" xr:uid="{00000000-0002-0000-3A00-000001000000}"/>
    <dataValidation allowBlank="1" showInputMessage="1" showErrorMessage="1" promptTitle="Do not change" prompt="This field is automatically updated from the names-list" sqref="AE10:AE23" xr:uid="{00000000-0002-0000-3A00-000002000000}"/>
    <dataValidation allowBlank="1" showInputMessage="1" showErrorMessage="1" promptTitle="Do not change" prompt="This field is automatically calculated from your inputs." sqref="AF10:AO23" xr:uid="{00000000-0002-0000-3A00-000003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S1:S6 O1:O6 S10:S23 O10:O23 W1:W23" xr:uid="{00000000-0002-0000-3A00-000004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6 R2:R6 R10:R23 V2:V22 N10:N23" xr:uid="{00000000-0002-0000-3A00-000005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6 Q2:Q6 Q10:Q23 U2:U22 M10:M23" xr:uid="{00000000-0002-0000-3A00-000006000000}"/>
    <dataValidation allowBlank="1" showInputMessage="1" showErrorMessage="1" prompt="always 1" sqref="L7:T9" xr:uid="{00000000-0002-0000-3A00-000007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00000000-0002-0000-3A00-000008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00000000-0002-0000-3A00-000009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Y19:Y22 Y14:Y15 Y3" xr:uid="{00000000-0002-0000-3A00-00000A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D19:AD22 AD14:AD15 AD3" xr:uid="{00000000-0002-0000-3A00-00000B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C19:AC22 AC14:AC15 AC3" xr:uid="{00000000-0002-0000-3A00-00000C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B19:AB22 AB14:AB15 AB3" xr:uid="{00000000-0002-0000-3A00-00000D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A19:AA22 AA14:AA15 AA3" xr:uid="{00000000-0002-0000-3A00-00000E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Z19:Z22 Z14:Z15 Z3" xr:uid="{00000000-0002-0000-3A00-00000F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xr:uid="{00000000-0002-0000-3A00-000010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00000000-0002-0000-3A00-000011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10:D22" xr:uid="{00000000-0002-0000-3A00-000012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00000000-0002-0000-3A00-000013000000}"/>
    <dataValidation allowBlank="1" showInputMessage="1" showErrorMessage="1" promptTitle="Name" prompt="Name of the exchange (elementary flow or intermediate product flow) in English language. " sqref="F2:F3" xr:uid="{00000000-0002-0000-3A00-000014000000}"/>
    <dataValidation allowBlank="1" showInputMessage="1" showErrorMessage="1" promptTitle="Infrastructure" prompt="Describes whether the intermediate product flow from or to the unit process is an infrastructure process or not._x000a__x000a_Not applicable to elementary flows." sqref="F5 J2:J3" xr:uid="{00000000-0002-0000-3A00-000015000000}"/>
    <dataValidation allowBlank="1" showInputMessage="1" showErrorMessage="1" promptTitle="Unit" prompt="Unit of the exchange (elementary flow or intermediate product flow)." sqref="F6 K2:K3" xr:uid="{00000000-0002-0000-3A00-000016000000}"/>
    <dataValidation allowBlank="1" showInputMessage="1" showErrorMessage="1" prompt="This cell is automatically updated from the names List according to the index number in L1. It needs to be identical to the output product." sqref="L3:L6 P3:P6 T3:T6" xr:uid="{00000000-0002-0000-3A00-000017000000}"/>
    <dataValidation allowBlank="1" showInputMessage="1" showErrorMessage="1" promptTitle="Empty Line" prompt="An empty line signalises the end of an Ecospold-Dataset. Processes below the first empty line are excluded when exporting to XML. You can use the space below e.g. for additional calculations or comments" sqref="A24:HC24" xr:uid="{00000000-0002-0000-3A00-000018000000}"/>
    <dataValidation allowBlank="1" showInputMessage="1" showErrorMessage="1" prompt="Do not change." sqref="AG7:AO9 AE3:AO4" xr:uid="{00000000-0002-0000-3A00-000019000000}"/>
    <dataValidation allowBlank="1" showInputMessage="1" showErrorMessage="1" promptTitle="Remarks" prompt="A general comment (data source, calculation procedure, ...) can be made about each individual exchange. The remarks are added to the GeneralComment-field." sqref="X12:X22 X10 X3" xr:uid="{00000000-0002-0000-3A00-00001A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D9" xr:uid="{00000000-0002-0000-3A00-00001B000000}"/>
    <dataValidation allowBlank="1" showInputMessage="1" showErrorMessage="1" prompt="Mean amount of elementary flow or intermediate product flow. Enter your values (or the respective equation) here." sqref="T10 T19:T22 L11:L16 T12:T17 P18:P22 L18:L22 P11:P16" xr:uid="{00000000-0002-0000-3A00-00001C000000}"/>
  </dataValidations>
  <printOptions horizontalCentered="1" verticalCentered="1"/>
  <pageMargins left="0.78740157480314965" right="0.78740157480314965" top="0.98425196850393704" bottom="0.98425196850393704" header="0.51181102362204722" footer="0.51181102362204722"/>
  <pageSetup paperSize="9" scale="39" orientation="landscape" r:id="rId1"/>
  <headerFooter alignWithMargins="0">
    <oddHeader>&amp;A</oddHeader>
    <oddFooter>&amp;L&amp;D&amp;C&amp;F&amp;RSeite &amp;P</oddFoot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90">
    <tabColor theme="6" tint="0.79998168889431442"/>
    <pageSetUpPr fitToPage="1"/>
  </sheetPr>
  <dimension ref="A1:AQ43"/>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customWidth="1" outlineLevel="1"/>
    <col min="23" max="23" width="50.7109375" style="1107" customWidth="1" outlineLevel="1"/>
    <col min="24" max="24" width="30.7109375" style="1192" customWidth="1"/>
    <col min="25" max="25" width="4.140625" style="1192" customWidth="1"/>
    <col min="26" max="26" width="4.42578125" style="1192" customWidth="1"/>
    <col min="27" max="27" width="4.28515625" style="1192" customWidth="1"/>
    <col min="28" max="28" width="4" style="1192" customWidth="1"/>
    <col min="29" max="29" width="3.7109375" style="1192" customWidth="1"/>
    <col min="30" max="30" width="4.28515625" style="1192" customWidth="1"/>
    <col min="31" max="31" width="3.42578125" style="1192" customWidth="1" outlineLevel="1"/>
    <col min="32" max="32" width="4.7109375" style="1080" customWidth="1" outlineLevel="1"/>
    <col min="33" max="34" width="5.42578125" style="1080" customWidth="1" outlineLevel="1"/>
    <col min="35" max="35" width="14.85546875" style="1080" customWidth="1" outlineLevel="1"/>
    <col min="36" max="36" width="4.28515625" style="1080" customWidth="1" outlineLevel="1"/>
    <col min="37" max="37" width="4" style="1080" customWidth="1" outlineLevel="1"/>
    <col min="38" max="39" width="4.42578125" style="1080" customWidth="1" outlineLevel="1"/>
    <col min="40" max="40" width="4.28515625" style="1080" customWidth="1" outlineLevel="1"/>
    <col min="41" max="41" width="4.42578125" style="1080" customWidth="1" outlineLevel="1"/>
    <col min="42" max="16384" width="11.42578125" style="1343"/>
  </cols>
  <sheetData>
    <row r="1" spans="1:41">
      <c r="A1" s="1041"/>
      <c r="B1" s="1042"/>
      <c r="C1" s="1043"/>
      <c r="D1" s="1041"/>
      <c r="E1" s="1041"/>
      <c r="F1" s="1044" t="s">
        <v>456</v>
      </c>
      <c r="G1" s="1041"/>
      <c r="H1" s="1041"/>
      <c r="I1" s="1041"/>
      <c r="J1" s="1041"/>
      <c r="K1" s="1041"/>
      <c r="L1" s="1045" t="s">
        <v>1623</v>
      </c>
      <c r="M1" s="1046"/>
      <c r="N1" s="1046"/>
      <c r="O1" s="1046"/>
      <c r="P1" s="1045" t="s">
        <v>1624</v>
      </c>
      <c r="Q1" s="1046"/>
      <c r="R1" s="1046"/>
      <c r="S1" s="1046"/>
      <c r="T1" s="1045" t="s">
        <v>1625</v>
      </c>
      <c r="U1" s="1046"/>
      <c r="V1" s="1046"/>
      <c r="W1" s="1046"/>
      <c r="X1" s="1080"/>
      <c r="Y1" s="1523"/>
      <c r="Z1" s="1523"/>
      <c r="AA1" s="1523"/>
      <c r="AB1" s="1523"/>
      <c r="AC1" s="1523"/>
      <c r="AD1" s="1523"/>
      <c r="AE1" s="1081"/>
      <c r="AF1" s="1081"/>
      <c r="AG1" s="1081"/>
      <c r="AH1" s="1081"/>
      <c r="AI1" s="1081"/>
    </row>
    <row r="2" spans="1:4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81"/>
      <c r="Y2" s="1081"/>
      <c r="Z2" s="1081"/>
      <c r="AA2" s="1081"/>
      <c r="AB2" s="1081"/>
      <c r="AC2" s="1081"/>
      <c r="AD2" s="1081"/>
      <c r="AE2" s="1081"/>
    </row>
    <row r="3" spans="1:41" ht="94.5">
      <c r="A3" s="1050" t="s">
        <v>344</v>
      </c>
      <c r="B3" s="1051"/>
      <c r="C3" s="1043">
        <v>401</v>
      </c>
      <c r="D3" s="1052" t="s">
        <v>458</v>
      </c>
      <c r="E3" s="1052" t="s">
        <v>459</v>
      </c>
      <c r="F3" s="1053" t="s">
        <v>460</v>
      </c>
      <c r="G3" s="1052" t="s">
        <v>461</v>
      </c>
      <c r="H3" s="1052" t="s">
        <v>462</v>
      </c>
      <c r="I3" s="1052" t="s">
        <v>463</v>
      </c>
      <c r="J3" s="1052" t="s">
        <v>464</v>
      </c>
      <c r="K3" s="1052" t="s">
        <v>337</v>
      </c>
      <c r="L3" s="1054" t="s">
        <v>1556</v>
      </c>
      <c r="M3" s="1055" t="s">
        <v>187</v>
      </c>
      <c r="N3" s="1055" t="s">
        <v>188</v>
      </c>
      <c r="O3" s="1056" t="s">
        <v>492</v>
      </c>
      <c r="P3" s="1054" t="s">
        <v>54</v>
      </c>
      <c r="Q3" s="1055" t="s">
        <v>187</v>
      </c>
      <c r="R3" s="1055" t="s">
        <v>188</v>
      </c>
      <c r="S3" s="1056" t="s">
        <v>492</v>
      </c>
      <c r="T3" s="1054" t="s">
        <v>1570</v>
      </c>
      <c r="U3" s="1055" t="s">
        <v>187</v>
      </c>
      <c r="V3" s="1055" t="s">
        <v>188</v>
      </c>
      <c r="W3" s="1056" t="s">
        <v>492</v>
      </c>
      <c r="X3" s="1082" t="s">
        <v>1953</v>
      </c>
      <c r="Y3" s="1083" t="s">
        <v>1954</v>
      </c>
      <c r="Z3" s="1083" t="s">
        <v>1955</v>
      </c>
      <c r="AA3" s="1083" t="s">
        <v>1956</v>
      </c>
      <c r="AB3" s="1083" t="s">
        <v>1957</v>
      </c>
      <c r="AC3" s="1083" t="s">
        <v>1958</v>
      </c>
      <c r="AD3" s="1083" t="s">
        <v>1959</v>
      </c>
      <c r="AE3" s="1084" t="s">
        <v>180</v>
      </c>
      <c r="AF3" s="1084" t="s">
        <v>1960</v>
      </c>
      <c r="AG3" s="1084" t="s">
        <v>182</v>
      </c>
      <c r="AH3" s="1084" t="s">
        <v>332</v>
      </c>
      <c r="AI3" s="1084" t="s">
        <v>1961</v>
      </c>
      <c r="AJ3" s="1085" t="s">
        <v>1954</v>
      </c>
      <c r="AK3" s="1085" t="s">
        <v>1955</v>
      </c>
      <c r="AL3" s="1085" t="s">
        <v>1956</v>
      </c>
      <c r="AM3" s="1085" t="s">
        <v>1957</v>
      </c>
      <c r="AN3" s="1085" t="s">
        <v>1958</v>
      </c>
      <c r="AO3" s="1085" t="s">
        <v>1959</v>
      </c>
    </row>
    <row r="4" spans="1:41" ht="12.7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86"/>
      <c r="Y4" s="1087" t="s">
        <v>192</v>
      </c>
      <c r="Z4" s="1082"/>
      <c r="AA4" s="1082"/>
      <c r="AB4" s="1082"/>
      <c r="AC4" s="1082"/>
      <c r="AD4" s="1082"/>
      <c r="AE4" s="1088"/>
      <c r="AF4" s="1088"/>
      <c r="AG4" s="1088" t="s">
        <v>190</v>
      </c>
      <c r="AH4" s="1088" t="s">
        <v>190</v>
      </c>
      <c r="AI4" s="1089"/>
      <c r="AJ4" s="1090"/>
      <c r="AK4" s="1090"/>
      <c r="AL4" s="1090"/>
      <c r="AM4" s="1090"/>
      <c r="AN4" s="1090"/>
      <c r="AO4" s="1090"/>
    </row>
    <row r="5" spans="1:4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86"/>
      <c r="Y5" s="1082"/>
      <c r="Z5" s="1082"/>
      <c r="AA5" s="1082"/>
      <c r="AB5" s="1082"/>
      <c r="AC5" s="1082"/>
      <c r="AD5" s="1082"/>
      <c r="AE5" s="1089"/>
      <c r="AF5" s="1089"/>
      <c r="AG5" s="1089"/>
      <c r="AH5" s="1089"/>
      <c r="AI5" s="1089"/>
      <c r="AJ5" s="1090"/>
      <c r="AK5" s="1090"/>
      <c r="AL5" s="1090"/>
      <c r="AM5" s="1090"/>
      <c r="AN5" s="1090"/>
      <c r="AO5" s="1090"/>
    </row>
    <row r="6" spans="1:41" ht="12.75" customHeight="1">
      <c r="A6" s="1041"/>
      <c r="B6" s="1051"/>
      <c r="C6" s="1043">
        <v>403</v>
      </c>
      <c r="D6" s="1053"/>
      <c r="E6" s="1053"/>
      <c r="F6" s="1053" t="s">
        <v>337</v>
      </c>
      <c r="G6" s="1053"/>
      <c r="H6" s="1053"/>
      <c r="I6" s="1053"/>
      <c r="J6" s="1053"/>
      <c r="K6" s="1053"/>
      <c r="L6" s="1054" t="s">
        <v>466</v>
      </c>
      <c r="M6" s="1057"/>
      <c r="N6" s="1057"/>
      <c r="O6" s="1058"/>
      <c r="P6" s="1054" t="s">
        <v>466</v>
      </c>
      <c r="Q6" s="1057"/>
      <c r="R6" s="1057"/>
      <c r="S6" s="1058"/>
      <c r="T6" s="1054" t="s">
        <v>466</v>
      </c>
      <c r="U6" s="1057"/>
      <c r="V6" s="1057"/>
      <c r="W6" s="1058"/>
      <c r="X6" s="1086"/>
      <c r="Y6" s="1091"/>
      <c r="Z6" s="1091"/>
      <c r="AA6" s="1091"/>
      <c r="AB6" s="1091"/>
      <c r="AC6" s="1091"/>
      <c r="AD6" s="1091"/>
      <c r="AE6" s="1089"/>
      <c r="AF6" s="1089"/>
      <c r="AG6" s="1092"/>
      <c r="AH6" s="1092"/>
      <c r="AI6" s="1093"/>
      <c r="AJ6" s="1090"/>
      <c r="AK6" s="1090"/>
      <c r="AL6" s="1090"/>
      <c r="AM6" s="1090"/>
      <c r="AN6" s="1090"/>
      <c r="AO6" s="1090"/>
    </row>
    <row r="7" spans="1:41" ht="24">
      <c r="A7" s="1045" t="s">
        <v>1623</v>
      </c>
      <c r="B7" s="1059" t="s">
        <v>467</v>
      </c>
      <c r="C7" s="1060"/>
      <c r="D7" s="1061" t="s">
        <v>352</v>
      </c>
      <c r="E7" s="1062">
        <v>0</v>
      </c>
      <c r="F7" s="1063" t="s">
        <v>1556</v>
      </c>
      <c r="G7" s="1064" t="s">
        <v>465</v>
      </c>
      <c r="H7" s="1065" t="s">
        <v>352</v>
      </c>
      <c r="I7" s="1065" t="s">
        <v>352</v>
      </c>
      <c r="J7" s="1066">
        <v>1</v>
      </c>
      <c r="K7" s="1064" t="s">
        <v>466</v>
      </c>
      <c r="L7" s="1067">
        <v>1</v>
      </c>
      <c r="M7" s="1068"/>
      <c r="N7" s="1069"/>
      <c r="O7" s="1070"/>
      <c r="P7" s="1067">
        <v>0</v>
      </c>
      <c r="Q7" s="1068"/>
      <c r="R7" s="1069"/>
      <c r="S7" s="1070"/>
      <c r="T7" s="1067">
        <v>0</v>
      </c>
      <c r="U7" s="1068"/>
      <c r="V7" s="1069"/>
      <c r="W7" s="1070"/>
      <c r="X7" s="1086"/>
      <c r="Y7" s="1082"/>
      <c r="Z7" s="1082"/>
      <c r="AA7" s="1082"/>
      <c r="AB7" s="1082"/>
      <c r="AC7" s="1082"/>
      <c r="AD7" s="1082"/>
      <c r="AE7" s="1089"/>
      <c r="AF7" s="1089"/>
      <c r="AG7" s="1089"/>
      <c r="AH7" s="1089"/>
      <c r="AI7" s="1089"/>
      <c r="AJ7" s="1089"/>
      <c r="AK7" s="1089"/>
      <c r="AL7" s="1089"/>
      <c r="AM7" s="1089"/>
      <c r="AN7" s="1089"/>
      <c r="AO7" s="1089"/>
    </row>
    <row r="8" spans="1:41" ht="24">
      <c r="A8" s="1045" t="s">
        <v>1624</v>
      </c>
      <c r="B8" s="1059"/>
      <c r="C8" s="1060"/>
      <c r="D8" s="1061" t="s">
        <v>352</v>
      </c>
      <c r="E8" s="1062">
        <v>0</v>
      </c>
      <c r="F8" s="1063" t="s">
        <v>54</v>
      </c>
      <c r="G8" s="1064" t="s">
        <v>465</v>
      </c>
      <c r="H8" s="1065" t="s">
        <v>352</v>
      </c>
      <c r="I8" s="1065" t="s">
        <v>352</v>
      </c>
      <c r="J8" s="1066">
        <v>1</v>
      </c>
      <c r="K8" s="1064" t="s">
        <v>466</v>
      </c>
      <c r="L8" s="1067">
        <v>0</v>
      </c>
      <c r="M8" s="1068"/>
      <c r="N8" s="1069"/>
      <c r="O8" s="1070"/>
      <c r="P8" s="1067">
        <v>1</v>
      </c>
      <c r="Q8" s="1068"/>
      <c r="R8" s="1069"/>
      <c r="S8" s="1070"/>
      <c r="T8" s="1067">
        <v>0</v>
      </c>
      <c r="U8" s="1068"/>
      <c r="V8" s="1069"/>
      <c r="W8" s="1070"/>
      <c r="X8" s="1086"/>
      <c r="Y8" s="1082"/>
      <c r="Z8" s="1082"/>
      <c r="AA8" s="1082"/>
      <c r="AB8" s="1082"/>
      <c r="AC8" s="1082"/>
      <c r="AD8" s="1082"/>
      <c r="AE8" s="1089"/>
      <c r="AF8" s="1089"/>
      <c r="AG8" s="1089"/>
      <c r="AH8" s="1089"/>
      <c r="AI8" s="1089"/>
      <c r="AJ8" s="1089"/>
      <c r="AK8" s="1089"/>
      <c r="AL8" s="1089"/>
      <c r="AM8" s="1089"/>
      <c r="AN8" s="1089"/>
      <c r="AO8" s="1089"/>
    </row>
    <row r="9" spans="1:41" ht="24">
      <c r="A9" s="1045" t="s">
        <v>1625</v>
      </c>
      <c r="B9" s="1059"/>
      <c r="C9" s="1060"/>
      <c r="D9" s="1061" t="s">
        <v>352</v>
      </c>
      <c r="E9" s="1062">
        <v>0</v>
      </c>
      <c r="F9" s="1063" t="s">
        <v>1570</v>
      </c>
      <c r="G9" s="1064" t="s">
        <v>465</v>
      </c>
      <c r="H9" s="1065" t="s">
        <v>352</v>
      </c>
      <c r="I9" s="1065" t="s">
        <v>352</v>
      </c>
      <c r="J9" s="1066">
        <v>1</v>
      </c>
      <c r="K9" s="1064" t="s">
        <v>466</v>
      </c>
      <c r="L9" s="1067">
        <v>0</v>
      </c>
      <c r="M9" s="1068"/>
      <c r="N9" s="1069"/>
      <c r="O9" s="1070"/>
      <c r="P9" s="1067">
        <v>0</v>
      </c>
      <c r="Q9" s="1068"/>
      <c r="R9" s="1069"/>
      <c r="S9" s="1070"/>
      <c r="T9" s="1067">
        <v>1</v>
      </c>
      <c r="U9" s="1068"/>
      <c r="V9" s="1069"/>
      <c r="W9" s="1070"/>
      <c r="X9" s="1086"/>
      <c r="Y9" s="1082"/>
      <c r="Z9" s="1082"/>
      <c r="AA9" s="1082"/>
      <c r="AB9" s="1082"/>
      <c r="AC9" s="1082"/>
      <c r="AD9" s="1082"/>
      <c r="AE9" s="1089"/>
      <c r="AF9" s="1089"/>
      <c r="AG9" s="1089"/>
      <c r="AH9" s="1089"/>
      <c r="AI9" s="1089"/>
      <c r="AJ9" s="1089"/>
      <c r="AK9" s="1089"/>
      <c r="AL9" s="1089"/>
      <c r="AM9" s="1089"/>
      <c r="AN9" s="1089"/>
      <c r="AO9" s="1089"/>
    </row>
    <row r="10" spans="1:41">
      <c r="A10" s="1045" t="s">
        <v>995</v>
      </c>
      <c r="B10" s="1059" t="s">
        <v>708</v>
      </c>
      <c r="C10" s="1060" t="s">
        <v>469</v>
      </c>
      <c r="D10" s="1071" t="s">
        <v>470</v>
      </c>
      <c r="E10" s="1072" t="s">
        <v>352</v>
      </c>
      <c r="F10" s="1073" t="s">
        <v>3476</v>
      </c>
      <c r="G10" s="1074" t="s">
        <v>1830</v>
      </c>
      <c r="H10" s="1075" t="s">
        <v>352</v>
      </c>
      <c r="I10" s="1075" t="s">
        <v>352</v>
      </c>
      <c r="J10" s="1076">
        <v>0</v>
      </c>
      <c r="K10" s="1074" t="s">
        <v>605</v>
      </c>
      <c r="L10" s="1077">
        <v>0.23</v>
      </c>
      <c r="M10" s="1078">
        <v>1</v>
      </c>
      <c r="N10" s="1079">
        <v>1.0714359004449265</v>
      </c>
      <c r="O10" s="1073" t="s">
        <v>3526</v>
      </c>
      <c r="P10" s="1077">
        <v>0.23</v>
      </c>
      <c r="Q10" s="1078">
        <v>1</v>
      </c>
      <c r="R10" s="1079">
        <v>1.2849999999999999</v>
      </c>
      <c r="S10" s="1073" t="s">
        <v>57</v>
      </c>
      <c r="T10" s="1077">
        <v>36.033000000000001</v>
      </c>
      <c r="U10" s="1078">
        <v>1</v>
      </c>
      <c r="V10" s="1079">
        <v>1.0714359004449265</v>
      </c>
      <c r="W10" s="1073" t="s">
        <v>3526</v>
      </c>
      <c r="X10" s="1041" t="s">
        <v>1611</v>
      </c>
      <c r="Y10" s="1094">
        <v>1</v>
      </c>
      <c r="Z10" s="1094">
        <v>1</v>
      </c>
      <c r="AA10" s="1094">
        <v>1</v>
      </c>
      <c r="AB10" s="1094">
        <v>1</v>
      </c>
      <c r="AC10" s="1094">
        <v>1</v>
      </c>
      <c r="AD10" s="1094">
        <v>3</v>
      </c>
      <c r="AE10" s="1089">
        <v>2</v>
      </c>
      <c r="AF10" s="1089">
        <v>1.05</v>
      </c>
      <c r="AG10" s="1093">
        <v>1.05</v>
      </c>
      <c r="AH10" s="1093">
        <v>1.0714359004449265</v>
      </c>
      <c r="AI10" s="1093" t="s">
        <v>3114</v>
      </c>
      <c r="AJ10" s="1095">
        <v>1</v>
      </c>
      <c r="AK10" s="1095">
        <v>1</v>
      </c>
      <c r="AL10" s="1095">
        <v>1</v>
      </c>
      <c r="AM10" s="1095">
        <v>1</v>
      </c>
      <c r="AN10" s="1095">
        <v>1</v>
      </c>
      <c r="AO10" s="1095">
        <v>1.05</v>
      </c>
    </row>
    <row r="11" spans="1:41" ht="24">
      <c r="A11" s="1045" t="s">
        <v>1865</v>
      </c>
      <c r="B11" s="1059"/>
      <c r="C11" s="1060" t="s">
        <v>469</v>
      </c>
      <c r="D11" s="1071" t="s">
        <v>470</v>
      </c>
      <c r="E11" s="1072" t="s">
        <v>352</v>
      </c>
      <c r="F11" s="1073" t="s">
        <v>3019</v>
      </c>
      <c r="G11" s="1074" t="s">
        <v>336</v>
      </c>
      <c r="H11" s="1075" t="s">
        <v>352</v>
      </c>
      <c r="I11" s="1075" t="s">
        <v>352</v>
      </c>
      <c r="J11" s="1076">
        <v>0</v>
      </c>
      <c r="K11" s="1074" t="s">
        <v>604</v>
      </c>
      <c r="L11" s="1077"/>
      <c r="M11" s="1078">
        <v>1</v>
      </c>
      <c r="N11" s="1079">
        <v>2.0034330064319432</v>
      </c>
      <c r="O11" s="1073" t="s">
        <v>3527</v>
      </c>
      <c r="P11" s="1077"/>
      <c r="Q11" s="1078">
        <v>1</v>
      </c>
      <c r="R11" s="1079">
        <v>2.0034330064319432</v>
      </c>
      <c r="S11" s="1073" t="s">
        <v>3527</v>
      </c>
      <c r="T11" s="1077">
        <v>7673.1</v>
      </c>
      <c r="U11" s="1078">
        <v>1</v>
      </c>
      <c r="V11" s="1079">
        <v>2.0034330064319432</v>
      </c>
      <c r="W11" s="1073" t="s">
        <v>3527</v>
      </c>
      <c r="X11" s="1041" t="s">
        <v>1612</v>
      </c>
      <c r="Y11" s="1094">
        <v>1</v>
      </c>
      <c r="Z11" s="1094">
        <v>1</v>
      </c>
      <c r="AA11" s="1094">
        <v>1</v>
      </c>
      <c r="AB11" s="1094">
        <v>1</v>
      </c>
      <c r="AC11" s="1094">
        <v>1</v>
      </c>
      <c r="AD11" s="1094">
        <v>3</v>
      </c>
      <c r="AE11" s="1089">
        <v>5</v>
      </c>
      <c r="AF11" s="1089">
        <v>2</v>
      </c>
      <c r="AG11" s="1093">
        <v>1.05</v>
      </c>
      <c r="AH11" s="1093">
        <v>2.0034330064319432</v>
      </c>
      <c r="AI11" s="1093" t="s">
        <v>3128</v>
      </c>
      <c r="AJ11" s="1095">
        <v>1</v>
      </c>
      <c r="AK11" s="1095">
        <v>1</v>
      </c>
      <c r="AL11" s="1095">
        <v>1</v>
      </c>
      <c r="AM11" s="1095">
        <v>1</v>
      </c>
      <c r="AN11" s="1095">
        <v>1</v>
      </c>
      <c r="AO11" s="1095">
        <v>1.05</v>
      </c>
    </row>
    <row r="12" spans="1:41">
      <c r="A12" s="1045">
        <v>1484</v>
      </c>
      <c r="B12" s="1059" t="s">
        <v>89</v>
      </c>
      <c r="C12" s="1060" t="s">
        <v>469</v>
      </c>
      <c r="D12" s="1071" t="s">
        <v>470</v>
      </c>
      <c r="E12" s="1072" t="s">
        <v>352</v>
      </c>
      <c r="F12" s="1073" t="s">
        <v>2529</v>
      </c>
      <c r="G12" s="1074" t="s">
        <v>336</v>
      </c>
      <c r="H12" s="1075" t="s">
        <v>352</v>
      </c>
      <c r="I12" s="1075" t="s">
        <v>352</v>
      </c>
      <c r="J12" s="1076">
        <v>1</v>
      </c>
      <c r="K12" s="1074" t="s">
        <v>466</v>
      </c>
      <c r="L12" s="1077">
        <v>1</v>
      </c>
      <c r="M12" s="1078">
        <v>1</v>
      </c>
      <c r="N12" s="1079">
        <v>3.0032503680908538</v>
      </c>
      <c r="O12" s="1073" t="s">
        <v>3528</v>
      </c>
      <c r="P12" s="1077">
        <v>1</v>
      </c>
      <c r="Q12" s="1078">
        <v>1</v>
      </c>
      <c r="R12" s="1079">
        <v>2.0865</v>
      </c>
      <c r="S12" s="1073" t="s">
        <v>58</v>
      </c>
      <c r="T12" s="1077"/>
      <c r="U12" s="1078">
        <v>1</v>
      </c>
      <c r="V12" s="1079">
        <v>3.0032503680908538</v>
      </c>
      <c r="W12" s="1073" t="s">
        <v>3528</v>
      </c>
      <c r="X12" s="1041" t="s">
        <v>345</v>
      </c>
      <c r="Y12" s="1094">
        <v>1</v>
      </c>
      <c r="Z12" s="1094">
        <v>1</v>
      </c>
      <c r="AA12" s="1094">
        <v>1</v>
      </c>
      <c r="AB12" s="1094">
        <v>1</v>
      </c>
      <c r="AC12" s="1094">
        <v>1</v>
      </c>
      <c r="AD12" s="1094">
        <v>3</v>
      </c>
      <c r="AE12" s="1089">
        <v>9</v>
      </c>
      <c r="AF12" s="1089">
        <v>3</v>
      </c>
      <c r="AG12" s="1093">
        <v>1.05</v>
      </c>
      <c r="AH12" s="1093">
        <v>3.0032503680908538</v>
      </c>
      <c r="AI12" s="1093" t="s">
        <v>3141</v>
      </c>
      <c r="AJ12" s="1095">
        <v>1</v>
      </c>
      <c r="AK12" s="1095">
        <v>1</v>
      </c>
      <c r="AL12" s="1095">
        <v>1</v>
      </c>
      <c r="AM12" s="1095">
        <v>1</v>
      </c>
      <c r="AN12" s="1095">
        <v>1</v>
      </c>
      <c r="AO12" s="1095">
        <v>1.05</v>
      </c>
    </row>
    <row r="13" spans="1:41" ht="24">
      <c r="A13" s="1045" t="s">
        <v>1599</v>
      </c>
      <c r="B13" s="1059"/>
      <c r="C13" s="1060" t="s">
        <v>469</v>
      </c>
      <c r="D13" s="1071" t="s">
        <v>470</v>
      </c>
      <c r="E13" s="1072" t="s">
        <v>352</v>
      </c>
      <c r="F13" s="1073" t="s">
        <v>3390</v>
      </c>
      <c r="G13" s="1074" t="s">
        <v>434</v>
      </c>
      <c r="H13" s="1075" t="s">
        <v>352</v>
      </c>
      <c r="I13" s="1075" t="s">
        <v>352</v>
      </c>
      <c r="J13" s="1076">
        <v>1</v>
      </c>
      <c r="K13" s="1074" t="s">
        <v>466</v>
      </c>
      <c r="L13" s="1077"/>
      <c r="M13" s="1078">
        <v>1</v>
      </c>
      <c r="N13" s="1079">
        <v>3.0032503680908538</v>
      </c>
      <c r="O13" s="1073" t="s">
        <v>3528</v>
      </c>
      <c r="P13" s="1077"/>
      <c r="Q13" s="1078">
        <v>1</v>
      </c>
      <c r="R13" s="1079">
        <v>3.0032503680908538</v>
      </c>
      <c r="S13" s="1073" t="s">
        <v>3528</v>
      </c>
      <c r="T13" s="1077">
        <v>1</v>
      </c>
      <c r="U13" s="1078">
        <v>1</v>
      </c>
      <c r="V13" s="1079">
        <v>3.0032503680908538</v>
      </c>
      <c r="W13" s="1073" t="s">
        <v>3528</v>
      </c>
      <c r="X13" s="1041" t="s">
        <v>345</v>
      </c>
      <c r="Y13" s="1094">
        <v>1</v>
      </c>
      <c r="Z13" s="1094">
        <v>1</v>
      </c>
      <c r="AA13" s="1094">
        <v>1</v>
      </c>
      <c r="AB13" s="1094">
        <v>1</v>
      </c>
      <c r="AC13" s="1094">
        <v>1</v>
      </c>
      <c r="AD13" s="1094">
        <v>3</v>
      </c>
      <c r="AE13" s="1089">
        <v>9</v>
      </c>
      <c r="AF13" s="1089">
        <v>3</v>
      </c>
      <c r="AG13" s="1093">
        <v>1.05</v>
      </c>
      <c r="AH13" s="1093">
        <v>3.0032503680908538</v>
      </c>
      <c r="AI13" s="1093" t="s">
        <v>3141</v>
      </c>
      <c r="AJ13" s="1095">
        <v>1</v>
      </c>
      <c r="AK13" s="1095">
        <v>1</v>
      </c>
      <c r="AL13" s="1095">
        <v>1</v>
      </c>
      <c r="AM13" s="1095">
        <v>1</v>
      </c>
      <c r="AN13" s="1095">
        <v>1</v>
      </c>
      <c r="AO13" s="1095">
        <v>1.05</v>
      </c>
    </row>
    <row r="14" spans="1:41" ht="14.25" customHeight="1">
      <c r="A14" s="1045">
        <v>1646</v>
      </c>
      <c r="B14" s="1059"/>
      <c r="C14" s="1060" t="s">
        <v>469</v>
      </c>
      <c r="D14" s="1071" t="s">
        <v>470</v>
      </c>
      <c r="E14" s="1072" t="s">
        <v>352</v>
      </c>
      <c r="F14" s="1073" t="s">
        <v>588</v>
      </c>
      <c r="G14" s="1074" t="s">
        <v>465</v>
      </c>
      <c r="H14" s="1075" t="s">
        <v>352</v>
      </c>
      <c r="I14" s="1075" t="s">
        <v>352</v>
      </c>
      <c r="J14" s="1076">
        <v>1</v>
      </c>
      <c r="K14" s="1074" t="s">
        <v>340</v>
      </c>
      <c r="L14" s="1077">
        <v>18.75</v>
      </c>
      <c r="M14" s="1078">
        <v>1</v>
      </c>
      <c r="N14" s="1079">
        <v>3.0032503680908538</v>
      </c>
      <c r="O14" s="1073" t="s">
        <v>3529</v>
      </c>
      <c r="P14" s="1077"/>
      <c r="Q14" s="1078">
        <v>1</v>
      </c>
      <c r="R14" s="1079">
        <v>3.0032503680908538</v>
      </c>
      <c r="S14" s="1073" t="s">
        <v>3529</v>
      </c>
      <c r="T14" s="1077"/>
      <c r="U14" s="1078">
        <v>1</v>
      </c>
      <c r="V14" s="1079">
        <v>3.0032503680908538</v>
      </c>
      <c r="W14" s="1073" t="s">
        <v>3529</v>
      </c>
      <c r="X14" s="1041" t="s">
        <v>1613</v>
      </c>
      <c r="Y14" s="1094">
        <v>1</v>
      </c>
      <c r="Z14" s="1094">
        <v>1</v>
      </c>
      <c r="AA14" s="1094">
        <v>1</v>
      </c>
      <c r="AB14" s="1094">
        <v>1</v>
      </c>
      <c r="AC14" s="1094">
        <v>1</v>
      </c>
      <c r="AD14" s="1094">
        <v>3</v>
      </c>
      <c r="AE14" s="1089">
        <v>9</v>
      </c>
      <c r="AF14" s="1089">
        <v>3</v>
      </c>
      <c r="AG14" s="1093">
        <v>1.05</v>
      </c>
      <c r="AH14" s="1093">
        <v>3.0032503680908538</v>
      </c>
      <c r="AI14" s="1093" t="s">
        <v>3141</v>
      </c>
      <c r="AJ14" s="1095">
        <v>1</v>
      </c>
      <c r="AK14" s="1095">
        <v>1</v>
      </c>
      <c r="AL14" s="1095">
        <v>1</v>
      </c>
      <c r="AM14" s="1095">
        <v>1</v>
      </c>
      <c r="AN14" s="1095">
        <v>1</v>
      </c>
      <c r="AO14" s="1095">
        <v>1.05</v>
      </c>
    </row>
    <row r="15" spans="1:41" ht="14.25" customHeight="1">
      <c r="A15" s="1045">
        <v>1645</v>
      </c>
      <c r="B15" s="1059"/>
      <c r="C15" s="1060" t="s">
        <v>469</v>
      </c>
      <c r="D15" s="1071" t="s">
        <v>470</v>
      </c>
      <c r="E15" s="1072" t="s">
        <v>352</v>
      </c>
      <c r="F15" s="1073" t="s">
        <v>587</v>
      </c>
      <c r="G15" s="1074" t="s">
        <v>465</v>
      </c>
      <c r="H15" s="1075" t="s">
        <v>352</v>
      </c>
      <c r="I15" s="1075" t="s">
        <v>352</v>
      </c>
      <c r="J15" s="1076">
        <v>1</v>
      </c>
      <c r="K15" s="1074" t="s">
        <v>340</v>
      </c>
      <c r="L15" s="1077"/>
      <c r="M15" s="1078">
        <v>1</v>
      </c>
      <c r="N15" s="1079">
        <v>3.0032503680908538</v>
      </c>
      <c r="O15" s="1073" t="s">
        <v>3529</v>
      </c>
      <c r="P15" s="1077">
        <v>18.75</v>
      </c>
      <c r="Q15" s="1078">
        <v>1</v>
      </c>
      <c r="R15" s="1079">
        <v>3.0032503680908538</v>
      </c>
      <c r="S15" s="1073" t="s">
        <v>3529</v>
      </c>
      <c r="T15" s="1077"/>
      <c r="U15" s="1078">
        <v>1</v>
      </c>
      <c r="V15" s="1079">
        <v>3.0032503680908538</v>
      </c>
      <c r="W15" s="1073" t="s">
        <v>3529</v>
      </c>
      <c r="X15" s="1041" t="s">
        <v>1613</v>
      </c>
      <c r="Y15" s="1094">
        <v>1</v>
      </c>
      <c r="Z15" s="1094">
        <v>1</v>
      </c>
      <c r="AA15" s="1094">
        <v>1</v>
      </c>
      <c r="AB15" s="1094">
        <v>1</v>
      </c>
      <c r="AC15" s="1094">
        <v>1</v>
      </c>
      <c r="AD15" s="1094">
        <v>3</v>
      </c>
      <c r="AE15" s="1089">
        <v>9</v>
      </c>
      <c r="AF15" s="1089">
        <v>3</v>
      </c>
      <c r="AG15" s="1093">
        <v>1.05</v>
      </c>
      <c r="AH15" s="1093">
        <v>3.0032503680908538</v>
      </c>
      <c r="AI15" s="1093" t="s">
        <v>3141</v>
      </c>
      <c r="AJ15" s="1095">
        <v>1</v>
      </c>
      <c r="AK15" s="1095">
        <v>1</v>
      </c>
      <c r="AL15" s="1095">
        <v>1</v>
      </c>
      <c r="AM15" s="1095">
        <v>1</v>
      </c>
      <c r="AN15" s="1095">
        <v>1</v>
      </c>
      <c r="AO15" s="1095">
        <v>1.05</v>
      </c>
    </row>
    <row r="16" spans="1:41" ht="16.5" customHeight="1">
      <c r="A16" s="1045" t="s">
        <v>79</v>
      </c>
      <c r="B16" s="1059"/>
      <c r="C16" s="1060" t="s">
        <v>469</v>
      </c>
      <c r="D16" s="1071" t="s">
        <v>470</v>
      </c>
      <c r="E16" s="1072" t="s">
        <v>352</v>
      </c>
      <c r="F16" s="1073" t="s">
        <v>80</v>
      </c>
      <c r="G16" s="1074" t="s">
        <v>465</v>
      </c>
      <c r="H16" s="1075" t="s">
        <v>352</v>
      </c>
      <c r="I16" s="1075" t="s">
        <v>352</v>
      </c>
      <c r="J16" s="1076">
        <v>1</v>
      </c>
      <c r="K16" s="1074" t="s">
        <v>340</v>
      </c>
      <c r="L16" s="1077"/>
      <c r="M16" s="1078">
        <v>1</v>
      </c>
      <c r="N16" s="1079">
        <v>3.0032503680908538</v>
      </c>
      <c r="O16" s="1073" t="s">
        <v>3529</v>
      </c>
      <c r="P16" s="1077"/>
      <c r="Q16" s="1078">
        <v>1</v>
      </c>
      <c r="R16" s="1079">
        <v>3.0032503680908538</v>
      </c>
      <c r="S16" s="1073" t="s">
        <v>3529</v>
      </c>
      <c r="T16" s="1077">
        <v>3562.5</v>
      </c>
      <c r="U16" s="1078">
        <v>1</v>
      </c>
      <c r="V16" s="1079">
        <v>3.0032503680908538</v>
      </c>
      <c r="W16" s="1073" t="s">
        <v>3529</v>
      </c>
      <c r="X16" s="1041" t="s">
        <v>1613</v>
      </c>
      <c r="Y16" s="1094">
        <v>1</v>
      </c>
      <c r="Z16" s="1094">
        <v>1</v>
      </c>
      <c r="AA16" s="1094">
        <v>1</v>
      </c>
      <c r="AB16" s="1094">
        <v>1</v>
      </c>
      <c r="AC16" s="1094">
        <v>1</v>
      </c>
      <c r="AD16" s="1094">
        <v>3</v>
      </c>
      <c r="AE16" s="1089">
        <v>9</v>
      </c>
      <c r="AF16" s="1089">
        <v>3</v>
      </c>
      <c r="AG16" s="1093">
        <v>1.05</v>
      </c>
      <c r="AH16" s="1093">
        <v>3.0032503680908538</v>
      </c>
      <c r="AI16" s="1093" t="s">
        <v>3141</v>
      </c>
      <c r="AJ16" s="1095">
        <v>1</v>
      </c>
      <c r="AK16" s="1095">
        <v>1</v>
      </c>
      <c r="AL16" s="1095">
        <v>1</v>
      </c>
      <c r="AM16" s="1095">
        <v>1</v>
      </c>
      <c r="AN16" s="1095">
        <v>1</v>
      </c>
      <c r="AO16" s="1095">
        <v>1.05</v>
      </c>
    </row>
    <row r="17" spans="1:43" ht="16.5" customHeight="1">
      <c r="A17" s="1045" t="s">
        <v>2347</v>
      </c>
      <c r="B17" s="1059"/>
      <c r="C17" s="1060" t="s">
        <v>469</v>
      </c>
      <c r="D17" s="1071" t="s">
        <v>470</v>
      </c>
      <c r="E17" s="1072" t="s">
        <v>352</v>
      </c>
      <c r="F17" s="1073" t="s">
        <v>3398</v>
      </c>
      <c r="G17" s="1074" t="s">
        <v>465</v>
      </c>
      <c r="H17" s="1075" t="s">
        <v>352</v>
      </c>
      <c r="I17" s="1075" t="s">
        <v>352</v>
      </c>
      <c r="J17" s="1076">
        <v>1</v>
      </c>
      <c r="K17" s="1074" t="s">
        <v>466</v>
      </c>
      <c r="L17" s="1077">
        <v>2.4</v>
      </c>
      <c r="M17" s="1078">
        <v>1</v>
      </c>
      <c r="N17" s="1079">
        <v>3.0032503680908538</v>
      </c>
      <c r="O17" s="1073" t="s">
        <v>3530</v>
      </c>
      <c r="P17" s="1077">
        <v>2.4</v>
      </c>
      <c r="Q17" s="1078">
        <v>1</v>
      </c>
      <c r="R17" s="1079">
        <v>3.0032503680908538</v>
      </c>
      <c r="S17" s="1073" t="s">
        <v>3530</v>
      </c>
      <c r="T17" s="1077"/>
      <c r="U17" s="1078">
        <v>1</v>
      </c>
      <c r="V17" s="1079">
        <v>3.0032503680908538</v>
      </c>
      <c r="W17" s="1073" t="s">
        <v>3530</v>
      </c>
      <c r="X17" s="1041" t="s">
        <v>1610</v>
      </c>
      <c r="Y17" s="1094">
        <v>1</v>
      </c>
      <c r="Z17" s="1094">
        <v>1</v>
      </c>
      <c r="AA17" s="1094">
        <v>1</v>
      </c>
      <c r="AB17" s="1094">
        <v>1</v>
      </c>
      <c r="AC17" s="1094">
        <v>1</v>
      </c>
      <c r="AD17" s="1094">
        <v>3</v>
      </c>
      <c r="AE17" s="1089">
        <v>9</v>
      </c>
      <c r="AF17" s="1089">
        <v>3</v>
      </c>
      <c r="AG17" s="1093">
        <v>1.05</v>
      </c>
      <c r="AH17" s="1093">
        <v>3.0032503680908538</v>
      </c>
      <c r="AI17" s="1093" t="s">
        <v>3141</v>
      </c>
      <c r="AJ17" s="1095">
        <v>1</v>
      </c>
      <c r="AK17" s="1095">
        <v>1</v>
      </c>
      <c r="AL17" s="1095">
        <v>1</v>
      </c>
      <c r="AM17" s="1095">
        <v>1</v>
      </c>
      <c r="AN17" s="1095">
        <v>1</v>
      </c>
      <c r="AO17" s="1095">
        <v>1.05</v>
      </c>
    </row>
    <row r="18" spans="1:43" ht="16.5" customHeight="1">
      <c r="A18" s="1045">
        <v>32112</v>
      </c>
      <c r="B18" s="1059"/>
      <c r="C18" s="1060" t="s">
        <v>469</v>
      </c>
      <c r="D18" s="1071" t="s">
        <v>470</v>
      </c>
      <c r="E18" s="1072" t="s">
        <v>352</v>
      </c>
      <c r="F18" s="1073" t="s">
        <v>3479</v>
      </c>
      <c r="G18" s="1074" t="s">
        <v>465</v>
      </c>
      <c r="H18" s="1075" t="s">
        <v>352</v>
      </c>
      <c r="I18" s="1075" t="s">
        <v>352</v>
      </c>
      <c r="J18" s="1076">
        <v>1</v>
      </c>
      <c r="K18" s="1074" t="s">
        <v>466</v>
      </c>
      <c r="L18" s="1077"/>
      <c r="M18" s="1078">
        <v>1</v>
      </c>
      <c r="N18" s="1079">
        <v>3.0032503680908538</v>
      </c>
      <c r="O18" s="1073" t="s">
        <v>3530</v>
      </c>
      <c r="P18" s="1077"/>
      <c r="Q18" s="1078">
        <v>1</v>
      </c>
      <c r="R18" s="1079">
        <v>3.0032503680908538</v>
      </c>
      <c r="S18" s="1073" t="s">
        <v>3530</v>
      </c>
      <c r="T18" s="1077">
        <v>2.2799999999999998</v>
      </c>
      <c r="U18" s="1078">
        <v>1</v>
      </c>
      <c r="V18" s="1079">
        <v>3.0032503680908538</v>
      </c>
      <c r="W18" s="1073" t="s">
        <v>3530</v>
      </c>
      <c r="X18" s="1041" t="s">
        <v>1610</v>
      </c>
      <c r="Y18" s="1094">
        <v>1</v>
      </c>
      <c r="Z18" s="1094">
        <v>1</v>
      </c>
      <c r="AA18" s="1094">
        <v>1</v>
      </c>
      <c r="AB18" s="1094">
        <v>1</v>
      </c>
      <c r="AC18" s="1094">
        <v>1</v>
      </c>
      <c r="AD18" s="1094">
        <v>3</v>
      </c>
      <c r="AE18" s="1089">
        <v>9</v>
      </c>
      <c r="AF18" s="1089">
        <v>3</v>
      </c>
      <c r="AG18" s="1093">
        <v>1.05</v>
      </c>
      <c r="AH18" s="1093">
        <v>3.0032503680908538</v>
      </c>
      <c r="AI18" s="1093" t="s">
        <v>3141</v>
      </c>
      <c r="AJ18" s="1095">
        <v>1</v>
      </c>
      <c r="AK18" s="1095">
        <v>1</v>
      </c>
      <c r="AL18" s="1095">
        <v>1</v>
      </c>
      <c r="AM18" s="1095">
        <v>1</v>
      </c>
      <c r="AN18" s="1095">
        <v>1</v>
      </c>
      <c r="AO18" s="1095">
        <v>1.05</v>
      </c>
    </row>
    <row r="19" spans="1:43" ht="24.75" customHeight="1">
      <c r="A19" s="1045" t="s">
        <v>1626</v>
      </c>
      <c r="B19" s="1059"/>
      <c r="C19" s="1060" t="s">
        <v>469</v>
      </c>
      <c r="D19" s="1071" t="s">
        <v>470</v>
      </c>
      <c r="E19" s="1072" t="s">
        <v>352</v>
      </c>
      <c r="F19" s="1073" t="s">
        <v>3106</v>
      </c>
      <c r="G19" s="1074" t="s">
        <v>465</v>
      </c>
      <c r="H19" s="1075" t="s">
        <v>352</v>
      </c>
      <c r="I19" s="1075" t="s">
        <v>352</v>
      </c>
      <c r="J19" s="1076">
        <v>1</v>
      </c>
      <c r="K19" s="1074" t="s">
        <v>340</v>
      </c>
      <c r="L19" s="1077">
        <v>19.3125</v>
      </c>
      <c r="M19" s="1078">
        <v>1</v>
      </c>
      <c r="N19" s="1079">
        <v>3.0161925676538148</v>
      </c>
      <c r="O19" s="1073" t="s">
        <v>3531</v>
      </c>
      <c r="P19" s="1077"/>
      <c r="Q19" s="1078">
        <v>1</v>
      </c>
      <c r="R19" s="1079">
        <v>3.0161925676538148</v>
      </c>
      <c r="S19" s="1073" t="s">
        <v>3531</v>
      </c>
      <c r="T19" s="1077"/>
      <c r="U19" s="1078">
        <v>1</v>
      </c>
      <c r="V19" s="1079">
        <v>3.0161925676538148</v>
      </c>
      <c r="W19" s="1073" t="s">
        <v>3531</v>
      </c>
      <c r="X19" s="1041" t="s">
        <v>1615</v>
      </c>
      <c r="Y19" s="1094">
        <v>1</v>
      </c>
      <c r="Z19" s="1094">
        <v>4</v>
      </c>
      <c r="AA19" s="1094">
        <v>1</v>
      </c>
      <c r="AB19" s="1094">
        <v>3</v>
      </c>
      <c r="AC19" s="1094">
        <v>1</v>
      </c>
      <c r="AD19" s="1094">
        <v>3</v>
      </c>
      <c r="AE19" s="1089">
        <v>9</v>
      </c>
      <c r="AF19" s="1089">
        <v>3</v>
      </c>
      <c r="AG19" s="1093">
        <v>1.1150377561073679</v>
      </c>
      <c r="AH19" s="1093">
        <v>3.0161925676538148</v>
      </c>
      <c r="AI19" s="1093" t="s">
        <v>3532</v>
      </c>
      <c r="AJ19" s="1095">
        <v>1</v>
      </c>
      <c r="AK19" s="1095">
        <v>1.1000000000000001</v>
      </c>
      <c r="AL19" s="1095">
        <v>1</v>
      </c>
      <c r="AM19" s="1095">
        <v>1.02</v>
      </c>
      <c r="AN19" s="1095">
        <v>1</v>
      </c>
      <c r="AO19" s="1095">
        <v>1.05</v>
      </c>
    </row>
    <row r="20" spans="1:43" ht="24.75" customHeight="1">
      <c r="A20" s="1045" t="s">
        <v>1614</v>
      </c>
      <c r="B20" s="1059"/>
      <c r="C20" s="1060" t="s">
        <v>469</v>
      </c>
      <c r="D20" s="1071" t="s">
        <v>470</v>
      </c>
      <c r="E20" s="1072" t="s">
        <v>352</v>
      </c>
      <c r="F20" s="1073" t="s">
        <v>3107</v>
      </c>
      <c r="G20" s="1074" t="s">
        <v>465</v>
      </c>
      <c r="H20" s="1075" t="s">
        <v>352</v>
      </c>
      <c r="I20" s="1075" t="s">
        <v>352</v>
      </c>
      <c r="J20" s="1076">
        <v>1</v>
      </c>
      <c r="K20" s="1074" t="s">
        <v>340</v>
      </c>
      <c r="L20" s="1077"/>
      <c r="M20" s="1078">
        <v>1</v>
      </c>
      <c r="N20" s="1079">
        <v>3.0161925676538148</v>
      </c>
      <c r="O20" s="1073" t="s">
        <v>3531</v>
      </c>
      <c r="P20" s="1077">
        <v>19.3125</v>
      </c>
      <c r="Q20" s="1078">
        <v>1</v>
      </c>
      <c r="R20" s="1079">
        <v>3.0161925676538148</v>
      </c>
      <c r="S20" s="1073" t="s">
        <v>3531</v>
      </c>
      <c r="T20" s="1077">
        <v>3669.375</v>
      </c>
      <c r="U20" s="1078">
        <v>1</v>
      </c>
      <c r="V20" s="1079">
        <v>3.0161925676538148</v>
      </c>
      <c r="W20" s="1073" t="s">
        <v>3531</v>
      </c>
      <c r="X20" s="1041" t="s">
        <v>1615</v>
      </c>
      <c r="Y20" s="1094">
        <v>1</v>
      </c>
      <c r="Z20" s="1094">
        <v>4</v>
      </c>
      <c r="AA20" s="1094">
        <v>1</v>
      </c>
      <c r="AB20" s="1094">
        <v>3</v>
      </c>
      <c r="AC20" s="1094">
        <v>1</v>
      </c>
      <c r="AD20" s="1094">
        <v>3</v>
      </c>
      <c r="AE20" s="1089">
        <v>9</v>
      </c>
      <c r="AF20" s="1089">
        <v>3</v>
      </c>
      <c r="AG20" s="1093">
        <v>1.1150377561073679</v>
      </c>
      <c r="AH20" s="1093">
        <v>3.0161925676538148</v>
      </c>
      <c r="AI20" s="1093" t="s">
        <v>3532</v>
      </c>
      <c r="AJ20" s="1095">
        <v>1</v>
      </c>
      <c r="AK20" s="1095">
        <v>1.1000000000000001</v>
      </c>
      <c r="AL20" s="1095">
        <v>1</v>
      </c>
      <c r="AM20" s="1095">
        <v>1.02</v>
      </c>
      <c r="AN20" s="1095">
        <v>1</v>
      </c>
      <c r="AO20" s="1095">
        <v>1.05</v>
      </c>
    </row>
    <row r="21" spans="1:43" ht="24">
      <c r="A21" s="1045" t="s">
        <v>2259</v>
      </c>
      <c r="B21" s="1059" t="s">
        <v>2346</v>
      </c>
      <c r="C21" s="1060" t="s">
        <v>469</v>
      </c>
      <c r="D21" s="1071" t="s">
        <v>470</v>
      </c>
      <c r="E21" s="1072" t="s">
        <v>352</v>
      </c>
      <c r="F21" s="1073" t="s">
        <v>3256</v>
      </c>
      <c r="G21" s="1074" t="s">
        <v>465</v>
      </c>
      <c r="H21" s="1075" t="s">
        <v>352</v>
      </c>
      <c r="I21" s="1075" t="s">
        <v>352</v>
      </c>
      <c r="J21" s="1076">
        <v>0</v>
      </c>
      <c r="K21" s="1074" t="s">
        <v>339</v>
      </c>
      <c r="L21" s="1077">
        <v>287.28324824999999</v>
      </c>
      <c r="M21" s="1078">
        <v>1</v>
      </c>
      <c r="N21" s="1079">
        <v>1.3000688016831126</v>
      </c>
      <c r="O21" s="1073" t="s">
        <v>3522</v>
      </c>
      <c r="P21" s="1077">
        <v>329.77074825</v>
      </c>
      <c r="Q21" s="1078">
        <v>1</v>
      </c>
      <c r="R21" s="1079">
        <v>1.3000688016831126</v>
      </c>
      <c r="S21" s="1073" t="s">
        <v>3522</v>
      </c>
      <c r="T21" s="1077">
        <v>62656.442167499998</v>
      </c>
      <c r="U21" s="1078">
        <v>1</v>
      </c>
      <c r="V21" s="1079">
        <v>1.3000688016831126</v>
      </c>
      <c r="W21" s="1073" t="s">
        <v>3522</v>
      </c>
      <c r="X21" s="1041" t="s">
        <v>2342</v>
      </c>
      <c r="Y21" s="1094">
        <v>4</v>
      </c>
      <c r="Z21" s="1094">
        <v>5</v>
      </c>
      <c r="AA21" s="1094" t="s">
        <v>194</v>
      </c>
      <c r="AB21" s="1094" t="s">
        <v>194</v>
      </c>
      <c r="AC21" s="1094" t="s">
        <v>194</v>
      </c>
      <c r="AD21" s="1094" t="s">
        <v>194</v>
      </c>
      <c r="AE21" s="1089">
        <v>6</v>
      </c>
      <c r="AF21" s="1089">
        <v>1.05</v>
      </c>
      <c r="AG21" s="1093">
        <v>1.2941338353151037</v>
      </c>
      <c r="AH21" s="1093">
        <v>1.3000688016831126</v>
      </c>
      <c r="AI21" s="1093" t="s">
        <v>2726</v>
      </c>
      <c r="AJ21" s="1095">
        <v>1.2</v>
      </c>
      <c r="AK21" s="1095">
        <v>1.2</v>
      </c>
      <c r="AL21" s="1095">
        <v>1</v>
      </c>
      <c r="AM21" s="1095">
        <v>1</v>
      </c>
      <c r="AN21" s="1095">
        <v>1</v>
      </c>
      <c r="AO21" s="1095">
        <v>1</v>
      </c>
    </row>
    <row r="22" spans="1:43" ht="24">
      <c r="A22" s="1045" t="s">
        <v>1864</v>
      </c>
      <c r="B22" s="1059" t="s">
        <v>90</v>
      </c>
      <c r="C22" s="1060" t="s">
        <v>469</v>
      </c>
      <c r="D22" s="1071" t="s">
        <v>470</v>
      </c>
      <c r="E22" s="1072" t="s">
        <v>352</v>
      </c>
      <c r="F22" s="1073" t="s">
        <v>3356</v>
      </c>
      <c r="G22" s="1074" t="s">
        <v>465</v>
      </c>
      <c r="H22" s="1075" t="s">
        <v>352</v>
      </c>
      <c r="I22" s="1075" t="s">
        <v>352</v>
      </c>
      <c r="J22" s="1076">
        <v>0</v>
      </c>
      <c r="K22" s="1074" t="s">
        <v>341</v>
      </c>
      <c r="L22" s="1077">
        <v>40.350247829829605</v>
      </c>
      <c r="M22" s="1078">
        <v>1</v>
      </c>
      <c r="N22" s="1079">
        <v>2.0949941301068096</v>
      </c>
      <c r="O22" s="1073" t="s">
        <v>3533</v>
      </c>
      <c r="P22" s="1077">
        <v>45.756994428156865</v>
      </c>
      <c r="Q22" s="1078">
        <v>1</v>
      </c>
      <c r="R22" s="1079">
        <v>2.0949941301068096</v>
      </c>
      <c r="S22" s="1073" t="s">
        <v>3533</v>
      </c>
      <c r="T22" s="1077">
        <v>10829.90671675</v>
      </c>
      <c r="U22" s="1078">
        <v>1</v>
      </c>
      <c r="V22" s="1079">
        <v>2.0949941301068096</v>
      </c>
      <c r="W22" s="1073" t="s">
        <v>3533</v>
      </c>
      <c r="X22" s="1041" t="s">
        <v>1616</v>
      </c>
      <c r="Y22" s="1094">
        <v>4</v>
      </c>
      <c r="Z22" s="1094">
        <v>5</v>
      </c>
      <c r="AA22" s="1094" t="s">
        <v>194</v>
      </c>
      <c r="AB22" s="1094" t="s">
        <v>194</v>
      </c>
      <c r="AC22" s="1094" t="s">
        <v>194</v>
      </c>
      <c r="AD22" s="1094" t="s">
        <v>194</v>
      </c>
      <c r="AE22" s="1089">
        <v>5</v>
      </c>
      <c r="AF22" s="1089">
        <v>2</v>
      </c>
      <c r="AG22" s="1093">
        <v>1.2941338353151037</v>
      </c>
      <c r="AH22" s="1093">
        <v>2.0949941301068096</v>
      </c>
      <c r="AI22" s="1093" t="s">
        <v>1257</v>
      </c>
      <c r="AJ22" s="1095">
        <v>1.2</v>
      </c>
      <c r="AK22" s="1095">
        <v>1.2</v>
      </c>
      <c r="AL22" s="1095">
        <v>1</v>
      </c>
      <c r="AM22" s="1095">
        <v>1</v>
      </c>
      <c r="AN22" s="1095">
        <v>1</v>
      </c>
      <c r="AO22" s="1095">
        <v>1</v>
      </c>
    </row>
    <row r="23" spans="1:43" s="1345" customFormat="1" ht="25.5" customHeight="1">
      <c r="A23" s="1045">
        <v>490</v>
      </c>
      <c r="B23" s="1059" t="s">
        <v>1356</v>
      </c>
      <c r="C23" s="1060" t="s">
        <v>469</v>
      </c>
      <c r="D23" s="1071" t="s">
        <v>352</v>
      </c>
      <c r="E23" s="1072">
        <v>4</v>
      </c>
      <c r="F23" s="1073" t="s">
        <v>245</v>
      </c>
      <c r="G23" s="1074" t="s">
        <v>352</v>
      </c>
      <c r="H23" s="1075" t="s">
        <v>246</v>
      </c>
      <c r="I23" s="1075" t="s">
        <v>618</v>
      </c>
      <c r="J23" s="1076" t="s">
        <v>352</v>
      </c>
      <c r="K23" s="1074" t="s">
        <v>604</v>
      </c>
      <c r="L23" s="1077">
        <v>0.82800000000000007</v>
      </c>
      <c r="M23" s="1078">
        <v>1</v>
      </c>
      <c r="N23" s="1079">
        <v>1.0714359004449265</v>
      </c>
      <c r="O23" s="1073" t="s">
        <v>3534</v>
      </c>
      <c r="P23" s="1077">
        <v>0.82800000000000007</v>
      </c>
      <c r="Q23" s="1078">
        <v>1</v>
      </c>
      <c r="R23" s="1079">
        <v>1.0714359004449265</v>
      </c>
      <c r="S23" s="1073" t="s">
        <v>3534</v>
      </c>
      <c r="T23" s="1077">
        <v>129.71880000000002</v>
      </c>
      <c r="U23" s="1078">
        <v>1</v>
      </c>
      <c r="V23" s="1079">
        <v>1.0714359004449265</v>
      </c>
      <c r="W23" s="1073" t="s">
        <v>3534</v>
      </c>
      <c r="X23" s="1041" t="s">
        <v>1602</v>
      </c>
      <c r="Y23" s="1094">
        <v>1</v>
      </c>
      <c r="Z23" s="1094">
        <v>1</v>
      </c>
      <c r="AA23" s="1094">
        <v>1</v>
      </c>
      <c r="AB23" s="1094">
        <v>1</v>
      </c>
      <c r="AC23" s="1094">
        <v>1</v>
      </c>
      <c r="AD23" s="1094">
        <v>3</v>
      </c>
      <c r="AE23" s="1089">
        <v>13</v>
      </c>
      <c r="AF23" s="1089">
        <v>1.05</v>
      </c>
      <c r="AG23" s="1093">
        <v>1.05</v>
      </c>
      <c r="AH23" s="1093">
        <v>1.0714359004449265</v>
      </c>
      <c r="AI23" s="1093" t="s">
        <v>3114</v>
      </c>
      <c r="AJ23" s="1095">
        <v>1</v>
      </c>
      <c r="AK23" s="1095">
        <v>1</v>
      </c>
      <c r="AL23" s="1095">
        <v>1</v>
      </c>
      <c r="AM23" s="1095">
        <v>1</v>
      </c>
      <c r="AN23" s="1095">
        <v>1</v>
      </c>
      <c r="AO23" s="1095">
        <v>1.05</v>
      </c>
      <c r="AP23" s="1344"/>
      <c r="AQ23" s="1344"/>
    </row>
    <row r="27" spans="1:43">
      <c r="F27" s="1080" t="s">
        <v>395</v>
      </c>
      <c r="K27" s="1080" t="s">
        <v>407</v>
      </c>
      <c r="L27" s="1080">
        <v>160</v>
      </c>
      <c r="O27" s="1107" t="s">
        <v>1617</v>
      </c>
      <c r="P27" s="1080">
        <v>160</v>
      </c>
      <c r="T27" s="1080">
        <v>160</v>
      </c>
    </row>
    <row r="28" spans="1:43">
      <c r="F28" s="1080" t="s">
        <v>664</v>
      </c>
      <c r="K28" s="1080" t="s">
        <v>677</v>
      </c>
      <c r="L28" s="1080">
        <v>3000</v>
      </c>
      <c r="P28" s="1080">
        <v>3000</v>
      </c>
      <c r="T28" s="1080">
        <v>570000</v>
      </c>
    </row>
    <row r="29" spans="1:43">
      <c r="F29" s="1080" t="s">
        <v>1604</v>
      </c>
      <c r="K29" s="1080" t="s">
        <v>340</v>
      </c>
      <c r="L29" s="1302">
        <v>18.75</v>
      </c>
      <c r="M29" s="1340"/>
      <c r="N29" s="1340"/>
      <c r="O29" s="1340" t="s">
        <v>1618</v>
      </c>
      <c r="P29" s="1302">
        <v>18.75</v>
      </c>
      <c r="Q29" s="1342"/>
      <c r="R29" s="1342"/>
      <c r="S29" s="1342"/>
      <c r="T29" s="1305">
        <v>3562.5</v>
      </c>
    </row>
    <row r="30" spans="1:43">
      <c r="F30" s="1080" t="s">
        <v>1605</v>
      </c>
      <c r="K30" s="1080" t="s">
        <v>340</v>
      </c>
      <c r="L30" s="1302">
        <v>18.9375</v>
      </c>
      <c r="M30" s="1340"/>
      <c r="N30" s="1340"/>
      <c r="O30" s="1340" t="s">
        <v>1618</v>
      </c>
      <c r="P30" s="1302">
        <v>18.9375</v>
      </c>
      <c r="Q30" s="1342"/>
      <c r="R30" s="1342"/>
      <c r="S30" s="1342"/>
      <c r="T30" s="1305">
        <v>3598.125</v>
      </c>
    </row>
    <row r="31" spans="1:43">
      <c r="F31" s="1080" t="s">
        <v>1606</v>
      </c>
      <c r="K31" s="1080" t="s">
        <v>340</v>
      </c>
      <c r="L31" s="1302">
        <v>19.3125</v>
      </c>
      <c r="M31" s="1340"/>
      <c r="N31" s="1340"/>
      <c r="O31" s="1340" t="s">
        <v>1618</v>
      </c>
      <c r="P31" s="1302">
        <v>19.3125</v>
      </c>
      <c r="Q31" s="1342"/>
      <c r="R31" s="1342"/>
      <c r="S31" s="1342"/>
      <c r="T31" s="1305">
        <v>3669.375</v>
      </c>
    </row>
    <row r="32" spans="1:43">
      <c r="L32" s="1334"/>
      <c r="P32" s="1334"/>
      <c r="T32" s="1334"/>
    </row>
    <row r="33" spans="1:43" s="1346" customFormat="1">
      <c r="A33" s="1080"/>
      <c r="B33" s="1105"/>
      <c r="C33" s="1106"/>
      <c r="D33" s="1080"/>
      <c r="E33" s="1080"/>
      <c r="F33" s="1080" t="s">
        <v>1622</v>
      </c>
      <c r="G33" s="1080"/>
      <c r="H33" s="1080"/>
      <c r="I33" s="1080"/>
      <c r="J33" s="1080"/>
      <c r="K33" s="1080" t="s">
        <v>1607</v>
      </c>
      <c r="L33" s="1305">
        <v>287.28324824999999</v>
      </c>
      <c r="M33" s="1342"/>
      <c r="N33" s="1342"/>
      <c r="O33" s="1342"/>
      <c r="P33" s="1305">
        <v>329.77074825</v>
      </c>
      <c r="Q33" s="1342"/>
      <c r="R33" s="1342"/>
      <c r="S33" s="1342"/>
      <c r="T33" s="1305">
        <v>62656.442167499998</v>
      </c>
      <c r="U33" s="1107"/>
      <c r="V33" s="1107"/>
      <c r="W33" s="1107"/>
      <c r="X33" s="1192"/>
      <c r="Y33" s="1192"/>
      <c r="Z33" s="1192"/>
      <c r="AA33" s="1192"/>
      <c r="AB33" s="1192"/>
      <c r="AC33" s="1192"/>
      <c r="AD33" s="1192"/>
      <c r="AE33" s="1192"/>
      <c r="AF33" s="1080"/>
      <c r="AG33" s="1080"/>
      <c r="AH33" s="1080"/>
      <c r="AI33" s="1080"/>
      <c r="AJ33" s="1080"/>
      <c r="AK33" s="1080"/>
      <c r="AL33" s="1080"/>
      <c r="AM33" s="1080"/>
      <c r="AN33" s="1080"/>
      <c r="AO33" s="1080"/>
      <c r="AP33" s="1343"/>
      <c r="AQ33" s="1343"/>
    </row>
    <row r="34" spans="1:43" s="1346" customFormat="1">
      <c r="A34" s="1080"/>
      <c r="B34" s="1105"/>
      <c r="C34" s="1106"/>
      <c r="D34" s="1080"/>
      <c r="E34" s="1080"/>
      <c r="F34" s="1080" t="s">
        <v>1619</v>
      </c>
      <c r="G34" s="1080"/>
      <c r="H34" s="1080"/>
      <c r="I34" s="1080"/>
      <c r="J34" s="1080"/>
      <c r="K34" s="1080" t="s">
        <v>1607</v>
      </c>
      <c r="L34" s="1302">
        <v>32.612000000000009</v>
      </c>
      <c r="M34" s="1340"/>
      <c r="N34" s="1340"/>
      <c r="O34" s="1340"/>
      <c r="P34" s="1302">
        <v>32.612000000000009</v>
      </c>
      <c r="Q34" s="1342"/>
      <c r="R34" s="1342"/>
      <c r="S34" s="1342"/>
      <c r="T34" s="1305">
        <v>1567</v>
      </c>
      <c r="U34" s="1107"/>
      <c r="V34" s="1107"/>
      <c r="W34" s="1107"/>
      <c r="X34" s="1192"/>
      <c r="Y34" s="1192"/>
      <c r="Z34" s="1192"/>
      <c r="AA34" s="1192"/>
      <c r="AB34" s="1192"/>
      <c r="AC34" s="1192"/>
      <c r="AD34" s="1192"/>
      <c r="AE34" s="1192"/>
      <c r="AF34" s="1080"/>
      <c r="AG34" s="1080"/>
      <c r="AH34" s="1080"/>
      <c r="AI34" s="1080"/>
      <c r="AJ34" s="1080"/>
      <c r="AK34" s="1080"/>
      <c r="AL34" s="1080"/>
      <c r="AM34" s="1080"/>
      <c r="AN34" s="1080"/>
      <c r="AO34" s="1080"/>
      <c r="AP34" s="1343"/>
      <c r="AQ34" s="1343"/>
    </row>
    <row r="35" spans="1:43" s="1346" customFormat="1">
      <c r="A35" s="1080"/>
      <c r="B35" s="1105"/>
      <c r="C35" s="1106"/>
      <c r="D35" s="1080"/>
      <c r="E35" s="1080"/>
      <c r="F35" s="1080" t="s">
        <v>1620</v>
      </c>
      <c r="G35" s="1080"/>
      <c r="H35" s="1080"/>
      <c r="I35" s="1080"/>
      <c r="J35" s="1080"/>
      <c r="K35" s="1080" t="s">
        <v>1607</v>
      </c>
      <c r="L35" s="1305">
        <v>72.36548958746576</v>
      </c>
      <c r="M35" s="1342"/>
      <c r="N35" s="1342"/>
      <c r="O35" s="1342"/>
      <c r="P35" s="1305">
        <v>83.945455570738346</v>
      </c>
      <c r="Q35" s="1342"/>
      <c r="R35" s="1342"/>
      <c r="S35" s="1342"/>
      <c r="T35" s="1305">
        <v>41075.625</v>
      </c>
      <c r="U35" s="1107"/>
      <c r="V35" s="1107"/>
      <c r="W35" s="1107"/>
      <c r="X35" s="1192"/>
      <c r="Y35" s="1192"/>
      <c r="Z35" s="1192"/>
      <c r="AA35" s="1192"/>
      <c r="AB35" s="1192"/>
      <c r="AC35" s="1192"/>
      <c r="AD35" s="1192"/>
      <c r="AE35" s="1192"/>
      <c r="AF35" s="1080"/>
      <c r="AG35" s="1080"/>
      <c r="AH35" s="1080"/>
      <c r="AI35" s="1080"/>
      <c r="AJ35" s="1080"/>
      <c r="AK35" s="1080"/>
      <c r="AL35" s="1080"/>
      <c r="AM35" s="1080"/>
      <c r="AN35" s="1080"/>
      <c r="AO35" s="1080"/>
      <c r="AP35" s="1343"/>
      <c r="AQ35" s="1343"/>
    </row>
    <row r="36" spans="1:43" s="1347" customFormat="1">
      <c r="A36" s="1080"/>
      <c r="B36" s="1105"/>
      <c r="C36" s="1106"/>
      <c r="D36" s="1080"/>
      <c r="E36" s="1080"/>
      <c r="F36" s="1080" t="s">
        <v>1621</v>
      </c>
      <c r="G36" s="1080"/>
      <c r="H36" s="1080"/>
      <c r="I36" s="1080"/>
      <c r="J36" s="1080"/>
      <c r="K36" s="1080" t="s">
        <v>1607</v>
      </c>
      <c r="L36" s="1302">
        <v>11.241740460830252</v>
      </c>
      <c r="M36" s="1340"/>
      <c r="N36" s="1340"/>
      <c r="O36" s="1340"/>
      <c r="P36" s="1302">
        <v>11.241740460830252</v>
      </c>
      <c r="Q36" s="1342"/>
      <c r="R36" s="1342"/>
      <c r="S36" s="1342"/>
      <c r="T36" s="1305">
        <v>3000</v>
      </c>
      <c r="U36" s="1107"/>
      <c r="V36" s="1107"/>
      <c r="W36" s="1107"/>
      <c r="X36" s="1192"/>
      <c r="Y36" s="1192"/>
      <c r="Z36" s="1192"/>
      <c r="AA36" s="1192"/>
      <c r="AB36" s="1192"/>
      <c r="AC36" s="1192"/>
      <c r="AD36" s="1192"/>
      <c r="AE36" s="1192"/>
      <c r="AF36" s="1080"/>
      <c r="AG36" s="1080"/>
      <c r="AH36" s="1080"/>
      <c r="AI36" s="1080"/>
      <c r="AJ36" s="1080"/>
      <c r="AK36" s="1080"/>
      <c r="AL36" s="1080"/>
      <c r="AM36" s="1080"/>
      <c r="AN36" s="1080"/>
      <c r="AO36" s="1080"/>
      <c r="AP36" s="1344"/>
      <c r="AQ36" s="1344"/>
    </row>
    <row r="37" spans="1:43" s="1345" customFormat="1">
      <c r="A37" s="1080"/>
      <c r="B37" s="1105"/>
      <c r="C37" s="1106"/>
      <c r="D37" s="1080"/>
      <c r="E37" s="1080"/>
      <c r="F37" s="1080"/>
      <c r="G37" s="1080"/>
      <c r="H37" s="1080"/>
      <c r="I37" s="1080"/>
      <c r="J37" s="1080"/>
      <c r="K37" s="1080"/>
      <c r="L37" s="1080"/>
      <c r="M37" s="1107"/>
      <c r="N37" s="1107"/>
      <c r="O37" s="1107"/>
      <c r="P37" s="1080"/>
      <c r="Q37" s="1107"/>
      <c r="R37" s="1107"/>
      <c r="S37" s="1107"/>
      <c r="T37" s="1080"/>
      <c r="U37" s="1107"/>
      <c r="V37" s="1107"/>
      <c r="W37" s="1107"/>
      <c r="X37" s="1192"/>
      <c r="Y37" s="1192"/>
      <c r="Z37" s="1192"/>
      <c r="AA37" s="1192"/>
      <c r="AB37" s="1192"/>
      <c r="AC37" s="1192"/>
      <c r="AD37" s="1192"/>
      <c r="AE37" s="1192"/>
      <c r="AF37" s="1080"/>
      <c r="AG37" s="1080"/>
      <c r="AH37" s="1080"/>
      <c r="AI37" s="1080"/>
      <c r="AJ37" s="1080"/>
      <c r="AK37" s="1080"/>
      <c r="AL37" s="1080"/>
      <c r="AM37" s="1080"/>
      <c r="AN37" s="1080"/>
      <c r="AO37" s="1080"/>
      <c r="AP37" s="1344"/>
      <c r="AQ37" s="1344"/>
    </row>
    <row r="38" spans="1:43">
      <c r="F38" s="1080" t="s">
        <v>1670</v>
      </c>
      <c r="K38" s="1080" t="s">
        <v>241</v>
      </c>
      <c r="L38" s="1302">
        <v>14.875508</v>
      </c>
      <c r="M38" s="1340"/>
      <c r="N38" s="1340"/>
      <c r="O38" s="1340"/>
      <c r="P38" s="1302">
        <v>17.075507999999999</v>
      </c>
      <c r="Q38" s="1340"/>
      <c r="R38" s="1340"/>
      <c r="S38" s="1340"/>
      <c r="T38" s="1302">
        <v>17.075507999999999</v>
      </c>
    </row>
    <row r="43" spans="1:43" s="1346" customFormat="1">
      <c r="A43" s="1080"/>
      <c r="B43" s="1105"/>
      <c r="C43" s="1106"/>
      <c r="D43" s="1080"/>
      <c r="E43" s="1080"/>
      <c r="F43" s="1080"/>
      <c r="G43" s="1080"/>
      <c r="H43" s="1080"/>
      <c r="I43" s="1080"/>
      <c r="J43" s="1080"/>
      <c r="K43" s="1080"/>
      <c r="L43" s="1080"/>
      <c r="M43" s="1107"/>
      <c r="N43" s="1107"/>
      <c r="O43" s="1107"/>
      <c r="P43" s="1080"/>
      <c r="Q43" s="1107"/>
      <c r="R43" s="1107"/>
      <c r="S43" s="1107"/>
      <c r="T43" s="1080"/>
      <c r="U43" s="1107"/>
      <c r="V43" s="1107"/>
      <c r="W43" s="1107"/>
      <c r="X43" s="1192"/>
      <c r="Y43" s="1192"/>
      <c r="Z43" s="1192"/>
      <c r="AA43" s="1192"/>
      <c r="AB43" s="1192"/>
      <c r="AC43" s="1192"/>
      <c r="AD43" s="1192"/>
      <c r="AE43" s="1192"/>
      <c r="AF43" s="1080"/>
      <c r="AG43" s="1080"/>
      <c r="AH43" s="1080"/>
      <c r="AI43" s="1080"/>
      <c r="AJ43" s="1080"/>
      <c r="AK43" s="1080"/>
      <c r="AL43" s="1080"/>
      <c r="AM43" s="1080"/>
      <c r="AN43" s="1080"/>
      <c r="AO43" s="1080"/>
      <c r="AP43" s="1343"/>
      <c r="AQ43" s="1343"/>
    </row>
  </sheetData>
  <mergeCells count="1">
    <mergeCell ref="Y1:AD1"/>
  </mergeCells>
  <conditionalFormatting sqref="D11:W23 D10:K10 M10:O10 Q10:W10">
    <cfRule type="expression" dxfId="337" priority="5">
      <formula>MOD(ROW(),2)=0</formula>
    </cfRule>
  </conditionalFormatting>
  <conditionalFormatting sqref="X10:AD23">
    <cfRule type="expression" dxfId="336" priority="4">
      <formula>MOD(ROW(),2)=0</formula>
    </cfRule>
  </conditionalFormatting>
  <conditionalFormatting sqref="AE10:AO23">
    <cfRule type="expression" dxfId="335" priority="3">
      <formula>MOD(ROW(),2)=0</formula>
    </cfRule>
  </conditionalFormatting>
  <conditionalFormatting sqref="L10">
    <cfRule type="expression" dxfId="334" priority="2">
      <formula>MOD(ROW(),2)=0</formula>
    </cfRule>
  </conditionalFormatting>
  <conditionalFormatting sqref="P10">
    <cfRule type="expression" dxfId="333" priority="1">
      <formula>MOD(ROW(),2)=0</formula>
    </cfRule>
  </conditionalFormatting>
  <dataValidations count="11">
    <dataValidation allowBlank="1" showInputMessage="1" showErrorMessage="1" promptTitle="Do not change" prompt="This field is automatically calculated from your inputs." sqref="AF10:AO23" xr:uid="{00000000-0002-0000-3B00-000000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10:K23" xr:uid="{00000000-0002-0000-3B00-000001000000}"/>
    <dataValidation allowBlank="1" showInputMessage="1" showErrorMessage="1" promptTitle="Do not change" prompt="This field is automatically updated from the names-list" sqref="AE10:AE23" xr:uid="{00000000-0002-0000-3B00-000002000000}"/>
    <dataValidation allowBlank="1" showInputMessage="1" showErrorMessage="1" promptTitle="Remarks" prompt="A general comment (data source, calculation procedure, ...) can be made about each individual exchange. The remarks are added to the GeneralComment-field." sqref="X21 X3" xr:uid="{8E02267E-F05A-41BA-85D6-CB286390C6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Y3" xr:uid="{021C3DDD-D7A4-4958-9702-B81BE1D5C92E}"/>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D3" xr:uid="{9630F9EE-9D84-47D4-9AD8-1A620AFDF487}"/>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C3" xr:uid="{12A4F9FB-A461-4EB0-8C51-FC77B5F77BEE}"/>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B3" xr:uid="{F802BA58-1E14-4CCD-8526-C370789BC66F}"/>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A3" xr:uid="{507B03E0-E389-408D-AE70-65074C171346}"/>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Z3" xr:uid="{C24F58DB-D146-47D5-B007-5C11549875F9}"/>
    <dataValidation allowBlank="1" showInputMessage="1" showErrorMessage="1" prompt="Do not change." sqref="AG7:AO8 AE3:AO4" xr:uid="{8573E3B6-BBBE-4861-9822-AC08FB253B20}"/>
  </dataValidations>
  <pageMargins left="0.78740157499999996" right="0.78740157499999996" top="0.984251969" bottom="0.984251969" header="0.4921259845" footer="0.4921259845"/>
  <pageSetup paperSize="9" scale="3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3">
    <pageSetUpPr fitToPage="1"/>
  </sheetPr>
  <dimension ref="A1:AG24"/>
  <sheetViews>
    <sheetView zoomScaleNormal="100"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0.7109375" style="4" customWidth="1"/>
    <col min="2" max="2" width="17.42578125" style="157" bestFit="1" customWidth="1"/>
    <col min="3" max="3" width="4.140625" style="158" hidden="1" customWidth="1" outlineLevel="1"/>
    <col min="4" max="4" width="5.140625" style="4" hidden="1" customWidth="1" outlineLevel="1"/>
    <col min="5" max="5" width="5.7109375" style="4" hidden="1" customWidth="1" outlineLevel="1"/>
    <col min="6" max="6" width="37.85546875" style="5" customWidth="1" collapsed="1"/>
    <col min="7" max="7" width="6.5703125" style="4" bestFit="1" customWidth="1"/>
    <col min="8" max="8" width="8.28515625" style="4" hidden="1" customWidth="1" outlineLevel="1"/>
    <col min="9" max="9" width="19.42578125" style="4" hidden="1" customWidth="1" outlineLevel="1"/>
    <col min="10" max="10" width="8" style="4" bestFit="1" customWidth="1" collapsed="1"/>
    <col min="11" max="11" width="5.140625" style="4" customWidth="1"/>
    <col min="12" max="12" width="16.28515625" style="4" customWidth="1"/>
    <col min="13" max="13" width="5.7109375" style="44" hidden="1" customWidth="1" outlineLevel="1"/>
    <col min="14" max="14" width="8" style="44" hidden="1" customWidth="1" outlineLevel="1"/>
    <col min="15" max="15" width="48.85546875" style="45" hidden="1" customWidth="1" outlineLevel="1"/>
    <col min="16" max="16" width="56" style="72" bestFit="1" customWidth="1" collapsed="1"/>
    <col min="17" max="17" width="6.7109375" style="59" customWidth="1"/>
    <col min="18" max="23" width="6.7109375" style="51" customWidth="1"/>
    <col min="24" max="24" width="6.85546875" style="51" bestFit="1" customWidth="1"/>
    <col min="25" max="25" width="8.28515625" style="51" bestFit="1" customWidth="1"/>
    <col min="26" max="26" width="6.85546875" style="51" bestFit="1" customWidth="1"/>
    <col min="27" max="27" width="14.28515625" style="51" bestFit="1" customWidth="1"/>
    <col min="28" max="28" width="4.42578125" style="4" bestFit="1" customWidth="1"/>
    <col min="29" max="29" width="6.28515625" style="4" bestFit="1" customWidth="1"/>
    <col min="30" max="30" width="5.85546875" style="4" bestFit="1" customWidth="1"/>
    <col min="31" max="31" width="4.7109375" style="4" bestFit="1" customWidth="1"/>
    <col min="32" max="32" width="5.28515625" style="4" bestFit="1" customWidth="1"/>
    <col min="33" max="33" width="5.85546875" style="4" bestFit="1" customWidth="1"/>
    <col min="34" max="16384" width="11.42578125" style="4"/>
  </cols>
  <sheetData>
    <row r="1" spans="1:33">
      <c r="A1" s="48"/>
      <c r="B1" s="46"/>
      <c r="C1" s="47"/>
      <c r="D1" s="48"/>
      <c r="E1" s="48"/>
      <c r="F1" s="49" t="s">
        <v>456</v>
      </c>
      <c r="G1" s="48"/>
      <c r="H1" s="48"/>
      <c r="I1" s="48"/>
      <c r="J1" s="48"/>
      <c r="K1" s="48"/>
      <c r="L1" s="96" t="s">
        <v>1397</v>
      </c>
      <c r="M1" s="22"/>
      <c r="N1" s="22"/>
      <c r="O1" s="22"/>
      <c r="Q1" s="56"/>
      <c r="R1" s="160"/>
      <c r="S1" s="160"/>
      <c r="T1" s="160"/>
      <c r="U1" s="160"/>
      <c r="V1" s="160"/>
    </row>
    <row r="2" spans="1:33" ht="24">
      <c r="A2" s="48"/>
      <c r="B2" s="138"/>
      <c r="C2" s="47" t="s">
        <v>457</v>
      </c>
      <c r="D2" s="138">
        <v>3503</v>
      </c>
      <c r="E2" s="138">
        <v>3504</v>
      </c>
      <c r="F2" s="138">
        <v>3702</v>
      </c>
      <c r="G2" s="138">
        <v>3703</v>
      </c>
      <c r="H2" s="138">
        <v>3506</v>
      </c>
      <c r="I2" s="138">
        <v>3507</v>
      </c>
      <c r="J2" s="138">
        <v>3508</v>
      </c>
      <c r="K2" s="138">
        <v>3706</v>
      </c>
      <c r="L2" s="138">
        <v>3707</v>
      </c>
      <c r="M2" s="25">
        <v>3708</v>
      </c>
      <c r="N2" s="25">
        <v>3709</v>
      </c>
      <c r="O2" s="26">
        <v>3792</v>
      </c>
      <c r="P2" s="52" t="s">
        <v>186</v>
      </c>
      <c r="Q2" s="7" t="s">
        <v>174</v>
      </c>
      <c r="R2" s="7" t="s">
        <v>175</v>
      </c>
      <c r="S2" s="7" t="s">
        <v>176</v>
      </c>
      <c r="T2" s="7" t="s">
        <v>177</v>
      </c>
      <c r="U2" s="7" t="s">
        <v>178</v>
      </c>
      <c r="V2" s="7" t="s">
        <v>179</v>
      </c>
      <c r="W2" s="75" t="s">
        <v>180</v>
      </c>
      <c r="X2" s="75" t="s">
        <v>181</v>
      </c>
      <c r="Y2" s="8" t="s">
        <v>182</v>
      </c>
      <c r="Z2" s="8" t="s">
        <v>332</v>
      </c>
      <c r="AA2" s="124" t="s">
        <v>185</v>
      </c>
      <c r="AB2" s="52" t="s">
        <v>174</v>
      </c>
      <c r="AC2" s="52" t="s">
        <v>175</v>
      </c>
      <c r="AD2" s="52" t="s">
        <v>176</v>
      </c>
      <c r="AE2" s="52" t="s">
        <v>177</v>
      </c>
      <c r="AF2" s="52" t="s">
        <v>178</v>
      </c>
      <c r="AG2" s="52" t="s">
        <v>179</v>
      </c>
    </row>
    <row r="3" spans="1:33" ht="94.5">
      <c r="A3" s="48" t="s">
        <v>344</v>
      </c>
      <c r="B3" s="172"/>
      <c r="C3" s="47">
        <v>401</v>
      </c>
      <c r="D3" s="173" t="s">
        <v>458</v>
      </c>
      <c r="E3" s="173" t="s">
        <v>459</v>
      </c>
      <c r="F3" s="124" t="s">
        <v>460</v>
      </c>
      <c r="G3" s="53" t="s">
        <v>461</v>
      </c>
      <c r="H3" s="53" t="s">
        <v>462</v>
      </c>
      <c r="I3" s="53" t="s">
        <v>463</v>
      </c>
      <c r="J3" s="53" t="s">
        <v>464</v>
      </c>
      <c r="K3" s="53" t="s">
        <v>337</v>
      </c>
      <c r="L3" s="142" t="s">
        <v>1419</v>
      </c>
      <c r="M3" s="29" t="s">
        <v>187</v>
      </c>
      <c r="N3" s="29" t="s">
        <v>188</v>
      </c>
      <c r="O3" s="120" t="s">
        <v>492</v>
      </c>
      <c r="Q3" s="54"/>
      <c r="R3" s="7"/>
      <c r="S3" s="7"/>
      <c r="T3" s="7"/>
      <c r="U3" s="7"/>
      <c r="V3" s="7"/>
      <c r="W3" s="6"/>
      <c r="X3" s="6"/>
      <c r="Y3" s="8" t="s">
        <v>190</v>
      </c>
      <c r="Z3" s="8" t="s">
        <v>190</v>
      </c>
      <c r="AA3" s="161"/>
    </row>
    <row r="4" spans="1:33" ht="48">
      <c r="A4" s="48"/>
      <c r="B4" s="172"/>
      <c r="C4" s="47">
        <v>662</v>
      </c>
      <c r="D4" s="6"/>
      <c r="E4" s="6"/>
      <c r="F4" s="124" t="s">
        <v>461</v>
      </c>
      <c r="G4" s="124"/>
      <c r="H4" s="124"/>
      <c r="I4" s="124"/>
      <c r="J4" s="124"/>
      <c r="K4" s="124"/>
      <c r="L4" s="142" t="s">
        <v>465</v>
      </c>
      <c r="M4" s="121"/>
      <c r="N4" s="121"/>
      <c r="O4" s="122"/>
      <c r="P4" s="89"/>
      <c r="Q4" s="56" t="s">
        <v>192</v>
      </c>
      <c r="Y4" s="57"/>
      <c r="Z4" s="57"/>
      <c r="AA4" s="58"/>
    </row>
    <row r="5" spans="1:33">
      <c r="A5" s="48"/>
      <c r="B5" s="172"/>
      <c r="C5" s="47">
        <v>493</v>
      </c>
      <c r="D5" s="6"/>
      <c r="E5" s="6"/>
      <c r="F5" s="124" t="s">
        <v>464</v>
      </c>
      <c r="G5" s="124"/>
      <c r="H5" s="124"/>
      <c r="I5" s="124"/>
      <c r="J5" s="124"/>
      <c r="K5" s="124"/>
      <c r="L5" s="142">
        <v>0</v>
      </c>
      <c r="M5" s="121"/>
      <c r="N5" s="121"/>
      <c r="O5" s="122"/>
    </row>
    <row r="6" spans="1:33">
      <c r="A6" s="48"/>
      <c r="B6" s="172"/>
      <c r="C6" s="47">
        <v>403</v>
      </c>
      <c r="D6" s="6"/>
      <c r="E6" s="6"/>
      <c r="F6" s="124" t="s">
        <v>337</v>
      </c>
      <c r="G6" s="348"/>
      <c r="H6" s="124"/>
      <c r="I6" s="124"/>
      <c r="J6" s="124"/>
      <c r="K6" s="124"/>
      <c r="L6" s="142" t="s">
        <v>339</v>
      </c>
      <c r="M6" s="121"/>
      <c r="N6" s="121"/>
      <c r="O6" s="122"/>
      <c r="Q6" s="60"/>
      <c r="R6" s="60"/>
      <c r="S6" s="60"/>
      <c r="T6" s="60"/>
      <c r="U6" s="60"/>
      <c r="V6" s="60"/>
      <c r="Y6" s="61"/>
      <c r="Z6" s="61"/>
      <c r="AA6" s="58"/>
    </row>
    <row r="7" spans="1:33">
      <c r="A7" s="96" t="s">
        <v>1397</v>
      </c>
      <c r="B7" s="174" t="s">
        <v>249</v>
      </c>
      <c r="C7" s="175"/>
      <c r="D7" s="8" t="s">
        <v>352</v>
      </c>
      <c r="E7" s="176">
        <v>0</v>
      </c>
      <c r="F7" s="136" t="s">
        <v>1419</v>
      </c>
      <c r="G7" s="13" t="s">
        <v>465</v>
      </c>
      <c r="H7" s="11" t="s">
        <v>352</v>
      </c>
      <c r="I7" s="11" t="s">
        <v>352</v>
      </c>
      <c r="J7" s="12">
        <v>0</v>
      </c>
      <c r="K7" s="13" t="s">
        <v>339</v>
      </c>
      <c r="L7" s="473">
        <v>1</v>
      </c>
      <c r="M7" s="39"/>
      <c r="N7" s="1"/>
      <c r="O7" s="41"/>
      <c r="P7" s="90"/>
      <c r="Q7" s="7"/>
      <c r="R7" s="62"/>
      <c r="S7" s="62"/>
      <c r="T7" s="62"/>
      <c r="U7" s="62"/>
      <c r="V7" s="62"/>
      <c r="W7" s="62"/>
      <c r="X7" s="63"/>
      <c r="Y7" s="80"/>
      <c r="Z7" s="80"/>
      <c r="AA7" s="82"/>
      <c r="AB7" s="64"/>
      <c r="AC7" s="64"/>
      <c r="AD7" s="64"/>
      <c r="AE7" s="64"/>
      <c r="AF7" s="64"/>
      <c r="AG7" s="64"/>
    </row>
    <row r="8" spans="1:33" ht="12.75">
      <c r="A8" s="2">
        <v>782</v>
      </c>
      <c r="B8" s="174" t="s">
        <v>468</v>
      </c>
      <c r="C8" s="175" t="s">
        <v>469</v>
      </c>
      <c r="D8" s="62" t="s">
        <v>470</v>
      </c>
      <c r="E8" s="7" t="s">
        <v>352</v>
      </c>
      <c r="F8" s="135" t="s">
        <v>2782</v>
      </c>
      <c r="G8" s="115" t="s">
        <v>44</v>
      </c>
      <c r="H8" s="170" t="s">
        <v>352</v>
      </c>
      <c r="I8" s="113" t="s">
        <v>352</v>
      </c>
      <c r="J8" s="114">
        <v>0</v>
      </c>
      <c r="K8" s="115" t="s">
        <v>339</v>
      </c>
      <c r="L8" s="471">
        <v>2.5000000000000001E-2</v>
      </c>
      <c r="M8" s="39">
        <v>1</v>
      </c>
      <c r="N8" s="1">
        <v>1.3010391658590073</v>
      </c>
      <c r="O8" s="131" t="s">
        <v>2783</v>
      </c>
      <c r="P8" s="90" t="s">
        <v>1454</v>
      </c>
      <c r="Q8" s="7">
        <v>1</v>
      </c>
      <c r="R8" s="62">
        <v>2</v>
      </c>
      <c r="S8" s="62">
        <v>1</v>
      </c>
      <c r="T8" s="62">
        <v>1</v>
      </c>
      <c r="U8" s="62">
        <v>3</v>
      </c>
      <c r="V8" s="62">
        <v>5</v>
      </c>
      <c r="W8" s="62">
        <v>3</v>
      </c>
      <c r="X8" s="63">
        <v>1.05</v>
      </c>
      <c r="Y8" s="80">
        <v>1.2951168674004403</v>
      </c>
      <c r="Z8" s="80">
        <v>1.3010391658590073</v>
      </c>
      <c r="AA8" s="82" t="s">
        <v>2784</v>
      </c>
      <c r="AB8" s="64">
        <v>1</v>
      </c>
      <c r="AC8" s="64">
        <v>1.02</v>
      </c>
      <c r="AD8" s="64">
        <v>1</v>
      </c>
      <c r="AE8" s="64">
        <v>1</v>
      </c>
      <c r="AF8" s="64">
        <v>1.2</v>
      </c>
      <c r="AG8" s="64">
        <v>1.2</v>
      </c>
    </row>
    <row r="9" spans="1:33" ht="12.75">
      <c r="A9" s="2">
        <v>1777</v>
      </c>
      <c r="B9" s="174"/>
      <c r="C9" s="175" t="s">
        <v>469</v>
      </c>
      <c r="D9" s="62" t="s">
        <v>470</v>
      </c>
      <c r="E9" s="7" t="s">
        <v>352</v>
      </c>
      <c r="F9" s="135" t="s">
        <v>1835</v>
      </c>
      <c r="G9" s="115" t="s">
        <v>465</v>
      </c>
      <c r="H9" s="170" t="s">
        <v>352</v>
      </c>
      <c r="I9" s="113" t="s">
        <v>352</v>
      </c>
      <c r="J9" s="114">
        <v>0</v>
      </c>
      <c r="K9" s="115" t="s">
        <v>339</v>
      </c>
      <c r="L9" s="471">
        <v>1.25E-3</v>
      </c>
      <c r="M9" s="39">
        <v>1</v>
      </c>
      <c r="N9" s="1">
        <v>1.3010391658590073</v>
      </c>
      <c r="O9" s="131" t="s">
        <v>2783</v>
      </c>
      <c r="P9" s="90" t="s">
        <v>1454</v>
      </c>
      <c r="Q9" s="7">
        <v>1</v>
      </c>
      <c r="R9" s="62">
        <v>2</v>
      </c>
      <c r="S9" s="62">
        <v>1</v>
      </c>
      <c r="T9" s="62">
        <v>1</v>
      </c>
      <c r="U9" s="62">
        <v>3</v>
      </c>
      <c r="V9" s="62">
        <v>5</v>
      </c>
      <c r="W9" s="62">
        <v>3</v>
      </c>
      <c r="X9" s="63">
        <v>1.05</v>
      </c>
      <c r="Y9" s="80">
        <v>1.2951168674004403</v>
      </c>
      <c r="Z9" s="80">
        <v>1.3010391658590073</v>
      </c>
      <c r="AA9" s="82" t="s">
        <v>2784</v>
      </c>
      <c r="AB9" s="64">
        <v>1</v>
      </c>
      <c r="AC9" s="64">
        <v>1.02</v>
      </c>
      <c r="AD9" s="64">
        <v>1</v>
      </c>
      <c r="AE9" s="64">
        <v>1</v>
      </c>
      <c r="AF9" s="64">
        <v>1.2</v>
      </c>
      <c r="AG9" s="64">
        <v>1.2</v>
      </c>
    </row>
    <row r="10" spans="1:33" ht="24">
      <c r="A10" s="2">
        <v>32481</v>
      </c>
      <c r="B10" s="174" t="s">
        <v>469</v>
      </c>
      <c r="C10" s="175" t="s">
        <v>469</v>
      </c>
      <c r="D10" s="62" t="s">
        <v>470</v>
      </c>
      <c r="E10" s="7" t="s">
        <v>352</v>
      </c>
      <c r="F10" s="135" t="s">
        <v>2785</v>
      </c>
      <c r="G10" s="115" t="s">
        <v>465</v>
      </c>
      <c r="H10" s="170" t="s">
        <v>352</v>
      </c>
      <c r="I10" s="113" t="s">
        <v>352</v>
      </c>
      <c r="J10" s="114">
        <v>0</v>
      </c>
      <c r="K10" s="115" t="s">
        <v>364</v>
      </c>
      <c r="L10" s="471">
        <v>1.732</v>
      </c>
      <c r="M10" s="39">
        <v>1</v>
      </c>
      <c r="N10" s="1">
        <v>1.3010391658590073</v>
      </c>
      <c r="O10" s="131" t="s">
        <v>2783</v>
      </c>
      <c r="P10" s="90" t="s">
        <v>1454</v>
      </c>
      <c r="Q10" s="7">
        <v>1</v>
      </c>
      <c r="R10" s="62">
        <v>2</v>
      </c>
      <c r="S10" s="62">
        <v>1</v>
      </c>
      <c r="T10" s="62">
        <v>1</v>
      </c>
      <c r="U10" s="62">
        <v>3</v>
      </c>
      <c r="V10" s="62">
        <v>5</v>
      </c>
      <c r="W10" s="62">
        <v>4</v>
      </c>
      <c r="X10" s="63">
        <v>1.05</v>
      </c>
      <c r="Y10" s="80">
        <v>1.2951168674004403</v>
      </c>
      <c r="Z10" s="80">
        <v>1.3010391658590073</v>
      </c>
      <c r="AA10" s="82" t="s">
        <v>2784</v>
      </c>
      <c r="AB10" s="64">
        <v>1</v>
      </c>
      <c r="AC10" s="64">
        <v>1.02</v>
      </c>
      <c r="AD10" s="64">
        <v>1</v>
      </c>
      <c r="AE10" s="64">
        <v>1</v>
      </c>
      <c r="AF10" s="64">
        <v>1.2</v>
      </c>
      <c r="AG10" s="64">
        <v>1.2</v>
      </c>
    </row>
    <row r="11" spans="1:33" ht="12.75">
      <c r="A11" s="2">
        <v>679</v>
      </c>
      <c r="B11" s="174" t="s">
        <v>469</v>
      </c>
      <c r="C11" s="175" t="s">
        <v>469</v>
      </c>
      <c r="D11" s="62" t="s">
        <v>470</v>
      </c>
      <c r="E11" s="7" t="s">
        <v>352</v>
      </c>
      <c r="F11" s="135" t="s">
        <v>2786</v>
      </c>
      <c r="G11" s="115" t="s">
        <v>465</v>
      </c>
      <c r="H11" s="170" t="s">
        <v>352</v>
      </c>
      <c r="I11" s="113" t="s">
        <v>352</v>
      </c>
      <c r="J11" s="114">
        <v>0</v>
      </c>
      <c r="K11" s="115" t="s">
        <v>339</v>
      </c>
      <c r="L11" s="471">
        <v>2.4750000000000001</v>
      </c>
      <c r="M11" s="39">
        <v>1</v>
      </c>
      <c r="N11" s="1">
        <v>1.3010391658590073</v>
      </c>
      <c r="O11" s="131" t="s">
        <v>2783</v>
      </c>
      <c r="P11" s="90" t="s">
        <v>1454</v>
      </c>
      <c r="Q11" s="7">
        <v>1</v>
      </c>
      <c r="R11" s="62">
        <v>2</v>
      </c>
      <c r="S11" s="62">
        <v>1</v>
      </c>
      <c r="T11" s="62">
        <v>1</v>
      </c>
      <c r="U11" s="62">
        <v>3</v>
      </c>
      <c r="V11" s="62">
        <v>5</v>
      </c>
      <c r="W11" s="62">
        <v>3</v>
      </c>
      <c r="X11" s="63">
        <v>1.05</v>
      </c>
      <c r="Y11" s="80">
        <v>1.2951168674004403</v>
      </c>
      <c r="Z11" s="80">
        <v>1.3010391658590073</v>
      </c>
      <c r="AA11" s="82" t="s">
        <v>2784</v>
      </c>
      <c r="AB11" s="64">
        <v>1</v>
      </c>
      <c r="AC11" s="64">
        <v>1.02</v>
      </c>
      <c r="AD11" s="64">
        <v>1</v>
      </c>
      <c r="AE11" s="64">
        <v>1</v>
      </c>
      <c r="AF11" s="64">
        <v>1.2</v>
      </c>
      <c r="AG11" s="64">
        <v>1.2</v>
      </c>
    </row>
    <row r="12" spans="1:33" ht="24">
      <c r="A12" s="2" t="s">
        <v>1014</v>
      </c>
      <c r="B12" s="174" t="s">
        <v>469</v>
      </c>
      <c r="C12" s="175" t="s">
        <v>469</v>
      </c>
      <c r="D12" s="62" t="s">
        <v>470</v>
      </c>
      <c r="E12" s="7" t="s">
        <v>352</v>
      </c>
      <c r="F12" s="135" t="s">
        <v>1829</v>
      </c>
      <c r="G12" s="115" t="s">
        <v>1830</v>
      </c>
      <c r="H12" s="170" t="s">
        <v>352</v>
      </c>
      <c r="I12" s="113" t="s">
        <v>352</v>
      </c>
      <c r="J12" s="114">
        <v>0</v>
      </c>
      <c r="K12" s="115" t="s">
        <v>605</v>
      </c>
      <c r="L12" s="471">
        <v>0.37638888888888888</v>
      </c>
      <c r="M12" s="39">
        <v>1</v>
      </c>
      <c r="N12" s="1">
        <v>1.3010391658590073</v>
      </c>
      <c r="O12" s="131" t="s">
        <v>2783</v>
      </c>
      <c r="P12" s="90" t="s">
        <v>1454</v>
      </c>
      <c r="Q12" s="7">
        <v>1</v>
      </c>
      <c r="R12" s="62">
        <v>2</v>
      </c>
      <c r="S12" s="62">
        <v>1</v>
      </c>
      <c r="T12" s="62">
        <v>1</v>
      </c>
      <c r="U12" s="62">
        <v>3</v>
      </c>
      <c r="V12" s="62">
        <v>5</v>
      </c>
      <c r="W12" s="62">
        <v>2</v>
      </c>
      <c r="X12" s="63">
        <v>1.05</v>
      </c>
      <c r="Y12" s="80">
        <v>1.2951168674004403</v>
      </c>
      <c r="Z12" s="80">
        <v>1.3010391658590073</v>
      </c>
      <c r="AA12" s="82" t="s">
        <v>2784</v>
      </c>
      <c r="AB12" s="64">
        <v>1</v>
      </c>
      <c r="AC12" s="64">
        <v>1.02</v>
      </c>
      <c r="AD12" s="64">
        <v>1</v>
      </c>
      <c r="AE12" s="64">
        <v>1</v>
      </c>
      <c r="AF12" s="64">
        <v>1.2</v>
      </c>
      <c r="AG12" s="64">
        <v>1.2</v>
      </c>
    </row>
    <row r="13" spans="1:33" ht="24">
      <c r="A13" s="2">
        <v>2560</v>
      </c>
      <c r="B13" s="174" t="s">
        <v>469</v>
      </c>
      <c r="C13" s="175" t="s">
        <v>469</v>
      </c>
      <c r="D13" s="62" t="s">
        <v>470</v>
      </c>
      <c r="E13" s="7" t="s">
        <v>352</v>
      </c>
      <c r="F13" s="135" t="s">
        <v>1426</v>
      </c>
      <c r="G13" s="115" t="s">
        <v>465</v>
      </c>
      <c r="H13" s="170" t="s">
        <v>352</v>
      </c>
      <c r="I13" s="113" t="s">
        <v>352</v>
      </c>
      <c r="J13" s="114">
        <v>0</v>
      </c>
      <c r="K13" s="115" t="s">
        <v>604</v>
      </c>
      <c r="L13" s="471">
        <v>0.88500000000000001</v>
      </c>
      <c r="M13" s="39">
        <v>1</v>
      </c>
      <c r="N13" s="1">
        <v>1.3010391658590073</v>
      </c>
      <c r="O13" s="131" t="s">
        <v>2783</v>
      </c>
      <c r="P13" s="90" t="s">
        <v>1454</v>
      </c>
      <c r="Q13" s="7">
        <v>1</v>
      </c>
      <c r="R13" s="62">
        <v>2</v>
      </c>
      <c r="S13" s="62">
        <v>1</v>
      </c>
      <c r="T13" s="62">
        <v>1</v>
      </c>
      <c r="U13" s="62">
        <v>3</v>
      </c>
      <c r="V13" s="62">
        <v>5</v>
      </c>
      <c r="W13" s="62">
        <v>1</v>
      </c>
      <c r="X13" s="63">
        <v>1.05</v>
      </c>
      <c r="Y13" s="80">
        <v>1.2951168674004403</v>
      </c>
      <c r="Z13" s="80">
        <v>1.3010391658590073</v>
      </c>
      <c r="AA13" s="82" t="s">
        <v>2784</v>
      </c>
      <c r="AB13" s="64">
        <v>1</v>
      </c>
      <c r="AC13" s="64">
        <v>1.02</v>
      </c>
      <c r="AD13" s="64">
        <v>1</v>
      </c>
      <c r="AE13" s="64">
        <v>1</v>
      </c>
      <c r="AF13" s="64">
        <v>1.2</v>
      </c>
      <c r="AG13" s="64">
        <v>1.2</v>
      </c>
    </row>
    <row r="14" spans="1:33" ht="12.75">
      <c r="A14" s="2">
        <v>4299</v>
      </c>
      <c r="B14" s="174"/>
      <c r="C14" s="175" t="s">
        <v>469</v>
      </c>
      <c r="D14" s="62" t="s">
        <v>470</v>
      </c>
      <c r="E14" s="7" t="s">
        <v>352</v>
      </c>
      <c r="F14" s="135" t="s">
        <v>2787</v>
      </c>
      <c r="G14" s="115" t="s">
        <v>465</v>
      </c>
      <c r="H14" s="170" t="s">
        <v>352</v>
      </c>
      <c r="I14" s="113" t="s">
        <v>352</v>
      </c>
      <c r="J14" s="114">
        <v>0</v>
      </c>
      <c r="K14" s="115" t="s">
        <v>339</v>
      </c>
      <c r="L14" s="471">
        <v>1.3952727272727274</v>
      </c>
      <c r="M14" s="39">
        <v>1</v>
      </c>
      <c r="N14" s="1">
        <v>1.3010391658590073</v>
      </c>
      <c r="O14" s="131" t="s">
        <v>2783</v>
      </c>
      <c r="P14" s="90" t="s">
        <v>1454</v>
      </c>
      <c r="Q14" s="7">
        <v>1</v>
      </c>
      <c r="R14" s="62">
        <v>2</v>
      </c>
      <c r="S14" s="62">
        <v>1</v>
      </c>
      <c r="T14" s="62">
        <v>1</v>
      </c>
      <c r="U14" s="62">
        <v>3</v>
      </c>
      <c r="V14" s="62">
        <v>5</v>
      </c>
      <c r="W14" s="62">
        <v>3</v>
      </c>
      <c r="X14" s="63">
        <v>1.05</v>
      </c>
      <c r="Y14" s="80">
        <v>1.2951168674004403</v>
      </c>
      <c r="Z14" s="80">
        <v>1.3010391658590073</v>
      </c>
      <c r="AA14" s="82" t="s">
        <v>2784</v>
      </c>
      <c r="AB14" s="64">
        <v>1</v>
      </c>
      <c r="AC14" s="64">
        <v>1.02</v>
      </c>
      <c r="AD14" s="64">
        <v>1</v>
      </c>
      <c r="AE14" s="64">
        <v>1</v>
      </c>
      <c r="AF14" s="64">
        <v>1.2</v>
      </c>
      <c r="AG14" s="64">
        <v>1.2</v>
      </c>
    </row>
    <row r="15" spans="1:33" ht="24">
      <c r="A15" s="2">
        <v>1390</v>
      </c>
      <c r="B15" s="174" t="s">
        <v>90</v>
      </c>
      <c r="C15" s="175" t="s">
        <v>469</v>
      </c>
      <c r="D15" s="62" t="s">
        <v>470</v>
      </c>
      <c r="E15" s="7" t="s">
        <v>352</v>
      </c>
      <c r="F15" s="135" t="s">
        <v>1440</v>
      </c>
      <c r="G15" s="115" t="s">
        <v>336</v>
      </c>
      <c r="H15" s="170" t="s">
        <v>352</v>
      </c>
      <c r="I15" s="113" t="s">
        <v>352</v>
      </c>
      <c r="J15" s="114">
        <v>0</v>
      </c>
      <c r="K15" s="115" t="s">
        <v>364</v>
      </c>
      <c r="L15" s="471">
        <v>2.4750000000000002E-3</v>
      </c>
      <c r="M15" s="39">
        <v>1</v>
      </c>
      <c r="N15" s="1">
        <v>1.3010391658590073</v>
      </c>
      <c r="O15" s="131" t="s">
        <v>2788</v>
      </c>
      <c r="P15" s="90" t="s">
        <v>1455</v>
      </c>
      <c r="Q15" s="7">
        <v>1</v>
      </c>
      <c r="R15" s="62">
        <v>2</v>
      </c>
      <c r="S15" s="62">
        <v>1</v>
      </c>
      <c r="T15" s="62">
        <v>1</v>
      </c>
      <c r="U15" s="62">
        <v>3</v>
      </c>
      <c r="V15" s="62">
        <v>5</v>
      </c>
      <c r="W15" s="62">
        <v>6</v>
      </c>
      <c r="X15" s="63">
        <v>1.05</v>
      </c>
      <c r="Y15" s="80">
        <v>1.2951168674004403</v>
      </c>
      <c r="Z15" s="80">
        <v>1.3010391658590073</v>
      </c>
      <c r="AA15" s="82" t="s">
        <v>2784</v>
      </c>
      <c r="AB15" s="64">
        <v>1</v>
      </c>
      <c r="AC15" s="64">
        <v>1.02</v>
      </c>
      <c r="AD15" s="64">
        <v>1</v>
      </c>
      <c r="AE15" s="64">
        <v>1</v>
      </c>
      <c r="AF15" s="64">
        <v>1.2</v>
      </c>
      <c r="AG15" s="64">
        <v>1.2</v>
      </c>
    </row>
    <row r="16" spans="1:33" ht="12.75">
      <c r="A16" s="2">
        <v>490</v>
      </c>
      <c r="B16" s="174" t="s">
        <v>469</v>
      </c>
      <c r="C16" s="175" t="s">
        <v>469</v>
      </c>
      <c r="D16" s="62" t="s">
        <v>470</v>
      </c>
      <c r="E16" s="7" t="s">
        <v>352</v>
      </c>
      <c r="F16" s="135" t="s">
        <v>2789</v>
      </c>
      <c r="G16" s="115" t="s">
        <v>465</v>
      </c>
      <c r="H16" s="170" t="s">
        <v>352</v>
      </c>
      <c r="I16" s="113" t="s">
        <v>352</v>
      </c>
      <c r="J16" s="114">
        <v>0</v>
      </c>
      <c r="K16" s="115" t="s">
        <v>339</v>
      </c>
      <c r="L16" s="471">
        <v>1.355</v>
      </c>
      <c r="M16" s="39">
        <v>1</v>
      </c>
      <c r="N16" s="1">
        <v>1.3010391658590073</v>
      </c>
      <c r="O16" s="131" t="s">
        <v>2790</v>
      </c>
      <c r="P16" s="90" t="s">
        <v>1386</v>
      </c>
      <c r="Q16" s="7">
        <v>1</v>
      </c>
      <c r="R16" s="62">
        <v>2</v>
      </c>
      <c r="S16" s="62">
        <v>1</v>
      </c>
      <c r="T16" s="62">
        <v>1</v>
      </c>
      <c r="U16" s="62">
        <v>3</v>
      </c>
      <c r="V16" s="62">
        <v>5</v>
      </c>
      <c r="W16" s="62">
        <v>3</v>
      </c>
      <c r="X16" s="63">
        <v>1.05</v>
      </c>
      <c r="Y16" s="80">
        <v>1.2951168674004403</v>
      </c>
      <c r="Z16" s="80">
        <v>1.3010391658590073</v>
      </c>
      <c r="AA16" s="82" t="s">
        <v>2784</v>
      </c>
      <c r="AB16" s="64">
        <v>1</v>
      </c>
      <c r="AC16" s="64">
        <v>1.02</v>
      </c>
      <c r="AD16" s="64">
        <v>1</v>
      </c>
      <c r="AE16" s="64">
        <v>1</v>
      </c>
      <c r="AF16" s="64">
        <v>1.2</v>
      </c>
      <c r="AG16" s="64">
        <v>1.2</v>
      </c>
    </row>
    <row r="17" spans="1:33" ht="12.75">
      <c r="A17" s="2">
        <v>1450</v>
      </c>
      <c r="B17" s="174" t="s">
        <v>674</v>
      </c>
      <c r="C17" s="148" t="s">
        <v>469</v>
      </c>
      <c r="D17" s="149" t="s">
        <v>471</v>
      </c>
      <c r="E17" s="150" t="s">
        <v>352</v>
      </c>
      <c r="F17" s="135" t="s">
        <v>2180</v>
      </c>
      <c r="G17" s="115" t="s">
        <v>352</v>
      </c>
      <c r="H17" s="170" t="s">
        <v>197</v>
      </c>
      <c r="I17" s="113" t="s">
        <v>1263</v>
      </c>
      <c r="J17" s="114" t="s">
        <v>352</v>
      </c>
      <c r="K17" s="115" t="s">
        <v>364</v>
      </c>
      <c r="L17" s="471">
        <v>3.1391999999999996E-2</v>
      </c>
      <c r="M17" s="39">
        <v>1</v>
      </c>
      <c r="N17" s="1">
        <v>1.3010391658590073</v>
      </c>
      <c r="O17" s="131" t="s">
        <v>2783</v>
      </c>
      <c r="P17" s="90" t="s">
        <v>1454</v>
      </c>
      <c r="Q17" s="7">
        <v>1</v>
      </c>
      <c r="R17" s="62">
        <v>2</v>
      </c>
      <c r="S17" s="62">
        <v>1</v>
      </c>
      <c r="T17" s="62">
        <v>1</v>
      </c>
      <c r="U17" s="62">
        <v>3</v>
      </c>
      <c r="V17" s="62">
        <v>5</v>
      </c>
      <c r="W17" s="62">
        <v>12</v>
      </c>
      <c r="X17" s="63">
        <v>1.05</v>
      </c>
      <c r="Y17" s="80">
        <v>1.2951168674004403</v>
      </c>
      <c r="Z17" s="80">
        <v>1.3010391658590073</v>
      </c>
      <c r="AA17" s="82" t="s">
        <v>2784</v>
      </c>
      <c r="AB17" s="64">
        <v>1</v>
      </c>
      <c r="AC17" s="64">
        <v>1.02</v>
      </c>
      <c r="AD17" s="64">
        <v>1</v>
      </c>
      <c r="AE17" s="64">
        <v>1</v>
      </c>
      <c r="AF17" s="64">
        <v>1.2</v>
      </c>
      <c r="AG17" s="64">
        <v>1.2</v>
      </c>
    </row>
    <row r="20" spans="1:33">
      <c r="F20" s="773" t="s">
        <v>259</v>
      </c>
      <c r="G20" s="773">
        <v>14</v>
      </c>
      <c r="H20" s="773"/>
      <c r="I20" s="773"/>
      <c r="J20" s="773"/>
      <c r="K20" s="773" t="s">
        <v>1393</v>
      </c>
      <c r="L20" s="773"/>
    </row>
    <row r="21" spans="1:33">
      <c r="F21" s="773" t="s">
        <v>1456</v>
      </c>
      <c r="G21" s="773">
        <v>22.4</v>
      </c>
      <c r="H21" s="773"/>
      <c r="I21" s="773"/>
      <c r="J21" s="773"/>
      <c r="K21" s="773" t="s">
        <v>1457</v>
      </c>
      <c r="L21" s="773"/>
    </row>
    <row r="22" spans="1:33">
      <c r="F22" s="773" t="s">
        <v>917</v>
      </c>
      <c r="G22" s="773">
        <v>1000</v>
      </c>
      <c r="H22" s="773"/>
      <c r="I22" s="773"/>
      <c r="J22" s="773"/>
      <c r="K22" s="773" t="s">
        <v>1458</v>
      </c>
      <c r="L22" s="773"/>
    </row>
    <row r="23" spans="1:33">
      <c r="F23" s="774" t="s">
        <v>1459</v>
      </c>
      <c r="G23" s="773">
        <v>625</v>
      </c>
      <c r="H23" s="773"/>
      <c r="I23" s="773"/>
      <c r="J23" s="773"/>
      <c r="K23" s="774" t="s">
        <v>1460</v>
      </c>
      <c r="L23" s="773"/>
    </row>
    <row r="24" spans="1:33">
      <c r="F24" s="773"/>
      <c r="G24" s="773">
        <v>0.625</v>
      </c>
      <c r="H24" s="773"/>
      <c r="I24" s="773"/>
      <c r="J24" s="773"/>
      <c r="K24" s="774" t="s">
        <v>542</v>
      </c>
      <c r="L24" s="773"/>
    </row>
  </sheetData>
  <conditionalFormatting sqref="AB7:AG17">
    <cfRule type="cellIs" dxfId="1734" priority="17" stopIfTrue="1" operator="equal">
      <formula>0</formula>
    </cfRule>
  </conditionalFormatting>
  <conditionalFormatting sqref="Q7:V17">
    <cfRule type="cellIs" dxfId="1733" priority="18" stopIfTrue="1" operator="notBetween">
      <formula>1</formula>
      <formula>5</formula>
    </cfRule>
  </conditionalFormatting>
  <dataValidations disablePrompts="1" count="1">
    <dataValidation allowBlank="1" showInputMessage="1" showErrorMessage="1" promptTitle="Do not change" prompt="This field is automatically updated from the names-list" sqref="W8:W17" xr:uid="{00000000-0002-0000-0800-000000000000}"/>
  </dataValidations>
  <pageMargins left="0.78740157499999996" right="0.78740157499999996" top="0.984251969" bottom="0.984251969" header="0.4921259845" footer="0.4921259845"/>
  <pageSetup paperSize="9" scale="52" orientation="landscape" r:id="rId1"/>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91">
    <tabColor theme="6" tint="0.79998168889431442"/>
    <pageSetUpPr fitToPage="1"/>
  </sheetPr>
  <dimension ref="A1:AQ42"/>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customWidth="1" outlineLevel="1"/>
    <col min="23" max="23" width="50.7109375" style="1107" customWidth="1" outlineLevel="1"/>
    <col min="24" max="24" width="30.7109375" style="1192" customWidth="1"/>
    <col min="25" max="25" width="4.140625" style="1192" customWidth="1"/>
    <col min="26" max="26" width="4.42578125" style="1192" customWidth="1"/>
    <col min="27" max="27" width="4.28515625" style="1192" customWidth="1"/>
    <col min="28" max="28" width="4" style="1192" customWidth="1"/>
    <col min="29" max="29" width="3.7109375" style="1192" customWidth="1"/>
    <col min="30" max="30" width="4.28515625" style="1192" customWidth="1"/>
    <col min="31" max="31" width="3.42578125" style="1192" customWidth="1" outlineLevel="1"/>
    <col min="32" max="32" width="4.7109375" style="1080" customWidth="1" outlineLevel="1"/>
    <col min="33" max="34" width="5.42578125" style="1080" customWidth="1" outlineLevel="1"/>
    <col min="35" max="35" width="14.85546875" style="1080" customWidth="1" outlineLevel="1"/>
    <col min="36" max="36" width="4.28515625" style="1080" customWidth="1" outlineLevel="1"/>
    <col min="37" max="37" width="4" style="1080" customWidth="1" outlineLevel="1"/>
    <col min="38" max="39" width="4.42578125" style="1080" customWidth="1" outlineLevel="1"/>
    <col min="40" max="40" width="4.28515625" style="1080" customWidth="1" outlineLevel="1"/>
    <col min="41" max="41" width="4.42578125" style="1080" customWidth="1" outlineLevel="1"/>
    <col min="42" max="16384" width="11.42578125" style="1343"/>
  </cols>
  <sheetData>
    <row r="1" spans="1:41">
      <c r="A1" s="1041"/>
      <c r="B1" s="1042"/>
      <c r="C1" s="1043"/>
      <c r="D1" s="1041"/>
      <c r="E1" s="1041"/>
      <c r="F1" s="1044" t="s">
        <v>456</v>
      </c>
      <c r="G1" s="1041"/>
      <c r="H1" s="1041"/>
      <c r="I1" s="1041"/>
      <c r="J1" s="1041"/>
      <c r="K1" s="1041"/>
      <c r="L1" s="1045" t="s">
        <v>1662</v>
      </c>
      <c r="M1" s="1046"/>
      <c r="N1" s="1046"/>
      <c r="O1" s="1046"/>
      <c r="P1" s="1045" t="s">
        <v>1663</v>
      </c>
      <c r="Q1" s="1046"/>
      <c r="R1" s="1046"/>
      <c r="S1" s="1046"/>
      <c r="T1" s="1045" t="s">
        <v>1664</v>
      </c>
      <c r="U1" s="1046"/>
      <c r="V1" s="1046"/>
      <c r="W1" s="1046"/>
      <c r="X1" s="1080"/>
      <c r="Y1" s="1523"/>
      <c r="Z1" s="1523"/>
      <c r="AA1" s="1523"/>
      <c r="AB1" s="1523"/>
      <c r="AC1" s="1523"/>
      <c r="AD1" s="1523"/>
      <c r="AE1" s="1081"/>
      <c r="AF1" s="1081"/>
      <c r="AG1" s="1081"/>
      <c r="AH1" s="1081"/>
      <c r="AI1" s="1081"/>
    </row>
    <row r="2" spans="1:4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81"/>
      <c r="Y2" s="1081"/>
      <c r="Z2" s="1081"/>
      <c r="AA2" s="1081"/>
      <c r="AB2" s="1081"/>
      <c r="AC2" s="1081"/>
      <c r="AD2" s="1081"/>
      <c r="AE2" s="1081"/>
    </row>
    <row r="3" spans="1:41" ht="94.5">
      <c r="A3" s="1050" t="s">
        <v>344</v>
      </c>
      <c r="B3" s="1051"/>
      <c r="C3" s="1043">
        <v>401</v>
      </c>
      <c r="D3" s="1052" t="s">
        <v>458</v>
      </c>
      <c r="E3" s="1052" t="s">
        <v>459</v>
      </c>
      <c r="F3" s="1053" t="s">
        <v>460</v>
      </c>
      <c r="G3" s="1052" t="s">
        <v>461</v>
      </c>
      <c r="H3" s="1052" t="s">
        <v>462</v>
      </c>
      <c r="I3" s="1052" t="s">
        <v>463</v>
      </c>
      <c r="J3" s="1052" t="s">
        <v>464</v>
      </c>
      <c r="K3" s="1052" t="s">
        <v>337</v>
      </c>
      <c r="L3" s="1054" t="s">
        <v>55</v>
      </c>
      <c r="M3" s="1055" t="s">
        <v>187</v>
      </c>
      <c r="N3" s="1055" t="s">
        <v>188</v>
      </c>
      <c r="O3" s="1056" t="s">
        <v>492</v>
      </c>
      <c r="P3" s="1054" t="s">
        <v>1476</v>
      </c>
      <c r="Q3" s="1055" t="s">
        <v>187</v>
      </c>
      <c r="R3" s="1055" t="s">
        <v>188</v>
      </c>
      <c r="S3" s="1056" t="s">
        <v>492</v>
      </c>
      <c r="T3" s="1054" t="s">
        <v>1569</v>
      </c>
      <c r="U3" s="1055" t="s">
        <v>187</v>
      </c>
      <c r="V3" s="1055" t="s">
        <v>188</v>
      </c>
      <c r="W3" s="1056" t="s">
        <v>492</v>
      </c>
      <c r="X3" s="1082" t="s">
        <v>1953</v>
      </c>
      <c r="Y3" s="1083" t="s">
        <v>1954</v>
      </c>
      <c r="Z3" s="1083" t="s">
        <v>1955</v>
      </c>
      <c r="AA3" s="1083" t="s">
        <v>1956</v>
      </c>
      <c r="AB3" s="1083" t="s">
        <v>1957</v>
      </c>
      <c r="AC3" s="1083" t="s">
        <v>1958</v>
      </c>
      <c r="AD3" s="1083" t="s">
        <v>1959</v>
      </c>
      <c r="AE3" s="1084" t="s">
        <v>180</v>
      </c>
      <c r="AF3" s="1084" t="s">
        <v>1960</v>
      </c>
      <c r="AG3" s="1084" t="s">
        <v>182</v>
      </c>
      <c r="AH3" s="1084" t="s">
        <v>332</v>
      </c>
      <c r="AI3" s="1084" t="s">
        <v>1961</v>
      </c>
      <c r="AJ3" s="1085" t="s">
        <v>1954</v>
      </c>
      <c r="AK3" s="1085" t="s">
        <v>1955</v>
      </c>
      <c r="AL3" s="1085" t="s">
        <v>1956</v>
      </c>
      <c r="AM3" s="1085" t="s">
        <v>1957</v>
      </c>
      <c r="AN3" s="1085" t="s">
        <v>1958</v>
      </c>
      <c r="AO3" s="1085" t="s">
        <v>1959</v>
      </c>
    </row>
    <row r="4" spans="1:41" ht="12.75" customHeight="1">
      <c r="A4" s="1041"/>
      <c r="B4" s="1051"/>
      <c r="C4" s="1043">
        <v>662</v>
      </c>
      <c r="D4" s="1053"/>
      <c r="E4" s="1053"/>
      <c r="F4" s="1053" t="s">
        <v>461</v>
      </c>
      <c r="G4" s="1053"/>
      <c r="H4" s="1053"/>
      <c r="I4" s="1053"/>
      <c r="J4" s="1053"/>
      <c r="K4" s="1053"/>
      <c r="L4" s="1054" t="s">
        <v>465</v>
      </c>
      <c r="M4" s="1057"/>
      <c r="N4" s="1057"/>
      <c r="O4" s="1058"/>
      <c r="P4" s="1054" t="s">
        <v>465</v>
      </c>
      <c r="Q4" s="1057"/>
      <c r="R4" s="1057"/>
      <c r="S4" s="1058"/>
      <c r="T4" s="1054" t="s">
        <v>465</v>
      </c>
      <c r="U4" s="1057"/>
      <c r="V4" s="1057"/>
      <c r="W4" s="1058"/>
      <c r="X4" s="1086"/>
      <c r="Y4" s="1087" t="s">
        <v>192</v>
      </c>
      <c r="Z4" s="1082"/>
      <c r="AA4" s="1082"/>
      <c r="AB4" s="1082"/>
      <c r="AC4" s="1082"/>
      <c r="AD4" s="1082"/>
      <c r="AE4" s="1088"/>
      <c r="AF4" s="1088"/>
      <c r="AG4" s="1088" t="s">
        <v>190</v>
      </c>
      <c r="AH4" s="1088" t="s">
        <v>190</v>
      </c>
      <c r="AI4" s="1089"/>
      <c r="AJ4" s="1090"/>
      <c r="AK4" s="1090"/>
      <c r="AL4" s="1090"/>
      <c r="AM4" s="1090"/>
      <c r="AN4" s="1090"/>
      <c r="AO4" s="1090"/>
    </row>
    <row r="5" spans="1:41">
      <c r="A5" s="1041"/>
      <c r="B5" s="1051"/>
      <c r="C5" s="1043">
        <v>493</v>
      </c>
      <c r="D5" s="1053"/>
      <c r="E5" s="1053"/>
      <c r="F5" s="1053" t="s">
        <v>464</v>
      </c>
      <c r="G5" s="1053"/>
      <c r="H5" s="1053"/>
      <c r="I5" s="1053"/>
      <c r="J5" s="1053"/>
      <c r="K5" s="1053"/>
      <c r="L5" s="1054">
        <v>1</v>
      </c>
      <c r="M5" s="1057"/>
      <c r="N5" s="1057"/>
      <c r="O5" s="1058"/>
      <c r="P5" s="1054">
        <v>1</v>
      </c>
      <c r="Q5" s="1057"/>
      <c r="R5" s="1057"/>
      <c r="S5" s="1058"/>
      <c r="T5" s="1054">
        <v>1</v>
      </c>
      <c r="U5" s="1057"/>
      <c r="V5" s="1057"/>
      <c r="W5" s="1058"/>
      <c r="X5" s="1086"/>
      <c r="Y5" s="1082"/>
      <c r="Z5" s="1082"/>
      <c r="AA5" s="1082"/>
      <c r="AB5" s="1082"/>
      <c r="AC5" s="1082"/>
      <c r="AD5" s="1082"/>
      <c r="AE5" s="1089"/>
      <c r="AF5" s="1089"/>
      <c r="AG5" s="1089"/>
      <c r="AH5" s="1089"/>
      <c r="AI5" s="1089"/>
      <c r="AJ5" s="1090"/>
      <c r="AK5" s="1090"/>
      <c r="AL5" s="1090"/>
      <c r="AM5" s="1090"/>
      <c r="AN5" s="1090"/>
      <c r="AO5" s="1090"/>
    </row>
    <row r="6" spans="1:41" ht="12.75" customHeight="1">
      <c r="A6" s="1041"/>
      <c r="B6" s="1051"/>
      <c r="C6" s="1043">
        <v>403</v>
      </c>
      <c r="D6" s="1053"/>
      <c r="E6" s="1053"/>
      <c r="F6" s="1053" t="s">
        <v>337</v>
      </c>
      <c r="G6" s="1053"/>
      <c r="H6" s="1053"/>
      <c r="I6" s="1053"/>
      <c r="J6" s="1053"/>
      <c r="K6" s="1053"/>
      <c r="L6" s="1054" t="s">
        <v>466</v>
      </c>
      <c r="M6" s="1057"/>
      <c r="N6" s="1057"/>
      <c r="O6" s="1058"/>
      <c r="P6" s="1054" t="s">
        <v>466</v>
      </c>
      <c r="Q6" s="1057"/>
      <c r="R6" s="1057"/>
      <c r="S6" s="1058"/>
      <c r="T6" s="1054" t="s">
        <v>466</v>
      </c>
      <c r="U6" s="1057"/>
      <c r="V6" s="1057"/>
      <c r="W6" s="1058"/>
      <c r="X6" s="1086"/>
      <c r="Y6" s="1091"/>
      <c r="Z6" s="1091"/>
      <c r="AA6" s="1091"/>
      <c r="AB6" s="1091"/>
      <c r="AC6" s="1091"/>
      <c r="AD6" s="1091"/>
      <c r="AE6" s="1089"/>
      <c r="AF6" s="1089"/>
      <c r="AG6" s="1092"/>
      <c r="AH6" s="1092"/>
      <c r="AI6" s="1093"/>
      <c r="AJ6" s="1090"/>
      <c r="AK6" s="1090"/>
      <c r="AL6" s="1090"/>
      <c r="AM6" s="1090"/>
      <c r="AN6" s="1090"/>
      <c r="AO6" s="1090"/>
    </row>
    <row r="7" spans="1:41" ht="24">
      <c r="A7" s="1045" t="s">
        <v>1662</v>
      </c>
      <c r="B7" s="1059" t="s">
        <v>467</v>
      </c>
      <c r="C7" s="1060"/>
      <c r="D7" s="1061" t="s">
        <v>352</v>
      </c>
      <c r="E7" s="1062">
        <v>0</v>
      </c>
      <c r="F7" s="1063" t="s">
        <v>55</v>
      </c>
      <c r="G7" s="1064" t="s">
        <v>465</v>
      </c>
      <c r="H7" s="1065" t="s">
        <v>352</v>
      </c>
      <c r="I7" s="1065" t="s">
        <v>352</v>
      </c>
      <c r="J7" s="1066">
        <v>1</v>
      </c>
      <c r="K7" s="1064" t="s">
        <v>466</v>
      </c>
      <c r="L7" s="1067">
        <v>1</v>
      </c>
      <c r="M7" s="1068"/>
      <c r="N7" s="1069"/>
      <c r="O7" s="1070"/>
      <c r="P7" s="1067">
        <v>0</v>
      </c>
      <c r="Q7" s="1068"/>
      <c r="R7" s="1069"/>
      <c r="S7" s="1070"/>
      <c r="T7" s="1067">
        <v>0</v>
      </c>
      <c r="U7" s="1068"/>
      <c r="V7" s="1069"/>
      <c r="W7" s="1070"/>
      <c r="X7" s="1086"/>
      <c r="Y7" s="1082"/>
      <c r="Z7" s="1082"/>
      <c r="AA7" s="1082"/>
      <c r="AB7" s="1082"/>
      <c r="AC7" s="1082"/>
      <c r="AD7" s="1082"/>
      <c r="AE7" s="1089"/>
      <c r="AF7" s="1089"/>
      <c r="AG7" s="1089"/>
      <c r="AH7" s="1089"/>
      <c r="AI7" s="1089"/>
      <c r="AJ7" s="1089"/>
      <c r="AK7" s="1089"/>
      <c r="AL7" s="1089"/>
      <c r="AM7" s="1089"/>
      <c r="AN7" s="1089"/>
      <c r="AO7" s="1089"/>
    </row>
    <row r="8" spans="1:41" ht="24">
      <c r="A8" s="1045" t="s">
        <v>1663</v>
      </c>
      <c r="B8" s="1059"/>
      <c r="C8" s="1060"/>
      <c r="D8" s="1061" t="s">
        <v>352</v>
      </c>
      <c r="E8" s="1062">
        <v>0</v>
      </c>
      <c r="F8" s="1063" t="s">
        <v>1476</v>
      </c>
      <c r="G8" s="1064" t="s">
        <v>465</v>
      </c>
      <c r="H8" s="1065" t="s">
        <v>352</v>
      </c>
      <c r="I8" s="1065" t="s">
        <v>352</v>
      </c>
      <c r="J8" s="1066">
        <v>1</v>
      </c>
      <c r="K8" s="1064" t="s">
        <v>466</v>
      </c>
      <c r="L8" s="1067">
        <v>0</v>
      </c>
      <c r="M8" s="1068"/>
      <c r="N8" s="1069"/>
      <c r="O8" s="1070"/>
      <c r="P8" s="1067">
        <v>1</v>
      </c>
      <c r="Q8" s="1068"/>
      <c r="R8" s="1069"/>
      <c r="S8" s="1070"/>
      <c r="T8" s="1067">
        <v>0</v>
      </c>
      <c r="U8" s="1068"/>
      <c r="V8" s="1069"/>
      <c r="W8" s="1070"/>
      <c r="X8" s="1086"/>
      <c r="Y8" s="1082"/>
      <c r="Z8" s="1082"/>
      <c r="AA8" s="1082"/>
      <c r="AB8" s="1082"/>
      <c r="AC8" s="1082"/>
      <c r="AD8" s="1082"/>
      <c r="AE8" s="1089"/>
      <c r="AF8" s="1089"/>
      <c r="AG8" s="1089"/>
      <c r="AH8" s="1089"/>
      <c r="AI8" s="1089"/>
      <c r="AJ8" s="1089"/>
      <c r="AK8" s="1089"/>
      <c r="AL8" s="1089"/>
      <c r="AM8" s="1089"/>
      <c r="AN8" s="1089"/>
      <c r="AO8" s="1089"/>
    </row>
    <row r="9" spans="1:41" ht="24">
      <c r="A9" s="1045" t="s">
        <v>1664</v>
      </c>
      <c r="B9" s="1059"/>
      <c r="C9" s="1060"/>
      <c r="D9" s="1061" t="s">
        <v>352</v>
      </c>
      <c r="E9" s="1062">
        <v>0</v>
      </c>
      <c r="F9" s="1063" t="s">
        <v>1569</v>
      </c>
      <c r="G9" s="1064" t="s">
        <v>465</v>
      </c>
      <c r="H9" s="1065" t="s">
        <v>352</v>
      </c>
      <c r="I9" s="1065" t="s">
        <v>352</v>
      </c>
      <c r="J9" s="1066">
        <v>1</v>
      </c>
      <c r="K9" s="1064" t="s">
        <v>466</v>
      </c>
      <c r="L9" s="1067">
        <v>0</v>
      </c>
      <c r="M9" s="1068"/>
      <c r="N9" s="1069"/>
      <c r="O9" s="1070"/>
      <c r="P9" s="1067">
        <v>0</v>
      </c>
      <c r="Q9" s="1068"/>
      <c r="R9" s="1069"/>
      <c r="S9" s="1070"/>
      <c r="T9" s="1067">
        <v>1</v>
      </c>
      <c r="U9" s="1068"/>
      <c r="V9" s="1069"/>
      <c r="W9" s="1070"/>
      <c r="X9" s="1086"/>
      <c r="Y9" s="1082"/>
      <c r="Z9" s="1082"/>
      <c r="AA9" s="1082"/>
      <c r="AB9" s="1082"/>
      <c r="AC9" s="1082"/>
      <c r="AD9" s="1082"/>
      <c r="AE9" s="1089"/>
      <c r="AF9" s="1089"/>
      <c r="AG9" s="1089"/>
      <c r="AH9" s="1089"/>
      <c r="AI9" s="1089"/>
      <c r="AJ9" s="1089"/>
      <c r="AK9" s="1089"/>
      <c r="AL9" s="1089"/>
      <c r="AM9" s="1089"/>
      <c r="AN9" s="1089"/>
      <c r="AO9" s="1089"/>
    </row>
    <row r="10" spans="1:41">
      <c r="A10" s="1045" t="s">
        <v>995</v>
      </c>
      <c r="B10" s="1059" t="s">
        <v>708</v>
      </c>
      <c r="C10" s="1060" t="s">
        <v>469</v>
      </c>
      <c r="D10" s="1071" t="s">
        <v>470</v>
      </c>
      <c r="E10" s="1072" t="s">
        <v>352</v>
      </c>
      <c r="F10" s="1073" t="s">
        <v>3476</v>
      </c>
      <c r="G10" s="1074" t="s">
        <v>1830</v>
      </c>
      <c r="H10" s="1075" t="s">
        <v>352</v>
      </c>
      <c r="I10" s="1075" t="s">
        <v>352</v>
      </c>
      <c r="J10" s="1076">
        <v>0</v>
      </c>
      <c r="K10" s="1074" t="s">
        <v>605</v>
      </c>
      <c r="L10" s="1077">
        <v>0.23</v>
      </c>
      <c r="M10" s="1078">
        <v>1</v>
      </c>
      <c r="N10" s="1079">
        <v>1.0714359004449265</v>
      </c>
      <c r="O10" s="1073" t="s">
        <v>3526</v>
      </c>
      <c r="P10" s="1077">
        <v>0.23</v>
      </c>
      <c r="Q10" s="1078">
        <v>1</v>
      </c>
      <c r="R10" s="1079">
        <v>1.2849999999999999</v>
      </c>
      <c r="S10" s="1073" t="s">
        <v>57</v>
      </c>
      <c r="T10" s="1077">
        <v>36.033000000000001</v>
      </c>
      <c r="U10" s="1078">
        <v>1</v>
      </c>
      <c r="V10" s="1079">
        <v>1.0714359004449265</v>
      </c>
      <c r="W10" s="1073" t="s">
        <v>3526</v>
      </c>
      <c r="X10" s="1041" t="s">
        <v>1611</v>
      </c>
      <c r="Y10" s="1094">
        <v>1</v>
      </c>
      <c r="Z10" s="1094">
        <v>1</v>
      </c>
      <c r="AA10" s="1094">
        <v>1</v>
      </c>
      <c r="AB10" s="1094">
        <v>1</v>
      </c>
      <c r="AC10" s="1094">
        <v>1</v>
      </c>
      <c r="AD10" s="1094">
        <v>3</v>
      </c>
      <c r="AE10" s="1089">
        <v>2</v>
      </c>
      <c r="AF10" s="1089">
        <v>1.05</v>
      </c>
      <c r="AG10" s="1093">
        <v>1.05</v>
      </c>
      <c r="AH10" s="1093">
        <v>1.0714359004449265</v>
      </c>
      <c r="AI10" s="1093" t="s">
        <v>3114</v>
      </c>
      <c r="AJ10" s="1095">
        <v>1</v>
      </c>
      <c r="AK10" s="1095">
        <v>1</v>
      </c>
      <c r="AL10" s="1095">
        <v>1</v>
      </c>
      <c r="AM10" s="1095">
        <v>1</v>
      </c>
      <c r="AN10" s="1095">
        <v>1</v>
      </c>
      <c r="AO10" s="1095">
        <v>1.05</v>
      </c>
    </row>
    <row r="11" spans="1:41" ht="24">
      <c r="A11" s="1045" t="s">
        <v>1865</v>
      </c>
      <c r="B11" s="1059"/>
      <c r="C11" s="1060" t="s">
        <v>469</v>
      </c>
      <c r="D11" s="1071" t="s">
        <v>470</v>
      </c>
      <c r="E11" s="1072" t="s">
        <v>352</v>
      </c>
      <c r="F11" s="1073" t="s">
        <v>3019</v>
      </c>
      <c r="G11" s="1074" t="s">
        <v>336</v>
      </c>
      <c r="H11" s="1075" t="s">
        <v>352</v>
      </c>
      <c r="I11" s="1075" t="s">
        <v>352</v>
      </c>
      <c r="J11" s="1076">
        <v>0</v>
      </c>
      <c r="K11" s="1074" t="s">
        <v>604</v>
      </c>
      <c r="L11" s="1077"/>
      <c r="M11" s="1078">
        <v>1</v>
      </c>
      <c r="N11" s="1079">
        <v>2.0034330064319432</v>
      </c>
      <c r="O11" s="1073" t="s">
        <v>3527</v>
      </c>
      <c r="P11" s="1077"/>
      <c r="Q11" s="1078">
        <v>1</v>
      </c>
      <c r="R11" s="1079">
        <v>2.0034330064319432</v>
      </c>
      <c r="S11" s="1073" t="s">
        <v>3527</v>
      </c>
      <c r="T11" s="1077">
        <v>7673.1</v>
      </c>
      <c r="U11" s="1078">
        <v>1</v>
      </c>
      <c r="V11" s="1079">
        <v>2.0034330064319432</v>
      </c>
      <c r="W11" s="1073" t="s">
        <v>3527</v>
      </c>
      <c r="X11" s="1041" t="s">
        <v>1612</v>
      </c>
      <c r="Y11" s="1094">
        <v>1</v>
      </c>
      <c r="Z11" s="1094">
        <v>1</v>
      </c>
      <c r="AA11" s="1094">
        <v>1</v>
      </c>
      <c r="AB11" s="1094">
        <v>1</v>
      </c>
      <c r="AC11" s="1094">
        <v>1</v>
      </c>
      <c r="AD11" s="1094">
        <v>3</v>
      </c>
      <c r="AE11" s="1089">
        <v>5</v>
      </c>
      <c r="AF11" s="1089">
        <v>2</v>
      </c>
      <c r="AG11" s="1093">
        <v>1.05</v>
      </c>
      <c r="AH11" s="1093">
        <v>2.0034330064319432</v>
      </c>
      <c r="AI11" s="1093" t="s">
        <v>3128</v>
      </c>
      <c r="AJ11" s="1095">
        <v>1</v>
      </c>
      <c r="AK11" s="1095">
        <v>1</v>
      </c>
      <c r="AL11" s="1095">
        <v>1</v>
      </c>
      <c r="AM11" s="1095">
        <v>1</v>
      </c>
      <c r="AN11" s="1095">
        <v>1</v>
      </c>
      <c r="AO11" s="1095">
        <v>1.05</v>
      </c>
    </row>
    <row r="12" spans="1:41">
      <c r="A12" s="1045">
        <v>1484</v>
      </c>
      <c r="B12" s="1059" t="s">
        <v>89</v>
      </c>
      <c r="C12" s="1060" t="s">
        <v>469</v>
      </c>
      <c r="D12" s="1071" t="s">
        <v>470</v>
      </c>
      <c r="E12" s="1072" t="s">
        <v>352</v>
      </c>
      <c r="F12" s="1073" t="s">
        <v>2529</v>
      </c>
      <c r="G12" s="1074" t="s">
        <v>336</v>
      </c>
      <c r="H12" s="1075" t="s">
        <v>352</v>
      </c>
      <c r="I12" s="1075" t="s">
        <v>352</v>
      </c>
      <c r="J12" s="1076">
        <v>1</v>
      </c>
      <c r="K12" s="1074" t="s">
        <v>466</v>
      </c>
      <c r="L12" s="1077">
        <v>1</v>
      </c>
      <c r="M12" s="1078">
        <v>1</v>
      </c>
      <c r="N12" s="1079">
        <v>3.0032503680908538</v>
      </c>
      <c r="O12" s="1073" t="s">
        <v>3528</v>
      </c>
      <c r="P12" s="1077">
        <v>1</v>
      </c>
      <c r="Q12" s="1078">
        <v>1</v>
      </c>
      <c r="R12" s="1079">
        <v>2.0865</v>
      </c>
      <c r="S12" s="1073" t="s">
        <v>58</v>
      </c>
      <c r="T12" s="1077"/>
      <c r="U12" s="1078">
        <v>1</v>
      </c>
      <c r="V12" s="1079">
        <v>3.0032503680908538</v>
      </c>
      <c r="W12" s="1073" t="s">
        <v>3528</v>
      </c>
      <c r="X12" s="1041" t="s">
        <v>345</v>
      </c>
      <c r="Y12" s="1094">
        <v>1</v>
      </c>
      <c r="Z12" s="1094">
        <v>1</v>
      </c>
      <c r="AA12" s="1094">
        <v>1</v>
      </c>
      <c r="AB12" s="1094">
        <v>1</v>
      </c>
      <c r="AC12" s="1094">
        <v>1</v>
      </c>
      <c r="AD12" s="1094">
        <v>3</v>
      </c>
      <c r="AE12" s="1089">
        <v>9</v>
      </c>
      <c r="AF12" s="1089">
        <v>3</v>
      </c>
      <c r="AG12" s="1093">
        <v>1.05</v>
      </c>
      <c r="AH12" s="1093">
        <v>3.0032503680908538</v>
      </c>
      <c r="AI12" s="1093" t="s">
        <v>3141</v>
      </c>
      <c r="AJ12" s="1095">
        <v>1</v>
      </c>
      <c r="AK12" s="1095">
        <v>1</v>
      </c>
      <c r="AL12" s="1095">
        <v>1</v>
      </c>
      <c r="AM12" s="1095">
        <v>1</v>
      </c>
      <c r="AN12" s="1095">
        <v>1</v>
      </c>
      <c r="AO12" s="1095">
        <v>1.05</v>
      </c>
    </row>
    <row r="13" spans="1:41" ht="24">
      <c r="A13" s="1045" t="s">
        <v>1599</v>
      </c>
      <c r="B13" s="1059"/>
      <c r="C13" s="1060" t="s">
        <v>469</v>
      </c>
      <c r="D13" s="1071" t="s">
        <v>470</v>
      </c>
      <c r="E13" s="1072" t="s">
        <v>352</v>
      </c>
      <c r="F13" s="1073" t="s">
        <v>3390</v>
      </c>
      <c r="G13" s="1074" t="s">
        <v>434</v>
      </c>
      <c r="H13" s="1075" t="s">
        <v>352</v>
      </c>
      <c r="I13" s="1075" t="s">
        <v>352</v>
      </c>
      <c r="J13" s="1076">
        <v>1</v>
      </c>
      <c r="K13" s="1074" t="s">
        <v>466</v>
      </c>
      <c r="L13" s="1077"/>
      <c r="M13" s="1078">
        <v>1</v>
      </c>
      <c r="N13" s="1079">
        <v>3.0032503680908538</v>
      </c>
      <c r="O13" s="1073" t="s">
        <v>3528</v>
      </c>
      <c r="P13" s="1077"/>
      <c r="Q13" s="1078">
        <v>1</v>
      </c>
      <c r="R13" s="1079">
        <v>3.0032503680908538</v>
      </c>
      <c r="S13" s="1073" t="s">
        <v>3528</v>
      </c>
      <c r="T13" s="1077">
        <v>1</v>
      </c>
      <c r="U13" s="1078">
        <v>1</v>
      </c>
      <c r="V13" s="1079">
        <v>3.0032503680908538</v>
      </c>
      <c r="W13" s="1073" t="s">
        <v>3528</v>
      </c>
      <c r="X13" s="1041" t="s">
        <v>345</v>
      </c>
      <c r="Y13" s="1094">
        <v>1</v>
      </c>
      <c r="Z13" s="1094">
        <v>1</v>
      </c>
      <c r="AA13" s="1094">
        <v>1</v>
      </c>
      <c r="AB13" s="1094">
        <v>1</v>
      </c>
      <c r="AC13" s="1094">
        <v>1</v>
      </c>
      <c r="AD13" s="1094">
        <v>3</v>
      </c>
      <c r="AE13" s="1089">
        <v>9</v>
      </c>
      <c r="AF13" s="1089">
        <v>3</v>
      </c>
      <c r="AG13" s="1093">
        <v>1.05</v>
      </c>
      <c r="AH13" s="1093">
        <v>3.0032503680908538</v>
      </c>
      <c r="AI13" s="1093" t="s">
        <v>3141</v>
      </c>
      <c r="AJ13" s="1095">
        <v>1</v>
      </c>
      <c r="AK13" s="1095">
        <v>1</v>
      </c>
      <c r="AL13" s="1095">
        <v>1</v>
      </c>
      <c r="AM13" s="1095">
        <v>1</v>
      </c>
      <c r="AN13" s="1095">
        <v>1</v>
      </c>
      <c r="AO13" s="1095">
        <v>1.05</v>
      </c>
    </row>
    <row r="14" spans="1:41" ht="14.25" customHeight="1">
      <c r="A14" s="1045">
        <v>1646</v>
      </c>
      <c r="B14" s="1059"/>
      <c r="C14" s="1060" t="s">
        <v>469</v>
      </c>
      <c r="D14" s="1071" t="s">
        <v>470</v>
      </c>
      <c r="E14" s="1072" t="s">
        <v>352</v>
      </c>
      <c r="F14" s="1073" t="s">
        <v>588</v>
      </c>
      <c r="G14" s="1074" t="s">
        <v>465</v>
      </c>
      <c r="H14" s="1075" t="s">
        <v>352</v>
      </c>
      <c r="I14" s="1075" t="s">
        <v>352</v>
      </c>
      <c r="J14" s="1076">
        <v>1</v>
      </c>
      <c r="K14" s="1074" t="s">
        <v>340</v>
      </c>
      <c r="L14" s="1077">
        <v>16.666666666666668</v>
      </c>
      <c r="M14" s="1078">
        <v>1</v>
      </c>
      <c r="N14" s="1079">
        <v>3.0032503680908538</v>
      </c>
      <c r="O14" s="1073" t="s">
        <v>3529</v>
      </c>
      <c r="P14" s="1077"/>
      <c r="Q14" s="1078">
        <v>1</v>
      </c>
      <c r="R14" s="1079">
        <v>3.0032503680908538</v>
      </c>
      <c r="S14" s="1073" t="s">
        <v>3529</v>
      </c>
      <c r="T14" s="1077"/>
      <c r="U14" s="1078">
        <v>1</v>
      </c>
      <c r="V14" s="1079">
        <v>3.0032503680908538</v>
      </c>
      <c r="W14" s="1073" t="s">
        <v>3529</v>
      </c>
      <c r="X14" s="1041" t="s">
        <v>1613</v>
      </c>
      <c r="Y14" s="1094">
        <v>1</v>
      </c>
      <c r="Z14" s="1094">
        <v>1</v>
      </c>
      <c r="AA14" s="1094">
        <v>1</v>
      </c>
      <c r="AB14" s="1094">
        <v>1</v>
      </c>
      <c r="AC14" s="1094">
        <v>1</v>
      </c>
      <c r="AD14" s="1094">
        <v>3</v>
      </c>
      <c r="AE14" s="1089">
        <v>9</v>
      </c>
      <c r="AF14" s="1089">
        <v>3</v>
      </c>
      <c r="AG14" s="1093">
        <v>1.05</v>
      </c>
      <c r="AH14" s="1093">
        <v>3.0032503680908538</v>
      </c>
      <c r="AI14" s="1093" t="s">
        <v>3141</v>
      </c>
      <c r="AJ14" s="1095">
        <v>1</v>
      </c>
      <c r="AK14" s="1095">
        <v>1</v>
      </c>
      <c r="AL14" s="1095">
        <v>1</v>
      </c>
      <c r="AM14" s="1095">
        <v>1</v>
      </c>
      <c r="AN14" s="1095">
        <v>1</v>
      </c>
      <c r="AO14" s="1095">
        <v>1.05</v>
      </c>
    </row>
    <row r="15" spans="1:41" ht="14.25" customHeight="1">
      <c r="A15" s="1045">
        <v>1645</v>
      </c>
      <c r="B15" s="1059"/>
      <c r="C15" s="1060" t="s">
        <v>469</v>
      </c>
      <c r="D15" s="1071" t="s">
        <v>470</v>
      </c>
      <c r="E15" s="1072" t="s">
        <v>352</v>
      </c>
      <c r="F15" s="1073" t="s">
        <v>587</v>
      </c>
      <c r="G15" s="1074" t="s">
        <v>465</v>
      </c>
      <c r="H15" s="1075" t="s">
        <v>352</v>
      </c>
      <c r="I15" s="1075" t="s">
        <v>352</v>
      </c>
      <c r="J15" s="1076">
        <v>1</v>
      </c>
      <c r="K15" s="1074" t="s">
        <v>340</v>
      </c>
      <c r="L15" s="1077"/>
      <c r="M15" s="1078">
        <v>1</v>
      </c>
      <c r="N15" s="1079">
        <v>3.0032503680908538</v>
      </c>
      <c r="O15" s="1073" t="s">
        <v>3529</v>
      </c>
      <c r="P15" s="1077">
        <v>16.666666666666668</v>
      </c>
      <c r="Q15" s="1078">
        <v>1</v>
      </c>
      <c r="R15" s="1079">
        <v>3.0032503680908538</v>
      </c>
      <c r="S15" s="1073" t="s">
        <v>3529</v>
      </c>
      <c r="T15" s="1077"/>
      <c r="U15" s="1078">
        <v>1</v>
      </c>
      <c r="V15" s="1079">
        <v>3.0032503680908538</v>
      </c>
      <c r="W15" s="1073" t="s">
        <v>3529</v>
      </c>
      <c r="X15" s="1041" t="s">
        <v>1613</v>
      </c>
      <c r="Y15" s="1094">
        <v>1</v>
      </c>
      <c r="Z15" s="1094">
        <v>1</v>
      </c>
      <c r="AA15" s="1094">
        <v>1</v>
      </c>
      <c r="AB15" s="1094">
        <v>1</v>
      </c>
      <c r="AC15" s="1094">
        <v>1</v>
      </c>
      <c r="AD15" s="1094">
        <v>3</v>
      </c>
      <c r="AE15" s="1089">
        <v>9</v>
      </c>
      <c r="AF15" s="1089">
        <v>3</v>
      </c>
      <c r="AG15" s="1093">
        <v>1.05</v>
      </c>
      <c r="AH15" s="1093">
        <v>3.0032503680908538</v>
      </c>
      <c r="AI15" s="1093" t="s">
        <v>3141</v>
      </c>
      <c r="AJ15" s="1095">
        <v>1</v>
      </c>
      <c r="AK15" s="1095">
        <v>1</v>
      </c>
      <c r="AL15" s="1095">
        <v>1</v>
      </c>
      <c r="AM15" s="1095">
        <v>1</v>
      </c>
      <c r="AN15" s="1095">
        <v>1</v>
      </c>
      <c r="AO15" s="1095">
        <v>1.05</v>
      </c>
    </row>
    <row r="16" spans="1:41" ht="16.5" customHeight="1">
      <c r="A16" s="1045" t="s">
        <v>79</v>
      </c>
      <c r="B16" s="1059"/>
      <c r="C16" s="1060" t="s">
        <v>469</v>
      </c>
      <c r="D16" s="1071" t="s">
        <v>470</v>
      </c>
      <c r="E16" s="1072" t="s">
        <v>352</v>
      </c>
      <c r="F16" s="1073" t="s">
        <v>80</v>
      </c>
      <c r="G16" s="1074" t="s">
        <v>465</v>
      </c>
      <c r="H16" s="1075" t="s">
        <v>352</v>
      </c>
      <c r="I16" s="1075" t="s">
        <v>352</v>
      </c>
      <c r="J16" s="1076">
        <v>1</v>
      </c>
      <c r="K16" s="1074" t="s">
        <v>340</v>
      </c>
      <c r="L16" s="1077"/>
      <c r="M16" s="1078">
        <v>1</v>
      </c>
      <c r="N16" s="1079">
        <v>3.0032503680908538</v>
      </c>
      <c r="O16" s="1073" t="s">
        <v>3529</v>
      </c>
      <c r="P16" s="1077"/>
      <c r="Q16" s="1078">
        <v>1</v>
      </c>
      <c r="R16" s="1079">
        <v>3.0032503680908538</v>
      </c>
      <c r="S16" s="1073" t="s">
        <v>3529</v>
      </c>
      <c r="T16" s="1077">
        <v>3166.6666666666665</v>
      </c>
      <c r="U16" s="1078">
        <v>1</v>
      </c>
      <c r="V16" s="1079">
        <v>3.0032503680908538</v>
      </c>
      <c r="W16" s="1073" t="s">
        <v>3529</v>
      </c>
      <c r="X16" s="1041" t="s">
        <v>1613</v>
      </c>
      <c r="Y16" s="1094">
        <v>1</v>
      </c>
      <c r="Z16" s="1094">
        <v>1</v>
      </c>
      <c r="AA16" s="1094">
        <v>1</v>
      </c>
      <c r="AB16" s="1094">
        <v>1</v>
      </c>
      <c r="AC16" s="1094">
        <v>1</v>
      </c>
      <c r="AD16" s="1094">
        <v>3</v>
      </c>
      <c r="AE16" s="1089">
        <v>9</v>
      </c>
      <c r="AF16" s="1089">
        <v>3</v>
      </c>
      <c r="AG16" s="1093">
        <v>1.05</v>
      </c>
      <c r="AH16" s="1093">
        <v>3.0032503680908538</v>
      </c>
      <c r="AI16" s="1093" t="s">
        <v>3141</v>
      </c>
      <c r="AJ16" s="1095">
        <v>1</v>
      </c>
      <c r="AK16" s="1095">
        <v>1</v>
      </c>
      <c r="AL16" s="1095">
        <v>1</v>
      </c>
      <c r="AM16" s="1095">
        <v>1</v>
      </c>
      <c r="AN16" s="1095">
        <v>1</v>
      </c>
      <c r="AO16" s="1095">
        <v>1.05</v>
      </c>
    </row>
    <row r="17" spans="1:43" ht="16.5" customHeight="1">
      <c r="A17" s="1045" t="s">
        <v>2347</v>
      </c>
      <c r="B17" s="1059"/>
      <c r="C17" s="1060" t="s">
        <v>469</v>
      </c>
      <c r="D17" s="1071" t="s">
        <v>470</v>
      </c>
      <c r="E17" s="1072" t="s">
        <v>352</v>
      </c>
      <c r="F17" s="1073" t="s">
        <v>3398</v>
      </c>
      <c r="G17" s="1074" t="s">
        <v>465</v>
      </c>
      <c r="H17" s="1075" t="s">
        <v>352</v>
      </c>
      <c r="I17" s="1075" t="s">
        <v>352</v>
      </c>
      <c r="J17" s="1076">
        <v>1</v>
      </c>
      <c r="K17" s="1074" t="s">
        <v>466</v>
      </c>
      <c r="L17" s="1077">
        <v>2.4</v>
      </c>
      <c r="M17" s="1078">
        <v>1</v>
      </c>
      <c r="N17" s="1079">
        <v>3.0032503680908538</v>
      </c>
      <c r="O17" s="1073" t="s">
        <v>3530</v>
      </c>
      <c r="P17" s="1077">
        <v>2.4</v>
      </c>
      <c r="Q17" s="1078">
        <v>1</v>
      </c>
      <c r="R17" s="1079">
        <v>3.0032503680908538</v>
      </c>
      <c r="S17" s="1073" t="s">
        <v>3530</v>
      </c>
      <c r="T17" s="1077"/>
      <c r="U17" s="1078">
        <v>1</v>
      </c>
      <c r="V17" s="1079">
        <v>3.0032503680908538</v>
      </c>
      <c r="W17" s="1073" t="s">
        <v>3530</v>
      </c>
      <c r="X17" s="1041" t="s">
        <v>1610</v>
      </c>
      <c r="Y17" s="1094">
        <v>1</v>
      </c>
      <c r="Z17" s="1094">
        <v>1</v>
      </c>
      <c r="AA17" s="1094">
        <v>1</v>
      </c>
      <c r="AB17" s="1094">
        <v>1</v>
      </c>
      <c r="AC17" s="1094">
        <v>1</v>
      </c>
      <c r="AD17" s="1094">
        <v>3</v>
      </c>
      <c r="AE17" s="1089">
        <v>9</v>
      </c>
      <c r="AF17" s="1089">
        <v>3</v>
      </c>
      <c r="AG17" s="1093">
        <v>1.05</v>
      </c>
      <c r="AH17" s="1093">
        <v>3.0032503680908538</v>
      </c>
      <c r="AI17" s="1093" t="s">
        <v>3141</v>
      </c>
      <c r="AJ17" s="1095">
        <v>1</v>
      </c>
      <c r="AK17" s="1095">
        <v>1</v>
      </c>
      <c r="AL17" s="1095">
        <v>1</v>
      </c>
      <c r="AM17" s="1095">
        <v>1</v>
      </c>
      <c r="AN17" s="1095">
        <v>1</v>
      </c>
      <c r="AO17" s="1095">
        <v>1.05</v>
      </c>
    </row>
    <row r="18" spans="1:43" ht="16.5" customHeight="1">
      <c r="A18" s="1045">
        <v>32112</v>
      </c>
      <c r="B18" s="1059"/>
      <c r="C18" s="1060" t="s">
        <v>469</v>
      </c>
      <c r="D18" s="1071" t="s">
        <v>470</v>
      </c>
      <c r="E18" s="1072" t="s">
        <v>352</v>
      </c>
      <c r="F18" s="1073" t="s">
        <v>3479</v>
      </c>
      <c r="G18" s="1074" t="s">
        <v>465</v>
      </c>
      <c r="H18" s="1075" t="s">
        <v>352</v>
      </c>
      <c r="I18" s="1075" t="s">
        <v>352</v>
      </c>
      <c r="J18" s="1076">
        <v>1</v>
      </c>
      <c r="K18" s="1074" t="s">
        <v>466</v>
      </c>
      <c r="L18" s="1077"/>
      <c r="M18" s="1078">
        <v>1</v>
      </c>
      <c r="N18" s="1079">
        <v>3.0032503680908538</v>
      </c>
      <c r="O18" s="1073" t="s">
        <v>3530</v>
      </c>
      <c r="P18" s="1077"/>
      <c r="Q18" s="1078">
        <v>1</v>
      </c>
      <c r="R18" s="1079">
        <v>3.0032503680908538</v>
      </c>
      <c r="S18" s="1073" t="s">
        <v>3530</v>
      </c>
      <c r="T18" s="1077">
        <v>2.2799999999999998</v>
      </c>
      <c r="U18" s="1078">
        <v>1</v>
      </c>
      <c r="V18" s="1079">
        <v>3.0032503680908538</v>
      </c>
      <c r="W18" s="1073" t="s">
        <v>3530</v>
      </c>
      <c r="X18" s="1041" t="s">
        <v>1610</v>
      </c>
      <c r="Y18" s="1094">
        <v>1</v>
      </c>
      <c r="Z18" s="1094">
        <v>1</v>
      </c>
      <c r="AA18" s="1094">
        <v>1</v>
      </c>
      <c r="AB18" s="1094">
        <v>1</v>
      </c>
      <c r="AC18" s="1094">
        <v>1</v>
      </c>
      <c r="AD18" s="1094">
        <v>3</v>
      </c>
      <c r="AE18" s="1089">
        <v>9</v>
      </c>
      <c r="AF18" s="1089">
        <v>3</v>
      </c>
      <c r="AG18" s="1093">
        <v>1.05</v>
      </c>
      <c r="AH18" s="1093">
        <v>3.0032503680908538</v>
      </c>
      <c r="AI18" s="1093" t="s">
        <v>3141</v>
      </c>
      <c r="AJ18" s="1095">
        <v>1</v>
      </c>
      <c r="AK18" s="1095">
        <v>1</v>
      </c>
      <c r="AL18" s="1095">
        <v>1</v>
      </c>
      <c r="AM18" s="1095">
        <v>1</v>
      </c>
      <c r="AN18" s="1095">
        <v>1</v>
      </c>
      <c r="AO18" s="1095">
        <v>1.05</v>
      </c>
    </row>
    <row r="19" spans="1:43" ht="24.75" customHeight="1">
      <c r="A19" s="1045" t="s">
        <v>1667</v>
      </c>
      <c r="B19" s="1059"/>
      <c r="C19" s="1060" t="s">
        <v>469</v>
      </c>
      <c r="D19" s="1071" t="s">
        <v>470</v>
      </c>
      <c r="E19" s="1072" t="s">
        <v>352</v>
      </c>
      <c r="F19" s="1073" t="s">
        <v>3142</v>
      </c>
      <c r="G19" s="1074" t="s">
        <v>465</v>
      </c>
      <c r="H19" s="1075" t="s">
        <v>352</v>
      </c>
      <c r="I19" s="1075" t="s">
        <v>352</v>
      </c>
      <c r="J19" s="1076">
        <v>1</v>
      </c>
      <c r="K19" s="1074" t="s">
        <v>340</v>
      </c>
      <c r="L19" s="1077">
        <v>16.833333333333336</v>
      </c>
      <c r="M19" s="1078">
        <v>1</v>
      </c>
      <c r="N19" s="1079">
        <v>3.0161925676538148</v>
      </c>
      <c r="O19" s="1073" t="s">
        <v>3535</v>
      </c>
      <c r="P19" s="1077">
        <v>16.833333333333336</v>
      </c>
      <c r="Q19" s="1078">
        <v>1</v>
      </c>
      <c r="R19" s="1079">
        <v>3.0161925676538148</v>
      </c>
      <c r="S19" s="1073" t="s">
        <v>3535</v>
      </c>
      <c r="T19" s="1077">
        <v>3198.333333333333</v>
      </c>
      <c r="U19" s="1078">
        <v>1</v>
      </c>
      <c r="V19" s="1079">
        <v>3.0161925676538148</v>
      </c>
      <c r="W19" s="1073" t="s">
        <v>3535</v>
      </c>
      <c r="X19" s="1041" t="s">
        <v>1669</v>
      </c>
      <c r="Y19" s="1094">
        <v>1</v>
      </c>
      <c r="Z19" s="1094">
        <v>4</v>
      </c>
      <c r="AA19" s="1094">
        <v>1</v>
      </c>
      <c r="AB19" s="1094">
        <v>3</v>
      </c>
      <c r="AC19" s="1094">
        <v>1</v>
      </c>
      <c r="AD19" s="1094">
        <v>3</v>
      </c>
      <c r="AE19" s="1089">
        <v>9</v>
      </c>
      <c r="AF19" s="1089">
        <v>3</v>
      </c>
      <c r="AG19" s="1093">
        <v>1.1150377561073679</v>
      </c>
      <c r="AH19" s="1093">
        <v>3.0161925676538148</v>
      </c>
      <c r="AI19" s="1093" t="s">
        <v>3532</v>
      </c>
      <c r="AJ19" s="1095">
        <v>1</v>
      </c>
      <c r="AK19" s="1095">
        <v>1.1000000000000001</v>
      </c>
      <c r="AL19" s="1095">
        <v>1</v>
      </c>
      <c r="AM19" s="1095">
        <v>1.02</v>
      </c>
      <c r="AN19" s="1095">
        <v>1</v>
      </c>
      <c r="AO19" s="1095">
        <v>1.05</v>
      </c>
    </row>
    <row r="20" spans="1:43" ht="24.75" customHeight="1">
      <c r="A20" s="1045" t="s">
        <v>2259</v>
      </c>
      <c r="B20" s="1059" t="s">
        <v>2346</v>
      </c>
      <c r="C20" s="1060" t="s">
        <v>469</v>
      </c>
      <c r="D20" s="1071" t="s">
        <v>470</v>
      </c>
      <c r="E20" s="1072" t="s">
        <v>352</v>
      </c>
      <c r="F20" s="1073" t="s">
        <v>3256</v>
      </c>
      <c r="G20" s="1074" t="s">
        <v>465</v>
      </c>
      <c r="H20" s="1075" t="s">
        <v>352</v>
      </c>
      <c r="I20" s="1075" t="s">
        <v>352</v>
      </c>
      <c r="J20" s="1076">
        <v>0</v>
      </c>
      <c r="K20" s="1074" t="s">
        <v>339</v>
      </c>
      <c r="L20" s="1077">
        <v>269.50145504229539</v>
      </c>
      <c r="M20" s="1078">
        <v>1</v>
      </c>
      <c r="N20" s="1079">
        <v>1.3000688016831126</v>
      </c>
      <c r="O20" s="1073" t="s">
        <v>3522</v>
      </c>
      <c r="P20" s="1077">
        <v>269.50145504229539</v>
      </c>
      <c r="Q20" s="1078">
        <v>1</v>
      </c>
      <c r="R20" s="1079">
        <v>1.3000688016831126</v>
      </c>
      <c r="S20" s="1073" t="s">
        <v>3522</v>
      </c>
      <c r="T20" s="1077">
        <v>51205.276458036111</v>
      </c>
      <c r="U20" s="1078">
        <v>1</v>
      </c>
      <c r="V20" s="1079">
        <v>1.3000688016831126</v>
      </c>
      <c r="W20" s="1073" t="s">
        <v>3522</v>
      </c>
      <c r="X20" s="1041" t="s">
        <v>2342</v>
      </c>
      <c r="Y20" s="1094">
        <v>4</v>
      </c>
      <c r="Z20" s="1094">
        <v>5</v>
      </c>
      <c r="AA20" s="1094" t="s">
        <v>194</v>
      </c>
      <c r="AB20" s="1094" t="s">
        <v>194</v>
      </c>
      <c r="AC20" s="1094" t="s">
        <v>194</v>
      </c>
      <c r="AD20" s="1094" t="s">
        <v>194</v>
      </c>
      <c r="AE20" s="1089">
        <v>6</v>
      </c>
      <c r="AF20" s="1089">
        <v>1.05</v>
      </c>
      <c r="AG20" s="1093">
        <v>1.2941338353151037</v>
      </c>
      <c r="AH20" s="1093">
        <v>1.3000688016831126</v>
      </c>
      <c r="AI20" s="1093" t="s">
        <v>2726</v>
      </c>
      <c r="AJ20" s="1095">
        <v>1.2</v>
      </c>
      <c r="AK20" s="1095">
        <v>1.2</v>
      </c>
      <c r="AL20" s="1095">
        <v>1</v>
      </c>
      <c r="AM20" s="1095">
        <v>1</v>
      </c>
      <c r="AN20" s="1095">
        <v>1</v>
      </c>
      <c r="AO20" s="1095">
        <v>1</v>
      </c>
    </row>
    <row r="21" spans="1:43" ht="24">
      <c r="A21" s="1045" t="s">
        <v>1864</v>
      </c>
      <c r="B21" s="1059" t="s">
        <v>90</v>
      </c>
      <c r="C21" s="1060" t="s">
        <v>469</v>
      </c>
      <c r="D21" s="1071" t="s">
        <v>470</v>
      </c>
      <c r="E21" s="1072" t="s">
        <v>352</v>
      </c>
      <c r="F21" s="1073" t="s">
        <v>3356</v>
      </c>
      <c r="G21" s="1074" t="s">
        <v>465</v>
      </c>
      <c r="H21" s="1075" t="s">
        <v>352</v>
      </c>
      <c r="I21" s="1075" t="s">
        <v>352</v>
      </c>
      <c r="J21" s="1076">
        <v>0</v>
      </c>
      <c r="K21" s="1074" t="s">
        <v>341</v>
      </c>
      <c r="L21" s="1077">
        <v>38.60583658163555</v>
      </c>
      <c r="M21" s="1078">
        <v>1</v>
      </c>
      <c r="N21" s="1079">
        <v>2.0949941301068096</v>
      </c>
      <c r="O21" s="1073" t="s">
        <v>3533</v>
      </c>
      <c r="P21" s="1077">
        <v>39.635166891259779</v>
      </c>
      <c r="Q21" s="1078">
        <v>1</v>
      </c>
      <c r="R21" s="1079">
        <v>2.0949941301068096</v>
      </c>
      <c r="S21" s="1073" t="s">
        <v>3533</v>
      </c>
      <c r="T21" s="1077">
        <v>9387.5818353888881</v>
      </c>
      <c r="U21" s="1078">
        <v>1</v>
      </c>
      <c r="V21" s="1079">
        <v>2.0949941301068096</v>
      </c>
      <c r="W21" s="1073" t="s">
        <v>3533</v>
      </c>
      <c r="X21" s="1041" t="s">
        <v>1616</v>
      </c>
      <c r="Y21" s="1094">
        <v>4</v>
      </c>
      <c r="Z21" s="1094">
        <v>5</v>
      </c>
      <c r="AA21" s="1094" t="s">
        <v>194</v>
      </c>
      <c r="AB21" s="1094" t="s">
        <v>194</v>
      </c>
      <c r="AC21" s="1094" t="s">
        <v>194</v>
      </c>
      <c r="AD21" s="1094" t="s">
        <v>194</v>
      </c>
      <c r="AE21" s="1089">
        <v>5</v>
      </c>
      <c r="AF21" s="1089">
        <v>2</v>
      </c>
      <c r="AG21" s="1093">
        <v>1.2941338353151037</v>
      </c>
      <c r="AH21" s="1093">
        <v>2.0949941301068096</v>
      </c>
      <c r="AI21" s="1093" t="s">
        <v>1257</v>
      </c>
      <c r="AJ21" s="1095">
        <v>1.2</v>
      </c>
      <c r="AK21" s="1095">
        <v>1.2</v>
      </c>
      <c r="AL21" s="1095">
        <v>1</v>
      </c>
      <c r="AM21" s="1095">
        <v>1</v>
      </c>
      <c r="AN21" s="1095">
        <v>1</v>
      </c>
      <c r="AO21" s="1095">
        <v>1</v>
      </c>
    </row>
    <row r="22" spans="1:43">
      <c r="A22" s="1045">
        <v>490</v>
      </c>
      <c r="B22" s="1059" t="s">
        <v>1356</v>
      </c>
      <c r="C22" s="1060" t="s">
        <v>469</v>
      </c>
      <c r="D22" s="1071" t="s">
        <v>352</v>
      </c>
      <c r="E22" s="1072">
        <v>4</v>
      </c>
      <c r="F22" s="1073" t="s">
        <v>245</v>
      </c>
      <c r="G22" s="1074" t="s">
        <v>352</v>
      </c>
      <c r="H22" s="1075" t="s">
        <v>246</v>
      </c>
      <c r="I22" s="1075" t="s">
        <v>618</v>
      </c>
      <c r="J22" s="1076" t="s">
        <v>352</v>
      </c>
      <c r="K22" s="1074" t="s">
        <v>604</v>
      </c>
      <c r="L22" s="1077">
        <v>0.82800000000000007</v>
      </c>
      <c r="M22" s="1078">
        <v>1</v>
      </c>
      <c r="N22" s="1079">
        <v>1.0714359004449265</v>
      </c>
      <c r="O22" s="1073" t="s">
        <v>3534</v>
      </c>
      <c r="P22" s="1077">
        <v>0.82800000000000007</v>
      </c>
      <c r="Q22" s="1078">
        <v>1</v>
      </c>
      <c r="R22" s="1079">
        <v>1.0714359004449265</v>
      </c>
      <c r="S22" s="1073" t="s">
        <v>3534</v>
      </c>
      <c r="T22" s="1077">
        <v>129.71880000000002</v>
      </c>
      <c r="U22" s="1078">
        <v>1</v>
      </c>
      <c r="V22" s="1079">
        <v>1.0714359004449265</v>
      </c>
      <c r="W22" s="1073" t="s">
        <v>3534</v>
      </c>
      <c r="X22" s="1041" t="s">
        <v>1602</v>
      </c>
      <c r="Y22" s="1094">
        <v>1</v>
      </c>
      <c r="Z22" s="1094">
        <v>1</v>
      </c>
      <c r="AA22" s="1094">
        <v>1</v>
      </c>
      <c r="AB22" s="1094">
        <v>1</v>
      </c>
      <c r="AC22" s="1094">
        <v>1</v>
      </c>
      <c r="AD22" s="1094">
        <v>3</v>
      </c>
      <c r="AE22" s="1089">
        <v>13</v>
      </c>
      <c r="AF22" s="1089">
        <v>1.05</v>
      </c>
      <c r="AG22" s="1093">
        <v>1.05</v>
      </c>
      <c r="AH22" s="1093">
        <v>1.0714359004449265</v>
      </c>
      <c r="AI22" s="1093" t="s">
        <v>3114</v>
      </c>
      <c r="AJ22" s="1095">
        <v>1</v>
      </c>
      <c r="AK22" s="1095">
        <v>1</v>
      </c>
      <c r="AL22" s="1095">
        <v>1</v>
      </c>
      <c r="AM22" s="1095">
        <v>1</v>
      </c>
      <c r="AN22" s="1095">
        <v>1</v>
      </c>
      <c r="AO22" s="1095">
        <v>1.05</v>
      </c>
    </row>
    <row r="25" spans="1:43">
      <c r="F25" s="1080" t="s">
        <v>395</v>
      </c>
      <c r="K25" s="1080" t="s">
        <v>407</v>
      </c>
      <c r="L25" s="1080">
        <v>180</v>
      </c>
      <c r="O25" s="1107" t="s">
        <v>1617</v>
      </c>
      <c r="P25" s="1080">
        <v>180</v>
      </c>
      <c r="T25" s="1080">
        <v>180</v>
      </c>
      <c r="X25" s="1192" t="s">
        <v>1665</v>
      </c>
    </row>
    <row r="26" spans="1:43">
      <c r="F26" s="1080" t="s">
        <v>664</v>
      </c>
      <c r="K26" s="1080" t="s">
        <v>677</v>
      </c>
      <c r="L26" s="1080">
        <v>3000</v>
      </c>
      <c r="P26" s="1080">
        <v>3000</v>
      </c>
      <c r="T26" s="1080">
        <v>570000</v>
      </c>
    </row>
    <row r="27" spans="1:43">
      <c r="F27" s="1080" t="s">
        <v>1604</v>
      </c>
      <c r="K27" s="1080" t="s">
        <v>340</v>
      </c>
      <c r="L27" s="1302">
        <v>16.666666666666668</v>
      </c>
      <c r="M27" s="1340"/>
      <c r="N27" s="1340"/>
      <c r="O27" s="1340" t="s">
        <v>1618</v>
      </c>
      <c r="P27" s="1302">
        <v>16.666666666666668</v>
      </c>
      <c r="Q27" s="1342"/>
      <c r="R27" s="1342"/>
      <c r="S27" s="1342"/>
      <c r="T27" s="1305">
        <v>3166.6666666666665</v>
      </c>
    </row>
    <row r="28" spans="1:43">
      <c r="F28" s="1080" t="s">
        <v>1605</v>
      </c>
      <c r="K28" s="1080" t="s">
        <v>340</v>
      </c>
      <c r="L28" s="1302">
        <v>16.833333333333336</v>
      </c>
      <c r="M28" s="1340"/>
      <c r="N28" s="1340"/>
      <c r="O28" s="1340" t="s">
        <v>1618</v>
      </c>
      <c r="P28" s="1302">
        <v>16.833333333333336</v>
      </c>
      <c r="Q28" s="1342"/>
      <c r="R28" s="1342"/>
      <c r="S28" s="1342"/>
      <c r="T28" s="1305">
        <v>3198.333333333333</v>
      </c>
    </row>
    <row r="29" spans="1:43">
      <c r="F29" s="1080" t="s">
        <v>1606</v>
      </c>
      <c r="K29" s="1080" t="s">
        <v>340</v>
      </c>
      <c r="L29" s="1302">
        <v>17.166666666666668</v>
      </c>
      <c r="M29" s="1340"/>
      <c r="N29" s="1340"/>
      <c r="O29" s="1340" t="s">
        <v>1618</v>
      </c>
      <c r="P29" s="1302">
        <v>17.166666666666668</v>
      </c>
      <c r="Q29" s="1342"/>
      <c r="R29" s="1342"/>
      <c r="S29" s="1342"/>
      <c r="T29" s="1305">
        <v>3261.6666666666665</v>
      </c>
      <c r="X29" s="1192" t="s">
        <v>1666</v>
      </c>
    </row>
    <row r="31" spans="1:43">
      <c r="F31" s="1080" t="s">
        <v>1622</v>
      </c>
      <c r="K31" s="1080" t="s">
        <v>1607</v>
      </c>
      <c r="L31" s="1305">
        <v>277.87974572222231</v>
      </c>
      <c r="M31" s="1342"/>
      <c r="N31" s="1342"/>
      <c r="O31" s="1342"/>
      <c r="P31" s="1305">
        <v>277.87974572222231</v>
      </c>
      <c r="Q31" s="1342"/>
      <c r="R31" s="1342"/>
      <c r="S31" s="1342"/>
      <c r="T31" s="1305">
        <v>52797.15168722222</v>
      </c>
      <c r="X31" s="1192" t="s">
        <v>1668</v>
      </c>
    </row>
    <row r="32" spans="1:43" s="1346" customFormat="1">
      <c r="A32" s="1080"/>
      <c r="B32" s="1105"/>
      <c r="C32" s="1106"/>
      <c r="D32" s="1080"/>
      <c r="E32" s="1080"/>
      <c r="F32" s="1080" t="s">
        <v>1619</v>
      </c>
      <c r="G32" s="1080"/>
      <c r="H32" s="1080"/>
      <c r="I32" s="1080"/>
      <c r="J32" s="1080"/>
      <c r="K32" s="1080" t="s">
        <v>1607</v>
      </c>
      <c r="L32" s="1302">
        <v>32.612000000000009</v>
      </c>
      <c r="M32" s="1340"/>
      <c r="N32" s="1340"/>
      <c r="O32" s="1340"/>
      <c r="P32" s="1302">
        <v>32.612000000000009</v>
      </c>
      <c r="Q32" s="1340"/>
      <c r="R32" s="1340"/>
      <c r="S32" s="1340"/>
      <c r="T32" s="1305">
        <v>1567</v>
      </c>
      <c r="U32" s="1107"/>
      <c r="V32" s="1107"/>
      <c r="W32" s="1107"/>
      <c r="X32" s="1192"/>
      <c r="Y32" s="1192"/>
      <c r="Z32" s="1192"/>
      <c r="AA32" s="1192"/>
      <c r="AB32" s="1192"/>
      <c r="AC32" s="1192"/>
      <c r="AD32" s="1192"/>
      <c r="AE32" s="1192"/>
      <c r="AF32" s="1080"/>
      <c r="AG32" s="1080"/>
      <c r="AH32" s="1080"/>
      <c r="AI32" s="1080"/>
      <c r="AJ32" s="1080"/>
      <c r="AK32" s="1080"/>
      <c r="AL32" s="1080"/>
      <c r="AM32" s="1080"/>
      <c r="AN32" s="1080"/>
      <c r="AO32" s="1080"/>
      <c r="AP32" s="1343"/>
      <c r="AQ32" s="1343"/>
    </row>
    <row r="33" spans="1:43" s="1346" customFormat="1">
      <c r="A33" s="1080"/>
      <c r="B33" s="1105"/>
      <c r="C33" s="1106"/>
      <c r="D33" s="1080"/>
      <c r="E33" s="1080"/>
      <c r="F33" s="1080" t="s">
        <v>1620</v>
      </c>
      <c r="G33" s="1080"/>
      <c r="H33" s="1080"/>
      <c r="I33" s="1080"/>
      <c r="J33" s="1080"/>
      <c r="K33" s="1080" t="s">
        <v>1607</v>
      </c>
      <c r="L33" s="1302">
        <v>64.324879633302899</v>
      </c>
      <c r="M33" s="1340"/>
      <c r="N33" s="1340"/>
      <c r="O33" s="1340"/>
      <c r="P33" s="1302">
        <v>74.618182729545197</v>
      </c>
      <c r="Q33" s="1340"/>
      <c r="R33" s="1340"/>
      <c r="S33" s="1340"/>
      <c r="T33" s="1305">
        <v>36511.666666666664</v>
      </c>
      <c r="U33" s="1107"/>
      <c r="V33" s="1107"/>
      <c r="W33" s="1107"/>
      <c r="X33" s="1192"/>
      <c r="Y33" s="1192"/>
      <c r="Z33" s="1192"/>
      <c r="AA33" s="1192"/>
      <c r="AB33" s="1192"/>
      <c r="AC33" s="1192"/>
      <c r="AD33" s="1192"/>
      <c r="AE33" s="1192"/>
      <c r="AF33" s="1080"/>
      <c r="AG33" s="1080"/>
      <c r="AH33" s="1080"/>
      <c r="AI33" s="1080"/>
      <c r="AJ33" s="1080"/>
      <c r="AK33" s="1080"/>
      <c r="AL33" s="1080"/>
      <c r="AM33" s="1080"/>
      <c r="AN33" s="1080"/>
      <c r="AO33" s="1080"/>
      <c r="AP33" s="1343"/>
      <c r="AQ33" s="1343"/>
    </row>
    <row r="34" spans="1:43" s="1346" customFormat="1">
      <c r="A34" s="1080"/>
      <c r="B34" s="1105"/>
      <c r="C34" s="1106"/>
      <c r="D34" s="1080"/>
      <c r="E34" s="1080"/>
      <c r="F34" s="1080" t="s">
        <v>1621</v>
      </c>
      <c r="G34" s="1080"/>
      <c r="H34" s="1080"/>
      <c r="I34" s="1080"/>
      <c r="J34" s="1080"/>
      <c r="K34" s="1080" t="s">
        <v>1607</v>
      </c>
      <c r="L34" s="1302">
        <v>11.241740460830252</v>
      </c>
      <c r="M34" s="1340"/>
      <c r="N34" s="1340"/>
      <c r="O34" s="1340"/>
      <c r="P34" s="1302">
        <v>11.241740460830252</v>
      </c>
      <c r="Q34" s="1340"/>
      <c r="R34" s="1340"/>
      <c r="S34" s="1340"/>
      <c r="T34" s="1305">
        <v>3000</v>
      </c>
      <c r="U34" s="1107"/>
      <c r="V34" s="1107"/>
      <c r="W34" s="1107"/>
      <c r="X34" s="1192"/>
      <c r="Y34" s="1192"/>
      <c r="Z34" s="1192"/>
      <c r="AA34" s="1192"/>
      <c r="AB34" s="1192"/>
      <c r="AC34" s="1192"/>
      <c r="AD34" s="1192"/>
      <c r="AE34" s="1192"/>
      <c r="AF34" s="1080"/>
      <c r="AG34" s="1080"/>
      <c r="AH34" s="1080"/>
      <c r="AI34" s="1080"/>
      <c r="AJ34" s="1080"/>
      <c r="AK34" s="1080"/>
      <c r="AL34" s="1080"/>
      <c r="AM34" s="1080"/>
      <c r="AN34" s="1080"/>
      <c r="AO34" s="1080"/>
      <c r="AP34" s="1343"/>
      <c r="AQ34" s="1343"/>
    </row>
    <row r="35" spans="1:43" s="1347" customFormat="1">
      <c r="A35" s="1080"/>
      <c r="B35" s="1105"/>
      <c r="C35" s="1106"/>
      <c r="D35" s="1080"/>
      <c r="E35" s="1080"/>
      <c r="F35" s="1080"/>
      <c r="G35" s="1080"/>
      <c r="H35" s="1080"/>
      <c r="I35" s="1080"/>
      <c r="J35" s="1080"/>
      <c r="K35" s="1080"/>
      <c r="L35" s="1302"/>
      <c r="M35" s="1340"/>
      <c r="N35" s="1340"/>
      <c r="O35" s="1340"/>
      <c r="P35" s="1302"/>
      <c r="Q35" s="1342"/>
      <c r="R35" s="1342"/>
      <c r="S35" s="1342"/>
      <c r="T35" s="1305"/>
      <c r="U35" s="1107"/>
      <c r="V35" s="1107"/>
      <c r="W35" s="1107"/>
      <c r="X35" s="1192"/>
      <c r="Y35" s="1192"/>
      <c r="Z35" s="1192"/>
      <c r="AA35" s="1192"/>
      <c r="AB35" s="1192"/>
      <c r="AC35" s="1192"/>
      <c r="AD35" s="1192"/>
      <c r="AE35" s="1192"/>
      <c r="AF35" s="1080"/>
      <c r="AG35" s="1080"/>
      <c r="AH35" s="1080"/>
      <c r="AI35" s="1080"/>
      <c r="AJ35" s="1080"/>
      <c r="AK35" s="1080"/>
      <c r="AL35" s="1080"/>
      <c r="AM35" s="1080"/>
      <c r="AN35" s="1080"/>
      <c r="AO35" s="1080"/>
      <c r="AP35" s="1344"/>
      <c r="AQ35" s="1344"/>
    </row>
    <row r="36" spans="1:43" s="1345" customFormat="1">
      <c r="A36" s="1080"/>
      <c r="B36" s="1105"/>
      <c r="C36" s="1106"/>
      <c r="D36" s="1080"/>
      <c r="E36" s="1080"/>
      <c r="F36" s="1080" t="s">
        <v>1670</v>
      </c>
      <c r="G36" s="1080"/>
      <c r="H36" s="1080"/>
      <c r="I36" s="1080"/>
      <c r="J36" s="1080"/>
      <c r="K36" s="1080" t="s">
        <v>241</v>
      </c>
      <c r="L36" s="1302">
        <v>16.009987428255169</v>
      </c>
      <c r="M36" s="1340"/>
      <c r="N36" s="1340"/>
      <c r="O36" s="1340"/>
      <c r="P36" s="1302">
        <v>16.009987428255169</v>
      </c>
      <c r="Q36" s="1340"/>
      <c r="R36" s="1340"/>
      <c r="S36" s="1340"/>
      <c r="T36" s="1302">
        <v>16.009987428255169</v>
      </c>
      <c r="U36" s="1107"/>
      <c r="V36" s="1107"/>
      <c r="W36" s="1107"/>
      <c r="X36" s="1192"/>
      <c r="Y36" s="1192"/>
      <c r="Z36" s="1192"/>
      <c r="AA36" s="1192"/>
      <c r="AB36" s="1192"/>
      <c r="AC36" s="1192"/>
      <c r="AD36" s="1192"/>
      <c r="AE36" s="1192"/>
      <c r="AF36" s="1080"/>
      <c r="AG36" s="1080"/>
      <c r="AH36" s="1080"/>
      <c r="AI36" s="1080"/>
      <c r="AJ36" s="1080"/>
      <c r="AK36" s="1080"/>
      <c r="AL36" s="1080"/>
      <c r="AM36" s="1080"/>
      <c r="AN36" s="1080"/>
      <c r="AO36" s="1080"/>
      <c r="AP36" s="1344"/>
      <c r="AQ36" s="1344"/>
    </row>
    <row r="37" spans="1:43">
      <c r="L37" s="1302"/>
      <c r="M37" s="1340"/>
      <c r="N37" s="1340"/>
      <c r="O37" s="1340"/>
      <c r="P37" s="1302"/>
      <c r="Q37" s="1340"/>
      <c r="R37" s="1340"/>
      <c r="S37" s="1340"/>
      <c r="T37" s="1302"/>
    </row>
    <row r="42" spans="1:43" s="1346" customFormat="1">
      <c r="A42" s="1080"/>
      <c r="B42" s="1105"/>
      <c r="C42" s="1106"/>
      <c r="D42" s="1080"/>
      <c r="E42" s="1080"/>
      <c r="F42" s="1080"/>
      <c r="G42" s="1080"/>
      <c r="H42" s="1080"/>
      <c r="I42" s="1080"/>
      <c r="J42" s="1080"/>
      <c r="K42" s="1080"/>
      <c r="L42" s="1080"/>
      <c r="M42" s="1107"/>
      <c r="N42" s="1107"/>
      <c r="O42" s="1107"/>
      <c r="P42" s="1080"/>
      <c r="Q42" s="1107"/>
      <c r="R42" s="1107"/>
      <c r="S42" s="1107"/>
      <c r="T42" s="1080"/>
      <c r="U42" s="1107"/>
      <c r="V42" s="1107"/>
      <c r="W42" s="1107"/>
      <c r="X42" s="1192"/>
      <c r="Y42" s="1192"/>
      <c r="Z42" s="1192"/>
      <c r="AA42" s="1192"/>
      <c r="AB42" s="1192"/>
      <c r="AC42" s="1192"/>
      <c r="AD42" s="1192"/>
      <c r="AE42" s="1192"/>
      <c r="AF42" s="1080"/>
      <c r="AG42" s="1080"/>
      <c r="AH42" s="1080"/>
      <c r="AI42" s="1080"/>
      <c r="AJ42" s="1080"/>
      <c r="AK42" s="1080"/>
      <c r="AL42" s="1080"/>
      <c r="AM42" s="1080"/>
      <c r="AN42" s="1080"/>
      <c r="AO42" s="1080"/>
      <c r="AP42" s="1343"/>
      <c r="AQ42" s="1343"/>
    </row>
  </sheetData>
  <mergeCells count="1">
    <mergeCell ref="Y1:AD1"/>
  </mergeCells>
  <conditionalFormatting sqref="D11:W22 D10:K10 M10:O10 Q10:W10">
    <cfRule type="expression" dxfId="332" priority="5">
      <formula>MOD(ROW(),2)=0</formula>
    </cfRule>
  </conditionalFormatting>
  <conditionalFormatting sqref="X10:AD22">
    <cfRule type="expression" dxfId="331" priority="4">
      <formula>MOD(ROW(),2)=0</formula>
    </cfRule>
  </conditionalFormatting>
  <conditionalFormatting sqref="AE10:AO22">
    <cfRule type="expression" dxfId="330" priority="3">
      <formula>MOD(ROW(),2)=0</formula>
    </cfRule>
  </conditionalFormatting>
  <conditionalFormatting sqref="L10">
    <cfRule type="expression" dxfId="329" priority="2">
      <formula>MOD(ROW(),2)=0</formula>
    </cfRule>
  </conditionalFormatting>
  <conditionalFormatting sqref="P10">
    <cfRule type="expression" dxfId="328" priority="1">
      <formula>MOD(ROW(),2)=0</formula>
    </cfRule>
  </conditionalFormatting>
  <dataValidations count="11">
    <dataValidation allowBlank="1" showInputMessage="1" showErrorMessage="1" promptTitle="Do not change" prompt="This field is automatically updated from the names-list" sqref="AE10:AE22" xr:uid="{00000000-0002-0000-3C00-000000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10:K22" xr:uid="{00000000-0002-0000-3C00-000001000000}"/>
    <dataValidation allowBlank="1" showInputMessage="1" showErrorMessage="1" promptTitle="Do not change" prompt="This field is automatically calculated from your inputs." sqref="AF10:AO22" xr:uid="{00000000-0002-0000-3C00-000002000000}"/>
    <dataValidation allowBlank="1" showInputMessage="1" showErrorMessage="1" promptTitle="Remarks" prompt="A general comment (data source, calculation procedure, ...) can be made about each individual exchange. The remarks are added to the GeneralComment-field." sqref="X20 X3" xr:uid="{F601C367-A6A6-4213-B912-38365280A8C7}"/>
    <dataValidation allowBlank="1" showInputMessage="1" showErrorMessage="1" prompt="Do not change." sqref="AG7:AO8 AE3:AO4" xr:uid="{460087A5-60C5-438D-870E-BFCF5EE17F19}"/>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Z3" xr:uid="{D72C9CCD-6140-4C3C-B1AF-434060932002}"/>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A3" xr:uid="{CD38C194-1769-4907-97C1-E3124495437A}"/>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B3" xr:uid="{AE271046-CCF1-4F5B-92F3-FCD014516EF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C3" xr:uid="{84452392-FC48-49AE-BF13-638FE097D21B}"/>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D3" xr:uid="{0CD08DD3-CF47-445E-A821-F2F37209BB1F}"/>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Y3" xr:uid="{AB473C79-4047-4E18-A89E-F9A1BA9309CD}"/>
  </dataValidations>
  <pageMargins left="0.78740157499999996" right="0.78740157499999996" top="0.984251969" bottom="0.984251969" header="0.4921259845" footer="0.4921259845"/>
  <pageSetup paperSize="9" scale="36"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92">
    <tabColor theme="0" tint="-9.9978637043366805E-2"/>
  </sheetPr>
  <dimension ref="A1:AP46"/>
  <sheetViews>
    <sheetView zoomScaleNormal="100" workbookViewId="0">
      <pane xSplit="1" ySplit="9" topLeftCell="B10" activePane="bottomRight" state="frozen"/>
      <selection pane="topRight"/>
      <selection pane="bottomLeft"/>
      <selection pane="bottomRight"/>
    </sheetView>
  </sheetViews>
  <sheetFormatPr baseColWidth="10" defaultColWidth="11.42578125" defaultRowHeight="15" outlineLevelRow="1" outlineLevelCol="2"/>
  <cols>
    <col min="1" max="1" width="20.7109375" style="826" customWidth="1"/>
    <col min="2" max="2" width="10.7109375" style="826" hidden="1" customWidth="1" outlineLevel="1"/>
    <col min="3" max="3" width="12.7109375" style="826" hidden="1" customWidth="1" outlineLevel="1"/>
    <col min="4" max="9" width="15.7109375" style="826" hidden="1" customWidth="1" outlineLevel="2"/>
    <col min="10" max="10" width="15.7109375" style="826" customWidth="1" collapsed="1"/>
    <col min="11" max="12" width="15.7109375" style="826" hidden="1" customWidth="1" outlineLevel="2"/>
    <col min="13" max="13" width="15.7109375" style="826" hidden="1" customWidth="1" outlineLevel="1" collapsed="1"/>
    <col min="14" max="14" width="15.7109375" style="826" hidden="1" customWidth="1" outlineLevel="1"/>
    <col min="15" max="18" width="15.7109375" style="826" customWidth="1" collapsed="1"/>
    <col min="19" max="29" width="15.7109375" style="826" customWidth="1"/>
    <col min="30" max="30" width="15.7109375" style="826" customWidth="1" collapsed="1"/>
    <col min="31" max="42" width="15.7109375" style="826" customWidth="1"/>
    <col min="43" max="16384" width="11.42578125" style="826"/>
  </cols>
  <sheetData>
    <row r="1" spans="1:42" ht="18.75">
      <c r="A1" s="825" t="s">
        <v>1528</v>
      </c>
      <c r="B1" s="825"/>
      <c r="C1" s="825"/>
    </row>
    <row r="2" spans="1:42" ht="18.75">
      <c r="A2" s="825" t="s">
        <v>1529</v>
      </c>
      <c r="B2" s="825"/>
      <c r="C2" s="825"/>
    </row>
    <row r="5" spans="1:42" s="841" customFormat="1" ht="12" hidden="1" outlineLevel="1">
      <c r="P5" s="841" t="s">
        <v>1541</v>
      </c>
      <c r="Q5" s="841" t="s">
        <v>1542</v>
      </c>
      <c r="R5" s="841" t="s">
        <v>1554</v>
      </c>
      <c r="V5" s="841" t="s">
        <v>1540</v>
      </c>
      <c r="W5" s="841" t="s">
        <v>1813</v>
      </c>
      <c r="X5" s="841" t="s">
        <v>1812</v>
      </c>
      <c r="Y5" s="841" t="s">
        <v>1782</v>
      </c>
      <c r="Z5" s="841" t="s">
        <v>1543</v>
      </c>
      <c r="AA5" s="841" t="s">
        <v>1544</v>
      </c>
      <c r="AB5" s="841" t="s">
        <v>1545</v>
      </c>
      <c r="AC5" s="841" t="s">
        <v>1784</v>
      </c>
      <c r="AD5" s="841" t="s">
        <v>1783</v>
      </c>
      <c r="AE5" s="841" t="s">
        <v>1546</v>
      </c>
      <c r="AF5" s="841" t="s">
        <v>1547</v>
      </c>
      <c r="AG5" s="841" t="s">
        <v>1548</v>
      </c>
      <c r="AH5" s="841" t="s">
        <v>1785</v>
      </c>
      <c r="AI5" s="841" t="s">
        <v>1549</v>
      </c>
      <c r="AJ5" s="841" t="s">
        <v>1810</v>
      </c>
      <c r="AK5" s="841" t="s">
        <v>1550</v>
      </c>
      <c r="AL5" s="841" t="s">
        <v>1809</v>
      </c>
      <c r="AM5" s="841" t="s">
        <v>1551</v>
      </c>
      <c r="AN5" s="841" t="s">
        <v>1808</v>
      </c>
      <c r="AO5" s="841" t="s">
        <v>1552</v>
      </c>
      <c r="AP5" s="841" t="s">
        <v>1553</v>
      </c>
    </row>
    <row r="6" spans="1:42" s="841" customFormat="1" ht="12" hidden="1" outlineLevel="1"/>
    <row r="7" spans="1:42" ht="30" customHeight="1" collapsed="1">
      <c r="A7" s="1568" t="s">
        <v>0</v>
      </c>
      <c r="B7" s="1568" t="s">
        <v>180</v>
      </c>
      <c r="C7" s="1568" t="s">
        <v>1522</v>
      </c>
      <c r="D7" s="1564" t="s">
        <v>1942</v>
      </c>
      <c r="E7" s="1564" t="s">
        <v>1943</v>
      </c>
      <c r="F7" s="1564" t="s">
        <v>1940</v>
      </c>
      <c r="G7" s="1564" t="s">
        <v>1941</v>
      </c>
      <c r="H7" s="1564" t="s">
        <v>1801</v>
      </c>
      <c r="I7" s="1564" t="s">
        <v>1944</v>
      </c>
      <c r="J7" s="1564" t="s">
        <v>1803</v>
      </c>
      <c r="K7" s="1564" t="s">
        <v>1804</v>
      </c>
      <c r="L7" s="1564" t="s">
        <v>1805</v>
      </c>
      <c r="M7" s="1564" t="s">
        <v>1800</v>
      </c>
      <c r="N7" s="1564" t="s">
        <v>1938</v>
      </c>
      <c r="O7" s="1569" t="s">
        <v>1802</v>
      </c>
      <c r="P7" s="1569" t="s">
        <v>1530</v>
      </c>
      <c r="Q7" s="1569" t="s">
        <v>1531</v>
      </c>
      <c r="R7" s="1569" t="s">
        <v>1567</v>
      </c>
      <c r="S7" s="1565" t="s">
        <v>1939</v>
      </c>
      <c r="T7" s="1566"/>
      <c r="U7" s="1566"/>
      <c r="V7" s="1566"/>
      <c r="W7" s="1566"/>
      <c r="X7" s="1567"/>
      <c r="Y7" s="1564" t="s">
        <v>1535</v>
      </c>
      <c r="Z7" s="1564"/>
      <c r="AA7" s="1564"/>
      <c r="AB7" s="1564"/>
      <c r="AC7" s="1564"/>
      <c r="AD7" s="1564" t="s">
        <v>1536</v>
      </c>
      <c r="AE7" s="1564"/>
      <c r="AF7" s="1564"/>
      <c r="AG7" s="1564"/>
      <c r="AH7" s="1564"/>
      <c r="AI7" s="1564" t="s">
        <v>1537</v>
      </c>
      <c r="AJ7" s="1564"/>
      <c r="AK7" s="1564"/>
      <c r="AL7" s="1564"/>
      <c r="AM7" s="1564"/>
      <c r="AN7" s="1564"/>
      <c r="AO7" s="1564"/>
      <c r="AP7" s="1564"/>
    </row>
    <row r="8" spans="1:42" ht="45" customHeight="1">
      <c r="A8" s="1568"/>
      <c r="B8" s="1568"/>
      <c r="C8" s="1568"/>
      <c r="D8" s="1564"/>
      <c r="E8" s="1564"/>
      <c r="F8" s="1564"/>
      <c r="G8" s="1564"/>
      <c r="H8" s="1564"/>
      <c r="I8" s="1564"/>
      <c r="J8" s="1564"/>
      <c r="K8" s="1564"/>
      <c r="L8" s="1564"/>
      <c r="M8" s="1564"/>
      <c r="N8" s="1564"/>
      <c r="O8" s="1569"/>
      <c r="P8" s="1569"/>
      <c r="Q8" s="1569"/>
      <c r="R8" s="1569"/>
      <c r="S8" s="827" t="s">
        <v>1489</v>
      </c>
      <c r="T8" s="827" t="s">
        <v>1490</v>
      </c>
      <c r="U8" s="827" t="s">
        <v>1491</v>
      </c>
      <c r="V8" s="827" t="s">
        <v>1527</v>
      </c>
      <c r="W8" s="995" t="s">
        <v>1814</v>
      </c>
      <c r="X8" s="995" t="s">
        <v>1811</v>
      </c>
      <c r="Y8" s="827" t="s">
        <v>152</v>
      </c>
      <c r="Z8" s="827" t="s">
        <v>153</v>
      </c>
      <c r="AA8" s="827" t="s">
        <v>399</v>
      </c>
      <c r="AB8" s="827" t="s">
        <v>1005</v>
      </c>
      <c r="AC8" s="827" t="s">
        <v>1779</v>
      </c>
      <c r="AD8" s="827" t="s">
        <v>152</v>
      </c>
      <c r="AE8" s="827" t="s">
        <v>153</v>
      </c>
      <c r="AF8" s="827" t="s">
        <v>399</v>
      </c>
      <c r="AG8" s="827" t="s">
        <v>1005</v>
      </c>
      <c r="AH8" s="844" t="s">
        <v>1779</v>
      </c>
      <c r="AI8" s="827" t="s">
        <v>1539</v>
      </c>
      <c r="AJ8" s="994" t="s">
        <v>1810</v>
      </c>
      <c r="AK8" s="827" t="s">
        <v>1503</v>
      </c>
      <c r="AL8" s="994" t="s">
        <v>1809</v>
      </c>
      <c r="AM8" s="827" t="s">
        <v>1502</v>
      </c>
      <c r="AN8" s="994" t="s">
        <v>1808</v>
      </c>
      <c r="AO8" s="827" t="s">
        <v>1508</v>
      </c>
      <c r="AP8" s="827" t="s">
        <v>1509</v>
      </c>
    </row>
    <row r="9" spans="1:42" ht="17.25">
      <c r="A9" s="1568"/>
      <c r="B9" s="1568"/>
      <c r="C9" s="1568"/>
      <c r="D9" s="828" t="s">
        <v>1807</v>
      </c>
      <c r="E9" s="828" t="s">
        <v>1807</v>
      </c>
      <c r="F9" s="828" t="s">
        <v>1807</v>
      </c>
      <c r="G9" s="828" t="s">
        <v>1807</v>
      </c>
      <c r="H9" s="828" t="s">
        <v>1807</v>
      </c>
      <c r="I9" s="828" t="s">
        <v>1807</v>
      </c>
      <c r="J9" s="828" t="s">
        <v>1507</v>
      </c>
      <c r="K9" s="828" t="s">
        <v>1807</v>
      </c>
      <c r="L9" s="828" t="s">
        <v>1807</v>
      </c>
      <c r="M9" s="828" t="s">
        <v>1807</v>
      </c>
      <c r="N9" s="828" t="s">
        <v>1807</v>
      </c>
      <c r="O9" s="828" t="s">
        <v>1807</v>
      </c>
      <c r="P9" s="828" t="s">
        <v>1807</v>
      </c>
      <c r="Q9" s="828" t="s">
        <v>1807</v>
      </c>
      <c r="R9" s="828" t="s">
        <v>1807</v>
      </c>
      <c r="S9" s="828" t="s">
        <v>1492</v>
      </c>
      <c r="T9" s="828" t="s">
        <v>1492</v>
      </c>
      <c r="U9" s="828" t="s">
        <v>1492</v>
      </c>
      <c r="V9" s="828" t="s">
        <v>353</v>
      </c>
      <c r="W9" s="828" t="s">
        <v>353</v>
      </c>
      <c r="X9" s="828" t="s">
        <v>353</v>
      </c>
      <c r="Y9" s="828" t="s">
        <v>353</v>
      </c>
      <c r="Z9" s="828" t="s">
        <v>353</v>
      </c>
      <c r="AA9" s="828" t="s">
        <v>353</v>
      </c>
      <c r="AB9" s="828" t="s">
        <v>353</v>
      </c>
      <c r="AC9" s="828" t="s">
        <v>353</v>
      </c>
      <c r="AD9" s="828" t="s">
        <v>353</v>
      </c>
      <c r="AE9" s="828" t="s">
        <v>353</v>
      </c>
      <c r="AF9" s="828" t="s">
        <v>353</v>
      </c>
      <c r="AG9" s="828" t="s">
        <v>353</v>
      </c>
      <c r="AH9" s="828" t="s">
        <v>353</v>
      </c>
      <c r="AI9" s="828" t="s">
        <v>353</v>
      </c>
      <c r="AJ9" s="828"/>
      <c r="AK9" s="828" t="s">
        <v>353</v>
      </c>
      <c r="AL9" s="828"/>
      <c r="AM9" s="828" t="s">
        <v>353</v>
      </c>
      <c r="AN9" s="828"/>
      <c r="AO9" s="828" t="s">
        <v>353</v>
      </c>
      <c r="AP9" s="828" t="s">
        <v>353</v>
      </c>
    </row>
    <row r="10" spans="1:42">
      <c r="A10" s="829" t="s">
        <v>781</v>
      </c>
      <c r="B10" s="838" t="s">
        <v>430</v>
      </c>
      <c r="C10" s="838" t="s">
        <v>1525</v>
      </c>
      <c r="D10" s="830">
        <v>1315</v>
      </c>
      <c r="E10" s="830">
        <v>721</v>
      </c>
      <c r="F10" s="830">
        <v>1400</v>
      </c>
      <c r="G10" s="830">
        <v>1531</v>
      </c>
      <c r="H10" s="830">
        <v>1164.9752394244645</v>
      </c>
      <c r="I10" s="830"/>
      <c r="J10" s="830">
        <v>1914</v>
      </c>
      <c r="K10" s="830">
        <v>1435.5</v>
      </c>
      <c r="L10" s="830">
        <v>1531.2</v>
      </c>
      <c r="M10" s="830">
        <v>1460.6423676012462</v>
      </c>
      <c r="N10" s="1039">
        <v>1253.895</v>
      </c>
      <c r="O10" s="839">
        <v>1253.895</v>
      </c>
      <c r="P10" s="839">
        <v>1239.7499211488825</v>
      </c>
      <c r="Q10" s="839">
        <v>867.82494480421769</v>
      </c>
      <c r="R10" s="839">
        <v>1314.4655163967884</v>
      </c>
      <c r="S10" s="830">
        <v>7810</v>
      </c>
      <c r="T10" s="830">
        <v>2783</v>
      </c>
      <c r="U10" s="830">
        <v>10593</v>
      </c>
      <c r="V10" s="831">
        <v>0.26272066458982346</v>
      </c>
      <c r="W10" s="993">
        <v>0.24575977847005884</v>
      </c>
      <c r="X10" s="993">
        <v>0.49151955694011767</v>
      </c>
      <c r="Y10" s="993">
        <v>0.33025641025641028</v>
      </c>
      <c r="Z10" s="993">
        <v>0.62358974358974351</v>
      </c>
      <c r="AA10" s="993">
        <v>2.3589743589743587E-2</v>
      </c>
      <c r="AB10" s="993">
        <v>1.9487179487179485E-2</v>
      </c>
      <c r="AC10" s="993">
        <v>3.0769230769230769E-3</v>
      </c>
      <c r="AD10" s="993">
        <v>0.33025641025641028</v>
      </c>
      <c r="AE10" s="993">
        <v>0.62358974358974351</v>
      </c>
      <c r="AF10" s="993">
        <v>2.3589743589743587E-2</v>
      </c>
      <c r="AG10" s="993">
        <v>1.9487179487179485E-2</v>
      </c>
      <c r="AH10" s="993">
        <v>3.0769230769230769E-3</v>
      </c>
      <c r="AI10" s="993">
        <v>0.16666666666666666</v>
      </c>
      <c r="AJ10" s="993">
        <v>0.33333333333333331</v>
      </c>
      <c r="AK10" s="993">
        <v>0.01</v>
      </c>
      <c r="AL10" s="993">
        <v>0.02</v>
      </c>
      <c r="AM10" s="993">
        <v>0.15</v>
      </c>
      <c r="AN10" s="993">
        <v>0.3</v>
      </c>
      <c r="AO10" s="993">
        <v>0.01</v>
      </c>
      <c r="AP10" s="993">
        <v>0.01</v>
      </c>
    </row>
    <row r="11" spans="1:42">
      <c r="A11" s="829" t="s">
        <v>155</v>
      </c>
      <c r="B11" s="838" t="s">
        <v>431</v>
      </c>
      <c r="C11" s="838" t="s">
        <v>868</v>
      </c>
      <c r="D11" s="830">
        <v>906</v>
      </c>
      <c r="E11" s="830">
        <v>598</v>
      </c>
      <c r="F11" s="830">
        <v>1026</v>
      </c>
      <c r="G11" s="830">
        <v>1111</v>
      </c>
      <c r="H11" s="830">
        <v>977.57942763820802</v>
      </c>
      <c r="I11" s="830">
        <v>1072</v>
      </c>
      <c r="J11" s="830">
        <v>1389</v>
      </c>
      <c r="K11" s="830">
        <v>1041.75</v>
      </c>
      <c r="L11" s="830">
        <v>1111.2</v>
      </c>
      <c r="M11" s="1039">
        <v>1041.75</v>
      </c>
      <c r="N11" s="830"/>
      <c r="O11" s="839">
        <v>1041.75</v>
      </c>
      <c r="P11" s="839">
        <v>1043.8949897048731</v>
      </c>
      <c r="Q11" s="839">
        <v>730.72649279341113</v>
      </c>
      <c r="R11" s="839">
        <v>1111.2</v>
      </c>
      <c r="S11" s="830">
        <v>1431</v>
      </c>
      <c r="T11" s="830">
        <v>0</v>
      </c>
      <c r="U11" s="830">
        <v>1431</v>
      </c>
      <c r="V11" s="831">
        <v>0</v>
      </c>
      <c r="W11" s="993">
        <v>0.33333333333333331</v>
      </c>
      <c r="X11" s="993">
        <v>0.66666666666666663</v>
      </c>
      <c r="Y11" s="831">
        <v>0.06</v>
      </c>
      <c r="Z11" s="831">
        <v>0.92</v>
      </c>
      <c r="AA11" s="831">
        <v>1.0222222222222223E-2</v>
      </c>
      <c r="AB11" s="831">
        <v>8.4444444444444454E-3</v>
      </c>
      <c r="AC11" s="831">
        <v>1.3333333333333335E-3</v>
      </c>
      <c r="AD11" s="831">
        <v>0.06</v>
      </c>
      <c r="AE11" s="831">
        <v>0.92</v>
      </c>
      <c r="AF11" s="831">
        <v>1.0222222222222223E-2</v>
      </c>
      <c r="AG11" s="831">
        <v>8.4444444444444454E-3</v>
      </c>
      <c r="AH11" s="831">
        <v>1.3333333333333335E-3</v>
      </c>
      <c r="AI11" s="837">
        <v>0.1630517503805175</v>
      </c>
      <c r="AJ11" s="837">
        <v>0.326103500761035</v>
      </c>
      <c r="AK11" s="837">
        <v>4.9467275494672752E-3</v>
      </c>
      <c r="AL11" s="837">
        <v>9.8934550989345504E-3</v>
      </c>
      <c r="AM11" s="837">
        <v>0.1630517503805175</v>
      </c>
      <c r="AN11" s="837">
        <v>0.326103500761035</v>
      </c>
      <c r="AO11" s="837">
        <v>0</v>
      </c>
      <c r="AP11" s="837">
        <v>6.8493150684931512E-3</v>
      </c>
    </row>
    <row r="12" spans="1:42">
      <c r="A12" s="829" t="s">
        <v>1498</v>
      </c>
      <c r="B12" s="838" t="s">
        <v>1510</v>
      </c>
      <c r="C12" s="838" t="s">
        <v>868</v>
      </c>
      <c r="D12" s="830">
        <v>788</v>
      </c>
      <c r="E12" s="830">
        <v>539</v>
      </c>
      <c r="F12" s="830">
        <v>990</v>
      </c>
      <c r="G12" s="830">
        <v>962</v>
      </c>
      <c r="H12" s="830">
        <v>905.34406851935591</v>
      </c>
      <c r="I12" s="830">
        <v>995</v>
      </c>
      <c r="J12" s="830">
        <v>1203</v>
      </c>
      <c r="K12" s="830">
        <v>902.25</v>
      </c>
      <c r="L12" s="830">
        <v>962.40000000000009</v>
      </c>
      <c r="M12" s="1039">
        <v>912.96829183955742</v>
      </c>
      <c r="N12" s="830">
        <v>912.45249999999999</v>
      </c>
      <c r="O12" s="839">
        <v>912.96829183955742</v>
      </c>
      <c r="P12" s="839">
        <v>907.6961770623742</v>
      </c>
      <c r="Q12" s="839">
        <v>635.38732394366195</v>
      </c>
      <c r="R12" s="839">
        <v>962.4</v>
      </c>
      <c r="S12" s="830">
        <v>3565</v>
      </c>
      <c r="T12" s="830">
        <v>773</v>
      </c>
      <c r="U12" s="830">
        <v>4338</v>
      </c>
      <c r="V12" s="831">
        <v>0.17819271553711388</v>
      </c>
      <c r="W12" s="993">
        <v>0.27393576148762866</v>
      </c>
      <c r="X12" s="993">
        <v>0.54787152297525732</v>
      </c>
      <c r="Y12" s="993">
        <v>0.33025641025641028</v>
      </c>
      <c r="Z12" s="993">
        <v>0.62358974358974351</v>
      </c>
      <c r="AA12" s="993">
        <v>2.3589743589743587E-2</v>
      </c>
      <c r="AB12" s="993">
        <v>1.9487179487179485E-2</v>
      </c>
      <c r="AC12" s="993">
        <v>3.0769230769230769E-3</v>
      </c>
      <c r="AD12" s="993">
        <v>0.33025641025641028</v>
      </c>
      <c r="AE12" s="993">
        <v>0.62358974358974351</v>
      </c>
      <c r="AF12" s="993">
        <v>2.3589743589743587E-2</v>
      </c>
      <c r="AG12" s="993">
        <v>1.9487179487179485E-2</v>
      </c>
      <c r="AH12" s="993">
        <v>3.0769230769230769E-3</v>
      </c>
      <c r="AI12" s="993">
        <v>0.16666666666666666</v>
      </c>
      <c r="AJ12" s="993">
        <v>0.33333333333333331</v>
      </c>
      <c r="AK12" s="993">
        <v>0.01</v>
      </c>
      <c r="AL12" s="993">
        <v>0.02</v>
      </c>
      <c r="AM12" s="993">
        <v>0.15</v>
      </c>
      <c r="AN12" s="993">
        <v>0.3</v>
      </c>
      <c r="AO12" s="993">
        <v>0.01</v>
      </c>
      <c r="AP12" s="993">
        <v>0.01</v>
      </c>
    </row>
    <row r="13" spans="1:42">
      <c r="A13" s="829" t="s">
        <v>778</v>
      </c>
      <c r="B13" s="838" t="s">
        <v>432</v>
      </c>
      <c r="C13" s="838" t="s">
        <v>1523</v>
      </c>
      <c r="D13" s="830">
        <v>1088</v>
      </c>
      <c r="E13" s="830">
        <v>735</v>
      </c>
      <c r="F13" s="830">
        <v>1150</v>
      </c>
      <c r="G13" s="830">
        <v>1243</v>
      </c>
      <c r="H13" s="830">
        <v>1119.3329117026258</v>
      </c>
      <c r="I13" s="830"/>
      <c r="J13" s="830">
        <v>1554</v>
      </c>
      <c r="K13" s="830">
        <v>1165.5</v>
      </c>
      <c r="L13" s="830">
        <v>1243.2</v>
      </c>
      <c r="M13" s="1039">
        <v>1215.9522624434389</v>
      </c>
      <c r="N13" s="830"/>
      <c r="O13" s="839">
        <v>1215.9522624434389</v>
      </c>
      <c r="P13" s="839">
        <v>1172.5352112676057</v>
      </c>
      <c r="Q13" s="839">
        <v>820.77464788732402</v>
      </c>
      <c r="R13" s="839">
        <v>1243.2</v>
      </c>
      <c r="S13" s="830">
        <v>1085</v>
      </c>
      <c r="T13" s="830">
        <v>2009</v>
      </c>
      <c r="U13" s="830">
        <v>3094</v>
      </c>
      <c r="V13" s="831">
        <v>0.64932126696832582</v>
      </c>
      <c r="W13" s="993">
        <v>0.11689291101055806</v>
      </c>
      <c r="X13" s="993">
        <v>0.23378582202111611</v>
      </c>
      <c r="Y13" s="993">
        <v>0.33025641025641028</v>
      </c>
      <c r="Z13" s="993">
        <v>0.62358974358974351</v>
      </c>
      <c r="AA13" s="993">
        <v>2.3589743589743587E-2</v>
      </c>
      <c r="AB13" s="993">
        <v>1.9487179487179485E-2</v>
      </c>
      <c r="AC13" s="993">
        <v>3.0769230769230769E-3</v>
      </c>
      <c r="AD13" s="993">
        <v>0.33025641025641028</v>
      </c>
      <c r="AE13" s="993">
        <v>0.62358974358974351</v>
      </c>
      <c r="AF13" s="993">
        <v>2.3589743589743587E-2</v>
      </c>
      <c r="AG13" s="993">
        <v>1.9487179487179485E-2</v>
      </c>
      <c r="AH13" s="993">
        <v>3.0769230769230769E-3</v>
      </c>
      <c r="AI13" s="993">
        <v>0.16666666666666666</v>
      </c>
      <c r="AJ13" s="993">
        <v>0.33333333333333331</v>
      </c>
      <c r="AK13" s="993">
        <v>0.01</v>
      </c>
      <c r="AL13" s="993">
        <v>0.02</v>
      </c>
      <c r="AM13" s="993">
        <v>0.15</v>
      </c>
      <c r="AN13" s="993">
        <v>0.3</v>
      </c>
      <c r="AO13" s="993">
        <v>0.01</v>
      </c>
      <c r="AP13" s="993">
        <v>0.01</v>
      </c>
    </row>
    <row r="14" spans="1:42">
      <c r="A14" s="829" t="s">
        <v>1504</v>
      </c>
      <c r="B14" s="838" t="s">
        <v>1511</v>
      </c>
      <c r="C14" s="838" t="s">
        <v>1523</v>
      </c>
      <c r="D14" s="830"/>
      <c r="E14" s="830"/>
      <c r="F14" s="830">
        <v>2020</v>
      </c>
      <c r="G14" s="830">
        <v>1699</v>
      </c>
      <c r="H14" s="830">
        <v>2252.6797433908364</v>
      </c>
      <c r="I14" s="830"/>
      <c r="J14" s="830">
        <v>2124</v>
      </c>
      <c r="K14" s="830">
        <v>1593</v>
      </c>
      <c r="L14" s="830">
        <v>1699.2</v>
      </c>
      <c r="M14" s="1039">
        <v>1698.2145929987348</v>
      </c>
      <c r="N14" s="830"/>
      <c r="O14" s="839">
        <v>1698.2145929987348</v>
      </c>
      <c r="P14" s="839">
        <v>1602.6156941649899</v>
      </c>
      <c r="Q14" s="839">
        <v>1121.8309859154929</v>
      </c>
      <c r="R14" s="839">
        <v>1699.2000000000003</v>
      </c>
      <c r="S14" s="830">
        <v>22</v>
      </c>
      <c r="T14" s="830">
        <v>2349</v>
      </c>
      <c r="U14" s="830">
        <v>2371</v>
      </c>
      <c r="V14" s="831">
        <v>0.9907212146773513</v>
      </c>
      <c r="W14" s="993">
        <v>3.0929284408828988E-3</v>
      </c>
      <c r="X14" s="993">
        <v>6.1858568817657975E-3</v>
      </c>
      <c r="Y14" s="993">
        <v>0.33025641025641028</v>
      </c>
      <c r="Z14" s="993">
        <v>0.62358974358974351</v>
      </c>
      <c r="AA14" s="993">
        <v>2.3589743589743587E-2</v>
      </c>
      <c r="AB14" s="993">
        <v>1.9487179487179485E-2</v>
      </c>
      <c r="AC14" s="993">
        <v>3.0769230769230769E-3</v>
      </c>
      <c r="AD14" s="993">
        <v>0.33025641025641028</v>
      </c>
      <c r="AE14" s="993">
        <v>0.62358974358974351</v>
      </c>
      <c r="AF14" s="993">
        <v>2.3589743589743587E-2</v>
      </c>
      <c r="AG14" s="993">
        <v>1.9487179487179485E-2</v>
      </c>
      <c r="AH14" s="993">
        <v>3.0769230769230769E-3</v>
      </c>
      <c r="AI14" s="993">
        <v>0.16666666666666666</v>
      </c>
      <c r="AJ14" s="993">
        <v>0.33333333333333331</v>
      </c>
      <c r="AK14" s="993">
        <v>0.01</v>
      </c>
      <c r="AL14" s="993">
        <v>0.02</v>
      </c>
      <c r="AM14" s="993">
        <v>0.15</v>
      </c>
      <c r="AN14" s="993">
        <v>0.3</v>
      </c>
      <c r="AO14" s="993">
        <v>0.01</v>
      </c>
      <c r="AP14" s="993">
        <v>0.01</v>
      </c>
    </row>
    <row r="15" spans="1:42">
      <c r="A15" s="829" t="s">
        <v>771</v>
      </c>
      <c r="B15" s="838" t="s">
        <v>1099</v>
      </c>
      <c r="C15" s="838" t="s">
        <v>1524</v>
      </c>
      <c r="D15" s="830"/>
      <c r="E15" s="830"/>
      <c r="F15" s="830"/>
      <c r="G15" s="830">
        <v>1305</v>
      </c>
      <c r="H15" s="830"/>
      <c r="I15" s="830"/>
      <c r="J15" s="830">
        <v>1631</v>
      </c>
      <c r="K15" s="830">
        <v>1223.25</v>
      </c>
      <c r="L15" s="830">
        <v>1304.8000000000002</v>
      </c>
      <c r="M15" s="830">
        <v>1281.1827785776318</v>
      </c>
      <c r="N15" s="1039">
        <v>1010.455</v>
      </c>
      <c r="O15" s="839">
        <v>1010.455</v>
      </c>
      <c r="P15" s="839">
        <v>970.58756956277944</v>
      </c>
      <c r="Q15" s="839">
        <v>679.41129869394558</v>
      </c>
      <c r="R15" s="839">
        <v>1029.0816470884297</v>
      </c>
      <c r="S15" s="830">
        <v>50690</v>
      </c>
      <c r="T15" s="830">
        <v>124342</v>
      </c>
      <c r="U15" s="830">
        <v>175032</v>
      </c>
      <c r="V15" s="831">
        <v>0.71039581333698976</v>
      </c>
      <c r="W15" s="993">
        <v>9.6534728887670077E-2</v>
      </c>
      <c r="X15" s="993">
        <v>0.19306945777534015</v>
      </c>
      <c r="Y15" s="831">
        <v>0.33931182795698928</v>
      </c>
      <c r="Z15" s="831">
        <v>0.64068817204301076</v>
      </c>
      <c r="AA15" s="831">
        <v>1.0222222222222223E-2</v>
      </c>
      <c r="AB15" s="831">
        <v>8.4444444444444454E-3</v>
      </c>
      <c r="AC15" s="831">
        <v>1.3333333333333335E-3</v>
      </c>
      <c r="AD15" s="831">
        <v>0.33931182795698928</v>
      </c>
      <c r="AE15" s="831">
        <v>0.64068817204301076</v>
      </c>
      <c r="AF15" s="831">
        <v>1.0222222222222223E-2</v>
      </c>
      <c r="AG15" s="831">
        <v>8.4444444444444454E-3</v>
      </c>
      <c r="AH15" s="831">
        <v>1.3333333333333335E-3</v>
      </c>
      <c r="AI15" s="993">
        <v>0.16666666666666666</v>
      </c>
      <c r="AJ15" s="993">
        <v>0.33333333333333331</v>
      </c>
      <c r="AK15" s="993">
        <v>0.01</v>
      </c>
      <c r="AL15" s="993">
        <v>0.02</v>
      </c>
      <c r="AM15" s="993">
        <v>0.15</v>
      </c>
      <c r="AN15" s="993">
        <v>0.3</v>
      </c>
      <c r="AO15" s="993">
        <v>0.01</v>
      </c>
      <c r="AP15" s="993">
        <v>0.01</v>
      </c>
    </row>
    <row r="16" spans="1:42">
      <c r="A16" s="829" t="s">
        <v>785</v>
      </c>
      <c r="B16" s="838" t="s">
        <v>1512</v>
      </c>
      <c r="C16" s="838" t="s">
        <v>868</v>
      </c>
      <c r="D16" s="830">
        <v>818</v>
      </c>
      <c r="E16" s="830">
        <v>548</v>
      </c>
      <c r="F16" s="830"/>
      <c r="G16" s="830"/>
      <c r="H16" s="830"/>
      <c r="I16" s="830">
        <v>1015</v>
      </c>
      <c r="J16" s="830">
        <v>1251</v>
      </c>
      <c r="K16" s="830">
        <v>938.25</v>
      </c>
      <c r="L16" s="830">
        <v>1000.8000000000001</v>
      </c>
      <c r="M16" s="1039">
        <v>961.77894789791367</v>
      </c>
      <c r="N16" s="830"/>
      <c r="O16" s="839">
        <v>961.77894789791367</v>
      </c>
      <c r="P16" s="839">
        <v>943.91348088531186</v>
      </c>
      <c r="Q16" s="839">
        <v>660.73943661971828</v>
      </c>
      <c r="R16" s="839">
        <v>1000.8000000000002</v>
      </c>
      <c r="S16" s="830"/>
      <c r="T16" s="830"/>
      <c r="U16" s="830"/>
      <c r="V16" s="993">
        <v>0.37616223657735887</v>
      </c>
      <c r="W16" s="993">
        <v>0.20794592114088034</v>
      </c>
      <c r="X16" s="993">
        <v>0.41589184228176068</v>
      </c>
      <c r="Y16" s="993">
        <v>0.33025641025641028</v>
      </c>
      <c r="Z16" s="993">
        <v>0.62358974358974351</v>
      </c>
      <c r="AA16" s="993">
        <v>2.3589743589743587E-2</v>
      </c>
      <c r="AB16" s="993">
        <v>1.9487179487179485E-2</v>
      </c>
      <c r="AC16" s="993">
        <v>3.0769230769230769E-3</v>
      </c>
      <c r="AD16" s="993">
        <v>0.33025641025641028</v>
      </c>
      <c r="AE16" s="993">
        <v>0.62358974358974351</v>
      </c>
      <c r="AF16" s="993">
        <v>2.3589743589743587E-2</v>
      </c>
      <c r="AG16" s="993">
        <v>1.9487179487179485E-2</v>
      </c>
      <c r="AH16" s="993">
        <v>3.0769230769230769E-3</v>
      </c>
      <c r="AI16" s="993">
        <v>0.16666666666666666</v>
      </c>
      <c r="AJ16" s="993">
        <v>0.33333333333333331</v>
      </c>
      <c r="AK16" s="993">
        <v>0.01</v>
      </c>
      <c r="AL16" s="993">
        <v>0.02</v>
      </c>
      <c r="AM16" s="993">
        <v>0.15</v>
      </c>
      <c r="AN16" s="993">
        <v>0.3</v>
      </c>
      <c r="AO16" s="993">
        <v>0.01</v>
      </c>
      <c r="AP16" s="993">
        <v>0.01</v>
      </c>
    </row>
    <row r="17" spans="1:42">
      <c r="A17" s="829" t="s">
        <v>780</v>
      </c>
      <c r="B17" s="838" t="s">
        <v>433</v>
      </c>
      <c r="C17" s="838" t="s">
        <v>868</v>
      </c>
      <c r="D17" s="830">
        <v>850</v>
      </c>
      <c r="E17" s="830">
        <v>613</v>
      </c>
      <c r="F17" s="830">
        <v>925</v>
      </c>
      <c r="G17" s="830">
        <v>1030</v>
      </c>
      <c r="H17" s="830">
        <v>872.09983925459494</v>
      </c>
      <c r="I17" s="830">
        <v>955</v>
      </c>
      <c r="J17" s="830">
        <v>1287</v>
      </c>
      <c r="K17" s="830">
        <v>965.25</v>
      </c>
      <c r="L17" s="830">
        <v>1029.6000000000001</v>
      </c>
      <c r="M17" s="1039">
        <v>982.3969604863222</v>
      </c>
      <c r="N17" s="830"/>
      <c r="O17" s="839">
        <v>982.3969604863222</v>
      </c>
      <c r="P17" s="839">
        <v>971.07645875251512</v>
      </c>
      <c r="Q17" s="839">
        <v>679.75352112676057</v>
      </c>
      <c r="R17" s="839">
        <v>1029.6000000000001</v>
      </c>
      <c r="S17" s="830">
        <v>724</v>
      </c>
      <c r="T17" s="830">
        <v>263</v>
      </c>
      <c r="U17" s="830">
        <v>987</v>
      </c>
      <c r="V17" s="831">
        <v>0.26646403242147926</v>
      </c>
      <c r="W17" s="993">
        <v>0.24451198919284023</v>
      </c>
      <c r="X17" s="993">
        <v>0.48902397838568046</v>
      </c>
      <c r="Y17" s="993">
        <v>0.33025641025641028</v>
      </c>
      <c r="Z17" s="993">
        <v>0.62358974358974351</v>
      </c>
      <c r="AA17" s="993">
        <v>2.3589743589743587E-2</v>
      </c>
      <c r="AB17" s="993">
        <v>1.9487179487179485E-2</v>
      </c>
      <c r="AC17" s="993">
        <v>3.0769230769230769E-3</v>
      </c>
      <c r="AD17" s="993">
        <v>0.33025641025641028</v>
      </c>
      <c r="AE17" s="993">
        <v>0.62358974358974351</v>
      </c>
      <c r="AF17" s="993">
        <v>2.3589743589743587E-2</v>
      </c>
      <c r="AG17" s="993">
        <v>1.9487179487179485E-2</v>
      </c>
      <c r="AH17" s="993">
        <v>3.0769230769230769E-3</v>
      </c>
      <c r="AI17" s="993">
        <v>0.16666666666666666</v>
      </c>
      <c r="AJ17" s="993">
        <v>0.33333333333333331</v>
      </c>
      <c r="AK17" s="993">
        <v>0.01</v>
      </c>
      <c r="AL17" s="993">
        <v>0.02</v>
      </c>
      <c r="AM17" s="993">
        <v>0.15</v>
      </c>
      <c r="AN17" s="993">
        <v>0.3</v>
      </c>
      <c r="AO17" s="993">
        <v>0.01</v>
      </c>
      <c r="AP17" s="993">
        <v>0.01</v>
      </c>
    </row>
    <row r="18" spans="1:42">
      <c r="A18" s="829" t="s">
        <v>1499</v>
      </c>
      <c r="B18" s="838" t="s">
        <v>1513</v>
      </c>
      <c r="C18" s="838" t="s">
        <v>868</v>
      </c>
      <c r="D18" s="830">
        <v>825</v>
      </c>
      <c r="E18" s="830">
        <v>602</v>
      </c>
      <c r="F18" s="830">
        <v>838</v>
      </c>
      <c r="G18" s="830">
        <v>944</v>
      </c>
      <c r="H18" s="830">
        <v>561.96045669729881</v>
      </c>
      <c r="I18" s="830">
        <v>858</v>
      </c>
      <c r="J18" s="830">
        <v>1181</v>
      </c>
      <c r="K18" s="830">
        <v>885.75</v>
      </c>
      <c r="L18" s="830">
        <v>944.80000000000007</v>
      </c>
      <c r="M18" s="1039">
        <v>885.75</v>
      </c>
      <c r="N18" s="830"/>
      <c r="O18" s="839">
        <v>885.75</v>
      </c>
      <c r="P18" s="839">
        <v>891.09657947686117</v>
      </c>
      <c r="Q18" s="839">
        <v>623.76760563380276</v>
      </c>
      <c r="R18" s="839">
        <v>944.8</v>
      </c>
      <c r="S18" s="830">
        <v>123</v>
      </c>
      <c r="T18" s="830">
        <v>0</v>
      </c>
      <c r="U18" s="830">
        <v>123</v>
      </c>
      <c r="V18" s="831">
        <v>0</v>
      </c>
      <c r="W18" s="993">
        <v>0.33333333333333331</v>
      </c>
      <c r="X18" s="993">
        <v>0.66666666666666663</v>
      </c>
      <c r="Y18" s="993">
        <v>0.33025641025641028</v>
      </c>
      <c r="Z18" s="993">
        <v>0.62358974358974351</v>
      </c>
      <c r="AA18" s="993">
        <v>2.3589743589743587E-2</v>
      </c>
      <c r="AB18" s="993">
        <v>1.9487179487179485E-2</v>
      </c>
      <c r="AC18" s="993">
        <v>3.0769230769230769E-3</v>
      </c>
      <c r="AD18" s="993">
        <v>0.33025641025641028</v>
      </c>
      <c r="AE18" s="993">
        <v>0.62358974358974351</v>
      </c>
      <c r="AF18" s="993">
        <v>2.3589743589743587E-2</v>
      </c>
      <c r="AG18" s="993">
        <v>1.9487179487179485E-2</v>
      </c>
      <c r="AH18" s="993">
        <v>3.0769230769230769E-3</v>
      </c>
      <c r="AI18" s="993">
        <v>0.16666666666666666</v>
      </c>
      <c r="AJ18" s="993">
        <v>0.33333333333333331</v>
      </c>
      <c r="AK18" s="993">
        <v>0.01</v>
      </c>
      <c r="AL18" s="993">
        <v>0.02</v>
      </c>
      <c r="AM18" s="993">
        <v>0.15</v>
      </c>
      <c r="AN18" s="993">
        <v>0.3</v>
      </c>
      <c r="AO18" s="993">
        <v>0.01</v>
      </c>
      <c r="AP18" s="993">
        <v>0.01</v>
      </c>
    </row>
    <row r="19" spans="1:42">
      <c r="A19" s="829" t="s">
        <v>428</v>
      </c>
      <c r="B19" s="838" t="s">
        <v>435</v>
      </c>
      <c r="C19" s="838" t="s">
        <v>868</v>
      </c>
      <c r="D19" s="830">
        <v>984</v>
      </c>
      <c r="E19" s="830">
        <v>632</v>
      </c>
      <c r="F19" s="830">
        <v>1160</v>
      </c>
      <c r="G19" s="830">
        <v>1153</v>
      </c>
      <c r="H19" s="830">
        <v>1096.0096315933306</v>
      </c>
      <c r="I19" s="830">
        <v>1212</v>
      </c>
      <c r="J19" s="830">
        <v>1441</v>
      </c>
      <c r="K19" s="830">
        <v>1080.75</v>
      </c>
      <c r="L19" s="830">
        <v>1152.8</v>
      </c>
      <c r="M19" s="830">
        <v>1109.7039189340499</v>
      </c>
      <c r="N19" s="1039">
        <v>988.08</v>
      </c>
      <c r="O19" s="839">
        <v>988.08</v>
      </c>
      <c r="P19" s="839">
        <v>968.10808875235523</v>
      </c>
      <c r="Q19" s="839">
        <v>677.6756621266486</v>
      </c>
      <c r="R19" s="839">
        <v>1026.452736234497</v>
      </c>
      <c r="S19" s="830">
        <v>5342</v>
      </c>
      <c r="T19" s="830">
        <v>3589</v>
      </c>
      <c r="U19" s="830">
        <v>8931</v>
      </c>
      <c r="V19" s="831">
        <v>0.40185869443511363</v>
      </c>
      <c r="W19" s="993">
        <v>0.19938043518829543</v>
      </c>
      <c r="X19" s="993">
        <v>0.39876087037659086</v>
      </c>
      <c r="Y19" s="993">
        <v>0.33025641025641028</v>
      </c>
      <c r="Z19" s="993">
        <v>0.62358974358974351</v>
      </c>
      <c r="AA19" s="993">
        <v>2.3589743589743587E-2</v>
      </c>
      <c r="AB19" s="993">
        <v>1.9487179487179485E-2</v>
      </c>
      <c r="AC19" s="993">
        <v>3.0769230769230769E-3</v>
      </c>
      <c r="AD19" s="993">
        <v>0.33025641025641028</v>
      </c>
      <c r="AE19" s="993">
        <v>0.62358974358974351</v>
      </c>
      <c r="AF19" s="993">
        <v>2.3589743589743587E-2</v>
      </c>
      <c r="AG19" s="993">
        <v>1.9487179487179485E-2</v>
      </c>
      <c r="AH19" s="993">
        <v>3.0769230769230769E-3</v>
      </c>
      <c r="AI19" s="993">
        <v>0.16666666666666666</v>
      </c>
      <c r="AJ19" s="993">
        <v>0.33333333333333331</v>
      </c>
      <c r="AK19" s="993">
        <v>0.01</v>
      </c>
      <c r="AL19" s="993">
        <v>0.02</v>
      </c>
      <c r="AM19" s="993">
        <v>0.15</v>
      </c>
      <c r="AN19" s="993">
        <v>0.3</v>
      </c>
      <c r="AO19" s="993">
        <v>0.01</v>
      </c>
      <c r="AP19" s="993">
        <v>0.01</v>
      </c>
    </row>
    <row r="20" spans="1:42">
      <c r="A20" s="829" t="s">
        <v>505</v>
      </c>
      <c r="B20" s="838" t="s">
        <v>191</v>
      </c>
      <c r="C20" s="838" t="s">
        <v>868</v>
      </c>
      <c r="D20" s="830">
        <v>809</v>
      </c>
      <c r="E20" s="830">
        <v>561</v>
      </c>
      <c r="F20" s="830">
        <v>942</v>
      </c>
      <c r="G20" s="830">
        <v>978</v>
      </c>
      <c r="H20" s="830">
        <v>948.27481632178626</v>
      </c>
      <c r="I20" s="830">
        <v>1008</v>
      </c>
      <c r="J20" s="830">
        <v>1222</v>
      </c>
      <c r="K20" s="830">
        <v>916.5</v>
      </c>
      <c r="L20" s="830">
        <v>977.6</v>
      </c>
      <c r="M20" s="1039">
        <v>932.06231884057956</v>
      </c>
      <c r="N20" s="830">
        <v>873.34100000000001</v>
      </c>
      <c r="O20" s="839">
        <v>932.06231884057956</v>
      </c>
      <c r="P20" s="839">
        <v>922.03219315895376</v>
      </c>
      <c r="Q20" s="839">
        <v>645.42253521126759</v>
      </c>
      <c r="R20" s="839">
        <v>977.6</v>
      </c>
      <c r="S20" s="830">
        <v>33838</v>
      </c>
      <c r="T20" s="830">
        <v>11564</v>
      </c>
      <c r="U20" s="830">
        <v>45402</v>
      </c>
      <c r="V20" s="831">
        <v>0.25470243601603454</v>
      </c>
      <c r="W20" s="993">
        <v>0.24843252132798846</v>
      </c>
      <c r="X20" s="993">
        <v>0.49686504265597692</v>
      </c>
      <c r="Y20" s="993">
        <v>0.33025641025641028</v>
      </c>
      <c r="Z20" s="993">
        <v>0.62358974358974351</v>
      </c>
      <c r="AA20" s="993">
        <v>2.3589743589743587E-2</v>
      </c>
      <c r="AB20" s="993">
        <v>1.9487179487179485E-2</v>
      </c>
      <c r="AC20" s="993">
        <v>3.0769230769230769E-3</v>
      </c>
      <c r="AD20" s="993">
        <v>0.33025641025641028</v>
      </c>
      <c r="AE20" s="993">
        <v>0.62358974358974351</v>
      </c>
      <c r="AF20" s="993">
        <v>2.3589743589743587E-2</v>
      </c>
      <c r="AG20" s="993">
        <v>1.9487179487179485E-2</v>
      </c>
      <c r="AH20" s="993">
        <v>3.0769230769230769E-3</v>
      </c>
      <c r="AI20" s="993">
        <v>0.16666666666666666</v>
      </c>
      <c r="AJ20" s="993">
        <v>0.33333333333333331</v>
      </c>
      <c r="AK20" s="993">
        <v>0.01</v>
      </c>
      <c r="AL20" s="993">
        <v>0.02</v>
      </c>
      <c r="AM20" s="993">
        <v>0.15</v>
      </c>
      <c r="AN20" s="993">
        <v>0.3</v>
      </c>
      <c r="AO20" s="993">
        <v>0.01</v>
      </c>
      <c r="AP20" s="993">
        <v>0.01</v>
      </c>
    </row>
    <row r="21" spans="1:42">
      <c r="A21" s="829" t="s">
        <v>786</v>
      </c>
      <c r="B21" s="838" t="s">
        <v>1514</v>
      </c>
      <c r="C21" s="838" t="s">
        <v>868</v>
      </c>
      <c r="D21" s="830">
        <v>1278</v>
      </c>
      <c r="E21" s="830">
        <v>774</v>
      </c>
      <c r="F21" s="830"/>
      <c r="G21" s="830"/>
      <c r="H21" s="830"/>
      <c r="I21" s="830">
        <v>1510</v>
      </c>
      <c r="J21" s="830">
        <v>1753</v>
      </c>
      <c r="K21" s="830">
        <v>1314.75</v>
      </c>
      <c r="L21" s="830">
        <v>1402.4</v>
      </c>
      <c r="M21" s="1039">
        <v>1347.7206200360056</v>
      </c>
      <c r="N21" s="830"/>
      <c r="O21" s="839">
        <v>1347.7206200360056</v>
      </c>
      <c r="P21" s="839">
        <v>1322.6861167002012</v>
      </c>
      <c r="Q21" s="839">
        <v>925.88028169014081</v>
      </c>
      <c r="R21" s="839">
        <v>1402.4</v>
      </c>
      <c r="S21" s="830"/>
      <c r="T21" s="830"/>
      <c r="U21" s="830"/>
      <c r="V21" s="993">
        <v>0.37616223657735887</v>
      </c>
      <c r="W21" s="993">
        <v>0.20794592114088034</v>
      </c>
      <c r="X21" s="993">
        <v>0.41589184228176068</v>
      </c>
      <c r="Y21" s="993">
        <v>0.33025641025641028</v>
      </c>
      <c r="Z21" s="993">
        <v>0.62358974358974351</v>
      </c>
      <c r="AA21" s="993">
        <v>2.3589743589743587E-2</v>
      </c>
      <c r="AB21" s="993">
        <v>1.9487179487179485E-2</v>
      </c>
      <c r="AC21" s="993">
        <v>3.0769230769230769E-3</v>
      </c>
      <c r="AD21" s="993">
        <v>0.33025641025641028</v>
      </c>
      <c r="AE21" s="993">
        <v>0.62358974358974351</v>
      </c>
      <c r="AF21" s="993">
        <v>2.3589743589743587E-2</v>
      </c>
      <c r="AG21" s="993">
        <v>1.9487179487179485E-2</v>
      </c>
      <c r="AH21" s="993">
        <v>3.0769230769230769E-3</v>
      </c>
      <c r="AI21" s="993">
        <v>0.16666666666666666</v>
      </c>
      <c r="AJ21" s="993">
        <v>0.33333333333333331</v>
      </c>
      <c r="AK21" s="993">
        <v>0.01</v>
      </c>
      <c r="AL21" s="993">
        <v>0.02</v>
      </c>
      <c r="AM21" s="993">
        <v>0.15</v>
      </c>
      <c r="AN21" s="993">
        <v>0.3</v>
      </c>
      <c r="AO21" s="993">
        <v>0.01</v>
      </c>
      <c r="AP21" s="993">
        <v>0.01</v>
      </c>
    </row>
    <row r="22" spans="1:42">
      <c r="A22" s="829" t="s">
        <v>1493</v>
      </c>
      <c r="B22" s="838" t="s">
        <v>1515</v>
      </c>
      <c r="C22" s="838" t="s">
        <v>868</v>
      </c>
      <c r="D22" s="830">
        <v>988</v>
      </c>
      <c r="E22" s="830">
        <v>656</v>
      </c>
      <c r="F22" s="830"/>
      <c r="G22" s="830"/>
      <c r="H22" s="830"/>
      <c r="I22" s="830">
        <v>1193</v>
      </c>
      <c r="J22" s="830">
        <v>1445</v>
      </c>
      <c r="K22" s="830">
        <v>1083.75</v>
      </c>
      <c r="L22" s="830">
        <v>1156</v>
      </c>
      <c r="M22" s="1039">
        <v>1110.9277215927141</v>
      </c>
      <c r="N22" s="830"/>
      <c r="O22" s="839">
        <v>1110.9277215927141</v>
      </c>
      <c r="P22" s="839">
        <v>1090.2917505030182</v>
      </c>
      <c r="Q22" s="839">
        <v>763.20422535211264</v>
      </c>
      <c r="R22" s="839">
        <v>1156</v>
      </c>
      <c r="S22" s="830"/>
      <c r="T22" s="830"/>
      <c r="U22" s="830"/>
      <c r="V22" s="993">
        <v>0.37616223657735887</v>
      </c>
      <c r="W22" s="993">
        <v>0.20794592114088034</v>
      </c>
      <c r="X22" s="993">
        <v>0.41589184228176068</v>
      </c>
      <c r="Y22" s="993">
        <v>0.33025641025641028</v>
      </c>
      <c r="Z22" s="993">
        <v>0.62358974358974351</v>
      </c>
      <c r="AA22" s="993">
        <v>2.3589743589743587E-2</v>
      </c>
      <c r="AB22" s="993">
        <v>1.9487179487179485E-2</v>
      </c>
      <c r="AC22" s="993">
        <v>3.0769230769230769E-3</v>
      </c>
      <c r="AD22" s="993">
        <v>0.33025641025641028</v>
      </c>
      <c r="AE22" s="993">
        <v>0.62358974358974351</v>
      </c>
      <c r="AF22" s="993">
        <v>2.3589743589743587E-2</v>
      </c>
      <c r="AG22" s="993">
        <v>1.9487179487179485E-2</v>
      </c>
      <c r="AH22" s="993">
        <v>3.0769230769230769E-3</v>
      </c>
      <c r="AI22" s="993">
        <v>0.16666666666666666</v>
      </c>
      <c r="AJ22" s="993">
        <v>0.33333333333333331</v>
      </c>
      <c r="AK22" s="993">
        <v>0.01</v>
      </c>
      <c r="AL22" s="993">
        <v>0.02</v>
      </c>
      <c r="AM22" s="993">
        <v>0.15</v>
      </c>
      <c r="AN22" s="993">
        <v>0.3</v>
      </c>
      <c r="AO22" s="993">
        <v>0.01</v>
      </c>
      <c r="AP22" s="993">
        <v>0.01</v>
      </c>
    </row>
    <row r="23" spans="1:42">
      <c r="A23" s="829" t="s">
        <v>1494</v>
      </c>
      <c r="B23" s="838" t="s">
        <v>1516</v>
      </c>
      <c r="C23" s="838" t="s">
        <v>868</v>
      </c>
      <c r="D23" s="830">
        <v>811</v>
      </c>
      <c r="E23" s="830">
        <v>583</v>
      </c>
      <c r="F23" s="830"/>
      <c r="G23" s="830"/>
      <c r="H23" s="830"/>
      <c r="I23" s="830">
        <v>951</v>
      </c>
      <c r="J23" s="830">
        <v>1055</v>
      </c>
      <c r="K23" s="830">
        <v>791.25</v>
      </c>
      <c r="L23" s="830">
        <v>844</v>
      </c>
      <c r="M23" s="1039">
        <v>811.09255797945571</v>
      </c>
      <c r="N23" s="830"/>
      <c r="O23" s="839">
        <v>811.09255797945571</v>
      </c>
      <c r="P23" s="839">
        <v>796.0261569416499</v>
      </c>
      <c r="Q23" s="839">
        <v>557.21830985915494</v>
      </c>
      <c r="R23" s="839">
        <v>844.00000000000011</v>
      </c>
      <c r="S23" s="830"/>
      <c r="T23" s="830"/>
      <c r="U23" s="830"/>
      <c r="V23" s="993">
        <v>0.37616223657735887</v>
      </c>
      <c r="W23" s="993">
        <v>0.20794592114088034</v>
      </c>
      <c r="X23" s="993">
        <v>0.41589184228176068</v>
      </c>
      <c r="Y23" s="993">
        <v>0.33025641025641028</v>
      </c>
      <c r="Z23" s="993">
        <v>0.62358974358974351</v>
      </c>
      <c r="AA23" s="993">
        <v>2.3589743589743587E-2</v>
      </c>
      <c r="AB23" s="993">
        <v>1.9487179487179485E-2</v>
      </c>
      <c r="AC23" s="993">
        <v>3.0769230769230769E-3</v>
      </c>
      <c r="AD23" s="993">
        <v>0.33025641025641028</v>
      </c>
      <c r="AE23" s="993">
        <v>0.62358974358974351</v>
      </c>
      <c r="AF23" s="993">
        <v>2.3589743589743587E-2</v>
      </c>
      <c r="AG23" s="993">
        <v>1.9487179487179485E-2</v>
      </c>
      <c r="AH23" s="993">
        <v>3.0769230769230769E-3</v>
      </c>
      <c r="AI23" s="993">
        <v>0.16666666666666666</v>
      </c>
      <c r="AJ23" s="993">
        <v>0.33333333333333331</v>
      </c>
      <c r="AK23" s="993">
        <v>0.01</v>
      </c>
      <c r="AL23" s="993">
        <v>0.02</v>
      </c>
      <c r="AM23" s="993">
        <v>0.15</v>
      </c>
      <c r="AN23" s="993">
        <v>0.3</v>
      </c>
      <c r="AO23" s="993">
        <v>0.01</v>
      </c>
      <c r="AP23" s="993">
        <v>0.01</v>
      </c>
    </row>
    <row r="24" spans="1:42">
      <c r="A24" s="829" t="s">
        <v>782</v>
      </c>
      <c r="B24" s="838" t="s">
        <v>436</v>
      </c>
      <c r="C24" s="838" t="s">
        <v>1524</v>
      </c>
      <c r="D24" s="830"/>
      <c r="E24" s="830"/>
      <c r="F24" s="830">
        <v>1450</v>
      </c>
      <c r="G24" s="830">
        <v>1797</v>
      </c>
      <c r="H24" s="830">
        <v>1391.6810485153119</v>
      </c>
      <c r="I24" s="830"/>
      <c r="J24" s="830">
        <v>2247</v>
      </c>
      <c r="K24" s="830">
        <v>1685.25</v>
      </c>
      <c r="L24" s="830">
        <v>1797.6000000000001</v>
      </c>
      <c r="M24" s="1039">
        <v>1754.2484536082475</v>
      </c>
      <c r="N24" s="830"/>
      <c r="O24" s="839">
        <v>1754.2484536082475</v>
      </c>
      <c r="P24" s="839">
        <v>1695.4225352112676</v>
      </c>
      <c r="Q24" s="839">
        <v>1186.7957746478871</v>
      </c>
      <c r="R24" s="839">
        <v>1797.6000000000004</v>
      </c>
      <c r="S24" s="830">
        <v>524</v>
      </c>
      <c r="T24" s="830">
        <v>834</v>
      </c>
      <c r="U24" s="830">
        <v>1358</v>
      </c>
      <c r="V24" s="831">
        <v>0.61413843888070696</v>
      </c>
      <c r="W24" s="993">
        <v>0.12862052037309768</v>
      </c>
      <c r="X24" s="993">
        <v>0.25724104074619536</v>
      </c>
      <c r="Y24" s="993">
        <v>0.33025641025641028</v>
      </c>
      <c r="Z24" s="993">
        <v>0.62358974358974351</v>
      </c>
      <c r="AA24" s="993">
        <v>2.3589743589743587E-2</v>
      </c>
      <c r="AB24" s="993">
        <v>1.9487179487179485E-2</v>
      </c>
      <c r="AC24" s="993">
        <v>3.0769230769230769E-3</v>
      </c>
      <c r="AD24" s="993">
        <v>0.33025641025641028</v>
      </c>
      <c r="AE24" s="993">
        <v>0.62358974358974351</v>
      </c>
      <c r="AF24" s="993">
        <v>2.3589743589743587E-2</v>
      </c>
      <c r="AG24" s="993">
        <v>1.9487179487179485E-2</v>
      </c>
      <c r="AH24" s="993">
        <v>3.0769230769230769E-3</v>
      </c>
      <c r="AI24" s="993">
        <v>0.16666666666666666</v>
      </c>
      <c r="AJ24" s="993">
        <v>0.33333333333333331</v>
      </c>
      <c r="AK24" s="993">
        <v>0.01</v>
      </c>
      <c r="AL24" s="993">
        <v>0.02</v>
      </c>
      <c r="AM24" s="993">
        <v>0.15</v>
      </c>
      <c r="AN24" s="993">
        <v>0.3</v>
      </c>
      <c r="AO24" s="993">
        <v>0.01</v>
      </c>
      <c r="AP24" s="993">
        <v>0.01</v>
      </c>
    </row>
    <row r="25" spans="1:42">
      <c r="A25" s="829" t="s">
        <v>427</v>
      </c>
      <c r="B25" s="838" t="s">
        <v>133</v>
      </c>
      <c r="C25" s="838" t="s">
        <v>868</v>
      </c>
      <c r="D25" s="830">
        <v>1032</v>
      </c>
      <c r="E25" s="830">
        <v>676</v>
      </c>
      <c r="F25" s="830">
        <v>1158</v>
      </c>
      <c r="G25" s="830">
        <v>1376</v>
      </c>
      <c r="H25" s="830">
        <v>1199.6931412340846</v>
      </c>
      <c r="I25" s="830">
        <v>1389</v>
      </c>
      <c r="J25" s="830">
        <v>1720</v>
      </c>
      <c r="K25" s="830">
        <v>1290</v>
      </c>
      <c r="L25" s="830">
        <v>1376</v>
      </c>
      <c r="M25" s="1039">
        <v>1339.8644320668391</v>
      </c>
      <c r="N25" s="830"/>
      <c r="O25" s="839">
        <v>1339.8644320668391</v>
      </c>
      <c r="P25" s="839">
        <v>1297.7867203219316</v>
      </c>
      <c r="Q25" s="839">
        <v>908.45070422535207</v>
      </c>
      <c r="R25" s="839">
        <v>1376</v>
      </c>
      <c r="S25" s="830">
        <v>8449</v>
      </c>
      <c r="T25" s="830">
        <v>11659</v>
      </c>
      <c r="U25" s="830">
        <v>20108</v>
      </c>
      <c r="V25" s="831">
        <v>0.57981897752138456</v>
      </c>
      <c r="W25" s="993">
        <v>0.14006034082620514</v>
      </c>
      <c r="X25" s="993">
        <v>0.28012068165241027</v>
      </c>
      <c r="Y25" s="993">
        <v>0.33025641025641028</v>
      </c>
      <c r="Z25" s="993">
        <v>0.62358974358974351</v>
      </c>
      <c r="AA25" s="993">
        <v>2.3589743589743587E-2</v>
      </c>
      <c r="AB25" s="993">
        <v>1.9487179487179485E-2</v>
      </c>
      <c r="AC25" s="993">
        <v>3.0769230769230769E-3</v>
      </c>
      <c r="AD25" s="993">
        <v>0.33025641025641028</v>
      </c>
      <c r="AE25" s="993">
        <v>0.62358974358974351</v>
      </c>
      <c r="AF25" s="993">
        <v>2.3589743589743587E-2</v>
      </c>
      <c r="AG25" s="993">
        <v>1.9487179487179485E-2</v>
      </c>
      <c r="AH25" s="993">
        <v>3.0769230769230769E-3</v>
      </c>
      <c r="AI25" s="993">
        <v>0.16666666666666666</v>
      </c>
      <c r="AJ25" s="993">
        <v>0.33333333333333331</v>
      </c>
      <c r="AK25" s="993">
        <v>0.01</v>
      </c>
      <c r="AL25" s="993">
        <v>0.02</v>
      </c>
      <c r="AM25" s="993">
        <v>0.15</v>
      </c>
      <c r="AN25" s="993">
        <v>0.3</v>
      </c>
      <c r="AO25" s="993">
        <v>0.01</v>
      </c>
      <c r="AP25" s="993">
        <v>0.01</v>
      </c>
    </row>
    <row r="26" spans="1:42">
      <c r="A26" s="829" t="s">
        <v>772</v>
      </c>
      <c r="B26" s="838" t="s">
        <v>437</v>
      </c>
      <c r="C26" s="838" t="s">
        <v>1524</v>
      </c>
      <c r="D26" s="830">
        <v>955</v>
      </c>
      <c r="E26" s="830">
        <v>631</v>
      </c>
      <c r="F26" s="830">
        <v>1050</v>
      </c>
      <c r="G26" s="830">
        <v>1262</v>
      </c>
      <c r="H26" s="830">
        <v>1047.625109531778</v>
      </c>
      <c r="I26" s="830"/>
      <c r="J26" s="830">
        <v>1578</v>
      </c>
      <c r="K26" s="830">
        <v>1183.5</v>
      </c>
      <c r="L26" s="830">
        <v>1262.4000000000001</v>
      </c>
      <c r="M26" s="830">
        <v>1209.8450945721479</v>
      </c>
      <c r="N26" s="1039">
        <v>1040.885</v>
      </c>
      <c r="O26" s="839">
        <v>1040.885</v>
      </c>
      <c r="P26" s="839">
        <v>1024.3653035295629</v>
      </c>
      <c r="Q26" s="839">
        <v>717.05571247069395</v>
      </c>
      <c r="R26" s="839">
        <v>1086.100385822278</v>
      </c>
      <c r="S26" s="830">
        <v>37294</v>
      </c>
      <c r="T26" s="830">
        <v>18695</v>
      </c>
      <c r="U26" s="830">
        <v>55989</v>
      </c>
      <c r="V26" s="831">
        <v>0.33390487417171227</v>
      </c>
      <c r="W26" s="993">
        <v>0.22203170860942922</v>
      </c>
      <c r="X26" s="993">
        <v>0.44406341721885845</v>
      </c>
      <c r="Y26" s="831">
        <v>0.316</v>
      </c>
      <c r="Z26" s="831">
        <v>0.59199999999999997</v>
      </c>
      <c r="AA26" s="831">
        <v>0</v>
      </c>
      <c r="AB26" s="831">
        <v>0.09</v>
      </c>
      <c r="AC26" s="831">
        <v>2E-3</v>
      </c>
      <c r="AD26" s="831">
        <v>0.316</v>
      </c>
      <c r="AE26" s="831">
        <v>0.59199999999999997</v>
      </c>
      <c r="AF26" s="831">
        <v>0</v>
      </c>
      <c r="AG26" s="831">
        <v>0.09</v>
      </c>
      <c r="AH26" s="831">
        <v>2E-3</v>
      </c>
      <c r="AI26" s="831">
        <v>0.16666666666666666</v>
      </c>
      <c r="AJ26" s="831">
        <v>0.33333333333333331</v>
      </c>
      <c r="AK26" s="831">
        <v>0.01</v>
      </c>
      <c r="AL26" s="831">
        <v>0.02</v>
      </c>
      <c r="AM26" s="831">
        <v>0.15</v>
      </c>
      <c r="AN26" s="831">
        <v>0.3</v>
      </c>
      <c r="AO26" s="831">
        <v>0.01</v>
      </c>
      <c r="AP26" s="831">
        <v>0.01</v>
      </c>
    </row>
    <row r="27" spans="1:42">
      <c r="A27" s="829" t="s">
        <v>774</v>
      </c>
      <c r="B27" s="838" t="s">
        <v>438</v>
      </c>
      <c r="C27" s="838" t="s">
        <v>1524</v>
      </c>
      <c r="D27" s="830">
        <v>1002</v>
      </c>
      <c r="E27" s="830">
        <v>674</v>
      </c>
      <c r="F27" s="830">
        <v>1314</v>
      </c>
      <c r="G27" s="830">
        <v>1416</v>
      </c>
      <c r="H27" s="830">
        <v>1103.4630190055686</v>
      </c>
      <c r="I27" s="830"/>
      <c r="J27" s="830">
        <v>1770</v>
      </c>
      <c r="K27" s="830">
        <v>1327.5</v>
      </c>
      <c r="L27" s="830">
        <v>1416</v>
      </c>
      <c r="M27" s="830">
        <v>1403.6084701815039</v>
      </c>
      <c r="N27" s="1039">
        <v>1186.77</v>
      </c>
      <c r="O27" s="839">
        <v>1186.77</v>
      </c>
      <c r="P27" s="839">
        <v>1129.1944226667911</v>
      </c>
      <c r="Q27" s="839">
        <v>790.4360958667537</v>
      </c>
      <c r="R27" s="839">
        <v>1197.2472065395095</v>
      </c>
      <c r="S27" s="830">
        <v>1134</v>
      </c>
      <c r="T27" s="830">
        <v>6965</v>
      </c>
      <c r="U27" s="830">
        <v>8099</v>
      </c>
      <c r="V27" s="831">
        <v>0.85998271391529824</v>
      </c>
      <c r="W27" s="993">
        <v>4.6672428694900583E-2</v>
      </c>
      <c r="X27" s="993">
        <v>9.3344857389801167E-2</v>
      </c>
      <c r="Y27" s="831">
        <v>0.34512325830653812</v>
      </c>
      <c r="Z27" s="831">
        <v>0.65166130760986063</v>
      </c>
      <c r="AA27" s="831">
        <v>0</v>
      </c>
      <c r="AB27" s="831">
        <v>0</v>
      </c>
      <c r="AC27" s="831">
        <v>3.2154340836012861E-3</v>
      </c>
      <c r="AD27" s="831">
        <v>0.34512325830653812</v>
      </c>
      <c r="AE27" s="831">
        <v>0.65166130760986063</v>
      </c>
      <c r="AF27" s="831">
        <v>0</v>
      </c>
      <c r="AG27" s="831">
        <v>0</v>
      </c>
      <c r="AH27" s="831">
        <v>3.2154340836012861E-3</v>
      </c>
      <c r="AI27" s="993">
        <v>0.16666666666666666</v>
      </c>
      <c r="AJ27" s="993">
        <v>0.33333333333333331</v>
      </c>
      <c r="AK27" s="993">
        <v>0.01</v>
      </c>
      <c r="AL27" s="993">
        <v>0.02</v>
      </c>
      <c r="AM27" s="993">
        <v>0.15</v>
      </c>
      <c r="AN27" s="993">
        <v>0.3</v>
      </c>
      <c r="AO27" s="993">
        <v>0.01</v>
      </c>
      <c r="AP27" s="993">
        <v>0.01</v>
      </c>
    </row>
    <row r="28" spans="1:42">
      <c r="A28" s="829" t="s">
        <v>1495</v>
      </c>
      <c r="B28" s="838" t="s">
        <v>1517</v>
      </c>
      <c r="C28" s="838" t="s">
        <v>868</v>
      </c>
      <c r="D28" s="830">
        <v>862</v>
      </c>
      <c r="E28" s="830">
        <v>582</v>
      </c>
      <c r="F28" s="830"/>
      <c r="G28" s="830"/>
      <c r="H28" s="830"/>
      <c r="I28" s="1038">
        <v>1002</v>
      </c>
      <c r="J28" s="1038" t="s">
        <v>1080</v>
      </c>
      <c r="K28" s="830"/>
      <c r="L28" s="830"/>
      <c r="M28" s="830"/>
      <c r="N28" s="830"/>
      <c r="O28" s="1039">
        <v>912.96829183955742</v>
      </c>
      <c r="P28" s="1039">
        <v>907.6961770623742</v>
      </c>
      <c r="Q28" s="1039">
        <v>635.38732394366195</v>
      </c>
      <c r="R28" s="1039">
        <v>962.4</v>
      </c>
      <c r="S28" s="830"/>
      <c r="T28" s="830"/>
      <c r="U28" s="830"/>
      <c r="V28" s="993">
        <v>0.37616223657735887</v>
      </c>
      <c r="W28" s="993">
        <v>0.20794592114088034</v>
      </c>
      <c r="X28" s="993">
        <v>0.41589184228176068</v>
      </c>
      <c r="Y28" s="993">
        <v>0.33025641025641028</v>
      </c>
      <c r="Z28" s="993">
        <v>0.62358974358974351</v>
      </c>
      <c r="AA28" s="993">
        <v>2.3589743589743587E-2</v>
      </c>
      <c r="AB28" s="993">
        <v>1.9487179487179485E-2</v>
      </c>
      <c r="AC28" s="993">
        <v>3.0769230769230769E-3</v>
      </c>
      <c r="AD28" s="993">
        <v>0.33025641025641028</v>
      </c>
      <c r="AE28" s="993">
        <v>0.62358974358974351</v>
      </c>
      <c r="AF28" s="993">
        <v>2.3589743589743587E-2</v>
      </c>
      <c r="AG28" s="993">
        <v>1.9487179487179485E-2</v>
      </c>
      <c r="AH28" s="993">
        <v>3.0769230769230769E-3</v>
      </c>
      <c r="AI28" s="993">
        <v>0.16666666666666666</v>
      </c>
      <c r="AJ28" s="993">
        <v>0.33333333333333331</v>
      </c>
      <c r="AK28" s="993">
        <v>0.01</v>
      </c>
      <c r="AL28" s="993">
        <v>0.02</v>
      </c>
      <c r="AM28" s="993">
        <v>0.15</v>
      </c>
      <c r="AN28" s="993">
        <v>0.3</v>
      </c>
      <c r="AO28" s="993">
        <v>0.01</v>
      </c>
      <c r="AP28" s="993">
        <v>0.01</v>
      </c>
    </row>
    <row r="29" spans="1:42">
      <c r="A29" s="829" t="s">
        <v>779</v>
      </c>
      <c r="B29" s="838" t="s">
        <v>808</v>
      </c>
      <c r="C29" s="838" t="s">
        <v>1524</v>
      </c>
      <c r="D29" s="830"/>
      <c r="E29" s="830"/>
      <c r="F29" s="830">
        <v>1200</v>
      </c>
      <c r="G29" s="830">
        <v>1413</v>
      </c>
      <c r="H29" s="830"/>
      <c r="I29" s="830"/>
      <c r="J29" s="830">
        <v>1766</v>
      </c>
      <c r="K29" s="830">
        <v>1324.5</v>
      </c>
      <c r="L29" s="830">
        <v>1412.8000000000002</v>
      </c>
      <c r="M29" s="1039">
        <v>1380.2514598540147</v>
      </c>
      <c r="N29" s="830"/>
      <c r="O29" s="839">
        <v>1380.2514598540147</v>
      </c>
      <c r="P29" s="839">
        <v>1332.4949698189134</v>
      </c>
      <c r="Q29" s="839">
        <v>932.74647887323931</v>
      </c>
      <c r="R29" s="839">
        <v>1412.8000000000002</v>
      </c>
      <c r="S29" s="830">
        <v>303</v>
      </c>
      <c r="T29" s="830">
        <v>519</v>
      </c>
      <c r="U29" s="830">
        <v>822</v>
      </c>
      <c r="V29" s="831">
        <v>0.63138686131386856</v>
      </c>
      <c r="W29" s="993">
        <v>0.12287104622871048</v>
      </c>
      <c r="X29" s="993">
        <v>0.24574209245742096</v>
      </c>
      <c r="Y29" s="993">
        <v>0.33025641025641028</v>
      </c>
      <c r="Z29" s="993">
        <v>0.62358974358974351</v>
      </c>
      <c r="AA29" s="993">
        <v>2.3589743589743587E-2</v>
      </c>
      <c r="AB29" s="993">
        <v>1.9487179487179485E-2</v>
      </c>
      <c r="AC29" s="993">
        <v>3.0769230769230769E-3</v>
      </c>
      <c r="AD29" s="993">
        <v>0.33025641025641028</v>
      </c>
      <c r="AE29" s="993">
        <v>0.62358974358974351</v>
      </c>
      <c r="AF29" s="993">
        <v>2.3589743589743587E-2</v>
      </c>
      <c r="AG29" s="993">
        <v>1.9487179487179485E-2</v>
      </c>
      <c r="AH29" s="993">
        <v>3.0769230769230769E-3</v>
      </c>
      <c r="AI29" s="993">
        <v>0.16666666666666666</v>
      </c>
      <c r="AJ29" s="993">
        <v>0.33333333333333331</v>
      </c>
      <c r="AK29" s="993">
        <v>0.01</v>
      </c>
      <c r="AL29" s="993">
        <v>0.02</v>
      </c>
      <c r="AM29" s="993">
        <v>0.15</v>
      </c>
      <c r="AN29" s="993">
        <v>0.3</v>
      </c>
      <c r="AO29" s="993">
        <v>0.01</v>
      </c>
      <c r="AP29" s="993">
        <v>0.01</v>
      </c>
    </row>
    <row r="30" spans="1:42">
      <c r="A30" s="829" t="s">
        <v>783</v>
      </c>
      <c r="B30" s="838" t="s">
        <v>439</v>
      </c>
      <c r="C30" s="838" t="s">
        <v>1523</v>
      </c>
      <c r="D30" s="830"/>
      <c r="E30" s="830"/>
      <c r="F30" s="830">
        <v>1780</v>
      </c>
      <c r="G30" s="830">
        <v>1708</v>
      </c>
      <c r="H30" s="830">
        <v>1104.8956273074921</v>
      </c>
      <c r="I30" s="830"/>
      <c r="J30" s="830">
        <v>2136</v>
      </c>
      <c r="K30" s="830">
        <v>1602</v>
      </c>
      <c r="L30" s="830">
        <v>1708.8000000000002</v>
      </c>
      <c r="M30" s="1039">
        <v>1693.8684326710818</v>
      </c>
      <c r="N30" s="830"/>
      <c r="O30" s="839">
        <v>1693.8684326710818</v>
      </c>
      <c r="P30" s="839">
        <v>1611.6700201207243</v>
      </c>
      <c r="Q30" s="839">
        <v>1128.1690140845069</v>
      </c>
      <c r="R30" s="839">
        <v>1708.8000000000002</v>
      </c>
      <c r="S30" s="830">
        <v>570</v>
      </c>
      <c r="T30" s="830">
        <v>3507</v>
      </c>
      <c r="U30" s="830">
        <v>4077</v>
      </c>
      <c r="V30" s="831">
        <v>0.86019131714495956</v>
      </c>
      <c r="W30" s="993">
        <v>4.6602894285013477E-2</v>
      </c>
      <c r="X30" s="993">
        <v>9.3205788570026954E-2</v>
      </c>
      <c r="Y30" s="993">
        <v>0.33025641025641028</v>
      </c>
      <c r="Z30" s="993">
        <v>0.62358974358974351</v>
      </c>
      <c r="AA30" s="993">
        <v>2.3589743589743587E-2</v>
      </c>
      <c r="AB30" s="993">
        <v>1.9487179487179485E-2</v>
      </c>
      <c r="AC30" s="993">
        <v>3.0769230769230769E-3</v>
      </c>
      <c r="AD30" s="993">
        <v>0.33025641025641028</v>
      </c>
      <c r="AE30" s="993">
        <v>0.62358974358974351</v>
      </c>
      <c r="AF30" s="993">
        <v>2.3589743589743587E-2</v>
      </c>
      <c r="AG30" s="993">
        <v>1.9487179487179485E-2</v>
      </c>
      <c r="AH30" s="993">
        <v>3.0769230769230769E-3</v>
      </c>
      <c r="AI30" s="993">
        <v>0.16666666666666666</v>
      </c>
      <c r="AJ30" s="993">
        <v>0.33333333333333331</v>
      </c>
      <c r="AK30" s="993">
        <v>0.01</v>
      </c>
      <c r="AL30" s="993">
        <v>0.02</v>
      </c>
      <c r="AM30" s="993">
        <v>0.15</v>
      </c>
      <c r="AN30" s="993">
        <v>0.3</v>
      </c>
      <c r="AO30" s="993">
        <v>0.01</v>
      </c>
      <c r="AP30" s="993">
        <v>0.01</v>
      </c>
    </row>
    <row r="31" spans="1:42">
      <c r="A31" s="829" t="s">
        <v>1500</v>
      </c>
      <c r="B31" s="838" t="s">
        <v>392</v>
      </c>
      <c r="C31" s="838" t="s">
        <v>868</v>
      </c>
      <c r="D31" s="830">
        <v>886</v>
      </c>
      <c r="E31" s="830">
        <v>611</v>
      </c>
      <c r="F31" s="830">
        <v>950</v>
      </c>
      <c r="G31" s="830">
        <v>994</v>
      </c>
      <c r="H31" s="830">
        <v>721.30349910602126</v>
      </c>
      <c r="I31" s="830">
        <v>997</v>
      </c>
      <c r="J31" s="830">
        <v>1242</v>
      </c>
      <c r="K31" s="830">
        <v>931.5</v>
      </c>
      <c r="L31" s="830">
        <v>993.6</v>
      </c>
      <c r="M31" s="1039">
        <v>961.14311282283643</v>
      </c>
      <c r="N31" s="830"/>
      <c r="O31" s="839">
        <v>961.14311282283643</v>
      </c>
      <c r="P31" s="839">
        <v>937.12273641851107</v>
      </c>
      <c r="Q31" s="839">
        <v>655.9859154929577</v>
      </c>
      <c r="R31" s="839">
        <v>993.59999999999991</v>
      </c>
      <c r="S31" s="830">
        <v>2307</v>
      </c>
      <c r="T31" s="830">
        <v>2107</v>
      </c>
      <c r="U31" s="830">
        <v>4414</v>
      </c>
      <c r="V31" s="831">
        <v>0.47734481196193929</v>
      </c>
      <c r="W31" s="993">
        <v>0.1742183960126869</v>
      </c>
      <c r="X31" s="993">
        <v>0.34843679202537381</v>
      </c>
      <c r="Y31" s="993">
        <v>0.33025641025641028</v>
      </c>
      <c r="Z31" s="993">
        <v>0.62358974358974351</v>
      </c>
      <c r="AA31" s="993">
        <v>2.3589743589743587E-2</v>
      </c>
      <c r="AB31" s="993">
        <v>1.9487179487179485E-2</v>
      </c>
      <c r="AC31" s="993">
        <v>3.0769230769230769E-3</v>
      </c>
      <c r="AD31" s="993">
        <v>0.33025641025641028</v>
      </c>
      <c r="AE31" s="993">
        <v>0.62358974358974351</v>
      </c>
      <c r="AF31" s="993">
        <v>2.3589743589743587E-2</v>
      </c>
      <c r="AG31" s="993">
        <v>1.9487179487179485E-2</v>
      </c>
      <c r="AH31" s="993">
        <v>3.0769230769230769E-3</v>
      </c>
      <c r="AI31" s="993">
        <v>0.16666666666666666</v>
      </c>
      <c r="AJ31" s="993">
        <v>0.33333333333333331</v>
      </c>
      <c r="AK31" s="993">
        <v>0.01</v>
      </c>
      <c r="AL31" s="993">
        <v>0.02</v>
      </c>
      <c r="AM31" s="993">
        <v>0.15</v>
      </c>
      <c r="AN31" s="993">
        <v>0.3</v>
      </c>
      <c r="AO31" s="993">
        <v>0.01</v>
      </c>
      <c r="AP31" s="993">
        <v>0.01</v>
      </c>
    </row>
    <row r="32" spans="1:42">
      <c r="A32" s="829" t="s">
        <v>1496</v>
      </c>
      <c r="B32" s="838" t="s">
        <v>1518</v>
      </c>
      <c r="C32" s="838" t="s">
        <v>1525</v>
      </c>
      <c r="D32" s="830">
        <v>1175</v>
      </c>
      <c r="E32" s="830">
        <v>762</v>
      </c>
      <c r="F32" s="830"/>
      <c r="G32" s="830"/>
      <c r="H32" s="830"/>
      <c r="I32" s="830"/>
      <c r="J32" s="830">
        <v>1644</v>
      </c>
      <c r="K32" s="830">
        <v>1233</v>
      </c>
      <c r="L32" s="830">
        <v>1315.2</v>
      </c>
      <c r="M32" s="1039">
        <v>1254.5956386292835</v>
      </c>
      <c r="N32" s="830"/>
      <c r="O32" s="839">
        <v>1254.5956386292835</v>
      </c>
      <c r="P32" s="839">
        <v>1240.4426559356136</v>
      </c>
      <c r="Q32" s="839">
        <v>868.30985915492954</v>
      </c>
      <c r="R32" s="839">
        <v>1315.2</v>
      </c>
      <c r="S32" s="830"/>
      <c r="T32" s="830"/>
      <c r="U32" s="830"/>
      <c r="V32" s="993">
        <v>0.26272066458982346</v>
      </c>
      <c r="W32" s="993">
        <v>0.24575977847005884</v>
      </c>
      <c r="X32" s="993">
        <v>0.49151955694011767</v>
      </c>
      <c r="Y32" s="993">
        <v>0.33025641025641028</v>
      </c>
      <c r="Z32" s="993">
        <v>0.62358974358974351</v>
      </c>
      <c r="AA32" s="993">
        <v>2.3589743589743587E-2</v>
      </c>
      <c r="AB32" s="993">
        <v>1.9487179487179485E-2</v>
      </c>
      <c r="AC32" s="993">
        <v>3.0769230769230769E-3</v>
      </c>
      <c r="AD32" s="993">
        <v>0.33025641025641028</v>
      </c>
      <c r="AE32" s="993">
        <v>0.62358974358974351</v>
      </c>
      <c r="AF32" s="993">
        <v>2.3589743589743587E-2</v>
      </c>
      <c r="AG32" s="993">
        <v>1.9487179487179485E-2</v>
      </c>
      <c r="AH32" s="993">
        <v>3.0769230769230769E-3</v>
      </c>
      <c r="AI32" s="993">
        <v>0.16666666666666666</v>
      </c>
      <c r="AJ32" s="993">
        <v>0.33333333333333331</v>
      </c>
      <c r="AK32" s="993">
        <v>0.01</v>
      </c>
      <c r="AL32" s="993">
        <v>0.02</v>
      </c>
      <c r="AM32" s="993">
        <v>0.15</v>
      </c>
      <c r="AN32" s="993">
        <v>0.3</v>
      </c>
      <c r="AO32" s="993">
        <v>0.01</v>
      </c>
      <c r="AP32" s="993">
        <v>0.01</v>
      </c>
    </row>
    <row r="33" spans="1:42">
      <c r="A33" s="829" t="s">
        <v>1501</v>
      </c>
      <c r="B33" s="838" t="s">
        <v>511</v>
      </c>
      <c r="C33" s="838" t="s">
        <v>868</v>
      </c>
      <c r="D33" s="830">
        <v>870</v>
      </c>
      <c r="E33" s="830">
        <v>674</v>
      </c>
      <c r="F33" s="830">
        <v>800</v>
      </c>
      <c r="G33" s="830">
        <v>882</v>
      </c>
      <c r="H33" s="830"/>
      <c r="I33" s="830">
        <v>811</v>
      </c>
      <c r="J33" s="830">
        <v>1103</v>
      </c>
      <c r="K33" s="830">
        <v>827.25</v>
      </c>
      <c r="L33" s="830">
        <v>882.40000000000009</v>
      </c>
      <c r="M33" s="1039">
        <v>827.25</v>
      </c>
      <c r="N33" s="830"/>
      <c r="O33" s="839">
        <v>827.25</v>
      </c>
      <c r="P33" s="839">
        <v>832.24346076458755</v>
      </c>
      <c r="Q33" s="839">
        <v>582.57042253521126</v>
      </c>
      <c r="R33" s="839">
        <v>882.4000000000002</v>
      </c>
      <c r="S33" s="830">
        <v>54</v>
      </c>
      <c r="T33" s="830">
        <v>0</v>
      </c>
      <c r="U33" s="830">
        <v>54</v>
      </c>
      <c r="V33" s="831">
        <v>0</v>
      </c>
      <c r="W33" s="993">
        <v>0.33333333333333331</v>
      </c>
      <c r="X33" s="993">
        <v>0.66666666666666663</v>
      </c>
      <c r="Y33" s="993">
        <v>0.33025641025641028</v>
      </c>
      <c r="Z33" s="993">
        <v>0.62358974358974351</v>
      </c>
      <c r="AA33" s="993">
        <v>2.3589743589743587E-2</v>
      </c>
      <c r="AB33" s="993">
        <v>1.9487179487179485E-2</v>
      </c>
      <c r="AC33" s="993">
        <v>3.0769230769230769E-3</v>
      </c>
      <c r="AD33" s="993">
        <v>0.33025641025641028</v>
      </c>
      <c r="AE33" s="993">
        <v>0.62358974358974351</v>
      </c>
      <c r="AF33" s="993">
        <v>2.3589743589743587E-2</v>
      </c>
      <c r="AG33" s="993">
        <v>1.9487179487179485E-2</v>
      </c>
      <c r="AH33" s="993">
        <v>3.0769230769230769E-3</v>
      </c>
      <c r="AI33" s="993">
        <v>0.16666666666666666</v>
      </c>
      <c r="AJ33" s="993">
        <v>0.33333333333333331</v>
      </c>
      <c r="AK33" s="993">
        <v>0.01</v>
      </c>
      <c r="AL33" s="993">
        <v>0.02</v>
      </c>
      <c r="AM33" s="993">
        <v>0.15</v>
      </c>
      <c r="AN33" s="993">
        <v>0.3</v>
      </c>
      <c r="AO33" s="993">
        <v>0.01</v>
      </c>
      <c r="AP33" s="993">
        <v>0.01</v>
      </c>
    </row>
    <row r="34" spans="1:42">
      <c r="A34" s="829" t="s">
        <v>777</v>
      </c>
      <c r="B34" s="838" t="s">
        <v>504</v>
      </c>
      <c r="C34" s="838" t="s">
        <v>868</v>
      </c>
      <c r="D34" s="830">
        <v>1388</v>
      </c>
      <c r="E34" s="830">
        <v>858</v>
      </c>
      <c r="F34" s="830">
        <v>1600</v>
      </c>
      <c r="G34" s="830">
        <v>1513</v>
      </c>
      <c r="H34" s="830">
        <v>1600.4148414881086</v>
      </c>
      <c r="I34" s="830">
        <v>1565</v>
      </c>
      <c r="J34" s="830">
        <v>1891</v>
      </c>
      <c r="K34" s="830">
        <v>1418.25</v>
      </c>
      <c r="L34" s="830">
        <v>1512.8000000000002</v>
      </c>
      <c r="M34" s="1039">
        <v>1480.0917769376183</v>
      </c>
      <c r="N34" s="830"/>
      <c r="O34" s="839">
        <v>1480.0917769376183</v>
      </c>
      <c r="P34" s="839">
        <v>1426.8108651911468</v>
      </c>
      <c r="Q34" s="839">
        <v>998.76760563380276</v>
      </c>
      <c r="R34" s="839">
        <v>1512.8000000000002</v>
      </c>
      <c r="S34" s="830">
        <v>183</v>
      </c>
      <c r="T34" s="830">
        <v>346</v>
      </c>
      <c r="U34" s="830">
        <v>529</v>
      </c>
      <c r="V34" s="831">
        <v>0.65406427221172025</v>
      </c>
      <c r="W34" s="993">
        <v>0.11531190926275992</v>
      </c>
      <c r="X34" s="993">
        <v>0.23062381852551983</v>
      </c>
      <c r="Y34" s="993">
        <v>0.33025641025641028</v>
      </c>
      <c r="Z34" s="993">
        <v>0.62358974358974351</v>
      </c>
      <c r="AA34" s="993">
        <v>2.3589743589743587E-2</v>
      </c>
      <c r="AB34" s="993">
        <v>1.9487179487179485E-2</v>
      </c>
      <c r="AC34" s="993">
        <v>3.0769230769230769E-3</v>
      </c>
      <c r="AD34" s="993">
        <v>0.33025641025641028</v>
      </c>
      <c r="AE34" s="993">
        <v>0.62358974358974351</v>
      </c>
      <c r="AF34" s="993">
        <v>2.3589743589743587E-2</v>
      </c>
      <c r="AG34" s="993">
        <v>1.9487179487179485E-2</v>
      </c>
      <c r="AH34" s="993">
        <v>3.0769230769230769E-3</v>
      </c>
      <c r="AI34" s="993">
        <v>0.16666666666666666</v>
      </c>
      <c r="AJ34" s="993">
        <v>0.33333333333333331</v>
      </c>
      <c r="AK34" s="993">
        <v>0.01</v>
      </c>
      <c r="AL34" s="993">
        <v>0.02</v>
      </c>
      <c r="AM34" s="993">
        <v>0.15</v>
      </c>
      <c r="AN34" s="993">
        <v>0.3</v>
      </c>
      <c r="AO34" s="993">
        <v>0.01</v>
      </c>
      <c r="AP34" s="993">
        <v>0.01</v>
      </c>
    </row>
    <row r="35" spans="1:42">
      <c r="A35" s="829" t="s">
        <v>1505</v>
      </c>
      <c r="B35" s="838" t="s">
        <v>1519</v>
      </c>
      <c r="C35" s="838" t="s">
        <v>1526</v>
      </c>
      <c r="D35" s="830"/>
      <c r="E35" s="830"/>
      <c r="F35" s="830">
        <v>1702</v>
      </c>
      <c r="G35" s="830">
        <v>1733</v>
      </c>
      <c r="H35" s="830"/>
      <c r="I35" s="830"/>
      <c r="J35" s="830">
        <v>2166</v>
      </c>
      <c r="K35" s="830">
        <v>1624.5</v>
      </c>
      <c r="L35" s="830">
        <v>1732.8000000000002</v>
      </c>
      <c r="M35" s="1039">
        <v>1717.2900373599005</v>
      </c>
      <c r="N35" s="830"/>
      <c r="O35" s="839">
        <v>1717.2900373599005</v>
      </c>
      <c r="P35" s="839">
        <v>1634.3058350100603</v>
      </c>
      <c r="Q35" s="839">
        <v>1144.0140845070421</v>
      </c>
      <c r="R35" s="839">
        <v>1732.8</v>
      </c>
      <c r="S35" s="830">
        <v>345</v>
      </c>
      <c r="T35" s="830">
        <v>2064</v>
      </c>
      <c r="U35" s="830">
        <v>2409</v>
      </c>
      <c r="V35" s="831">
        <v>0.85678704856787047</v>
      </c>
      <c r="W35" s="993">
        <v>4.7737650477376506E-2</v>
      </c>
      <c r="X35" s="993">
        <v>9.5475300954753012E-2</v>
      </c>
      <c r="Y35" s="993">
        <v>0.33025641025641028</v>
      </c>
      <c r="Z35" s="993">
        <v>0.62358974358974351</v>
      </c>
      <c r="AA35" s="993">
        <v>2.3589743589743587E-2</v>
      </c>
      <c r="AB35" s="993">
        <v>1.9487179487179485E-2</v>
      </c>
      <c r="AC35" s="993">
        <v>3.0769230769230769E-3</v>
      </c>
      <c r="AD35" s="993">
        <v>0.33025641025641028</v>
      </c>
      <c r="AE35" s="993">
        <v>0.62358974358974351</v>
      </c>
      <c r="AF35" s="993">
        <v>2.3589743589743587E-2</v>
      </c>
      <c r="AG35" s="993">
        <v>1.9487179487179485E-2</v>
      </c>
      <c r="AH35" s="993">
        <v>3.0769230769230769E-3</v>
      </c>
      <c r="AI35" s="993">
        <v>0.16666666666666666</v>
      </c>
      <c r="AJ35" s="993">
        <v>0.33333333333333331</v>
      </c>
      <c r="AK35" s="993">
        <v>0.01</v>
      </c>
      <c r="AL35" s="993">
        <v>0.02</v>
      </c>
      <c r="AM35" s="993">
        <v>0.15</v>
      </c>
      <c r="AN35" s="993">
        <v>0.3</v>
      </c>
      <c r="AO35" s="993">
        <v>0.01</v>
      </c>
      <c r="AP35" s="993">
        <v>0.01</v>
      </c>
    </row>
    <row r="36" spans="1:42">
      <c r="A36" s="829" t="s">
        <v>775</v>
      </c>
      <c r="B36" s="838" t="s">
        <v>434</v>
      </c>
      <c r="C36" s="838" t="s">
        <v>868</v>
      </c>
      <c r="D36" s="830">
        <v>1394</v>
      </c>
      <c r="E36" s="830">
        <v>884</v>
      </c>
      <c r="F36" s="830">
        <v>1300</v>
      </c>
      <c r="G36" s="830">
        <v>1508</v>
      </c>
      <c r="H36" s="830">
        <v>1285.9045149506155</v>
      </c>
      <c r="I36" s="830">
        <v>1539</v>
      </c>
      <c r="J36" s="830">
        <v>1886</v>
      </c>
      <c r="K36" s="830">
        <v>1414.5</v>
      </c>
      <c r="L36" s="830">
        <v>1508.8000000000002</v>
      </c>
      <c r="M36" s="1039">
        <v>1503.1895519680754</v>
      </c>
      <c r="N36" s="830"/>
      <c r="O36" s="839">
        <v>1503.1895519680754</v>
      </c>
      <c r="P36" s="839">
        <v>1423.0382293762575</v>
      </c>
      <c r="Q36" s="839">
        <v>996.12676056338023</v>
      </c>
      <c r="R36" s="839">
        <v>1508.8000000000002</v>
      </c>
      <c r="S36" s="830">
        <v>328</v>
      </c>
      <c r="T36" s="830">
        <v>5185</v>
      </c>
      <c r="U36" s="830">
        <v>5513</v>
      </c>
      <c r="V36" s="831">
        <v>0.94050426265191367</v>
      </c>
      <c r="W36" s="993">
        <v>1.983191244936211E-2</v>
      </c>
      <c r="X36" s="993">
        <v>3.966382489872422E-2</v>
      </c>
      <c r="Y36" s="993">
        <v>0.33025641025641028</v>
      </c>
      <c r="Z36" s="993">
        <v>0.62358974358974351</v>
      </c>
      <c r="AA36" s="993">
        <v>2.3589743589743587E-2</v>
      </c>
      <c r="AB36" s="993">
        <v>1.9487179487179485E-2</v>
      </c>
      <c r="AC36" s="993">
        <v>3.0769230769230769E-3</v>
      </c>
      <c r="AD36" s="993">
        <v>0.33025641025641028</v>
      </c>
      <c r="AE36" s="993">
        <v>0.62358974358974351</v>
      </c>
      <c r="AF36" s="993">
        <v>2.3589743589743587E-2</v>
      </c>
      <c r="AG36" s="993">
        <v>1.9487179487179485E-2</v>
      </c>
      <c r="AH36" s="993">
        <v>3.0769230769230769E-3</v>
      </c>
      <c r="AI36" s="993">
        <v>0.16666666666666666</v>
      </c>
      <c r="AJ36" s="993">
        <v>0.33333333333333331</v>
      </c>
      <c r="AK36" s="993">
        <v>0.01</v>
      </c>
      <c r="AL36" s="993">
        <v>0.02</v>
      </c>
      <c r="AM36" s="993">
        <v>0.15</v>
      </c>
      <c r="AN36" s="993">
        <v>0.3</v>
      </c>
      <c r="AO36" s="993">
        <v>0.01</v>
      </c>
      <c r="AP36" s="993">
        <v>0.01</v>
      </c>
    </row>
    <row r="37" spans="1:42">
      <c r="A37" s="829" t="s">
        <v>776</v>
      </c>
      <c r="B37" s="838" t="s">
        <v>440</v>
      </c>
      <c r="C37" s="838" t="s">
        <v>868</v>
      </c>
      <c r="D37" s="830">
        <v>860</v>
      </c>
      <c r="E37" s="830">
        <v>639</v>
      </c>
      <c r="F37" s="830">
        <v>950</v>
      </c>
      <c r="G37" s="830">
        <v>974</v>
      </c>
      <c r="H37" s="830">
        <v>695.79000084882443</v>
      </c>
      <c r="I37" s="830">
        <v>879</v>
      </c>
      <c r="J37" s="830">
        <v>1218</v>
      </c>
      <c r="K37" s="830">
        <v>913.5</v>
      </c>
      <c r="L37" s="830">
        <v>974.40000000000009</v>
      </c>
      <c r="M37" s="1039">
        <v>916.45631067961176</v>
      </c>
      <c r="N37" s="830">
        <v>793.86500000000001</v>
      </c>
      <c r="O37" s="839">
        <v>916.45631067961176</v>
      </c>
      <c r="P37" s="839">
        <v>919.0140845070423</v>
      </c>
      <c r="Q37" s="839">
        <v>643.30985915492954</v>
      </c>
      <c r="R37" s="839">
        <v>974.40000000000009</v>
      </c>
      <c r="S37" s="830">
        <v>392</v>
      </c>
      <c r="T37" s="830">
        <v>20</v>
      </c>
      <c r="U37" s="830">
        <v>412</v>
      </c>
      <c r="V37" s="831">
        <v>4.8543689320388349E-2</v>
      </c>
      <c r="W37" s="993">
        <v>0.31715210355987056</v>
      </c>
      <c r="X37" s="993">
        <v>0.63430420711974111</v>
      </c>
      <c r="Y37" s="993">
        <v>0.33025641025641028</v>
      </c>
      <c r="Z37" s="993">
        <v>0.62358974358974351</v>
      </c>
      <c r="AA37" s="993">
        <v>2.3589743589743587E-2</v>
      </c>
      <c r="AB37" s="993">
        <v>1.9487179487179485E-2</v>
      </c>
      <c r="AC37" s="993">
        <v>3.0769230769230769E-3</v>
      </c>
      <c r="AD37" s="993">
        <v>0.33025641025641028</v>
      </c>
      <c r="AE37" s="993">
        <v>0.62358974358974351</v>
      </c>
      <c r="AF37" s="993">
        <v>2.3589743589743587E-2</v>
      </c>
      <c r="AG37" s="993">
        <v>1.9487179487179485E-2</v>
      </c>
      <c r="AH37" s="993">
        <v>3.0769230769230769E-3</v>
      </c>
      <c r="AI37" s="993">
        <v>0.16666666666666666</v>
      </c>
      <c r="AJ37" s="993">
        <v>0.33333333333333331</v>
      </c>
      <c r="AK37" s="993">
        <v>0.01</v>
      </c>
      <c r="AL37" s="993">
        <v>0.02</v>
      </c>
      <c r="AM37" s="993">
        <v>0.15</v>
      </c>
      <c r="AN37" s="993">
        <v>0.3</v>
      </c>
      <c r="AO37" s="993">
        <v>0.01</v>
      </c>
      <c r="AP37" s="993">
        <v>0.01</v>
      </c>
    </row>
    <row r="38" spans="1:42">
      <c r="A38" s="829" t="s">
        <v>280</v>
      </c>
      <c r="B38" s="838" t="s">
        <v>336</v>
      </c>
      <c r="C38" s="838" t="s">
        <v>868</v>
      </c>
      <c r="D38" s="830">
        <v>922</v>
      </c>
      <c r="E38" s="830">
        <v>620</v>
      </c>
      <c r="F38" s="830">
        <v>950</v>
      </c>
      <c r="G38" s="830">
        <v>1173</v>
      </c>
      <c r="H38" s="830">
        <v>791.56706815280722</v>
      </c>
      <c r="I38" s="830">
        <v>1121</v>
      </c>
      <c r="J38" s="830">
        <v>1467</v>
      </c>
      <c r="K38" s="830">
        <v>1100.25</v>
      </c>
      <c r="L38" s="830">
        <v>1173.6000000000001</v>
      </c>
      <c r="M38" s="830">
        <v>1100.7528564899453</v>
      </c>
      <c r="N38" s="1039">
        <v>975</v>
      </c>
      <c r="O38" s="839">
        <v>975</v>
      </c>
      <c r="P38" s="839">
        <v>975.53832726584085</v>
      </c>
      <c r="Q38" s="839">
        <v>682.87682908608861</v>
      </c>
      <c r="R38" s="839">
        <v>1039.5248972133393</v>
      </c>
      <c r="S38" s="830">
        <v>2173</v>
      </c>
      <c r="T38" s="830">
        <v>15</v>
      </c>
      <c r="U38" s="830">
        <v>2188</v>
      </c>
      <c r="V38" s="831">
        <v>6.855575868372943E-3</v>
      </c>
      <c r="W38" s="831">
        <v>0.36415680652670912</v>
      </c>
      <c r="X38" s="831">
        <v>0.62898761760491795</v>
      </c>
      <c r="Y38" s="993">
        <v>0.33025641025641028</v>
      </c>
      <c r="Z38" s="993">
        <v>0.62358974358974351</v>
      </c>
      <c r="AA38" s="993">
        <v>2.3589743589743587E-2</v>
      </c>
      <c r="AB38" s="993">
        <v>1.9487179487179485E-2</v>
      </c>
      <c r="AC38" s="993">
        <v>3.0769230769230769E-3</v>
      </c>
      <c r="AD38" s="993">
        <v>0.33025641025641028</v>
      </c>
      <c r="AE38" s="993">
        <v>0.62358974358974351</v>
      </c>
      <c r="AF38" s="993">
        <v>2.3589743589743587E-2</v>
      </c>
      <c r="AG38" s="993">
        <v>1.9487179487179485E-2</v>
      </c>
      <c r="AH38" s="993">
        <v>3.0769230769230769E-3</v>
      </c>
      <c r="AI38" s="831">
        <v>0.1086918196547253</v>
      </c>
      <c r="AJ38" s="831">
        <v>0.18773728095277209</v>
      </c>
      <c r="AK38" s="831">
        <v>7.1896185149331771E-2</v>
      </c>
      <c r="AL38" s="831">
        <v>0.12418224622321725</v>
      </c>
      <c r="AM38" s="831">
        <v>0.18485003342640358</v>
      </c>
      <c r="AN38" s="831">
        <v>0.31928109005573485</v>
      </c>
      <c r="AO38" s="831">
        <v>2.2408963585434172E-3</v>
      </c>
      <c r="AP38" s="831">
        <v>1.1204481792717086E-3</v>
      </c>
    </row>
    <row r="39" spans="1:42">
      <c r="A39" s="829" t="s">
        <v>787</v>
      </c>
      <c r="B39" s="838" t="s">
        <v>1520</v>
      </c>
      <c r="C39" s="838" t="s">
        <v>1524</v>
      </c>
      <c r="D39" s="830"/>
      <c r="E39" s="830"/>
      <c r="F39" s="830">
        <v>1355</v>
      </c>
      <c r="G39" s="830">
        <v>1522</v>
      </c>
      <c r="H39" s="830"/>
      <c r="I39" s="830"/>
      <c r="J39" s="830">
        <v>1903</v>
      </c>
      <c r="K39" s="830">
        <v>1427.25</v>
      </c>
      <c r="L39" s="830">
        <v>1522.4</v>
      </c>
      <c r="M39" s="1039">
        <v>1505.7640251021601</v>
      </c>
      <c r="N39" s="830"/>
      <c r="O39" s="839">
        <v>1505.7640251021601</v>
      </c>
      <c r="P39" s="839">
        <v>1435.8651911468812</v>
      </c>
      <c r="Q39" s="839">
        <v>1005.1056338028168</v>
      </c>
      <c r="R39" s="839">
        <v>1522.4</v>
      </c>
      <c r="S39" s="830">
        <v>599</v>
      </c>
      <c r="T39" s="830">
        <v>2827</v>
      </c>
      <c r="U39" s="830">
        <v>3426</v>
      </c>
      <c r="V39" s="831">
        <v>0.82516053706946879</v>
      </c>
      <c r="W39" s="993">
        <v>5.8279820976843734E-2</v>
      </c>
      <c r="X39" s="993">
        <v>0.11655964195368747</v>
      </c>
      <c r="Y39" s="993">
        <v>0.33025641025641028</v>
      </c>
      <c r="Z39" s="993">
        <v>0.62358974358974351</v>
      </c>
      <c r="AA39" s="993">
        <v>2.3589743589743587E-2</v>
      </c>
      <c r="AB39" s="993">
        <v>1.9487179487179485E-2</v>
      </c>
      <c r="AC39" s="993">
        <v>3.0769230769230769E-3</v>
      </c>
      <c r="AD39" s="993">
        <v>0.33025641025641028</v>
      </c>
      <c r="AE39" s="993">
        <v>0.62358974358974351</v>
      </c>
      <c r="AF39" s="993">
        <v>2.3589743589743587E-2</v>
      </c>
      <c r="AG39" s="993">
        <v>1.9487179487179485E-2</v>
      </c>
      <c r="AH39" s="993">
        <v>3.0769230769230769E-3</v>
      </c>
      <c r="AI39" s="993">
        <v>0.16666666666666666</v>
      </c>
      <c r="AJ39" s="993">
        <v>0.33333333333333331</v>
      </c>
      <c r="AK39" s="993">
        <v>0.01</v>
      </c>
      <c r="AL39" s="993">
        <v>0.02</v>
      </c>
      <c r="AM39" s="993">
        <v>0.15</v>
      </c>
      <c r="AN39" s="993">
        <v>0.3</v>
      </c>
      <c r="AO39" s="993">
        <v>0.01</v>
      </c>
      <c r="AP39" s="993">
        <v>0.01</v>
      </c>
    </row>
    <row r="40" spans="1:42">
      <c r="A40" s="829" t="s">
        <v>784</v>
      </c>
      <c r="B40" s="838" t="s">
        <v>1521</v>
      </c>
      <c r="C40" s="838" t="s">
        <v>1524</v>
      </c>
      <c r="D40" s="830">
        <v>1400</v>
      </c>
      <c r="E40" s="830">
        <v>840</v>
      </c>
      <c r="F40" s="830">
        <v>1527</v>
      </c>
      <c r="G40" s="830">
        <v>1471</v>
      </c>
      <c r="H40" s="830"/>
      <c r="I40" s="830">
        <v>1478</v>
      </c>
      <c r="J40" s="830">
        <v>1839</v>
      </c>
      <c r="K40" s="830">
        <v>1379.25</v>
      </c>
      <c r="L40" s="830">
        <v>1471.2</v>
      </c>
      <c r="M40" s="1039">
        <v>1471.1871218487395</v>
      </c>
      <c r="N40" s="830"/>
      <c r="O40" s="839">
        <v>1471.1871218487395</v>
      </c>
      <c r="P40" s="839">
        <v>1387.5754527162978</v>
      </c>
      <c r="Q40" s="839">
        <v>971.30281690140839</v>
      </c>
      <c r="R40" s="839">
        <v>1471.2</v>
      </c>
      <c r="S40" s="830">
        <v>1</v>
      </c>
      <c r="T40" s="830">
        <v>7139</v>
      </c>
      <c r="U40" s="830">
        <v>7140</v>
      </c>
      <c r="V40" s="831">
        <v>0.99985994397759104</v>
      </c>
      <c r="W40" s="993">
        <v>4.6685340802987696E-5</v>
      </c>
      <c r="X40" s="993">
        <v>9.3370681605975392E-5</v>
      </c>
      <c r="Y40" s="993">
        <v>0.33025641025641028</v>
      </c>
      <c r="Z40" s="993">
        <v>0.62358974358974351</v>
      </c>
      <c r="AA40" s="993">
        <v>2.3589743589743587E-2</v>
      </c>
      <c r="AB40" s="993">
        <v>1.9487179487179485E-2</v>
      </c>
      <c r="AC40" s="993">
        <v>3.0769230769230769E-3</v>
      </c>
      <c r="AD40" s="993">
        <v>0.33025641025641028</v>
      </c>
      <c r="AE40" s="993">
        <v>0.62358974358974351</v>
      </c>
      <c r="AF40" s="993">
        <v>2.3589743589743587E-2</v>
      </c>
      <c r="AG40" s="993">
        <v>1.9487179487179485E-2</v>
      </c>
      <c r="AH40" s="993">
        <v>3.0769230769230769E-3</v>
      </c>
      <c r="AI40" s="993">
        <v>0.16666666666666666</v>
      </c>
      <c r="AJ40" s="993">
        <v>0.33333333333333331</v>
      </c>
      <c r="AK40" s="993">
        <v>0.01</v>
      </c>
      <c r="AL40" s="993">
        <v>0.02</v>
      </c>
      <c r="AM40" s="993">
        <v>0.15</v>
      </c>
      <c r="AN40" s="993">
        <v>0.3</v>
      </c>
      <c r="AO40" s="993">
        <v>0.01</v>
      </c>
      <c r="AP40" s="993">
        <v>0.01</v>
      </c>
    </row>
    <row r="41" spans="1:42">
      <c r="A41" s="829" t="s">
        <v>1497</v>
      </c>
      <c r="B41" s="909" t="s">
        <v>1675</v>
      </c>
      <c r="C41" s="838" t="s">
        <v>868</v>
      </c>
      <c r="D41" s="830">
        <v>788</v>
      </c>
      <c r="E41" s="830">
        <v>544</v>
      </c>
      <c r="F41" s="830"/>
      <c r="G41" s="830"/>
      <c r="H41" s="830"/>
      <c r="I41" s="830">
        <v>933</v>
      </c>
      <c r="J41" s="830">
        <v>1128</v>
      </c>
      <c r="K41" s="830">
        <v>846</v>
      </c>
      <c r="L41" s="830">
        <v>902.40000000000009</v>
      </c>
      <c r="M41" s="830">
        <v>867.21555014296314</v>
      </c>
      <c r="N41" s="1039">
        <v>863.67500000000007</v>
      </c>
      <c r="O41" s="839">
        <v>863.67500000000007</v>
      </c>
      <c r="P41" s="839">
        <v>847.63185697234996</v>
      </c>
      <c r="Q41" s="839">
        <v>593.34229988064499</v>
      </c>
      <c r="R41" s="839">
        <v>898.71580355255037</v>
      </c>
      <c r="S41" s="830"/>
      <c r="T41" s="830"/>
      <c r="U41" s="830"/>
      <c r="V41" s="993">
        <v>0.37616223657735887</v>
      </c>
      <c r="W41" s="993">
        <v>0.20794592114088034</v>
      </c>
      <c r="X41" s="993">
        <v>0.41589184228176068</v>
      </c>
      <c r="Y41" s="993">
        <v>0.33025641025641028</v>
      </c>
      <c r="Z41" s="993">
        <v>0.62358974358974351</v>
      </c>
      <c r="AA41" s="993">
        <v>2.3589743589743587E-2</v>
      </c>
      <c r="AB41" s="993">
        <v>1.9487179487179485E-2</v>
      </c>
      <c r="AC41" s="993">
        <v>3.0769230769230769E-3</v>
      </c>
      <c r="AD41" s="993">
        <v>0.33025641025641028</v>
      </c>
      <c r="AE41" s="993">
        <v>0.62358974358974351</v>
      </c>
      <c r="AF41" s="993">
        <v>2.3589743589743587E-2</v>
      </c>
      <c r="AG41" s="993">
        <v>1.9487179487179485E-2</v>
      </c>
      <c r="AH41" s="993">
        <v>3.0769230769230769E-3</v>
      </c>
      <c r="AI41" s="993">
        <v>0.16666666666666666</v>
      </c>
      <c r="AJ41" s="993">
        <v>0.33333333333333331</v>
      </c>
      <c r="AK41" s="993">
        <v>0.01</v>
      </c>
      <c r="AL41" s="993">
        <v>0.02</v>
      </c>
      <c r="AM41" s="993">
        <v>0.15</v>
      </c>
      <c r="AN41" s="993">
        <v>0.3</v>
      </c>
      <c r="AO41" s="993">
        <v>0.01</v>
      </c>
      <c r="AP41" s="993">
        <v>0.01</v>
      </c>
    </row>
    <row r="42" spans="1:42">
      <c r="A42" s="829" t="s">
        <v>534</v>
      </c>
      <c r="B42" s="838" t="s">
        <v>403</v>
      </c>
      <c r="C42" s="838" t="s">
        <v>1523</v>
      </c>
      <c r="D42" s="830">
        <v>1512</v>
      </c>
      <c r="E42" s="830">
        <v>913</v>
      </c>
      <c r="F42" s="830">
        <v>1437</v>
      </c>
      <c r="G42" s="830">
        <v>1437</v>
      </c>
      <c r="H42" s="830"/>
      <c r="I42" s="830"/>
      <c r="J42" s="830">
        <v>1796</v>
      </c>
      <c r="K42" s="830">
        <v>1347</v>
      </c>
      <c r="L42" s="830">
        <v>1436.8000000000002</v>
      </c>
      <c r="M42" s="830">
        <v>1400.6776920861469</v>
      </c>
      <c r="N42" s="1039">
        <v>1448.1100000000001</v>
      </c>
      <c r="O42" s="839">
        <v>1448.1100000000001</v>
      </c>
      <c r="P42" s="839">
        <v>1401.0207000021028</v>
      </c>
      <c r="Q42" s="839">
        <v>980.71449000147186</v>
      </c>
      <c r="R42" s="839">
        <v>1485.4555475222298</v>
      </c>
      <c r="S42" s="830">
        <v>25140</v>
      </c>
      <c r="T42" s="830">
        <v>37358</v>
      </c>
      <c r="U42" s="830">
        <v>62498</v>
      </c>
      <c r="V42" s="831">
        <v>0.59774712790809303</v>
      </c>
      <c r="W42" s="993">
        <v>0.13408429069730232</v>
      </c>
      <c r="X42" s="993">
        <v>0.26816858139460464</v>
      </c>
      <c r="Y42" s="831">
        <v>0.35110175594466575</v>
      </c>
      <c r="Z42" s="831">
        <v>0.63349952627961326</v>
      </c>
      <c r="AA42" s="831">
        <v>3.5869250296129188E-3</v>
      </c>
      <c r="AB42" s="831">
        <v>7.015032170692403E-3</v>
      </c>
      <c r="AC42" s="831">
        <v>4.7967605754156237E-3</v>
      </c>
      <c r="AD42" s="831">
        <v>0.23052126862412484</v>
      </c>
      <c r="AE42" s="831">
        <v>0.43526997305424803</v>
      </c>
      <c r="AF42" s="831">
        <v>0.32573586022333234</v>
      </c>
      <c r="AG42" s="831">
        <v>8.4728980982947712E-3</v>
      </c>
      <c r="AH42" s="831">
        <v>0</v>
      </c>
      <c r="AI42" s="831">
        <v>0.17084179104477612</v>
      </c>
      <c r="AJ42" s="831">
        <v>0.34168358208955224</v>
      </c>
      <c r="AK42" s="831">
        <v>7.1184079601990108E-3</v>
      </c>
      <c r="AL42" s="831">
        <v>1.4236815920398022E-2</v>
      </c>
      <c r="AM42" s="831">
        <v>0.14870646766169154</v>
      </c>
      <c r="AN42" s="831">
        <v>0.29741293532338309</v>
      </c>
      <c r="AO42" s="993">
        <v>0.01</v>
      </c>
      <c r="AP42" s="993">
        <v>0.01</v>
      </c>
    </row>
    <row r="43" spans="1:42" s="833" customFormat="1">
      <c r="A43" s="834" t="s">
        <v>1506</v>
      </c>
      <c r="B43" s="834"/>
      <c r="C43" s="834"/>
      <c r="D43" s="835"/>
      <c r="E43" s="835"/>
      <c r="F43" s="835"/>
      <c r="G43" s="835"/>
      <c r="H43" s="835"/>
      <c r="I43" s="835"/>
      <c r="J43" s="835"/>
      <c r="K43" s="835"/>
      <c r="L43" s="835"/>
      <c r="M43" s="835"/>
      <c r="N43" s="835"/>
      <c r="O43" s="835"/>
      <c r="P43" s="835"/>
      <c r="Q43" s="835"/>
      <c r="R43" s="835"/>
      <c r="S43" s="835"/>
      <c r="T43" s="835"/>
      <c r="U43" s="835"/>
      <c r="V43" s="835"/>
      <c r="W43" s="993">
        <v>0.33333333333333331</v>
      </c>
      <c r="X43" s="993">
        <v>0.66666666666666663</v>
      </c>
      <c r="Y43" s="836">
        <v>0.33025641025641028</v>
      </c>
      <c r="Z43" s="836">
        <v>0.62358974358974351</v>
      </c>
      <c r="AA43" s="836">
        <v>2.3589743589743587E-2</v>
      </c>
      <c r="AB43" s="836">
        <v>1.9487179487179485E-2</v>
      </c>
      <c r="AC43" s="836">
        <v>3.0769230769230769E-3</v>
      </c>
      <c r="AD43" s="836">
        <v>0.33025641025641028</v>
      </c>
      <c r="AE43" s="836">
        <v>0.62358974358974351</v>
      </c>
      <c r="AF43" s="836">
        <v>2.3589743589743587E-2</v>
      </c>
      <c r="AG43" s="836">
        <v>1.9487179487179485E-2</v>
      </c>
      <c r="AH43" s="836">
        <v>3.0769230769230769E-3</v>
      </c>
      <c r="AI43" s="836">
        <v>0.16666666666666666</v>
      </c>
      <c r="AJ43" s="836">
        <v>0.33333333333333331</v>
      </c>
      <c r="AK43" s="836">
        <v>0.01</v>
      </c>
      <c r="AL43" s="836">
        <v>0.02</v>
      </c>
      <c r="AM43" s="836">
        <v>0.15</v>
      </c>
      <c r="AN43" s="836">
        <v>0.3</v>
      </c>
      <c r="AO43" s="836">
        <v>0.01</v>
      </c>
      <c r="AP43" s="836">
        <v>0.01</v>
      </c>
    </row>
    <row r="45" spans="1:42">
      <c r="W45" s="1011"/>
    </row>
    <row r="46" spans="1:42" s="1032" customFormat="1">
      <c r="A46" s="1033" t="s">
        <v>1467</v>
      </c>
      <c r="B46" s="1035" t="s">
        <v>353</v>
      </c>
      <c r="C46" s="1036">
        <v>0.89500000000000002</v>
      </c>
      <c r="D46" s="1033" t="s">
        <v>1465</v>
      </c>
      <c r="E46" s="1034"/>
      <c r="K46" s="1034"/>
      <c r="L46" s="1033"/>
      <c r="M46" s="1037"/>
      <c r="N46" s="1037"/>
    </row>
  </sheetData>
  <mergeCells count="22">
    <mergeCell ref="I7:I8"/>
    <mergeCell ref="N7:N8"/>
    <mergeCell ref="O7:O8"/>
    <mergeCell ref="Q7:Q8"/>
    <mergeCell ref="R7:R8"/>
    <mergeCell ref="P7:P8"/>
    <mergeCell ref="H7:H8"/>
    <mergeCell ref="S7:X7"/>
    <mergeCell ref="AI7:AP7"/>
    <mergeCell ref="A7:A9"/>
    <mergeCell ref="D7:D8"/>
    <mergeCell ref="F7:F8"/>
    <mergeCell ref="J7:J8"/>
    <mergeCell ref="K7:K8"/>
    <mergeCell ref="E7:E8"/>
    <mergeCell ref="B7:B9"/>
    <mergeCell ref="C7:C9"/>
    <mergeCell ref="G7:G8"/>
    <mergeCell ref="L7:L8"/>
    <mergeCell ref="M7:M8"/>
    <mergeCell ref="Y7:AC7"/>
    <mergeCell ref="AD7:AH7"/>
  </mergeCells>
  <pageMargins left="0.7" right="0.7" top="0.78740157499999996" bottom="0.78740157499999996" header="0.3" footer="0.3"/>
  <legacy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93">
    <tabColor theme="0" tint="-9.9978637043366805E-2"/>
  </sheetPr>
  <dimension ref="A1:AH80"/>
  <sheetViews>
    <sheetView zoomScaleNormal="100" workbookViewId="0">
      <pane xSplit="1" ySplit="15" topLeftCell="B16" activePane="bottomRight" state="frozen"/>
      <selection pane="topRight"/>
      <selection pane="bottomLeft"/>
      <selection pane="bottomRight"/>
    </sheetView>
  </sheetViews>
  <sheetFormatPr baseColWidth="10" defaultColWidth="11.42578125" defaultRowHeight="15" outlineLevelRow="1" outlineLevelCol="1"/>
  <cols>
    <col min="1" max="1" width="20.7109375" style="826" customWidth="1"/>
    <col min="2" max="2" width="10.7109375" style="826" customWidth="1"/>
    <col min="3" max="8" width="15.7109375" style="826" customWidth="1" outlineLevel="1"/>
    <col min="9" max="9" width="15.7109375" style="826" customWidth="1" outlineLevel="1" collapsed="1"/>
    <col min="10" max="16" width="15.7109375" style="826" customWidth="1" outlineLevel="1"/>
    <col min="17" max="29" width="15.7109375" style="826" customWidth="1"/>
    <col min="30" max="30" width="11.42578125" style="826"/>
    <col min="31" max="31" width="15.7109375" style="826" customWidth="1" outlineLevel="1"/>
    <col min="32" max="32" width="70.7109375" style="826" customWidth="1" outlineLevel="1"/>
    <col min="33" max="34" width="11.7109375" style="826" customWidth="1" outlineLevel="1"/>
    <col min="35" max="16384" width="11.42578125" style="826"/>
  </cols>
  <sheetData>
    <row r="1" spans="1:30" ht="18.75">
      <c r="A1" s="825" t="s">
        <v>1528</v>
      </c>
      <c r="B1" s="825"/>
    </row>
    <row r="2" spans="1:30" ht="18.75">
      <c r="A2" s="825" t="s">
        <v>1568</v>
      </c>
      <c r="B2" s="825"/>
    </row>
    <row r="5" spans="1:30" s="841" customFormat="1" ht="12" outlineLevel="1">
      <c r="A5" s="841" t="s">
        <v>1561</v>
      </c>
      <c r="C5" s="841">
        <v>3</v>
      </c>
      <c r="D5" s="841">
        <v>3</v>
      </c>
      <c r="E5" s="841">
        <v>3</v>
      </c>
      <c r="F5" s="841">
        <v>3</v>
      </c>
      <c r="G5" s="841">
        <v>3</v>
      </c>
      <c r="H5" s="841">
        <v>156</v>
      </c>
      <c r="I5" s="841">
        <v>3</v>
      </c>
      <c r="J5" s="841">
        <v>156</v>
      </c>
      <c r="K5" s="841">
        <v>3</v>
      </c>
      <c r="L5" s="841">
        <v>3</v>
      </c>
      <c r="M5" s="841">
        <v>3</v>
      </c>
      <c r="N5" s="841">
        <v>3</v>
      </c>
      <c r="O5" s="841">
        <v>3</v>
      </c>
      <c r="P5" s="841">
        <v>3</v>
      </c>
      <c r="Q5" s="841">
        <v>93</v>
      </c>
      <c r="R5" s="841">
        <v>93</v>
      </c>
      <c r="S5" s="841">
        <v>93</v>
      </c>
      <c r="T5" s="841">
        <v>93</v>
      </c>
      <c r="U5" s="841">
        <v>3</v>
      </c>
      <c r="V5" s="841">
        <v>3</v>
      </c>
      <c r="W5" s="841">
        <v>3</v>
      </c>
      <c r="X5" s="841">
        <v>3</v>
      </c>
      <c r="Y5" s="841">
        <v>570</v>
      </c>
      <c r="Z5" s="841">
        <v>570</v>
      </c>
      <c r="AA5" s="841">
        <v>570</v>
      </c>
      <c r="AB5" s="841">
        <v>570</v>
      </c>
      <c r="AC5" s="841">
        <v>570</v>
      </c>
    </row>
    <row r="6" spans="1:30" s="841" customFormat="1" ht="12" outlineLevel="1">
      <c r="A6" s="841" t="s">
        <v>1557</v>
      </c>
      <c r="C6" s="841" t="s">
        <v>1538</v>
      </c>
      <c r="D6" s="841" t="s">
        <v>1538</v>
      </c>
      <c r="E6" s="841" t="s">
        <v>1538</v>
      </c>
      <c r="F6" s="841" t="s">
        <v>1538</v>
      </c>
      <c r="G6" s="841" t="s">
        <v>1538</v>
      </c>
      <c r="H6" s="841" t="s">
        <v>1538</v>
      </c>
      <c r="I6" s="841" t="s">
        <v>1538</v>
      </c>
      <c r="J6" s="841" t="s">
        <v>1538</v>
      </c>
      <c r="K6" s="841" t="s">
        <v>1538</v>
      </c>
      <c r="L6" s="841" t="s">
        <v>1538</v>
      </c>
      <c r="M6" s="841" t="s">
        <v>1538</v>
      </c>
      <c r="N6" s="841" t="s">
        <v>1538</v>
      </c>
      <c r="O6" s="841" t="s">
        <v>1538</v>
      </c>
      <c r="P6" s="841" t="s">
        <v>1538</v>
      </c>
      <c r="Q6" s="841" t="s">
        <v>1538</v>
      </c>
      <c r="R6" s="841" t="s">
        <v>1538</v>
      </c>
      <c r="S6" s="841" t="s">
        <v>1538</v>
      </c>
      <c r="T6" s="841" t="s">
        <v>1538</v>
      </c>
      <c r="U6" s="841" t="s">
        <v>1538</v>
      </c>
      <c r="V6" s="841" t="s">
        <v>1538</v>
      </c>
      <c r="W6" s="841" t="s">
        <v>1538</v>
      </c>
      <c r="X6" s="841" t="s">
        <v>1538</v>
      </c>
      <c r="Y6" s="841" t="s">
        <v>154</v>
      </c>
      <c r="Z6" s="841" t="s">
        <v>154</v>
      </c>
      <c r="AA6" s="841" t="s">
        <v>154</v>
      </c>
      <c r="AB6" s="841" t="s">
        <v>154</v>
      </c>
      <c r="AC6" s="841" t="s">
        <v>154</v>
      </c>
    </row>
    <row r="7" spans="1:30" s="841" customFormat="1" ht="12" outlineLevel="1">
      <c r="A7" s="841" t="s">
        <v>1558</v>
      </c>
      <c r="C7" s="841" t="s">
        <v>1542</v>
      </c>
      <c r="D7" s="841" t="s">
        <v>1542</v>
      </c>
      <c r="E7" s="841" t="s">
        <v>1542</v>
      </c>
      <c r="F7" s="841" t="s">
        <v>1542</v>
      </c>
      <c r="G7" s="841" t="s">
        <v>1541</v>
      </c>
      <c r="H7" s="841" t="s">
        <v>1541</v>
      </c>
      <c r="I7" s="841" t="s">
        <v>1541</v>
      </c>
      <c r="J7" s="841" t="s">
        <v>1541</v>
      </c>
      <c r="K7" s="841" t="s">
        <v>1541</v>
      </c>
      <c r="L7" s="841" t="s">
        <v>1541</v>
      </c>
      <c r="M7" s="841" t="s">
        <v>1541</v>
      </c>
      <c r="N7" s="841" t="s">
        <v>1541</v>
      </c>
      <c r="O7" s="841" t="s">
        <v>1541</v>
      </c>
      <c r="P7" s="841" t="s">
        <v>1541</v>
      </c>
      <c r="Q7" s="841" t="s">
        <v>1541</v>
      </c>
      <c r="R7" s="841" t="s">
        <v>1541</v>
      </c>
      <c r="S7" s="841" t="s">
        <v>1541</v>
      </c>
      <c r="T7" s="841" t="s">
        <v>1541</v>
      </c>
      <c r="U7" s="841" t="s">
        <v>1541</v>
      </c>
      <c r="V7" s="841" t="s">
        <v>1541</v>
      </c>
      <c r="W7" s="841" t="s">
        <v>1541</v>
      </c>
      <c r="X7" s="841" t="s">
        <v>1541</v>
      </c>
      <c r="Y7" s="841" t="s">
        <v>1554</v>
      </c>
      <c r="Z7" s="841" t="s">
        <v>1554</v>
      </c>
      <c r="AA7" s="841" t="s">
        <v>1554</v>
      </c>
      <c r="AB7" s="841" t="s">
        <v>1554</v>
      </c>
      <c r="AC7" s="841" t="s">
        <v>1554</v>
      </c>
    </row>
    <row r="8" spans="1:30" s="841" customFormat="1" ht="12" outlineLevel="1">
      <c r="A8" s="841" t="s">
        <v>1559</v>
      </c>
      <c r="C8" s="841" t="s">
        <v>1553</v>
      </c>
      <c r="D8" s="841" t="s">
        <v>1552</v>
      </c>
      <c r="E8" s="841" t="s">
        <v>1553</v>
      </c>
      <c r="F8" s="841" t="s">
        <v>1552</v>
      </c>
      <c r="G8" s="841" t="s">
        <v>1551</v>
      </c>
      <c r="H8" s="841" t="s">
        <v>1808</v>
      </c>
      <c r="I8" s="841" t="s">
        <v>1551</v>
      </c>
      <c r="J8" s="841" t="s">
        <v>1808</v>
      </c>
      <c r="K8" s="841" t="s">
        <v>1550</v>
      </c>
      <c r="L8" s="841" t="s">
        <v>1549</v>
      </c>
      <c r="M8" s="841" t="s">
        <v>1550</v>
      </c>
      <c r="N8" s="841" t="s">
        <v>1549</v>
      </c>
      <c r="O8" s="841" t="s">
        <v>1550</v>
      </c>
      <c r="P8" s="841" t="s">
        <v>1549</v>
      </c>
      <c r="Q8" s="841" t="s">
        <v>1809</v>
      </c>
      <c r="R8" s="841" t="s">
        <v>1810</v>
      </c>
      <c r="S8" s="841" t="s">
        <v>1809</v>
      </c>
      <c r="T8" s="841" t="s">
        <v>1810</v>
      </c>
      <c r="U8" s="841" t="s">
        <v>1550</v>
      </c>
      <c r="V8" s="841" t="s">
        <v>1549</v>
      </c>
      <c r="W8" s="841" t="s">
        <v>1550</v>
      </c>
      <c r="X8" s="841" t="s">
        <v>1549</v>
      </c>
    </row>
    <row r="9" spans="1:30" s="841" customFormat="1" ht="12" outlineLevel="1">
      <c r="A9" s="841" t="s">
        <v>1560</v>
      </c>
      <c r="C9" s="841" t="s">
        <v>142</v>
      </c>
      <c r="D9" s="841" t="s">
        <v>142</v>
      </c>
      <c r="E9" s="841" t="s">
        <v>141</v>
      </c>
      <c r="F9" s="841" t="s">
        <v>141</v>
      </c>
      <c r="G9" s="841" t="s">
        <v>142</v>
      </c>
      <c r="H9" s="841" t="s">
        <v>142</v>
      </c>
      <c r="I9" s="841" t="s">
        <v>141</v>
      </c>
      <c r="J9" s="841" t="s">
        <v>141</v>
      </c>
      <c r="K9" s="841" t="s">
        <v>399</v>
      </c>
      <c r="L9" s="841" t="s">
        <v>399</v>
      </c>
      <c r="M9" s="841" t="s">
        <v>398</v>
      </c>
      <c r="N9" s="841" t="s">
        <v>398</v>
      </c>
      <c r="O9" s="841" t="s">
        <v>1779</v>
      </c>
      <c r="P9" s="841" t="s">
        <v>1779</v>
      </c>
      <c r="Q9" s="841" t="s">
        <v>142</v>
      </c>
      <c r="R9" s="841" t="s">
        <v>142</v>
      </c>
      <c r="S9" s="841" t="s">
        <v>141</v>
      </c>
      <c r="T9" s="841" t="s">
        <v>141</v>
      </c>
      <c r="U9" s="841" t="s">
        <v>142</v>
      </c>
      <c r="V9" s="841" t="s">
        <v>142</v>
      </c>
      <c r="W9" s="841" t="s">
        <v>141</v>
      </c>
      <c r="X9" s="841" t="s">
        <v>141</v>
      </c>
      <c r="Y9" s="841" t="s">
        <v>142</v>
      </c>
      <c r="Z9" s="841" t="s">
        <v>141</v>
      </c>
      <c r="AA9" s="841" t="s">
        <v>399</v>
      </c>
      <c r="AB9" s="841" t="s">
        <v>398</v>
      </c>
      <c r="AC9" s="841" t="s">
        <v>1779</v>
      </c>
    </row>
    <row r="10" spans="1:30" s="841" customFormat="1" ht="12" outlineLevel="1">
      <c r="A10" s="841" t="s">
        <v>1574</v>
      </c>
      <c r="C10" s="841" t="s">
        <v>1782</v>
      </c>
      <c r="D10" s="841" t="s">
        <v>1782</v>
      </c>
      <c r="E10" s="841" t="s">
        <v>1543</v>
      </c>
      <c r="F10" s="841" t="s">
        <v>1543</v>
      </c>
      <c r="G10" s="841" t="s">
        <v>1782</v>
      </c>
      <c r="H10" s="841" t="s">
        <v>1782</v>
      </c>
      <c r="I10" s="841" t="s">
        <v>1543</v>
      </c>
      <c r="J10" s="841" t="s">
        <v>1543</v>
      </c>
      <c r="K10" s="841" t="s">
        <v>1544</v>
      </c>
      <c r="L10" s="841" t="s">
        <v>1544</v>
      </c>
      <c r="M10" s="841" t="s">
        <v>1545</v>
      </c>
      <c r="N10" s="841" t="s">
        <v>1545</v>
      </c>
      <c r="O10" s="841" t="s">
        <v>1784</v>
      </c>
      <c r="P10" s="841" t="s">
        <v>1784</v>
      </c>
      <c r="Q10" s="841" t="s">
        <v>1782</v>
      </c>
      <c r="R10" s="841" t="s">
        <v>1782</v>
      </c>
      <c r="S10" s="841" t="s">
        <v>1543</v>
      </c>
      <c r="T10" s="841" t="s">
        <v>1543</v>
      </c>
      <c r="U10" s="841" t="s">
        <v>1782</v>
      </c>
      <c r="V10" s="841" t="s">
        <v>1782</v>
      </c>
      <c r="W10" s="841" t="s">
        <v>1543</v>
      </c>
      <c r="X10" s="841" t="s">
        <v>1543</v>
      </c>
    </row>
    <row r="11" spans="1:30" s="841" customFormat="1" ht="12" outlineLevel="1">
      <c r="A11" s="841" t="s">
        <v>1573</v>
      </c>
    </row>
    <row r="12" spans="1:30" s="841" customFormat="1" ht="12" outlineLevel="1"/>
    <row r="13" spans="1:30" ht="30" customHeight="1">
      <c r="A13" s="1568" t="s">
        <v>0</v>
      </c>
      <c r="B13" s="1568" t="s">
        <v>180</v>
      </c>
      <c r="C13" s="1564" t="s">
        <v>369</v>
      </c>
      <c r="D13" s="1564"/>
      <c r="E13" s="1564"/>
      <c r="F13" s="1564"/>
      <c r="G13" s="1565" t="s">
        <v>1555</v>
      </c>
      <c r="H13" s="1566"/>
      <c r="I13" s="1566"/>
      <c r="J13" s="1567"/>
      <c r="K13" s="1564" t="s">
        <v>1566</v>
      </c>
      <c r="L13" s="1564"/>
      <c r="M13" s="1564"/>
      <c r="N13" s="1564"/>
      <c r="O13" s="1564"/>
      <c r="P13" s="1564"/>
      <c r="Q13" s="1565" t="s">
        <v>1816</v>
      </c>
      <c r="R13" s="1566"/>
      <c r="S13" s="1566"/>
      <c r="T13" s="1567"/>
      <c r="U13" s="1564" t="s">
        <v>1817</v>
      </c>
      <c r="V13" s="1564"/>
      <c r="W13" s="1564"/>
      <c r="X13" s="1564"/>
      <c r="Y13" s="1564" t="s">
        <v>429</v>
      </c>
      <c r="Z13" s="1564"/>
      <c r="AA13" s="1564"/>
      <c r="AB13" s="1564"/>
      <c r="AC13" s="1564"/>
      <c r="AD13" s="1570" t="s">
        <v>1565</v>
      </c>
    </row>
    <row r="14" spans="1:30" s="845" customFormat="1" ht="99.95" customHeight="1">
      <c r="A14" s="1568"/>
      <c r="B14" s="1568"/>
      <c r="C14" s="840" t="s">
        <v>61</v>
      </c>
      <c r="D14" s="840" t="s">
        <v>62</v>
      </c>
      <c r="E14" s="840" t="s">
        <v>63</v>
      </c>
      <c r="F14" s="840" t="s">
        <v>64</v>
      </c>
      <c r="G14" s="840" t="s">
        <v>65</v>
      </c>
      <c r="H14" s="994" t="s">
        <v>1815</v>
      </c>
      <c r="I14" s="840" t="s">
        <v>66</v>
      </c>
      <c r="J14" s="994" t="s">
        <v>60</v>
      </c>
      <c r="K14" s="840" t="s">
        <v>55</v>
      </c>
      <c r="L14" s="840" t="s">
        <v>1476</v>
      </c>
      <c r="M14" s="844" t="s">
        <v>1556</v>
      </c>
      <c r="N14" s="844" t="s">
        <v>54</v>
      </c>
      <c r="O14" s="844" t="s">
        <v>1774</v>
      </c>
      <c r="P14" s="844" t="s">
        <v>1775</v>
      </c>
      <c r="Q14" s="994" t="s">
        <v>59</v>
      </c>
      <c r="R14" s="994" t="s">
        <v>1819</v>
      </c>
      <c r="S14" s="994" t="s">
        <v>1818</v>
      </c>
      <c r="T14" s="994" t="s">
        <v>1820</v>
      </c>
      <c r="U14" s="840" t="s">
        <v>67</v>
      </c>
      <c r="V14" s="840" t="s">
        <v>68</v>
      </c>
      <c r="W14" s="840" t="s">
        <v>69</v>
      </c>
      <c r="X14" s="840" t="s">
        <v>70</v>
      </c>
      <c r="Y14" s="844" t="s">
        <v>1776</v>
      </c>
      <c r="Z14" s="844" t="s">
        <v>1571</v>
      </c>
      <c r="AA14" s="844" t="s">
        <v>1569</v>
      </c>
      <c r="AB14" s="844" t="s">
        <v>1570</v>
      </c>
      <c r="AC14" s="844" t="s">
        <v>1572</v>
      </c>
      <c r="AD14" s="1570"/>
    </row>
    <row r="15" spans="1:30">
      <c r="A15" s="1568"/>
      <c r="B15" s="1568"/>
      <c r="C15" s="828" t="s">
        <v>909</v>
      </c>
      <c r="D15" s="828" t="s">
        <v>909</v>
      </c>
      <c r="E15" s="828" t="s">
        <v>909</v>
      </c>
      <c r="F15" s="828" t="s">
        <v>909</v>
      </c>
      <c r="G15" s="828" t="s">
        <v>909</v>
      </c>
      <c r="H15" s="828" t="s">
        <v>909</v>
      </c>
      <c r="I15" s="828" t="s">
        <v>909</v>
      </c>
      <c r="J15" s="828" t="s">
        <v>909</v>
      </c>
      <c r="K15" s="828" t="s">
        <v>909</v>
      </c>
      <c r="L15" s="828" t="s">
        <v>909</v>
      </c>
      <c r="M15" s="828" t="s">
        <v>909</v>
      </c>
      <c r="N15" s="828" t="s">
        <v>909</v>
      </c>
      <c r="O15" s="828" t="s">
        <v>909</v>
      </c>
      <c r="P15" s="828" t="s">
        <v>909</v>
      </c>
      <c r="Q15" s="828" t="s">
        <v>909</v>
      </c>
      <c r="R15" s="828" t="s">
        <v>909</v>
      </c>
      <c r="S15" s="828" t="s">
        <v>909</v>
      </c>
      <c r="T15" s="828" t="s">
        <v>909</v>
      </c>
      <c r="U15" s="828" t="s">
        <v>909</v>
      </c>
      <c r="V15" s="828" t="s">
        <v>909</v>
      </c>
      <c r="W15" s="828" t="s">
        <v>909</v>
      </c>
      <c r="X15" s="828" t="s">
        <v>909</v>
      </c>
      <c r="Y15" s="828" t="s">
        <v>909</v>
      </c>
      <c r="Z15" s="828" t="s">
        <v>909</v>
      </c>
      <c r="AA15" s="828" t="s">
        <v>909</v>
      </c>
      <c r="AB15" s="828" t="s">
        <v>909</v>
      </c>
      <c r="AC15" s="828" t="s">
        <v>909</v>
      </c>
      <c r="AD15" s="1570"/>
    </row>
    <row r="16" spans="1:30">
      <c r="A16" s="829" t="s">
        <v>781</v>
      </c>
      <c r="B16" s="838" t="s">
        <v>430</v>
      </c>
      <c r="C16" s="849">
        <v>2.5527306021728697E-3</v>
      </c>
      <c r="D16" s="849">
        <v>2.5527306021728697E-3</v>
      </c>
      <c r="E16" s="849">
        <v>4.8200627519288958E-3</v>
      </c>
      <c r="F16" s="849">
        <v>4.8200627519288958E-3</v>
      </c>
      <c r="G16" s="849">
        <v>3.8290959032593046E-2</v>
      </c>
      <c r="H16" s="849">
        <v>7.6581918065186091E-2</v>
      </c>
      <c r="I16" s="849">
        <v>7.2300941278933439E-2</v>
      </c>
      <c r="J16" s="849">
        <v>0.14460188255786688</v>
      </c>
      <c r="K16" s="849">
        <v>9.8446587601939387E-4</v>
      </c>
      <c r="L16" s="849">
        <v>1.640776460032323E-2</v>
      </c>
      <c r="M16" s="849">
        <v>8.132544193203687E-4</v>
      </c>
      <c r="N16" s="849">
        <v>1.3554240322006146E-2</v>
      </c>
      <c r="O16" s="849">
        <v>1.2840859252426877E-4</v>
      </c>
      <c r="P16" s="849">
        <v>2.1401432087378128E-3</v>
      </c>
      <c r="Q16" s="849">
        <v>5.1054612043457395E-3</v>
      </c>
      <c r="R16" s="849">
        <v>8.5091020072428983E-2</v>
      </c>
      <c r="S16" s="849">
        <v>9.6401255038577917E-3</v>
      </c>
      <c r="T16" s="849">
        <v>0.16066875839762987</v>
      </c>
      <c r="U16" s="849">
        <v>1.8858343635790849E-3</v>
      </c>
      <c r="V16" s="849">
        <v>3.1430572726318079E-2</v>
      </c>
      <c r="W16" s="849">
        <v>3.5608301026586438E-3</v>
      </c>
      <c r="X16" s="849">
        <v>5.9347168377644054E-2</v>
      </c>
      <c r="Y16" s="849">
        <v>8.6765183587613495E-2</v>
      </c>
      <c r="Z16" s="849">
        <v>0.16382991186729501</v>
      </c>
      <c r="AA16" s="849">
        <v>6.1975131134009631E-3</v>
      </c>
      <c r="AB16" s="849">
        <v>5.119684745852969E-3</v>
      </c>
      <c r="AC16" s="849">
        <v>8.0837127566099523E-4</v>
      </c>
      <c r="AD16" s="850">
        <v>1</v>
      </c>
    </row>
    <row r="17" spans="1:30">
      <c r="A17" s="829" t="s">
        <v>155</v>
      </c>
      <c r="B17" s="838" t="s">
        <v>431</v>
      </c>
      <c r="C17" s="849">
        <v>4.1934582051998887E-4</v>
      </c>
      <c r="D17" s="849">
        <v>0</v>
      </c>
      <c r="E17" s="849">
        <v>6.4299692479731626E-3</v>
      </c>
      <c r="F17" s="849">
        <v>0</v>
      </c>
      <c r="G17" s="849">
        <v>9.9827602273786231E-3</v>
      </c>
      <c r="H17" s="849">
        <v>1.9965520454757246E-2</v>
      </c>
      <c r="I17" s="849">
        <v>0.15306899015313891</v>
      </c>
      <c r="J17" s="849">
        <v>0.30613798030627781</v>
      </c>
      <c r="K17" s="849">
        <v>3.0099408581854786E-4</v>
      </c>
      <c r="L17" s="849">
        <v>9.9212281364036738E-3</v>
      </c>
      <c r="M17" s="849">
        <v>2.4864728828488734E-4</v>
      </c>
      <c r="N17" s="849">
        <v>8.1957971561595587E-3</v>
      </c>
      <c r="O17" s="849">
        <v>3.9260098150245371E-5</v>
      </c>
      <c r="P17" s="849">
        <v>1.294073235183088E-3</v>
      </c>
      <c r="Q17" s="849">
        <v>6.0572174075109494E-4</v>
      </c>
      <c r="R17" s="849">
        <v>1.9965520454757246E-2</v>
      </c>
      <c r="S17" s="849">
        <v>9.2877333581834563E-3</v>
      </c>
      <c r="T17" s="849">
        <v>0.30613798030627781</v>
      </c>
      <c r="U17" s="849">
        <v>2.6680567819675055E-4</v>
      </c>
      <c r="V17" s="849">
        <v>8.7943256236390488E-3</v>
      </c>
      <c r="W17" s="849">
        <v>4.091020399016842E-3</v>
      </c>
      <c r="X17" s="849">
        <v>0.13484632622913209</v>
      </c>
      <c r="Y17" s="849">
        <v>0</v>
      </c>
      <c r="Z17" s="849">
        <v>0</v>
      </c>
      <c r="AA17" s="849">
        <v>0</v>
      </c>
      <c r="AB17" s="849">
        <v>0</v>
      </c>
      <c r="AC17" s="849">
        <v>0</v>
      </c>
      <c r="AD17" s="850">
        <v>1</v>
      </c>
    </row>
    <row r="18" spans="1:30" ht="15" customHeight="1">
      <c r="A18" s="829" t="s">
        <v>1498</v>
      </c>
      <c r="B18" s="838" t="s">
        <v>1510</v>
      </c>
      <c r="C18" s="849">
        <v>2.8453972644844018E-3</v>
      </c>
      <c r="D18" s="849">
        <v>2.8453972644844018E-3</v>
      </c>
      <c r="E18" s="849">
        <v>5.3726755801444589E-3</v>
      </c>
      <c r="F18" s="849">
        <v>5.3726755801444589E-3</v>
      </c>
      <c r="G18" s="849">
        <v>4.2680958967266022E-2</v>
      </c>
      <c r="H18" s="849">
        <v>8.5361917934532044E-2</v>
      </c>
      <c r="I18" s="849">
        <v>8.0590133702166888E-2</v>
      </c>
      <c r="J18" s="849">
        <v>0.16118026740433378</v>
      </c>
      <c r="K18" s="849">
        <v>1.097333384188469E-3</v>
      </c>
      <c r="L18" s="849">
        <v>1.8288889736474481E-2</v>
      </c>
      <c r="M18" s="849">
        <v>9.0649279563395256E-4</v>
      </c>
      <c r="N18" s="849">
        <v>1.5108213260565877E-2</v>
      </c>
      <c r="O18" s="849">
        <v>1.4313044141588726E-4</v>
      </c>
      <c r="P18" s="849">
        <v>2.3855073569314547E-3</v>
      </c>
      <c r="Q18" s="849">
        <v>5.6907945289688035E-3</v>
      </c>
      <c r="R18" s="849">
        <v>9.4846575482813389E-2</v>
      </c>
      <c r="S18" s="849">
        <v>1.0745351160288918E-2</v>
      </c>
      <c r="T18" s="849">
        <v>0.1790891860048153</v>
      </c>
      <c r="U18" s="849">
        <v>2.1020423913244708E-3</v>
      </c>
      <c r="V18" s="849">
        <v>3.5034039855407845E-2</v>
      </c>
      <c r="W18" s="849">
        <v>3.9690738320660801E-3</v>
      </c>
      <c r="X18" s="849">
        <v>6.6151230534434655E-2</v>
      </c>
      <c r="Y18" s="849">
        <v>5.88492865671289E-2</v>
      </c>
      <c r="Z18" s="849">
        <v>0.11111914979134895</v>
      </c>
      <c r="AA18" s="849">
        <v>4.2035204690806351E-3</v>
      </c>
      <c r="AB18" s="849">
        <v>3.4724734309796545E-3</v>
      </c>
      <c r="AC18" s="849">
        <v>5.4828527857573499E-4</v>
      </c>
      <c r="AD18" s="850">
        <v>1</v>
      </c>
    </row>
    <row r="19" spans="1:30">
      <c r="A19" s="829" t="s">
        <v>778</v>
      </c>
      <c r="B19" s="838" t="s">
        <v>432</v>
      </c>
      <c r="C19" s="849">
        <v>1.2141779788838614E-3</v>
      </c>
      <c r="D19" s="849">
        <v>1.2141779788838614E-3</v>
      </c>
      <c r="E19" s="849">
        <v>2.2926093514328803E-3</v>
      </c>
      <c r="F19" s="849">
        <v>2.2926093514328803E-3</v>
      </c>
      <c r="G19" s="849">
        <v>1.821266968325792E-2</v>
      </c>
      <c r="H19" s="849">
        <v>3.642533936651584E-2</v>
      </c>
      <c r="I19" s="849">
        <v>3.4389140271493208E-2</v>
      </c>
      <c r="J19" s="849">
        <v>6.8778280542986417E-2</v>
      </c>
      <c r="K19" s="849">
        <v>4.6825026761849092E-4</v>
      </c>
      <c r="L19" s="849">
        <v>7.8041711269748477E-3</v>
      </c>
      <c r="M19" s="849">
        <v>3.8681543846744897E-4</v>
      </c>
      <c r="N19" s="849">
        <v>6.4469239744574828E-3</v>
      </c>
      <c r="O19" s="849">
        <v>6.1076121863281425E-5</v>
      </c>
      <c r="P19" s="849">
        <v>1.0179353643880239E-3</v>
      </c>
      <c r="Q19" s="849">
        <v>2.4283559577677229E-3</v>
      </c>
      <c r="R19" s="849">
        <v>4.047259929612871E-2</v>
      </c>
      <c r="S19" s="849">
        <v>4.5852187028657607E-3</v>
      </c>
      <c r="T19" s="849">
        <v>7.6420311714429354E-2</v>
      </c>
      <c r="U19" s="849">
        <v>8.9697618469068892E-4</v>
      </c>
      <c r="V19" s="849">
        <v>1.4949603078178147E-2</v>
      </c>
      <c r="W19" s="849">
        <v>1.6936693176768298E-3</v>
      </c>
      <c r="X19" s="849">
        <v>2.8227821961280493E-2</v>
      </c>
      <c r="Y19" s="849">
        <v>0.21444251073210352</v>
      </c>
      <c r="Z19" s="849">
        <v>0.40491008237614567</v>
      </c>
      <c r="AA19" s="849">
        <v>1.5317322195150248E-2</v>
      </c>
      <c r="AB19" s="849">
        <v>1.2653440074254552E-2</v>
      </c>
      <c r="AC19" s="849">
        <v>1.9979115906717717E-3</v>
      </c>
      <c r="AD19" s="850">
        <v>0.99999999999999978</v>
      </c>
    </row>
    <row r="20" spans="1:30">
      <c r="A20" s="829" t="s">
        <v>1504</v>
      </c>
      <c r="B20" s="838" t="s">
        <v>1511</v>
      </c>
      <c r="C20" s="849">
        <v>3.2126547031106248E-5</v>
      </c>
      <c r="D20" s="849">
        <v>3.2126547031106248E-5</v>
      </c>
      <c r="E20" s="849">
        <v>6.0661306195380724E-5</v>
      </c>
      <c r="F20" s="849">
        <v>6.0661306195380724E-5</v>
      </c>
      <c r="G20" s="849">
        <v>4.8189820546659369E-4</v>
      </c>
      <c r="H20" s="849">
        <v>9.6379641093318738E-4</v>
      </c>
      <c r="I20" s="849">
        <v>9.0991959293071085E-4</v>
      </c>
      <c r="J20" s="849">
        <v>1.8198391858614217E-3</v>
      </c>
      <c r="K20" s="849">
        <v>1.2389669806729754E-5</v>
      </c>
      <c r="L20" s="849">
        <v>2.0649449677882922E-4</v>
      </c>
      <c r="M20" s="849">
        <v>1.0234944622950665E-5</v>
      </c>
      <c r="N20" s="849">
        <v>1.7058241038251111E-4</v>
      </c>
      <c r="O20" s="849">
        <v>1.6160438878343157E-6</v>
      </c>
      <c r="P20" s="849">
        <v>2.6934064797238599E-5</v>
      </c>
      <c r="Q20" s="849">
        <v>6.4253094062212497E-5</v>
      </c>
      <c r="R20" s="849">
        <v>1.0708849010368749E-3</v>
      </c>
      <c r="S20" s="849">
        <v>1.2132261239076145E-4</v>
      </c>
      <c r="T20" s="849">
        <v>2.0220435398460241E-3</v>
      </c>
      <c r="U20" s="849">
        <v>2.3733544903966724E-5</v>
      </c>
      <c r="V20" s="849">
        <v>3.9555908173277872E-4</v>
      </c>
      <c r="W20" s="849">
        <v>4.4813650005005474E-5</v>
      </c>
      <c r="X20" s="849">
        <v>7.4689416675009117E-4</v>
      </c>
      <c r="Y20" s="849">
        <v>0.32719203192421248</v>
      </c>
      <c r="Z20" s="849">
        <v>0.61780358822956871</v>
      </c>
      <c r="AA20" s="849">
        <v>2.3370859423158027E-2</v>
      </c>
      <c r="AB20" s="849">
        <v>1.9306362132174022E-2</v>
      </c>
      <c r="AC20" s="849">
        <v>3.0483729682380038E-3</v>
      </c>
      <c r="AD20" s="850">
        <v>0.99999999999999989</v>
      </c>
    </row>
    <row r="21" spans="1:30">
      <c r="A21" s="829" t="s">
        <v>771</v>
      </c>
      <c r="B21" s="838" t="s">
        <v>1099</v>
      </c>
      <c r="C21" s="849">
        <v>1.0027155710267668E-3</v>
      </c>
      <c r="D21" s="849">
        <v>1.0027155710267668E-3</v>
      </c>
      <c r="E21" s="849">
        <v>1.8933262956033359E-3</v>
      </c>
      <c r="F21" s="849">
        <v>1.8933262956033359E-3</v>
      </c>
      <c r="G21" s="849">
        <v>1.50407335654015E-2</v>
      </c>
      <c r="H21" s="849">
        <v>3.0081467130803001E-2</v>
      </c>
      <c r="I21" s="849">
        <v>2.8399894434050037E-2</v>
      </c>
      <c r="J21" s="849">
        <v>5.6799788868100075E-2</v>
      </c>
      <c r="K21" s="849">
        <v>1.6756971806916317E-4</v>
      </c>
      <c r="L21" s="849">
        <v>2.7928286344860529E-3</v>
      </c>
      <c r="M21" s="849">
        <v>1.3842715840496091E-4</v>
      </c>
      <c r="N21" s="849">
        <v>2.307119306749348E-3</v>
      </c>
      <c r="O21" s="849">
        <v>2.1856919748151716E-5</v>
      </c>
      <c r="P21" s="849">
        <v>3.6428199580252864E-4</v>
      </c>
      <c r="Q21" s="849">
        <v>2.0054311420535337E-3</v>
      </c>
      <c r="R21" s="849">
        <v>3.342385236755889E-2</v>
      </c>
      <c r="S21" s="849">
        <v>3.7866525912066719E-3</v>
      </c>
      <c r="T21" s="849">
        <v>6.3110876520111187E-2</v>
      </c>
      <c r="U21" s="849">
        <v>8.8920060072185001E-4</v>
      </c>
      <c r="V21" s="849">
        <v>1.4820010012030831E-2</v>
      </c>
      <c r="W21" s="849">
        <v>1.6789874696859785E-3</v>
      </c>
      <c r="X21" s="849">
        <v>2.7983124494766306E-2</v>
      </c>
      <c r="Y21" s="849">
        <v>0.24104570199636613</v>
      </c>
      <c r="Z21" s="849">
        <v>0.45514219507388387</v>
      </c>
      <c r="AA21" s="849">
        <v>7.2618238696670065E-3</v>
      </c>
      <c r="AB21" s="849">
        <v>5.9988979792901364E-3</v>
      </c>
      <c r="AC21" s="849">
        <v>9.4719441778265314E-4</v>
      </c>
      <c r="AD21" s="850">
        <v>1</v>
      </c>
    </row>
    <row r="22" spans="1:30">
      <c r="A22" s="829" t="s">
        <v>785</v>
      </c>
      <c r="B22" s="838" t="s">
        <v>1512</v>
      </c>
      <c r="C22" s="849">
        <v>2.159954406689145E-3</v>
      </c>
      <c r="D22" s="849">
        <v>2.159954406689145E-3</v>
      </c>
      <c r="E22" s="849">
        <v>4.0784232275372662E-3</v>
      </c>
      <c r="F22" s="849">
        <v>4.0784232275372662E-3</v>
      </c>
      <c r="G22" s="849">
        <v>3.2399316100337167E-2</v>
      </c>
      <c r="H22" s="849">
        <v>6.4798632200674333E-2</v>
      </c>
      <c r="I22" s="849">
        <v>6.1176348413058988E-2</v>
      </c>
      <c r="J22" s="849">
        <v>0.12235269682611798</v>
      </c>
      <c r="K22" s="849">
        <v>8.3299091777769198E-4</v>
      </c>
      <c r="L22" s="849">
        <v>1.3883181962961531E-2</v>
      </c>
      <c r="M22" s="849">
        <v>6.8812293207722367E-4</v>
      </c>
      <c r="N22" s="849">
        <v>1.1468715534620396E-2</v>
      </c>
      <c r="O22" s="849">
        <v>1.0865098927535112E-4</v>
      </c>
      <c r="P22" s="849">
        <v>1.8108498212558522E-3</v>
      </c>
      <c r="Q22" s="849">
        <v>4.31990881337829E-3</v>
      </c>
      <c r="R22" s="849">
        <v>7.1998480222971492E-2</v>
      </c>
      <c r="S22" s="849">
        <v>8.1568464550745325E-3</v>
      </c>
      <c r="T22" s="849">
        <v>0.13594744091790886</v>
      </c>
      <c r="U22" s="849">
        <v>1.5956702365816765E-3</v>
      </c>
      <c r="V22" s="849">
        <v>2.6594503943027939E-2</v>
      </c>
      <c r="W22" s="849">
        <v>3.0129425585144701E-3</v>
      </c>
      <c r="X22" s="849">
        <v>5.0215709308574497E-2</v>
      </c>
      <c r="Y22" s="849">
        <v>0.12422998992606109</v>
      </c>
      <c r="Z22" s="849">
        <v>0.23457091265541966</v>
      </c>
      <c r="AA22" s="849">
        <v>8.8735707090043612E-3</v>
      </c>
      <c r="AB22" s="849">
        <v>7.3303410204818642E-3</v>
      </c>
      <c r="AC22" s="849">
        <v>1.1574222663918734E-3</v>
      </c>
      <c r="AD22" s="850">
        <v>1</v>
      </c>
    </row>
    <row r="23" spans="1:30">
      <c r="A23" s="829" t="s">
        <v>780</v>
      </c>
      <c r="B23" s="838" t="s">
        <v>433</v>
      </c>
      <c r="C23" s="849">
        <v>2.539769694196599E-3</v>
      </c>
      <c r="D23" s="849">
        <v>2.539769694196599E-3</v>
      </c>
      <c r="E23" s="849">
        <v>4.7955899815886075E-3</v>
      </c>
      <c r="F23" s="849">
        <v>4.7955899815886075E-3</v>
      </c>
      <c r="G23" s="849">
        <v>3.8096545412948983E-2</v>
      </c>
      <c r="H23" s="849">
        <v>7.6193090825897966E-2</v>
      </c>
      <c r="I23" s="849">
        <v>7.1933849723829116E-2</v>
      </c>
      <c r="J23" s="849">
        <v>0.14386769944765823</v>
      </c>
      <c r="K23" s="849">
        <v>9.7946747485085474E-4</v>
      </c>
      <c r="L23" s="849">
        <v>1.6324457914180912E-2</v>
      </c>
      <c r="M23" s="849">
        <v>8.0912530531157567E-4</v>
      </c>
      <c r="N23" s="849">
        <v>1.3485421755192928E-2</v>
      </c>
      <c r="O23" s="849">
        <v>1.2775662715445933E-4</v>
      </c>
      <c r="P23" s="849">
        <v>2.1292771192409888E-3</v>
      </c>
      <c r="Q23" s="849">
        <v>5.0795393883931979E-3</v>
      </c>
      <c r="R23" s="849">
        <v>8.4658989806553286E-2</v>
      </c>
      <c r="S23" s="849">
        <v>9.5911799631772151E-3</v>
      </c>
      <c r="T23" s="849">
        <v>0.15985299938628694</v>
      </c>
      <c r="U23" s="849">
        <v>1.8762594692976319E-3</v>
      </c>
      <c r="V23" s="849">
        <v>3.1270991154960529E-2</v>
      </c>
      <c r="W23" s="849">
        <v>3.5427507991706826E-3</v>
      </c>
      <c r="X23" s="849">
        <v>5.9045846652844701E-2</v>
      </c>
      <c r="Y23" s="849">
        <v>8.8001454809965463E-2</v>
      </c>
      <c r="Z23" s="849">
        <v>0.16616423765359936</v>
      </c>
      <c r="AA23" s="849">
        <v>6.2858182007118173E-3</v>
      </c>
      <c r="AB23" s="849">
        <v>5.19263242667498E-3</v>
      </c>
      <c r="AC23" s="849">
        <v>8.1988933052762846E-4</v>
      </c>
      <c r="AD23" s="850">
        <v>0.99999999999999989</v>
      </c>
    </row>
    <row r="24" spans="1:30">
      <c r="A24" s="829" t="s">
        <v>1499</v>
      </c>
      <c r="B24" s="838" t="s">
        <v>1513</v>
      </c>
      <c r="C24" s="849">
        <v>3.4623655913978502E-3</v>
      </c>
      <c r="D24" s="849">
        <v>3.4623655913978502E-3</v>
      </c>
      <c r="E24" s="849">
        <v>6.53763440860215E-3</v>
      </c>
      <c r="F24" s="849">
        <v>6.53763440860215E-3</v>
      </c>
      <c r="G24" s="849">
        <v>5.1935483870967747E-2</v>
      </c>
      <c r="H24" s="849">
        <v>0.10387096774193549</v>
      </c>
      <c r="I24" s="849">
        <v>9.8064516129032248E-2</v>
      </c>
      <c r="J24" s="849">
        <v>0.1961290322580645</v>
      </c>
      <c r="K24" s="849">
        <v>1.3352685050798258E-3</v>
      </c>
      <c r="L24" s="849">
        <v>2.2254475084663761E-2</v>
      </c>
      <c r="M24" s="849">
        <v>1.1030478955007255E-3</v>
      </c>
      <c r="N24" s="849">
        <v>1.838413159167876E-2</v>
      </c>
      <c r="O24" s="849">
        <v>1.7416545718432509E-4</v>
      </c>
      <c r="P24" s="849">
        <v>2.9027576197387518E-3</v>
      </c>
      <c r="Q24" s="849">
        <v>6.9247311827957004E-3</v>
      </c>
      <c r="R24" s="849">
        <v>0.11541218637992832</v>
      </c>
      <c r="S24" s="849">
        <v>1.30752688172043E-2</v>
      </c>
      <c r="T24" s="849">
        <v>0.217921146953405</v>
      </c>
      <c r="U24" s="849">
        <v>2.5578288621502265E-3</v>
      </c>
      <c r="V24" s="849">
        <v>4.2630481035837102E-2</v>
      </c>
      <c r="W24" s="849">
        <v>4.8296892800848952E-3</v>
      </c>
      <c r="X24" s="849">
        <v>8.0494821334748251E-2</v>
      </c>
      <c r="Y24" s="849">
        <v>0</v>
      </c>
      <c r="Z24" s="849">
        <v>0</v>
      </c>
      <c r="AA24" s="849">
        <v>0</v>
      </c>
      <c r="AB24" s="849">
        <v>0</v>
      </c>
      <c r="AC24" s="849">
        <v>0</v>
      </c>
      <c r="AD24" s="850">
        <v>1</v>
      </c>
    </row>
    <row r="25" spans="1:30">
      <c r="A25" s="829" t="s">
        <v>428</v>
      </c>
      <c r="B25" s="838" t="s">
        <v>435</v>
      </c>
      <c r="C25" s="849">
        <v>2.07098387518165E-3</v>
      </c>
      <c r="D25" s="849">
        <v>2.07098387518165E-3</v>
      </c>
      <c r="E25" s="849">
        <v>3.9104291804672132E-3</v>
      </c>
      <c r="F25" s="849">
        <v>3.9104291804672132E-3</v>
      </c>
      <c r="G25" s="849">
        <v>3.1064758127724745E-2</v>
      </c>
      <c r="H25" s="849">
        <v>6.2129516255449491E-2</v>
      </c>
      <c r="I25" s="849">
        <v>5.8656437707008201E-2</v>
      </c>
      <c r="J25" s="849">
        <v>0.1173128754140164</v>
      </c>
      <c r="K25" s="849">
        <v>7.9867924690812096E-4</v>
      </c>
      <c r="L25" s="849">
        <v>1.3311320781802017E-2</v>
      </c>
      <c r="M25" s="849">
        <v>6.5977850831540417E-4</v>
      </c>
      <c r="N25" s="849">
        <v>1.0996308471923405E-2</v>
      </c>
      <c r="O25" s="849">
        <v>1.0417555394453752E-4</v>
      </c>
      <c r="P25" s="849">
        <v>1.7362592324089588E-3</v>
      </c>
      <c r="Q25" s="849">
        <v>4.1419677503633E-3</v>
      </c>
      <c r="R25" s="849">
        <v>6.9032795839388317E-2</v>
      </c>
      <c r="S25" s="849">
        <v>7.8208583609344264E-3</v>
      </c>
      <c r="T25" s="849">
        <v>0.13034763934890711</v>
      </c>
      <c r="U25" s="849">
        <v>1.5299430950180832E-3</v>
      </c>
      <c r="V25" s="849">
        <v>2.5499051583634715E-2</v>
      </c>
      <c r="W25" s="849">
        <v>2.8888366514627124E-3</v>
      </c>
      <c r="X25" s="849">
        <v>4.8147277524378536E-2</v>
      </c>
      <c r="Y25" s="849">
        <v>0.13271640985446831</v>
      </c>
      <c r="Z25" s="849">
        <v>0.25059496022210159</v>
      </c>
      <c r="AA25" s="849">
        <v>9.4797435610334494E-3</v>
      </c>
      <c r="AB25" s="849">
        <v>7.8310925069406748E-3</v>
      </c>
      <c r="AC25" s="849">
        <v>1.2364882905695803E-3</v>
      </c>
      <c r="AD25" s="850">
        <v>0.99999999999999978</v>
      </c>
    </row>
    <row r="26" spans="1:30">
      <c r="A26" s="829" t="s">
        <v>505</v>
      </c>
      <c r="B26" s="838" t="s">
        <v>191</v>
      </c>
      <c r="C26" s="849">
        <v>2.5804926408907196E-3</v>
      </c>
      <c r="D26" s="849">
        <v>2.5804926408907196E-3</v>
      </c>
      <c r="E26" s="849">
        <v>4.8724829989489349E-3</v>
      </c>
      <c r="F26" s="849">
        <v>4.8724829989489349E-3</v>
      </c>
      <c r="G26" s="849">
        <v>3.8707389613360788E-2</v>
      </c>
      <c r="H26" s="849">
        <v>7.7414779226721575E-2</v>
      </c>
      <c r="I26" s="849">
        <v>7.3087244984234023E-2</v>
      </c>
      <c r="J26" s="849">
        <v>0.14617448996846805</v>
      </c>
      <c r="K26" s="849">
        <v>9.9517236410050528E-4</v>
      </c>
      <c r="L26" s="849">
        <v>1.6586206068341755E-2</v>
      </c>
      <c r="M26" s="849">
        <v>8.2209890947433032E-4</v>
      </c>
      <c r="N26" s="849">
        <v>1.370164849123884E-2</v>
      </c>
      <c r="O26" s="849">
        <v>1.2980509096963111E-4</v>
      </c>
      <c r="P26" s="849">
        <v>2.1634181828271855E-3</v>
      </c>
      <c r="Q26" s="849">
        <v>5.1609852817814392E-3</v>
      </c>
      <c r="R26" s="849">
        <v>8.6016421363023968E-2</v>
      </c>
      <c r="S26" s="849">
        <v>9.7449659978978698E-3</v>
      </c>
      <c r="T26" s="849">
        <v>0.16241609996496451</v>
      </c>
      <c r="U26" s="849">
        <v>1.9063436200484414E-3</v>
      </c>
      <c r="V26" s="849">
        <v>3.1772393667474016E-2</v>
      </c>
      <c r="W26" s="849">
        <v>3.5995556552467401E-3</v>
      </c>
      <c r="X26" s="849">
        <v>5.9992594254112332E-2</v>
      </c>
      <c r="Y26" s="849">
        <v>8.4117112202218597E-2</v>
      </c>
      <c r="Z26" s="849">
        <v>0.15882982676692203</v>
      </c>
      <c r="AA26" s="849">
        <v>6.0083651573013272E-3</v>
      </c>
      <c r="AB26" s="849">
        <v>4.9634320864663135E-3</v>
      </c>
      <c r="AC26" s="849">
        <v>7.8369980312626016E-4</v>
      </c>
      <c r="AD26" s="850">
        <v>0.99999999999999978</v>
      </c>
    </row>
    <row r="27" spans="1:30">
      <c r="A27" s="829" t="s">
        <v>786</v>
      </c>
      <c r="B27" s="838" t="s">
        <v>1514</v>
      </c>
      <c r="C27" s="849">
        <v>2.159954406689145E-3</v>
      </c>
      <c r="D27" s="849">
        <v>2.159954406689145E-3</v>
      </c>
      <c r="E27" s="849">
        <v>4.0784232275372662E-3</v>
      </c>
      <c r="F27" s="849">
        <v>4.0784232275372662E-3</v>
      </c>
      <c r="G27" s="849">
        <v>3.2399316100337167E-2</v>
      </c>
      <c r="H27" s="849">
        <v>6.4798632200674333E-2</v>
      </c>
      <c r="I27" s="849">
        <v>6.1176348413058988E-2</v>
      </c>
      <c r="J27" s="849">
        <v>0.12235269682611798</v>
      </c>
      <c r="K27" s="849">
        <v>8.3299091777769198E-4</v>
      </c>
      <c r="L27" s="849">
        <v>1.3883181962961531E-2</v>
      </c>
      <c r="M27" s="849">
        <v>6.8812293207722367E-4</v>
      </c>
      <c r="N27" s="849">
        <v>1.1468715534620396E-2</v>
      </c>
      <c r="O27" s="849">
        <v>1.0865098927535112E-4</v>
      </c>
      <c r="P27" s="849">
        <v>1.8108498212558522E-3</v>
      </c>
      <c r="Q27" s="849">
        <v>4.31990881337829E-3</v>
      </c>
      <c r="R27" s="849">
        <v>7.1998480222971492E-2</v>
      </c>
      <c r="S27" s="849">
        <v>8.1568464550745325E-3</v>
      </c>
      <c r="T27" s="849">
        <v>0.13594744091790886</v>
      </c>
      <c r="U27" s="849">
        <v>1.5956702365816765E-3</v>
      </c>
      <c r="V27" s="849">
        <v>2.6594503943027939E-2</v>
      </c>
      <c r="W27" s="849">
        <v>3.0129425585144701E-3</v>
      </c>
      <c r="X27" s="849">
        <v>5.0215709308574497E-2</v>
      </c>
      <c r="Y27" s="849">
        <v>0.12422998992606109</v>
      </c>
      <c r="Z27" s="849">
        <v>0.23457091265541966</v>
      </c>
      <c r="AA27" s="849">
        <v>8.8735707090043612E-3</v>
      </c>
      <c r="AB27" s="849">
        <v>7.3303410204818642E-3</v>
      </c>
      <c r="AC27" s="849">
        <v>1.1574222663918734E-3</v>
      </c>
      <c r="AD27" s="850">
        <v>1</v>
      </c>
    </row>
    <row r="28" spans="1:30">
      <c r="A28" s="829" t="s">
        <v>1493</v>
      </c>
      <c r="B28" s="838" t="s">
        <v>1515</v>
      </c>
      <c r="C28" s="849">
        <v>2.159954406689145E-3</v>
      </c>
      <c r="D28" s="849">
        <v>2.159954406689145E-3</v>
      </c>
      <c r="E28" s="849">
        <v>4.0784232275372662E-3</v>
      </c>
      <c r="F28" s="849">
        <v>4.0784232275372662E-3</v>
      </c>
      <c r="G28" s="849">
        <v>3.2399316100337167E-2</v>
      </c>
      <c r="H28" s="849">
        <v>6.4798632200674333E-2</v>
      </c>
      <c r="I28" s="849">
        <v>6.1176348413058988E-2</v>
      </c>
      <c r="J28" s="849">
        <v>0.12235269682611798</v>
      </c>
      <c r="K28" s="849">
        <v>8.3299091777769198E-4</v>
      </c>
      <c r="L28" s="849">
        <v>1.3883181962961531E-2</v>
      </c>
      <c r="M28" s="849">
        <v>6.8812293207722367E-4</v>
      </c>
      <c r="N28" s="849">
        <v>1.1468715534620396E-2</v>
      </c>
      <c r="O28" s="849">
        <v>1.0865098927535112E-4</v>
      </c>
      <c r="P28" s="849">
        <v>1.8108498212558522E-3</v>
      </c>
      <c r="Q28" s="849">
        <v>4.31990881337829E-3</v>
      </c>
      <c r="R28" s="849">
        <v>7.1998480222971492E-2</v>
      </c>
      <c r="S28" s="849">
        <v>8.1568464550745325E-3</v>
      </c>
      <c r="T28" s="849">
        <v>0.13594744091790886</v>
      </c>
      <c r="U28" s="849">
        <v>1.5956702365816765E-3</v>
      </c>
      <c r="V28" s="849">
        <v>2.6594503943027939E-2</v>
      </c>
      <c r="W28" s="849">
        <v>3.0129425585144701E-3</v>
      </c>
      <c r="X28" s="849">
        <v>5.0215709308574497E-2</v>
      </c>
      <c r="Y28" s="849">
        <v>0.12422998992606109</v>
      </c>
      <c r="Z28" s="849">
        <v>0.23457091265541966</v>
      </c>
      <c r="AA28" s="849">
        <v>8.8735707090043612E-3</v>
      </c>
      <c r="AB28" s="849">
        <v>7.3303410204818642E-3</v>
      </c>
      <c r="AC28" s="849">
        <v>1.1574222663918734E-3</v>
      </c>
      <c r="AD28" s="850">
        <v>1</v>
      </c>
    </row>
    <row r="29" spans="1:30">
      <c r="A29" s="829" t="s">
        <v>1494</v>
      </c>
      <c r="B29" s="838" t="s">
        <v>1516</v>
      </c>
      <c r="C29" s="849">
        <v>2.159954406689145E-3</v>
      </c>
      <c r="D29" s="849">
        <v>2.159954406689145E-3</v>
      </c>
      <c r="E29" s="849">
        <v>4.0784232275372662E-3</v>
      </c>
      <c r="F29" s="849">
        <v>4.0784232275372662E-3</v>
      </c>
      <c r="G29" s="849">
        <v>3.2399316100337167E-2</v>
      </c>
      <c r="H29" s="849">
        <v>6.4798632200674333E-2</v>
      </c>
      <c r="I29" s="849">
        <v>6.1176348413058988E-2</v>
      </c>
      <c r="J29" s="849">
        <v>0.12235269682611798</v>
      </c>
      <c r="K29" s="849">
        <v>8.3299091777769198E-4</v>
      </c>
      <c r="L29" s="849">
        <v>1.3883181962961531E-2</v>
      </c>
      <c r="M29" s="849">
        <v>6.8812293207722367E-4</v>
      </c>
      <c r="N29" s="849">
        <v>1.1468715534620396E-2</v>
      </c>
      <c r="O29" s="849">
        <v>1.0865098927535112E-4</v>
      </c>
      <c r="P29" s="849">
        <v>1.8108498212558522E-3</v>
      </c>
      <c r="Q29" s="849">
        <v>4.31990881337829E-3</v>
      </c>
      <c r="R29" s="849">
        <v>7.1998480222971492E-2</v>
      </c>
      <c r="S29" s="849">
        <v>8.1568464550745325E-3</v>
      </c>
      <c r="T29" s="849">
        <v>0.13594744091790886</v>
      </c>
      <c r="U29" s="849">
        <v>1.5956702365816765E-3</v>
      </c>
      <c r="V29" s="849">
        <v>2.6594503943027939E-2</v>
      </c>
      <c r="W29" s="849">
        <v>3.0129425585144701E-3</v>
      </c>
      <c r="X29" s="849">
        <v>5.0215709308574497E-2</v>
      </c>
      <c r="Y29" s="849">
        <v>0.12422998992606109</v>
      </c>
      <c r="Z29" s="849">
        <v>0.23457091265541966</v>
      </c>
      <c r="AA29" s="849">
        <v>8.8735707090043612E-3</v>
      </c>
      <c r="AB29" s="849">
        <v>7.3303410204818642E-3</v>
      </c>
      <c r="AC29" s="849">
        <v>1.1574222663918734E-3</v>
      </c>
      <c r="AD29" s="850">
        <v>1</v>
      </c>
    </row>
    <row r="30" spans="1:30">
      <c r="A30" s="829" t="s">
        <v>782</v>
      </c>
      <c r="B30" s="838" t="s">
        <v>436</v>
      </c>
      <c r="C30" s="849">
        <v>1.3359937922624988E-3</v>
      </c>
      <c r="D30" s="849">
        <v>1.3359937922624988E-3</v>
      </c>
      <c r="E30" s="849">
        <v>2.5226218189304318E-3</v>
      </c>
      <c r="F30" s="849">
        <v>2.5226218189304318E-3</v>
      </c>
      <c r="G30" s="849">
        <v>2.0039906883937478E-2</v>
      </c>
      <c r="H30" s="849">
        <v>4.0079813767874957E-2</v>
      </c>
      <c r="I30" s="849">
        <v>3.7839327283956475E-2</v>
      </c>
      <c r="J30" s="849">
        <v>7.5678654567912951E-2</v>
      </c>
      <c r="K30" s="849">
        <v>5.1522878988352627E-4</v>
      </c>
      <c r="L30" s="849">
        <v>8.5871464980587699E-3</v>
      </c>
      <c r="M30" s="849">
        <v>4.2562378294726071E-4</v>
      </c>
      <c r="N30" s="849">
        <v>7.09372971578768E-3</v>
      </c>
      <c r="O30" s="849">
        <v>6.7203755202199076E-5</v>
      </c>
      <c r="P30" s="849">
        <v>1.1200625867033179E-3</v>
      </c>
      <c r="Q30" s="849">
        <v>2.6719875845249976E-3</v>
      </c>
      <c r="R30" s="849">
        <v>4.453312640874995E-2</v>
      </c>
      <c r="S30" s="849">
        <v>5.0452436378608636E-3</v>
      </c>
      <c r="T30" s="849">
        <v>8.4087393964347723E-2</v>
      </c>
      <c r="U30" s="849">
        <v>9.8696783782527189E-4</v>
      </c>
      <c r="V30" s="849">
        <v>1.6449463963754532E-2</v>
      </c>
      <c r="W30" s="849">
        <v>1.8635914453346716E-3</v>
      </c>
      <c r="X30" s="849">
        <v>3.1059857422244524E-2</v>
      </c>
      <c r="Y30" s="849">
        <v>0.2028231562252181</v>
      </c>
      <c r="Z30" s="849">
        <v>0.38297043163022543</v>
      </c>
      <c r="AA30" s="849">
        <v>1.4487368301801291E-2</v>
      </c>
      <c r="AB30" s="849">
        <v>1.1967825988444545E-2</v>
      </c>
      <c r="AC30" s="849">
        <v>1.8896567350175598E-3</v>
      </c>
      <c r="AD30" s="850">
        <v>0.99999999999999989</v>
      </c>
    </row>
    <row r="31" spans="1:30">
      <c r="A31" s="829" t="s">
        <v>427</v>
      </c>
      <c r="B31" s="838" t="s">
        <v>133</v>
      </c>
      <c r="C31" s="849">
        <v>1.4548203143883247E-3</v>
      </c>
      <c r="D31" s="849">
        <v>1.4548203143883247E-3</v>
      </c>
      <c r="E31" s="849">
        <v>2.7469899103978296E-3</v>
      </c>
      <c r="F31" s="849">
        <v>2.7469899103978296E-3</v>
      </c>
      <c r="G31" s="849">
        <v>2.1822304715824869E-2</v>
      </c>
      <c r="H31" s="849">
        <v>4.3644609431649738E-2</v>
      </c>
      <c r="I31" s="849">
        <v>4.1204848655967442E-2</v>
      </c>
      <c r="J31" s="849">
        <v>8.2409697311934885E-2</v>
      </c>
      <c r="K31" s="849">
        <v>5.6105448574793348E-4</v>
      </c>
      <c r="L31" s="849">
        <v>9.3509080957988912E-3</v>
      </c>
      <c r="M31" s="849">
        <v>4.6347979257437976E-4</v>
      </c>
      <c r="N31" s="849">
        <v>7.7246632095729975E-3</v>
      </c>
      <c r="O31" s="849">
        <v>7.3181019880165239E-5</v>
      </c>
      <c r="P31" s="849">
        <v>1.2196836646694207E-3</v>
      </c>
      <c r="Q31" s="849">
        <v>2.9096406287766495E-3</v>
      </c>
      <c r="R31" s="849">
        <v>4.849401047961082E-2</v>
      </c>
      <c r="S31" s="849">
        <v>5.4939798207956593E-3</v>
      </c>
      <c r="T31" s="849">
        <v>9.1566330346594324E-2</v>
      </c>
      <c r="U31" s="849">
        <v>1.0747511466235955E-3</v>
      </c>
      <c r="V31" s="849">
        <v>1.7912519110393255E-2</v>
      </c>
      <c r="W31" s="849">
        <v>2.0293437799600808E-3</v>
      </c>
      <c r="X31" s="849">
        <v>3.3822396332668009E-2</v>
      </c>
      <c r="Y31" s="849">
        <v>0.19148893411475471</v>
      </c>
      <c r="Z31" s="849">
        <v>0.36156916752102747</v>
      </c>
      <c r="AA31" s="849">
        <v>1.3677781008196763E-2</v>
      </c>
      <c r="AB31" s="849">
        <v>1.1299036485032108E-2</v>
      </c>
      <c r="AC31" s="849">
        <v>1.7840583923734909E-3</v>
      </c>
      <c r="AD31" s="850">
        <v>0.99999999999999989</v>
      </c>
    </row>
    <row r="32" spans="1:30">
      <c r="A32" s="829" t="s">
        <v>772</v>
      </c>
      <c r="B32" s="838" t="s">
        <v>437</v>
      </c>
      <c r="C32" s="849">
        <v>2.3181284114728957E-3</v>
      </c>
      <c r="D32" s="849">
        <v>2.3181284114728957E-3</v>
      </c>
      <c r="E32" s="849">
        <v>4.342822846809982E-3</v>
      </c>
      <c r="F32" s="849">
        <v>4.342822846809982E-3</v>
      </c>
      <c r="G32" s="849">
        <v>3.4771926172093431E-2</v>
      </c>
      <c r="H32" s="849">
        <v>6.9543852344186863E-2</v>
      </c>
      <c r="I32" s="849">
        <v>6.5142342702149719E-2</v>
      </c>
      <c r="J32" s="849">
        <v>0.13028468540429944</v>
      </c>
      <c r="K32" s="849">
        <v>0</v>
      </c>
      <c r="L32" s="849">
        <v>0</v>
      </c>
      <c r="M32" s="849">
        <v>3.3933147919554276E-3</v>
      </c>
      <c r="N32" s="849">
        <v>5.6555246532590461E-2</v>
      </c>
      <c r="O32" s="849">
        <v>7.540699537678729E-5</v>
      </c>
      <c r="P32" s="849">
        <v>1.256783256279788E-3</v>
      </c>
      <c r="Q32" s="849">
        <v>4.6362568229457914E-3</v>
      </c>
      <c r="R32" s="849">
        <v>7.7270947049096525E-2</v>
      </c>
      <c r="S32" s="849">
        <v>8.6856456936199641E-3</v>
      </c>
      <c r="T32" s="849">
        <v>0.14476076156033271</v>
      </c>
      <c r="U32" s="849">
        <v>1.1109521066304051E-3</v>
      </c>
      <c r="V32" s="849">
        <v>1.8515868443840084E-2</v>
      </c>
      <c r="W32" s="849">
        <v>2.081277364320254E-3</v>
      </c>
      <c r="X32" s="849">
        <v>3.4687956072004228E-2</v>
      </c>
      <c r="Y32" s="849">
        <v>0.10551394023826108</v>
      </c>
      <c r="Z32" s="849">
        <v>0.19767168550965367</v>
      </c>
      <c r="AA32" s="849">
        <v>0</v>
      </c>
      <c r="AB32" s="849">
        <v>3.0051438675454102E-2</v>
      </c>
      <c r="AC32" s="849">
        <v>6.6780974834342456E-4</v>
      </c>
      <c r="AD32" s="850">
        <v>1</v>
      </c>
    </row>
    <row r="33" spans="1:30">
      <c r="A33" s="829" t="s">
        <v>774</v>
      </c>
      <c r="B33" s="838" t="s">
        <v>438</v>
      </c>
      <c r="C33" s="849">
        <v>4.847910335405804E-4</v>
      </c>
      <c r="D33" s="849">
        <v>4.847910335405804E-4</v>
      </c>
      <c r="E33" s="849">
        <v>9.1538182730643727E-4</v>
      </c>
      <c r="F33" s="849">
        <v>9.1538182730643727E-4</v>
      </c>
      <c r="G33" s="849">
        <v>7.2718655031087055E-3</v>
      </c>
      <c r="H33" s="849">
        <v>1.4543731006217411E-2</v>
      </c>
      <c r="I33" s="849">
        <v>1.3730727409596558E-2</v>
      </c>
      <c r="J33" s="849">
        <v>2.7461454819193116E-2</v>
      </c>
      <c r="K33" s="849">
        <v>0</v>
      </c>
      <c r="L33" s="849">
        <v>0</v>
      </c>
      <c r="M33" s="849">
        <v>0</v>
      </c>
      <c r="N33" s="849">
        <v>0</v>
      </c>
      <c r="O33" s="849">
        <v>2.5483944564345403E-5</v>
      </c>
      <c r="P33" s="849">
        <v>4.2473240940575673E-4</v>
      </c>
      <c r="Q33" s="849">
        <v>9.695820670811608E-4</v>
      </c>
      <c r="R33" s="849">
        <v>1.6159701118019346E-2</v>
      </c>
      <c r="S33" s="849">
        <v>1.8307636546128745E-3</v>
      </c>
      <c r="T33" s="849">
        <v>3.0512727576881244E-2</v>
      </c>
      <c r="U33" s="849">
        <v>4.7596756026131254E-4</v>
      </c>
      <c r="V33" s="849">
        <v>7.9327926710218745E-3</v>
      </c>
      <c r="W33" s="849">
        <v>8.9872135602136007E-4</v>
      </c>
      <c r="X33" s="849">
        <v>1.4978689267022666E-2</v>
      </c>
      <c r="Y33" s="849">
        <v>0.29680003631374713</v>
      </c>
      <c r="Z33" s="849">
        <v>0.56041745987191993</v>
      </c>
      <c r="AA33" s="849">
        <v>0</v>
      </c>
      <c r="AB33" s="849">
        <v>0</v>
      </c>
      <c r="AC33" s="849">
        <v>2.765217729631184E-3</v>
      </c>
      <c r="AD33" s="850">
        <v>1</v>
      </c>
    </row>
    <row r="34" spans="1:30">
      <c r="A34" s="829" t="s">
        <v>1495</v>
      </c>
      <c r="B34" s="838" t="s">
        <v>1517</v>
      </c>
      <c r="C34" s="849">
        <v>2.159954406689145E-3</v>
      </c>
      <c r="D34" s="849">
        <v>2.159954406689145E-3</v>
      </c>
      <c r="E34" s="849">
        <v>4.0784232275372662E-3</v>
      </c>
      <c r="F34" s="849">
        <v>4.0784232275372662E-3</v>
      </c>
      <c r="G34" s="849">
        <v>3.2399316100337167E-2</v>
      </c>
      <c r="H34" s="849">
        <v>6.4798632200674333E-2</v>
      </c>
      <c r="I34" s="849">
        <v>6.1176348413058988E-2</v>
      </c>
      <c r="J34" s="849">
        <v>0.12235269682611798</v>
      </c>
      <c r="K34" s="849">
        <v>8.3299091777769198E-4</v>
      </c>
      <c r="L34" s="849">
        <v>1.3883181962961531E-2</v>
      </c>
      <c r="M34" s="849">
        <v>6.8812293207722367E-4</v>
      </c>
      <c r="N34" s="849">
        <v>1.1468715534620396E-2</v>
      </c>
      <c r="O34" s="849">
        <v>1.0865098927535112E-4</v>
      </c>
      <c r="P34" s="849">
        <v>1.8108498212558522E-3</v>
      </c>
      <c r="Q34" s="849">
        <v>4.31990881337829E-3</v>
      </c>
      <c r="R34" s="849">
        <v>7.1998480222971492E-2</v>
      </c>
      <c r="S34" s="849">
        <v>8.1568464550745325E-3</v>
      </c>
      <c r="T34" s="849">
        <v>0.13594744091790886</v>
      </c>
      <c r="U34" s="849">
        <v>1.5956702365816765E-3</v>
      </c>
      <c r="V34" s="849">
        <v>2.6594503943027939E-2</v>
      </c>
      <c r="W34" s="849">
        <v>3.0129425585144701E-3</v>
      </c>
      <c r="X34" s="849">
        <v>5.0215709308574497E-2</v>
      </c>
      <c r="Y34" s="849">
        <v>0.12422998992606109</v>
      </c>
      <c r="Z34" s="849">
        <v>0.23457091265541966</v>
      </c>
      <c r="AA34" s="849">
        <v>8.8735707090043612E-3</v>
      </c>
      <c r="AB34" s="849">
        <v>7.3303410204818642E-3</v>
      </c>
      <c r="AC34" s="849">
        <v>1.1574222663918734E-3</v>
      </c>
      <c r="AD34" s="850">
        <v>1</v>
      </c>
    </row>
    <row r="35" spans="1:30">
      <c r="A35" s="829" t="s">
        <v>779</v>
      </c>
      <c r="B35" s="838" t="s">
        <v>808</v>
      </c>
      <c r="C35" s="849">
        <v>1.2762734479240252E-3</v>
      </c>
      <c r="D35" s="849">
        <v>1.2762734479240252E-3</v>
      </c>
      <c r="E35" s="849">
        <v>2.4098579389372891E-3</v>
      </c>
      <c r="F35" s="849">
        <v>2.4098579389372891E-3</v>
      </c>
      <c r="G35" s="849">
        <v>1.9144101718860378E-2</v>
      </c>
      <c r="H35" s="849">
        <v>3.8288203437720755E-2</v>
      </c>
      <c r="I35" s="849">
        <v>3.6147869084059335E-2</v>
      </c>
      <c r="J35" s="849">
        <v>7.229573816811867E-2</v>
      </c>
      <c r="K35" s="849">
        <v>4.9219751464621322E-4</v>
      </c>
      <c r="L35" s="849">
        <v>8.2032919107702194E-3</v>
      </c>
      <c r="M35" s="849">
        <v>4.0659794688165433E-4</v>
      </c>
      <c r="N35" s="849">
        <v>6.7766324480275728E-3</v>
      </c>
      <c r="O35" s="849">
        <v>6.4199675823419105E-5</v>
      </c>
      <c r="P35" s="849">
        <v>1.0699945970569853E-3</v>
      </c>
      <c r="Q35" s="849">
        <v>2.5525468958480504E-3</v>
      </c>
      <c r="R35" s="849">
        <v>4.2542448264134169E-2</v>
      </c>
      <c r="S35" s="849">
        <v>4.8197158778745782E-3</v>
      </c>
      <c r="T35" s="849">
        <v>8.0328597964576309E-2</v>
      </c>
      <c r="U35" s="849">
        <v>9.4284932509917116E-4</v>
      </c>
      <c r="V35" s="849">
        <v>1.5714155418319518E-2</v>
      </c>
      <c r="W35" s="849">
        <v>1.780286924410857E-3</v>
      </c>
      <c r="X35" s="849">
        <v>2.9671448740180947E-2</v>
      </c>
      <c r="Y35" s="849">
        <v>0.20851955830058019</v>
      </c>
      <c r="Z35" s="849">
        <v>0.39372637095264823</v>
      </c>
      <c r="AA35" s="849">
        <v>1.4894254164327153E-2</v>
      </c>
      <c r="AB35" s="849">
        <v>1.2303949092270257E-2</v>
      </c>
      <c r="AC35" s="849">
        <v>1.9427288040426724E-3</v>
      </c>
      <c r="AD35" s="850">
        <v>0.99999999999999989</v>
      </c>
    </row>
    <row r="36" spans="1:30">
      <c r="A36" s="829" t="s">
        <v>783</v>
      </c>
      <c r="B36" s="838" t="s">
        <v>439</v>
      </c>
      <c r="C36" s="849">
        <v>4.8406877289594661E-4</v>
      </c>
      <c r="D36" s="849">
        <v>4.8406877289594661E-4</v>
      </c>
      <c r="E36" s="849">
        <v>9.1401805565445788E-4</v>
      </c>
      <c r="F36" s="849">
        <v>9.1401805565445788E-4</v>
      </c>
      <c r="G36" s="849">
        <v>7.2610315934391982E-3</v>
      </c>
      <c r="H36" s="849">
        <v>1.4522063186878396E-2</v>
      </c>
      <c r="I36" s="849">
        <v>1.3710270834816869E-2</v>
      </c>
      <c r="J36" s="849">
        <v>2.7420541669633737E-2</v>
      </c>
      <c r="K36" s="849">
        <v>1.8668213095302932E-4</v>
      </c>
      <c r="L36" s="849">
        <v>3.1113688492171551E-3</v>
      </c>
      <c r="M36" s="849">
        <v>1.5421567339598071E-4</v>
      </c>
      <c r="N36" s="849">
        <v>2.5702612232663454E-3</v>
      </c>
      <c r="O36" s="849">
        <v>2.4349843167786432E-5</v>
      </c>
      <c r="P36" s="849">
        <v>4.0583071946310724E-4</v>
      </c>
      <c r="Q36" s="849">
        <v>9.6813754579189323E-4</v>
      </c>
      <c r="R36" s="849">
        <v>1.6135625763198217E-2</v>
      </c>
      <c r="S36" s="849">
        <v>1.8280361113089158E-3</v>
      </c>
      <c r="T36" s="849">
        <v>3.0467268521815263E-2</v>
      </c>
      <c r="U36" s="849">
        <v>3.5760668418582942E-4</v>
      </c>
      <c r="V36" s="849">
        <v>5.9601114030971561E-3</v>
      </c>
      <c r="W36" s="849">
        <v>6.7523249684777744E-4</v>
      </c>
      <c r="X36" s="849">
        <v>1.1253874947462956E-2</v>
      </c>
      <c r="Y36" s="849">
        <v>0.28408369653402771</v>
      </c>
      <c r="Z36" s="849">
        <v>0.53640648289654902</v>
      </c>
      <c r="AA36" s="849">
        <v>2.0291692609573402E-2</v>
      </c>
      <c r="AB36" s="849">
        <v>1.6762702590517157E-2</v>
      </c>
      <c r="AC36" s="849">
        <v>2.6467425142921832E-3</v>
      </c>
      <c r="AD36" s="850">
        <v>0.99999999999999989</v>
      </c>
    </row>
    <row r="37" spans="1:30">
      <c r="A37" s="829" t="s">
        <v>1500</v>
      </c>
      <c r="B37" s="838" t="s">
        <v>392</v>
      </c>
      <c r="C37" s="849">
        <v>1.809623339228555E-3</v>
      </c>
      <c r="D37" s="849">
        <v>1.809623339228555E-3</v>
      </c>
      <c r="E37" s="849">
        <v>3.4169285411520529E-3</v>
      </c>
      <c r="F37" s="849">
        <v>3.4169285411520529E-3</v>
      </c>
      <c r="G37" s="849">
        <v>2.7144350088428321E-2</v>
      </c>
      <c r="H37" s="849">
        <v>5.4288700176856643E-2</v>
      </c>
      <c r="I37" s="849">
        <v>5.1253928117280793E-2</v>
      </c>
      <c r="J37" s="849">
        <v>0.10250785623456159</v>
      </c>
      <c r="K37" s="849">
        <v>6.9788501160379668E-4</v>
      </c>
      <c r="L37" s="849">
        <v>1.1631416860063276E-2</v>
      </c>
      <c r="M37" s="849">
        <v>5.7651370523791891E-4</v>
      </c>
      <c r="N37" s="849">
        <v>9.6085617539653154E-3</v>
      </c>
      <c r="O37" s="849">
        <v>9.1028479774408254E-5</v>
      </c>
      <c r="P37" s="849">
        <v>1.517141329573471E-3</v>
      </c>
      <c r="Q37" s="849">
        <v>3.6192466784571099E-3</v>
      </c>
      <c r="R37" s="849">
        <v>6.0320777974285152E-2</v>
      </c>
      <c r="S37" s="849">
        <v>6.8338570823041058E-3</v>
      </c>
      <c r="T37" s="849">
        <v>0.11389761803840176</v>
      </c>
      <c r="U37" s="849">
        <v>1.3368625249163039E-3</v>
      </c>
      <c r="V37" s="849">
        <v>2.2281042081938394E-2</v>
      </c>
      <c r="W37" s="849">
        <v>2.5242621588481805E-3</v>
      </c>
      <c r="X37" s="849">
        <v>4.2071035980803001E-2</v>
      </c>
      <c r="Y37" s="849">
        <v>0.15764618405307124</v>
      </c>
      <c r="Z37" s="849">
        <v>0.29766732889524006</v>
      </c>
      <c r="AA37" s="849">
        <v>1.1260441718076514E-2</v>
      </c>
      <c r="AB37" s="849">
        <v>9.3021040279762518E-3</v>
      </c>
      <c r="AC37" s="849">
        <v>1.4687532675751978E-3</v>
      </c>
      <c r="AD37" s="850">
        <v>1</v>
      </c>
    </row>
    <row r="38" spans="1:30">
      <c r="A38" s="829" t="s">
        <v>1496</v>
      </c>
      <c r="B38" s="838" t="s">
        <v>1518</v>
      </c>
      <c r="C38" s="849">
        <v>2.5527306021728697E-3</v>
      </c>
      <c r="D38" s="849">
        <v>2.5527306021728697E-3</v>
      </c>
      <c r="E38" s="849">
        <v>4.8200627519288958E-3</v>
      </c>
      <c r="F38" s="849">
        <v>4.8200627519288958E-3</v>
      </c>
      <c r="G38" s="849">
        <v>3.8290959032593046E-2</v>
      </c>
      <c r="H38" s="849">
        <v>7.6581918065186091E-2</v>
      </c>
      <c r="I38" s="849">
        <v>7.2300941278933439E-2</v>
      </c>
      <c r="J38" s="849">
        <v>0.14460188255786688</v>
      </c>
      <c r="K38" s="849">
        <v>9.8446587601939387E-4</v>
      </c>
      <c r="L38" s="849">
        <v>1.640776460032323E-2</v>
      </c>
      <c r="M38" s="849">
        <v>8.132544193203687E-4</v>
      </c>
      <c r="N38" s="849">
        <v>1.3554240322006146E-2</v>
      </c>
      <c r="O38" s="849">
        <v>1.2840859252426877E-4</v>
      </c>
      <c r="P38" s="849">
        <v>2.1401432087378128E-3</v>
      </c>
      <c r="Q38" s="849">
        <v>5.1054612043457395E-3</v>
      </c>
      <c r="R38" s="849">
        <v>8.5091020072428983E-2</v>
      </c>
      <c r="S38" s="849">
        <v>9.6401255038577917E-3</v>
      </c>
      <c r="T38" s="849">
        <v>0.16066875839762987</v>
      </c>
      <c r="U38" s="849">
        <v>1.8858343635790849E-3</v>
      </c>
      <c r="V38" s="849">
        <v>3.1430572726318079E-2</v>
      </c>
      <c r="W38" s="849">
        <v>3.5608301026586438E-3</v>
      </c>
      <c r="X38" s="849">
        <v>5.9347168377644054E-2</v>
      </c>
      <c r="Y38" s="849">
        <v>8.6765183587613495E-2</v>
      </c>
      <c r="Z38" s="849">
        <v>0.16382991186729501</v>
      </c>
      <c r="AA38" s="849">
        <v>6.1975131134009631E-3</v>
      </c>
      <c r="AB38" s="849">
        <v>5.119684745852969E-3</v>
      </c>
      <c r="AC38" s="849">
        <v>8.0837127566099523E-4</v>
      </c>
      <c r="AD38" s="850">
        <v>1</v>
      </c>
    </row>
    <row r="39" spans="1:30">
      <c r="A39" s="829" t="s">
        <v>1501</v>
      </c>
      <c r="B39" s="838" t="s">
        <v>511</v>
      </c>
      <c r="C39" s="849">
        <v>3.4623655913978502E-3</v>
      </c>
      <c r="D39" s="849">
        <v>3.4623655913978502E-3</v>
      </c>
      <c r="E39" s="849">
        <v>6.53763440860215E-3</v>
      </c>
      <c r="F39" s="849">
        <v>6.53763440860215E-3</v>
      </c>
      <c r="G39" s="849">
        <v>5.1935483870967747E-2</v>
      </c>
      <c r="H39" s="849">
        <v>0.10387096774193549</v>
      </c>
      <c r="I39" s="849">
        <v>9.8064516129032248E-2</v>
      </c>
      <c r="J39" s="849">
        <v>0.1961290322580645</v>
      </c>
      <c r="K39" s="849">
        <v>1.3352685050798258E-3</v>
      </c>
      <c r="L39" s="849">
        <v>2.2254475084663761E-2</v>
      </c>
      <c r="M39" s="849">
        <v>1.1030478955007255E-3</v>
      </c>
      <c r="N39" s="849">
        <v>1.838413159167876E-2</v>
      </c>
      <c r="O39" s="849">
        <v>1.7416545718432509E-4</v>
      </c>
      <c r="P39" s="849">
        <v>2.9027576197387518E-3</v>
      </c>
      <c r="Q39" s="849">
        <v>6.9247311827957004E-3</v>
      </c>
      <c r="R39" s="849">
        <v>0.11541218637992832</v>
      </c>
      <c r="S39" s="849">
        <v>1.30752688172043E-2</v>
      </c>
      <c r="T39" s="849">
        <v>0.217921146953405</v>
      </c>
      <c r="U39" s="849">
        <v>2.5578288621502265E-3</v>
      </c>
      <c r="V39" s="849">
        <v>4.2630481035837102E-2</v>
      </c>
      <c r="W39" s="849">
        <v>4.8296892800848952E-3</v>
      </c>
      <c r="X39" s="849">
        <v>8.0494821334748251E-2</v>
      </c>
      <c r="Y39" s="849">
        <v>0</v>
      </c>
      <c r="Z39" s="849">
        <v>0</v>
      </c>
      <c r="AA39" s="849">
        <v>0</v>
      </c>
      <c r="AB39" s="849">
        <v>0</v>
      </c>
      <c r="AC39" s="849">
        <v>0</v>
      </c>
      <c r="AD39" s="850">
        <v>1</v>
      </c>
    </row>
    <row r="40" spans="1:30">
      <c r="A40" s="829" t="s">
        <v>777</v>
      </c>
      <c r="B40" s="838" t="s">
        <v>504</v>
      </c>
      <c r="C40" s="849">
        <v>1.1977559607293129E-3</v>
      </c>
      <c r="D40" s="849">
        <v>1.1977559607293129E-3</v>
      </c>
      <c r="E40" s="849">
        <v>2.2616013171534847E-3</v>
      </c>
      <c r="F40" s="849">
        <v>2.2616013171534847E-3</v>
      </c>
      <c r="G40" s="849">
        <v>1.7966339410939693E-2</v>
      </c>
      <c r="H40" s="849">
        <v>3.5932678821879387E-2</v>
      </c>
      <c r="I40" s="849">
        <v>3.3924019757302269E-2</v>
      </c>
      <c r="J40" s="849">
        <v>6.7848039514604538E-2</v>
      </c>
      <c r="K40" s="849">
        <v>4.6191708209755781E-4</v>
      </c>
      <c r="L40" s="849">
        <v>7.6986180349592967E-3</v>
      </c>
      <c r="M40" s="849">
        <v>3.8158367651537379E-4</v>
      </c>
      <c r="N40" s="849">
        <v>6.3597279419228972E-3</v>
      </c>
      <c r="O40" s="849">
        <v>6.0250054186637972E-5</v>
      </c>
      <c r="P40" s="849">
        <v>1.0041675697772996E-3</v>
      </c>
      <c r="Q40" s="849">
        <v>2.3955119214586259E-3</v>
      </c>
      <c r="R40" s="849">
        <v>3.992519869097709E-2</v>
      </c>
      <c r="S40" s="849">
        <v>4.5232026343069694E-3</v>
      </c>
      <c r="T40" s="849">
        <v>7.5386710571782825E-2</v>
      </c>
      <c r="U40" s="849">
        <v>8.8484438898580524E-4</v>
      </c>
      <c r="V40" s="849">
        <v>1.4747406483096753E-2</v>
      </c>
      <c r="W40" s="849">
        <v>1.6707620760974214E-3</v>
      </c>
      <c r="X40" s="849">
        <v>2.7846034601623691E-2</v>
      </c>
      <c r="Y40" s="849">
        <v>0.21600891861761429</v>
      </c>
      <c r="Z40" s="849">
        <v>0.40786777179971884</v>
      </c>
      <c r="AA40" s="849">
        <v>1.5429208472686733E-2</v>
      </c>
      <c r="AB40" s="849">
        <v>1.2745867868741214E-2</v>
      </c>
      <c r="AC40" s="849">
        <v>2.0125054529591393E-3</v>
      </c>
      <c r="AD40" s="850">
        <v>1</v>
      </c>
    </row>
    <row r="41" spans="1:30">
      <c r="A41" s="829" t="s">
        <v>1505</v>
      </c>
      <c r="B41" s="838" t="s">
        <v>1519</v>
      </c>
      <c r="C41" s="849">
        <v>4.9585559528113679E-4</v>
      </c>
      <c r="D41" s="849">
        <v>4.9585559528113679E-4</v>
      </c>
      <c r="E41" s="849">
        <v>9.3627391904015859E-4</v>
      </c>
      <c r="F41" s="849">
        <v>9.3627391904015859E-4</v>
      </c>
      <c r="G41" s="849">
        <v>7.437833929217051E-3</v>
      </c>
      <c r="H41" s="849">
        <v>1.4875667858434102E-2</v>
      </c>
      <c r="I41" s="849">
        <v>1.4044108785602378E-2</v>
      </c>
      <c r="J41" s="849">
        <v>2.8088217571204756E-2</v>
      </c>
      <c r="K41" s="849">
        <v>1.9122774356684929E-4</v>
      </c>
      <c r="L41" s="849">
        <v>3.1871290594474881E-3</v>
      </c>
      <c r="M41" s="849">
        <v>1.5797074468565809E-4</v>
      </c>
      <c r="N41" s="849">
        <v>2.6328457447609686E-3</v>
      </c>
      <c r="O41" s="849">
        <v>2.4942749160893385E-5</v>
      </c>
      <c r="P41" s="849">
        <v>4.1571248601488979E-4</v>
      </c>
      <c r="Q41" s="849">
        <v>9.9171119056227358E-4</v>
      </c>
      <c r="R41" s="849">
        <v>1.6528519842704557E-2</v>
      </c>
      <c r="S41" s="849">
        <v>1.8725478380803172E-3</v>
      </c>
      <c r="T41" s="849">
        <v>3.1209130634671952E-2</v>
      </c>
      <c r="U41" s="849">
        <v>3.6631422060681945E-4</v>
      </c>
      <c r="V41" s="849">
        <v>6.1052370101136568E-3</v>
      </c>
      <c r="W41" s="849">
        <v>6.9167405630107446E-4</v>
      </c>
      <c r="X41" s="849">
        <v>1.1527900938351239E-2</v>
      </c>
      <c r="Y41" s="849">
        <v>0.28295941501420957</v>
      </c>
      <c r="Z41" s="849">
        <v>0.53428361592745144</v>
      </c>
      <c r="AA41" s="849">
        <v>2.0211386786729249E-2</v>
      </c>
      <c r="AB41" s="849">
        <v>1.6696362997732857E-2</v>
      </c>
      <c r="AC41" s="849">
        <v>2.6362678417472937E-3</v>
      </c>
      <c r="AD41" s="850">
        <v>1</v>
      </c>
    </row>
    <row r="42" spans="1:30">
      <c r="A42" s="829" t="s">
        <v>775</v>
      </c>
      <c r="B42" s="838" t="s">
        <v>434</v>
      </c>
      <c r="C42" s="849">
        <v>2.059959938288581E-4</v>
      </c>
      <c r="D42" s="849">
        <v>2.059959938288581E-4</v>
      </c>
      <c r="E42" s="849">
        <v>3.8896137965200521E-4</v>
      </c>
      <c r="F42" s="849">
        <v>3.8896137965200521E-4</v>
      </c>
      <c r="G42" s="849">
        <v>3.0899399074328709E-3</v>
      </c>
      <c r="H42" s="849">
        <v>6.1798798148657418E-3</v>
      </c>
      <c r="I42" s="849">
        <v>5.834420694780078E-3</v>
      </c>
      <c r="J42" s="849">
        <v>1.1668841389560156E-2</v>
      </c>
      <c r="K42" s="849">
        <v>7.9442784267401187E-5</v>
      </c>
      <c r="L42" s="849">
        <v>1.3240464044566864E-3</v>
      </c>
      <c r="M42" s="849">
        <v>6.5626647873070538E-5</v>
      </c>
      <c r="N42" s="849">
        <v>1.0937774645511757E-3</v>
      </c>
      <c r="O42" s="849">
        <v>1.0362102295747982E-5</v>
      </c>
      <c r="P42" s="849">
        <v>1.7270170492913304E-4</v>
      </c>
      <c r="Q42" s="849">
        <v>4.119919876577162E-4</v>
      </c>
      <c r="R42" s="849">
        <v>6.8665331276286023E-3</v>
      </c>
      <c r="S42" s="849">
        <v>7.7792275930401041E-4</v>
      </c>
      <c r="T42" s="849">
        <v>1.2965379321733507E-2</v>
      </c>
      <c r="U42" s="849">
        <v>1.521799141638444E-4</v>
      </c>
      <c r="V42" s="849">
        <v>2.5363319027307397E-3</v>
      </c>
      <c r="W42" s="849">
        <v>2.8734592488079933E-4</v>
      </c>
      <c r="X42" s="849">
        <v>4.7890987480133217E-3</v>
      </c>
      <c r="Y42" s="849">
        <v>0.31060756161427305</v>
      </c>
      <c r="Z42" s="849">
        <v>0.58648881199216762</v>
      </c>
      <c r="AA42" s="849">
        <v>2.2186254401019498E-2</v>
      </c>
      <c r="AB42" s="849">
        <v>1.8327775374755238E-2</v>
      </c>
      <c r="AC42" s="849">
        <v>2.893859269698196E-3</v>
      </c>
      <c r="AD42" s="850">
        <v>1</v>
      </c>
    </row>
    <row r="43" spans="1:30">
      <c r="A43" s="829" t="s">
        <v>776</v>
      </c>
      <c r="B43" s="838" t="s">
        <v>440</v>
      </c>
      <c r="C43" s="849">
        <v>3.2942895918154302E-3</v>
      </c>
      <c r="D43" s="849">
        <v>3.2942895918154302E-3</v>
      </c>
      <c r="E43" s="849">
        <v>6.2202735149806867E-3</v>
      </c>
      <c r="F43" s="849">
        <v>6.2202735149806867E-3</v>
      </c>
      <c r="G43" s="849">
        <v>4.9414343877231447E-2</v>
      </c>
      <c r="H43" s="849">
        <v>9.8828687754462893E-2</v>
      </c>
      <c r="I43" s="849">
        <v>9.3304102724710292E-2</v>
      </c>
      <c r="J43" s="849">
        <v>0.18660820544942058</v>
      </c>
      <c r="K43" s="849">
        <v>1.2704496456099313E-3</v>
      </c>
      <c r="L43" s="849">
        <v>2.1174160760165522E-2</v>
      </c>
      <c r="M43" s="849">
        <v>1.0495018811560301E-3</v>
      </c>
      <c r="N43" s="849">
        <v>1.7491698019267171E-2</v>
      </c>
      <c r="O43" s="849">
        <v>1.6571082334042582E-4</v>
      </c>
      <c r="P43" s="849">
        <v>2.7618470556737638E-3</v>
      </c>
      <c r="Q43" s="849">
        <v>6.5885791836308603E-3</v>
      </c>
      <c r="R43" s="849">
        <v>0.10980965306051434</v>
      </c>
      <c r="S43" s="849">
        <v>1.2440547029961373E-2</v>
      </c>
      <c r="T43" s="849">
        <v>0.20734245049935623</v>
      </c>
      <c r="U43" s="849">
        <v>2.4336624125312826E-3</v>
      </c>
      <c r="V43" s="849">
        <v>4.0561040208854704E-2</v>
      </c>
      <c r="W43" s="849">
        <v>4.5952383441584419E-3</v>
      </c>
      <c r="X43" s="849">
        <v>7.6587305735974026E-2</v>
      </c>
      <c r="Y43" s="849">
        <v>1.6031864575553896E-2</v>
      </c>
      <c r="Z43" s="849">
        <v>3.0271346776201139E-2</v>
      </c>
      <c r="AA43" s="849">
        <v>1.1451331839681352E-3</v>
      </c>
      <c r="AB43" s="849">
        <v>9.459795867562856E-4</v>
      </c>
      <c r="AC43" s="849">
        <v>1.4936519790888724E-4</v>
      </c>
      <c r="AD43" s="850">
        <v>0.99999999999999989</v>
      </c>
    </row>
    <row r="44" spans="1:30">
      <c r="A44" s="829" t="s">
        <v>280</v>
      </c>
      <c r="B44" s="838" t="s">
        <v>336</v>
      </c>
      <c r="C44" s="849">
        <v>3.8528056934475938E-4</v>
      </c>
      <c r="D44" s="849">
        <v>7.7056113868951876E-4</v>
      </c>
      <c r="E44" s="849">
        <v>7.2748629242737166E-4</v>
      </c>
      <c r="F44" s="849">
        <v>1.4549725848547433E-3</v>
      </c>
      <c r="G44" s="849">
        <v>6.356307006381591E-2</v>
      </c>
      <c r="H44" s="849">
        <v>0.10978892414073738</v>
      </c>
      <c r="I44" s="849">
        <v>0.12001970993416168</v>
      </c>
      <c r="J44" s="849">
        <v>0.20730331017878356</v>
      </c>
      <c r="K44" s="849">
        <v>9.3272276401461206E-3</v>
      </c>
      <c r="L44" s="849">
        <v>1.4100794672702517E-2</v>
      </c>
      <c r="M44" s="849">
        <v>7.7051010940337519E-3</v>
      </c>
      <c r="N44" s="849">
        <v>1.1648482555710772E-2</v>
      </c>
      <c r="O44" s="849">
        <v>1.2165949095842767E-3</v>
      </c>
      <c r="P44" s="849">
        <v>1.8392340877438063E-3</v>
      </c>
      <c r="Q44" s="849">
        <v>4.2701668325697578E-2</v>
      </c>
      <c r="R44" s="849">
        <v>6.4555887394753583E-2</v>
      </c>
      <c r="S44" s="849">
        <v>8.062923708703143E-2</v>
      </c>
      <c r="T44" s="849">
        <v>0.12189434638512475</v>
      </c>
      <c r="U44" s="849">
        <v>1.840398677921376E-2</v>
      </c>
      <c r="V44" s="849">
        <v>2.7822933967628499E-2</v>
      </c>
      <c r="W44" s="849">
        <v>3.4750384974416029E-2</v>
      </c>
      <c r="X44" s="849">
        <v>5.2535229355025234E-2</v>
      </c>
      <c r="Y44" s="849">
        <v>2.264097876529321E-3</v>
      </c>
      <c r="Z44" s="849">
        <v>4.2750667979187165E-3</v>
      </c>
      <c r="AA44" s="849">
        <v>1.6172127689495147E-4</v>
      </c>
      <c r="AB44" s="849">
        <v>1.3359583743495989E-4</v>
      </c>
      <c r="AC44" s="849">
        <v>2.109407959499367E-5</v>
      </c>
      <c r="AD44" s="850">
        <v>1</v>
      </c>
    </row>
    <row r="45" spans="1:30">
      <c r="A45" s="829" t="s">
        <v>787</v>
      </c>
      <c r="B45" s="838" t="s">
        <v>1520</v>
      </c>
      <c r="C45" s="849">
        <v>6.0535814046915124E-4</v>
      </c>
      <c r="D45" s="849">
        <v>6.0535814046915124E-4</v>
      </c>
      <c r="E45" s="849">
        <v>1.1430364888361608E-3</v>
      </c>
      <c r="F45" s="849">
        <v>1.1430364888361608E-3</v>
      </c>
      <c r="G45" s="849">
        <v>9.0803721070372677E-3</v>
      </c>
      <c r="H45" s="849">
        <v>1.8160744214074535E-2</v>
      </c>
      <c r="I45" s="849">
        <v>1.7145547332542414E-2</v>
      </c>
      <c r="J45" s="849">
        <v>3.4291094665084829E-2</v>
      </c>
      <c r="K45" s="849">
        <v>2.3345762829621002E-4</v>
      </c>
      <c r="L45" s="849">
        <v>3.8909604716034999E-3</v>
      </c>
      <c r="M45" s="849">
        <v>1.9285630163599956E-4</v>
      </c>
      <c r="N45" s="849">
        <v>3.214271693933326E-3</v>
      </c>
      <c r="O45" s="849">
        <v>3.0450994995157828E-5</v>
      </c>
      <c r="P45" s="849">
        <v>5.075165832526305E-4</v>
      </c>
      <c r="Q45" s="849">
        <v>1.2107162809383025E-3</v>
      </c>
      <c r="R45" s="849">
        <v>2.0178604682305038E-2</v>
      </c>
      <c r="S45" s="849">
        <v>2.2860729776723217E-3</v>
      </c>
      <c r="T45" s="849">
        <v>3.8101216294538699E-2</v>
      </c>
      <c r="U45" s="849">
        <v>4.4720942452655666E-4</v>
      </c>
      <c r="V45" s="849">
        <v>7.4534904087759429E-3</v>
      </c>
      <c r="W45" s="849">
        <v>8.4442027985138645E-4</v>
      </c>
      <c r="X45" s="849">
        <v>1.4073671330856439E-2</v>
      </c>
      <c r="Y45" s="849">
        <v>0.27251455685781434</v>
      </c>
      <c r="Z45" s="849">
        <v>0.51456164773152513</v>
      </c>
      <c r="AA45" s="849">
        <v>1.9465325489843876E-2</v>
      </c>
      <c r="AB45" s="849">
        <v>1.608005149161016E-2</v>
      </c>
      <c r="AC45" s="849">
        <v>2.5389554986752884E-3</v>
      </c>
      <c r="AD45" s="850">
        <v>1</v>
      </c>
    </row>
    <row r="46" spans="1:30">
      <c r="A46" s="829" t="s">
        <v>784</v>
      </c>
      <c r="B46" s="838" t="s">
        <v>1521</v>
      </c>
      <c r="C46" s="849">
        <v>4.8492515285684008E-7</v>
      </c>
      <c r="D46" s="849">
        <v>4.8492515285684008E-7</v>
      </c>
      <c r="E46" s="849">
        <v>9.1563507123279083E-7</v>
      </c>
      <c r="F46" s="849">
        <v>9.1563507123279083E-7</v>
      </c>
      <c r="G46" s="849">
        <v>7.2738772928525998E-6</v>
      </c>
      <c r="H46" s="849">
        <v>1.45477545857052E-5</v>
      </c>
      <c r="I46" s="849">
        <v>1.3734526068491863E-5</v>
      </c>
      <c r="J46" s="849">
        <v>2.7469052136983726E-5</v>
      </c>
      <c r="K46" s="849">
        <v>1.8701239566944271E-7</v>
      </c>
      <c r="L46" s="849">
        <v>3.1168732611573784E-6</v>
      </c>
      <c r="M46" s="849">
        <v>1.5448850077040917E-7</v>
      </c>
      <c r="N46" s="849">
        <v>2.5748083461734866E-6</v>
      </c>
      <c r="O46" s="849">
        <v>2.4392921174275136E-8</v>
      </c>
      <c r="P46" s="849">
        <v>4.0654868623791895E-7</v>
      </c>
      <c r="Q46" s="849">
        <v>9.6985030571368017E-7</v>
      </c>
      <c r="R46" s="849">
        <v>1.6164171761894665E-5</v>
      </c>
      <c r="S46" s="849">
        <v>1.8312701424655817E-6</v>
      </c>
      <c r="T46" s="849">
        <v>3.0521169041093028E-5</v>
      </c>
      <c r="U46" s="849">
        <v>3.5823933643560415E-7</v>
      </c>
      <c r="V46" s="849">
        <v>5.9706556072600678E-6</v>
      </c>
      <c r="W46" s="849">
        <v>6.7642707003989942E-7</v>
      </c>
      <c r="X46" s="849">
        <v>1.127378450066499E-5</v>
      </c>
      <c r="Y46" s="849">
        <v>0.33021015585721469</v>
      </c>
      <c r="Z46" s="849">
        <v>0.62350240609064134</v>
      </c>
      <c r="AA46" s="849">
        <v>2.3586439704086762E-2</v>
      </c>
      <c r="AB46" s="849">
        <v>1.9484450190332542E-2</v>
      </c>
      <c r="AC46" s="849">
        <v>3.0764921353156646E-3</v>
      </c>
      <c r="AD46" s="850">
        <v>1</v>
      </c>
    </row>
    <row r="47" spans="1:30">
      <c r="A47" s="829" t="s">
        <v>1497</v>
      </c>
      <c r="B47" s="909" t="s">
        <v>1675</v>
      </c>
      <c r="C47" s="849">
        <v>2.159954406689145E-3</v>
      </c>
      <c r="D47" s="849">
        <v>2.159954406689145E-3</v>
      </c>
      <c r="E47" s="849">
        <v>4.0784232275372662E-3</v>
      </c>
      <c r="F47" s="849">
        <v>4.0784232275372662E-3</v>
      </c>
      <c r="G47" s="849">
        <v>3.2399316100337167E-2</v>
      </c>
      <c r="H47" s="849">
        <v>6.4798632200674333E-2</v>
      </c>
      <c r="I47" s="849">
        <v>6.1176348413058988E-2</v>
      </c>
      <c r="J47" s="849">
        <v>0.12235269682611798</v>
      </c>
      <c r="K47" s="849">
        <v>8.3299091777769198E-4</v>
      </c>
      <c r="L47" s="849">
        <v>1.3883181962961531E-2</v>
      </c>
      <c r="M47" s="849">
        <v>6.8812293207722367E-4</v>
      </c>
      <c r="N47" s="849">
        <v>1.1468715534620396E-2</v>
      </c>
      <c r="O47" s="849">
        <v>1.0865098927535112E-4</v>
      </c>
      <c r="P47" s="849">
        <v>1.8108498212558522E-3</v>
      </c>
      <c r="Q47" s="849">
        <v>4.31990881337829E-3</v>
      </c>
      <c r="R47" s="849">
        <v>7.1998480222971492E-2</v>
      </c>
      <c r="S47" s="849">
        <v>8.1568464550745325E-3</v>
      </c>
      <c r="T47" s="849">
        <v>0.13594744091790886</v>
      </c>
      <c r="U47" s="849">
        <v>1.5956702365816765E-3</v>
      </c>
      <c r="V47" s="849">
        <v>2.6594503943027939E-2</v>
      </c>
      <c r="W47" s="849">
        <v>3.0129425585144701E-3</v>
      </c>
      <c r="X47" s="849">
        <v>5.0215709308574497E-2</v>
      </c>
      <c r="Y47" s="849">
        <v>0.12422998992606109</v>
      </c>
      <c r="Z47" s="849">
        <v>0.23457091265541966</v>
      </c>
      <c r="AA47" s="849">
        <v>8.8735707090043612E-3</v>
      </c>
      <c r="AB47" s="849">
        <v>7.3303410204818642E-3</v>
      </c>
      <c r="AC47" s="849">
        <v>1.1574222663918734E-3</v>
      </c>
      <c r="AD47" s="850">
        <v>1</v>
      </c>
    </row>
    <row r="48" spans="1:30">
      <c r="A48" s="829" t="s">
        <v>534</v>
      </c>
      <c r="B48" s="838" t="s">
        <v>403</v>
      </c>
      <c r="C48" s="849">
        <v>1.4344048933818355E-3</v>
      </c>
      <c r="D48" s="849">
        <v>1.4344048933818355E-3</v>
      </c>
      <c r="E48" s="849">
        <v>2.588123827537234E-3</v>
      </c>
      <c r="F48" s="849">
        <v>2.588123827537234E-3</v>
      </c>
      <c r="G48" s="849">
        <v>2.1330528489145805E-2</v>
      </c>
      <c r="H48" s="849">
        <v>4.266105697829161E-2</v>
      </c>
      <c r="I48" s="849">
        <v>3.8487075226411899E-2</v>
      </c>
      <c r="J48" s="849">
        <v>7.6974150452823797E-2</v>
      </c>
      <c r="K48" s="849">
        <v>5.7714035805605852E-5</v>
      </c>
      <c r="L48" s="849">
        <v>1.3851368593345394E-3</v>
      </c>
      <c r="M48" s="849">
        <v>1.1287267353912584E-4</v>
      </c>
      <c r="N48" s="849">
        <v>2.7089441649390178E-3</v>
      </c>
      <c r="O48" s="849">
        <v>7.7180428727926576E-5</v>
      </c>
      <c r="P48" s="849">
        <v>1.8523302894702365E-3</v>
      </c>
      <c r="Q48" s="849">
        <v>2.0421358422395342E-3</v>
      </c>
      <c r="R48" s="849">
        <v>4.901126021374879E-2</v>
      </c>
      <c r="S48" s="849">
        <v>3.6846642511843553E-3</v>
      </c>
      <c r="T48" s="849">
        <v>8.8431942028424471E-2</v>
      </c>
      <c r="U48" s="849">
        <v>9.3271593660256696E-4</v>
      </c>
      <c r="V48" s="849">
        <v>2.238518247846159E-2</v>
      </c>
      <c r="W48" s="849">
        <v>1.6829169720367191E-3</v>
      </c>
      <c r="X48" s="849">
        <v>4.0390007328881226E-2</v>
      </c>
      <c r="Y48" s="849">
        <v>0.13779342624180063</v>
      </c>
      <c r="Z48" s="849">
        <v>0.26018137625780979</v>
      </c>
      <c r="AA48" s="849">
        <v>0.19470767490516894</v>
      </c>
      <c r="AB48" s="849">
        <v>5.0646505033136429E-3</v>
      </c>
      <c r="AC48" s="849">
        <v>0</v>
      </c>
      <c r="AD48" s="850">
        <v>0.99999999999999989</v>
      </c>
    </row>
    <row r="49" spans="3:34">
      <c r="C49" s="842"/>
      <c r="D49" s="842"/>
      <c r="E49" s="842"/>
      <c r="F49" s="842"/>
      <c r="G49" s="842"/>
      <c r="H49" s="842"/>
      <c r="I49" s="842"/>
      <c r="J49" s="842"/>
      <c r="K49" s="842"/>
      <c r="L49" s="842"/>
      <c r="M49" s="842"/>
      <c r="N49" s="842"/>
      <c r="O49" s="842"/>
      <c r="P49" s="842"/>
      <c r="Q49" s="842"/>
      <c r="R49" s="842"/>
      <c r="S49" s="842"/>
      <c r="T49" s="842"/>
      <c r="U49" s="851"/>
    </row>
    <row r="51" spans="3:34">
      <c r="C51" s="832" t="s">
        <v>1563</v>
      </c>
    </row>
    <row r="52" spans="3:34">
      <c r="C52" s="832"/>
    </row>
    <row r="53" spans="3:34" s="1010" customFormat="1" ht="38.25">
      <c r="C53" s="1009"/>
      <c r="D53" s="1009" t="s">
        <v>1553</v>
      </c>
      <c r="E53" s="1009" t="s">
        <v>1552</v>
      </c>
      <c r="F53" s="1009" t="s">
        <v>1551</v>
      </c>
      <c r="G53" s="1009" t="s">
        <v>1808</v>
      </c>
      <c r="H53" s="1009" t="s">
        <v>1809</v>
      </c>
      <c r="I53" s="1009" t="s">
        <v>1810</v>
      </c>
      <c r="J53" s="1009" t="s">
        <v>1550</v>
      </c>
      <c r="K53" s="1009" t="s">
        <v>1549</v>
      </c>
      <c r="Q53" s="826"/>
      <c r="R53" s="826"/>
      <c r="S53" s="826"/>
      <c r="AE53" s="1024" t="s">
        <v>1840</v>
      </c>
      <c r="AF53" s="1024" t="s">
        <v>1841</v>
      </c>
      <c r="AG53" s="1024" t="s">
        <v>335</v>
      </c>
      <c r="AH53" s="1024" t="s">
        <v>337</v>
      </c>
    </row>
    <row r="54" spans="3:34" ht="17.25" customHeight="1">
      <c r="C54" s="846" t="s">
        <v>142</v>
      </c>
      <c r="D54" s="846" t="s">
        <v>1562</v>
      </c>
      <c r="E54" s="846" t="s">
        <v>1562</v>
      </c>
      <c r="F54" s="846" t="s">
        <v>1562</v>
      </c>
      <c r="G54" s="846" t="s">
        <v>1562</v>
      </c>
      <c r="H54" s="846" t="s">
        <v>1562</v>
      </c>
      <c r="I54" s="846" t="s">
        <v>1562</v>
      </c>
      <c r="J54" s="846" t="s">
        <v>1562</v>
      </c>
      <c r="K54" s="846" t="s">
        <v>1562</v>
      </c>
      <c r="AE54" s="1571" t="s">
        <v>369</v>
      </c>
      <c r="AF54" s="1025" t="s">
        <v>61</v>
      </c>
      <c r="AG54" s="1025" t="s">
        <v>465</v>
      </c>
      <c r="AH54" s="1025" t="s">
        <v>952</v>
      </c>
    </row>
    <row r="55" spans="3:34" ht="17.25" customHeight="1">
      <c r="C55" s="846" t="s">
        <v>141</v>
      </c>
      <c r="D55" s="846" t="s">
        <v>1562</v>
      </c>
      <c r="E55" s="846" t="s">
        <v>1562</v>
      </c>
      <c r="F55" s="846" t="s">
        <v>1562</v>
      </c>
      <c r="G55" s="846" t="s">
        <v>1562</v>
      </c>
      <c r="H55" s="846" t="s">
        <v>1562</v>
      </c>
      <c r="I55" s="846" t="s">
        <v>1562</v>
      </c>
      <c r="J55" s="846" t="s">
        <v>1562</v>
      </c>
      <c r="K55" s="846" t="s">
        <v>1562</v>
      </c>
      <c r="AE55" s="1571"/>
      <c r="AF55" s="1025" t="s">
        <v>62</v>
      </c>
      <c r="AG55" s="1025" t="s">
        <v>465</v>
      </c>
      <c r="AH55" s="1025" t="s">
        <v>952</v>
      </c>
    </row>
    <row r="56" spans="3:34" ht="17.25" customHeight="1">
      <c r="C56" s="846" t="s">
        <v>399</v>
      </c>
      <c r="D56" s="846" t="s">
        <v>469</v>
      </c>
      <c r="E56" s="846" t="s">
        <v>469</v>
      </c>
      <c r="F56" s="846" t="s">
        <v>469</v>
      </c>
      <c r="J56" s="846" t="s">
        <v>1562</v>
      </c>
      <c r="K56" s="846" t="s">
        <v>1562</v>
      </c>
      <c r="AE56" s="1571"/>
      <c r="AF56" s="1025" t="s">
        <v>63</v>
      </c>
      <c r="AG56" s="1025" t="s">
        <v>465</v>
      </c>
      <c r="AH56" s="1025" t="s">
        <v>952</v>
      </c>
    </row>
    <row r="57" spans="3:34" ht="17.25" customHeight="1">
      <c r="C57" s="846" t="s">
        <v>398</v>
      </c>
      <c r="D57" s="846" t="s">
        <v>469</v>
      </c>
      <c r="E57" s="846" t="s">
        <v>469</v>
      </c>
      <c r="F57" s="846" t="s">
        <v>469</v>
      </c>
      <c r="J57" s="848" t="s">
        <v>1562</v>
      </c>
      <c r="K57" s="846" t="s">
        <v>1562</v>
      </c>
      <c r="AE57" s="1571"/>
      <c r="AF57" s="1025" t="s">
        <v>64</v>
      </c>
      <c r="AG57" s="1025" t="s">
        <v>465</v>
      </c>
      <c r="AH57" s="1025" t="s">
        <v>952</v>
      </c>
    </row>
    <row r="58" spans="3:34" ht="17.25" customHeight="1">
      <c r="C58" s="846" t="s">
        <v>1779</v>
      </c>
      <c r="D58" s="846" t="s">
        <v>469</v>
      </c>
      <c r="E58" s="846" t="s">
        <v>469</v>
      </c>
      <c r="F58" s="846" t="s">
        <v>469</v>
      </c>
      <c r="J58" s="846" t="s">
        <v>1562</v>
      </c>
      <c r="K58" s="846" t="s">
        <v>1562</v>
      </c>
      <c r="AE58" s="1572" t="s">
        <v>1555</v>
      </c>
      <c r="AF58" s="1025" t="s">
        <v>65</v>
      </c>
      <c r="AG58" s="1025" t="s">
        <v>465</v>
      </c>
      <c r="AH58" s="1025" t="s">
        <v>952</v>
      </c>
    </row>
    <row r="59" spans="3:34" ht="17.25" customHeight="1">
      <c r="AE59" s="1572"/>
      <c r="AF59" s="1025" t="s">
        <v>1842</v>
      </c>
      <c r="AG59" s="1025" t="s">
        <v>336</v>
      </c>
      <c r="AH59" s="1025" t="s">
        <v>952</v>
      </c>
    </row>
    <row r="60" spans="3:34" ht="17.25" customHeight="1">
      <c r="C60" s="832" t="s">
        <v>1564</v>
      </c>
      <c r="AE60" s="1572"/>
      <c r="AF60" s="1025" t="s">
        <v>66</v>
      </c>
      <c r="AG60" s="1025" t="s">
        <v>465</v>
      </c>
      <c r="AH60" s="1025" t="s">
        <v>952</v>
      </c>
    </row>
    <row r="61" spans="3:34" ht="17.25" customHeight="1">
      <c r="C61" s="832"/>
      <c r="AE61" s="1571"/>
      <c r="AF61" s="1025" t="s">
        <v>60</v>
      </c>
      <c r="AG61" s="1025" t="s">
        <v>336</v>
      </c>
      <c r="AH61" s="1025" t="s">
        <v>952</v>
      </c>
    </row>
    <row r="62" spans="3:34" ht="17.25" customHeight="1">
      <c r="C62" s="846" t="s">
        <v>336</v>
      </c>
      <c r="D62" s="1009"/>
      <c r="F62" s="846"/>
      <c r="G62" s="846"/>
      <c r="H62" s="846"/>
      <c r="I62" s="846"/>
      <c r="J62" s="846"/>
      <c r="K62" s="846"/>
      <c r="L62" s="846"/>
      <c r="AE62" s="1571" t="s">
        <v>1843</v>
      </c>
      <c r="AF62" s="1025" t="s">
        <v>55</v>
      </c>
      <c r="AG62" s="1025" t="s">
        <v>336</v>
      </c>
      <c r="AH62" s="1025" t="s">
        <v>952</v>
      </c>
    </row>
    <row r="63" spans="3:34" s="1010" customFormat="1" ht="48" customHeight="1">
      <c r="C63" s="1009" t="s">
        <v>1538</v>
      </c>
      <c r="D63" s="1009" t="s">
        <v>1553</v>
      </c>
      <c r="E63" s="1009" t="s">
        <v>1552</v>
      </c>
      <c r="F63" s="1009" t="s">
        <v>1551</v>
      </c>
      <c r="G63" s="1009" t="s">
        <v>1808</v>
      </c>
      <c r="H63" s="1009" t="s">
        <v>1809</v>
      </c>
      <c r="I63" s="1009" t="s">
        <v>1810</v>
      </c>
      <c r="J63" s="1009" t="s">
        <v>1550</v>
      </c>
      <c r="K63" s="1009" t="s">
        <v>1549</v>
      </c>
      <c r="L63" s="1009" t="s">
        <v>332</v>
      </c>
      <c r="M63" s="1009" t="s">
        <v>1565</v>
      </c>
      <c r="Q63" s="826"/>
      <c r="R63" s="826"/>
      <c r="S63" s="826"/>
      <c r="AE63" s="1571"/>
      <c r="AF63" s="1025" t="s">
        <v>1476</v>
      </c>
      <c r="AG63" s="1025" t="s">
        <v>336</v>
      </c>
      <c r="AH63" s="1025" t="s">
        <v>952</v>
      </c>
    </row>
    <row r="64" spans="3:34" ht="17.25" customHeight="1">
      <c r="C64" s="846" t="s">
        <v>142</v>
      </c>
      <c r="D64" s="847">
        <v>3.8794012228547334E-4</v>
      </c>
      <c r="E64" s="847">
        <v>7.7588024457094667E-4</v>
      </c>
      <c r="F64" s="847">
        <v>6.4001839530432217E-2</v>
      </c>
      <c r="G64" s="847">
        <v>0.11054678601929746</v>
      </c>
      <c r="H64" s="847">
        <v>4.2996433638576297E-2</v>
      </c>
      <c r="I64" s="847">
        <v>6.5001510179346911E-2</v>
      </c>
      <c r="J64" s="847">
        <v>1.8531027645154026E-2</v>
      </c>
      <c r="K64" s="847">
        <v>2.8014992876746962E-2</v>
      </c>
      <c r="L64" s="847">
        <v>0.33025641025641028</v>
      </c>
      <c r="M64" s="847">
        <v>1</v>
      </c>
      <c r="AE64" s="1571"/>
      <c r="AF64" s="1025" t="s">
        <v>1556</v>
      </c>
      <c r="AG64" s="1025" t="s">
        <v>336</v>
      </c>
      <c r="AH64" s="1025" t="s">
        <v>952</v>
      </c>
    </row>
    <row r="65" spans="3:34" ht="17.25" customHeight="1">
      <c r="C65" s="846" t="s">
        <v>141</v>
      </c>
      <c r="D65" s="847">
        <v>7.3250805698623527E-4</v>
      </c>
      <c r="E65" s="847">
        <v>1.4650161139724705E-3</v>
      </c>
      <c r="F65" s="847">
        <v>0.12084819389597136</v>
      </c>
      <c r="G65" s="847">
        <v>0.20873430403643739</v>
      </c>
      <c r="H65" s="847">
        <v>8.1185812584640943E-2</v>
      </c>
      <c r="I65" s="847">
        <v>0.12273577077342519</v>
      </c>
      <c r="J65" s="847">
        <v>3.4990263379669685E-2</v>
      </c>
      <c r="K65" s="847">
        <v>5.2897874748640182E-2</v>
      </c>
      <c r="L65" s="847">
        <v>0.62358974358974351</v>
      </c>
      <c r="M65" s="847">
        <v>1</v>
      </c>
      <c r="AE65" s="1571"/>
      <c r="AF65" s="1025" t="s">
        <v>54</v>
      </c>
      <c r="AG65" s="1025" t="s">
        <v>336</v>
      </c>
      <c r="AH65" s="1025" t="s">
        <v>952</v>
      </c>
    </row>
    <row r="66" spans="3:34" ht="17.25" customHeight="1">
      <c r="C66" s="846" t="s">
        <v>399</v>
      </c>
      <c r="D66" s="847" t="s">
        <v>469</v>
      </c>
      <c r="E66" s="847" t="s">
        <v>469</v>
      </c>
      <c r="F66" s="847" t="s">
        <v>469</v>
      </c>
      <c r="J66" s="847">
        <v>9.3916125525263291E-3</v>
      </c>
      <c r="K66" s="847">
        <v>1.419813103721726E-2</v>
      </c>
      <c r="L66" s="847">
        <v>2.3589743589743587E-2</v>
      </c>
      <c r="M66" s="847">
        <v>1.0000000000000002</v>
      </c>
      <c r="AE66" s="1571"/>
      <c r="AF66" s="1025" t="s">
        <v>1844</v>
      </c>
      <c r="AG66" s="1025" t="s">
        <v>465</v>
      </c>
      <c r="AH66" s="1025" t="s">
        <v>952</v>
      </c>
    </row>
    <row r="67" spans="3:34" ht="17.25" customHeight="1">
      <c r="C67" s="846" t="s">
        <v>398</v>
      </c>
      <c r="D67" s="847" t="s">
        <v>469</v>
      </c>
      <c r="E67" s="847" t="s">
        <v>469</v>
      </c>
      <c r="F67" s="847" t="s">
        <v>469</v>
      </c>
      <c r="J67" s="847">
        <v>7.7582886303478368E-3</v>
      </c>
      <c r="K67" s="847">
        <v>1.1728890856831648E-2</v>
      </c>
      <c r="L67" s="847">
        <v>1.9487179487179485E-2</v>
      </c>
      <c r="M67" s="847">
        <v>1</v>
      </c>
      <c r="AE67" s="1571"/>
      <c r="AF67" s="1025" t="s">
        <v>1845</v>
      </c>
      <c r="AG67" s="1025" t="s">
        <v>465</v>
      </c>
      <c r="AH67" s="1025" t="s">
        <v>952</v>
      </c>
    </row>
    <row r="68" spans="3:34" ht="17.25" customHeight="1">
      <c r="C68" s="846" t="s">
        <v>1779</v>
      </c>
      <c r="D68" s="847" t="s">
        <v>469</v>
      </c>
      <c r="E68" s="847" t="s">
        <v>469</v>
      </c>
      <c r="F68" s="847" t="s">
        <v>469</v>
      </c>
      <c r="J68" s="847">
        <v>1.224992941633869E-3</v>
      </c>
      <c r="K68" s="847">
        <v>1.8519301352892077E-3</v>
      </c>
      <c r="L68" s="847">
        <v>3.0769230769230769E-3</v>
      </c>
      <c r="M68" s="847">
        <v>1</v>
      </c>
      <c r="AE68" s="1572" t="s">
        <v>1846</v>
      </c>
      <c r="AF68" s="1025" t="s">
        <v>59</v>
      </c>
      <c r="AG68" s="1025" t="s">
        <v>336</v>
      </c>
      <c r="AH68" s="1025" t="s">
        <v>952</v>
      </c>
    </row>
    <row r="69" spans="3:34" ht="17.25" customHeight="1">
      <c r="C69" s="846" t="s">
        <v>332</v>
      </c>
      <c r="D69" s="847">
        <v>1.1204481792717086E-3</v>
      </c>
      <c r="E69" s="847">
        <v>2.2408963585434172E-3</v>
      </c>
      <c r="F69" s="847">
        <v>0.18485003342640358</v>
      </c>
      <c r="G69" s="847">
        <v>0.31928109005573485</v>
      </c>
      <c r="H69" s="847">
        <v>0.12418224622321725</v>
      </c>
      <c r="I69" s="847">
        <v>0.18773728095277209</v>
      </c>
      <c r="J69" s="847">
        <v>7.1896185149331771E-2</v>
      </c>
      <c r="K69" s="847">
        <v>0.1086918196547253</v>
      </c>
      <c r="L69" s="847">
        <v>0.99999999999999989</v>
      </c>
      <c r="AE69" s="1572"/>
      <c r="AF69" s="1025" t="s">
        <v>1847</v>
      </c>
      <c r="AG69" s="1025" t="s">
        <v>336</v>
      </c>
      <c r="AH69" s="1025" t="s">
        <v>952</v>
      </c>
    </row>
    <row r="70" spans="3:34" ht="17.25" customHeight="1">
      <c r="C70" s="846" t="s">
        <v>1565</v>
      </c>
      <c r="D70" s="847">
        <v>1</v>
      </c>
      <c r="E70" s="847">
        <v>1</v>
      </c>
      <c r="F70" s="847">
        <v>1</v>
      </c>
      <c r="G70" s="847">
        <v>1</v>
      </c>
      <c r="H70" s="847">
        <v>1</v>
      </c>
      <c r="I70" s="847">
        <v>1</v>
      </c>
      <c r="J70" s="847">
        <v>0.99999999999999944</v>
      </c>
      <c r="K70" s="847">
        <v>0.99999999999999978</v>
      </c>
      <c r="AE70" s="1572"/>
      <c r="AF70" s="1025" t="s">
        <v>1848</v>
      </c>
      <c r="AG70" s="1025" t="s">
        <v>336</v>
      </c>
      <c r="AH70" s="1025" t="s">
        <v>952</v>
      </c>
    </row>
    <row r="71" spans="3:34" ht="17.25" customHeight="1">
      <c r="AE71" s="1571"/>
      <c r="AF71" s="1025" t="s">
        <v>1849</v>
      </c>
      <c r="AG71" s="1025" t="s">
        <v>336</v>
      </c>
      <c r="AH71" s="1025" t="s">
        <v>952</v>
      </c>
    </row>
    <row r="72" spans="3:34" ht="17.25" customHeight="1">
      <c r="AE72" s="1571" t="s">
        <v>1850</v>
      </c>
      <c r="AF72" s="1025" t="s">
        <v>67</v>
      </c>
      <c r="AG72" s="1025" t="s">
        <v>465</v>
      </c>
      <c r="AH72" s="1025" t="s">
        <v>952</v>
      </c>
    </row>
    <row r="73" spans="3:34" ht="17.25" customHeight="1">
      <c r="AE73" s="1571"/>
      <c r="AF73" s="1025" t="s">
        <v>68</v>
      </c>
      <c r="AG73" s="1025" t="s">
        <v>465</v>
      </c>
      <c r="AH73" s="1025" t="s">
        <v>952</v>
      </c>
    </row>
    <row r="74" spans="3:34" ht="17.25" customHeight="1">
      <c r="AE74" s="1571"/>
      <c r="AF74" s="1025" t="s">
        <v>69</v>
      </c>
      <c r="AG74" s="1025" t="s">
        <v>465</v>
      </c>
      <c r="AH74" s="1025" t="s">
        <v>952</v>
      </c>
    </row>
    <row r="75" spans="3:34" ht="17.25" customHeight="1">
      <c r="AE75" s="1571"/>
      <c r="AF75" s="1025" t="s">
        <v>70</v>
      </c>
      <c r="AG75" s="1025" t="s">
        <v>465</v>
      </c>
      <c r="AH75" s="1025" t="s">
        <v>952</v>
      </c>
    </row>
    <row r="76" spans="3:34" ht="17.25" customHeight="1">
      <c r="AE76" s="1571" t="s">
        <v>429</v>
      </c>
      <c r="AF76" s="1025" t="s">
        <v>1851</v>
      </c>
      <c r="AG76" s="1025" t="s">
        <v>465</v>
      </c>
      <c r="AH76" s="1025" t="s">
        <v>952</v>
      </c>
    </row>
    <row r="77" spans="3:34" ht="17.25" customHeight="1">
      <c r="AE77" s="1571"/>
      <c r="AF77" s="1025" t="s">
        <v>1852</v>
      </c>
      <c r="AG77" s="1025" t="s">
        <v>465</v>
      </c>
      <c r="AH77" s="1025" t="s">
        <v>952</v>
      </c>
    </row>
    <row r="78" spans="3:34" ht="17.25" customHeight="1">
      <c r="AE78" s="1571"/>
      <c r="AF78" s="1025" t="s">
        <v>1853</v>
      </c>
      <c r="AG78" s="1025" t="s">
        <v>465</v>
      </c>
      <c r="AH78" s="1025" t="s">
        <v>952</v>
      </c>
    </row>
    <row r="79" spans="3:34" ht="17.25" customHeight="1">
      <c r="AE79" s="1571"/>
      <c r="AF79" s="1025" t="s">
        <v>1854</v>
      </c>
      <c r="AG79" s="1025" t="s">
        <v>465</v>
      </c>
      <c r="AH79" s="1025" t="s">
        <v>952</v>
      </c>
    </row>
    <row r="80" spans="3:34" ht="17.25" customHeight="1">
      <c r="AE80" s="1571"/>
      <c r="AF80" s="1025" t="s">
        <v>1855</v>
      </c>
      <c r="AG80" s="1025" t="s">
        <v>465</v>
      </c>
      <c r="AH80" s="1025" t="s">
        <v>952</v>
      </c>
    </row>
  </sheetData>
  <mergeCells count="15">
    <mergeCell ref="AE76:AE80"/>
    <mergeCell ref="AE54:AE57"/>
    <mergeCell ref="AE58:AE61"/>
    <mergeCell ref="AE62:AE67"/>
    <mergeCell ref="AE68:AE71"/>
    <mergeCell ref="AE72:AE75"/>
    <mergeCell ref="AD13:AD15"/>
    <mergeCell ref="C13:F13"/>
    <mergeCell ref="A13:A15"/>
    <mergeCell ref="B13:B15"/>
    <mergeCell ref="Y13:AC13"/>
    <mergeCell ref="K13:P13"/>
    <mergeCell ref="U13:X13"/>
    <mergeCell ref="G13:J13"/>
    <mergeCell ref="Q13:T13"/>
  </mergeCells>
  <conditionalFormatting sqref="D70:K70">
    <cfRule type="cellIs" dxfId="327" priority="17" operator="lessThan">
      <formula>1</formula>
    </cfRule>
    <cfRule type="cellIs" dxfId="326" priority="18" operator="greaterThan">
      <formula>1</formula>
    </cfRule>
    <cfRule type="cellIs" dxfId="325" priority="19" operator="equal">
      <formula>1</formula>
    </cfRule>
  </conditionalFormatting>
  <conditionalFormatting sqref="AD16:AD48">
    <cfRule type="cellIs" dxfId="324" priority="11" operator="lessThan">
      <formula>1</formula>
    </cfRule>
    <cfRule type="cellIs" dxfId="323" priority="12" operator="greaterThan">
      <formula>1</formula>
    </cfRule>
    <cfRule type="cellIs" dxfId="322" priority="13" operator="equal">
      <formula>1</formula>
    </cfRule>
  </conditionalFormatting>
  <conditionalFormatting sqref="M64:M68">
    <cfRule type="cellIs" dxfId="321" priority="8" operator="lessThan">
      <formula>1</formula>
    </cfRule>
    <cfRule type="cellIs" dxfId="320" priority="9" operator="greaterThan">
      <formula>1</formula>
    </cfRule>
    <cfRule type="cellIs" dxfId="319" priority="10" operator="equal">
      <formula>1</formula>
    </cfRule>
  </conditionalFormatting>
  <conditionalFormatting sqref="C16:AC48">
    <cfRule type="cellIs" dxfId="318" priority="1" operator="lessThan">
      <formula>0</formula>
    </cfRule>
  </conditionalFormatting>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94">
    <tabColor theme="0" tint="-0.249977111117893"/>
    <pageSetUpPr fitToPage="1"/>
  </sheetPr>
  <dimension ref="A1:DD68"/>
  <sheetViews>
    <sheetView zoomScale="85" zoomScaleNormal="85" workbookViewId="0">
      <pane xSplit="11" ySplit="6" topLeftCell="L13" activePane="bottomRight" state="frozen"/>
      <selection pane="topRight"/>
      <selection pane="bottomLeft"/>
      <selection pane="bottomRight"/>
    </sheetView>
  </sheetViews>
  <sheetFormatPr baseColWidth="10" defaultColWidth="11.42578125" defaultRowHeight="12" outlineLevelRow="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hidden="1" customWidth="1" outlineLevel="1"/>
    <col min="35" max="35" width="50.7109375" style="1107" hidden="1" customWidth="1" outlineLevel="1"/>
    <col min="36" max="36" width="12.7109375" style="1080" customWidth="1" collapsed="1"/>
    <col min="37" max="38" width="5.7109375" style="1107" hidden="1" customWidth="1" outlineLevel="1"/>
    <col min="39" max="39" width="50.7109375" style="1107" hidden="1" customWidth="1" outlineLevel="1"/>
    <col min="40" max="40" width="12.7109375" style="1080" customWidth="1" collapsed="1"/>
    <col min="41" max="42" width="5.7109375" style="1107" hidden="1" customWidth="1" outlineLevel="1"/>
    <col min="43" max="43" width="50.7109375" style="1107" hidden="1" customWidth="1" outlineLevel="1"/>
    <col min="44" max="44" width="12.7109375" style="1080" customWidth="1" collapsed="1"/>
    <col min="45" max="46" width="5.7109375" style="1107" hidden="1" customWidth="1" outlineLevel="1"/>
    <col min="47" max="47" width="50.7109375" style="1107" hidden="1" customWidth="1" outlineLevel="1"/>
    <col min="48" max="48" width="12.7109375" style="1080" customWidth="1" collapsed="1"/>
    <col min="49" max="50" width="5.7109375" style="1107" hidden="1" customWidth="1" outlineLevel="1"/>
    <col min="51" max="51" width="50.7109375" style="1107" hidden="1" customWidth="1" outlineLevel="1"/>
    <col min="52" max="52" width="12.7109375" style="1080" customWidth="1" collapsed="1"/>
    <col min="53" max="54" width="5.7109375" style="1107" hidden="1" customWidth="1" outlineLevel="1"/>
    <col min="55" max="55" width="50.7109375" style="1107" hidden="1" customWidth="1" outlineLevel="1"/>
    <col min="56" max="56" width="12.7109375" style="1080" customWidth="1" collapsed="1"/>
    <col min="57" max="58" width="5.7109375" style="1107" hidden="1" customWidth="1" outlineLevel="1"/>
    <col min="59" max="59" width="50.7109375" style="1107" hidden="1" customWidth="1" outlineLevel="1"/>
    <col min="60" max="60" width="12.7109375" style="1080" customWidth="1" collapsed="1"/>
    <col min="61" max="62" width="5.7109375" style="1107" hidden="1" customWidth="1" outlineLevel="1"/>
    <col min="63" max="63" width="50.7109375" style="1107" hidden="1" customWidth="1" outlineLevel="1"/>
    <col min="64" max="64" width="12.7109375" style="1080" customWidth="1" collapsed="1"/>
    <col min="65" max="66" width="5.7109375" style="1107" hidden="1" customWidth="1" outlineLevel="1"/>
    <col min="67" max="67" width="50.7109375" style="1107" hidden="1" customWidth="1" outlineLevel="1"/>
    <col min="68" max="68" width="12.7109375" style="1080" customWidth="1" collapsed="1"/>
    <col min="69" max="70" width="5.7109375" style="1107" hidden="1" customWidth="1" outlineLevel="1"/>
    <col min="71" max="71" width="50.7109375" style="1107" hidden="1" customWidth="1" outlineLevel="1"/>
    <col min="72" max="72" width="4.7109375" style="1358" customWidth="1" collapsed="1"/>
    <col min="73" max="73" width="12.7109375" style="1080" hidden="1" customWidth="1" outlineLevel="1"/>
    <col min="74" max="75" width="5.7109375" style="1107" hidden="1" customWidth="1" outlineLevel="1"/>
    <col min="76" max="76" width="50.7109375" style="1107" hidden="1" customWidth="1" outlineLevel="1"/>
    <col min="77" max="77" width="12.7109375" style="1080" hidden="1" customWidth="1" outlineLevel="1"/>
    <col min="78" max="79" width="5.7109375" style="1107" hidden="1" customWidth="1" outlineLevel="1"/>
    <col min="80" max="80" width="50.7109375" style="1107" hidden="1" customWidth="1" outlineLevel="1"/>
    <col min="81" max="81" width="10.7109375" style="1358" customWidth="1" collapsed="1"/>
    <col min="82" max="83" width="10.7109375" style="1358" customWidth="1"/>
    <col min="84" max="85" width="8.7109375" style="1358" customWidth="1"/>
    <col min="86" max="87" width="6.7109375" style="1358" customWidth="1"/>
    <col min="88" max="88" width="30.7109375" style="1192" customWidth="1"/>
    <col min="89" max="89" width="4.140625" style="1192" customWidth="1"/>
    <col min="90" max="90" width="4.42578125" style="1192" customWidth="1"/>
    <col min="91" max="91" width="4.28515625" style="1192" customWidth="1"/>
    <col min="92" max="92" width="4" style="1192" customWidth="1"/>
    <col min="93" max="93" width="3.7109375" style="1192" customWidth="1"/>
    <col min="94" max="94" width="4.28515625" style="1192" customWidth="1"/>
    <col min="95" max="95" width="3.42578125" style="1192" customWidth="1" outlineLevel="1"/>
    <col min="96" max="96" width="4.7109375" style="1080" customWidth="1" outlineLevel="1"/>
    <col min="97" max="98" width="5.42578125" style="1080" customWidth="1" outlineLevel="1"/>
    <col min="99" max="99" width="14.85546875" style="1080" customWidth="1" outlineLevel="1"/>
    <col min="100" max="100" width="4.28515625" style="1080" customWidth="1" outlineLevel="1"/>
    <col min="101" max="101" width="4" style="1080" customWidth="1" outlineLevel="1"/>
    <col min="102" max="103" width="4.42578125" style="1080" customWidth="1" outlineLevel="1"/>
    <col min="104" max="104" width="4.28515625" style="1080" customWidth="1" outlineLevel="1"/>
    <col min="105" max="105" width="4.42578125" style="1080" customWidth="1" outlineLevel="1"/>
    <col min="106" max="106" width="11.42578125" style="1203"/>
    <col min="107" max="108" width="11.42578125" style="1350"/>
    <col min="109" max="16384" width="11.42578125" style="1203"/>
  </cols>
  <sheetData>
    <row r="1" spans="1:108">
      <c r="A1" s="1041"/>
      <c r="B1" s="1042"/>
      <c r="C1" s="1043"/>
      <c r="D1" s="1041"/>
      <c r="E1" s="1041"/>
      <c r="F1" s="1044" t="s">
        <v>456</v>
      </c>
      <c r="G1" s="1041"/>
      <c r="H1" s="1041"/>
      <c r="I1" s="1041"/>
      <c r="J1" s="1041"/>
      <c r="K1" s="1041"/>
      <c r="L1" s="1045">
        <v>1459</v>
      </c>
      <c r="M1" s="1046"/>
      <c r="N1" s="1046"/>
      <c r="O1" s="1046"/>
      <c r="P1" s="1045">
        <v>1460</v>
      </c>
      <c r="Q1" s="1046"/>
      <c r="R1" s="1046"/>
      <c r="S1" s="1046"/>
      <c r="T1" s="1045">
        <v>1461</v>
      </c>
      <c r="U1" s="1046"/>
      <c r="V1" s="1046"/>
      <c r="W1" s="1046"/>
      <c r="X1" s="1045">
        <v>1462</v>
      </c>
      <c r="Y1" s="1046"/>
      <c r="Z1" s="1046"/>
      <c r="AA1" s="1046"/>
      <c r="AB1" s="1045">
        <v>1463</v>
      </c>
      <c r="AC1" s="1046"/>
      <c r="AD1" s="1046"/>
      <c r="AE1" s="1046"/>
      <c r="AF1" s="1045">
        <v>1464</v>
      </c>
      <c r="AG1" s="1046"/>
      <c r="AH1" s="1046"/>
      <c r="AI1" s="1046"/>
      <c r="AJ1" s="1045">
        <v>1465</v>
      </c>
      <c r="AK1" s="1046"/>
      <c r="AL1" s="1046"/>
      <c r="AM1" s="1046"/>
      <c r="AN1" s="1045">
        <v>1466</v>
      </c>
      <c r="AO1" s="1046"/>
      <c r="AP1" s="1046"/>
      <c r="AQ1" s="1046"/>
      <c r="AR1" s="1045">
        <v>1467</v>
      </c>
      <c r="AS1" s="1046"/>
      <c r="AT1" s="1046"/>
      <c r="AU1" s="1046"/>
      <c r="AV1" s="1045">
        <v>1468</v>
      </c>
      <c r="AW1" s="1046"/>
      <c r="AX1" s="1046"/>
      <c r="AY1" s="1046"/>
      <c r="AZ1" s="1045">
        <v>32077</v>
      </c>
      <c r="BA1" s="1046"/>
      <c r="BB1" s="1046"/>
      <c r="BC1" s="1046"/>
      <c r="BD1" s="1045" t="s">
        <v>1478</v>
      </c>
      <c r="BE1" s="1046"/>
      <c r="BF1" s="1046"/>
      <c r="BG1" s="1046"/>
      <c r="BH1" s="1045">
        <v>32081</v>
      </c>
      <c r="BI1" s="1046"/>
      <c r="BJ1" s="1046"/>
      <c r="BK1" s="1046"/>
      <c r="BL1" s="1045" t="s">
        <v>1778</v>
      </c>
      <c r="BM1" s="1046"/>
      <c r="BN1" s="1046"/>
      <c r="BO1" s="1046"/>
      <c r="BP1" s="1045">
        <v>4853</v>
      </c>
      <c r="BQ1" s="1046"/>
      <c r="BR1" s="1046"/>
      <c r="BS1" s="1046"/>
      <c r="BT1" s="1353"/>
      <c r="BU1" s="1045">
        <v>32133</v>
      </c>
      <c r="BV1" s="1046"/>
      <c r="BW1" s="1046"/>
      <c r="BX1" s="1046"/>
      <c r="BY1" s="1045">
        <v>32132</v>
      </c>
      <c r="BZ1" s="1046"/>
      <c r="CA1" s="1046"/>
      <c r="CB1" s="1046"/>
      <c r="CC1" s="1353"/>
      <c r="CD1" s="1353"/>
      <c r="CE1" s="1353"/>
      <c r="CF1" s="1353"/>
      <c r="CG1" s="1353"/>
      <c r="CH1" s="1353"/>
      <c r="CI1" s="1353"/>
      <c r="CJ1" s="1080"/>
      <c r="CK1" s="1523"/>
      <c r="CL1" s="1523"/>
      <c r="CM1" s="1523"/>
      <c r="CN1" s="1523"/>
      <c r="CO1" s="1523"/>
      <c r="CP1" s="1523"/>
      <c r="CQ1" s="1081"/>
      <c r="CR1" s="1081"/>
      <c r="CS1" s="1081"/>
      <c r="CT1" s="1081"/>
      <c r="CU1" s="1081"/>
    </row>
    <row r="2" spans="1:108">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47">
        <v>3707</v>
      </c>
      <c r="AS2" s="1048">
        <v>3708</v>
      </c>
      <c r="AT2" s="1048">
        <v>3709</v>
      </c>
      <c r="AU2" s="1049">
        <v>3792</v>
      </c>
      <c r="AV2" s="1047">
        <v>3707</v>
      </c>
      <c r="AW2" s="1048">
        <v>3708</v>
      </c>
      <c r="AX2" s="1048">
        <v>3709</v>
      </c>
      <c r="AY2" s="1049">
        <v>3792</v>
      </c>
      <c r="AZ2" s="1047">
        <v>3707</v>
      </c>
      <c r="BA2" s="1048">
        <v>3708</v>
      </c>
      <c r="BB2" s="1048">
        <v>3709</v>
      </c>
      <c r="BC2" s="1049">
        <v>3792</v>
      </c>
      <c r="BD2" s="1047">
        <v>3707</v>
      </c>
      <c r="BE2" s="1048">
        <v>3708</v>
      </c>
      <c r="BF2" s="1048">
        <v>3709</v>
      </c>
      <c r="BG2" s="1049">
        <v>3792</v>
      </c>
      <c r="BH2" s="1047">
        <v>3707</v>
      </c>
      <c r="BI2" s="1048">
        <v>3708</v>
      </c>
      <c r="BJ2" s="1048">
        <v>3709</v>
      </c>
      <c r="BK2" s="1049">
        <v>3792</v>
      </c>
      <c r="BL2" s="1047">
        <v>3707</v>
      </c>
      <c r="BM2" s="1048">
        <v>3708</v>
      </c>
      <c r="BN2" s="1048">
        <v>3709</v>
      </c>
      <c r="BO2" s="1049">
        <v>3792</v>
      </c>
      <c r="BP2" s="1047">
        <v>3707</v>
      </c>
      <c r="BQ2" s="1048">
        <v>3708</v>
      </c>
      <c r="BR2" s="1048">
        <v>3709</v>
      </c>
      <c r="BS2" s="1049">
        <v>3792</v>
      </c>
      <c r="BT2" s="1354"/>
      <c r="BU2" s="1047">
        <v>3707</v>
      </c>
      <c r="BV2" s="1048">
        <v>3708</v>
      </c>
      <c r="BW2" s="1048">
        <v>3709</v>
      </c>
      <c r="BX2" s="1049">
        <v>3792</v>
      </c>
      <c r="BY2" s="1047">
        <v>3707</v>
      </c>
      <c r="BZ2" s="1048">
        <v>3708</v>
      </c>
      <c r="CA2" s="1048">
        <v>3709</v>
      </c>
      <c r="CB2" s="1049">
        <v>3792</v>
      </c>
      <c r="CC2" s="1354"/>
      <c r="CD2" s="1354"/>
      <c r="CE2" s="1354"/>
      <c r="CF2" s="1354"/>
      <c r="CG2" s="1354"/>
      <c r="CH2" s="1354"/>
      <c r="CI2" s="1354"/>
      <c r="CJ2" s="1081"/>
      <c r="CK2" s="1081"/>
      <c r="CL2" s="1081"/>
      <c r="CM2" s="1081"/>
      <c r="CN2" s="1081"/>
      <c r="CO2" s="1081"/>
      <c r="CP2" s="1081"/>
      <c r="CQ2" s="1081"/>
    </row>
    <row r="3" spans="1:108" ht="100.5">
      <c r="A3" s="1050" t="s">
        <v>344</v>
      </c>
      <c r="B3" s="1051"/>
      <c r="C3" s="1043">
        <v>401</v>
      </c>
      <c r="D3" s="1052" t="s">
        <v>458</v>
      </c>
      <c r="E3" s="1052" t="s">
        <v>459</v>
      </c>
      <c r="F3" s="1053" t="s">
        <v>460</v>
      </c>
      <c r="G3" s="1052" t="s">
        <v>461</v>
      </c>
      <c r="H3" s="1052" t="s">
        <v>462</v>
      </c>
      <c r="I3" s="1052" t="s">
        <v>463</v>
      </c>
      <c r="J3" s="1052" t="s">
        <v>464</v>
      </c>
      <c r="K3" s="1052" t="s">
        <v>337</v>
      </c>
      <c r="L3" s="1054" t="s">
        <v>3536</v>
      </c>
      <c r="M3" s="1055" t="s">
        <v>187</v>
      </c>
      <c r="N3" s="1055" t="s">
        <v>188</v>
      </c>
      <c r="O3" s="1056" t="s">
        <v>492</v>
      </c>
      <c r="P3" s="1054" t="s">
        <v>3537</v>
      </c>
      <c r="Q3" s="1055" t="s">
        <v>187</v>
      </c>
      <c r="R3" s="1055" t="s">
        <v>188</v>
      </c>
      <c r="S3" s="1056" t="s">
        <v>492</v>
      </c>
      <c r="T3" s="1054" t="s">
        <v>3538</v>
      </c>
      <c r="U3" s="1055" t="s">
        <v>187</v>
      </c>
      <c r="V3" s="1055" t="s">
        <v>188</v>
      </c>
      <c r="W3" s="1056" t="s">
        <v>492</v>
      </c>
      <c r="X3" s="1054" t="s">
        <v>3539</v>
      </c>
      <c r="Y3" s="1055" t="s">
        <v>187</v>
      </c>
      <c r="Z3" s="1055" t="s">
        <v>188</v>
      </c>
      <c r="AA3" s="1056" t="s">
        <v>492</v>
      </c>
      <c r="AB3" s="1054" t="s">
        <v>3540</v>
      </c>
      <c r="AC3" s="1055" t="s">
        <v>187</v>
      </c>
      <c r="AD3" s="1055" t="s">
        <v>188</v>
      </c>
      <c r="AE3" s="1056" t="s">
        <v>492</v>
      </c>
      <c r="AF3" s="1054" t="s">
        <v>3541</v>
      </c>
      <c r="AG3" s="1055" t="s">
        <v>187</v>
      </c>
      <c r="AH3" s="1055" t="s">
        <v>188</v>
      </c>
      <c r="AI3" s="1056" t="s">
        <v>492</v>
      </c>
      <c r="AJ3" s="1054" t="s">
        <v>3542</v>
      </c>
      <c r="AK3" s="1055" t="s">
        <v>187</v>
      </c>
      <c r="AL3" s="1055" t="s">
        <v>188</v>
      </c>
      <c r="AM3" s="1056" t="s">
        <v>492</v>
      </c>
      <c r="AN3" s="1054" t="s">
        <v>3543</v>
      </c>
      <c r="AO3" s="1055" t="s">
        <v>187</v>
      </c>
      <c r="AP3" s="1055" t="s">
        <v>188</v>
      </c>
      <c r="AQ3" s="1056" t="s">
        <v>492</v>
      </c>
      <c r="AR3" s="1054" t="s">
        <v>3544</v>
      </c>
      <c r="AS3" s="1055" t="s">
        <v>187</v>
      </c>
      <c r="AT3" s="1055" t="s">
        <v>188</v>
      </c>
      <c r="AU3" s="1056" t="s">
        <v>492</v>
      </c>
      <c r="AV3" s="1054" t="s">
        <v>3545</v>
      </c>
      <c r="AW3" s="1055" t="s">
        <v>187</v>
      </c>
      <c r="AX3" s="1055" t="s">
        <v>188</v>
      </c>
      <c r="AY3" s="1056" t="s">
        <v>492</v>
      </c>
      <c r="AZ3" s="1054" t="s">
        <v>3546</v>
      </c>
      <c r="BA3" s="1055" t="s">
        <v>187</v>
      </c>
      <c r="BB3" s="1055" t="s">
        <v>188</v>
      </c>
      <c r="BC3" s="1056" t="s">
        <v>492</v>
      </c>
      <c r="BD3" s="1054" t="s">
        <v>3547</v>
      </c>
      <c r="BE3" s="1055" t="s">
        <v>187</v>
      </c>
      <c r="BF3" s="1055" t="s">
        <v>188</v>
      </c>
      <c r="BG3" s="1056" t="s">
        <v>492</v>
      </c>
      <c r="BH3" s="1054" t="s">
        <v>3548</v>
      </c>
      <c r="BI3" s="1055" t="s">
        <v>187</v>
      </c>
      <c r="BJ3" s="1055" t="s">
        <v>188</v>
      </c>
      <c r="BK3" s="1056" t="s">
        <v>492</v>
      </c>
      <c r="BL3" s="1054" t="s">
        <v>3549</v>
      </c>
      <c r="BM3" s="1055" t="s">
        <v>187</v>
      </c>
      <c r="BN3" s="1055" t="s">
        <v>188</v>
      </c>
      <c r="BO3" s="1056" t="s">
        <v>492</v>
      </c>
      <c r="BP3" s="1054" t="s">
        <v>3550</v>
      </c>
      <c r="BQ3" s="1055" t="s">
        <v>187</v>
      </c>
      <c r="BR3" s="1055" t="s">
        <v>188</v>
      </c>
      <c r="BS3" s="1056" t="s">
        <v>492</v>
      </c>
      <c r="BT3" s="1355"/>
      <c r="BU3" s="1054" t="s">
        <v>3551</v>
      </c>
      <c r="BV3" s="1055" t="s">
        <v>187</v>
      </c>
      <c r="BW3" s="1055" t="s">
        <v>188</v>
      </c>
      <c r="BX3" s="1056" t="s">
        <v>492</v>
      </c>
      <c r="BY3" s="1054" t="s">
        <v>3552</v>
      </c>
      <c r="BZ3" s="1055" t="s">
        <v>187</v>
      </c>
      <c r="CA3" s="1055" t="s">
        <v>188</v>
      </c>
      <c r="CB3" s="1056" t="s">
        <v>492</v>
      </c>
      <c r="CC3" s="1355" t="s">
        <v>393</v>
      </c>
      <c r="CD3" s="1355" t="s">
        <v>1787</v>
      </c>
      <c r="CE3" s="1355" t="s">
        <v>1786</v>
      </c>
      <c r="CF3" s="1355" t="s">
        <v>1780</v>
      </c>
      <c r="CG3" s="1355" t="s">
        <v>1781</v>
      </c>
      <c r="CH3" s="1355" t="s">
        <v>395</v>
      </c>
      <c r="CI3" s="1355" t="s">
        <v>678</v>
      </c>
      <c r="CJ3" s="1082" t="s">
        <v>1953</v>
      </c>
      <c r="CK3" s="1083" t="s">
        <v>1954</v>
      </c>
      <c r="CL3" s="1083" t="s">
        <v>1955</v>
      </c>
      <c r="CM3" s="1083" t="s">
        <v>1956</v>
      </c>
      <c r="CN3" s="1083" t="s">
        <v>1957</v>
      </c>
      <c r="CO3" s="1083" t="s">
        <v>1958</v>
      </c>
      <c r="CP3" s="1083" t="s">
        <v>1959</v>
      </c>
      <c r="CQ3" s="1084" t="s">
        <v>180</v>
      </c>
      <c r="CR3" s="1084" t="s">
        <v>1960</v>
      </c>
      <c r="CS3" s="1084" t="s">
        <v>182</v>
      </c>
      <c r="CT3" s="1084" t="s">
        <v>332</v>
      </c>
      <c r="CU3" s="1084" t="s">
        <v>1961</v>
      </c>
      <c r="CV3" s="1085" t="s">
        <v>1954</v>
      </c>
      <c r="CW3" s="1085" t="s">
        <v>1955</v>
      </c>
      <c r="CX3" s="1085" t="s">
        <v>1956</v>
      </c>
      <c r="CY3" s="1085" t="s">
        <v>1957</v>
      </c>
      <c r="CZ3" s="1085" t="s">
        <v>1958</v>
      </c>
      <c r="DA3" s="1085" t="s">
        <v>1959</v>
      </c>
      <c r="DC3" s="1350" t="s">
        <v>1565</v>
      </c>
    </row>
    <row r="4" spans="1:108" ht="12.75" customHeight="1">
      <c r="A4" s="1041"/>
      <c r="B4" s="1051"/>
      <c r="C4" s="1043">
        <v>662</v>
      </c>
      <c r="D4" s="1053"/>
      <c r="E4" s="1053"/>
      <c r="F4" s="1053" t="s">
        <v>461</v>
      </c>
      <c r="G4" s="1053"/>
      <c r="H4" s="1053"/>
      <c r="I4" s="1053"/>
      <c r="J4" s="1053"/>
      <c r="K4" s="1053"/>
      <c r="L4" s="1054" t="s">
        <v>336</v>
      </c>
      <c r="M4" s="1057"/>
      <c r="N4" s="1057"/>
      <c r="O4" s="1058"/>
      <c r="P4" s="1054" t="s">
        <v>336</v>
      </c>
      <c r="Q4" s="1057"/>
      <c r="R4" s="1057"/>
      <c r="S4" s="1058"/>
      <c r="T4" s="1054" t="s">
        <v>336</v>
      </c>
      <c r="U4" s="1057"/>
      <c r="V4" s="1057"/>
      <c r="W4" s="1058"/>
      <c r="X4" s="1054" t="s">
        <v>336</v>
      </c>
      <c r="Y4" s="1057"/>
      <c r="Z4" s="1057"/>
      <c r="AA4" s="1058"/>
      <c r="AB4" s="1054" t="s">
        <v>336</v>
      </c>
      <c r="AC4" s="1057"/>
      <c r="AD4" s="1057"/>
      <c r="AE4" s="1058"/>
      <c r="AF4" s="1054" t="s">
        <v>336</v>
      </c>
      <c r="AG4" s="1057"/>
      <c r="AH4" s="1057"/>
      <c r="AI4" s="1058"/>
      <c r="AJ4" s="1054" t="s">
        <v>336</v>
      </c>
      <c r="AK4" s="1057"/>
      <c r="AL4" s="1057"/>
      <c r="AM4" s="1058"/>
      <c r="AN4" s="1054" t="s">
        <v>336</v>
      </c>
      <c r="AO4" s="1057"/>
      <c r="AP4" s="1057"/>
      <c r="AQ4" s="1058"/>
      <c r="AR4" s="1054" t="s">
        <v>336</v>
      </c>
      <c r="AS4" s="1057"/>
      <c r="AT4" s="1057"/>
      <c r="AU4" s="1058"/>
      <c r="AV4" s="1054" t="s">
        <v>336</v>
      </c>
      <c r="AW4" s="1057"/>
      <c r="AX4" s="1057"/>
      <c r="AY4" s="1058"/>
      <c r="AZ4" s="1054" t="s">
        <v>336</v>
      </c>
      <c r="BA4" s="1057"/>
      <c r="BB4" s="1057"/>
      <c r="BC4" s="1058"/>
      <c r="BD4" s="1054" t="s">
        <v>336</v>
      </c>
      <c r="BE4" s="1057"/>
      <c r="BF4" s="1057"/>
      <c r="BG4" s="1058"/>
      <c r="BH4" s="1054" t="s">
        <v>336</v>
      </c>
      <c r="BI4" s="1057"/>
      <c r="BJ4" s="1057"/>
      <c r="BK4" s="1058"/>
      <c r="BL4" s="1054" t="s">
        <v>336</v>
      </c>
      <c r="BM4" s="1057"/>
      <c r="BN4" s="1057"/>
      <c r="BO4" s="1058"/>
      <c r="BP4" s="1054" t="s">
        <v>336</v>
      </c>
      <c r="BQ4" s="1057"/>
      <c r="BR4" s="1057"/>
      <c r="BS4" s="1058"/>
      <c r="BT4" s="1355"/>
      <c r="BU4" s="1054" t="s">
        <v>336</v>
      </c>
      <c r="BV4" s="1057"/>
      <c r="BW4" s="1057"/>
      <c r="BX4" s="1058"/>
      <c r="BY4" s="1054" t="s">
        <v>336</v>
      </c>
      <c r="BZ4" s="1057"/>
      <c r="CA4" s="1057"/>
      <c r="CB4" s="1058"/>
      <c r="CC4" s="1355" t="s">
        <v>336</v>
      </c>
      <c r="CD4" s="1355" t="s">
        <v>336</v>
      </c>
      <c r="CE4" s="1355" t="s">
        <v>336</v>
      </c>
      <c r="CF4" s="1355"/>
      <c r="CG4" s="1355"/>
      <c r="CH4" s="1355"/>
      <c r="CI4" s="1355"/>
      <c r="CJ4" s="1086"/>
      <c r="CK4" s="1087" t="s">
        <v>192</v>
      </c>
      <c r="CL4" s="1082"/>
      <c r="CM4" s="1082"/>
      <c r="CN4" s="1082"/>
      <c r="CO4" s="1082"/>
      <c r="CP4" s="1082"/>
      <c r="CQ4" s="1088"/>
      <c r="CR4" s="1088"/>
      <c r="CS4" s="1088" t="s">
        <v>190</v>
      </c>
      <c r="CT4" s="1088" t="s">
        <v>190</v>
      </c>
      <c r="CU4" s="1089"/>
      <c r="CV4" s="1090"/>
      <c r="CW4" s="1090"/>
      <c r="CX4" s="1090"/>
      <c r="CY4" s="1090"/>
      <c r="CZ4" s="1090"/>
      <c r="DA4" s="1090"/>
      <c r="DC4" s="1350" t="s">
        <v>1790</v>
      </c>
      <c r="DD4" s="1350" t="s">
        <v>1558</v>
      </c>
    </row>
    <row r="5" spans="1:108">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54">
        <v>0</v>
      </c>
      <c r="AC5" s="1057"/>
      <c r="AD5" s="1057"/>
      <c r="AE5" s="1058"/>
      <c r="AF5" s="1054">
        <v>0</v>
      </c>
      <c r="AG5" s="1057"/>
      <c r="AH5" s="1057"/>
      <c r="AI5" s="1058"/>
      <c r="AJ5" s="1054">
        <v>0</v>
      </c>
      <c r="AK5" s="1057"/>
      <c r="AL5" s="1057"/>
      <c r="AM5" s="1058"/>
      <c r="AN5" s="1054">
        <v>0</v>
      </c>
      <c r="AO5" s="1057"/>
      <c r="AP5" s="1057"/>
      <c r="AQ5" s="1058"/>
      <c r="AR5" s="1054">
        <v>0</v>
      </c>
      <c r="AS5" s="1057"/>
      <c r="AT5" s="1057"/>
      <c r="AU5" s="1058"/>
      <c r="AV5" s="1054">
        <v>0</v>
      </c>
      <c r="AW5" s="1057"/>
      <c r="AX5" s="1057"/>
      <c r="AY5" s="1058"/>
      <c r="AZ5" s="1054">
        <v>0</v>
      </c>
      <c r="BA5" s="1057"/>
      <c r="BB5" s="1057"/>
      <c r="BC5" s="1058"/>
      <c r="BD5" s="1054">
        <v>0</v>
      </c>
      <c r="BE5" s="1057"/>
      <c r="BF5" s="1057"/>
      <c r="BG5" s="1058"/>
      <c r="BH5" s="1054">
        <v>0</v>
      </c>
      <c r="BI5" s="1057"/>
      <c r="BJ5" s="1057"/>
      <c r="BK5" s="1058"/>
      <c r="BL5" s="1054">
        <v>0</v>
      </c>
      <c r="BM5" s="1057"/>
      <c r="BN5" s="1057"/>
      <c r="BO5" s="1058"/>
      <c r="BP5" s="1054">
        <v>0</v>
      </c>
      <c r="BQ5" s="1057"/>
      <c r="BR5" s="1057"/>
      <c r="BS5" s="1058"/>
      <c r="BT5" s="1355"/>
      <c r="BU5" s="1054">
        <v>0</v>
      </c>
      <c r="BV5" s="1057"/>
      <c r="BW5" s="1057"/>
      <c r="BX5" s="1058"/>
      <c r="BY5" s="1054">
        <v>0</v>
      </c>
      <c r="BZ5" s="1057"/>
      <c r="CA5" s="1057"/>
      <c r="CB5" s="1058"/>
      <c r="CC5" s="1355"/>
      <c r="CD5" s="1355"/>
      <c r="CE5" s="1355"/>
      <c r="CF5" s="1355"/>
      <c r="CG5" s="1355"/>
      <c r="CH5" s="1355"/>
      <c r="CI5" s="1355"/>
      <c r="CJ5" s="1086"/>
      <c r="CK5" s="1082"/>
      <c r="CL5" s="1082"/>
      <c r="CM5" s="1082"/>
      <c r="CN5" s="1082"/>
      <c r="CO5" s="1082"/>
      <c r="CP5" s="1082"/>
      <c r="CQ5" s="1089"/>
      <c r="CR5" s="1089"/>
      <c r="CS5" s="1089"/>
      <c r="CT5" s="1089"/>
      <c r="CU5" s="1089"/>
      <c r="CV5" s="1090"/>
      <c r="CW5" s="1090"/>
      <c r="CX5" s="1090"/>
      <c r="CY5" s="1090"/>
      <c r="CZ5" s="1090"/>
      <c r="DA5" s="1090"/>
    </row>
    <row r="6" spans="1:108">
      <c r="A6" s="1041"/>
      <c r="B6" s="1051"/>
      <c r="C6" s="1043">
        <v>403</v>
      </c>
      <c r="D6" s="1053"/>
      <c r="E6" s="1053"/>
      <c r="F6" s="1053" t="s">
        <v>337</v>
      </c>
      <c r="G6" s="1053"/>
      <c r="H6" s="1053"/>
      <c r="I6" s="1053"/>
      <c r="J6" s="1053"/>
      <c r="K6" s="1053"/>
      <c r="L6" s="1054" t="s">
        <v>605</v>
      </c>
      <c r="M6" s="1057"/>
      <c r="N6" s="1057"/>
      <c r="O6" s="1058"/>
      <c r="P6" s="1054" t="s">
        <v>605</v>
      </c>
      <c r="Q6" s="1057"/>
      <c r="R6" s="1057"/>
      <c r="S6" s="1058"/>
      <c r="T6" s="1054" t="s">
        <v>605</v>
      </c>
      <c r="U6" s="1057"/>
      <c r="V6" s="1057"/>
      <c r="W6" s="1058"/>
      <c r="X6" s="1054" t="s">
        <v>605</v>
      </c>
      <c r="Y6" s="1057"/>
      <c r="Z6" s="1057"/>
      <c r="AA6" s="1058"/>
      <c r="AB6" s="1054" t="s">
        <v>605</v>
      </c>
      <c r="AC6" s="1057"/>
      <c r="AD6" s="1057"/>
      <c r="AE6" s="1058"/>
      <c r="AF6" s="1054" t="s">
        <v>605</v>
      </c>
      <c r="AG6" s="1057"/>
      <c r="AH6" s="1057"/>
      <c r="AI6" s="1058"/>
      <c r="AJ6" s="1054" t="s">
        <v>605</v>
      </c>
      <c r="AK6" s="1057"/>
      <c r="AL6" s="1057"/>
      <c r="AM6" s="1058"/>
      <c r="AN6" s="1054" t="s">
        <v>605</v>
      </c>
      <c r="AO6" s="1057"/>
      <c r="AP6" s="1057"/>
      <c r="AQ6" s="1058"/>
      <c r="AR6" s="1054" t="s">
        <v>605</v>
      </c>
      <c r="AS6" s="1057"/>
      <c r="AT6" s="1057"/>
      <c r="AU6" s="1058"/>
      <c r="AV6" s="1054" t="s">
        <v>605</v>
      </c>
      <c r="AW6" s="1057"/>
      <c r="AX6" s="1057"/>
      <c r="AY6" s="1058"/>
      <c r="AZ6" s="1054" t="s">
        <v>605</v>
      </c>
      <c r="BA6" s="1057"/>
      <c r="BB6" s="1057"/>
      <c r="BC6" s="1058"/>
      <c r="BD6" s="1054" t="s">
        <v>605</v>
      </c>
      <c r="BE6" s="1057"/>
      <c r="BF6" s="1057"/>
      <c r="BG6" s="1058"/>
      <c r="BH6" s="1054" t="s">
        <v>605</v>
      </c>
      <c r="BI6" s="1057"/>
      <c r="BJ6" s="1057"/>
      <c r="BK6" s="1058"/>
      <c r="BL6" s="1054" t="s">
        <v>605</v>
      </c>
      <c r="BM6" s="1057"/>
      <c r="BN6" s="1057"/>
      <c r="BO6" s="1058"/>
      <c r="BP6" s="1054" t="s">
        <v>605</v>
      </c>
      <c r="BQ6" s="1057"/>
      <c r="BR6" s="1057"/>
      <c r="BS6" s="1058"/>
      <c r="BT6" s="1355"/>
      <c r="BU6" s="1054" t="s">
        <v>605</v>
      </c>
      <c r="BV6" s="1057"/>
      <c r="BW6" s="1057"/>
      <c r="BX6" s="1058"/>
      <c r="BY6" s="1054" t="s">
        <v>605</v>
      </c>
      <c r="BZ6" s="1057"/>
      <c r="CA6" s="1057"/>
      <c r="CB6" s="1058"/>
      <c r="CC6" s="1355" t="s">
        <v>353</v>
      </c>
      <c r="CD6" s="1355" t="s">
        <v>352</v>
      </c>
      <c r="CE6" s="1355" t="s">
        <v>394</v>
      </c>
      <c r="CF6" s="1355" t="s">
        <v>352</v>
      </c>
      <c r="CG6" s="1355" t="s">
        <v>705</v>
      </c>
      <c r="CH6" s="1355" t="s">
        <v>353</v>
      </c>
      <c r="CI6" s="1355" t="s">
        <v>340</v>
      </c>
      <c r="CJ6" s="1086"/>
      <c r="CK6" s="1091"/>
      <c r="CL6" s="1091"/>
      <c r="CM6" s="1091"/>
      <c r="CN6" s="1091"/>
      <c r="CO6" s="1091"/>
      <c r="CP6" s="1091"/>
      <c r="CQ6" s="1089"/>
      <c r="CR6" s="1089"/>
      <c r="CS6" s="1092"/>
      <c r="CT6" s="1092"/>
      <c r="CU6" s="1093"/>
      <c r="CV6" s="1090"/>
      <c r="CW6" s="1090"/>
      <c r="CX6" s="1090"/>
      <c r="CY6" s="1090"/>
      <c r="CZ6" s="1090"/>
      <c r="DA6" s="1090"/>
      <c r="DC6" s="1350" t="s">
        <v>353</v>
      </c>
      <c r="DD6" s="1350" t="s">
        <v>394</v>
      </c>
    </row>
    <row r="7" spans="1:108" ht="12" customHeight="1" outlineLevel="1">
      <c r="A7" s="1045">
        <v>1459</v>
      </c>
      <c r="B7" s="1059" t="s">
        <v>467</v>
      </c>
      <c r="C7" s="1060"/>
      <c r="D7" s="1061" t="s">
        <v>352</v>
      </c>
      <c r="E7" s="1062">
        <v>0</v>
      </c>
      <c r="F7" s="1063" t="s">
        <v>3536</v>
      </c>
      <c r="G7" s="1064" t="s">
        <v>336</v>
      </c>
      <c r="H7" s="1065" t="s">
        <v>352</v>
      </c>
      <c r="I7" s="1065" t="s">
        <v>352</v>
      </c>
      <c r="J7" s="1066">
        <v>0</v>
      </c>
      <c r="K7" s="1064" t="s">
        <v>605</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J7" s="1067">
        <v>0</v>
      </c>
      <c r="AK7" s="1068"/>
      <c r="AL7" s="1069"/>
      <c r="AM7" s="1070"/>
      <c r="AN7" s="1067">
        <v>0</v>
      </c>
      <c r="AO7" s="1068"/>
      <c r="AP7" s="1069"/>
      <c r="AQ7" s="1070"/>
      <c r="AR7" s="1067">
        <v>0</v>
      </c>
      <c r="AS7" s="1068"/>
      <c r="AT7" s="1069"/>
      <c r="AU7" s="1070"/>
      <c r="AV7" s="1067">
        <v>0</v>
      </c>
      <c r="AW7" s="1068"/>
      <c r="AX7" s="1069"/>
      <c r="AY7" s="1070"/>
      <c r="AZ7" s="1067">
        <v>0</v>
      </c>
      <c r="BA7" s="1068"/>
      <c r="BB7" s="1069"/>
      <c r="BC7" s="1070"/>
      <c r="BD7" s="1067">
        <v>0</v>
      </c>
      <c r="BE7" s="1068"/>
      <c r="BF7" s="1069"/>
      <c r="BG7" s="1070"/>
      <c r="BH7" s="1067">
        <v>0</v>
      </c>
      <c r="BI7" s="1068"/>
      <c r="BJ7" s="1069"/>
      <c r="BK7" s="1070"/>
      <c r="BL7" s="1067">
        <v>0</v>
      </c>
      <c r="BM7" s="1068"/>
      <c r="BN7" s="1069"/>
      <c r="BO7" s="1070"/>
      <c r="BP7" s="1067">
        <v>0</v>
      </c>
      <c r="BQ7" s="1068"/>
      <c r="BR7" s="1069"/>
      <c r="BS7" s="1070"/>
      <c r="BT7" s="1356"/>
      <c r="BU7" s="1067">
        <v>0</v>
      </c>
      <c r="BV7" s="1068"/>
      <c r="BW7" s="1069"/>
      <c r="BX7" s="1070"/>
      <c r="BY7" s="1067">
        <v>0</v>
      </c>
      <c r="BZ7" s="1068"/>
      <c r="CA7" s="1069"/>
      <c r="CB7" s="1070"/>
      <c r="CC7" s="1356"/>
      <c r="CD7" s="1356"/>
      <c r="CE7" s="1356"/>
      <c r="CF7" s="1356"/>
      <c r="CG7" s="1357"/>
      <c r="CH7" s="1357"/>
      <c r="CI7" s="1356"/>
      <c r="CJ7" s="1086"/>
      <c r="CK7" s="1082"/>
      <c r="CL7" s="1082"/>
      <c r="CM7" s="1082"/>
      <c r="CN7" s="1082"/>
      <c r="CO7" s="1082"/>
      <c r="CP7" s="1082"/>
      <c r="CQ7" s="1089"/>
      <c r="CR7" s="1089"/>
      <c r="CS7" s="1089"/>
      <c r="CT7" s="1089"/>
      <c r="CU7" s="1089"/>
      <c r="CV7" s="1089"/>
      <c r="CW7" s="1089"/>
      <c r="CX7" s="1089"/>
      <c r="CY7" s="1089"/>
      <c r="CZ7" s="1089"/>
      <c r="DA7" s="1089"/>
      <c r="DC7" s="1351">
        <v>1</v>
      </c>
      <c r="DD7" s="1352">
        <v>974.99999999999977</v>
      </c>
    </row>
    <row r="8" spans="1:108" ht="12" customHeight="1" outlineLevel="1">
      <c r="A8" s="1045">
        <v>1460</v>
      </c>
      <c r="B8" s="1059"/>
      <c r="C8" s="1060"/>
      <c r="D8" s="1061" t="s">
        <v>352</v>
      </c>
      <c r="E8" s="1062">
        <v>0</v>
      </c>
      <c r="F8" s="1063" t="s">
        <v>3537</v>
      </c>
      <c r="G8" s="1064" t="s">
        <v>336</v>
      </c>
      <c r="H8" s="1065" t="s">
        <v>352</v>
      </c>
      <c r="I8" s="1065" t="s">
        <v>352</v>
      </c>
      <c r="J8" s="1066">
        <v>0</v>
      </c>
      <c r="K8" s="1064" t="s">
        <v>605</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J8" s="1067">
        <v>0</v>
      </c>
      <c r="AK8" s="1068"/>
      <c r="AL8" s="1069"/>
      <c r="AM8" s="1070"/>
      <c r="AN8" s="1067">
        <v>0</v>
      </c>
      <c r="AO8" s="1068"/>
      <c r="AP8" s="1069"/>
      <c r="AQ8" s="1070"/>
      <c r="AR8" s="1067">
        <v>0</v>
      </c>
      <c r="AS8" s="1068"/>
      <c r="AT8" s="1069"/>
      <c r="AU8" s="1070"/>
      <c r="AV8" s="1067">
        <v>0</v>
      </c>
      <c r="AW8" s="1068"/>
      <c r="AX8" s="1069"/>
      <c r="AY8" s="1070"/>
      <c r="AZ8" s="1067">
        <v>0</v>
      </c>
      <c r="BA8" s="1068"/>
      <c r="BB8" s="1069"/>
      <c r="BC8" s="1070"/>
      <c r="BD8" s="1067">
        <v>0</v>
      </c>
      <c r="BE8" s="1068"/>
      <c r="BF8" s="1069"/>
      <c r="BG8" s="1070"/>
      <c r="BH8" s="1067">
        <v>0</v>
      </c>
      <c r="BI8" s="1068"/>
      <c r="BJ8" s="1069"/>
      <c r="BK8" s="1070"/>
      <c r="BL8" s="1067">
        <v>0</v>
      </c>
      <c r="BM8" s="1068"/>
      <c r="BN8" s="1069"/>
      <c r="BO8" s="1070"/>
      <c r="BP8" s="1067">
        <v>0</v>
      </c>
      <c r="BQ8" s="1068"/>
      <c r="BR8" s="1069"/>
      <c r="BS8" s="1070"/>
      <c r="BT8" s="1356"/>
      <c r="BU8" s="1067">
        <v>0</v>
      </c>
      <c r="BV8" s="1068"/>
      <c r="BW8" s="1069"/>
      <c r="BX8" s="1070"/>
      <c r="BY8" s="1067">
        <v>0</v>
      </c>
      <c r="BZ8" s="1068"/>
      <c r="CA8" s="1069"/>
      <c r="CB8" s="1070"/>
      <c r="CC8" s="1356"/>
      <c r="CD8" s="1356"/>
      <c r="CE8" s="1356"/>
      <c r="CF8" s="1356"/>
      <c r="CG8" s="1357"/>
      <c r="CH8" s="1357"/>
      <c r="CI8" s="1356"/>
      <c r="CJ8" s="1086"/>
      <c r="CK8" s="1082"/>
      <c r="CL8" s="1082"/>
      <c r="CM8" s="1082"/>
      <c r="CN8" s="1082"/>
      <c r="CO8" s="1082"/>
      <c r="CP8" s="1082"/>
      <c r="CQ8" s="1089"/>
      <c r="CR8" s="1089"/>
      <c r="CS8" s="1089"/>
      <c r="CT8" s="1089"/>
      <c r="CU8" s="1089"/>
      <c r="CV8" s="1089"/>
      <c r="CW8" s="1089"/>
      <c r="CX8" s="1089"/>
      <c r="CY8" s="1089"/>
      <c r="CZ8" s="1089"/>
      <c r="DA8" s="1089"/>
      <c r="DC8" s="1351">
        <v>6.855575868372943E-3</v>
      </c>
      <c r="DD8" s="1350" t="s">
        <v>429</v>
      </c>
    </row>
    <row r="9" spans="1:108" ht="12" customHeight="1" outlineLevel="1">
      <c r="A9" s="1045">
        <v>1461</v>
      </c>
      <c r="B9" s="1059"/>
      <c r="C9" s="1060"/>
      <c r="D9" s="1061" t="s">
        <v>352</v>
      </c>
      <c r="E9" s="1062">
        <v>0</v>
      </c>
      <c r="F9" s="1063" t="s">
        <v>3538</v>
      </c>
      <c r="G9" s="1064" t="s">
        <v>336</v>
      </c>
      <c r="H9" s="1065" t="s">
        <v>352</v>
      </c>
      <c r="I9" s="1065" t="s">
        <v>352</v>
      </c>
      <c r="J9" s="1066">
        <v>0</v>
      </c>
      <c r="K9" s="1064" t="s">
        <v>605</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J9" s="1067">
        <v>0</v>
      </c>
      <c r="AK9" s="1068"/>
      <c r="AL9" s="1069"/>
      <c r="AM9" s="1070"/>
      <c r="AN9" s="1067">
        <v>0</v>
      </c>
      <c r="AO9" s="1068"/>
      <c r="AP9" s="1069"/>
      <c r="AQ9" s="1070"/>
      <c r="AR9" s="1067">
        <v>0</v>
      </c>
      <c r="AS9" s="1068"/>
      <c r="AT9" s="1069"/>
      <c r="AU9" s="1070"/>
      <c r="AV9" s="1067">
        <v>0</v>
      </c>
      <c r="AW9" s="1068"/>
      <c r="AX9" s="1069"/>
      <c r="AY9" s="1070"/>
      <c r="AZ9" s="1067">
        <v>0</v>
      </c>
      <c r="BA9" s="1068"/>
      <c r="BB9" s="1069"/>
      <c r="BC9" s="1070"/>
      <c r="BD9" s="1067">
        <v>0</v>
      </c>
      <c r="BE9" s="1068"/>
      <c r="BF9" s="1069"/>
      <c r="BG9" s="1070"/>
      <c r="BH9" s="1067">
        <v>0</v>
      </c>
      <c r="BI9" s="1068"/>
      <c r="BJ9" s="1069"/>
      <c r="BK9" s="1070"/>
      <c r="BL9" s="1067">
        <v>0</v>
      </c>
      <c r="BM9" s="1068"/>
      <c r="BN9" s="1069"/>
      <c r="BO9" s="1070"/>
      <c r="BP9" s="1067">
        <v>0</v>
      </c>
      <c r="BQ9" s="1068"/>
      <c r="BR9" s="1069"/>
      <c r="BS9" s="1070"/>
      <c r="BT9" s="1356"/>
      <c r="BU9" s="1067">
        <v>0</v>
      </c>
      <c r="BV9" s="1068"/>
      <c r="BW9" s="1069"/>
      <c r="BX9" s="1070"/>
      <c r="BY9" s="1067">
        <v>0</v>
      </c>
      <c r="BZ9" s="1068"/>
      <c r="CA9" s="1069"/>
      <c r="CB9" s="1070"/>
      <c r="CC9" s="1356"/>
      <c r="CD9" s="1356"/>
      <c r="CE9" s="1356"/>
      <c r="CF9" s="1356"/>
      <c r="CG9" s="1357"/>
      <c r="CH9" s="1357"/>
      <c r="CI9" s="1356"/>
      <c r="CJ9" s="1086"/>
      <c r="CK9" s="1082"/>
      <c r="CL9" s="1082"/>
      <c r="CM9" s="1082"/>
      <c r="CN9" s="1082"/>
      <c r="CO9" s="1082"/>
      <c r="CP9" s="1082"/>
      <c r="CQ9" s="1089"/>
      <c r="CR9" s="1089"/>
      <c r="CS9" s="1089"/>
      <c r="CT9" s="1089"/>
      <c r="CU9" s="1089"/>
      <c r="CV9" s="1089"/>
      <c r="CW9" s="1089"/>
      <c r="CX9" s="1089"/>
      <c r="CY9" s="1089"/>
      <c r="CZ9" s="1089"/>
      <c r="DA9" s="1089"/>
      <c r="DC9" s="1351">
        <v>0.33025641025641028</v>
      </c>
      <c r="DD9" s="1350" t="s">
        <v>152</v>
      </c>
    </row>
    <row r="10" spans="1:108" ht="12" customHeight="1" outlineLevel="1">
      <c r="A10" s="1045">
        <v>1462</v>
      </c>
      <c r="B10" s="1059"/>
      <c r="C10" s="1060"/>
      <c r="D10" s="1061" t="s">
        <v>352</v>
      </c>
      <c r="E10" s="1062">
        <v>0</v>
      </c>
      <c r="F10" s="1063" t="s">
        <v>3539</v>
      </c>
      <c r="G10" s="1064" t="s">
        <v>336</v>
      </c>
      <c r="H10" s="1065" t="s">
        <v>352</v>
      </c>
      <c r="I10" s="1065" t="s">
        <v>352</v>
      </c>
      <c r="J10" s="1066">
        <v>0</v>
      </c>
      <c r="K10" s="1064" t="s">
        <v>605</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J10" s="1067">
        <v>0</v>
      </c>
      <c r="AK10" s="1068"/>
      <c r="AL10" s="1069"/>
      <c r="AM10" s="1070"/>
      <c r="AN10" s="1067">
        <v>0</v>
      </c>
      <c r="AO10" s="1068"/>
      <c r="AP10" s="1069"/>
      <c r="AQ10" s="1070"/>
      <c r="AR10" s="1067">
        <v>0</v>
      </c>
      <c r="AS10" s="1068"/>
      <c r="AT10" s="1069"/>
      <c r="AU10" s="1070"/>
      <c r="AV10" s="1067">
        <v>0</v>
      </c>
      <c r="AW10" s="1068"/>
      <c r="AX10" s="1069"/>
      <c r="AY10" s="1070"/>
      <c r="AZ10" s="1067">
        <v>0</v>
      </c>
      <c r="BA10" s="1068"/>
      <c r="BB10" s="1069"/>
      <c r="BC10" s="1070"/>
      <c r="BD10" s="1067">
        <v>0</v>
      </c>
      <c r="BE10" s="1068"/>
      <c r="BF10" s="1069"/>
      <c r="BG10" s="1070"/>
      <c r="BH10" s="1067">
        <v>0</v>
      </c>
      <c r="BI10" s="1068"/>
      <c r="BJ10" s="1069"/>
      <c r="BK10" s="1070"/>
      <c r="BL10" s="1067">
        <v>0</v>
      </c>
      <c r="BM10" s="1068"/>
      <c r="BN10" s="1069"/>
      <c r="BO10" s="1070"/>
      <c r="BP10" s="1067">
        <v>0</v>
      </c>
      <c r="BQ10" s="1068"/>
      <c r="BR10" s="1069"/>
      <c r="BS10" s="1070"/>
      <c r="BT10" s="1356"/>
      <c r="BU10" s="1067">
        <v>0</v>
      </c>
      <c r="BV10" s="1068"/>
      <c r="BW10" s="1069"/>
      <c r="BX10" s="1070"/>
      <c r="BY10" s="1067">
        <v>0</v>
      </c>
      <c r="BZ10" s="1068"/>
      <c r="CA10" s="1069"/>
      <c r="CB10" s="1070"/>
      <c r="CC10" s="1356"/>
      <c r="CD10" s="1356"/>
      <c r="CE10" s="1356"/>
      <c r="CF10" s="1356"/>
      <c r="CG10" s="1357"/>
      <c r="CH10" s="1357"/>
      <c r="CI10" s="1356"/>
      <c r="CJ10" s="1086"/>
      <c r="CK10" s="1082"/>
      <c r="CL10" s="1082"/>
      <c r="CM10" s="1082"/>
      <c r="CN10" s="1082"/>
      <c r="CO10" s="1082"/>
      <c r="CP10" s="1082"/>
      <c r="CQ10" s="1089"/>
      <c r="CR10" s="1089"/>
      <c r="CS10" s="1089"/>
      <c r="CT10" s="1089"/>
      <c r="CU10" s="1089"/>
      <c r="CV10" s="1089"/>
      <c r="CW10" s="1089"/>
      <c r="CX10" s="1089"/>
      <c r="CY10" s="1089"/>
      <c r="CZ10" s="1089"/>
      <c r="DA10" s="1089"/>
      <c r="DC10" s="1351">
        <v>2.3589743589743591E-2</v>
      </c>
      <c r="DD10" s="1350" t="s">
        <v>399</v>
      </c>
    </row>
    <row r="11" spans="1:108" ht="12" customHeight="1" outlineLevel="1">
      <c r="A11" s="1045">
        <v>1463</v>
      </c>
      <c r="B11" s="1059"/>
      <c r="C11" s="1060"/>
      <c r="D11" s="1061" t="s">
        <v>352</v>
      </c>
      <c r="E11" s="1062">
        <v>0</v>
      </c>
      <c r="F11" s="1063" t="s">
        <v>3540</v>
      </c>
      <c r="G11" s="1064" t="s">
        <v>336</v>
      </c>
      <c r="H11" s="1065" t="s">
        <v>352</v>
      </c>
      <c r="I11" s="1065" t="s">
        <v>352</v>
      </c>
      <c r="J11" s="1066">
        <v>0</v>
      </c>
      <c r="K11" s="1064" t="s">
        <v>605</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J11" s="1067">
        <v>0</v>
      </c>
      <c r="AK11" s="1068"/>
      <c r="AL11" s="1069"/>
      <c r="AM11" s="1070"/>
      <c r="AN11" s="1067">
        <v>0</v>
      </c>
      <c r="AO11" s="1068"/>
      <c r="AP11" s="1069"/>
      <c r="AQ11" s="1070"/>
      <c r="AR11" s="1067">
        <v>0</v>
      </c>
      <c r="AS11" s="1068"/>
      <c r="AT11" s="1069"/>
      <c r="AU11" s="1070"/>
      <c r="AV11" s="1067">
        <v>0</v>
      </c>
      <c r="AW11" s="1068"/>
      <c r="AX11" s="1069"/>
      <c r="AY11" s="1070"/>
      <c r="AZ11" s="1067">
        <v>0</v>
      </c>
      <c r="BA11" s="1068"/>
      <c r="BB11" s="1069"/>
      <c r="BC11" s="1070"/>
      <c r="BD11" s="1067">
        <v>0</v>
      </c>
      <c r="BE11" s="1068"/>
      <c r="BF11" s="1069"/>
      <c r="BG11" s="1070"/>
      <c r="BH11" s="1067">
        <v>0</v>
      </c>
      <c r="BI11" s="1068"/>
      <c r="BJ11" s="1069"/>
      <c r="BK11" s="1070"/>
      <c r="BL11" s="1067">
        <v>0</v>
      </c>
      <c r="BM11" s="1068"/>
      <c r="BN11" s="1069"/>
      <c r="BO11" s="1070"/>
      <c r="BP11" s="1067">
        <v>0</v>
      </c>
      <c r="BQ11" s="1068"/>
      <c r="BR11" s="1069"/>
      <c r="BS11" s="1070"/>
      <c r="BT11" s="1356"/>
      <c r="BU11" s="1067">
        <v>0</v>
      </c>
      <c r="BV11" s="1068"/>
      <c r="BW11" s="1069"/>
      <c r="BX11" s="1070"/>
      <c r="BY11" s="1067">
        <v>0</v>
      </c>
      <c r="BZ11" s="1068"/>
      <c r="CA11" s="1069"/>
      <c r="CB11" s="1070"/>
      <c r="CC11" s="1356"/>
      <c r="CD11" s="1356"/>
      <c r="CE11" s="1356"/>
      <c r="CF11" s="1356"/>
      <c r="CG11" s="1357"/>
      <c r="CH11" s="1357"/>
      <c r="CI11" s="1356"/>
      <c r="CJ11" s="1086"/>
      <c r="CK11" s="1082"/>
      <c r="CL11" s="1082"/>
      <c r="CM11" s="1082"/>
      <c r="CN11" s="1082"/>
      <c r="CO11" s="1082"/>
      <c r="CP11" s="1082"/>
      <c r="CQ11" s="1089"/>
      <c r="CR11" s="1089"/>
      <c r="CS11" s="1089"/>
      <c r="CT11" s="1089"/>
      <c r="CU11" s="1089"/>
      <c r="CV11" s="1089"/>
      <c r="CW11" s="1089"/>
      <c r="CX11" s="1089"/>
      <c r="CY11" s="1089"/>
      <c r="CZ11" s="1089"/>
      <c r="DA11" s="1089"/>
      <c r="DC11" s="1351"/>
    </row>
    <row r="12" spans="1:108" ht="12" customHeight="1" outlineLevel="1">
      <c r="A12" s="1045">
        <v>1464</v>
      </c>
      <c r="B12" s="1059"/>
      <c r="C12" s="1060"/>
      <c r="D12" s="1061" t="s">
        <v>352</v>
      </c>
      <c r="E12" s="1062">
        <v>0</v>
      </c>
      <c r="F12" s="1063" t="s">
        <v>3541</v>
      </c>
      <c r="G12" s="1064" t="s">
        <v>336</v>
      </c>
      <c r="H12" s="1065" t="s">
        <v>352</v>
      </c>
      <c r="I12" s="1065" t="s">
        <v>352</v>
      </c>
      <c r="J12" s="1066">
        <v>0</v>
      </c>
      <c r="K12" s="1064" t="s">
        <v>605</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J12" s="1067">
        <v>0</v>
      </c>
      <c r="AK12" s="1068"/>
      <c r="AL12" s="1069"/>
      <c r="AM12" s="1070"/>
      <c r="AN12" s="1067">
        <v>0</v>
      </c>
      <c r="AO12" s="1068"/>
      <c r="AP12" s="1069"/>
      <c r="AQ12" s="1070"/>
      <c r="AR12" s="1067">
        <v>0</v>
      </c>
      <c r="AS12" s="1068"/>
      <c r="AT12" s="1069"/>
      <c r="AU12" s="1070"/>
      <c r="AV12" s="1067">
        <v>0</v>
      </c>
      <c r="AW12" s="1068"/>
      <c r="AX12" s="1069"/>
      <c r="AY12" s="1070"/>
      <c r="AZ12" s="1067">
        <v>0</v>
      </c>
      <c r="BA12" s="1068"/>
      <c r="BB12" s="1069"/>
      <c r="BC12" s="1070"/>
      <c r="BD12" s="1067">
        <v>0</v>
      </c>
      <c r="BE12" s="1068"/>
      <c r="BF12" s="1069"/>
      <c r="BG12" s="1070"/>
      <c r="BH12" s="1067">
        <v>0</v>
      </c>
      <c r="BI12" s="1068"/>
      <c r="BJ12" s="1069"/>
      <c r="BK12" s="1070"/>
      <c r="BL12" s="1067">
        <v>0</v>
      </c>
      <c r="BM12" s="1068"/>
      <c r="BN12" s="1069"/>
      <c r="BO12" s="1070"/>
      <c r="BP12" s="1067">
        <v>0</v>
      </c>
      <c r="BQ12" s="1068"/>
      <c r="BR12" s="1069"/>
      <c r="BS12" s="1070"/>
      <c r="BT12" s="1356"/>
      <c r="BU12" s="1067">
        <v>0</v>
      </c>
      <c r="BV12" s="1068"/>
      <c r="BW12" s="1069"/>
      <c r="BX12" s="1070"/>
      <c r="BY12" s="1067">
        <v>0</v>
      </c>
      <c r="BZ12" s="1068"/>
      <c r="CA12" s="1069"/>
      <c r="CB12" s="1070"/>
      <c r="CC12" s="1356"/>
      <c r="CD12" s="1356"/>
      <c r="CE12" s="1356"/>
      <c r="CF12" s="1356"/>
      <c r="CG12" s="1357"/>
      <c r="CH12" s="1357"/>
      <c r="CI12" s="1356"/>
      <c r="CJ12" s="1086"/>
      <c r="CK12" s="1082"/>
      <c r="CL12" s="1082"/>
      <c r="CM12" s="1082"/>
      <c r="CN12" s="1082"/>
      <c r="CO12" s="1082"/>
      <c r="CP12" s="1082"/>
      <c r="CQ12" s="1089"/>
      <c r="CR12" s="1089"/>
      <c r="CS12" s="1089"/>
      <c r="CT12" s="1089"/>
      <c r="CU12" s="1089"/>
      <c r="CV12" s="1089"/>
      <c r="CW12" s="1089"/>
      <c r="CX12" s="1089"/>
      <c r="CY12" s="1089"/>
      <c r="CZ12" s="1089"/>
      <c r="DA12" s="1089"/>
      <c r="DC12" s="1351"/>
    </row>
    <row r="13" spans="1:108" ht="12" customHeight="1" outlineLevel="1">
      <c r="A13" s="1045">
        <v>1465</v>
      </c>
      <c r="B13" s="1059"/>
      <c r="C13" s="1060"/>
      <c r="D13" s="1061" t="s">
        <v>352</v>
      </c>
      <c r="E13" s="1062">
        <v>0</v>
      </c>
      <c r="F13" s="1063" t="s">
        <v>3542</v>
      </c>
      <c r="G13" s="1064" t="s">
        <v>336</v>
      </c>
      <c r="H13" s="1065" t="s">
        <v>352</v>
      </c>
      <c r="I13" s="1065" t="s">
        <v>352</v>
      </c>
      <c r="J13" s="1066">
        <v>0</v>
      </c>
      <c r="K13" s="1064" t="s">
        <v>605</v>
      </c>
      <c r="L13" s="1067">
        <v>0</v>
      </c>
      <c r="M13" s="1068"/>
      <c r="N13" s="1069"/>
      <c r="O13" s="1070"/>
      <c r="P13" s="1067">
        <v>0</v>
      </c>
      <c r="Q13" s="1068"/>
      <c r="R13" s="1069"/>
      <c r="S13" s="1070"/>
      <c r="T13" s="1067">
        <v>0</v>
      </c>
      <c r="U13" s="1068"/>
      <c r="V13" s="1069"/>
      <c r="W13" s="1070"/>
      <c r="X13" s="1067">
        <v>0</v>
      </c>
      <c r="Y13" s="1068"/>
      <c r="Z13" s="1069"/>
      <c r="AA13" s="1070"/>
      <c r="AB13" s="1067">
        <v>0</v>
      </c>
      <c r="AC13" s="1068"/>
      <c r="AD13" s="1069"/>
      <c r="AE13" s="1070"/>
      <c r="AF13" s="1067">
        <v>0</v>
      </c>
      <c r="AG13" s="1068"/>
      <c r="AH13" s="1069"/>
      <c r="AI13" s="1070"/>
      <c r="AJ13" s="1067">
        <v>1</v>
      </c>
      <c r="AK13" s="1068"/>
      <c r="AL13" s="1069"/>
      <c r="AM13" s="1070"/>
      <c r="AN13" s="1067">
        <v>0</v>
      </c>
      <c r="AO13" s="1068"/>
      <c r="AP13" s="1069"/>
      <c r="AQ13" s="1070"/>
      <c r="AR13" s="1067">
        <v>0</v>
      </c>
      <c r="AS13" s="1068"/>
      <c r="AT13" s="1069"/>
      <c r="AU13" s="1070"/>
      <c r="AV13" s="1067">
        <v>0</v>
      </c>
      <c r="AW13" s="1068"/>
      <c r="AX13" s="1069"/>
      <c r="AY13" s="1070"/>
      <c r="AZ13" s="1067">
        <v>0</v>
      </c>
      <c r="BA13" s="1068"/>
      <c r="BB13" s="1069"/>
      <c r="BC13" s="1070"/>
      <c r="BD13" s="1067">
        <v>0</v>
      </c>
      <c r="BE13" s="1068"/>
      <c r="BF13" s="1069"/>
      <c r="BG13" s="1070"/>
      <c r="BH13" s="1067">
        <v>0</v>
      </c>
      <c r="BI13" s="1068"/>
      <c r="BJ13" s="1069"/>
      <c r="BK13" s="1070"/>
      <c r="BL13" s="1067">
        <v>0</v>
      </c>
      <c r="BM13" s="1068"/>
      <c r="BN13" s="1069"/>
      <c r="BO13" s="1070"/>
      <c r="BP13" s="1067">
        <v>0</v>
      </c>
      <c r="BQ13" s="1068"/>
      <c r="BR13" s="1069"/>
      <c r="BS13" s="1070"/>
      <c r="BT13" s="1356"/>
      <c r="BU13" s="1067">
        <v>0</v>
      </c>
      <c r="BV13" s="1068"/>
      <c r="BW13" s="1069"/>
      <c r="BX13" s="1070"/>
      <c r="BY13" s="1067">
        <v>0</v>
      </c>
      <c r="BZ13" s="1068"/>
      <c r="CA13" s="1069"/>
      <c r="CB13" s="1070"/>
      <c r="CC13" s="1356"/>
      <c r="CD13" s="1356"/>
      <c r="CE13" s="1356"/>
      <c r="CF13" s="1356"/>
      <c r="CG13" s="1357"/>
      <c r="CH13" s="1357"/>
      <c r="CI13" s="1356"/>
      <c r="CJ13" s="1086"/>
      <c r="CK13" s="1082"/>
      <c r="CL13" s="1082"/>
      <c r="CM13" s="1082"/>
      <c r="CN13" s="1082"/>
      <c r="CO13" s="1082"/>
      <c r="CP13" s="1082"/>
      <c r="CQ13" s="1089"/>
      <c r="CR13" s="1089"/>
      <c r="CS13" s="1089"/>
      <c r="CT13" s="1089"/>
      <c r="CU13" s="1089"/>
      <c r="CV13" s="1089"/>
      <c r="CW13" s="1089"/>
      <c r="CX13" s="1089"/>
      <c r="CY13" s="1089"/>
      <c r="CZ13" s="1089"/>
      <c r="DA13" s="1089"/>
      <c r="DC13" s="1351"/>
    </row>
    <row r="14" spans="1:108" ht="12" customHeight="1" outlineLevel="1">
      <c r="A14" s="1045">
        <v>1466</v>
      </c>
      <c r="B14" s="1059"/>
      <c r="C14" s="1060"/>
      <c r="D14" s="1061" t="s">
        <v>352</v>
      </c>
      <c r="E14" s="1062">
        <v>0</v>
      </c>
      <c r="F14" s="1063" t="s">
        <v>3543</v>
      </c>
      <c r="G14" s="1064" t="s">
        <v>336</v>
      </c>
      <c r="H14" s="1065" t="s">
        <v>352</v>
      </c>
      <c r="I14" s="1065" t="s">
        <v>352</v>
      </c>
      <c r="J14" s="1066">
        <v>0</v>
      </c>
      <c r="K14" s="1064" t="s">
        <v>605</v>
      </c>
      <c r="L14" s="1067">
        <v>0</v>
      </c>
      <c r="M14" s="1068"/>
      <c r="N14" s="1069"/>
      <c r="O14" s="1070"/>
      <c r="P14" s="1067">
        <v>0</v>
      </c>
      <c r="Q14" s="1068"/>
      <c r="R14" s="1069"/>
      <c r="S14" s="1070"/>
      <c r="T14" s="1067">
        <v>0</v>
      </c>
      <c r="U14" s="1068"/>
      <c r="V14" s="1069"/>
      <c r="W14" s="1070"/>
      <c r="X14" s="1067">
        <v>0</v>
      </c>
      <c r="Y14" s="1068"/>
      <c r="Z14" s="1069"/>
      <c r="AA14" s="1070"/>
      <c r="AB14" s="1067">
        <v>0</v>
      </c>
      <c r="AC14" s="1068"/>
      <c r="AD14" s="1069"/>
      <c r="AE14" s="1070"/>
      <c r="AF14" s="1067">
        <v>0</v>
      </c>
      <c r="AG14" s="1068"/>
      <c r="AH14" s="1069"/>
      <c r="AI14" s="1070"/>
      <c r="AJ14" s="1067">
        <v>0</v>
      </c>
      <c r="AK14" s="1068"/>
      <c r="AL14" s="1069"/>
      <c r="AM14" s="1070"/>
      <c r="AN14" s="1067">
        <v>1</v>
      </c>
      <c r="AO14" s="1068"/>
      <c r="AP14" s="1069"/>
      <c r="AQ14" s="1070"/>
      <c r="AR14" s="1067">
        <v>0</v>
      </c>
      <c r="AS14" s="1068"/>
      <c r="AT14" s="1069"/>
      <c r="AU14" s="1070"/>
      <c r="AV14" s="1067">
        <v>0</v>
      </c>
      <c r="AW14" s="1068"/>
      <c r="AX14" s="1069"/>
      <c r="AY14" s="1070"/>
      <c r="AZ14" s="1067">
        <v>0</v>
      </c>
      <c r="BA14" s="1068"/>
      <c r="BB14" s="1069"/>
      <c r="BC14" s="1070"/>
      <c r="BD14" s="1067">
        <v>0</v>
      </c>
      <c r="BE14" s="1068"/>
      <c r="BF14" s="1069"/>
      <c r="BG14" s="1070"/>
      <c r="BH14" s="1067">
        <v>0</v>
      </c>
      <c r="BI14" s="1068"/>
      <c r="BJ14" s="1069"/>
      <c r="BK14" s="1070"/>
      <c r="BL14" s="1067">
        <v>0</v>
      </c>
      <c r="BM14" s="1068"/>
      <c r="BN14" s="1069"/>
      <c r="BO14" s="1070"/>
      <c r="BP14" s="1067">
        <v>0</v>
      </c>
      <c r="BQ14" s="1068"/>
      <c r="BR14" s="1069"/>
      <c r="BS14" s="1070"/>
      <c r="BT14" s="1356"/>
      <c r="BU14" s="1067">
        <v>0</v>
      </c>
      <c r="BV14" s="1068"/>
      <c r="BW14" s="1069"/>
      <c r="BX14" s="1070"/>
      <c r="BY14" s="1067">
        <v>0</v>
      </c>
      <c r="BZ14" s="1068"/>
      <c r="CA14" s="1069"/>
      <c r="CB14" s="1070"/>
      <c r="CC14" s="1356"/>
      <c r="CD14" s="1356"/>
      <c r="CE14" s="1356"/>
      <c r="CF14" s="1356"/>
      <c r="CG14" s="1357"/>
      <c r="CH14" s="1357"/>
      <c r="CI14" s="1356"/>
      <c r="CJ14" s="1086"/>
      <c r="CK14" s="1082"/>
      <c r="CL14" s="1082"/>
      <c r="CM14" s="1082"/>
      <c r="CN14" s="1082"/>
      <c r="CO14" s="1082"/>
      <c r="CP14" s="1082"/>
      <c r="CQ14" s="1089"/>
      <c r="CR14" s="1089"/>
      <c r="CS14" s="1089"/>
      <c r="CT14" s="1089"/>
      <c r="CU14" s="1089"/>
      <c r="CV14" s="1089"/>
      <c r="CW14" s="1089"/>
      <c r="CX14" s="1089"/>
      <c r="CY14" s="1089"/>
      <c r="CZ14" s="1089"/>
      <c r="DA14" s="1089"/>
      <c r="DC14" s="1351"/>
    </row>
    <row r="15" spans="1:108" ht="12" customHeight="1" outlineLevel="1">
      <c r="A15" s="1045">
        <v>1467</v>
      </c>
      <c r="B15" s="1059"/>
      <c r="C15" s="1060"/>
      <c r="D15" s="1061" t="s">
        <v>352</v>
      </c>
      <c r="E15" s="1062">
        <v>0</v>
      </c>
      <c r="F15" s="1063" t="s">
        <v>3544</v>
      </c>
      <c r="G15" s="1064" t="s">
        <v>336</v>
      </c>
      <c r="H15" s="1065" t="s">
        <v>352</v>
      </c>
      <c r="I15" s="1065" t="s">
        <v>352</v>
      </c>
      <c r="J15" s="1066">
        <v>0</v>
      </c>
      <c r="K15" s="1064" t="s">
        <v>605</v>
      </c>
      <c r="L15" s="1067">
        <v>0</v>
      </c>
      <c r="M15" s="1068"/>
      <c r="N15" s="1069"/>
      <c r="O15" s="1070"/>
      <c r="P15" s="1067">
        <v>0</v>
      </c>
      <c r="Q15" s="1068"/>
      <c r="R15" s="1069"/>
      <c r="S15" s="1070"/>
      <c r="T15" s="1067">
        <v>0</v>
      </c>
      <c r="U15" s="1068"/>
      <c r="V15" s="1069"/>
      <c r="W15" s="1070"/>
      <c r="X15" s="1067">
        <v>0</v>
      </c>
      <c r="Y15" s="1068"/>
      <c r="Z15" s="1069"/>
      <c r="AA15" s="1070"/>
      <c r="AB15" s="1067">
        <v>0</v>
      </c>
      <c r="AC15" s="1068"/>
      <c r="AD15" s="1069"/>
      <c r="AE15" s="1070"/>
      <c r="AF15" s="1067">
        <v>0</v>
      </c>
      <c r="AG15" s="1068"/>
      <c r="AH15" s="1069"/>
      <c r="AI15" s="1070"/>
      <c r="AJ15" s="1067">
        <v>0</v>
      </c>
      <c r="AK15" s="1068"/>
      <c r="AL15" s="1069"/>
      <c r="AM15" s="1070"/>
      <c r="AN15" s="1067">
        <v>0</v>
      </c>
      <c r="AO15" s="1068"/>
      <c r="AP15" s="1069"/>
      <c r="AQ15" s="1070"/>
      <c r="AR15" s="1067">
        <v>1</v>
      </c>
      <c r="AS15" s="1068"/>
      <c r="AT15" s="1069"/>
      <c r="AU15" s="1070"/>
      <c r="AV15" s="1067">
        <v>0</v>
      </c>
      <c r="AW15" s="1068"/>
      <c r="AX15" s="1069"/>
      <c r="AY15" s="1070"/>
      <c r="AZ15" s="1067">
        <v>0</v>
      </c>
      <c r="BA15" s="1068"/>
      <c r="BB15" s="1069"/>
      <c r="BC15" s="1070"/>
      <c r="BD15" s="1067">
        <v>0</v>
      </c>
      <c r="BE15" s="1068"/>
      <c r="BF15" s="1069"/>
      <c r="BG15" s="1070"/>
      <c r="BH15" s="1067">
        <v>0</v>
      </c>
      <c r="BI15" s="1068"/>
      <c r="BJ15" s="1069"/>
      <c r="BK15" s="1070"/>
      <c r="BL15" s="1067">
        <v>0</v>
      </c>
      <c r="BM15" s="1068"/>
      <c r="BN15" s="1069"/>
      <c r="BO15" s="1070"/>
      <c r="BP15" s="1067">
        <v>0</v>
      </c>
      <c r="BQ15" s="1068"/>
      <c r="BR15" s="1069"/>
      <c r="BS15" s="1070"/>
      <c r="BT15" s="1356"/>
      <c r="BU15" s="1067">
        <v>0</v>
      </c>
      <c r="BV15" s="1068"/>
      <c r="BW15" s="1069"/>
      <c r="BX15" s="1070"/>
      <c r="BY15" s="1067">
        <v>0</v>
      </c>
      <c r="BZ15" s="1068"/>
      <c r="CA15" s="1069"/>
      <c r="CB15" s="1070"/>
      <c r="CC15" s="1356"/>
      <c r="CD15" s="1356"/>
      <c r="CE15" s="1356"/>
      <c r="CF15" s="1356"/>
      <c r="CG15" s="1357"/>
      <c r="CH15" s="1357"/>
      <c r="CI15" s="1356"/>
      <c r="CJ15" s="1086"/>
      <c r="CK15" s="1082"/>
      <c r="CL15" s="1082"/>
      <c r="CM15" s="1082"/>
      <c r="CN15" s="1082"/>
      <c r="CO15" s="1082"/>
      <c r="CP15" s="1082"/>
      <c r="CQ15" s="1089"/>
      <c r="CR15" s="1089"/>
      <c r="CS15" s="1089"/>
      <c r="CT15" s="1089"/>
      <c r="CU15" s="1089"/>
      <c r="CV15" s="1089"/>
      <c r="CW15" s="1089"/>
      <c r="CX15" s="1089"/>
      <c r="CY15" s="1089"/>
      <c r="CZ15" s="1089"/>
      <c r="DA15" s="1089"/>
      <c r="DC15" s="1351"/>
    </row>
    <row r="16" spans="1:108" ht="12" customHeight="1" outlineLevel="1">
      <c r="A16" s="1045">
        <v>1468</v>
      </c>
      <c r="B16" s="1059"/>
      <c r="C16" s="1060"/>
      <c r="D16" s="1061" t="s">
        <v>352</v>
      </c>
      <c r="E16" s="1062">
        <v>0</v>
      </c>
      <c r="F16" s="1063" t="s">
        <v>3545</v>
      </c>
      <c r="G16" s="1064" t="s">
        <v>336</v>
      </c>
      <c r="H16" s="1065" t="s">
        <v>352</v>
      </c>
      <c r="I16" s="1065" t="s">
        <v>352</v>
      </c>
      <c r="J16" s="1066">
        <v>0</v>
      </c>
      <c r="K16" s="1064" t="s">
        <v>605</v>
      </c>
      <c r="L16" s="1067">
        <v>0</v>
      </c>
      <c r="M16" s="1068"/>
      <c r="N16" s="1069"/>
      <c r="O16" s="1070"/>
      <c r="P16" s="1067">
        <v>0</v>
      </c>
      <c r="Q16" s="1068"/>
      <c r="R16" s="1069"/>
      <c r="S16" s="1070"/>
      <c r="T16" s="1067">
        <v>0</v>
      </c>
      <c r="U16" s="1068"/>
      <c r="V16" s="1069"/>
      <c r="W16" s="1070"/>
      <c r="X16" s="1067">
        <v>0</v>
      </c>
      <c r="Y16" s="1068"/>
      <c r="Z16" s="1069"/>
      <c r="AA16" s="1070"/>
      <c r="AB16" s="1067">
        <v>0</v>
      </c>
      <c r="AC16" s="1068"/>
      <c r="AD16" s="1069"/>
      <c r="AE16" s="1070"/>
      <c r="AF16" s="1067">
        <v>0</v>
      </c>
      <c r="AG16" s="1068"/>
      <c r="AH16" s="1069"/>
      <c r="AI16" s="1070"/>
      <c r="AJ16" s="1067">
        <v>0</v>
      </c>
      <c r="AK16" s="1068"/>
      <c r="AL16" s="1069"/>
      <c r="AM16" s="1070"/>
      <c r="AN16" s="1067">
        <v>0</v>
      </c>
      <c r="AO16" s="1068"/>
      <c r="AP16" s="1069"/>
      <c r="AQ16" s="1070"/>
      <c r="AR16" s="1067">
        <v>0</v>
      </c>
      <c r="AS16" s="1068"/>
      <c r="AT16" s="1069"/>
      <c r="AU16" s="1070"/>
      <c r="AV16" s="1067">
        <v>1</v>
      </c>
      <c r="AW16" s="1068"/>
      <c r="AX16" s="1069"/>
      <c r="AY16" s="1070"/>
      <c r="AZ16" s="1067">
        <v>0</v>
      </c>
      <c r="BA16" s="1068"/>
      <c r="BB16" s="1069"/>
      <c r="BC16" s="1070"/>
      <c r="BD16" s="1067">
        <v>0</v>
      </c>
      <c r="BE16" s="1068"/>
      <c r="BF16" s="1069"/>
      <c r="BG16" s="1070"/>
      <c r="BH16" s="1067">
        <v>0</v>
      </c>
      <c r="BI16" s="1068"/>
      <c r="BJ16" s="1069"/>
      <c r="BK16" s="1070"/>
      <c r="BL16" s="1067">
        <v>0</v>
      </c>
      <c r="BM16" s="1068"/>
      <c r="BN16" s="1069"/>
      <c r="BO16" s="1070"/>
      <c r="BP16" s="1067">
        <v>0</v>
      </c>
      <c r="BQ16" s="1068"/>
      <c r="BR16" s="1069"/>
      <c r="BS16" s="1070"/>
      <c r="BT16" s="1356"/>
      <c r="BU16" s="1067">
        <v>0</v>
      </c>
      <c r="BV16" s="1068"/>
      <c r="BW16" s="1069"/>
      <c r="BX16" s="1070"/>
      <c r="BY16" s="1067">
        <v>0</v>
      </c>
      <c r="BZ16" s="1068"/>
      <c r="CA16" s="1069"/>
      <c r="CB16" s="1070"/>
      <c r="CC16" s="1356"/>
      <c r="CD16" s="1356"/>
      <c r="CE16" s="1356"/>
      <c r="CF16" s="1356"/>
      <c r="CG16" s="1357"/>
      <c r="CH16" s="1357"/>
      <c r="CI16" s="1356"/>
      <c r="CJ16" s="1086"/>
      <c r="CK16" s="1082"/>
      <c r="CL16" s="1082"/>
      <c r="CM16" s="1082"/>
      <c r="CN16" s="1082"/>
      <c r="CO16" s="1082"/>
      <c r="CP16" s="1082"/>
      <c r="CQ16" s="1089"/>
      <c r="CR16" s="1089"/>
      <c r="CS16" s="1089"/>
      <c r="CT16" s="1089"/>
      <c r="CU16" s="1089"/>
      <c r="CV16" s="1089"/>
      <c r="CW16" s="1089"/>
      <c r="CX16" s="1089"/>
      <c r="CY16" s="1089"/>
      <c r="CZ16" s="1089"/>
      <c r="DA16" s="1089"/>
      <c r="DC16" s="1351"/>
    </row>
    <row r="17" spans="1:108" ht="12" customHeight="1" outlineLevel="1">
      <c r="A17" s="1045">
        <v>32077</v>
      </c>
      <c r="B17" s="1059"/>
      <c r="C17" s="1060"/>
      <c r="D17" s="1061" t="s">
        <v>352</v>
      </c>
      <c r="E17" s="1062">
        <v>0</v>
      </c>
      <c r="F17" s="1063" t="s">
        <v>3546</v>
      </c>
      <c r="G17" s="1064" t="s">
        <v>336</v>
      </c>
      <c r="H17" s="1065" t="s">
        <v>352</v>
      </c>
      <c r="I17" s="1065" t="s">
        <v>352</v>
      </c>
      <c r="J17" s="1066">
        <v>0</v>
      </c>
      <c r="K17" s="1064" t="s">
        <v>605</v>
      </c>
      <c r="L17" s="1067">
        <v>0</v>
      </c>
      <c r="M17" s="1068"/>
      <c r="N17" s="1069"/>
      <c r="O17" s="1070"/>
      <c r="P17" s="1067">
        <v>0</v>
      </c>
      <c r="Q17" s="1068"/>
      <c r="R17" s="1069"/>
      <c r="S17" s="1070"/>
      <c r="T17" s="1067">
        <v>0</v>
      </c>
      <c r="U17" s="1068"/>
      <c r="V17" s="1069"/>
      <c r="W17" s="1070"/>
      <c r="X17" s="1067">
        <v>0</v>
      </c>
      <c r="Y17" s="1068"/>
      <c r="Z17" s="1069"/>
      <c r="AA17" s="1070"/>
      <c r="AB17" s="1067">
        <v>0</v>
      </c>
      <c r="AC17" s="1068"/>
      <c r="AD17" s="1069"/>
      <c r="AE17" s="1070"/>
      <c r="AF17" s="1067">
        <v>0</v>
      </c>
      <c r="AG17" s="1068"/>
      <c r="AH17" s="1069"/>
      <c r="AI17" s="1070"/>
      <c r="AJ17" s="1067">
        <v>0</v>
      </c>
      <c r="AK17" s="1068"/>
      <c r="AL17" s="1069"/>
      <c r="AM17" s="1070"/>
      <c r="AN17" s="1067">
        <v>0</v>
      </c>
      <c r="AO17" s="1068"/>
      <c r="AP17" s="1069"/>
      <c r="AQ17" s="1070"/>
      <c r="AR17" s="1067">
        <v>0</v>
      </c>
      <c r="AS17" s="1068"/>
      <c r="AT17" s="1069"/>
      <c r="AU17" s="1070"/>
      <c r="AV17" s="1067">
        <v>0</v>
      </c>
      <c r="AW17" s="1068"/>
      <c r="AX17" s="1069"/>
      <c r="AY17" s="1070"/>
      <c r="AZ17" s="1067">
        <v>1</v>
      </c>
      <c r="BA17" s="1068"/>
      <c r="BB17" s="1069"/>
      <c r="BC17" s="1070"/>
      <c r="BD17" s="1067">
        <v>0</v>
      </c>
      <c r="BE17" s="1068"/>
      <c r="BF17" s="1069"/>
      <c r="BG17" s="1070"/>
      <c r="BH17" s="1067">
        <v>0</v>
      </c>
      <c r="BI17" s="1068"/>
      <c r="BJ17" s="1069"/>
      <c r="BK17" s="1070"/>
      <c r="BL17" s="1067">
        <v>0</v>
      </c>
      <c r="BM17" s="1068"/>
      <c r="BN17" s="1069"/>
      <c r="BO17" s="1070"/>
      <c r="BP17" s="1067">
        <v>0</v>
      </c>
      <c r="BQ17" s="1068"/>
      <c r="BR17" s="1069"/>
      <c r="BS17" s="1070"/>
      <c r="BT17" s="1356"/>
      <c r="BU17" s="1067">
        <v>0</v>
      </c>
      <c r="BV17" s="1068"/>
      <c r="BW17" s="1069"/>
      <c r="BX17" s="1070"/>
      <c r="BY17" s="1067">
        <v>0</v>
      </c>
      <c r="BZ17" s="1068"/>
      <c r="CA17" s="1069"/>
      <c r="CB17" s="1070"/>
      <c r="CC17" s="1356"/>
      <c r="CD17" s="1356"/>
      <c r="CE17" s="1356"/>
      <c r="CF17" s="1356"/>
      <c r="CG17" s="1357"/>
      <c r="CH17" s="1357"/>
      <c r="CI17" s="1356"/>
      <c r="CJ17" s="1086"/>
      <c r="CK17" s="1082"/>
      <c r="CL17" s="1082"/>
      <c r="CM17" s="1082"/>
      <c r="CN17" s="1082"/>
      <c r="CO17" s="1082"/>
      <c r="CP17" s="1082"/>
      <c r="CQ17" s="1089"/>
      <c r="CR17" s="1089"/>
      <c r="CS17" s="1089"/>
      <c r="CT17" s="1089"/>
      <c r="CU17" s="1089"/>
      <c r="CV17" s="1089"/>
      <c r="CW17" s="1089"/>
      <c r="CX17" s="1089"/>
      <c r="CY17" s="1089"/>
      <c r="CZ17" s="1089"/>
      <c r="DA17" s="1089"/>
      <c r="DC17" s="1351"/>
    </row>
    <row r="18" spans="1:108" ht="12" customHeight="1" outlineLevel="1">
      <c r="A18" s="1045" t="s">
        <v>1478</v>
      </c>
      <c r="B18" s="1059"/>
      <c r="C18" s="1060"/>
      <c r="D18" s="1061" t="s">
        <v>352</v>
      </c>
      <c r="E18" s="1062">
        <v>0</v>
      </c>
      <c r="F18" s="1063" t="s">
        <v>3547</v>
      </c>
      <c r="G18" s="1064" t="s">
        <v>336</v>
      </c>
      <c r="H18" s="1065" t="s">
        <v>352</v>
      </c>
      <c r="I18" s="1065" t="s">
        <v>352</v>
      </c>
      <c r="J18" s="1066">
        <v>0</v>
      </c>
      <c r="K18" s="1064" t="s">
        <v>605</v>
      </c>
      <c r="L18" s="1067">
        <v>0</v>
      </c>
      <c r="M18" s="1068"/>
      <c r="N18" s="1069"/>
      <c r="O18" s="1070"/>
      <c r="P18" s="1067">
        <v>0</v>
      </c>
      <c r="Q18" s="1068"/>
      <c r="R18" s="1069"/>
      <c r="S18" s="1070"/>
      <c r="T18" s="1067">
        <v>0</v>
      </c>
      <c r="U18" s="1068"/>
      <c r="V18" s="1069"/>
      <c r="W18" s="1070"/>
      <c r="X18" s="1067">
        <v>0</v>
      </c>
      <c r="Y18" s="1068"/>
      <c r="Z18" s="1069"/>
      <c r="AA18" s="1070"/>
      <c r="AB18" s="1067">
        <v>0</v>
      </c>
      <c r="AC18" s="1068"/>
      <c r="AD18" s="1069"/>
      <c r="AE18" s="1070"/>
      <c r="AF18" s="1067">
        <v>0</v>
      </c>
      <c r="AG18" s="1068"/>
      <c r="AH18" s="1069"/>
      <c r="AI18" s="1070"/>
      <c r="AJ18" s="1067">
        <v>0</v>
      </c>
      <c r="AK18" s="1068"/>
      <c r="AL18" s="1069"/>
      <c r="AM18" s="1070"/>
      <c r="AN18" s="1067">
        <v>0</v>
      </c>
      <c r="AO18" s="1068"/>
      <c r="AP18" s="1069"/>
      <c r="AQ18" s="1070"/>
      <c r="AR18" s="1067">
        <v>0</v>
      </c>
      <c r="AS18" s="1068"/>
      <c r="AT18" s="1069"/>
      <c r="AU18" s="1070"/>
      <c r="AV18" s="1067">
        <v>0</v>
      </c>
      <c r="AW18" s="1068"/>
      <c r="AX18" s="1069"/>
      <c r="AY18" s="1070"/>
      <c r="AZ18" s="1067">
        <v>0</v>
      </c>
      <c r="BA18" s="1068"/>
      <c r="BB18" s="1069"/>
      <c r="BC18" s="1070"/>
      <c r="BD18" s="1067">
        <v>1</v>
      </c>
      <c r="BE18" s="1068"/>
      <c r="BF18" s="1069"/>
      <c r="BG18" s="1070"/>
      <c r="BH18" s="1067">
        <v>0</v>
      </c>
      <c r="BI18" s="1068"/>
      <c r="BJ18" s="1069"/>
      <c r="BK18" s="1070"/>
      <c r="BL18" s="1067">
        <v>0</v>
      </c>
      <c r="BM18" s="1068"/>
      <c r="BN18" s="1069"/>
      <c r="BO18" s="1070"/>
      <c r="BP18" s="1067">
        <v>0</v>
      </c>
      <c r="BQ18" s="1068"/>
      <c r="BR18" s="1069"/>
      <c r="BS18" s="1070"/>
      <c r="BT18" s="1356"/>
      <c r="BU18" s="1067">
        <v>0</v>
      </c>
      <c r="BV18" s="1068"/>
      <c r="BW18" s="1069"/>
      <c r="BX18" s="1070"/>
      <c r="BY18" s="1067">
        <v>0</v>
      </c>
      <c r="BZ18" s="1068"/>
      <c r="CA18" s="1069"/>
      <c r="CB18" s="1070"/>
      <c r="CC18" s="1356"/>
      <c r="CD18" s="1356"/>
      <c r="CE18" s="1356"/>
      <c r="CF18" s="1356"/>
      <c r="CG18" s="1357"/>
      <c r="CH18" s="1357"/>
      <c r="CI18" s="1356"/>
      <c r="CJ18" s="1086"/>
      <c r="CK18" s="1082"/>
      <c r="CL18" s="1082"/>
      <c r="CM18" s="1082"/>
      <c r="CN18" s="1082"/>
      <c r="CO18" s="1082"/>
      <c r="CP18" s="1082"/>
      <c r="CQ18" s="1089"/>
      <c r="CR18" s="1089"/>
      <c r="CS18" s="1089"/>
      <c r="CT18" s="1089"/>
      <c r="CU18" s="1089"/>
      <c r="CV18" s="1089"/>
      <c r="CW18" s="1089"/>
      <c r="CX18" s="1089"/>
      <c r="CY18" s="1089"/>
      <c r="CZ18" s="1089"/>
      <c r="DA18" s="1089"/>
      <c r="DC18" s="1351"/>
    </row>
    <row r="19" spans="1:108" ht="12" customHeight="1" outlineLevel="1">
      <c r="A19" s="1045">
        <v>32081</v>
      </c>
      <c r="B19" s="1059"/>
      <c r="C19" s="1060"/>
      <c r="D19" s="1061" t="s">
        <v>352</v>
      </c>
      <c r="E19" s="1062">
        <v>0</v>
      </c>
      <c r="F19" s="1063" t="s">
        <v>3548</v>
      </c>
      <c r="G19" s="1064" t="s">
        <v>336</v>
      </c>
      <c r="H19" s="1065" t="s">
        <v>352</v>
      </c>
      <c r="I19" s="1065" t="s">
        <v>352</v>
      </c>
      <c r="J19" s="1066">
        <v>0</v>
      </c>
      <c r="K19" s="1064" t="s">
        <v>605</v>
      </c>
      <c r="L19" s="1067">
        <v>0</v>
      </c>
      <c r="M19" s="1068"/>
      <c r="N19" s="1069"/>
      <c r="O19" s="1070"/>
      <c r="P19" s="1067">
        <v>0</v>
      </c>
      <c r="Q19" s="1068"/>
      <c r="R19" s="1069"/>
      <c r="S19" s="1070"/>
      <c r="T19" s="1067">
        <v>0</v>
      </c>
      <c r="U19" s="1068"/>
      <c r="V19" s="1069"/>
      <c r="W19" s="1070"/>
      <c r="X19" s="1067">
        <v>0</v>
      </c>
      <c r="Y19" s="1068"/>
      <c r="Z19" s="1069"/>
      <c r="AA19" s="1070"/>
      <c r="AB19" s="1067">
        <v>0</v>
      </c>
      <c r="AC19" s="1068"/>
      <c r="AD19" s="1069"/>
      <c r="AE19" s="1070"/>
      <c r="AF19" s="1067">
        <v>0</v>
      </c>
      <c r="AG19" s="1068"/>
      <c r="AH19" s="1069"/>
      <c r="AI19" s="1070"/>
      <c r="AJ19" s="1067">
        <v>0</v>
      </c>
      <c r="AK19" s="1068"/>
      <c r="AL19" s="1069"/>
      <c r="AM19" s="1070"/>
      <c r="AN19" s="1067">
        <v>0</v>
      </c>
      <c r="AO19" s="1068"/>
      <c r="AP19" s="1069"/>
      <c r="AQ19" s="1070"/>
      <c r="AR19" s="1067">
        <v>0</v>
      </c>
      <c r="AS19" s="1068"/>
      <c r="AT19" s="1069"/>
      <c r="AU19" s="1070"/>
      <c r="AV19" s="1067">
        <v>0</v>
      </c>
      <c r="AW19" s="1068"/>
      <c r="AX19" s="1069"/>
      <c r="AY19" s="1070"/>
      <c r="AZ19" s="1067">
        <v>0</v>
      </c>
      <c r="BA19" s="1068"/>
      <c r="BB19" s="1069"/>
      <c r="BC19" s="1070"/>
      <c r="BD19" s="1067">
        <v>0</v>
      </c>
      <c r="BE19" s="1068"/>
      <c r="BF19" s="1069"/>
      <c r="BG19" s="1070"/>
      <c r="BH19" s="1067">
        <v>1</v>
      </c>
      <c r="BI19" s="1068"/>
      <c r="BJ19" s="1069"/>
      <c r="BK19" s="1070"/>
      <c r="BL19" s="1067">
        <v>0</v>
      </c>
      <c r="BM19" s="1068"/>
      <c r="BN19" s="1069"/>
      <c r="BO19" s="1070"/>
      <c r="BP19" s="1067">
        <v>0</v>
      </c>
      <c r="BQ19" s="1068"/>
      <c r="BR19" s="1069"/>
      <c r="BS19" s="1070"/>
      <c r="BT19" s="1356"/>
      <c r="BU19" s="1067">
        <v>0</v>
      </c>
      <c r="BV19" s="1068"/>
      <c r="BW19" s="1069"/>
      <c r="BX19" s="1070"/>
      <c r="BY19" s="1067">
        <v>0</v>
      </c>
      <c r="BZ19" s="1068"/>
      <c r="CA19" s="1069"/>
      <c r="CB19" s="1070"/>
      <c r="CC19" s="1356"/>
      <c r="CD19" s="1356"/>
      <c r="CE19" s="1356"/>
      <c r="CF19" s="1356"/>
      <c r="CG19" s="1357"/>
      <c r="CH19" s="1357"/>
      <c r="CI19" s="1356"/>
      <c r="CJ19" s="1086"/>
      <c r="CK19" s="1082"/>
      <c r="CL19" s="1082"/>
      <c r="CM19" s="1082"/>
      <c r="CN19" s="1082"/>
      <c r="CO19" s="1082"/>
      <c r="CP19" s="1082"/>
      <c r="CQ19" s="1089"/>
      <c r="CR19" s="1089"/>
      <c r="CS19" s="1089"/>
      <c r="CT19" s="1089"/>
      <c r="CU19" s="1089"/>
      <c r="CV19" s="1089"/>
      <c r="CW19" s="1089"/>
      <c r="CX19" s="1089"/>
      <c r="CY19" s="1089"/>
      <c r="CZ19" s="1089"/>
      <c r="DA19" s="1089"/>
      <c r="DC19" s="1351"/>
    </row>
    <row r="20" spans="1:108" ht="12" customHeight="1" outlineLevel="1">
      <c r="A20" s="1045" t="s">
        <v>1778</v>
      </c>
      <c r="B20" s="1059"/>
      <c r="C20" s="1060"/>
      <c r="D20" s="1061" t="s">
        <v>352</v>
      </c>
      <c r="E20" s="1062">
        <v>0</v>
      </c>
      <c r="F20" s="1063" t="s">
        <v>3549</v>
      </c>
      <c r="G20" s="1064" t="s">
        <v>336</v>
      </c>
      <c r="H20" s="1065" t="s">
        <v>352</v>
      </c>
      <c r="I20" s="1065" t="s">
        <v>352</v>
      </c>
      <c r="J20" s="1066">
        <v>0</v>
      </c>
      <c r="K20" s="1064" t="s">
        <v>605</v>
      </c>
      <c r="L20" s="1067">
        <v>0</v>
      </c>
      <c r="M20" s="1068"/>
      <c r="N20" s="1069"/>
      <c r="O20" s="1070"/>
      <c r="P20" s="1067">
        <v>0</v>
      </c>
      <c r="Q20" s="1068"/>
      <c r="R20" s="1069"/>
      <c r="S20" s="1070"/>
      <c r="T20" s="1067">
        <v>0</v>
      </c>
      <c r="U20" s="1068"/>
      <c r="V20" s="1069"/>
      <c r="W20" s="1070"/>
      <c r="X20" s="1067">
        <v>0</v>
      </c>
      <c r="Y20" s="1068"/>
      <c r="Z20" s="1069"/>
      <c r="AA20" s="1070"/>
      <c r="AB20" s="1067">
        <v>0</v>
      </c>
      <c r="AC20" s="1068"/>
      <c r="AD20" s="1069"/>
      <c r="AE20" s="1070"/>
      <c r="AF20" s="1067">
        <v>0</v>
      </c>
      <c r="AG20" s="1068"/>
      <c r="AH20" s="1069"/>
      <c r="AI20" s="1070"/>
      <c r="AJ20" s="1067">
        <v>0</v>
      </c>
      <c r="AK20" s="1068"/>
      <c r="AL20" s="1069"/>
      <c r="AM20" s="1070"/>
      <c r="AN20" s="1067">
        <v>0</v>
      </c>
      <c r="AO20" s="1068"/>
      <c r="AP20" s="1069"/>
      <c r="AQ20" s="1070"/>
      <c r="AR20" s="1067">
        <v>0</v>
      </c>
      <c r="AS20" s="1068"/>
      <c r="AT20" s="1069"/>
      <c r="AU20" s="1070"/>
      <c r="AV20" s="1067">
        <v>0</v>
      </c>
      <c r="AW20" s="1068"/>
      <c r="AX20" s="1069"/>
      <c r="AY20" s="1070"/>
      <c r="AZ20" s="1067">
        <v>0</v>
      </c>
      <c r="BA20" s="1068"/>
      <c r="BB20" s="1069"/>
      <c r="BC20" s="1070"/>
      <c r="BD20" s="1067">
        <v>0</v>
      </c>
      <c r="BE20" s="1068"/>
      <c r="BF20" s="1069"/>
      <c r="BG20" s="1070"/>
      <c r="BH20" s="1067">
        <v>0</v>
      </c>
      <c r="BI20" s="1068"/>
      <c r="BJ20" s="1069"/>
      <c r="BK20" s="1070"/>
      <c r="BL20" s="1067">
        <v>1</v>
      </c>
      <c r="BM20" s="1068"/>
      <c r="BN20" s="1069"/>
      <c r="BO20" s="1070"/>
      <c r="BP20" s="1067">
        <v>0</v>
      </c>
      <c r="BQ20" s="1068"/>
      <c r="BR20" s="1069"/>
      <c r="BS20" s="1070"/>
      <c r="BT20" s="1356"/>
      <c r="BU20" s="1067">
        <v>0</v>
      </c>
      <c r="BV20" s="1068"/>
      <c r="BW20" s="1069"/>
      <c r="BX20" s="1070"/>
      <c r="BY20" s="1067">
        <v>0</v>
      </c>
      <c r="BZ20" s="1068"/>
      <c r="CA20" s="1069"/>
      <c r="CB20" s="1070"/>
      <c r="CC20" s="1356"/>
      <c r="CD20" s="1356"/>
      <c r="CE20" s="1356"/>
      <c r="CF20" s="1356"/>
      <c r="CG20" s="1357"/>
      <c r="CH20" s="1357"/>
      <c r="CI20" s="1356"/>
      <c r="CJ20" s="1086"/>
      <c r="CK20" s="1082"/>
      <c r="CL20" s="1082"/>
      <c r="CM20" s="1082"/>
      <c r="CN20" s="1082"/>
      <c r="CO20" s="1082"/>
      <c r="CP20" s="1082"/>
      <c r="CQ20" s="1089"/>
      <c r="CR20" s="1089"/>
      <c r="CS20" s="1089"/>
      <c r="CT20" s="1089"/>
      <c r="CU20" s="1089"/>
      <c r="CV20" s="1089"/>
      <c r="CW20" s="1089"/>
      <c r="CX20" s="1089"/>
      <c r="CY20" s="1089"/>
      <c r="CZ20" s="1089"/>
      <c r="DA20" s="1089"/>
      <c r="DC20" s="1351"/>
    </row>
    <row r="21" spans="1:108" ht="12" customHeight="1">
      <c r="A21" s="1045">
        <v>4853</v>
      </c>
      <c r="B21" s="1059"/>
      <c r="C21" s="1060"/>
      <c r="D21" s="1061" t="s">
        <v>352</v>
      </c>
      <c r="E21" s="1062">
        <v>0</v>
      </c>
      <c r="F21" s="1063" t="s">
        <v>3550</v>
      </c>
      <c r="G21" s="1064" t="s">
        <v>336</v>
      </c>
      <c r="H21" s="1065" t="s">
        <v>352</v>
      </c>
      <c r="I21" s="1065" t="s">
        <v>352</v>
      </c>
      <c r="J21" s="1066">
        <v>0</v>
      </c>
      <c r="K21" s="1064" t="s">
        <v>605</v>
      </c>
      <c r="L21" s="1067">
        <v>0</v>
      </c>
      <c r="M21" s="1068"/>
      <c r="N21" s="1069"/>
      <c r="O21" s="1070"/>
      <c r="P21" s="1067">
        <v>0</v>
      </c>
      <c r="Q21" s="1068"/>
      <c r="R21" s="1069"/>
      <c r="S21" s="1070"/>
      <c r="T21" s="1067">
        <v>0</v>
      </c>
      <c r="U21" s="1068"/>
      <c r="V21" s="1069"/>
      <c r="W21" s="1070"/>
      <c r="X21" s="1067">
        <v>0</v>
      </c>
      <c r="Y21" s="1068"/>
      <c r="Z21" s="1069"/>
      <c r="AA21" s="1070"/>
      <c r="AB21" s="1067">
        <v>0</v>
      </c>
      <c r="AC21" s="1068"/>
      <c r="AD21" s="1069"/>
      <c r="AE21" s="1070"/>
      <c r="AF21" s="1067">
        <v>0</v>
      </c>
      <c r="AG21" s="1068"/>
      <c r="AH21" s="1069"/>
      <c r="AI21" s="1070"/>
      <c r="AJ21" s="1067">
        <v>0</v>
      </c>
      <c r="AK21" s="1068"/>
      <c r="AL21" s="1069"/>
      <c r="AM21" s="1070"/>
      <c r="AN21" s="1067">
        <v>0</v>
      </c>
      <c r="AO21" s="1068"/>
      <c r="AP21" s="1069"/>
      <c r="AQ21" s="1070"/>
      <c r="AR21" s="1067">
        <v>0</v>
      </c>
      <c r="AS21" s="1068"/>
      <c r="AT21" s="1069"/>
      <c r="AU21" s="1070"/>
      <c r="AV21" s="1067">
        <v>0</v>
      </c>
      <c r="AW21" s="1068"/>
      <c r="AX21" s="1069"/>
      <c r="AY21" s="1070"/>
      <c r="AZ21" s="1067">
        <v>0</v>
      </c>
      <c r="BA21" s="1068"/>
      <c r="BB21" s="1069"/>
      <c r="BC21" s="1070"/>
      <c r="BD21" s="1067">
        <v>0</v>
      </c>
      <c r="BE21" s="1068"/>
      <c r="BF21" s="1069"/>
      <c r="BG21" s="1070"/>
      <c r="BH21" s="1067">
        <v>0</v>
      </c>
      <c r="BI21" s="1068"/>
      <c r="BJ21" s="1069"/>
      <c r="BK21" s="1070"/>
      <c r="BL21" s="1067">
        <v>0</v>
      </c>
      <c r="BM21" s="1068"/>
      <c r="BN21" s="1069"/>
      <c r="BO21" s="1070"/>
      <c r="BP21" s="1067">
        <v>1</v>
      </c>
      <c r="BQ21" s="1068"/>
      <c r="BR21" s="1069"/>
      <c r="BS21" s="1070"/>
      <c r="BT21" s="1356"/>
      <c r="BU21" s="1067">
        <v>0</v>
      </c>
      <c r="BV21" s="1068"/>
      <c r="BW21" s="1069"/>
      <c r="BX21" s="1070"/>
      <c r="BY21" s="1067">
        <v>0</v>
      </c>
      <c r="BZ21" s="1068"/>
      <c r="CA21" s="1069"/>
      <c r="CB21" s="1070"/>
      <c r="CC21" s="1356"/>
      <c r="CD21" s="1356"/>
      <c r="CE21" s="1356"/>
      <c r="CF21" s="1356"/>
      <c r="CG21" s="1357"/>
      <c r="CH21" s="1357"/>
      <c r="CI21" s="1356"/>
      <c r="CJ21" s="1086"/>
      <c r="CK21" s="1082"/>
      <c r="CL21" s="1082"/>
      <c r="CM21" s="1082"/>
      <c r="CN21" s="1082"/>
      <c r="CO21" s="1082"/>
      <c r="CP21" s="1082"/>
      <c r="CQ21" s="1089"/>
      <c r="CR21" s="1089"/>
      <c r="CS21" s="1089"/>
      <c r="CT21" s="1089"/>
      <c r="CU21" s="1089"/>
      <c r="CV21" s="1089"/>
      <c r="CW21" s="1089"/>
      <c r="CX21" s="1089"/>
      <c r="CY21" s="1089"/>
      <c r="CZ21" s="1089"/>
      <c r="DA21" s="1089"/>
      <c r="DC21" s="1351"/>
    </row>
    <row r="22" spans="1:108" ht="12" customHeight="1" outlineLevel="2">
      <c r="A22" s="1045">
        <v>32133</v>
      </c>
      <c r="B22" s="1059"/>
      <c r="C22" s="1060"/>
      <c r="D22" s="1061" t="s">
        <v>352</v>
      </c>
      <c r="E22" s="1062">
        <v>0</v>
      </c>
      <c r="F22" s="1063" t="s">
        <v>3551</v>
      </c>
      <c r="G22" s="1064" t="s">
        <v>336</v>
      </c>
      <c r="H22" s="1065" t="s">
        <v>352</v>
      </c>
      <c r="I22" s="1065" t="s">
        <v>352</v>
      </c>
      <c r="J22" s="1066">
        <v>0</v>
      </c>
      <c r="K22" s="1064" t="s">
        <v>605</v>
      </c>
      <c r="L22" s="1067">
        <v>0</v>
      </c>
      <c r="M22" s="1068"/>
      <c r="N22" s="1069"/>
      <c r="O22" s="1070"/>
      <c r="P22" s="1067">
        <v>0</v>
      </c>
      <c r="Q22" s="1068"/>
      <c r="R22" s="1069"/>
      <c r="S22" s="1070"/>
      <c r="T22" s="1067">
        <v>0</v>
      </c>
      <c r="U22" s="1068"/>
      <c r="V22" s="1069"/>
      <c r="W22" s="1070"/>
      <c r="X22" s="1067">
        <v>0</v>
      </c>
      <c r="Y22" s="1068"/>
      <c r="Z22" s="1069"/>
      <c r="AA22" s="1070"/>
      <c r="AB22" s="1067">
        <v>0</v>
      </c>
      <c r="AC22" s="1068"/>
      <c r="AD22" s="1069"/>
      <c r="AE22" s="1070"/>
      <c r="AF22" s="1067">
        <v>0</v>
      </c>
      <c r="AG22" s="1068"/>
      <c r="AH22" s="1069"/>
      <c r="AI22" s="1070"/>
      <c r="AJ22" s="1067">
        <v>0</v>
      </c>
      <c r="AK22" s="1068"/>
      <c r="AL22" s="1069"/>
      <c r="AM22" s="1070"/>
      <c r="AN22" s="1067">
        <v>0</v>
      </c>
      <c r="AO22" s="1068"/>
      <c r="AP22" s="1069"/>
      <c r="AQ22" s="1070"/>
      <c r="AR22" s="1067">
        <v>0</v>
      </c>
      <c r="AS22" s="1068"/>
      <c r="AT22" s="1069"/>
      <c r="AU22" s="1070"/>
      <c r="AV22" s="1067">
        <v>0</v>
      </c>
      <c r="AW22" s="1068"/>
      <c r="AX22" s="1069"/>
      <c r="AY22" s="1070"/>
      <c r="AZ22" s="1067">
        <v>0</v>
      </c>
      <c r="BA22" s="1068"/>
      <c r="BB22" s="1069"/>
      <c r="BC22" s="1070"/>
      <c r="BD22" s="1067">
        <v>0</v>
      </c>
      <c r="BE22" s="1068"/>
      <c r="BF22" s="1069"/>
      <c r="BG22" s="1070"/>
      <c r="BH22" s="1067">
        <v>0</v>
      </c>
      <c r="BI22" s="1068"/>
      <c r="BJ22" s="1069"/>
      <c r="BK22" s="1070"/>
      <c r="BL22" s="1067">
        <v>0</v>
      </c>
      <c r="BM22" s="1068"/>
      <c r="BN22" s="1069"/>
      <c r="BO22" s="1070"/>
      <c r="BP22" s="1067">
        <v>0</v>
      </c>
      <c r="BQ22" s="1068"/>
      <c r="BR22" s="1069"/>
      <c r="BS22" s="1070"/>
      <c r="BT22" s="1356"/>
      <c r="BU22" s="1067">
        <v>1</v>
      </c>
      <c r="BV22" s="1068"/>
      <c r="BW22" s="1069"/>
      <c r="BX22" s="1070"/>
      <c r="BY22" s="1067">
        <v>0</v>
      </c>
      <c r="BZ22" s="1068"/>
      <c r="CA22" s="1069"/>
      <c r="CB22" s="1070"/>
      <c r="CC22" s="1356"/>
      <c r="CD22" s="1356"/>
      <c r="CE22" s="1356"/>
      <c r="CF22" s="1356"/>
      <c r="CG22" s="1357"/>
      <c r="CH22" s="1357"/>
      <c r="CI22" s="1356"/>
      <c r="CJ22" s="1086"/>
      <c r="CK22" s="1082"/>
      <c r="CL22" s="1082"/>
      <c r="CM22" s="1082"/>
      <c r="CN22" s="1082"/>
      <c r="CO22" s="1082"/>
      <c r="CP22" s="1082"/>
      <c r="CQ22" s="1089"/>
      <c r="CR22" s="1089"/>
      <c r="CS22" s="1089"/>
      <c r="CT22" s="1089"/>
      <c r="CU22" s="1089"/>
      <c r="CV22" s="1089"/>
      <c r="CW22" s="1089"/>
      <c r="CX22" s="1089"/>
      <c r="CY22" s="1089"/>
      <c r="CZ22" s="1089"/>
      <c r="DA22" s="1089"/>
      <c r="DC22" s="1351"/>
    </row>
    <row r="23" spans="1:108" ht="12" customHeight="1" outlineLevel="2">
      <c r="A23" s="1045">
        <v>32132</v>
      </c>
      <c r="B23" s="1059"/>
      <c r="C23" s="1060"/>
      <c r="D23" s="1061" t="s">
        <v>352</v>
      </c>
      <c r="E23" s="1062">
        <v>0</v>
      </c>
      <c r="F23" s="1063" t="s">
        <v>3552</v>
      </c>
      <c r="G23" s="1064" t="s">
        <v>336</v>
      </c>
      <c r="H23" s="1065" t="s">
        <v>352</v>
      </c>
      <c r="I23" s="1065" t="s">
        <v>352</v>
      </c>
      <c r="J23" s="1066">
        <v>0</v>
      </c>
      <c r="K23" s="1064" t="s">
        <v>605</v>
      </c>
      <c r="L23" s="1067">
        <v>0</v>
      </c>
      <c r="M23" s="1068"/>
      <c r="N23" s="1069"/>
      <c r="O23" s="1070"/>
      <c r="P23" s="1067">
        <v>0</v>
      </c>
      <c r="Q23" s="1068"/>
      <c r="R23" s="1069"/>
      <c r="S23" s="1070"/>
      <c r="T23" s="1067">
        <v>0</v>
      </c>
      <c r="U23" s="1068"/>
      <c r="V23" s="1069"/>
      <c r="W23" s="1070"/>
      <c r="X23" s="1067">
        <v>0</v>
      </c>
      <c r="Y23" s="1068"/>
      <c r="Z23" s="1069"/>
      <c r="AA23" s="1070"/>
      <c r="AB23" s="1067">
        <v>0</v>
      </c>
      <c r="AC23" s="1068"/>
      <c r="AD23" s="1069"/>
      <c r="AE23" s="1070"/>
      <c r="AF23" s="1067">
        <v>0</v>
      </c>
      <c r="AG23" s="1068"/>
      <c r="AH23" s="1069"/>
      <c r="AI23" s="1070"/>
      <c r="AJ23" s="1067">
        <v>0</v>
      </c>
      <c r="AK23" s="1068"/>
      <c r="AL23" s="1069"/>
      <c r="AM23" s="1070"/>
      <c r="AN23" s="1067">
        <v>0</v>
      </c>
      <c r="AO23" s="1068"/>
      <c r="AP23" s="1069"/>
      <c r="AQ23" s="1070"/>
      <c r="AR23" s="1067">
        <v>0</v>
      </c>
      <c r="AS23" s="1068"/>
      <c r="AT23" s="1069"/>
      <c r="AU23" s="1070"/>
      <c r="AV23" s="1067">
        <v>0</v>
      </c>
      <c r="AW23" s="1068"/>
      <c r="AX23" s="1069"/>
      <c r="AY23" s="1070"/>
      <c r="AZ23" s="1067">
        <v>0</v>
      </c>
      <c r="BA23" s="1068"/>
      <c r="BB23" s="1069"/>
      <c r="BC23" s="1070"/>
      <c r="BD23" s="1067">
        <v>0</v>
      </c>
      <c r="BE23" s="1068"/>
      <c r="BF23" s="1069"/>
      <c r="BG23" s="1070"/>
      <c r="BH23" s="1067">
        <v>0</v>
      </c>
      <c r="BI23" s="1068"/>
      <c r="BJ23" s="1069"/>
      <c r="BK23" s="1070"/>
      <c r="BL23" s="1067">
        <v>0</v>
      </c>
      <c r="BM23" s="1068"/>
      <c r="BN23" s="1069"/>
      <c r="BO23" s="1070"/>
      <c r="BP23" s="1067">
        <v>0</v>
      </c>
      <c r="BQ23" s="1068"/>
      <c r="BR23" s="1069"/>
      <c r="BS23" s="1070"/>
      <c r="BT23" s="1356"/>
      <c r="BU23" s="1067">
        <v>0</v>
      </c>
      <c r="BV23" s="1068"/>
      <c r="BW23" s="1069"/>
      <c r="BX23" s="1070"/>
      <c r="BY23" s="1067">
        <v>1</v>
      </c>
      <c r="BZ23" s="1068"/>
      <c r="CA23" s="1069"/>
      <c r="CB23" s="1070"/>
      <c r="CC23" s="1356"/>
      <c r="CD23" s="1356"/>
      <c r="CE23" s="1356"/>
      <c r="CF23" s="1356"/>
      <c r="CG23" s="1357"/>
      <c r="CH23" s="1357"/>
      <c r="CI23" s="1356"/>
      <c r="CJ23" s="1086"/>
      <c r="CK23" s="1082"/>
      <c r="CL23" s="1082"/>
      <c r="CM23" s="1082"/>
      <c r="CN23" s="1082"/>
      <c r="CO23" s="1082"/>
      <c r="CP23" s="1082"/>
      <c r="CQ23" s="1089"/>
      <c r="CR23" s="1089"/>
      <c r="CS23" s="1089"/>
      <c r="CT23" s="1089"/>
      <c r="CU23" s="1089"/>
      <c r="CV23" s="1089"/>
      <c r="CW23" s="1089"/>
      <c r="CX23" s="1089"/>
      <c r="CY23" s="1089"/>
      <c r="CZ23" s="1089"/>
      <c r="DA23" s="1089"/>
      <c r="DC23" s="1351"/>
    </row>
    <row r="24" spans="1:108" ht="12" customHeight="1" outlineLevel="1">
      <c r="A24" s="1045">
        <v>1289</v>
      </c>
      <c r="B24" s="1059" t="s">
        <v>358</v>
      </c>
      <c r="C24" s="1060" t="s">
        <v>469</v>
      </c>
      <c r="D24" s="1071" t="s">
        <v>471</v>
      </c>
      <c r="E24" s="1072" t="s">
        <v>352</v>
      </c>
      <c r="F24" s="1073" t="s">
        <v>3553</v>
      </c>
      <c r="G24" s="1074" t="s">
        <v>352</v>
      </c>
      <c r="H24" s="1075" t="s">
        <v>197</v>
      </c>
      <c r="I24" s="1075" t="s">
        <v>3554</v>
      </c>
      <c r="J24" s="1076" t="s">
        <v>352</v>
      </c>
      <c r="K24" s="1074" t="s">
        <v>604</v>
      </c>
      <c r="L24" s="1077">
        <v>3.8502673796791442</v>
      </c>
      <c r="M24" s="1078">
        <v>1</v>
      </c>
      <c r="N24" s="1079">
        <v>1.0906744032152329</v>
      </c>
      <c r="O24" s="1073" t="s">
        <v>3555</v>
      </c>
      <c r="P24" s="1077">
        <v>3.8502673796791442</v>
      </c>
      <c r="Q24" s="1078">
        <v>1</v>
      </c>
      <c r="R24" s="1079">
        <v>1.0906744032152329</v>
      </c>
      <c r="S24" s="1073" t="s">
        <v>3555</v>
      </c>
      <c r="T24" s="1077">
        <v>3.8502673796791442</v>
      </c>
      <c r="U24" s="1078">
        <v>1</v>
      </c>
      <c r="V24" s="1079">
        <v>1.0906744032152329</v>
      </c>
      <c r="W24" s="1073" t="s">
        <v>3555</v>
      </c>
      <c r="X24" s="1077">
        <v>3.8502673796791442</v>
      </c>
      <c r="Y24" s="1078">
        <v>1</v>
      </c>
      <c r="Z24" s="1079">
        <v>1.0906744032152329</v>
      </c>
      <c r="AA24" s="1073" t="s">
        <v>3555</v>
      </c>
      <c r="AB24" s="1077">
        <v>3.8502673796791442</v>
      </c>
      <c r="AC24" s="1078">
        <v>1</v>
      </c>
      <c r="AD24" s="1079">
        <v>1.0906744032152329</v>
      </c>
      <c r="AE24" s="1073" t="s">
        <v>3555</v>
      </c>
      <c r="AF24" s="1077">
        <v>3.8502673796791442</v>
      </c>
      <c r="AG24" s="1078">
        <v>1</v>
      </c>
      <c r="AH24" s="1079">
        <v>1.0906744032152329</v>
      </c>
      <c r="AI24" s="1073" t="s">
        <v>3555</v>
      </c>
      <c r="AJ24" s="1077">
        <v>3.8502673796791442</v>
      </c>
      <c r="AK24" s="1078">
        <v>1</v>
      </c>
      <c r="AL24" s="1079">
        <v>1.0906744032152329</v>
      </c>
      <c r="AM24" s="1073" t="s">
        <v>3555</v>
      </c>
      <c r="AN24" s="1077">
        <v>3.8502673796791442</v>
      </c>
      <c r="AO24" s="1078">
        <v>1</v>
      </c>
      <c r="AP24" s="1079">
        <v>1.0906744032152329</v>
      </c>
      <c r="AQ24" s="1073" t="s">
        <v>3555</v>
      </c>
      <c r="AR24" s="1077">
        <v>3.8502673796791442</v>
      </c>
      <c r="AS24" s="1078">
        <v>1</v>
      </c>
      <c r="AT24" s="1079">
        <v>1.0906744032152329</v>
      </c>
      <c r="AU24" s="1073" t="s">
        <v>3555</v>
      </c>
      <c r="AV24" s="1077">
        <v>3.8502673796791442</v>
      </c>
      <c r="AW24" s="1078">
        <v>1</v>
      </c>
      <c r="AX24" s="1079">
        <v>1.0906744032152329</v>
      </c>
      <c r="AY24" s="1073" t="s">
        <v>3555</v>
      </c>
      <c r="AZ24" s="1077">
        <v>3.8502673796791442</v>
      </c>
      <c r="BA24" s="1078">
        <v>1</v>
      </c>
      <c r="BB24" s="1079">
        <v>1.0906744032152329</v>
      </c>
      <c r="BC24" s="1073" t="s">
        <v>3555</v>
      </c>
      <c r="BD24" s="1077">
        <v>3.8502673796791442</v>
      </c>
      <c r="BE24" s="1078">
        <v>1</v>
      </c>
      <c r="BF24" s="1079">
        <v>1.0906744032152329</v>
      </c>
      <c r="BG24" s="1073" t="s">
        <v>3555</v>
      </c>
      <c r="BH24" s="1077">
        <v>3.8502673796791442</v>
      </c>
      <c r="BI24" s="1078">
        <v>1</v>
      </c>
      <c r="BJ24" s="1079">
        <v>1.0906744032152329</v>
      </c>
      <c r="BK24" s="1073" t="s">
        <v>3555</v>
      </c>
      <c r="BL24" s="1077">
        <v>3.8502673796791442</v>
      </c>
      <c r="BM24" s="1078">
        <v>1</v>
      </c>
      <c r="BN24" s="1079">
        <v>1.0906744032152329</v>
      </c>
      <c r="BO24" s="1073" t="s">
        <v>3555</v>
      </c>
      <c r="BP24" s="1077">
        <v>3.8502673796791442</v>
      </c>
      <c r="BQ24" s="1078">
        <v>1</v>
      </c>
      <c r="BR24" s="1079">
        <v>1.0906744032152329</v>
      </c>
      <c r="BS24" s="1073" t="s">
        <v>3555</v>
      </c>
      <c r="BT24" s="1356"/>
      <c r="BU24" s="1077">
        <v>3.8502673796791442</v>
      </c>
      <c r="BV24" s="1078">
        <v>1</v>
      </c>
      <c r="BW24" s="1079">
        <v>1.0906744032152329</v>
      </c>
      <c r="BX24" s="1073" t="s">
        <v>3555</v>
      </c>
      <c r="BY24" s="1077">
        <v>3.8502673796791442</v>
      </c>
      <c r="BZ24" s="1078">
        <v>1</v>
      </c>
      <c r="CA24" s="1079">
        <v>1.0906744032152329</v>
      </c>
      <c r="CB24" s="1073" t="s">
        <v>3555</v>
      </c>
      <c r="CC24" s="1356"/>
      <c r="CD24" s="1356"/>
      <c r="CE24" s="1356"/>
      <c r="CF24" s="1356"/>
      <c r="CG24" s="1357"/>
      <c r="CH24" s="1357"/>
      <c r="CJ24" s="1041" t="s">
        <v>1935</v>
      </c>
      <c r="CK24" s="1094">
        <v>2</v>
      </c>
      <c r="CL24" s="1094">
        <v>2</v>
      </c>
      <c r="CM24" s="1094">
        <v>1</v>
      </c>
      <c r="CN24" s="1094">
        <v>1</v>
      </c>
      <c r="CO24" s="1094">
        <v>1</v>
      </c>
      <c r="CP24" s="1094">
        <v>3</v>
      </c>
      <c r="CQ24" s="1089">
        <v>11</v>
      </c>
      <c r="CR24" s="1089">
        <v>1.05</v>
      </c>
      <c r="CS24" s="1093">
        <v>1.0744244531716256</v>
      </c>
      <c r="CT24" s="1093">
        <v>1.0906744032152329</v>
      </c>
      <c r="CU24" s="1093" t="s">
        <v>2963</v>
      </c>
      <c r="CV24" s="1095">
        <v>1.05</v>
      </c>
      <c r="CW24" s="1095">
        <v>1.02</v>
      </c>
      <c r="CX24" s="1095">
        <v>1</v>
      </c>
      <c r="CY24" s="1095">
        <v>1</v>
      </c>
      <c r="CZ24" s="1095">
        <v>1</v>
      </c>
      <c r="DA24" s="1095">
        <v>1.05</v>
      </c>
      <c r="DC24" s="1351"/>
    </row>
    <row r="25" spans="1:108" ht="12" customHeight="1" outlineLevel="1">
      <c r="A25" s="1045" t="s">
        <v>1937</v>
      </c>
      <c r="B25" s="1059" t="s">
        <v>468</v>
      </c>
      <c r="C25" s="1060"/>
      <c r="D25" s="1071" t="s">
        <v>470</v>
      </c>
      <c r="E25" s="1072" t="s">
        <v>352</v>
      </c>
      <c r="F25" s="1073" t="s">
        <v>2974</v>
      </c>
      <c r="G25" s="1074" t="s">
        <v>336</v>
      </c>
      <c r="H25" s="1075" t="s">
        <v>352</v>
      </c>
      <c r="I25" s="1075" t="s">
        <v>352</v>
      </c>
      <c r="J25" s="1076">
        <v>0</v>
      </c>
      <c r="K25" s="1074" t="s">
        <v>339</v>
      </c>
      <c r="L25" s="1077">
        <v>5.0064715526794042E-3</v>
      </c>
      <c r="M25" s="1078">
        <v>1</v>
      </c>
      <c r="N25" s="1079">
        <v>1.0906744032152329</v>
      </c>
      <c r="O25" s="1073" t="s">
        <v>3556</v>
      </c>
      <c r="P25" s="1077">
        <v>5.0064715526794042E-3</v>
      </c>
      <c r="Q25" s="1078">
        <v>1</v>
      </c>
      <c r="R25" s="1079">
        <v>1.0906744032152329</v>
      </c>
      <c r="S25" s="1073" t="s">
        <v>3556</v>
      </c>
      <c r="T25" s="1077">
        <v>5.4236775154026893E-3</v>
      </c>
      <c r="U25" s="1078">
        <v>1</v>
      </c>
      <c r="V25" s="1079">
        <v>1.0906744032152329</v>
      </c>
      <c r="W25" s="1073" t="s">
        <v>3556</v>
      </c>
      <c r="X25" s="1077">
        <v>5.4236775154026893E-3</v>
      </c>
      <c r="Y25" s="1078">
        <v>1</v>
      </c>
      <c r="Z25" s="1079">
        <v>1.0906744032152329</v>
      </c>
      <c r="AA25" s="1073" t="s">
        <v>3556</v>
      </c>
      <c r="AB25" s="1077">
        <v>3.5045300868755836E-3</v>
      </c>
      <c r="AC25" s="1078">
        <v>1</v>
      </c>
      <c r="AD25" s="1079">
        <v>1.0906744032152329</v>
      </c>
      <c r="AE25" s="1073" t="s">
        <v>3556</v>
      </c>
      <c r="AF25" s="1077">
        <v>3.7965742607818827E-3</v>
      </c>
      <c r="AG25" s="1078">
        <v>1</v>
      </c>
      <c r="AH25" s="1079">
        <v>1.0906744032152329</v>
      </c>
      <c r="AI25" s="1073" t="s">
        <v>3556</v>
      </c>
      <c r="AJ25" s="1077">
        <v>3.5045300868755836E-3</v>
      </c>
      <c r="AK25" s="1078">
        <v>1</v>
      </c>
      <c r="AL25" s="1079">
        <v>1.0906744032152329</v>
      </c>
      <c r="AM25" s="1073" t="s">
        <v>3556</v>
      </c>
      <c r="AN25" s="1077">
        <v>3.5045300868755836E-3</v>
      </c>
      <c r="AO25" s="1078">
        <v>1</v>
      </c>
      <c r="AP25" s="1079">
        <v>1.0906744032152329</v>
      </c>
      <c r="AQ25" s="1073" t="s">
        <v>3556</v>
      </c>
      <c r="AR25" s="1077">
        <v>3.7965742607818827E-3</v>
      </c>
      <c r="AS25" s="1078">
        <v>1</v>
      </c>
      <c r="AT25" s="1079">
        <v>1.0906744032152329</v>
      </c>
      <c r="AU25" s="1073" t="s">
        <v>3556</v>
      </c>
      <c r="AV25" s="1077">
        <v>3.7965742607818827E-3</v>
      </c>
      <c r="AW25" s="1078">
        <v>1</v>
      </c>
      <c r="AX25" s="1079">
        <v>1.0906744032152329</v>
      </c>
      <c r="AY25" s="1073" t="s">
        <v>3556</v>
      </c>
      <c r="AZ25" s="1077">
        <v>3.7965742607818827E-3</v>
      </c>
      <c r="BA25" s="1078">
        <v>1</v>
      </c>
      <c r="BB25" s="1079">
        <v>1.0906744032152329</v>
      </c>
      <c r="BC25" s="1073" t="s">
        <v>3556</v>
      </c>
      <c r="BD25" s="1077">
        <v>3.7965742607818827E-3</v>
      </c>
      <c r="BE25" s="1078">
        <v>1</v>
      </c>
      <c r="BF25" s="1079">
        <v>1.0906744032152329</v>
      </c>
      <c r="BG25" s="1073" t="s">
        <v>3556</v>
      </c>
      <c r="BH25" s="1077">
        <v>4.2711460433796184E-3</v>
      </c>
      <c r="BI25" s="1078">
        <v>1</v>
      </c>
      <c r="BJ25" s="1079">
        <v>1.0906744032152329</v>
      </c>
      <c r="BK25" s="1073" t="s">
        <v>3556</v>
      </c>
      <c r="BL25" s="1077">
        <v>4.2711460433796184E-3</v>
      </c>
      <c r="BM25" s="1078">
        <v>1</v>
      </c>
      <c r="BN25" s="1079">
        <v>1.0906744032152329</v>
      </c>
      <c r="BO25" s="1073" t="s">
        <v>3556</v>
      </c>
      <c r="BP25" s="1077">
        <v>3.7224361254255783E-3</v>
      </c>
      <c r="BQ25" s="1078">
        <v>1</v>
      </c>
      <c r="BR25" s="1079">
        <v>1.0906744032152329</v>
      </c>
      <c r="BS25" s="1073" t="s">
        <v>3556</v>
      </c>
      <c r="BT25" s="1356"/>
      <c r="BU25" s="1077">
        <v>1.0595090960321532E-2</v>
      </c>
      <c r="BV25" s="1078">
        <v>1</v>
      </c>
      <c r="BW25" s="1079">
        <v>1.0906744032152329</v>
      </c>
      <c r="BX25" s="1073" t="s">
        <v>3556</v>
      </c>
      <c r="BY25" s="1077">
        <v>1.0595090960321532E-2</v>
      </c>
      <c r="BZ25" s="1078">
        <v>1</v>
      </c>
      <c r="CA25" s="1079">
        <v>1.0906744032152329</v>
      </c>
      <c r="CB25" s="1073" t="s">
        <v>3556</v>
      </c>
      <c r="CC25" s="1356"/>
      <c r="CD25" s="1356"/>
      <c r="CE25" s="1356"/>
      <c r="CF25" s="1356"/>
      <c r="CG25" s="1357"/>
      <c r="CH25" s="1357"/>
      <c r="CJ25" s="1041" t="s">
        <v>15</v>
      </c>
      <c r="CK25" s="1094">
        <v>2</v>
      </c>
      <c r="CL25" s="1094">
        <v>2</v>
      </c>
      <c r="CM25" s="1094">
        <v>1</v>
      </c>
      <c r="CN25" s="1094">
        <v>1</v>
      </c>
      <c r="CO25" s="1094">
        <v>1</v>
      </c>
      <c r="CP25" s="1094">
        <v>3</v>
      </c>
      <c r="CQ25" s="1089">
        <v>3</v>
      </c>
      <c r="CR25" s="1089">
        <v>1.05</v>
      </c>
      <c r="CS25" s="1093">
        <v>1.0744244531716256</v>
      </c>
      <c r="CT25" s="1093">
        <v>1.0906744032152329</v>
      </c>
      <c r="CU25" s="1093" t="s">
        <v>2963</v>
      </c>
      <c r="CV25" s="1095">
        <v>1.05</v>
      </c>
      <c r="CW25" s="1095">
        <v>1.02</v>
      </c>
      <c r="CX25" s="1095">
        <v>1</v>
      </c>
      <c r="CY25" s="1095">
        <v>1</v>
      </c>
      <c r="CZ25" s="1095">
        <v>1</v>
      </c>
      <c r="DA25" s="1095">
        <v>1.05</v>
      </c>
    </row>
    <row r="26" spans="1:108" ht="12" customHeight="1" outlineLevel="1">
      <c r="A26" s="1045">
        <v>1750</v>
      </c>
      <c r="B26" s="1059"/>
      <c r="C26" s="1060"/>
      <c r="D26" s="1071" t="s">
        <v>470</v>
      </c>
      <c r="E26" s="1072" t="s">
        <v>352</v>
      </c>
      <c r="F26" s="1073" t="s">
        <v>3026</v>
      </c>
      <c r="G26" s="1074" t="s">
        <v>336</v>
      </c>
      <c r="H26" s="1075" t="s">
        <v>352</v>
      </c>
      <c r="I26" s="1075" t="s">
        <v>352</v>
      </c>
      <c r="J26" s="1076">
        <v>0</v>
      </c>
      <c r="K26" s="1074" t="s">
        <v>364</v>
      </c>
      <c r="L26" s="1077">
        <v>4.5058243974114645E-6</v>
      </c>
      <c r="M26" s="1078">
        <v>1</v>
      </c>
      <c r="N26" s="1079">
        <v>1.0906744032152329</v>
      </c>
      <c r="O26" s="1073" t="s">
        <v>3556</v>
      </c>
      <c r="P26" s="1077">
        <v>4.5058243974114645E-6</v>
      </c>
      <c r="Q26" s="1078">
        <v>1</v>
      </c>
      <c r="R26" s="1079">
        <v>1.0906744032152329</v>
      </c>
      <c r="S26" s="1073" t="s">
        <v>3556</v>
      </c>
      <c r="T26" s="1077">
        <v>4.8813097638624211E-6</v>
      </c>
      <c r="U26" s="1078">
        <v>1</v>
      </c>
      <c r="V26" s="1079">
        <v>1.0906744032152329</v>
      </c>
      <c r="W26" s="1073" t="s">
        <v>3556</v>
      </c>
      <c r="X26" s="1077">
        <v>4.8813097638624211E-6</v>
      </c>
      <c r="Y26" s="1078">
        <v>1</v>
      </c>
      <c r="Z26" s="1079">
        <v>1.0906744032152329</v>
      </c>
      <c r="AA26" s="1073" t="s">
        <v>3556</v>
      </c>
      <c r="AB26" s="1077">
        <v>3.1540770781880253E-6</v>
      </c>
      <c r="AC26" s="1078">
        <v>1</v>
      </c>
      <c r="AD26" s="1079">
        <v>1.0906744032152329</v>
      </c>
      <c r="AE26" s="1073" t="s">
        <v>3556</v>
      </c>
      <c r="AF26" s="1077">
        <v>3.4169168347036944E-6</v>
      </c>
      <c r="AG26" s="1078">
        <v>1</v>
      </c>
      <c r="AH26" s="1079">
        <v>1.0906744032152329</v>
      </c>
      <c r="AI26" s="1073" t="s">
        <v>3556</v>
      </c>
      <c r="AJ26" s="1077">
        <v>3.1540770781880253E-6</v>
      </c>
      <c r="AK26" s="1078">
        <v>1</v>
      </c>
      <c r="AL26" s="1079">
        <v>1.0906744032152329</v>
      </c>
      <c r="AM26" s="1073" t="s">
        <v>3556</v>
      </c>
      <c r="AN26" s="1077">
        <v>3.1540770781880253E-6</v>
      </c>
      <c r="AO26" s="1078">
        <v>1</v>
      </c>
      <c r="AP26" s="1079">
        <v>1.0906744032152329</v>
      </c>
      <c r="AQ26" s="1073" t="s">
        <v>3556</v>
      </c>
      <c r="AR26" s="1077">
        <v>3.4169168347036944E-6</v>
      </c>
      <c r="AS26" s="1078">
        <v>1</v>
      </c>
      <c r="AT26" s="1079">
        <v>1.0906744032152329</v>
      </c>
      <c r="AU26" s="1073" t="s">
        <v>3556</v>
      </c>
      <c r="AV26" s="1077">
        <v>3.4169168347036944E-6</v>
      </c>
      <c r="AW26" s="1078">
        <v>1</v>
      </c>
      <c r="AX26" s="1079">
        <v>1.0906744032152329</v>
      </c>
      <c r="AY26" s="1073" t="s">
        <v>3556</v>
      </c>
      <c r="AZ26" s="1077">
        <v>3.4169168347036944E-6</v>
      </c>
      <c r="BA26" s="1078">
        <v>1</v>
      </c>
      <c r="BB26" s="1079">
        <v>1.0906744032152329</v>
      </c>
      <c r="BC26" s="1073" t="s">
        <v>3556</v>
      </c>
      <c r="BD26" s="1077">
        <v>3.4169168347036944E-6</v>
      </c>
      <c r="BE26" s="1078">
        <v>1</v>
      </c>
      <c r="BF26" s="1079">
        <v>1.0906744032152329</v>
      </c>
      <c r="BG26" s="1073" t="s">
        <v>3556</v>
      </c>
      <c r="BH26" s="1077">
        <v>3.8440314390416564E-6</v>
      </c>
      <c r="BI26" s="1078">
        <v>1</v>
      </c>
      <c r="BJ26" s="1079">
        <v>1.0906744032152329</v>
      </c>
      <c r="BK26" s="1073" t="s">
        <v>3556</v>
      </c>
      <c r="BL26" s="1077">
        <v>3.8440314390416564E-6</v>
      </c>
      <c r="BM26" s="1078">
        <v>1</v>
      </c>
      <c r="BN26" s="1079">
        <v>1.0906744032152329</v>
      </c>
      <c r="BO26" s="1073" t="s">
        <v>3556</v>
      </c>
      <c r="BP26" s="1077">
        <v>3.3501925128830205E-6</v>
      </c>
      <c r="BQ26" s="1078">
        <v>1</v>
      </c>
      <c r="BR26" s="1079">
        <v>1.0906744032152329</v>
      </c>
      <c r="BS26" s="1073" t="s">
        <v>3556</v>
      </c>
      <c r="BT26" s="1356"/>
      <c r="BU26" s="1077">
        <v>9.5355818642893787E-6</v>
      </c>
      <c r="BV26" s="1078">
        <v>1</v>
      </c>
      <c r="BW26" s="1079">
        <v>1.0906744032152329</v>
      </c>
      <c r="BX26" s="1073" t="s">
        <v>3556</v>
      </c>
      <c r="BY26" s="1077">
        <v>9.5355818642893787E-6</v>
      </c>
      <c r="BZ26" s="1078">
        <v>1</v>
      </c>
      <c r="CA26" s="1079">
        <v>1.0906744032152329</v>
      </c>
      <c r="CB26" s="1073" t="s">
        <v>3556</v>
      </c>
      <c r="CC26" s="1356"/>
      <c r="CD26" s="1356"/>
      <c r="CE26" s="1356"/>
      <c r="CF26" s="1356"/>
      <c r="CG26" s="1357"/>
      <c r="CH26" s="1357"/>
      <c r="CJ26" s="1041" t="s">
        <v>15</v>
      </c>
      <c r="CK26" s="1094">
        <v>2</v>
      </c>
      <c r="CL26" s="1094">
        <v>2</v>
      </c>
      <c r="CM26" s="1094">
        <v>1</v>
      </c>
      <c r="CN26" s="1094">
        <v>1</v>
      </c>
      <c r="CO26" s="1094">
        <v>1</v>
      </c>
      <c r="CP26" s="1094">
        <v>3</v>
      </c>
      <c r="CQ26" s="1089">
        <v>6</v>
      </c>
      <c r="CR26" s="1089">
        <v>1.05</v>
      </c>
      <c r="CS26" s="1093">
        <v>1.0744244531716256</v>
      </c>
      <c r="CT26" s="1093">
        <v>1.0906744032152329</v>
      </c>
      <c r="CU26" s="1093" t="s">
        <v>2963</v>
      </c>
      <c r="CV26" s="1095">
        <v>1.05</v>
      </c>
      <c r="CW26" s="1095">
        <v>1.02</v>
      </c>
      <c r="CX26" s="1095">
        <v>1</v>
      </c>
      <c r="CY26" s="1095">
        <v>1</v>
      </c>
      <c r="CZ26" s="1095">
        <v>1</v>
      </c>
      <c r="DA26" s="1095">
        <v>1.05</v>
      </c>
      <c r="DC26" s="1351"/>
    </row>
    <row r="27" spans="1:108" ht="12" customHeight="1" outlineLevel="1">
      <c r="A27" s="1045" t="s">
        <v>706</v>
      </c>
      <c r="B27" s="1059"/>
      <c r="C27" s="1060"/>
      <c r="D27" s="1071" t="s">
        <v>470</v>
      </c>
      <c r="E27" s="1072" t="s">
        <v>352</v>
      </c>
      <c r="F27" s="1073" t="s">
        <v>59</v>
      </c>
      <c r="G27" s="1074" t="s">
        <v>336</v>
      </c>
      <c r="H27" s="1075" t="s">
        <v>352</v>
      </c>
      <c r="I27" s="1075" t="s">
        <v>352</v>
      </c>
      <c r="J27" s="1076">
        <v>1</v>
      </c>
      <c r="K27" s="1074" t="s">
        <v>466</v>
      </c>
      <c r="L27" s="1077">
        <v>0</v>
      </c>
      <c r="M27" s="1078">
        <v>1</v>
      </c>
      <c r="N27" s="1079">
        <v>1.2365959919080913</v>
      </c>
      <c r="O27" s="1073" t="s">
        <v>3557</v>
      </c>
      <c r="P27" s="1077">
        <v>0</v>
      </c>
      <c r="Q27" s="1078">
        <v>1</v>
      </c>
      <c r="R27" s="1079">
        <v>1.2365959919080913</v>
      </c>
      <c r="S27" s="1073" t="s">
        <v>3557</v>
      </c>
      <c r="T27" s="1077">
        <v>0</v>
      </c>
      <c r="U27" s="1078">
        <v>1</v>
      </c>
      <c r="V27" s="1079">
        <v>1.2365959919080913</v>
      </c>
      <c r="W27" s="1073" t="s">
        <v>3557</v>
      </c>
      <c r="X27" s="1077">
        <v>0</v>
      </c>
      <c r="Y27" s="1078">
        <v>1</v>
      </c>
      <c r="Z27" s="1079">
        <v>1.2365959919080913</v>
      </c>
      <c r="AA27" s="1073" t="s">
        <v>3557</v>
      </c>
      <c r="AB27" s="1077">
        <v>0</v>
      </c>
      <c r="AC27" s="1078">
        <v>1</v>
      </c>
      <c r="AD27" s="1079">
        <v>1.2365959919080913</v>
      </c>
      <c r="AE27" s="1073" t="s">
        <v>3557</v>
      </c>
      <c r="AF27" s="1077">
        <v>0</v>
      </c>
      <c r="AG27" s="1078">
        <v>1</v>
      </c>
      <c r="AH27" s="1079">
        <v>1.2365959919080913</v>
      </c>
      <c r="AI27" s="1073" t="s">
        <v>3557</v>
      </c>
      <c r="AJ27" s="1077">
        <v>0</v>
      </c>
      <c r="AK27" s="1078">
        <v>1</v>
      </c>
      <c r="AL27" s="1079">
        <v>1.2365959919080913</v>
      </c>
      <c r="AM27" s="1073" t="s">
        <v>3557</v>
      </c>
      <c r="AN27" s="1077">
        <v>0</v>
      </c>
      <c r="AO27" s="1078">
        <v>1</v>
      </c>
      <c r="AP27" s="1079">
        <v>1.2365959919080913</v>
      </c>
      <c r="AQ27" s="1073" t="s">
        <v>3557</v>
      </c>
      <c r="AR27" s="1077">
        <v>0</v>
      </c>
      <c r="AS27" s="1078">
        <v>1</v>
      </c>
      <c r="AT27" s="1079">
        <v>1.2365959919080913</v>
      </c>
      <c r="AU27" s="1073" t="s">
        <v>3557</v>
      </c>
      <c r="AV27" s="1077">
        <v>0</v>
      </c>
      <c r="AW27" s="1078">
        <v>1</v>
      </c>
      <c r="AX27" s="1079">
        <v>1.2365959919080913</v>
      </c>
      <c r="AY27" s="1073" t="s">
        <v>3557</v>
      </c>
      <c r="AZ27" s="1077">
        <v>0</v>
      </c>
      <c r="BA27" s="1078">
        <v>1</v>
      </c>
      <c r="BB27" s="1079">
        <v>1.2365959919080913</v>
      </c>
      <c r="BC27" s="1073" t="s">
        <v>3557</v>
      </c>
      <c r="BD27" s="1077">
        <v>0</v>
      </c>
      <c r="BE27" s="1078">
        <v>1</v>
      </c>
      <c r="BF27" s="1079">
        <v>1.2365959919080913</v>
      </c>
      <c r="BG27" s="1073" t="s">
        <v>3557</v>
      </c>
      <c r="BH27" s="1077">
        <v>0</v>
      </c>
      <c r="BI27" s="1078">
        <v>1</v>
      </c>
      <c r="BJ27" s="1079">
        <v>1.2365959919080913</v>
      </c>
      <c r="BK27" s="1073" t="s">
        <v>3557</v>
      </c>
      <c r="BL27" s="1077">
        <v>0</v>
      </c>
      <c r="BM27" s="1078">
        <v>1</v>
      </c>
      <c r="BN27" s="1079">
        <v>1.2365959919080913</v>
      </c>
      <c r="BO27" s="1073" t="s">
        <v>3557</v>
      </c>
      <c r="BP27" s="1077">
        <v>1.568903756688275E-8</v>
      </c>
      <c r="BQ27" s="1078">
        <v>1</v>
      </c>
      <c r="BR27" s="1079">
        <v>1.2365959919080913</v>
      </c>
      <c r="BS27" s="1073" t="s">
        <v>3557</v>
      </c>
      <c r="BT27" s="1356"/>
      <c r="BU27" s="1077">
        <v>0</v>
      </c>
      <c r="BV27" s="1078">
        <v>1</v>
      </c>
      <c r="BW27" s="1079">
        <v>1.2365959919080913</v>
      </c>
      <c r="BX27" s="1073" t="s">
        <v>3557</v>
      </c>
      <c r="BY27" s="1077">
        <v>0</v>
      </c>
      <c r="BZ27" s="1078">
        <v>1</v>
      </c>
      <c r="CA27" s="1079">
        <v>1.2365959919080913</v>
      </c>
      <c r="CB27" s="1073" t="s">
        <v>3557</v>
      </c>
      <c r="CC27" s="1356">
        <v>4.2701668325697578E-2</v>
      </c>
      <c r="CD27" s="1356" t="s">
        <v>1541</v>
      </c>
      <c r="CE27" s="1360">
        <v>975.53832726584085</v>
      </c>
      <c r="CF27" s="1356" t="s">
        <v>142</v>
      </c>
      <c r="CG27" s="1357">
        <v>93</v>
      </c>
      <c r="CH27" s="1357">
        <v>0.19500000000000001</v>
      </c>
      <c r="CI27" s="1358">
        <v>476.92307692307691</v>
      </c>
      <c r="CJ27" s="1041" t="s">
        <v>1825</v>
      </c>
      <c r="CK27" s="1094">
        <v>3</v>
      </c>
      <c r="CL27" s="1094">
        <v>2</v>
      </c>
      <c r="CM27" s="1094">
        <v>1</v>
      </c>
      <c r="CN27" s="1094">
        <v>1</v>
      </c>
      <c r="CO27" s="1094">
        <v>1</v>
      </c>
      <c r="CP27" s="1094">
        <v>3</v>
      </c>
      <c r="CQ27" s="1089">
        <v>9</v>
      </c>
      <c r="CR27" s="1089">
        <v>1.2</v>
      </c>
      <c r="CS27" s="1093">
        <v>1.1150377561073679</v>
      </c>
      <c r="CT27" s="1093">
        <v>1.2365959919080913</v>
      </c>
      <c r="CU27" s="1093" t="s">
        <v>2951</v>
      </c>
      <c r="CV27" s="1095">
        <v>1.1000000000000001</v>
      </c>
      <c r="CW27" s="1095">
        <v>1.02</v>
      </c>
      <c r="CX27" s="1095">
        <v>1</v>
      </c>
      <c r="CY27" s="1095">
        <v>1</v>
      </c>
      <c r="CZ27" s="1095">
        <v>1</v>
      </c>
      <c r="DA27" s="1095">
        <v>1.05</v>
      </c>
      <c r="DC27" s="1351">
        <v>4.2701668325697585E-2</v>
      </c>
      <c r="DD27" s="1352">
        <v>975.53832726584096</v>
      </c>
    </row>
    <row r="28" spans="1:108" ht="12" customHeight="1" outlineLevel="1">
      <c r="A28" s="1045" t="s">
        <v>1821</v>
      </c>
      <c r="B28" s="1059"/>
      <c r="C28" s="1060"/>
      <c r="D28" s="1071" t="s">
        <v>470</v>
      </c>
      <c r="E28" s="1072" t="s">
        <v>352</v>
      </c>
      <c r="F28" s="1073" t="s">
        <v>1818</v>
      </c>
      <c r="G28" s="1074" t="s">
        <v>336</v>
      </c>
      <c r="H28" s="1075" t="s">
        <v>352</v>
      </c>
      <c r="I28" s="1075" t="s">
        <v>352</v>
      </c>
      <c r="J28" s="1076">
        <v>1</v>
      </c>
      <c r="K28" s="1074" t="s">
        <v>466</v>
      </c>
      <c r="L28" s="1077">
        <v>0</v>
      </c>
      <c r="M28" s="1078">
        <v>1</v>
      </c>
      <c r="N28" s="1079">
        <v>1.2365959919080913</v>
      </c>
      <c r="O28" s="1073" t="s">
        <v>3557</v>
      </c>
      <c r="P28" s="1077">
        <v>0</v>
      </c>
      <c r="Q28" s="1078">
        <v>1</v>
      </c>
      <c r="R28" s="1079">
        <v>1.2365959919080913</v>
      </c>
      <c r="S28" s="1073" t="s">
        <v>3557</v>
      </c>
      <c r="T28" s="1077">
        <v>0</v>
      </c>
      <c r="U28" s="1078">
        <v>1</v>
      </c>
      <c r="V28" s="1079">
        <v>1.2365959919080913</v>
      </c>
      <c r="W28" s="1073" t="s">
        <v>3557</v>
      </c>
      <c r="X28" s="1077">
        <v>0</v>
      </c>
      <c r="Y28" s="1078">
        <v>1</v>
      </c>
      <c r="Z28" s="1079">
        <v>1.2365959919080913</v>
      </c>
      <c r="AA28" s="1073" t="s">
        <v>3557</v>
      </c>
      <c r="AB28" s="1077">
        <v>0</v>
      </c>
      <c r="AC28" s="1078">
        <v>1</v>
      </c>
      <c r="AD28" s="1079">
        <v>1.2365959919080913</v>
      </c>
      <c r="AE28" s="1073" t="s">
        <v>3557</v>
      </c>
      <c r="AF28" s="1077">
        <v>0</v>
      </c>
      <c r="AG28" s="1078">
        <v>1</v>
      </c>
      <c r="AH28" s="1079">
        <v>1.2365959919080913</v>
      </c>
      <c r="AI28" s="1073" t="s">
        <v>3557</v>
      </c>
      <c r="AJ28" s="1077">
        <v>0</v>
      </c>
      <c r="AK28" s="1078">
        <v>1</v>
      </c>
      <c r="AL28" s="1079">
        <v>1.2365959919080913</v>
      </c>
      <c r="AM28" s="1073" t="s">
        <v>3557</v>
      </c>
      <c r="AN28" s="1077">
        <v>0</v>
      </c>
      <c r="AO28" s="1078">
        <v>1</v>
      </c>
      <c r="AP28" s="1079">
        <v>1.2365959919080913</v>
      </c>
      <c r="AQ28" s="1073" t="s">
        <v>3557</v>
      </c>
      <c r="AR28" s="1077">
        <v>0</v>
      </c>
      <c r="AS28" s="1078">
        <v>1</v>
      </c>
      <c r="AT28" s="1079">
        <v>1.2365959919080913</v>
      </c>
      <c r="AU28" s="1073" t="s">
        <v>3557</v>
      </c>
      <c r="AV28" s="1077">
        <v>0</v>
      </c>
      <c r="AW28" s="1078">
        <v>1</v>
      </c>
      <c r="AX28" s="1079">
        <v>1.2365959919080913</v>
      </c>
      <c r="AY28" s="1073" t="s">
        <v>3557</v>
      </c>
      <c r="AZ28" s="1077">
        <v>0</v>
      </c>
      <c r="BA28" s="1078">
        <v>1</v>
      </c>
      <c r="BB28" s="1079">
        <v>1.2365959919080913</v>
      </c>
      <c r="BC28" s="1073" t="s">
        <v>3557</v>
      </c>
      <c r="BD28" s="1077">
        <v>0</v>
      </c>
      <c r="BE28" s="1078">
        <v>1</v>
      </c>
      <c r="BF28" s="1079">
        <v>1.2365959919080913</v>
      </c>
      <c r="BG28" s="1073" t="s">
        <v>3557</v>
      </c>
      <c r="BH28" s="1077">
        <v>0</v>
      </c>
      <c r="BI28" s="1078">
        <v>1</v>
      </c>
      <c r="BJ28" s="1079">
        <v>1.2365959919080913</v>
      </c>
      <c r="BK28" s="1073" t="s">
        <v>3557</v>
      </c>
      <c r="BL28" s="1077">
        <v>0</v>
      </c>
      <c r="BM28" s="1078">
        <v>1</v>
      </c>
      <c r="BN28" s="1079">
        <v>1.2365959919080913</v>
      </c>
      <c r="BO28" s="1073" t="s">
        <v>3557</v>
      </c>
      <c r="BP28" s="1077">
        <v>2.9624021244300341E-8</v>
      </c>
      <c r="BQ28" s="1078">
        <v>1</v>
      </c>
      <c r="BR28" s="1079">
        <v>1.2365959919080913</v>
      </c>
      <c r="BS28" s="1073" t="s">
        <v>3557</v>
      </c>
      <c r="BT28" s="1356"/>
      <c r="BU28" s="1077">
        <v>0</v>
      </c>
      <c r="BV28" s="1078">
        <v>1</v>
      </c>
      <c r="BW28" s="1079">
        <v>1.2365959919080913</v>
      </c>
      <c r="BX28" s="1073" t="s">
        <v>3557</v>
      </c>
      <c r="BY28" s="1077">
        <v>0</v>
      </c>
      <c r="BZ28" s="1078">
        <v>1</v>
      </c>
      <c r="CA28" s="1079">
        <v>1.2365959919080913</v>
      </c>
      <c r="CB28" s="1073" t="s">
        <v>3557</v>
      </c>
      <c r="CC28" s="1356">
        <v>8.062923708703143E-2</v>
      </c>
      <c r="CD28" s="1356" t="s">
        <v>1541</v>
      </c>
      <c r="CE28" s="1360">
        <v>975.53832726584085</v>
      </c>
      <c r="CF28" s="1356" t="s">
        <v>141</v>
      </c>
      <c r="CG28" s="1357">
        <v>93</v>
      </c>
      <c r="CH28" s="1357">
        <v>0.18</v>
      </c>
      <c r="CI28" s="1358">
        <v>516.66666666666674</v>
      </c>
      <c r="CJ28" s="1041" t="s">
        <v>1825</v>
      </c>
      <c r="CK28" s="1094">
        <v>3</v>
      </c>
      <c r="CL28" s="1094">
        <v>2</v>
      </c>
      <c r="CM28" s="1094">
        <v>1</v>
      </c>
      <c r="CN28" s="1094">
        <v>1</v>
      </c>
      <c r="CO28" s="1094">
        <v>1</v>
      </c>
      <c r="CP28" s="1094">
        <v>3</v>
      </c>
      <c r="CQ28" s="1089">
        <v>9</v>
      </c>
      <c r="CR28" s="1089">
        <v>1.2</v>
      </c>
      <c r="CS28" s="1093">
        <v>1.1150377561073679</v>
      </c>
      <c r="CT28" s="1093">
        <v>1.2365959919080913</v>
      </c>
      <c r="CU28" s="1093" t="s">
        <v>2951</v>
      </c>
      <c r="CV28" s="1095">
        <v>1.1000000000000001</v>
      </c>
      <c r="CW28" s="1095">
        <v>1.02</v>
      </c>
      <c r="CX28" s="1095">
        <v>1</v>
      </c>
      <c r="CY28" s="1095">
        <v>1</v>
      </c>
      <c r="CZ28" s="1095">
        <v>1</v>
      </c>
      <c r="DA28" s="1095">
        <v>1.05</v>
      </c>
      <c r="DC28" s="1351">
        <v>8.0629237087031444E-2</v>
      </c>
      <c r="DD28" s="1352">
        <v>975.53832726584073</v>
      </c>
    </row>
    <row r="29" spans="1:108" ht="12" customHeight="1" outlineLevel="1">
      <c r="A29" s="1045" t="s">
        <v>1822</v>
      </c>
      <c r="B29" s="1059"/>
      <c r="C29" s="1060"/>
      <c r="D29" s="1071" t="s">
        <v>470</v>
      </c>
      <c r="E29" s="1072" t="s">
        <v>352</v>
      </c>
      <c r="F29" s="1073" t="s">
        <v>1819</v>
      </c>
      <c r="G29" s="1074" t="s">
        <v>336</v>
      </c>
      <c r="H29" s="1075" t="s">
        <v>352</v>
      </c>
      <c r="I29" s="1075" t="s">
        <v>352</v>
      </c>
      <c r="J29" s="1076">
        <v>1</v>
      </c>
      <c r="K29" s="1074" t="s">
        <v>466</v>
      </c>
      <c r="L29" s="1077">
        <v>0</v>
      </c>
      <c r="M29" s="1078">
        <v>1</v>
      </c>
      <c r="N29" s="1079">
        <v>1.2365959919080913</v>
      </c>
      <c r="O29" s="1073" t="s">
        <v>3557</v>
      </c>
      <c r="P29" s="1077">
        <v>0</v>
      </c>
      <c r="Q29" s="1078">
        <v>1</v>
      </c>
      <c r="R29" s="1079">
        <v>1.2365959919080913</v>
      </c>
      <c r="S29" s="1073" t="s">
        <v>3557</v>
      </c>
      <c r="T29" s="1077">
        <v>0</v>
      </c>
      <c r="U29" s="1078">
        <v>1</v>
      </c>
      <c r="V29" s="1079">
        <v>1.2365959919080913</v>
      </c>
      <c r="W29" s="1073" t="s">
        <v>3557</v>
      </c>
      <c r="X29" s="1077">
        <v>0</v>
      </c>
      <c r="Y29" s="1078">
        <v>1</v>
      </c>
      <c r="Z29" s="1079">
        <v>1.2365959919080913</v>
      </c>
      <c r="AA29" s="1073" t="s">
        <v>3557</v>
      </c>
      <c r="AB29" s="1077">
        <v>0</v>
      </c>
      <c r="AC29" s="1078">
        <v>1</v>
      </c>
      <c r="AD29" s="1079">
        <v>1.2365959919080913</v>
      </c>
      <c r="AE29" s="1073" t="s">
        <v>3557</v>
      </c>
      <c r="AF29" s="1077">
        <v>0</v>
      </c>
      <c r="AG29" s="1078">
        <v>1</v>
      </c>
      <c r="AH29" s="1079">
        <v>1.2365959919080913</v>
      </c>
      <c r="AI29" s="1073" t="s">
        <v>3557</v>
      </c>
      <c r="AJ29" s="1077">
        <v>0</v>
      </c>
      <c r="AK29" s="1078">
        <v>1</v>
      </c>
      <c r="AL29" s="1079">
        <v>1.2365959919080913</v>
      </c>
      <c r="AM29" s="1073" t="s">
        <v>3557</v>
      </c>
      <c r="AN29" s="1077">
        <v>0</v>
      </c>
      <c r="AO29" s="1078">
        <v>1</v>
      </c>
      <c r="AP29" s="1079">
        <v>1.2365959919080913</v>
      </c>
      <c r="AQ29" s="1073" t="s">
        <v>3557</v>
      </c>
      <c r="AR29" s="1077">
        <v>0</v>
      </c>
      <c r="AS29" s="1078">
        <v>1</v>
      </c>
      <c r="AT29" s="1079">
        <v>1.2365959919080913</v>
      </c>
      <c r="AU29" s="1073" t="s">
        <v>3557</v>
      </c>
      <c r="AV29" s="1077">
        <v>0</v>
      </c>
      <c r="AW29" s="1078">
        <v>1</v>
      </c>
      <c r="AX29" s="1079">
        <v>1.2365959919080913</v>
      </c>
      <c r="AY29" s="1073" t="s">
        <v>3557</v>
      </c>
      <c r="AZ29" s="1077">
        <v>0</v>
      </c>
      <c r="BA29" s="1078">
        <v>1</v>
      </c>
      <c r="BB29" s="1079">
        <v>1.2365959919080913</v>
      </c>
      <c r="BC29" s="1073" t="s">
        <v>3557</v>
      </c>
      <c r="BD29" s="1077">
        <v>0</v>
      </c>
      <c r="BE29" s="1078">
        <v>1</v>
      </c>
      <c r="BF29" s="1079">
        <v>1.2365959919080913</v>
      </c>
      <c r="BG29" s="1073" t="s">
        <v>3557</v>
      </c>
      <c r="BH29" s="1077">
        <v>0</v>
      </c>
      <c r="BI29" s="1078">
        <v>1</v>
      </c>
      <c r="BJ29" s="1079">
        <v>1.2365959919080913</v>
      </c>
      <c r="BK29" s="1073" t="s">
        <v>3557</v>
      </c>
      <c r="BL29" s="1077">
        <v>0</v>
      </c>
      <c r="BM29" s="1078">
        <v>1</v>
      </c>
      <c r="BN29" s="1079">
        <v>1.2365959919080913</v>
      </c>
      <c r="BO29" s="1073" t="s">
        <v>3557</v>
      </c>
      <c r="BP29" s="1077">
        <v>2.3718505206276296E-8</v>
      </c>
      <c r="BQ29" s="1078">
        <v>1</v>
      </c>
      <c r="BR29" s="1079">
        <v>1.2365959919080913</v>
      </c>
      <c r="BS29" s="1073" t="s">
        <v>3557</v>
      </c>
      <c r="BT29" s="1356"/>
      <c r="BU29" s="1077">
        <v>0</v>
      </c>
      <c r="BV29" s="1078">
        <v>1</v>
      </c>
      <c r="BW29" s="1079">
        <v>1.2365959919080913</v>
      </c>
      <c r="BX29" s="1073" t="s">
        <v>3557</v>
      </c>
      <c r="BY29" s="1077">
        <v>0</v>
      </c>
      <c r="BZ29" s="1078">
        <v>1</v>
      </c>
      <c r="CA29" s="1079">
        <v>1.2365959919080913</v>
      </c>
      <c r="CB29" s="1073" t="s">
        <v>3557</v>
      </c>
      <c r="CC29" s="1356">
        <v>6.4555887394753583E-2</v>
      </c>
      <c r="CD29" s="1356" t="s">
        <v>1541</v>
      </c>
      <c r="CE29" s="1360">
        <v>975.53832726584085</v>
      </c>
      <c r="CF29" s="1356" t="s">
        <v>142</v>
      </c>
      <c r="CG29" s="1357">
        <v>93</v>
      </c>
      <c r="CH29" s="1357">
        <v>0.19500000000000001</v>
      </c>
      <c r="CI29" s="1358">
        <v>476.92307692307691</v>
      </c>
      <c r="CJ29" s="1041" t="s">
        <v>1825</v>
      </c>
      <c r="CK29" s="1094">
        <v>3</v>
      </c>
      <c r="CL29" s="1094">
        <v>2</v>
      </c>
      <c r="CM29" s="1094">
        <v>1</v>
      </c>
      <c r="CN29" s="1094">
        <v>1</v>
      </c>
      <c r="CO29" s="1094">
        <v>1</v>
      </c>
      <c r="CP29" s="1094">
        <v>3</v>
      </c>
      <c r="CQ29" s="1089">
        <v>9</v>
      </c>
      <c r="CR29" s="1089">
        <v>1.2</v>
      </c>
      <c r="CS29" s="1093">
        <v>1.1150377561073679</v>
      </c>
      <c r="CT29" s="1093">
        <v>1.2365959919080913</v>
      </c>
      <c r="CU29" s="1093" t="s">
        <v>2951</v>
      </c>
      <c r="CV29" s="1095">
        <v>1.1000000000000001</v>
      </c>
      <c r="CW29" s="1095">
        <v>1.02</v>
      </c>
      <c r="CX29" s="1095">
        <v>1</v>
      </c>
      <c r="CY29" s="1095">
        <v>1</v>
      </c>
      <c r="CZ29" s="1095">
        <v>1</v>
      </c>
      <c r="DA29" s="1095">
        <v>1.05</v>
      </c>
      <c r="DC29" s="1351">
        <v>6.4555887394753597E-2</v>
      </c>
      <c r="DD29" s="1352">
        <v>975.53832726584096</v>
      </c>
    </row>
    <row r="30" spans="1:108" ht="12" customHeight="1" outlineLevel="1">
      <c r="A30" s="1045" t="s">
        <v>1823</v>
      </c>
      <c r="B30" s="1059"/>
      <c r="C30" s="1060"/>
      <c r="D30" s="1071" t="s">
        <v>470</v>
      </c>
      <c r="E30" s="1072" t="s">
        <v>352</v>
      </c>
      <c r="F30" s="1073" t="s">
        <v>1820</v>
      </c>
      <c r="G30" s="1074" t="s">
        <v>336</v>
      </c>
      <c r="H30" s="1075" t="s">
        <v>352</v>
      </c>
      <c r="I30" s="1075" t="s">
        <v>352</v>
      </c>
      <c r="J30" s="1076">
        <v>1</v>
      </c>
      <c r="K30" s="1074" t="s">
        <v>466</v>
      </c>
      <c r="L30" s="1077">
        <v>0</v>
      </c>
      <c r="M30" s="1078">
        <v>1</v>
      </c>
      <c r="N30" s="1079">
        <v>1.2365959919080913</v>
      </c>
      <c r="O30" s="1073" t="s">
        <v>3557</v>
      </c>
      <c r="P30" s="1077">
        <v>0</v>
      </c>
      <c r="Q30" s="1078">
        <v>1</v>
      </c>
      <c r="R30" s="1079">
        <v>1.2365959919080913</v>
      </c>
      <c r="S30" s="1073" t="s">
        <v>3557</v>
      </c>
      <c r="T30" s="1077">
        <v>0</v>
      </c>
      <c r="U30" s="1078">
        <v>1</v>
      </c>
      <c r="V30" s="1079">
        <v>1.2365959919080913</v>
      </c>
      <c r="W30" s="1073" t="s">
        <v>3557</v>
      </c>
      <c r="X30" s="1077">
        <v>0</v>
      </c>
      <c r="Y30" s="1078">
        <v>1</v>
      </c>
      <c r="Z30" s="1079">
        <v>1.2365959919080913</v>
      </c>
      <c r="AA30" s="1073" t="s">
        <v>3557</v>
      </c>
      <c r="AB30" s="1077">
        <v>0</v>
      </c>
      <c r="AC30" s="1078">
        <v>1</v>
      </c>
      <c r="AD30" s="1079">
        <v>1.2365959919080913</v>
      </c>
      <c r="AE30" s="1073" t="s">
        <v>3557</v>
      </c>
      <c r="AF30" s="1077">
        <v>0</v>
      </c>
      <c r="AG30" s="1078">
        <v>1</v>
      </c>
      <c r="AH30" s="1079">
        <v>1.2365959919080913</v>
      </c>
      <c r="AI30" s="1073" t="s">
        <v>3557</v>
      </c>
      <c r="AJ30" s="1077">
        <v>0</v>
      </c>
      <c r="AK30" s="1078">
        <v>1</v>
      </c>
      <c r="AL30" s="1079">
        <v>1.2365959919080913</v>
      </c>
      <c r="AM30" s="1073" t="s">
        <v>3557</v>
      </c>
      <c r="AN30" s="1077">
        <v>0</v>
      </c>
      <c r="AO30" s="1078">
        <v>1</v>
      </c>
      <c r="AP30" s="1079">
        <v>1.2365959919080913</v>
      </c>
      <c r="AQ30" s="1073" t="s">
        <v>3557</v>
      </c>
      <c r="AR30" s="1077">
        <v>0</v>
      </c>
      <c r="AS30" s="1078">
        <v>1</v>
      </c>
      <c r="AT30" s="1079">
        <v>1.2365959919080913</v>
      </c>
      <c r="AU30" s="1073" t="s">
        <v>3557</v>
      </c>
      <c r="AV30" s="1077">
        <v>0</v>
      </c>
      <c r="AW30" s="1078">
        <v>1</v>
      </c>
      <c r="AX30" s="1079">
        <v>1.2365959919080913</v>
      </c>
      <c r="AY30" s="1073" t="s">
        <v>3557</v>
      </c>
      <c r="AZ30" s="1077">
        <v>0</v>
      </c>
      <c r="BA30" s="1078">
        <v>1</v>
      </c>
      <c r="BB30" s="1079">
        <v>1.2365959919080913</v>
      </c>
      <c r="BC30" s="1073" t="s">
        <v>3557</v>
      </c>
      <c r="BD30" s="1077">
        <v>0</v>
      </c>
      <c r="BE30" s="1078">
        <v>1</v>
      </c>
      <c r="BF30" s="1079">
        <v>1.2365959919080913</v>
      </c>
      <c r="BG30" s="1073" t="s">
        <v>3557</v>
      </c>
      <c r="BH30" s="1077">
        <v>0</v>
      </c>
      <c r="BI30" s="1078">
        <v>1</v>
      </c>
      <c r="BJ30" s="1079">
        <v>1.2365959919080913</v>
      </c>
      <c r="BK30" s="1073" t="s">
        <v>3557</v>
      </c>
      <c r="BL30" s="1077">
        <v>0</v>
      </c>
      <c r="BM30" s="1078">
        <v>1</v>
      </c>
      <c r="BN30" s="1079">
        <v>1.2365959919080913</v>
      </c>
      <c r="BO30" s="1073" t="s">
        <v>3557</v>
      </c>
      <c r="BP30" s="1077">
        <v>4.4785252066509267E-8</v>
      </c>
      <c r="BQ30" s="1078">
        <v>1</v>
      </c>
      <c r="BR30" s="1079">
        <v>1.2365959919080913</v>
      </c>
      <c r="BS30" s="1073" t="s">
        <v>3557</v>
      </c>
      <c r="BT30" s="1356"/>
      <c r="BU30" s="1077">
        <v>0</v>
      </c>
      <c r="BV30" s="1078">
        <v>1</v>
      </c>
      <c r="BW30" s="1079">
        <v>1.2365959919080913</v>
      </c>
      <c r="BX30" s="1073" t="s">
        <v>3557</v>
      </c>
      <c r="BY30" s="1077">
        <v>0</v>
      </c>
      <c r="BZ30" s="1078">
        <v>1</v>
      </c>
      <c r="CA30" s="1079">
        <v>1.2365959919080913</v>
      </c>
      <c r="CB30" s="1073" t="s">
        <v>3557</v>
      </c>
      <c r="CC30" s="1356">
        <v>0.12189434638512475</v>
      </c>
      <c r="CD30" s="1356" t="s">
        <v>1541</v>
      </c>
      <c r="CE30" s="1360">
        <v>975.53832726584085</v>
      </c>
      <c r="CF30" s="1356" t="s">
        <v>141</v>
      </c>
      <c r="CG30" s="1357">
        <v>93</v>
      </c>
      <c r="CH30" s="1357">
        <v>0.18</v>
      </c>
      <c r="CI30" s="1358">
        <v>516.66666666666674</v>
      </c>
      <c r="CJ30" s="1041" t="s">
        <v>1825</v>
      </c>
      <c r="CK30" s="1094">
        <v>3</v>
      </c>
      <c r="CL30" s="1094">
        <v>2</v>
      </c>
      <c r="CM30" s="1094">
        <v>1</v>
      </c>
      <c r="CN30" s="1094">
        <v>1</v>
      </c>
      <c r="CO30" s="1094">
        <v>1</v>
      </c>
      <c r="CP30" s="1094">
        <v>3</v>
      </c>
      <c r="CQ30" s="1089">
        <v>9</v>
      </c>
      <c r="CR30" s="1089">
        <v>1.2</v>
      </c>
      <c r="CS30" s="1093">
        <v>1.1150377561073679</v>
      </c>
      <c r="CT30" s="1093">
        <v>1.2365959919080913</v>
      </c>
      <c r="CU30" s="1093" t="s">
        <v>2951</v>
      </c>
      <c r="CV30" s="1095">
        <v>1.1000000000000001</v>
      </c>
      <c r="CW30" s="1095">
        <v>1.02</v>
      </c>
      <c r="CX30" s="1095">
        <v>1</v>
      </c>
      <c r="CY30" s="1095">
        <v>1</v>
      </c>
      <c r="CZ30" s="1095">
        <v>1</v>
      </c>
      <c r="DA30" s="1095">
        <v>1.05</v>
      </c>
      <c r="DC30" s="1351">
        <v>0.12189434638512477</v>
      </c>
      <c r="DD30" s="1352">
        <v>975.53832726584073</v>
      </c>
    </row>
    <row r="31" spans="1:108" ht="12" customHeight="1" outlineLevel="1">
      <c r="A31" s="1045" t="s">
        <v>707</v>
      </c>
      <c r="B31" s="1059"/>
      <c r="C31" s="1060"/>
      <c r="D31" s="1071" t="s">
        <v>470</v>
      </c>
      <c r="E31" s="1072" t="s">
        <v>352</v>
      </c>
      <c r="F31" s="1073" t="s">
        <v>60</v>
      </c>
      <c r="G31" s="1074" t="s">
        <v>336</v>
      </c>
      <c r="H31" s="1075" t="s">
        <v>352</v>
      </c>
      <c r="I31" s="1075" t="s">
        <v>352</v>
      </c>
      <c r="J31" s="1076">
        <v>1</v>
      </c>
      <c r="K31" s="1074" t="s">
        <v>466</v>
      </c>
      <c r="L31" s="1077">
        <v>0</v>
      </c>
      <c r="M31" s="1078">
        <v>1</v>
      </c>
      <c r="N31" s="1079">
        <v>1.2365959919080913</v>
      </c>
      <c r="O31" s="1073" t="s">
        <v>3557</v>
      </c>
      <c r="P31" s="1077">
        <v>0</v>
      </c>
      <c r="Q31" s="1078">
        <v>1</v>
      </c>
      <c r="R31" s="1079">
        <v>1.2365959919080913</v>
      </c>
      <c r="S31" s="1073" t="s">
        <v>3557</v>
      </c>
      <c r="T31" s="1077">
        <v>0</v>
      </c>
      <c r="U31" s="1078">
        <v>1</v>
      </c>
      <c r="V31" s="1079">
        <v>1.2365959919080913</v>
      </c>
      <c r="W31" s="1073" t="s">
        <v>3557</v>
      </c>
      <c r="X31" s="1077">
        <v>0</v>
      </c>
      <c r="Y31" s="1078">
        <v>1</v>
      </c>
      <c r="Z31" s="1079">
        <v>1.2365959919080913</v>
      </c>
      <c r="AA31" s="1073" t="s">
        <v>3557</v>
      </c>
      <c r="AB31" s="1077">
        <v>0</v>
      </c>
      <c r="AC31" s="1078">
        <v>1</v>
      </c>
      <c r="AD31" s="1079">
        <v>1.2365959919080913</v>
      </c>
      <c r="AE31" s="1073" t="s">
        <v>3557</v>
      </c>
      <c r="AF31" s="1077">
        <v>0</v>
      </c>
      <c r="AG31" s="1078">
        <v>1</v>
      </c>
      <c r="AH31" s="1079">
        <v>1.2365959919080913</v>
      </c>
      <c r="AI31" s="1073" t="s">
        <v>3557</v>
      </c>
      <c r="AJ31" s="1077">
        <v>0</v>
      </c>
      <c r="AK31" s="1078">
        <v>1</v>
      </c>
      <c r="AL31" s="1079">
        <v>1.2365959919080913</v>
      </c>
      <c r="AM31" s="1073" t="s">
        <v>3557</v>
      </c>
      <c r="AN31" s="1077">
        <v>0</v>
      </c>
      <c r="AO31" s="1078">
        <v>1</v>
      </c>
      <c r="AP31" s="1079">
        <v>1.2365959919080913</v>
      </c>
      <c r="AQ31" s="1073" t="s">
        <v>3557</v>
      </c>
      <c r="AR31" s="1077">
        <v>0</v>
      </c>
      <c r="AS31" s="1078">
        <v>1</v>
      </c>
      <c r="AT31" s="1079">
        <v>1.2365959919080913</v>
      </c>
      <c r="AU31" s="1073" t="s">
        <v>3557</v>
      </c>
      <c r="AV31" s="1077">
        <v>0</v>
      </c>
      <c r="AW31" s="1078">
        <v>1</v>
      </c>
      <c r="AX31" s="1079">
        <v>1.2365959919080913</v>
      </c>
      <c r="AY31" s="1073" t="s">
        <v>3557</v>
      </c>
      <c r="AZ31" s="1077">
        <v>0</v>
      </c>
      <c r="BA31" s="1078">
        <v>1</v>
      </c>
      <c r="BB31" s="1079">
        <v>1.2365959919080913</v>
      </c>
      <c r="BC31" s="1073" t="s">
        <v>3557</v>
      </c>
      <c r="BD31" s="1077">
        <v>0</v>
      </c>
      <c r="BE31" s="1078">
        <v>1</v>
      </c>
      <c r="BF31" s="1079">
        <v>1.2365959919080913</v>
      </c>
      <c r="BG31" s="1073" t="s">
        <v>3557</v>
      </c>
      <c r="BH31" s="1077">
        <v>0</v>
      </c>
      <c r="BI31" s="1078">
        <v>1</v>
      </c>
      <c r="BJ31" s="1079">
        <v>1.2365959919080913</v>
      </c>
      <c r="BK31" s="1073" t="s">
        <v>3557</v>
      </c>
      <c r="BL31" s="1077">
        <v>0</v>
      </c>
      <c r="BM31" s="1078">
        <v>1</v>
      </c>
      <c r="BN31" s="1079">
        <v>1.2365959919080913</v>
      </c>
      <c r="BO31" s="1073" t="s">
        <v>3557</v>
      </c>
      <c r="BP31" s="1077">
        <v>4.5406292976903027E-8</v>
      </c>
      <c r="BQ31" s="1078">
        <v>1</v>
      </c>
      <c r="BR31" s="1079">
        <v>1.2365959919080913</v>
      </c>
      <c r="BS31" s="1073" t="s">
        <v>3557</v>
      </c>
      <c r="BT31" s="1356"/>
      <c r="BU31" s="1077">
        <v>0</v>
      </c>
      <c r="BV31" s="1078">
        <v>1</v>
      </c>
      <c r="BW31" s="1079">
        <v>1.2365959919080913</v>
      </c>
      <c r="BX31" s="1073" t="s">
        <v>3557</v>
      </c>
      <c r="BY31" s="1077">
        <v>0</v>
      </c>
      <c r="BZ31" s="1078">
        <v>1</v>
      </c>
      <c r="CA31" s="1079">
        <v>1.2365959919080913</v>
      </c>
      <c r="CB31" s="1073" t="s">
        <v>3557</v>
      </c>
      <c r="CC31" s="1356">
        <v>0.20730331017878356</v>
      </c>
      <c r="CD31" s="1356" t="s">
        <v>1541</v>
      </c>
      <c r="CE31" s="1360">
        <v>975.53832726584085</v>
      </c>
      <c r="CF31" s="1356" t="s">
        <v>141</v>
      </c>
      <c r="CG31" s="1357">
        <v>156</v>
      </c>
      <c r="CH31" s="1357">
        <v>0.18</v>
      </c>
      <c r="CI31" s="1358">
        <v>866.66666666666674</v>
      </c>
      <c r="CJ31" s="1041" t="s">
        <v>1825</v>
      </c>
      <c r="CK31" s="1094">
        <v>3</v>
      </c>
      <c r="CL31" s="1094">
        <v>2</v>
      </c>
      <c r="CM31" s="1094">
        <v>1</v>
      </c>
      <c r="CN31" s="1094">
        <v>1</v>
      </c>
      <c r="CO31" s="1094">
        <v>1</v>
      </c>
      <c r="CP31" s="1094">
        <v>3</v>
      </c>
      <c r="CQ31" s="1089">
        <v>9</v>
      </c>
      <c r="CR31" s="1089">
        <v>1.2</v>
      </c>
      <c r="CS31" s="1093">
        <v>1.1150377561073679</v>
      </c>
      <c r="CT31" s="1093">
        <v>1.2365959919080913</v>
      </c>
      <c r="CU31" s="1093" t="s">
        <v>2951</v>
      </c>
      <c r="CV31" s="1095">
        <v>1.1000000000000001</v>
      </c>
      <c r="CW31" s="1095">
        <v>1.02</v>
      </c>
      <c r="CX31" s="1095">
        <v>1</v>
      </c>
      <c r="CY31" s="1095">
        <v>1</v>
      </c>
      <c r="CZ31" s="1095">
        <v>1</v>
      </c>
      <c r="DA31" s="1095">
        <v>1.05</v>
      </c>
      <c r="DC31" s="1351">
        <v>0.20730331017878356</v>
      </c>
      <c r="DD31" s="1352">
        <v>975.53832726584096</v>
      </c>
    </row>
    <row r="32" spans="1:108" ht="12" customHeight="1" outlineLevel="1">
      <c r="A32" s="1045" t="s">
        <v>1824</v>
      </c>
      <c r="B32" s="1059"/>
      <c r="C32" s="1060"/>
      <c r="D32" s="1071" t="s">
        <v>470</v>
      </c>
      <c r="E32" s="1072" t="s">
        <v>352</v>
      </c>
      <c r="F32" s="1073" t="s">
        <v>1815</v>
      </c>
      <c r="G32" s="1074" t="s">
        <v>336</v>
      </c>
      <c r="H32" s="1075" t="s">
        <v>352</v>
      </c>
      <c r="I32" s="1075" t="s">
        <v>352</v>
      </c>
      <c r="J32" s="1076">
        <v>1</v>
      </c>
      <c r="K32" s="1074" t="s">
        <v>466</v>
      </c>
      <c r="L32" s="1077">
        <v>0</v>
      </c>
      <c r="M32" s="1078">
        <v>1</v>
      </c>
      <c r="N32" s="1079">
        <v>1.2365959919080913</v>
      </c>
      <c r="O32" s="1073" t="s">
        <v>3557</v>
      </c>
      <c r="P32" s="1077">
        <v>0</v>
      </c>
      <c r="Q32" s="1078">
        <v>1</v>
      </c>
      <c r="R32" s="1079">
        <v>1.2365959919080913</v>
      </c>
      <c r="S32" s="1073" t="s">
        <v>3557</v>
      </c>
      <c r="T32" s="1077">
        <v>0</v>
      </c>
      <c r="U32" s="1078">
        <v>1</v>
      </c>
      <c r="V32" s="1079">
        <v>1.2365959919080913</v>
      </c>
      <c r="W32" s="1073" t="s">
        <v>3557</v>
      </c>
      <c r="X32" s="1077">
        <v>0</v>
      </c>
      <c r="Y32" s="1078">
        <v>1</v>
      </c>
      <c r="Z32" s="1079">
        <v>1.2365959919080913</v>
      </c>
      <c r="AA32" s="1073" t="s">
        <v>3557</v>
      </c>
      <c r="AB32" s="1077">
        <v>0</v>
      </c>
      <c r="AC32" s="1078">
        <v>1</v>
      </c>
      <c r="AD32" s="1079">
        <v>1.2365959919080913</v>
      </c>
      <c r="AE32" s="1073" t="s">
        <v>3557</v>
      </c>
      <c r="AF32" s="1077">
        <v>0</v>
      </c>
      <c r="AG32" s="1078">
        <v>1</v>
      </c>
      <c r="AH32" s="1079">
        <v>1.2365959919080913</v>
      </c>
      <c r="AI32" s="1073" t="s">
        <v>3557</v>
      </c>
      <c r="AJ32" s="1077">
        <v>0</v>
      </c>
      <c r="AK32" s="1078">
        <v>1</v>
      </c>
      <c r="AL32" s="1079">
        <v>1.2365959919080913</v>
      </c>
      <c r="AM32" s="1073" t="s">
        <v>3557</v>
      </c>
      <c r="AN32" s="1077">
        <v>0</v>
      </c>
      <c r="AO32" s="1078">
        <v>1</v>
      </c>
      <c r="AP32" s="1079">
        <v>1.2365959919080913</v>
      </c>
      <c r="AQ32" s="1073" t="s">
        <v>3557</v>
      </c>
      <c r="AR32" s="1077">
        <v>0</v>
      </c>
      <c r="AS32" s="1078">
        <v>1</v>
      </c>
      <c r="AT32" s="1079">
        <v>1.2365959919080913</v>
      </c>
      <c r="AU32" s="1073" t="s">
        <v>3557</v>
      </c>
      <c r="AV32" s="1077">
        <v>0</v>
      </c>
      <c r="AW32" s="1078">
        <v>1</v>
      </c>
      <c r="AX32" s="1079">
        <v>1.2365959919080913</v>
      </c>
      <c r="AY32" s="1073" t="s">
        <v>3557</v>
      </c>
      <c r="AZ32" s="1077">
        <v>0</v>
      </c>
      <c r="BA32" s="1078">
        <v>1</v>
      </c>
      <c r="BB32" s="1079">
        <v>1.2365959919080913</v>
      </c>
      <c r="BC32" s="1073" t="s">
        <v>3557</v>
      </c>
      <c r="BD32" s="1077">
        <v>0</v>
      </c>
      <c r="BE32" s="1078">
        <v>1</v>
      </c>
      <c r="BF32" s="1079">
        <v>1.2365959919080913</v>
      </c>
      <c r="BG32" s="1073" t="s">
        <v>3557</v>
      </c>
      <c r="BH32" s="1077">
        <v>0</v>
      </c>
      <c r="BI32" s="1078">
        <v>1</v>
      </c>
      <c r="BJ32" s="1079">
        <v>1.2365959919080913</v>
      </c>
      <c r="BK32" s="1073" t="s">
        <v>3557</v>
      </c>
      <c r="BL32" s="1077">
        <v>0</v>
      </c>
      <c r="BM32" s="1078">
        <v>1</v>
      </c>
      <c r="BN32" s="1079">
        <v>1.2365959919080913</v>
      </c>
      <c r="BO32" s="1073" t="s">
        <v>3557</v>
      </c>
      <c r="BP32" s="1077">
        <v>2.40474117410572E-8</v>
      </c>
      <c r="BQ32" s="1078">
        <v>1</v>
      </c>
      <c r="BR32" s="1079">
        <v>1.2365959919080913</v>
      </c>
      <c r="BS32" s="1073" t="s">
        <v>3557</v>
      </c>
      <c r="BT32" s="1356"/>
      <c r="BU32" s="1077">
        <v>0</v>
      </c>
      <c r="BV32" s="1078">
        <v>1</v>
      </c>
      <c r="BW32" s="1079">
        <v>1.2365959919080913</v>
      </c>
      <c r="BX32" s="1073" t="s">
        <v>3557</v>
      </c>
      <c r="BY32" s="1077">
        <v>0</v>
      </c>
      <c r="BZ32" s="1078">
        <v>1</v>
      </c>
      <c r="CA32" s="1079">
        <v>1.2365959919080913</v>
      </c>
      <c r="CB32" s="1073" t="s">
        <v>3557</v>
      </c>
      <c r="CC32" s="1356">
        <v>0.10978892414073738</v>
      </c>
      <c r="CD32" s="1356" t="s">
        <v>1541</v>
      </c>
      <c r="CE32" s="1360">
        <v>975.53832726584085</v>
      </c>
      <c r="CF32" s="1356" t="s">
        <v>142</v>
      </c>
      <c r="CG32" s="1357">
        <v>156</v>
      </c>
      <c r="CH32" s="1357">
        <v>0.19500000000000001</v>
      </c>
      <c r="CI32" s="1358">
        <v>800</v>
      </c>
      <c r="CJ32" s="1041" t="s">
        <v>1825</v>
      </c>
      <c r="CK32" s="1094">
        <v>3</v>
      </c>
      <c r="CL32" s="1094">
        <v>2</v>
      </c>
      <c r="CM32" s="1094">
        <v>1</v>
      </c>
      <c r="CN32" s="1094">
        <v>1</v>
      </c>
      <c r="CO32" s="1094">
        <v>1</v>
      </c>
      <c r="CP32" s="1094">
        <v>3</v>
      </c>
      <c r="CQ32" s="1089">
        <v>9</v>
      </c>
      <c r="CR32" s="1089">
        <v>1.2</v>
      </c>
      <c r="CS32" s="1093">
        <v>1.1150377561073679</v>
      </c>
      <c r="CT32" s="1093">
        <v>1.2365959919080913</v>
      </c>
      <c r="CU32" s="1093" t="s">
        <v>2951</v>
      </c>
      <c r="CV32" s="1095">
        <v>1.1000000000000001</v>
      </c>
      <c r="CW32" s="1095">
        <v>1.02</v>
      </c>
      <c r="CX32" s="1095">
        <v>1</v>
      </c>
      <c r="CY32" s="1095">
        <v>1</v>
      </c>
      <c r="CZ32" s="1095">
        <v>1</v>
      </c>
      <c r="DA32" s="1095">
        <v>1.05</v>
      </c>
      <c r="DC32" s="1351">
        <v>0.10978892414073736</v>
      </c>
      <c r="DD32" s="1352">
        <v>975.53832726584073</v>
      </c>
    </row>
    <row r="33" spans="1:108" ht="12" customHeight="1" outlineLevel="1">
      <c r="A33" s="1045" t="s">
        <v>1672</v>
      </c>
      <c r="B33" s="1059"/>
      <c r="C33" s="1060"/>
      <c r="D33" s="1071" t="s">
        <v>470</v>
      </c>
      <c r="E33" s="1072" t="s">
        <v>352</v>
      </c>
      <c r="F33" s="1073" t="s">
        <v>1776</v>
      </c>
      <c r="G33" s="1074" t="s">
        <v>465</v>
      </c>
      <c r="H33" s="1075" t="s">
        <v>352</v>
      </c>
      <c r="I33" s="1075" t="s">
        <v>352</v>
      </c>
      <c r="J33" s="1076">
        <v>1</v>
      </c>
      <c r="K33" s="1074" t="s">
        <v>466</v>
      </c>
      <c r="L33" s="1077">
        <v>0</v>
      </c>
      <c r="M33" s="1078">
        <v>1</v>
      </c>
      <c r="N33" s="1079">
        <v>1.2365959919080913</v>
      </c>
      <c r="O33" s="1073" t="s">
        <v>3557</v>
      </c>
      <c r="P33" s="1077">
        <v>0</v>
      </c>
      <c r="Q33" s="1078">
        <v>1</v>
      </c>
      <c r="R33" s="1079">
        <v>1.2365959919080913</v>
      </c>
      <c r="S33" s="1073" t="s">
        <v>3557</v>
      </c>
      <c r="T33" s="1077">
        <v>0</v>
      </c>
      <c r="U33" s="1078">
        <v>1</v>
      </c>
      <c r="V33" s="1079">
        <v>1.2365959919080913</v>
      </c>
      <c r="W33" s="1073" t="s">
        <v>3557</v>
      </c>
      <c r="X33" s="1077">
        <v>0</v>
      </c>
      <c r="Y33" s="1078">
        <v>1</v>
      </c>
      <c r="Z33" s="1079">
        <v>1.2365959919080913</v>
      </c>
      <c r="AA33" s="1073" t="s">
        <v>3557</v>
      </c>
      <c r="AB33" s="1077">
        <v>0</v>
      </c>
      <c r="AC33" s="1078">
        <v>1</v>
      </c>
      <c r="AD33" s="1079">
        <v>1.2365959919080913</v>
      </c>
      <c r="AE33" s="1073" t="s">
        <v>3557</v>
      </c>
      <c r="AF33" s="1077">
        <v>0</v>
      </c>
      <c r="AG33" s="1078">
        <v>1</v>
      </c>
      <c r="AH33" s="1079">
        <v>1.2365959919080913</v>
      </c>
      <c r="AI33" s="1073" t="s">
        <v>3557</v>
      </c>
      <c r="AJ33" s="1077">
        <v>0</v>
      </c>
      <c r="AK33" s="1078">
        <v>1</v>
      </c>
      <c r="AL33" s="1079">
        <v>1.2365959919080913</v>
      </c>
      <c r="AM33" s="1073" t="s">
        <v>3557</v>
      </c>
      <c r="AN33" s="1077">
        <v>0</v>
      </c>
      <c r="AO33" s="1078">
        <v>1</v>
      </c>
      <c r="AP33" s="1079">
        <v>1.2365959919080913</v>
      </c>
      <c r="AQ33" s="1073" t="s">
        <v>3557</v>
      </c>
      <c r="AR33" s="1077">
        <v>0</v>
      </c>
      <c r="AS33" s="1078">
        <v>1</v>
      </c>
      <c r="AT33" s="1079">
        <v>1.2365959919080913</v>
      </c>
      <c r="AU33" s="1073" t="s">
        <v>3557</v>
      </c>
      <c r="AV33" s="1077">
        <v>0</v>
      </c>
      <c r="AW33" s="1078">
        <v>1</v>
      </c>
      <c r="AX33" s="1079">
        <v>1.2365959919080913</v>
      </c>
      <c r="AY33" s="1073" t="s">
        <v>3557</v>
      </c>
      <c r="AZ33" s="1077">
        <v>0</v>
      </c>
      <c r="BA33" s="1078">
        <v>1</v>
      </c>
      <c r="BB33" s="1079">
        <v>1.2365959919080913</v>
      </c>
      <c r="BC33" s="1073" t="s">
        <v>3557</v>
      </c>
      <c r="BD33" s="1077">
        <v>0</v>
      </c>
      <c r="BE33" s="1078">
        <v>1</v>
      </c>
      <c r="BF33" s="1079">
        <v>1.2365959919080913</v>
      </c>
      <c r="BG33" s="1073" t="s">
        <v>3557</v>
      </c>
      <c r="BH33" s="1077">
        <v>0</v>
      </c>
      <c r="BI33" s="1078">
        <v>1</v>
      </c>
      <c r="BJ33" s="1079">
        <v>1.2365959919080913</v>
      </c>
      <c r="BK33" s="1073" t="s">
        <v>3557</v>
      </c>
      <c r="BL33" s="1077">
        <v>0</v>
      </c>
      <c r="BM33" s="1078">
        <v>1</v>
      </c>
      <c r="BN33" s="1079">
        <v>1.2365959919080913</v>
      </c>
      <c r="BO33" s="1073" t="s">
        <v>3557</v>
      </c>
      <c r="BP33" s="1077">
        <v>1.2736913271369692E-10</v>
      </c>
      <c r="BQ33" s="1078">
        <v>1</v>
      </c>
      <c r="BR33" s="1079">
        <v>1.2365959919080913</v>
      </c>
      <c r="BS33" s="1073" t="s">
        <v>3557</v>
      </c>
      <c r="BT33" s="1356"/>
      <c r="BU33" s="1077">
        <v>0</v>
      </c>
      <c r="BV33" s="1078">
        <v>1</v>
      </c>
      <c r="BW33" s="1079">
        <v>1.2365959919080913</v>
      </c>
      <c r="BX33" s="1073" t="s">
        <v>3557</v>
      </c>
      <c r="BY33" s="1077">
        <v>0</v>
      </c>
      <c r="BZ33" s="1078">
        <v>1</v>
      </c>
      <c r="CA33" s="1079">
        <v>1.2365959919080913</v>
      </c>
      <c r="CB33" s="1073" t="s">
        <v>3557</v>
      </c>
      <c r="CC33" s="1356">
        <v>2.264097876529321E-3</v>
      </c>
      <c r="CD33" s="1356" t="s">
        <v>1554</v>
      </c>
      <c r="CE33" s="1360">
        <v>1039.5248972133393</v>
      </c>
      <c r="CF33" s="1356" t="s">
        <v>142</v>
      </c>
      <c r="CG33" s="1357">
        <v>570</v>
      </c>
      <c r="CH33" s="1357">
        <v>0.19500000000000001</v>
      </c>
      <c r="CI33" s="1358">
        <v>2923.0769230769229</v>
      </c>
      <c r="CJ33" s="1041" t="s">
        <v>1825</v>
      </c>
      <c r="CK33" s="1094">
        <v>3</v>
      </c>
      <c r="CL33" s="1094">
        <v>2</v>
      </c>
      <c r="CM33" s="1094">
        <v>1</v>
      </c>
      <c r="CN33" s="1094">
        <v>1</v>
      </c>
      <c r="CO33" s="1094">
        <v>1</v>
      </c>
      <c r="CP33" s="1094">
        <v>3</v>
      </c>
      <c r="CQ33" s="1089">
        <v>9</v>
      </c>
      <c r="CR33" s="1089">
        <v>1.2</v>
      </c>
      <c r="CS33" s="1093">
        <v>1.1150377561073679</v>
      </c>
      <c r="CT33" s="1093">
        <v>1.2365959919080913</v>
      </c>
      <c r="CU33" s="1093" t="s">
        <v>2951</v>
      </c>
      <c r="CV33" s="1095">
        <v>1.1000000000000001</v>
      </c>
      <c r="CW33" s="1095">
        <v>1.02</v>
      </c>
      <c r="CX33" s="1095">
        <v>1</v>
      </c>
      <c r="CY33" s="1095">
        <v>1</v>
      </c>
      <c r="CZ33" s="1095">
        <v>1</v>
      </c>
      <c r="DA33" s="1095">
        <v>1.05</v>
      </c>
      <c r="DC33" s="1351">
        <v>2.264097876529321E-3</v>
      </c>
      <c r="DD33" s="1352">
        <v>1039.5248972133393</v>
      </c>
    </row>
    <row r="34" spans="1:108" ht="12" customHeight="1" outlineLevel="1">
      <c r="A34" s="1045" t="s">
        <v>1673</v>
      </c>
      <c r="B34" s="1059"/>
      <c r="C34" s="1060"/>
      <c r="D34" s="1071" t="s">
        <v>470</v>
      </c>
      <c r="E34" s="1072" t="s">
        <v>352</v>
      </c>
      <c r="F34" s="1073" t="s">
        <v>1571</v>
      </c>
      <c r="G34" s="1074" t="s">
        <v>465</v>
      </c>
      <c r="H34" s="1075" t="s">
        <v>352</v>
      </c>
      <c r="I34" s="1075" t="s">
        <v>352</v>
      </c>
      <c r="J34" s="1076">
        <v>1</v>
      </c>
      <c r="K34" s="1074" t="s">
        <v>466</v>
      </c>
      <c r="L34" s="1077">
        <v>0</v>
      </c>
      <c r="M34" s="1078">
        <v>1</v>
      </c>
      <c r="N34" s="1079">
        <v>1.2365959919080913</v>
      </c>
      <c r="O34" s="1073" t="s">
        <v>3557</v>
      </c>
      <c r="P34" s="1077">
        <v>0</v>
      </c>
      <c r="Q34" s="1078">
        <v>1</v>
      </c>
      <c r="R34" s="1079">
        <v>1.2365959919080913</v>
      </c>
      <c r="S34" s="1073" t="s">
        <v>3557</v>
      </c>
      <c r="T34" s="1077">
        <v>0</v>
      </c>
      <c r="U34" s="1078">
        <v>1</v>
      </c>
      <c r="V34" s="1079">
        <v>1.2365959919080913</v>
      </c>
      <c r="W34" s="1073" t="s">
        <v>3557</v>
      </c>
      <c r="X34" s="1077">
        <v>0</v>
      </c>
      <c r="Y34" s="1078">
        <v>1</v>
      </c>
      <c r="Z34" s="1079">
        <v>1.2365959919080913</v>
      </c>
      <c r="AA34" s="1073" t="s">
        <v>3557</v>
      </c>
      <c r="AB34" s="1077">
        <v>0</v>
      </c>
      <c r="AC34" s="1078">
        <v>1</v>
      </c>
      <c r="AD34" s="1079">
        <v>1.2365959919080913</v>
      </c>
      <c r="AE34" s="1073" t="s">
        <v>3557</v>
      </c>
      <c r="AF34" s="1077">
        <v>0</v>
      </c>
      <c r="AG34" s="1078">
        <v>1</v>
      </c>
      <c r="AH34" s="1079">
        <v>1.2365959919080913</v>
      </c>
      <c r="AI34" s="1073" t="s">
        <v>3557</v>
      </c>
      <c r="AJ34" s="1077">
        <v>0</v>
      </c>
      <c r="AK34" s="1078">
        <v>1</v>
      </c>
      <c r="AL34" s="1079">
        <v>1.2365959919080913</v>
      </c>
      <c r="AM34" s="1073" t="s">
        <v>3557</v>
      </c>
      <c r="AN34" s="1077">
        <v>0</v>
      </c>
      <c r="AO34" s="1078">
        <v>1</v>
      </c>
      <c r="AP34" s="1079">
        <v>1.2365959919080913</v>
      </c>
      <c r="AQ34" s="1073" t="s">
        <v>3557</v>
      </c>
      <c r="AR34" s="1077">
        <v>0</v>
      </c>
      <c r="AS34" s="1078">
        <v>1</v>
      </c>
      <c r="AT34" s="1079">
        <v>1.2365959919080913</v>
      </c>
      <c r="AU34" s="1073" t="s">
        <v>3557</v>
      </c>
      <c r="AV34" s="1077">
        <v>0</v>
      </c>
      <c r="AW34" s="1078">
        <v>1</v>
      </c>
      <c r="AX34" s="1079">
        <v>1.2365959919080913</v>
      </c>
      <c r="AY34" s="1073" t="s">
        <v>3557</v>
      </c>
      <c r="AZ34" s="1077">
        <v>0</v>
      </c>
      <c r="BA34" s="1078">
        <v>1</v>
      </c>
      <c r="BB34" s="1079">
        <v>1.2365959919080913</v>
      </c>
      <c r="BC34" s="1073" t="s">
        <v>3557</v>
      </c>
      <c r="BD34" s="1077">
        <v>0</v>
      </c>
      <c r="BE34" s="1078">
        <v>1</v>
      </c>
      <c r="BF34" s="1079">
        <v>1.2365959919080913</v>
      </c>
      <c r="BG34" s="1073" t="s">
        <v>3557</v>
      </c>
      <c r="BH34" s="1077">
        <v>0</v>
      </c>
      <c r="BI34" s="1078">
        <v>1</v>
      </c>
      <c r="BJ34" s="1079">
        <v>1.2365959919080913</v>
      </c>
      <c r="BK34" s="1073" t="s">
        <v>3557</v>
      </c>
      <c r="BL34" s="1077">
        <v>0</v>
      </c>
      <c r="BM34" s="1078">
        <v>1</v>
      </c>
      <c r="BN34" s="1079">
        <v>1.2365959919080913</v>
      </c>
      <c r="BO34" s="1073" t="s">
        <v>3557</v>
      </c>
      <c r="BP34" s="1077">
        <v>2.4049823816747732E-10</v>
      </c>
      <c r="BQ34" s="1078">
        <v>1</v>
      </c>
      <c r="BR34" s="1079">
        <v>1.2365959919080913</v>
      </c>
      <c r="BS34" s="1073" t="s">
        <v>3557</v>
      </c>
      <c r="BT34" s="1356"/>
      <c r="BU34" s="1077">
        <v>0</v>
      </c>
      <c r="BV34" s="1078">
        <v>1</v>
      </c>
      <c r="BW34" s="1079">
        <v>1.2365959919080913</v>
      </c>
      <c r="BX34" s="1073" t="s">
        <v>3557</v>
      </c>
      <c r="BY34" s="1077">
        <v>0</v>
      </c>
      <c r="BZ34" s="1078">
        <v>1</v>
      </c>
      <c r="CA34" s="1079">
        <v>1.2365959919080913</v>
      </c>
      <c r="CB34" s="1073" t="s">
        <v>3557</v>
      </c>
      <c r="CC34" s="1356">
        <v>4.2750667979187165E-3</v>
      </c>
      <c r="CD34" s="1356" t="s">
        <v>1554</v>
      </c>
      <c r="CE34" s="1360">
        <v>1039.5248972133393</v>
      </c>
      <c r="CF34" s="1356" t="s">
        <v>141</v>
      </c>
      <c r="CG34" s="1357">
        <v>570</v>
      </c>
      <c r="CH34" s="1357">
        <v>0.18</v>
      </c>
      <c r="CI34" s="1358">
        <v>3166.666666666667</v>
      </c>
      <c r="CJ34" s="1041" t="s">
        <v>1825</v>
      </c>
      <c r="CK34" s="1094">
        <v>3</v>
      </c>
      <c r="CL34" s="1094">
        <v>2</v>
      </c>
      <c r="CM34" s="1094">
        <v>1</v>
      </c>
      <c r="CN34" s="1094">
        <v>1</v>
      </c>
      <c r="CO34" s="1094">
        <v>1</v>
      </c>
      <c r="CP34" s="1094">
        <v>3</v>
      </c>
      <c r="CQ34" s="1089">
        <v>9</v>
      </c>
      <c r="CR34" s="1089">
        <v>1.2</v>
      </c>
      <c r="CS34" s="1093">
        <v>1.1150377561073679</v>
      </c>
      <c r="CT34" s="1093">
        <v>1.2365959919080913</v>
      </c>
      <c r="CU34" s="1093" t="s">
        <v>2951</v>
      </c>
      <c r="CV34" s="1095">
        <v>1.1000000000000001</v>
      </c>
      <c r="CW34" s="1095">
        <v>1.02</v>
      </c>
      <c r="CX34" s="1095">
        <v>1</v>
      </c>
      <c r="CY34" s="1095">
        <v>1</v>
      </c>
      <c r="CZ34" s="1095">
        <v>1</v>
      </c>
      <c r="DA34" s="1095">
        <v>1.05</v>
      </c>
      <c r="DC34" s="1351">
        <v>4.2750667979187165E-3</v>
      </c>
      <c r="DD34" s="1352">
        <v>1039.5248972133393</v>
      </c>
    </row>
    <row r="35" spans="1:108" ht="12" customHeight="1" outlineLevel="1">
      <c r="A35" s="1045" t="s">
        <v>1664</v>
      </c>
      <c r="B35" s="1059"/>
      <c r="C35" s="1060"/>
      <c r="D35" s="1071" t="s">
        <v>470</v>
      </c>
      <c r="E35" s="1072" t="s">
        <v>352</v>
      </c>
      <c r="F35" s="1073" t="s">
        <v>1569</v>
      </c>
      <c r="G35" s="1074" t="s">
        <v>465</v>
      </c>
      <c r="H35" s="1075" t="s">
        <v>352</v>
      </c>
      <c r="I35" s="1075" t="s">
        <v>352</v>
      </c>
      <c r="J35" s="1076">
        <v>1</v>
      </c>
      <c r="K35" s="1074" t="s">
        <v>466</v>
      </c>
      <c r="L35" s="1077">
        <v>0</v>
      </c>
      <c r="M35" s="1078">
        <v>1</v>
      </c>
      <c r="N35" s="1079">
        <v>1.2365959919080913</v>
      </c>
      <c r="O35" s="1073" t="s">
        <v>3557</v>
      </c>
      <c r="P35" s="1077">
        <v>0</v>
      </c>
      <c r="Q35" s="1078">
        <v>1</v>
      </c>
      <c r="R35" s="1079">
        <v>1.2365959919080913</v>
      </c>
      <c r="S35" s="1073" t="s">
        <v>3557</v>
      </c>
      <c r="T35" s="1077">
        <v>0</v>
      </c>
      <c r="U35" s="1078">
        <v>1</v>
      </c>
      <c r="V35" s="1079">
        <v>1.2365959919080913</v>
      </c>
      <c r="W35" s="1073" t="s">
        <v>3557</v>
      </c>
      <c r="X35" s="1077">
        <v>0</v>
      </c>
      <c r="Y35" s="1078">
        <v>1</v>
      </c>
      <c r="Z35" s="1079">
        <v>1.2365959919080913</v>
      </c>
      <c r="AA35" s="1073" t="s">
        <v>3557</v>
      </c>
      <c r="AB35" s="1077">
        <v>0</v>
      </c>
      <c r="AC35" s="1078">
        <v>1</v>
      </c>
      <c r="AD35" s="1079">
        <v>1.2365959919080913</v>
      </c>
      <c r="AE35" s="1073" t="s">
        <v>3557</v>
      </c>
      <c r="AF35" s="1077">
        <v>0</v>
      </c>
      <c r="AG35" s="1078">
        <v>1</v>
      </c>
      <c r="AH35" s="1079">
        <v>1.2365959919080913</v>
      </c>
      <c r="AI35" s="1073" t="s">
        <v>3557</v>
      </c>
      <c r="AJ35" s="1077">
        <v>0</v>
      </c>
      <c r="AK35" s="1078">
        <v>1</v>
      </c>
      <c r="AL35" s="1079">
        <v>1.2365959919080913</v>
      </c>
      <c r="AM35" s="1073" t="s">
        <v>3557</v>
      </c>
      <c r="AN35" s="1077">
        <v>0</v>
      </c>
      <c r="AO35" s="1078">
        <v>1</v>
      </c>
      <c r="AP35" s="1079">
        <v>1.2365959919080913</v>
      </c>
      <c r="AQ35" s="1073" t="s">
        <v>3557</v>
      </c>
      <c r="AR35" s="1077">
        <v>0</v>
      </c>
      <c r="AS35" s="1078">
        <v>1</v>
      </c>
      <c r="AT35" s="1079">
        <v>1.2365959919080913</v>
      </c>
      <c r="AU35" s="1073" t="s">
        <v>3557</v>
      </c>
      <c r="AV35" s="1077">
        <v>0</v>
      </c>
      <c r="AW35" s="1078">
        <v>1</v>
      </c>
      <c r="AX35" s="1079">
        <v>1.2365959919080913</v>
      </c>
      <c r="AY35" s="1073" t="s">
        <v>3557</v>
      </c>
      <c r="AZ35" s="1077">
        <v>0</v>
      </c>
      <c r="BA35" s="1078">
        <v>1</v>
      </c>
      <c r="BB35" s="1079">
        <v>1.2365959919080913</v>
      </c>
      <c r="BC35" s="1073" t="s">
        <v>3557</v>
      </c>
      <c r="BD35" s="1077">
        <v>0</v>
      </c>
      <c r="BE35" s="1078">
        <v>1</v>
      </c>
      <c r="BF35" s="1079">
        <v>1.2365959919080913</v>
      </c>
      <c r="BG35" s="1073" t="s">
        <v>3557</v>
      </c>
      <c r="BH35" s="1077">
        <v>0</v>
      </c>
      <c r="BI35" s="1078">
        <v>1</v>
      </c>
      <c r="BJ35" s="1079">
        <v>1.2365959919080913</v>
      </c>
      <c r="BK35" s="1073" t="s">
        <v>3557</v>
      </c>
      <c r="BL35" s="1077">
        <v>0</v>
      </c>
      <c r="BM35" s="1078">
        <v>1</v>
      </c>
      <c r="BN35" s="1079">
        <v>1.2365959919080913</v>
      </c>
      <c r="BO35" s="1073" t="s">
        <v>3557</v>
      </c>
      <c r="BP35" s="1077">
        <v>9.097795193835493E-12</v>
      </c>
      <c r="BQ35" s="1078">
        <v>1</v>
      </c>
      <c r="BR35" s="1079">
        <v>1.2365959919080913</v>
      </c>
      <c r="BS35" s="1073" t="s">
        <v>3557</v>
      </c>
      <c r="BT35" s="1356"/>
      <c r="BU35" s="1077">
        <v>0</v>
      </c>
      <c r="BV35" s="1078">
        <v>1</v>
      </c>
      <c r="BW35" s="1079">
        <v>1.2365959919080913</v>
      </c>
      <c r="BX35" s="1073" t="s">
        <v>3557</v>
      </c>
      <c r="BY35" s="1077">
        <v>0</v>
      </c>
      <c r="BZ35" s="1078">
        <v>1</v>
      </c>
      <c r="CA35" s="1079">
        <v>1.2365959919080913</v>
      </c>
      <c r="CB35" s="1073" t="s">
        <v>3557</v>
      </c>
      <c r="CC35" s="1356">
        <v>1.6172127689495147E-4</v>
      </c>
      <c r="CD35" s="1356" t="s">
        <v>1554</v>
      </c>
      <c r="CE35" s="1360">
        <v>1039.5248972133393</v>
      </c>
      <c r="CF35" s="1356" t="s">
        <v>399</v>
      </c>
      <c r="CG35" s="1357">
        <v>570</v>
      </c>
      <c r="CH35" s="1357">
        <v>0.18</v>
      </c>
      <c r="CI35" s="1358">
        <v>3166.666666666667</v>
      </c>
      <c r="CJ35" s="1041" t="s">
        <v>1825</v>
      </c>
      <c r="CK35" s="1094">
        <v>3</v>
      </c>
      <c r="CL35" s="1094">
        <v>2</v>
      </c>
      <c r="CM35" s="1094">
        <v>1</v>
      </c>
      <c r="CN35" s="1094">
        <v>1</v>
      </c>
      <c r="CO35" s="1094">
        <v>1</v>
      </c>
      <c r="CP35" s="1094">
        <v>3</v>
      </c>
      <c r="CQ35" s="1089">
        <v>9</v>
      </c>
      <c r="CR35" s="1089">
        <v>1.2</v>
      </c>
      <c r="CS35" s="1093">
        <v>1.1150377561073679</v>
      </c>
      <c r="CT35" s="1093">
        <v>1.2365959919080913</v>
      </c>
      <c r="CU35" s="1093" t="s">
        <v>2951</v>
      </c>
      <c r="CV35" s="1095">
        <v>1.1000000000000001</v>
      </c>
      <c r="CW35" s="1095">
        <v>1.02</v>
      </c>
      <c r="CX35" s="1095">
        <v>1</v>
      </c>
      <c r="CY35" s="1095">
        <v>1</v>
      </c>
      <c r="CZ35" s="1095">
        <v>1</v>
      </c>
      <c r="DA35" s="1095">
        <v>1.05</v>
      </c>
      <c r="DC35" s="1351">
        <v>1.617212768949515E-4</v>
      </c>
      <c r="DD35" s="1352">
        <v>1039.5248972133393</v>
      </c>
    </row>
    <row r="36" spans="1:108" ht="12" customHeight="1" outlineLevel="1">
      <c r="A36" s="1045" t="s">
        <v>1625</v>
      </c>
      <c r="B36" s="1059"/>
      <c r="C36" s="1060"/>
      <c r="D36" s="1071" t="s">
        <v>470</v>
      </c>
      <c r="E36" s="1072" t="s">
        <v>352</v>
      </c>
      <c r="F36" s="1073" t="s">
        <v>1570</v>
      </c>
      <c r="G36" s="1074" t="s">
        <v>465</v>
      </c>
      <c r="H36" s="1075" t="s">
        <v>352</v>
      </c>
      <c r="I36" s="1075" t="s">
        <v>352</v>
      </c>
      <c r="J36" s="1076">
        <v>1</v>
      </c>
      <c r="K36" s="1074" t="s">
        <v>466</v>
      </c>
      <c r="L36" s="1077">
        <v>0</v>
      </c>
      <c r="M36" s="1078">
        <v>1</v>
      </c>
      <c r="N36" s="1079">
        <v>1.2365959919080913</v>
      </c>
      <c r="O36" s="1073" t="s">
        <v>3557</v>
      </c>
      <c r="P36" s="1077">
        <v>0</v>
      </c>
      <c r="Q36" s="1078">
        <v>1</v>
      </c>
      <c r="R36" s="1079">
        <v>1.2365959919080913</v>
      </c>
      <c r="S36" s="1073" t="s">
        <v>3557</v>
      </c>
      <c r="T36" s="1077">
        <v>0</v>
      </c>
      <c r="U36" s="1078">
        <v>1</v>
      </c>
      <c r="V36" s="1079">
        <v>1.2365959919080913</v>
      </c>
      <c r="W36" s="1073" t="s">
        <v>3557</v>
      </c>
      <c r="X36" s="1077">
        <v>0</v>
      </c>
      <c r="Y36" s="1078">
        <v>1</v>
      </c>
      <c r="Z36" s="1079">
        <v>1.2365959919080913</v>
      </c>
      <c r="AA36" s="1073" t="s">
        <v>3557</v>
      </c>
      <c r="AB36" s="1077">
        <v>0</v>
      </c>
      <c r="AC36" s="1078">
        <v>1</v>
      </c>
      <c r="AD36" s="1079">
        <v>1.2365959919080913</v>
      </c>
      <c r="AE36" s="1073" t="s">
        <v>3557</v>
      </c>
      <c r="AF36" s="1077">
        <v>0</v>
      </c>
      <c r="AG36" s="1078">
        <v>1</v>
      </c>
      <c r="AH36" s="1079">
        <v>1.2365959919080913</v>
      </c>
      <c r="AI36" s="1073" t="s">
        <v>3557</v>
      </c>
      <c r="AJ36" s="1077">
        <v>0</v>
      </c>
      <c r="AK36" s="1078">
        <v>1</v>
      </c>
      <c r="AL36" s="1079">
        <v>1.2365959919080913</v>
      </c>
      <c r="AM36" s="1073" t="s">
        <v>3557</v>
      </c>
      <c r="AN36" s="1077">
        <v>0</v>
      </c>
      <c r="AO36" s="1078">
        <v>1</v>
      </c>
      <c r="AP36" s="1079">
        <v>1.2365959919080913</v>
      </c>
      <c r="AQ36" s="1073" t="s">
        <v>3557</v>
      </c>
      <c r="AR36" s="1077">
        <v>0</v>
      </c>
      <c r="AS36" s="1078">
        <v>1</v>
      </c>
      <c r="AT36" s="1079">
        <v>1.2365959919080913</v>
      </c>
      <c r="AU36" s="1073" t="s">
        <v>3557</v>
      </c>
      <c r="AV36" s="1077">
        <v>0</v>
      </c>
      <c r="AW36" s="1078">
        <v>1</v>
      </c>
      <c r="AX36" s="1079">
        <v>1.2365959919080913</v>
      </c>
      <c r="AY36" s="1073" t="s">
        <v>3557</v>
      </c>
      <c r="AZ36" s="1077">
        <v>0</v>
      </c>
      <c r="BA36" s="1078">
        <v>1</v>
      </c>
      <c r="BB36" s="1079">
        <v>1.2365959919080913</v>
      </c>
      <c r="BC36" s="1073" t="s">
        <v>3557</v>
      </c>
      <c r="BD36" s="1077">
        <v>0</v>
      </c>
      <c r="BE36" s="1078">
        <v>1</v>
      </c>
      <c r="BF36" s="1079">
        <v>1.2365959919080913</v>
      </c>
      <c r="BG36" s="1073" t="s">
        <v>3557</v>
      </c>
      <c r="BH36" s="1077">
        <v>0</v>
      </c>
      <c r="BI36" s="1078">
        <v>1</v>
      </c>
      <c r="BJ36" s="1079">
        <v>1.2365959919080913</v>
      </c>
      <c r="BK36" s="1073" t="s">
        <v>3557</v>
      </c>
      <c r="BL36" s="1077">
        <v>0</v>
      </c>
      <c r="BM36" s="1078">
        <v>1</v>
      </c>
      <c r="BN36" s="1079">
        <v>1.2365959919080913</v>
      </c>
      <c r="BO36" s="1073" t="s">
        <v>3557</v>
      </c>
      <c r="BP36" s="1077">
        <v>7.5155699427336663E-12</v>
      </c>
      <c r="BQ36" s="1078">
        <v>1</v>
      </c>
      <c r="BR36" s="1079">
        <v>1.2365959919080913</v>
      </c>
      <c r="BS36" s="1073" t="s">
        <v>3557</v>
      </c>
      <c r="BT36" s="1356"/>
      <c r="BU36" s="1077">
        <v>0</v>
      </c>
      <c r="BV36" s="1078">
        <v>1</v>
      </c>
      <c r="BW36" s="1079">
        <v>1.2365959919080913</v>
      </c>
      <c r="BX36" s="1073" t="s">
        <v>3557</v>
      </c>
      <c r="BY36" s="1077">
        <v>0</v>
      </c>
      <c r="BZ36" s="1078">
        <v>1</v>
      </c>
      <c r="CA36" s="1079">
        <v>1.2365959919080913</v>
      </c>
      <c r="CB36" s="1073" t="s">
        <v>3557</v>
      </c>
      <c r="CC36" s="1356">
        <v>1.3359583743495989E-4</v>
      </c>
      <c r="CD36" s="1356" t="s">
        <v>1554</v>
      </c>
      <c r="CE36" s="1360">
        <v>1039.5248972133393</v>
      </c>
      <c r="CF36" s="1356" t="s">
        <v>398</v>
      </c>
      <c r="CG36" s="1357">
        <v>570</v>
      </c>
      <c r="CH36" s="1357">
        <v>0.16</v>
      </c>
      <c r="CI36" s="1358">
        <v>3562.5</v>
      </c>
      <c r="CJ36" s="1041" t="s">
        <v>1825</v>
      </c>
      <c r="CK36" s="1094">
        <v>3</v>
      </c>
      <c r="CL36" s="1094">
        <v>2</v>
      </c>
      <c r="CM36" s="1094">
        <v>1</v>
      </c>
      <c r="CN36" s="1094">
        <v>1</v>
      </c>
      <c r="CO36" s="1094">
        <v>1</v>
      </c>
      <c r="CP36" s="1094">
        <v>3</v>
      </c>
      <c r="CQ36" s="1089">
        <v>9</v>
      </c>
      <c r="CR36" s="1089">
        <v>1.2</v>
      </c>
      <c r="CS36" s="1093">
        <v>1.1150377561073679</v>
      </c>
      <c r="CT36" s="1093">
        <v>1.2365959919080913</v>
      </c>
      <c r="CU36" s="1093" t="s">
        <v>2951</v>
      </c>
      <c r="CV36" s="1095">
        <v>1.1000000000000001</v>
      </c>
      <c r="CW36" s="1095">
        <v>1.02</v>
      </c>
      <c r="CX36" s="1095">
        <v>1</v>
      </c>
      <c r="CY36" s="1095">
        <v>1</v>
      </c>
      <c r="CZ36" s="1095">
        <v>1</v>
      </c>
      <c r="DA36" s="1095">
        <v>1.05</v>
      </c>
      <c r="DC36" s="1351">
        <v>1.3359583743495989E-4</v>
      </c>
      <c r="DD36" s="1352">
        <v>1039.5248972133393</v>
      </c>
    </row>
    <row r="37" spans="1:108" ht="12" customHeight="1" outlineLevel="1">
      <c r="A37" s="1045" t="s">
        <v>1595</v>
      </c>
      <c r="B37" s="1059"/>
      <c r="C37" s="1060"/>
      <c r="D37" s="1071" t="s">
        <v>470</v>
      </c>
      <c r="E37" s="1072" t="s">
        <v>352</v>
      </c>
      <c r="F37" s="1073" t="s">
        <v>1572</v>
      </c>
      <c r="G37" s="1074" t="s">
        <v>465</v>
      </c>
      <c r="H37" s="1075" t="s">
        <v>352</v>
      </c>
      <c r="I37" s="1075" t="s">
        <v>352</v>
      </c>
      <c r="J37" s="1076">
        <v>1</v>
      </c>
      <c r="K37" s="1074" t="s">
        <v>466</v>
      </c>
      <c r="L37" s="1077">
        <v>0</v>
      </c>
      <c r="M37" s="1078">
        <v>1</v>
      </c>
      <c r="N37" s="1079">
        <v>1.2365959919080913</v>
      </c>
      <c r="O37" s="1073" t="s">
        <v>3557</v>
      </c>
      <c r="P37" s="1077">
        <v>0</v>
      </c>
      <c r="Q37" s="1078">
        <v>1</v>
      </c>
      <c r="R37" s="1079">
        <v>1.2365959919080913</v>
      </c>
      <c r="S37" s="1073" t="s">
        <v>3557</v>
      </c>
      <c r="T37" s="1077">
        <v>0</v>
      </c>
      <c r="U37" s="1078">
        <v>1</v>
      </c>
      <c r="V37" s="1079">
        <v>1.2365959919080913</v>
      </c>
      <c r="W37" s="1073" t="s">
        <v>3557</v>
      </c>
      <c r="X37" s="1077">
        <v>0</v>
      </c>
      <c r="Y37" s="1078">
        <v>1</v>
      </c>
      <c r="Z37" s="1079">
        <v>1.2365959919080913</v>
      </c>
      <c r="AA37" s="1073" t="s">
        <v>3557</v>
      </c>
      <c r="AB37" s="1077">
        <v>0</v>
      </c>
      <c r="AC37" s="1078">
        <v>1</v>
      </c>
      <c r="AD37" s="1079">
        <v>1.2365959919080913</v>
      </c>
      <c r="AE37" s="1073" t="s">
        <v>3557</v>
      </c>
      <c r="AF37" s="1077">
        <v>0</v>
      </c>
      <c r="AG37" s="1078">
        <v>1</v>
      </c>
      <c r="AH37" s="1079">
        <v>1.2365959919080913</v>
      </c>
      <c r="AI37" s="1073" t="s">
        <v>3557</v>
      </c>
      <c r="AJ37" s="1077">
        <v>0</v>
      </c>
      <c r="AK37" s="1078">
        <v>1</v>
      </c>
      <c r="AL37" s="1079">
        <v>1.2365959919080913</v>
      </c>
      <c r="AM37" s="1073" t="s">
        <v>3557</v>
      </c>
      <c r="AN37" s="1077">
        <v>0</v>
      </c>
      <c r="AO37" s="1078">
        <v>1</v>
      </c>
      <c r="AP37" s="1079">
        <v>1.2365959919080913</v>
      </c>
      <c r="AQ37" s="1073" t="s">
        <v>3557</v>
      </c>
      <c r="AR37" s="1077">
        <v>0</v>
      </c>
      <c r="AS37" s="1078">
        <v>1</v>
      </c>
      <c r="AT37" s="1079">
        <v>1.2365959919080913</v>
      </c>
      <c r="AU37" s="1073" t="s">
        <v>3557</v>
      </c>
      <c r="AV37" s="1077">
        <v>0</v>
      </c>
      <c r="AW37" s="1078">
        <v>1</v>
      </c>
      <c r="AX37" s="1079">
        <v>1.2365959919080913</v>
      </c>
      <c r="AY37" s="1073" t="s">
        <v>3557</v>
      </c>
      <c r="AZ37" s="1077">
        <v>0</v>
      </c>
      <c r="BA37" s="1078">
        <v>1</v>
      </c>
      <c r="BB37" s="1079">
        <v>1.2365959919080913</v>
      </c>
      <c r="BC37" s="1073" t="s">
        <v>3557</v>
      </c>
      <c r="BD37" s="1077">
        <v>0</v>
      </c>
      <c r="BE37" s="1078">
        <v>1</v>
      </c>
      <c r="BF37" s="1079">
        <v>1.2365959919080913</v>
      </c>
      <c r="BG37" s="1073" t="s">
        <v>3557</v>
      </c>
      <c r="BH37" s="1077">
        <v>0</v>
      </c>
      <c r="BI37" s="1078">
        <v>1</v>
      </c>
      <c r="BJ37" s="1079">
        <v>1.2365959919080913</v>
      </c>
      <c r="BK37" s="1073" t="s">
        <v>3557</v>
      </c>
      <c r="BL37" s="1077">
        <v>0</v>
      </c>
      <c r="BM37" s="1078">
        <v>1</v>
      </c>
      <c r="BN37" s="1079">
        <v>1.2365959919080913</v>
      </c>
      <c r="BO37" s="1073" t="s">
        <v>3557</v>
      </c>
      <c r="BP37" s="1077">
        <v>1.1866689383263686E-12</v>
      </c>
      <c r="BQ37" s="1078">
        <v>1</v>
      </c>
      <c r="BR37" s="1079">
        <v>1.2365959919080913</v>
      </c>
      <c r="BS37" s="1073" t="s">
        <v>3557</v>
      </c>
      <c r="BT37" s="1356"/>
      <c r="BU37" s="1077">
        <v>0</v>
      </c>
      <c r="BV37" s="1078">
        <v>1</v>
      </c>
      <c r="BW37" s="1079">
        <v>1.2365959919080913</v>
      </c>
      <c r="BX37" s="1073" t="s">
        <v>3557</v>
      </c>
      <c r="BY37" s="1077">
        <v>0</v>
      </c>
      <c r="BZ37" s="1078">
        <v>1</v>
      </c>
      <c r="CA37" s="1079">
        <v>1.2365959919080913</v>
      </c>
      <c r="CB37" s="1073" t="s">
        <v>3557</v>
      </c>
      <c r="CC37" s="1356">
        <v>2.109407959499367E-5</v>
      </c>
      <c r="CD37" s="1356" t="s">
        <v>1554</v>
      </c>
      <c r="CE37" s="1360">
        <v>1039.5248972133393</v>
      </c>
      <c r="CF37" s="1356" t="s">
        <v>1779</v>
      </c>
      <c r="CG37" s="1357">
        <v>570</v>
      </c>
      <c r="CH37" s="1357">
        <v>0.1</v>
      </c>
      <c r="CI37" s="1358">
        <v>5700</v>
      </c>
      <c r="CJ37" s="1041" t="s">
        <v>1825</v>
      </c>
      <c r="CK37" s="1094">
        <v>3</v>
      </c>
      <c r="CL37" s="1094">
        <v>2</v>
      </c>
      <c r="CM37" s="1094">
        <v>1</v>
      </c>
      <c r="CN37" s="1094">
        <v>1</v>
      </c>
      <c r="CO37" s="1094">
        <v>1</v>
      </c>
      <c r="CP37" s="1094">
        <v>3</v>
      </c>
      <c r="CQ37" s="1089">
        <v>9</v>
      </c>
      <c r="CR37" s="1089">
        <v>1.2</v>
      </c>
      <c r="CS37" s="1093">
        <v>1.1150377561073679</v>
      </c>
      <c r="CT37" s="1093">
        <v>1.2365959919080913</v>
      </c>
      <c r="CU37" s="1093" t="s">
        <v>2951</v>
      </c>
      <c r="CV37" s="1095">
        <v>1.1000000000000001</v>
      </c>
      <c r="CW37" s="1095">
        <v>1.02</v>
      </c>
      <c r="CX37" s="1095">
        <v>1</v>
      </c>
      <c r="CY37" s="1095">
        <v>1</v>
      </c>
      <c r="CZ37" s="1095">
        <v>1</v>
      </c>
      <c r="DA37" s="1095">
        <v>1.05</v>
      </c>
      <c r="DC37" s="1351">
        <v>2.109407959499367E-5</v>
      </c>
      <c r="DD37" s="1352">
        <v>1039.5248972133393</v>
      </c>
    </row>
    <row r="38" spans="1:108" ht="12" customHeight="1" outlineLevel="1">
      <c r="A38" s="1045">
        <v>1310</v>
      </c>
      <c r="B38" s="1059"/>
      <c r="C38" s="1060"/>
      <c r="D38" s="1071" t="s">
        <v>470</v>
      </c>
      <c r="E38" s="1072" t="s">
        <v>352</v>
      </c>
      <c r="F38" s="1073" t="s">
        <v>61</v>
      </c>
      <c r="G38" s="1074" t="s">
        <v>336</v>
      </c>
      <c r="H38" s="1075" t="s">
        <v>352</v>
      </c>
      <c r="I38" s="1075" t="s">
        <v>352</v>
      </c>
      <c r="J38" s="1076">
        <v>1</v>
      </c>
      <c r="K38" s="1074" t="s">
        <v>466</v>
      </c>
      <c r="L38" s="1077">
        <v>1.6271032546208066E-5</v>
      </c>
      <c r="M38" s="1078">
        <v>1</v>
      </c>
      <c r="N38" s="1079">
        <v>1.2365959919080913</v>
      </c>
      <c r="O38" s="1073" t="s">
        <v>3557</v>
      </c>
      <c r="P38" s="1077">
        <v>0</v>
      </c>
      <c r="Q38" s="1078">
        <v>1</v>
      </c>
      <c r="R38" s="1079">
        <v>1.2365959919080913</v>
      </c>
      <c r="S38" s="1073" t="s">
        <v>3557</v>
      </c>
      <c r="T38" s="1077">
        <v>0</v>
      </c>
      <c r="U38" s="1078">
        <v>1</v>
      </c>
      <c r="V38" s="1079">
        <v>1.2365959919080913</v>
      </c>
      <c r="W38" s="1073" t="s">
        <v>3557</v>
      </c>
      <c r="X38" s="1077">
        <v>0</v>
      </c>
      <c r="Y38" s="1078">
        <v>1</v>
      </c>
      <c r="Z38" s="1079">
        <v>1.2365959919080913</v>
      </c>
      <c r="AA38" s="1073" t="s">
        <v>3557</v>
      </c>
      <c r="AB38" s="1077">
        <v>0</v>
      </c>
      <c r="AC38" s="1078">
        <v>1</v>
      </c>
      <c r="AD38" s="1079">
        <v>1.2365959919080913</v>
      </c>
      <c r="AE38" s="1073" t="s">
        <v>3557</v>
      </c>
      <c r="AF38" s="1077">
        <v>0</v>
      </c>
      <c r="AG38" s="1078">
        <v>1</v>
      </c>
      <c r="AH38" s="1079">
        <v>1.2365959919080913</v>
      </c>
      <c r="AI38" s="1073" t="s">
        <v>3557</v>
      </c>
      <c r="AJ38" s="1077">
        <v>0</v>
      </c>
      <c r="AK38" s="1078">
        <v>1</v>
      </c>
      <c r="AL38" s="1079">
        <v>1.2365959919080913</v>
      </c>
      <c r="AM38" s="1073" t="s">
        <v>3557</v>
      </c>
      <c r="AN38" s="1077">
        <v>0</v>
      </c>
      <c r="AO38" s="1078">
        <v>1</v>
      </c>
      <c r="AP38" s="1079">
        <v>1.2365959919080913</v>
      </c>
      <c r="AQ38" s="1073" t="s">
        <v>3557</v>
      </c>
      <c r="AR38" s="1077">
        <v>0</v>
      </c>
      <c r="AS38" s="1078">
        <v>1</v>
      </c>
      <c r="AT38" s="1079">
        <v>1.2365959919080913</v>
      </c>
      <c r="AU38" s="1073" t="s">
        <v>3557</v>
      </c>
      <c r="AV38" s="1077">
        <v>0</v>
      </c>
      <c r="AW38" s="1078">
        <v>1</v>
      </c>
      <c r="AX38" s="1079">
        <v>1.2365959919080913</v>
      </c>
      <c r="AY38" s="1073" t="s">
        <v>3557</v>
      </c>
      <c r="AZ38" s="1077">
        <v>0</v>
      </c>
      <c r="BA38" s="1078">
        <v>1</v>
      </c>
      <c r="BB38" s="1079">
        <v>1.2365959919080913</v>
      </c>
      <c r="BC38" s="1073" t="s">
        <v>3557</v>
      </c>
      <c r="BD38" s="1077">
        <v>0</v>
      </c>
      <c r="BE38" s="1078">
        <v>1</v>
      </c>
      <c r="BF38" s="1079">
        <v>1.2365959919080913</v>
      </c>
      <c r="BG38" s="1073" t="s">
        <v>3557</v>
      </c>
      <c r="BH38" s="1077">
        <v>0</v>
      </c>
      <c r="BI38" s="1078">
        <v>1</v>
      </c>
      <c r="BJ38" s="1079">
        <v>1.2365959919080913</v>
      </c>
      <c r="BK38" s="1073" t="s">
        <v>3557</v>
      </c>
      <c r="BL38" s="1077">
        <v>0</v>
      </c>
      <c r="BM38" s="1078">
        <v>1</v>
      </c>
      <c r="BN38" s="1079">
        <v>1.2365959919080913</v>
      </c>
      <c r="BO38" s="1073" t="s">
        <v>3557</v>
      </c>
      <c r="BP38" s="1077">
        <v>6.2689126832301531E-9</v>
      </c>
      <c r="BQ38" s="1078">
        <v>1</v>
      </c>
      <c r="BR38" s="1079">
        <v>1.2365959919080913</v>
      </c>
      <c r="BS38" s="1073" t="s">
        <v>3557</v>
      </c>
      <c r="BT38" s="1356"/>
      <c r="BU38" s="1077">
        <v>0</v>
      </c>
      <c r="BV38" s="1078">
        <v>1</v>
      </c>
      <c r="BW38" s="1079">
        <v>1.2365959919080913</v>
      </c>
      <c r="BX38" s="1073" t="s">
        <v>3557</v>
      </c>
      <c r="BY38" s="1077">
        <v>0</v>
      </c>
      <c r="BZ38" s="1078">
        <v>1</v>
      </c>
      <c r="CA38" s="1079">
        <v>1.2365959919080913</v>
      </c>
      <c r="CB38" s="1073" t="s">
        <v>3557</v>
      </c>
      <c r="CC38" s="1356">
        <v>3.8528056934475938E-4</v>
      </c>
      <c r="CD38" s="1356" t="s">
        <v>1542</v>
      </c>
      <c r="CE38" s="1360">
        <v>682.87682908608861</v>
      </c>
      <c r="CF38" s="1356" t="s">
        <v>142</v>
      </c>
      <c r="CG38" s="1357">
        <v>3</v>
      </c>
      <c r="CH38" s="1357">
        <v>0.19500000000000001</v>
      </c>
      <c r="CI38" s="1358">
        <v>15.384615384615383</v>
      </c>
      <c r="CJ38" s="1041" t="s">
        <v>1825</v>
      </c>
      <c r="CK38" s="1094">
        <v>3</v>
      </c>
      <c r="CL38" s="1094">
        <v>2</v>
      </c>
      <c r="CM38" s="1094">
        <v>1</v>
      </c>
      <c r="CN38" s="1094">
        <v>1</v>
      </c>
      <c r="CO38" s="1094">
        <v>1</v>
      </c>
      <c r="CP38" s="1094">
        <v>3</v>
      </c>
      <c r="CQ38" s="1089">
        <v>9</v>
      </c>
      <c r="CR38" s="1089">
        <v>1.2</v>
      </c>
      <c r="CS38" s="1093">
        <v>1.1150377561073679</v>
      </c>
      <c r="CT38" s="1093">
        <v>1.2365959919080913</v>
      </c>
      <c r="CU38" s="1093" t="s">
        <v>2951</v>
      </c>
      <c r="CV38" s="1095">
        <v>1.1000000000000001</v>
      </c>
      <c r="CW38" s="1095">
        <v>1.02</v>
      </c>
      <c r="CX38" s="1095">
        <v>1</v>
      </c>
      <c r="CY38" s="1095">
        <v>1</v>
      </c>
      <c r="CZ38" s="1095">
        <v>1</v>
      </c>
      <c r="DA38" s="1095">
        <v>1.05</v>
      </c>
      <c r="DC38" s="1351">
        <v>3.8528056934475938E-4</v>
      </c>
      <c r="DD38" s="1352">
        <v>682.87682908608861</v>
      </c>
    </row>
    <row r="39" spans="1:108" ht="12" customHeight="1" outlineLevel="1">
      <c r="A39" s="1045">
        <v>1312</v>
      </c>
      <c r="B39" s="1059" t="s">
        <v>469</v>
      </c>
      <c r="C39" s="1060"/>
      <c r="D39" s="1071" t="s">
        <v>470</v>
      </c>
      <c r="E39" s="1072" t="s">
        <v>352</v>
      </c>
      <c r="F39" s="1073" t="s">
        <v>62</v>
      </c>
      <c r="G39" s="1074" t="s">
        <v>336</v>
      </c>
      <c r="H39" s="1075" t="s">
        <v>352</v>
      </c>
      <c r="I39" s="1075" t="s">
        <v>352</v>
      </c>
      <c r="J39" s="1076">
        <v>1</v>
      </c>
      <c r="K39" s="1074" t="s">
        <v>466</v>
      </c>
      <c r="L39" s="1077">
        <v>0</v>
      </c>
      <c r="M39" s="1078">
        <v>1</v>
      </c>
      <c r="N39" s="1079">
        <v>1.2365959919080913</v>
      </c>
      <c r="O39" s="1073" t="s">
        <v>3557</v>
      </c>
      <c r="P39" s="1077">
        <v>1.6271032546208066E-5</v>
      </c>
      <c r="Q39" s="1078">
        <v>1</v>
      </c>
      <c r="R39" s="1079">
        <v>1.2365959919080913</v>
      </c>
      <c r="S39" s="1073" t="s">
        <v>3557</v>
      </c>
      <c r="T39" s="1077">
        <v>0</v>
      </c>
      <c r="U39" s="1078">
        <v>1</v>
      </c>
      <c r="V39" s="1079">
        <v>1.2365959919080913</v>
      </c>
      <c r="W39" s="1073" t="s">
        <v>3557</v>
      </c>
      <c r="X39" s="1077">
        <v>0</v>
      </c>
      <c r="Y39" s="1078">
        <v>1</v>
      </c>
      <c r="Z39" s="1079">
        <v>1.2365959919080913</v>
      </c>
      <c r="AA39" s="1073" t="s">
        <v>3557</v>
      </c>
      <c r="AB39" s="1077">
        <v>0</v>
      </c>
      <c r="AC39" s="1078">
        <v>1</v>
      </c>
      <c r="AD39" s="1079">
        <v>1.2365959919080913</v>
      </c>
      <c r="AE39" s="1073" t="s">
        <v>3557</v>
      </c>
      <c r="AF39" s="1077">
        <v>0</v>
      </c>
      <c r="AG39" s="1078">
        <v>1</v>
      </c>
      <c r="AH39" s="1079">
        <v>1.2365959919080913</v>
      </c>
      <c r="AI39" s="1073" t="s">
        <v>3557</v>
      </c>
      <c r="AJ39" s="1077">
        <v>0</v>
      </c>
      <c r="AK39" s="1078">
        <v>1</v>
      </c>
      <c r="AL39" s="1079">
        <v>1.2365959919080913</v>
      </c>
      <c r="AM39" s="1073" t="s">
        <v>3557</v>
      </c>
      <c r="AN39" s="1077">
        <v>0</v>
      </c>
      <c r="AO39" s="1078">
        <v>1</v>
      </c>
      <c r="AP39" s="1079">
        <v>1.2365959919080913</v>
      </c>
      <c r="AQ39" s="1073" t="s">
        <v>3557</v>
      </c>
      <c r="AR39" s="1077">
        <v>0</v>
      </c>
      <c r="AS39" s="1078">
        <v>1</v>
      </c>
      <c r="AT39" s="1079">
        <v>1.2365959919080913</v>
      </c>
      <c r="AU39" s="1073" t="s">
        <v>3557</v>
      </c>
      <c r="AV39" s="1077">
        <v>0</v>
      </c>
      <c r="AW39" s="1078">
        <v>1</v>
      </c>
      <c r="AX39" s="1079">
        <v>1.2365959919080913</v>
      </c>
      <c r="AY39" s="1073" t="s">
        <v>3557</v>
      </c>
      <c r="AZ39" s="1077">
        <v>0</v>
      </c>
      <c r="BA39" s="1078">
        <v>1</v>
      </c>
      <c r="BB39" s="1079">
        <v>1.2365959919080913</v>
      </c>
      <c r="BC39" s="1073" t="s">
        <v>3557</v>
      </c>
      <c r="BD39" s="1077">
        <v>0</v>
      </c>
      <c r="BE39" s="1078">
        <v>1</v>
      </c>
      <c r="BF39" s="1079">
        <v>1.2365959919080913</v>
      </c>
      <c r="BG39" s="1073" t="s">
        <v>3557</v>
      </c>
      <c r="BH39" s="1077">
        <v>0</v>
      </c>
      <c r="BI39" s="1078">
        <v>1</v>
      </c>
      <c r="BJ39" s="1079">
        <v>1.2365959919080913</v>
      </c>
      <c r="BK39" s="1073" t="s">
        <v>3557</v>
      </c>
      <c r="BL39" s="1077">
        <v>0</v>
      </c>
      <c r="BM39" s="1078">
        <v>1</v>
      </c>
      <c r="BN39" s="1079">
        <v>1.2365959919080913</v>
      </c>
      <c r="BO39" s="1073" t="s">
        <v>3557</v>
      </c>
      <c r="BP39" s="1077">
        <v>1.2537825366460306E-8</v>
      </c>
      <c r="BQ39" s="1078">
        <v>1</v>
      </c>
      <c r="BR39" s="1079">
        <v>1.2365959919080913</v>
      </c>
      <c r="BS39" s="1073" t="s">
        <v>3557</v>
      </c>
      <c r="BT39" s="1356"/>
      <c r="BU39" s="1077">
        <v>0</v>
      </c>
      <c r="BV39" s="1078">
        <v>1</v>
      </c>
      <c r="BW39" s="1079">
        <v>1.2365959919080913</v>
      </c>
      <c r="BX39" s="1073" t="s">
        <v>3557</v>
      </c>
      <c r="BY39" s="1077">
        <v>0</v>
      </c>
      <c r="BZ39" s="1078">
        <v>1</v>
      </c>
      <c r="CA39" s="1079">
        <v>1.2365959919080913</v>
      </c>
      <c r="CB39" s="1073" t="s">
        <v>3557</v>
      </c>
      <c r="CC39" s="1356">
        <v>7.7056113868951876E-4</v>
      </c>
      <c r="CD39" s="1356" t="s">
        <v>1542</v>
      </c>
      <c r="CE39" s="1360">
        <v>682.87682908608861</v>
      </c>
      <c r="CF39" s="1356" t="s">
        <v>142</v>
      </c>
      <c r="CG39" s="1357">
        <v>3</v>
      </c>
      <c r="CH39" s="1357">
        <v>0.19500000000000001</v>
      </c>
      <c r="CI39" s="1358">
        <v>15.384615384615383</v>
      </c>
      <c r="CJ39" s="1041" t="s">
        <v>1825</v>
      </c>
      <c r="CK39" s="1094">
        <v>3</v>
      </c>
      <c r="CL39" s="1094">
        <v>2</v>
      </c>
      <c r="CM39" s="1094">
        <v>1</v>
      </c>
      <c r="CN39" s="1094">
        <v>1</v>
      </c>
      <c r="CO39" s="1094">
        <v>1</v>
      </c>
      <c r="CP39" s="1094">
        <v>3</v>
      </c>
      <c r="CQ39" s="1089">
        <v>9</v>
      </c>
      <c r="CR39" s="1089">
        <v>1.2</v>
      </c>
      <c r="CS39" s="1093">
        <v>1.1150377561073679</v>
      </c>
      <c r="CT39" s="1093">
        <v>1.2365959919080913</v>
      </c>
      <c r="CU39" s="1093" t="s">
        <v>2951</v>
      </c>
      <c r="CV39" s="1095">
        <v>1.1000000000000001</v>
      </c>
      <c r="CW39" s="1095">
        <v>1.02</v>
      </c>
      <c r="CX39" s="1095">
        <v>1</v>
      </c>
      <c r="CY39" s="1095">
        <v>1</v>
      </c>
      <c r="CZ39" s="1095">
        <v>1</v>
      </c>
      <c r="DA39" s="1095">
        <v>1.05</v>
      </c>
      <c r="DC39" s="1351">
        <v>7.7056113868951876E-4</v>
      </c>
      <c r="DD39" s="1352">
        <v>682.87682908608861</v>
      </c>
    </row>
    <row r="40" spans="1:108" ht="12" customHeight="1" outlineLevel="1">
      <c r="A40" s="1045">
        <v>1314</v>
      </c>
      <c r="B40" s="1059" t="s">
        <v>469</v>
      </c>
      <c r="C40" s="1060"/>
      <c r="D40" s="1071" t="s">
        <v>470</v>
      </c>
      <c r="E40" s="1072" t="s">
        <v>352</v>
      </c>
      <c r="F40" s="1073" t="s">
        <v>63</v>
      </c>
      <c r="G40" s="1074" t="s">
        <v>336</v>
      </c>
      <c r="H40" s="1075" t="s">
        <v>352</v>
      </c>
      <c r="I40" s="1075" t="s">
        <v>352</v>
      </c>
      <c r="J40" s="1076">
        <v>1</v>
      </c>
      <c r="K40" s="1074" t="s">
        <v>466</v>
      </c>
      <c r="L40" s="1077">
        <v>0</v>
      </c>
      <c r="M40" s="1078">
        <v>1</v>
      </c>
      <c r="N40" s="1079">
        <v>1.2365959919080913</v>
      </c>
      <c r="O40" s="1073" t="s">
        <v>3557</v>
      </c>
      <c r="P40" s="1077">
        <v>0</v>
      </c>
      <c r="Q40" s="1078">
        <v>1</v>
      </c>
      <c r="R40" s="1079">
        <v>1.2365959919080913</v>
      </c>
      <c r="S40" s="1073" t="s">
        <v>3557</v>
      </c>
      <c r="T40" s="1077">
        <v>1.6271032546208066E-5</v>
      </c>
      <c r="U40" s="1078">
        <v>1</v>
      </c>
      <c r="V40" s="1079">
        <v>1.2365959919080913</v>
      </c>
      <c r="W40" s="1073" t="s">
        <v>3557</v>
      </c>
      <c r="X40" s="1077">
        <v>0</v>
      </c>
      <c r="Y40" s="1078">
        <v>1</v>
      </c>
      <c r="Z40" s="1079">
        <v>1.2365959919080913</v>
      </c>
      <c r="AA40" s="1073" t="s">
        <v>3557</v>
      </c>
      <c r="AB40" s="1077">
        <v>0</v>
      </c>
      <c r="AC40" s="1078">
        <v>1</v>
      </c>
      <c r="AD40" s="1079">
        <v>1.2365959919080913</v>
      </c>
      <c r="AE40" s="1073" t="s">
        <v>3557</v>
      </c>
      <c r="AF40" s="1077">
        <v>0</v>
      </c>
      <c r="AG40" s="1078">
        <v>1</v>
      </c>
      <c r="AH40" s="1079">
        <v>1.2365959919080913</v>
      </c>
      <c r="AI40" s="1073" t="s">
        <v>3557</v>
      </c>
      <c r="AJ40" s="1077">
        <v>0</v>
      </c>
      <c r="AK40" s="1078">
        <v>1</v>
      </c>
      <c r="AL40" s="1079">
        <v>1.2365959919080913</v>
      </c>
      <c r="AM40" s="1073" t="s">
        <v>3557</v>
      </c>
      <c r="AN40" s="1077">
        <v>0</v>
      </c>
      <c r="AO40" s="1078">
        <v>1</v>
      </c>
      <c r="AP40" s="1079">
        <v>1.2365959919080913</v>
      </c>
      <c r="AQ40" s="1073" t="s">
        <v>3557</v>
      </c>
      <c r="AR40" s="1077">
        <v>0</v>
      </c>
      <c r="AS40" s="1078">
        <v>1</v>
      </c>
      <c r="AT40" s="1079">
        <v>1.2365959919080913</v>
      </c>
      <c r="AU40" s="1073" t="s">
        <v>3557</v>
      </c>
      <c r="AV40" s="1077">
        <v>0</v>
      </c>
      <c r="AW40" s="1078">
        <v>1</v>
      </c>
      <c r="AX40" s="1079">
        <v>1.2365959919080913</v>
      </c>
      <c r="AY40" s="1073" t="s">
        <v>3557</v>
      </c>
      <c r="AZ40" s="1077">
        <v>0</v>
      </c>
      <c r="BA40" s="1078">
        <v>1</v>
      </c>
      <c r="BB40" s="1079">
        <v>1.2365959919080913</v>
      </c>
      <c r="BC40" s="1073" t="s">
        <v>3557</v>
      </c>
      <c r="BD40" s="1077">
        <v>0</v>
      </c>
      <c r="BE40" s="1078">
        <v>1</v>
      </c>
      <c r="BF40" s="1079">
        <v>1.2365959919080913</v>
      </c>
      <c r="BG40" s="1073" t="s">
        <v>3557</v>
      </c>
      <c r="BH40" s="1077">
        <v>0</v>
      </c>
      <c r="BI40" s="1078">
        <v>1</v>
      </c>
      <c r="BJ40" s="1079">
        <v>1.2365959919080913</v>
      </c>
      <c r="BK40" s="1073" t="s">
        <v>3557</v>
      </c>
      <c r="BL40" s="1077">
        <v>0</v>
      </c>
      <c r="BM40" s="1078">
        <v>1</v>
      </c>
      <c r="BN40" s="1079">
        <v>1.2365959919080913</v>
      </c>
      <c r="BO40" s="1073" t="s">
        <v>3557</v>
      </c>
      <c r="BP40" s="1077">
        <v>1.1836953141006002E-8</v>
      </c>
      <c r="BQ40" s="1078">
        <v>1</v>
      </c>
      <c r="BR40" s="1079">
        <v>1.2365959919080913</v>
      </c>
      <c r="BS40" s="1073" t="s">
        <v>3557</v>
      </c>
      <c r="BT40" s="1356"/>
      <c r="BU40" s="1077">
        <v>0</v>
      </c>
      <c r="BV40" s="1078">
        <v>1</v>
      </c>
      <c r="BW40" s="1079">
        <v>1.2365959919080913</v>
      </c>
      <c r="BX40" s="1073" t="s">
        <v>3557</v>
      </c>
      <c r="BY40" s="1077">
        <v>0</v>
      </c>
      <c r="BZ40" s="1078">
        <v>1</v>
      </c>
      <c r="CA40" s="1079">
        <v>1.2365959919080913</v>
      </c>
      <c r="CB40" s="1073" t="s">
        <v>3557</v>
      </c>
      <c r="CC40" s="1356">
        <v>7.2748629242737166E-4</v>
      </c>
      <c r="CD40" s="1356" t="s">
        <v>1542</v>
      </c>
      <c r="CE40" s="1360">
        <v>682.87682908608861</v>
      </c>
      <c r="CF40" s="1356" t="s">
        <v>141</v>
      </c>
      <c r="CG40" s="1357">
        <v>3</v>
      </c>
      <c r="CH40" s="1357">
        <v>0.18</v>
      </c>
      <c r="CI40" s="1358">
        <v>16.666666666666668</v>
      </c>
      <c r="CJ40" s="1041" t="s">
        <v>1825</v>
      </c>
      <c r="CK40" s="1094">
        <v>3</v>
      </c>
      <c r="CL40" s="1094">
        <v>2</v>
      </c>
      <c r="CM40" s="1094">
        <v>1</v>
      </c>
      <c r="CN40" s="1094">
        <v>1</v>
      </c>
      <c r="CO40" s="1094">
        <v>1</v>
      </c>
      <c r="CP40" s="1094">
        <v>3</v>
      </c>
      <c r="CQ40" s="1089">
        <v>9</v>
      </c>
      <c r="CR40" s="1089">
        <v>1.2</v>
      </c>
      <c r="CS40" s="1093">
        <v>1.1150377561073679</v>
      </c>
      <c r="CT40" s="1093">
        <v>1.2365959919080913</v>
      </c>
      <c r="CU40" s="1093" t="s">
        <v>2951</v>
      </c>
      <c r="CV40" s="1095">
        <v>1.1000000000000001</v>
      </c>
      <c r="CW40" s="1095">
        <v>1.02</v>
      </c>
      <c r="CX40" s="1095">
        <v>1</v>
      </c>
      <c r="CY40" s="1095">
        <v>1</v>
      </c>
      <c r="CZ40" s="1095">
        <v>1</v>
      </c>
      <c r="DA40" s="1095">
        <v>1.05</v>
      </c>
      <c r="DC40" s="1351">
        <v>7.2748629242737155E-4</v>
      </c>
      <c r="DD40" s="1352">
        <v>682.87682908608861</v>
      </c>
    </row>
    <row r="41" spans="1:108" ht="12" customHeight="1" outlineLevel="1">
      <c r="A41" s="1045">
        <v>1316</v>
      </c>
      <c r="B41" s="1059" t="s">
        <v>469</v>
      </c>
      <c r="C41" s="1060"/>
      <c r="D41" s="1071" t="s">
        <v>470</v>
      </c>
      <c r="E41" s="1072" t="s">
        <v>352</v>
      </c>
      <c r="F41" s="1073" t="s">
        <v>64</v>
      </c>
      <c r="G41" s="1074" t="s">
        <v>336</v>
      </c>
      <c r="H41" s="1075" t="s">
        <v>352</v>
      </c>
      <c r="I41" s="1075" t="s">
        <v>352</v>
      </c>
      <c r="J41" s="1076">
        <v>1</v>
      </c>
      <c r="K41" s="1074" t="s">
        <v>466</v>
      </c>
      <c r="L41" s="1077">
        <v>0</v>
      </c>
      <c r="M41" s="1078">
        <v>1</v>
      </c>
      <c r="N41" s="1079">
        <v>1.2365959919080913</v>
      </c>
      <c r="O41" s="1073" t="s">
        <v>3557</v>
      </c>
      <c r="P41" s="1077">
        <v>0</v>
      </c>
      <c r="Q41" s="1078">
        <v>1</v>
      </c>
      <c r="R41" s="1079">
        <v>1.2365959919080913</v>
      </c>
      <c r="S41" s="1073" t="s">
        <v>3557</v>
      </c>
      <c r="T41" s="1077">
        <v>0</v>
      </c>
      <c r="U41" s="1078">
        <v>1</v>
      </c>
      <c r="V41" s="1079">
        <v>1.2365959919080913</v>
      </c>
      <c r="W41" s="1073" t="s">
        <v>3557</v>
      </c>
      <c r="X41" s="1077">
        <v>1.6271032546208066E-5</v>
      </c>
      <c r="Y41" s="1078">
        <v>1</v>
      </c>
      <c r="Z41" s="1079">
        <v>1.2365959919080913</v>
      </c>
      <c r="AA41" s="1073" t="s">
        <v>3557</v>
      </c>
      <c r="AB41" s="1077">
        <v>0</v>
      </c>
      <c r="AC41" s="1078">
        <v>1</v>
      </c>
      <c r="AD41" s="1079">
        <v>1.2365959919080913</v>
      </c>
      <c r="AE41" s="1073" t="s">
        <v>3557</v>
      </c>
      <c r="AF41" s="1077">
        <v>0</v>
      </c>
      <c r="AG41" s="1078">
        <v>1</v>
      </c>
      <c r="AH41" s="1079">
        <v>1.2365959919080913</v>
      </c>
      <c r="AI41" s="1073" t="s">
        <v>3557</v>
      </c>
      <c r="AJ41" s="1077">
        <v>0</v>
      </c>
      <c r="AK41" s="1078">
        <v>1</v>
      </c>
      <c r="AL41" s="1079">
        <v>1.2365959919080913</v>
      </c>
      <c r="AM41" s="1073" t="s">
        <v>3557</v>
      </c>
      <c r="AN41" s="1077">
        <v>0</v>
      </c>
      <c r="AO41" s="1078">
        <v>1</v>
      </c>
      <c r="AP41" s="1079">
        <v>1.2365959919080913</v>
      </c>
      <c r="AQ41" s="1073" t="s">
        <v>3557</v>
      </c>
      <c r="AR41" s="1077">
        <v>0</v>
      </c>
      <c r="AS41" s="1078">
        <v>1</v>
      </c>
      <c r="AT41" s="1079">
        <v>1.2365959919080913</v>
      </c>
      <c r="AU41" s="1073" t="s">
        <v>3557</v>
      </c>
      <c r="AV41" s="1077">
        <v>0</v>
      </c>
      <c r="AW41" s="1078">
        <v>1</v>
      </c>
      <c r="AX41" s="1079">
        <v>1.2365959919080913</v>
      </c>
      <c r="AY41" s="1073" t="s">
        <v>3557</v>
      </c>
      <c r="AZ41" s="1077">
        <v>0</v>
      </c>
      <c r="BA41" s="1078">
        <v>1</v>
      </c>
      <c r="BB41" s="1079">
        <v>1.2365959919080913</v>
      </c>
      <c r="BC41" s="1073" t="s">
        <v>3557</v>
      </c>
      <c r="BD41" s="1077">
        <v>0</v>
      </c>
      <c r="BE41" s="1078">
        <v>1</v>
      </c>
      <c r="BF41" s="1079">
        <v>1.2365959919080913</v>
      </c>
      <c r="BG41" s="1073" t="s">
        <v>3557</v>
      </c>
      <c r="BH41" s="1077">
        <v>0</v>
      </c>
      <c r="BI41" s="1078">
        <v>1</v>
      </c>
      <c r="BJ41" s="1079">
        <v>1.2365959919080913</v>
      </c>
      <c r="BK41" s="1073" t="s">
        <v>3557</v>
      </c>
      <c r="BL41" s="1077">
        <v>0</v>
      </c>
      <c r="BM41" s="1078">
        <v>1</v>
      </c>
      <c r="BN41" s="1079">
        <v>1.2365959919080913</v>
      </c>
      <c r="BO41" s="1073" t="s">
        <v>3557</v>
      </c>
      <c r="BP41" s="1077">
        <v>2.3673906282012004E-8</v>
      </c>
      <c r="BQ41" s="1078">
        <v>1</v>
      </c>
      <c r="BR41" s="1079">
        <v>1.2365959919080913</v>
      </c>
      <c r="BS41" s="1073" t="s">
        <v>3557</v>
      </c>
      <c r="BT41" s="1356"/>
      <c r="BU41" s="1077">
        <v>0</v>
      </c>
      <c r="BV41" s="1078">
        <v>1</v>
      </c>
      <c r="BW41" s="1079">
        <v>1.2365959919080913</v>
      </c>
      <c r="BX41" s="1073" t="s">
        <v>3557</v>
      </c>
      <c r="BY41" s="1077">
        <v>0</v>
      </c>
      <c r="BZ41" s="1078">
        <v>1</v>
      </c>
      <c r="CA41" s="1079">
        <v>1.2365959919080913</v>
      </c>
      <c r="CB41" s="1073" t="s">
        <v>3557</v>
      </c>
      <c r="CC41" s="1356">
        <v>1.4549725848547433E-3</v>
      </c>
      <c r="CD41" s="1356" t="s">
        <v>1542</v>
      </c>
      <c r="CE41" s="1360">
        <v>682.87682908608861</v>
      </c>
      <c r="CF41" s="1356" t="s">
        <v>141</v>
      </c>
      <c r="CG41" s="1357">
        <v>3</v>
      </c>
      <c r="CH41" s="1357">
        <v>0.18</v>
      </c>
      <c r="CI41" s="1358">
        <v>16.666666666666668</v>
      </c>
      <c r="CJ41" s="1041" t="s">
        <v>1825</v>
      </c>
      <c r="CK41" s="1094">
        <v>3</v>
      </c>
      <c r="CL41" s="1094">
        <v>2</v>
      </c>
      <c r="CM41" s="1094">
        <v>1</v>
      </c>
      <c r="CN41" s="1094">
        <v>1</v>
      </c>
      <c r="CO41" s="1094">
        <v>1</v>
      </c>
      <c r="CP41" s="1094">
        <v>3</v>
      </c>
      <c r="CQ41" s="1089">
        <v>9</v>
      </c>
      <c r="CR41" s="1089">
        <v>1.2</v>
      </c>
      <c r="CS41" s="1093">
        <v>1.1150377561073679</v>
      </c>
      <c r="CT41" s="1093">
        <v>1.2365959919080913</v>
      </c>
      <c r="CU41" s="1093" t="s">
        <v>2951</v>
      </c>
      <c r="CV41" s="1095">
        <v>1.1000000000000001</v>
      </c>
      <c r="CW41" s="1095">
        <v>1.02</v>
      </c>
      <c r="CX41" s="1095">
        <v>1</v>
      </c>
      <c r="CY41" s="1095">
        <v>1</v>
      </c>
      <c r="CZ41" s="1095">
        <v>1</v>
      </c>
      <c r="DA41" s="1095">
        <v>1.05</v>
      </c>
      <c r="DC41" s="1351">
        <v>1.4549725848547431E-3</v>
      </c>
      <c r="DD41" s="1352">
        <v>682.87682908608861</v>
      </c>
    </row>
    <row r="42" spans="1:108" ht="12" customHeight="1" outlineLevel="1">
      <c r="A42" s="1045">
        <v>1318</v>
      </c>
      <c r="B42" s="1059" t="s">
        <v>469</v>
      </c>
      <c r="C42" s="1060"/>
      <c r="D42" s="1071" t="s">
        <v>470</v>
      </c>
      <c r="E42" s="1072" t="s">
        <v>352</v>
      </c>
      <c r="F42" s="1073" t="s">
        <v>65</v>
      </c>
      <c r="G42" s="1074" t="s">
        <v>336</v>
      </c>
      <c r="H42" s="1075" t="s">
        <v>352</v>
      </c>
      <c r="I42" s="1075" t="s">
        <v>352</v>
      </c>
      <c r="J42" s="1076">
        <v>1</v>
      </c>
      <c r="K42" s="1074" t="s">
        <v>466</v>
      </c>
      <c r="L42" s="1077">
        <v>0</v>
      </c>
      <c r="M42" s="1078">
        <v>1</v>
      </c>
      <c r="N42" s="1079">
        <v>1.2365959919080913</v>
      </c>
      <c r="O42" s="1073" t="s">
        <v>3557</v>
      </c>
      <c r="P42" s="1077">
        <v>0</v>
      </c>
      <c r="Q42" s="1078">
        <v>1</v>
      </c>
      <c r="R42" s="1079">
        <v>1.2365959919080913</v>
      </c>
      <c r="S42" s="1073" t="s">
        <v>3557</v>
      </c>
      <c r="T42" s="1077">
        <v>0</v>
      </c>
      <c r="U42" s="1078">
        <v>1</v>
      </c>
      <c r="V42" s="1079">
        <v>1.2365959919080913</v>
      </c>
      <c r="W42" s="1073" t="s">
        <v>3557</v>
      </c>
      <c r="X42" s="1077">
        <v>0</v>
      </c>
      <c r="Y42" s="1078">
        <v>1</v>
      </c>
      <c r="Z42" s="1079">
        <v>1.2365959919080913</v>
      </c>
      <c r="AA42" s="1073" t="s">
        <v>3557</v>
      </c>
      <c r="AB42" s="1077">
        <v>1.1389722782345648E-5</v>
      </c>
      <c r="AC42" s="1078">
        <v>1</v>
      </c>
      <c r="AD42" s="1079">
        <v>1.2365959919080913</v>
      </c>
      <c r="AE42" s="1073" t="s">
        <v>3557</v>
      </c>
      <c r="AF42" s="1077">
        <v>0</v>
      </c>
      <c r="AG42" s="1078">
        <v>1</v>
      </c>
      <c r="AH42" s="1079">
        <v>1.2365959919080913</v>
      </c>
      <c r="AI42" s="1073" t="s">
        <v>3557</v>
      </c>
      <c r="AJ42" s="1077">
        <v>0</v>
      </c>
      <c r="AK42" s="1078">
        <v>1</v>
      </c>
      <c r="AL42" s="1079">
        <v>1.2365959919080913</v>
      </c>
      <c r="AM42" s="1073" t="s">
        <v>3557</v>
      </c>
      <c r="AN42" s="1077">
        <v>0</v>
      </c>
      <c r="AO42" s="1078">
        <v>1</v>
      </c>
      <c r="AP42" s="1079">
        <v>1.2365959919080913</v>
      </c>
      <c r="AQ42" s="1073" t="s">
        <v>3557</v>
      </c>
      <c r="AR42" s="1077">
        <v>0</v>
      </c>
      <c r="AS42" s="1078">
        <v>1</v>
      </c>
      <c r="AT42" s="1079">
        <v>1.2365959919080913</v>
      </c>
      <c r="AU42" s="1073" t="s">
        <v>3557</v>
      </c>
      <c r="AV42" s="1077">
        <v>0</v>
      </c>
      <c r="AW42" s="1078">
        <v>1</v>
      </c>
      <c r="AX42" s="1079">
        <v>1.2365959919080913</v>
      </c>
      <c r="AY42" s="1073" t="s">
        <v>3557</v>
      </c>
      <c r="AZ42" s="1077">
        <v>0</v>
      </c>
      <c r="BA42" s="1078">
        <v>1</v>
      </c>
      <c r="BB42" s="1079">
        <v>1.2365959919080913</v>
      </c>
      <c r="BC42" s="1073" t="s">
        <v>3557</v>
      </c>
      <c r="BD42" s="1077">
        <v>0</v>
      </c>
      <c r="BE42" s="1078">
        <v>1</v>
      </c>
      <c r="BF42" s="1079">
        <v>1.2365959919080913</v>
      </c>
      <c r="BG42" s="1073" t="s">
        <v>3557</v>
      </c>
      <c r="BH42" s="1077">
        <v>0</v>
      </c>
      <c r="BI42" s="1078">
        <v>1</v>
      </c>
      <c r="BJ42" s="1079">
        <v>1.2365959919080913</v>
      </c>
      <c r="BK42" s="1073" t="s">
        <v>3557</v>
      </c>
      <c r="BL42" s="1077">
        <v>0</v>
      </c>
      <c r="BM42" s="1078">
        <v>1</v>
      </c>
      <c r="BN42" s="1079">
        <v>1.2365959919080913</v>
      </c>
      <c r="BO42" s="1073" t="s">
        <v>3557</v>
      </c>
      <c r="BP42" s="1077">
        <v>7.239657472216767E-7</v>
      </c>
      <c r="BQ42" s="1078">
        <v>1</v>
      </c>
      <c r="BR42" s="1079">
        <v>1.2365959919080913</v>
      </c>
      <c r="BS42" s="1073" t="s">
        <v>3557</v>
      </c>
      <c r="BT42" s="1356"/>
      <c r="BU42" s="1077">
        <v>0</v>
      </c>
      <c r="BV42" s="1078">
        <v>1</v>
      </c>
      <c r="BW42" s="1079">
        <v>1.2365959919080913</v>
      </c>
      <c r="BX42" s="1073" t="s">
        <v>3557</v>
      </c>
      <c r="BY42" s="1077">
        <v>0</v>
      </c>
      <c r="BZ42" s="1078">
        <v>1</v>
      </c>
      <c r="CA42" s="1079">
        <v>1.2365959919080913</v>
      </c>
      <c r="CB42" s="1073" t="s">
        <v>3557</v>
      </c>
      <c r="CC42" s="1356">
        <v>6.356307006381591E-2</v>
      </c>
      <c r="CD42" s="1356" t="s">
        <v>1541</v>
      </c>
      <c r="CE42" s="1360">
        <v>975.53832726584085</v>
      </c>
      <c r="CF42" s="1356" t="s">
        <v>142</v>
      </c>
      <c r="CG42" s="1357">
        <v>3</v>
      </c>
      <c r="CH42" s="1357">
        <v>0.19500000000000001</v>
      </c>
      <c r="CI42" s="1358">
        <v>15.384615384615383</v>
      </c>
      <c r="CJ42" s="1041" t="s">
        <v>1825</v>
      </c>
      <c r="CK42" s="1094">
        <v>3</v>
      </c>
      <c r="CL42" s="1094">
        <v>2</v>
      </c>
      <c r="CM42" s="1094">
        <v>1</v>
      </c>
      <c r="CN42" s="1094">
        <v>1</v>
      </c>
      <c r="CO42" s="1094">
        <v>1</v>
      </c>
      <c r="CP42" s="1094">
        <v>3</v>
      </c>
      <c r="CQ42" s="1089">
        <v>9</v>
      </c>
      <c r="CR42" s="1089">
        <v>1.2</v>
      </c>
      <c r="CS42" s="1093">
        <v>1.1150377561073679</v>
      </c>
      <c r="CT42" s="1093">
        <v>1.2365959919080913</v>
      </c>
      <c r="CU42" s="1093" t="s">
        <v>2951</v>
      </c>
      <c r="CV42" s="1095">
        <v>1.1000000000000001</v>
      </c>
      <c r="CW42" s="1095">
        <v>1.02</v>
      </c>
      <c r="CX42" s="1095">
        <v>1</v>
      </c>
      <c r="CY42" s="1095">
        <v>1</v>
      </c>
      <c r="CZ42" s="1095">
        <v>1</v>
      </c>
      <c r="DA42" s="1095">
        <v>1.05</v>
      </c>
      <c r="DC42" s="1351">
        <v>6.3563070063815924E-2</v>
      </c>
      <c r="DD42" s="1352">
        <v>975.53832726584119</v>
      </c>
    </row>
    <row r="43" spans="1:108" ht="12" customHeight="1" outlineLevel="1">
      <c r="A43" s="1045">
        <v>1320</v>
      </c>
      <c r="B43" s="1059" t="s">
        <v>469</v>
      </c>
      <c r="C43" s="1060"/>
      <c r="D43" s="1071" t="s">
        <v>470</v>
      </c>
      <c r="E43" s="1072" t="s">
        <v>352</v>
      </c>
      <c r="F43" s="1073" t="s">
        <v>66</v>
      </c>
      <c r="G43" s="1074" t="s">
        <v>336</v>
      </c>
      <c r="H43" s="1075" t="s">
        <v>352</v>
      </c>
      <c r="I43" s="1075" t="s">
        <v>352</v>
      </c>
      <c r="J43" s="1076">
        <v>1</v>
      </c>
      <c r="K43" s="1074" t="s">
        <v>466</v>
      </c>
      <c r="L43" s="1077">
        <v>0</v>
      </c>
      <c r="M43" s="1078">
        <v>1</v>
      </c>
      <c r="N43" s="1079">
        <v>1.2365959919080913</v>
      </c>
      <c r="O43" s="1073" t="s">
        <v>3557</v>
      </c>
      <c r="P43" s="1077">
        <v>0</v>
      </c>
      <c r="Q43" s="1078">
        <v>1</v>
      </c>
      <c r="R43" s="1079">
        <v>1.2365959919080913</v>
      </c>
      <c r="S43" s="1073" t="s">
        <v>3557</v>
      </c>
      <c r="T43" s="1077">
        <v>0</v>
      </c>
      <c r="U43" s="1078">
        <v>1</v>
      </c>
      <c r="V43" s="1079">
        <v>1.2365959919080913</v>
      </c>
      <c r="W43" s="1073" t="s">
        <v>3557</v>
      </c>
      <c r="X43" s="1077">
        <v>0</v>
      </c>
      <c r="Y43" s="1078">
        <v>1</v>
      </c>
      <c r="Z43" s="1079">
        <v>1.2365959919080913</v>
      </c>
      <c r="AA43" s="1073" t="s">
        <v>3557</v>
      </c>
      <c r="AB43" s="1077">
        <v>0</v>
      </c>
      <c r="AC43" s="1078">
        <v>1</v>
      </c>
      <c r="AD43" s="1079">
        <v>1.2365959919080913</v>
      </c>
      <c r="AE43" s="1073" t="s">
        <v>3557</v>
      </c>
      <c r="AF43" s="1077">
        <v>1.1389722782345648E-5</v>
      </c>
      <c r="AG43" s="1078">
        <v>1</v>
      </c>
      <c r="AH43" s="1079">
        <v>1.2365959919080913</v>
      </c>
      <c r="AI43" s="1073" t="s">
        <v>3557</v>
      </c>
      <c r="AJ43" s="1077">
        <v>0</v>
      </c>
      <c r="AK43" s="1078">
        <v>1</v>
      </c>
      <c r="AL43" s="1079">
        <v>1.2365959919080913</v>
      </c>
      <c r="AM43" s="1073" t="s">
        <v>3557</v>
      </c>
      <c r="AN43" s="1077">
        <v>0</v>
      </c>
      <c r="AO43" s="1078">
        <v>1</v>
      </c>
      <c r="AP43" s="1079">
        <v>1.2365959919080913</v>
      </c>
      <c r="AQ43" s="1073" t="s">
        <v>3557</v>
      </c>
      <c r="AR43" s="1077">
        <v>0</v>
      </c>
      <c r="AS43" s="1078">
        <v>1</v>
      </c>
      <c r="AT43" s="1079">
        <v>1.2365959919080913</v>
      </c>
      <c r="AU43" s="1073" t="s">
        <v>3557</v>
      </c>
      <c r="AV43" s="1077">
        <v>0</v>
      </c>
      <c r="AW43" s="1078">
        <v>1</v>
      </c>
      <c r="AX43" s="1079">
        <v>1.2365959919080913</v>
      </c>
      <c r="AY43" s="1073" t="s">
        <v>3557</v>
      </c>
      <c r="AZ43" s="1077">
        <v>0</v>
      </c>
      <c r="BA43" s="1078">
        <v>1</v>
      </c>
      <c r="BB43" s="1079">
        <v>1.2365959919080913</v>
      </c>
      <c r="BC43" s="1073" t="s">
        <v>3557</v>
      </c>
      <c r="BD43" s="1077">
        <v>0</v>
      </c>
      <c r="BE43" s="1078">
        <v>1</v>
      </c>
      <c r="BF43" s="1079">
        <v>1.2365959919080913</v>
      </c>
      <c r="BG43" s="1073" t="s">
        <v>3557</v>
      </c>
      <c r="BH43" s="1077">
        <v>0</v>
      </c>
      <c r="BI43" s="1078">
        <v>1</v>
      </c>
      <c r="BJ43" s="1079">
        <v>1.2365959919080913</v>
      </c>
      <c r="BK43" s="1073" t="s">
        <v>3557</v>
      </c>
      <c r="BL43" s="1077">
        <v>0</v>
      </c>
      <c r="BM43" s="1078">
        <v>1</v>
      </c>
      <c r="BN43" s="1079">
        <v>1.2365959919080913</v>
      </c>
      <c r="BO43" s="1073" t="s">
        <v>3557</v>
      </c>
      <c r="BP43" s="1077">
        <v>1.3669912245676376E-6</v>
      </c>
      <c r="BQ43" s="1078">
        <v>1</v>
      </c>
      <c r="BR43" s="1079">
        <v>1.2365959919080913</v>
      </c>
      <c r="BS43" s="1073" t="s">
        <v>3557</v>
      </c>
      <c r="BT43" s="1356"/>
      <c r="BU43" s="1077">
        <v>0</v>
      </c>
      <c r="BV43" s="1078">
        <v>1</v>
      </c>
      <c r="BW43" s="1079">
        <v>1.2365959919080913</v>
      </c>
      <c r="BX43" s="1073" t="s">
        <v>3557</v>
      </c>
      <c r="BY43" s="1077">
        <v>0</v>
      </c>
      <c r="BZ43" s="1078">
        <v>1</v>
      </c>
      <c r="CA43" s="1079">
        <v>1.2365959919080913</v>
      </c>
      <c r="CB43" s="1073" t="s">
        <v>3557</v>
      </c>
      <c r="CC43" s="1356">
        <v>0.12001970993416168</v>
      </c>
      <c r="CD43" s="1356" t="s">
        <v>1541</v>
      </c>
      <c r="CE43" s="1360">
        <v>975.53832726584085</v>
      </c>
      <c r="CF43" s="1356" t="s">
        <v>141</v>
      </c>
      <c r="CG43" s="1357">
        <v>3</v>
      </c>
      <c r="CH43" s="1357">
        <v>0.18</v>
      </c>
      <c r="CI43" s="1358">
        <v>16.666666666666668</v>
      </c>
      <c r="CJ43" s="1041" t="s">
        <v>1825</v>
      </c>
      <c r="CK43" s="1094">
        <v>3</v>
      </c>
      <c r="CL43" s="1094">
        <v>2</v>
      </c>
      <c r="CM43" s="1094">
        <v>1</v>
      </c>
      <c r="CN43" s="1094">
        <v>1</v>
      </c>
      <c r="CO43" s="1094">
        <v>1</v>
      </c>
      <c r="CP43" s="1094">
        <v>3</v>
      </c>
      <c r="CQ43" s="1089">
        <v>9</v>
      </c>
      <c r="CR43" s="1089">
        <v>1.2</v>
      </c>
      <c r="CS43" s="1093">
        <v>1.1150377561073679</v>
      </c>
      <c r="CT43" s="1093">
        <v>1.2365959919080913</v>
      </c>
      <c r="CU43" s="1093" t="s">
        <v>2951</v>
      </c>
      <c r="CV43" s="1095">
        <v>1.1000000000000001</v>
      </c>
      <c r="CW43" s="1095">
        <v>1.02</v>
      </c>
      <c r="CX43" s="1095">
        <v>1</v>
      </c>
      <c r="CY43" s="1095">
        <v>1</v>
      </c>
      <c r="CZ43" s="1095">
        <v>1</v>
      </c>
      <c r="DA43" s="1095">
        <v>1.05</v>
      </c>
      <c r="DC43" s="1351">
        <v>0.12001970993416168</v>
      </c>
      <c r="DD43" s="1352">
        <v>975.53832726584073</v>
      </c>
    </row>
    <row r="44" spans="1:108" ht="12" customHeight="1" outlineLevel="1">
      <c r="A44" s="1045">
        <v>1322</v>
      </c>
      <c r="B44" s="1059" t="s">
        <v>469</v>
      </c>
      <c r="C44" s="1060"/>
      <c r="D44" s="1071" t="s">
        <v>470</v>
      </c>
      <c r="E44" s="1072" t="s">
        <v>352</v>
      </c>
      <c r="F44" s="1073" t="s">
        <v>67</v>
      </c>
      <c r="G44" s="1074" t="s">
        <v>336</v>
      </c>
      <c r="H44" s="1075" t="s">
        <v>352</v>
      </c>
      <c r="I44" s="1075" t="s">
        <v>352</v>
      </c>
      <c r="J44" s="1076">
        <v>1</v>
      </c>
      <c r="K44" s="1074" t="s">
        <v>466</v>
      </c>
      <c r="L44" s="1077">
        <v>0</v>
      </c>
      <c r="M44" s="1078">
        <v>1</v>
      </c>
      <c r="N44" s="1079">
        <v>1.2365959919080913</v>
      </c>
      <c r="O44" s="1073" t="s">
        <v>3557</v>
      </c>
      <c r="P44" s="1077">
        <v>0</v>
      </c>
      <c r="Q44" s="1078">
        <v>1</v>
      </c>
      <c r="R44" s="1079">
        <v>1.2365959919080913</v>
      </c>
      <c r="S44" s="1073" t="s">
        <v>3557</v>
      </c>
      <c r="T44" s="1077">
        <v>0</v>
      </c>
      <c r="U44" s="1078">
        <v>1</v>
      </c>
      <c r="V44" s="1079">
        <v>1.2365959919080913</v>
      </c>
      <c r="W44" s="1073" t="s">
        <v>3557</v>
      </c>
      <c r="X44" s="1077">
        <v>0</v>
      </c>
      <c r="Y44" s="1078">
        <v>1</v>
      </c>
      <c r="Z44" s="1079">
        <v>1.2365959919080913</v>
      </c>
      <c r="AA44" s="1073" t="s">
        <v>3557</v>
      </c>
      <c r="AB44" s="1077">
        <v>0</v>
      </c>
      <c r="AC44" s="1078">
        <v>1</v>
      </c>
      <c r="AD44" s="1079">
        <v>1.2365959919080913</v>
      </c>
      <c r="AE44" s="1073" t="s">
        <v>3557</v>
      </c>
      <c r="AF44" s="1077">
        <v>0</v>
      </c>
      <c r="AG44" s="1078">
        <v>1</v>
      </c>
      <c r="AH44" s="1079">
        <v>1.2365959919080913</v>
      </c>
      <c r="AI44" s="1073" t="s">
        <v>3557</v>
      </c>
      <c r="AJ44" s="1077">
        <v>1.1389722782345648E-5</v>
      </c>
      <c r="AK44" s="1078">
        <v>1</v>
      </c>
      <c r="AL44" s="1079">
        <v>1.2365959919080913</v>
      </c>
      <c r="AM44" s="1073" t="s">
        <v>3557</v>
      </c>
      <c r="AN44" s="1077">
        <v>0</v>
      </c>
      <c r="AO44" s="1078">
        <v>1</v>
      </c>
      <c r="AP44" s="1079">
        <v>1.2365959919080913</v>
      </c>
      <c r="AQ44" s="1073" t="s">
        <v>3557</v>
      </c>
      <c r="AR44" s="1077">
        <v>0</v>
      </c>
      <c r="AS44" s="1078">
        <v>1</v>
      </c>
      <c r="AT44" s="1079">
        <v>1.2365959919080913</v>
      </c>
      <c r="AU44" s="1073" t="s">
        <v>3557</v>
      </c>
      <c r="AV44" s="1077">
        <v>0</v>
      </c>
      <c r="AW44" s="1078">
        <v>1</v>
      </c>
      <c r="AX44" s="1079">
        <v>1.2365959919080913</v>
      </c>
      <c r="AY44" s="1073" t="s">
        <v>3557</v>
      </c>
      <c r="AZ44" s="1077">
        <v>0</v>
      </c>
      <c r="BA44" s="1078">
        <v>1</v>
      </c>
      <c r="BB44" s="1079">
        <v>1.2365959919080913</v>
      </c>
      <c r="BC44" s="1073" t="s">
        <v>3557</v>
      </c>
      <c r="BD44" s="1077">
        <v>0</v>
      </c>
      <c r="BE44" s="1078">
        <v>1</v>
      </c>
      <c r="BF44" s="1079">
        <v>1.2365959919080913</v>
      </c>
      <c r="BG44" s="1073" t="s">
        <v>3557</v>
      </c>
      <c r="BH44" s="1077">
        <v>0</v>
      </c>
      <c r="BI44" s="1078">
        <v>1</v>
      </c>
      <c r="BJ44" s="1079">
        <v>1.2365959919080913</v>
      </c>
      <c r="BK44" s="1073" t="s">
        <v>3557</v>
      </c>
      <c r="BL44" s="1077">
        <v>0</v>
      </c>
      <c r="BM44" s="1078">
        <v>1</v>
      </c>
      <c r="BN44" s="1079">
        <v>1.2365959919080913</v>
      </c>
      <c r="BO44" s="1073" t="s">
        <v>3557</v>
      </c>
      <c r="BP44" s="1077">
        <v>2.0961630750519905E-7</v>
      </c>
      <c r="BQ44" s="1078">
        <v>1</v>
      </c>
      <c r="BR44" s="1079">
        <v>1.2365959919080913</v>
      </c>
      <c r="BS44" s="1073" t="s">
        <v>3557</v>
      </c>
      <c r="BT44" s="1356"/>
      <c r="BU44" s="1077">
        <v>0</v>
      </c>
      <c r="BV44" s="1078">
        <v>1</v>
      </c>
      <c r="BW44" s="1079">
        <v>1.2365959919080913</v>
      </c>
      <c r="BX44" s="1073" t="s">
        <v>3557</v>
      </c>
      <c r="BY44" s="1077">
        <v>0</v>
      </c>
      <c r="BZ44" s="1078">
        <v>1</v>
      </c>
      <c r="CA44" s="1079">
        <v>1.2365959919080913</v>
      </c>
      <c r="CB44" s="1073" t="s">
        <v>3557</v>
      </c>
      <c r="CC44" s="1356">
        <v>1.840398677921376E-2</v>
      </c>
      <c r="CD44" s="1356" t="s">
        <v>1541</v>
      </c>
      <c r="CE44" s="1360">
        <v>975.53832726584085</v>
      </c>
      <c r="CF44" s="1356" t="s">
        <v>142</v>
      </c>
      <c r="CG44" s="1357">
        <v>3</v>
      </c>
      <c r="CH44" s="1357">
        <v>0.19500000000000001</v>
      </c>
      <c r="CI44" s="1358">
        <v>15.384615384615383</v>
      </c>
      <c r="CJ44" s="1041" t="s">
        <v>1825</v>
      </c>
      <c r="CK44" s="1094">
        <v>3</v>
      </c>
      <c r="CL44" s="1094">
        <v>2</v>
      </c>
      <c r="CM44" s="1094">
        <v>1</v>
      </c>
      <c r="CN44" s="1094">
        <v>1</v>
      </c>
      <c r="CO44" s="1094">
        <v>1</v>
      </c>
      <c r="CP44" s="1094">
        <v>3</v>
      </c>
      <c r="CQ44" s="1089">
        <v>9</v>
      </c>
      <c r="CR44" s="1089">
        <v>1.2</v>
      </c>
      <c r="CS44" s="1093">
        <v>1.1150377561073679</v>
      </c>
      <c r="CT44" s="1093">
        <v>1.2365959919080913</v>
      </c>
      <c r="CU44" s="1093" t="s">
        <v>2951</v>
      </c>
      <c r="CV44" s="1095">
        <v>1.1000000000000001</v>
      </c>
      <c r="CW44" s="1095">
        <v>1.02</v>
      </c>
      <c r="CX44" s="1095">
        <v>1</v>
      </c>
      <c r="CY44" s="1095">
        <v>1</v>
      </c>
      <c r="CZ44" s="1095">
        <v>1</v>
      </c>
      <c r="DA44" s="1095">
        <v>1.05</v>
      </c>
      <c r="DC44" s="1351">
        <v>1.840398677921376E-2</v>
      </c>
      <c r="DD44" s="1352">
        <v>975.53832726584096</v>
      </c>
    </row>
    <row r="45" spans="1:108" ht="12" customHeight="1" outlineLevel="1">
      <c r="A45" s="1045">
        <v>1324</v>
      </c>
      <c r="B45" s="1059" t="s">
        <v>469</v>
      </c>
      <c r="C45" s="1060"/>
      <c r="D45" s="1071" t="s">
        <v>470</v>
      </c>
      <c r="E45" s="1072" t="s">
        <v>352</v>
      </c>
      <c r="F45" s="1073" t="s">
        <v>68</v>
      </c>
      <c r="G45" s="1074" t="s">
        <v>336</v>
      </c>
      <c r="H45" s="1075" t="s">
        <v>352</v>
      </c>
      <c r="I45" s="1075" t="s">
        <v>352</v>
      </c>
      <c r="J45" s="1076">
        <v>1</v>
      </c>
      <c r="K45" s="1074" t="s">
        <v>466</v>
      </c>
      <c r="L45" s="1077">
        <v>0</v>
      </c>
      <c r="M45" s="1078">
        <v>1</v>
      </c>
      <c r="N45" s="1079">
        <v>1.2365959919080913</v>
      </c>
      <c r="O45" s="1073" t="s">
        <v>3557</v>
      </c>
      <c r="P45" s="1077">
        <v>0</v>
      </c>
      <c r="Q45" s="1078">
        <v>1</v>
      </c>
      <c r="R45" s="1079">
        <v>1.2365959919080913</v>
      </c>
      <c r="S45" s="1073" t="s">
        <v>3557</v>
      </c>
      <c r="T45" s="1077">
        <v>0</v>
      </c>
      <c r="U45" s="1078">
        <v>1</v>
      </c>
      <c r="V45" s="1079">
        <v>1.2365959919080913</v>
      </c>
      <c r="W45" s="1073" t="s">
        <v>3557</v>
      </c>
      <c r="X45" s="1077">
        <v>0</v>
      </c>
      <c r="Y45" s="1078">
        <v>1</v>
      </c>
      <c r="Z45" s="1079">
        <v>1.2365959919080913</v>
      </c>
      <c r="AA45" s="1073" t="s">
        <v>3557</v>
      </c>
      <c r="AB45" s="1077">
        <v>0</v>
      </c>
      <c r="AC45" s="1078">
        <v>1</v>
      </c>
      <c r="AD45" s="1079">
        <v>1.2365959919080913</v>
      </c>
      <c r="AE45" s="1073" t="s">
        <v>3557</v>
      </c>
      <c r="AF45" s="1077">
        <v>0</v>
      </c>
      <c r="AG45" s="1078">
        <v>1</v>
      </c>
      <c r="AH45" s="1079">
        <v>1.2365959919080913</v>
      </c>
      <c r="AI45" s="1073" t="s">
        <v>3557</v>
      </c>
      <c r="AJ45" s="1077">
        <v>0</v>
      </c>
      <c r="AK45" s="1078">
        <v>1</v>
      </c>
      <c r="AL45" s="1079">
        <v>1.2365959919080913</v>
      </c>
      <c r="AM45" s="1073" t="s">
        <v>3557</v>
      </c>
      <c r="AN45" s="1077">
        <v>1.1389722782345648E-5</v>
      </c>
      <c r="AO45" s="1078">
        <v>1</v>
      </c>
      <c r="AP45" s="1079">
        <v>1.2365959919080913</v>
      </c>
      <c r="AQ45" s="1073" t="s">
        <v>3557</v>
      </c>
      <c r="AR45" s="1077">
        <v>0</v>
      </c>
      <c r="AS45" s="1078">
        <v>1</v>
      </c>
      <c r="AT45" s="1079">
        <v>1.2365959919080913</v>
      </c>
      <c r="AU45" s="1073" t="s">
        <v>3557</v>
      </c>
      <c r="AV45" s="1077">
        <v>0</v>
      </c>
      <c r="AW45" s="1078">
        <v>1</v>
      </c>
      <c r="AX45" s="1079">
        <v>1.2365959919080913</v>
      </c>
      <c r="AY45" s="1073" t="s">
        <v>3557</v>
      </c>
      <c r="AZ45" s="1077">
        <v>0</v>
      </c>
      <c r="BA45" s="1078">
        <v>1</v>
      </c>
      <c r="BB45" s="1079">
        <v>1.2365959919080913</v>
      </c>
      <c r="BC45" s="1073" t="s">
        <v>3557</v>
      </c>
      <c r="BD45" s="1077">
        <v>0</v>
      </c>
      <c r="BE45" s="1078">
        <v>1</v>
      </c>
      <c r="BF45" s="1079">
        <v>1.2365959919080913</v>
      </c>
      <c r="BG45" s="1073" t="s">
        <v>3557</v>
      </c>
      <c r="BH45" s="1077">
        <v>0</v>
      </c>
      <c r="BI45" s="1078">
        <v>1</v>
      </c>
      <c r="BJ45" s="1079">
        <v>1.2365959919080913</v>
      </c>
      <c r="BK45" s="1073" t="s">
        <v>3557</v>
      </c>
      <c r="BL45" s="1077">
        <v>0</v>
      </c>
      <c r="BM45" s="1078">
        <v>1</v>
      </c>
      <c r="BN45" s="1079">
        <v>1.2365959919080913</v>
      </c>
      <c r="BO45" s="1073" t="s">
        <v>3557</v>
      </c>
      <c r="BP45" s="1077">
        <v>3.1689550488279688E-7</v>
      </c>
      <c r="BQ45" s="1078">
        <v>1</v>
      </c>
      <c r="BR45" s="1079">
        <v>1.2365959919080913</v>
      </c>
      <c r="BS45" s="1073" t="s">
        <v>3557</v>
      </c>
      <c r="BT45" s="1356"/>
      <c r="BU45" s="1077">
        <v>0</v>
      </c>
      <c r="BV45" s="1078">
        <v>1</v>
      </c>
      <c r="BW45" s="1079">
        <v>1.2365959919080913</v>
      </c>
      <c r="BX45" s="1073" t="s">
        <v>3557</v>
      </c>
      <c r="BY45" s="1077">
        <v>0</v>
      </c>
      <c r="BZ45" s="1078">
        <v>1</v>
      </c>
      <c r="CA45" s="1079">
        <v>1.2365959919080913</v>
      </c>
      <c r="CB45" s="1073" t="s">
        <v>3557</v>
      </c>
      <c r="CC45" s="1356">
        <v>2.7822933967628499E-2</v>
      </c>
      <c r="CD45" s="1356" t="s">
        <v>1541</v>
      </c>
      <c r="CE45" s="1360">
        <v>975.53832726584085</v>
      </c>
      <c r="CF45" s="1356" t="s">
        <v>142</v>
      </c>
      <c r="CG45" s="1357">
        <v>3</v>
      </c>
      <c r="CH45" s="1357">
        <v>0.19500000000000001</v>
      </c>
      <c r="CI45" s="1358">
        <v>15.384615384615383</v>
      </c>
      <c r="CJ45" s="1041" t="s">
        <v>1825</v>
      </c>
      <c r="CK45" s="1094">
        <v>3</v>
      </c>
      <c r="CL45" s="1094">
        <v>2</v>
      </c>
      <c r="CM45" s="1094">
        <v>1</v>
      </c>
      <c r="CN45" s="1094">
        <v>1</v>
      </c>
      <c r="CO45" s="1094">
        <v>1</v>
      </c>
      <c r="CP45" s="1094">
        <v>3</v>
      </c>
      <c r="CQ45" s="1089">
        <v>9</v>
      </c>
      <c r="CR45" s="1089">
        <v>1.2</v>
      </c>
      <c r="CS45" s="1093">
        <v>1.1150377561073679</v>
      </c>
      <c r="CT45" s="1093">
        <v>1.2365959919080913</v>
      </c>
      <c r="CU45" s="1093" t="s">
        <v>2951</v>
      </c>
      <c r="CV45" s="1095">
        <v>1.1000000000000001</v>
      </c>
      <c r="CW45" s="1095">
        <v>1.02</v>
      </c>
      <c r="CX45" s="1095">
        <v>1</v>
      </c>
      <c r="CY45" s="1095">
        <v>1</v>
      </c>
      <c r="CZ45" s="1095">
        <v>1</v>
      </c>
      <c r="DA45" s="1095">
        <v>1.05</v>
      </c>
      <c r="DC45" s="1351">
        <v>2.7822933967628499E-2</v>
      </c>
      <c r="DD45" s="1352">
        <v>975.53832726584096</v>
      </c>
    </row>
    <row r="46" spans="1:108" ht="12" customHeight="1" outlineLevel="1">
      <c r="A46" s="1045">
        <v>1326</v>
      </c>
      <c r="B46" s="1059" t="s">
        <v>469</v>
      </c>
      <c r="C46" s="1060"/>
      <c r="D46" s="1071" t="s">
        <v>470</v>
      </c>
      <c r="E46" s="1072" t="s">
        <v>352</v>
      </c>
      <c r="F46" s="1073" t="s">
        <v>69</v>
      </c>
      <c r="G46" s="1074" t="s">
        <v>336</v>
      </c>
      <c r="H46" s="1075" t="s">
        <v>352</v>
      </c>
      <c r="I46" s="1075" t="s">
        <v>352</v>
      </c>
      <c r="J46" s="1076">
        <v>1</v>
      </c>
      <c r="K46" s="1074" t="s">
        <v>466</v>
      </c>
      <c r="L46" s="1077">
        <v>0</v>
      </c>
      <c r="M46" s="1078">
        <v>1</v>
      </c>
      <c r="N46" s="1079">
        <v>1.2365959919080913</v>
      </c>
      <c r="O46" s="1073" t="s">
        <v>3557</v>
      </c>
      <c r="P46" s="1077">
        <v>0</v>
      </c>
      <c r="Q46" s="1078">
        <v>1</v>
      </c>
      <c r="R46" s="1079">
        <v>1.2365959919080913</v>
      </c>
      <c r="S46" s="1073" t="s">
        <v>3557</v>
      </c>
      <c r="T46" s="1077">
        <v>0</v>
      </c>
      <c r="U46" s="1078">
        <v>1</v>
      </c>
      <c r="V46" s="1079">
        <v>1.2365959919080913</v>
      </c>
      <c r="W46" s="1073" t="s">
        <v>3557</v>
      </c>
      <c r="X46" s="1077">
        <v>0</v>
      </c>
      <c r="Y46" s="1078">
        <v>1</v>
      </c>
      <c r="Z46" s="1079">
        <v>1.2365959919080913</v>
      </c>
      <c r="AA46" s="1073" t="s">
        <v>3557</v>
      </c>
      <c r="AB46" s="1077">
        <v>0</v>
      </c>
      <c r="AC46" s="1078">
        <v>1</v>
      </c>
      <c r="AD46" s="1079">
        <v>1.2365959919080913</v>
      </c>
      <c r="AE46" s="1073" t="s">
        <v>3557</v>
      </c>
      <c r="AF46" s="1077">
        <v>0</v>
      </c>
      <c r="AG46" s="1078">
        <v>1</v>
      </c>
      <c r="AH46" s="1079">
        <v>1.2365959919080913</v>
      </c>
      <c r="AI46" s="1073" t="s">
        <v>3557</v>
      </c>
      <c r="AJ46" s="1077">
        <v>0</v>
      </c>
      <c r="AK46" s="1078">
        <v>1</v>
      </c>
      <c r="AL46" s="1079">
        <v>1.2365959919080913</v>
      </c>
      <c r="AM46" s="1073" t="s">
        <v>3557</v>
      </c>
      <c r="AN46" s="1077">
        <v>0</v>
      </c>
      <c r="AO46" s="1078">
        <v>1</v>
      </c>
      <c r="AP46" s="1079">
        <v>1.2365959919080913</v>
      </c>
      <c r="AQ46" s="1073" t="s">
        <v>3557</v>
      </c>
      <c r="AR46" s="1077">
        <v>1.1389722782345648E-5</v>
      </c>
      <c r="AS46" s="1078">
        <v>1</v>
      </c>
      <c r="AT46" s="1079">
        <v>1.2365959919080913</v>
      </c>
      <c r="AU46" s="1073" t="s">
        <v>3557</v>
      </c>
      <c r="AV46" s="1077">
        <v>0</v>
      </c>
      <c r="AW46" s="1078">
        <v>1</v>
      </c>
      <c r="AX46" s="1079">
        <v>1.2365959919080913</v>
      </c>
      <c r="AY46" s="1073" t="s">
        <v>3557</v>
      </c>
      <c r="AZ46" s="1077">
        <v>0</v>
      </c>
      <c r="BA46" s="1078">
        <v>1</v>
      </c>
      <c r="BB46" s="1079">
        <v>1.2365959919080913</v>
      </c>
      <c r="BC46" s="1073" t="s">
        <v>3557</v>
      </c>
      <c r="BD46" s="1077">
        <v>0</v>
      </c>
      <c r="BE46" s="1078">
        <v>1</v>
      </c>
      <c r="BF46" s="1079">
        <v>1.2365959919080913</v>
      </c>
      <c r="BG46" s="1073" t="s">
        <v>3557</v>
      </c>
      <c r="BH46" s="1077">
        <v>0</v>
      </c>
      <c r="BI46" s="1078">
        <v>1</v>
      </c>
      <c r="BJ46" s="1079">
        <v>1.2365959919080913</v>
      </c>
      <c r="BK46" s="1073" t="s">
        <v>3557</v>
      </c>
      <c r="BL46" s="1077">
        <v>0</v>
      </c>
      <c r="BM46" s="1078">
        <v>1</v>
      </c>
      <c r="BN46" s="1079">
        <v>1.2365959919080913</v>
      </c>
      <c r="BO46" s="1073" t="s">
        <v>3557</v>
      </c>
      <c r="BP46" s="1077">
        <v>3.9579725143838811E-7</v>
      </c>
      <c r="BQ46" s="1078">
        <v>1</v>
      </c>
      <c r="BR46" s="1079">
        <v>1.2365959919080913</v>
      </c>
      <c r="BS46" s="1073" t="s">
        <v>3557</v>
      </c>
      <c r="BT46" s="1356"/>
      <c r="BU46" s="1077">
        <v>0</v>
      </c>
      <c r="BV46" s="1078">
        <v>1</v>
      </c>
      <c r="BW46" s="1079">
        <v>1.2365959919080913</v>
      </c>
      <c r="BX46" s="1073" t="s">
        <v>3557</v>
      </c>
      <c r="BY46" s="1077">
        <v>0</v>
      </c>
      <c r="BZ46" s="1078">
        <v>1</v>
      </c>
      <c r="CA46" s="1079">
        <v>1.2365959919080913</v>
      </c>
      <c r="CB46" s="1073" t="s">
        <v>3557</v>
      </c>
      <c r="CC46" s="1356">
        <v>3.4750384974416029E-2</v>
      </c>
      <c r="CD46" s="1356" t="s">
        <v>1541</v>
      </c>
      <c r="CE46" s="1360">
        <v>975.53832726584085</v>
      </c>
      <c r="CF46" s="1356" t="s">
        <v>141</v>
      </c>
      <c r="CG46" s="1357">
        <v>3</v>
      </c>
      <c r="CH46" s="1357">
        <v>0.18</v>
      </c>
      <c r="CI46" s="1358">
        <v>16.666666666666668</v>
      </c>
      <c r="CJ46" s="1041" t="s">
        <v>1825</v>
      </c>
      <c r="CK46" s="1094">
        <v>3</v>
      </c>
      <c r="CL46" s="1094">
        <v>2</v>
      </c>
      <c r="CM46" s="1094">
        <v>1</v>
      </c>
      <c r="CN46" s="1094">
        <v>1</v>
      </c>
      <c r="CO46" s="1094">
        <v>1</v>
      </c>
      <c r="CP46" s="1094">
        <v>3</v>
      </c>
      <c r="CQ46" s="1089">
        <v>9</v>
      </c>
      <c r="CR46" s="1089">
        <v>1.2</v>
      </c>
      <c r="CS46" s="1093">
        <v>1.1150377561073679</v>
      </c>
      <c r="CT46" s="1093">
        <v>1.2365959919080913</v>
      </c>
      <c r="CU46" s="1093" t="s">
        <v>2951</v>
      </c>
      <c r="CV46" s="1095">
        <v>1.1000000000000001</v>
      </c>
      <c r="CW46" s="1095">
        <v>1.02</v>
      </c>
      <c r="CX46" s="1095">
        <v>1</v>
      </c>
      <c r="CY46" s="1095">
        <v>1</v>
      </c>
      <c r="CZ46" s="1095">
        <v>1</v>
      </c>
      <c r="DA46" s="1095">
        <v>1.05</v>
      </c>
      <c r="DC46" s="1351">
        <v>3.4750384974416029E-2</v>
      </c>
      <c r="DD46" s="1352">
        <v>975.53832726584073</v>
      </c>
    </row>
    <row r="47" spans="1:108" ht="12" customHeight="1" outlineLevel="1">
      <c r="A47" s="1045">
        <v>1328</v>
      </c>
      <c r="B47" s="1059" t="s">
        <v>469</v>
      </c>
      <c r="C47" s="1060"/>
      <c r="D47" s="1071" t="s">
        <v>470</v>
      </c>
      <c r="E47" s="1072" t="s">
        <v>352</v>
      </c>
      <c r="F47" s="1073" t="s">
        <v>70</v>
      </c>
      <c r="G47" s="1074" t="s">
        <v>336</v>
      </c>
      <c r="H47" s="1075" t="s">
        <v>352</v>
      </c>
      <c r="I47" s="1075" t="s">
        <v>352</v>
      </c>
      <c r="J47" s="1076">
        <v>1</v>
      </c>
      <c r="K47" s="1074" t="s">
        <v>466</v>
      </c>
      <c r="L47" s="1077">
        <v>0</v>
      </c>
      <c r="M47" s="1078">
        <v>1</v>
      </c>
      <c r="N47" s="1079">
        <v>1.2365959919080913</v>
      </c>
      <c r="O47" s="1073" t="s">
        <v>3557</v>
      </c>
      <c r="P47" s="1077">
        <v>0</v>
      </c>
      <c r="Q47" s="1078">
        <v>1</v>
      </c>
      <c r="R47" s="1079">
        <v>1.2365959919080913</v>
      </c>
      <c r="S47" s="1073" t="s">
        <v>3557</v>
      </c>
      <c r="T47" s="1077">
        <v>0</v>
      </c>
      <c r="U47" s="1078">
        <v>1</v>
      </c>
      <c r="V47" s="1079">
        <v>1.2365959919080913</v>
      </c>
      <c r="W47" s="1073" t="s">
        <v>3557</v>
      </c>
      <c r="X47" s="1077">
        <v>0</v>
      </c>
      <c r="Y47" s="1078">
        <v>1</v>
      </c>
      <c r="Z47" s="1079">
        <v>1.2365959919080913</v>
      </c>
      <c r="AA47" s="1073" t="s">
        <v>3557</v>
      </c>
      <c r="AB47" s="1077">
        <v>0</v>
      </c>
      <c r="AC47" s="1078">
        <v>1</v>
      </c>
      <c r="AD47" s="1079">
        <v>1.2365959919080913</v>
      </c>
      <c r="AE47" s="1073" t="s">
        <v>3557</v>
      </c>
      <c r="AF47" s="1077">
        <v>0</v>
      </c>
      <c r="AG47" s="1078">
        <v>1</v>
      </c>
      <c r="AH47" s="1079">
        <v>1.2365959919080913</v>
      </c>
      <c r="AI47" s="1073" t="s">
        <v>3557</v>
      </c>
      <c r="AJ47" s="1077">
        <v>0</v>
      </c>
      <c r="AK47" s="1078">
        <v>1</v>
      </c>
      <c r="AL47" s="1079">
        <v>1.2365959919080913</v>
      </c>
      <c r="AM47" s="1073" t="s">
        <v>3557</v>
      </c>
      <c r="AN47" s="1077">
        <v>0</v>
      </c>
      <c r="AO47" s="1078">
        <v>1</v>
      </c>
      <c r="AP47" s="1079">
        <v>1.2365959919080913</v>
      </c>
      <c r="AQ47" s="1073" t="s">
        <v>3557</v>
      </c>
      <c r="AR47" s="1077">
        <v>0</v>
      </c>
      <c r="AS47" s="1078">
        <v>1</v>
      </c>
      <c r="AT47" s="1079">
        <v>1.2365959919080913</v>
      </c>
      <c r="AU47" s="1073" t="s">
        <v>3557</v>
      </c>
      <c r="AV47" s="1077">
        <v>1.1389722782345648E-5</v>
      </c>
      <c r="AW47" s="1078">
        <v>1</v>
      </c>
      <c r="AX47" s="1079">
        <v>1.2365959919080913</v>
      </c>
      <c r="AY47" s="1073" t="s">
        <v>3557</v>
      </c>
      <c r="AZ47" s="1077">
        <v>0</v>
      </c>
      <c r="BA47" s="1078">
        <v>1</v>
      </c>
      <c r="BB47" s="1079">
        <v>1.2365959919080913</v>
      </c>
      <c r="BC47" s="1073" t="s">
        <v>3557</v>
      </c>
      <c r="BD47" s="1077">
        <v>0</v>
      </c>
      <c r="BE47" s="1078">
        <v>1</v>
      </c>
      <c r="BF47" s="1079">
        <v>1.2365959919080913</v>
      </c>
      <c r="BG47" s="1073" t="s">
        <v>3557</v>
      </c>
      <c r="BH47" s="1077">
        <v>0</v>
      </c>
      <c r="BI47" s="1078">
        <v>1</v>
      </c>
      <c r="BJ47" s="1079">
        <v>1.2365959919080913</v>
      </c>
      <c r="BK47" s="1073" t="s">
        <v>3557</v>
      </c>
      <c r="BL47" s="1077">
        <v>0</v>
      </c>
      <c r="BM47" s="1078">
        <v>1</v>
      </c>
      <c r="BN47" s="1079">
        <v>1.2365959919080913</v>
      </c>
      <c r="BO47" s="1073" t="s">
        <v>3557</v>
      </c>
      <c r="BP47" s="1077">
        <v>5.9836169866068478E-7</v>
      </c>
      <c r="BQ47" s="1078">
        <v>1</v>
      </c>
      <c r="BR47" s="1079">
        <v>1.2365959919080913</v>
      </c>
      <c r="BS47" s="1073" t="s">
        <v>3557</v>
      </c>
      <c r="BT47" s="1356"/>
      <c r="BU47" s="1077">
        <v>0</v>
      </c>
      <c r="BV47" s="1078">
        <v>1</v>
      </c>
      <c r="BW47" s="1079">
        <v>1.2365959919080913</v>
      </c>
      <c r="BX47" s="1073" t="s">
        <v>3557</v>
      </c>
      <c r="BY47" s="1077">
        <v>0</v>
      </c>
      <c r="BZ47" s="1078">
        <v>1</v>
      </c>
      <c r="CA47" s="1079">
        <v>1.2365959919080913</v>
      </c>
      <c r="CB47" s="1073" t="s">
        <v>3557</v>
      </c>
      <c r="CC47" s="1356">
        <v>5.2535229355025234E-2</v>
      </c>
      <c r="CD47" s="1356" t="s">
        <v>1541</v>
      </c>
      <c r="CE47" s="1360">
        <v>975.53832726584085</v>
      </c>
      <c r="CF47" s="1356" t="s">
        <v>141</v>
      </c>
      <c r="CG47" s="1357">
        <v>3</v>
      </c>
      <c r="CH47" s="1357">
        <v>0.18</v>
      </c>
      <c r="CI47" s="1358">
        <v>16.666666666666668</v>
      </c>
      <c r="CJ47" s="1041" t="s">
        <v>1825</v>
      </c>
      <c r="CK47" s="1094">
        <v>3</v>
      </c>
      <c r="CL47" s="1094">
        <v>2</v>
      </c>
      <c r="CM47" s="1094">
        <v>1</v>
      </c>
      <c r="CN47" s="1094">
        <v>1</v>
      </c>
      <c r="CO47" s="1094">
        <v>1</v>
      </c>
      <c r="CP47" s="1094">
        <v>3</v>
      </c>
      <c r="CQ47" s="1089">
        <v>9</v>
      </c>
      <c r="CR47" s="1089">
        <v>1.2</v>
      </c>
      <c r="CS47" s="1093">
        <v>1.1150377561073679</v>
      </c>
      <c r="CT47" s="1093">
        <v>1.2365959919080913</v>
      </c>
      <c r="CU47" s="1093" t="s">
        <v>2951</v>
      </c>
      <c r="CV47" s="1095">
        <v>1.1000000000000001</v>
      </c>
      <c r="CW47" s="1095">
        <v>1.02</v>
      </c>
      <c r="CX47" s="1095">
        <v>1</v>
      </c>
      <c r="CY47" s="1095">
        <v>1</v>
      </c>
      <c r="CZ47" s="1095">
        <v>1</v>
      </c>
      <c r="DA47" s="1095">
        <v>1.05</v>
      </c>
      <c r="DC47" s="1351">
        <v>5.2535229355025241E-2</v>
      </c>
      <c r="DD47" s="1352">
        <v>975.53832726584096</v>
      </c>
    </row>
    <row r="48" spans="1:108" ht="12" customHeight="1" outlineLevel="1">
      <c r="A48" s="1045">
        <v>32076</v>
      </c>
      <c r="B48" s="1059" t="s">
        <v>469</v>
      </c>
      <c r="C48" s="1060"/>
      <c r="D48" s="1071" t="s">
        <v>470</v>
      </c>
      <c r="E48" s="1072" t="s">
        <v>352</v>
      </c>
      <c r="F48" s="1073" t="s">
        <v>55</v>
      </c>
      <c r="G48" s="1074" t="s">
        <v>336</v>
      </c>
      <c r="H48" s="1075" t="s">
        <v>352</v>
      </c>
      <c r="I48" s="1075" t="s">
        <v>352</v>
      </c>
      <c r="J48" s="1076">
        <v>1</v>
      </c>
      <c r="K48" s="1074" t="s">
        <v>466</v>
      </c>
      <c r="L48" s="1077">
        <v>0</v>
      </c>
      <c r="M48" s="1078">
        <v>1</v>
      </c>
      <c r="N48" s="1079">
        <v>1.2365959919080913</v>
      </c>
      <c r="O48" s="1073" t="s">
        <v>3557</v>
      </c>
      <c r="P48" s="1077">
        <v>0</v>
      </c>
      <c r="Q48" s="1078">
        <v>1</v>
      </c>
      <c r="R48" s="1079">
        <v>1.2365959919080913</v>
      </c>
      <c r="S48" s="1073" t="s">
        <v>3557</v>
      </c>
      <c r="T48" s="1077">
        <v>0</v>
      </c>
      <c r="U48" s="1078">
        <v>1</v>
      </c>
      <c r="V48" s="1079">
        <v>1.2365959919080913</v>
      </c>
      <c r="W48" s="1073" t="s">
        <v>3557</v>
      </c>
      <c r="X48" s="1077">
        <v>0</v>
      </c>
      <c r="Y48" s="1078">
        <v>1</v>
      </c>
      <c r="Z48" s="1079">
        <v>1.2365959919080913</v>
      </c>
      <c r="AA48" s="1073" t="s">
        <v>3557</v>
      </c>
      <c r="AB48" s="1077">
        <v>0</v>
      </c>
      <c r="AC48" s="1078">
        <v>1</v>
      </c>
      <c r="AD48" s="1079">
        <v>1.2365959919080913</v>
      </c>
      <c r="AE48" s="1073" t="s">
        <v>3557</v>
      </c>
      <c r="AF48" s="1077">
        <v>0</v>
      </c>
      <c r="AG48" s="1078">
        <v>1</v>
      </c>
      <c r="AH48" s="1079">
        <v>1.2365959919080913</v>
      </c>
      <c r="AI48" s="1073" t="s">
        <v>3557</v>
      </c>
      <c r="AJ48" s="1077">
        <v>0</v>
      </c>
      <c r="AK48" s="1078">
        <v>1</v>
      </c>
      <c r="AL48" s="1079">
        <v>1.2365959919080913</v>
      </c>
      <c r="AM48" s="1073" t="s">
        <v>3557</v>
      </c>
      <c r="AN48" s="1077">
        <v>0</v>
      </c>
      <c r="AO48" s="1078">
        <v>1</v>
      </c>
      <c r="AP48" s="1079">
        <v>1.2365959919080913</v>
      </c>
      <c r="AQ48" s="1073" t="s">
        <v>3557</v>
      </c>
      <c r="AR48" s="1077">
        <v>0</v>
      </c>
      <c r="AS48" s="1078">
        <v>1</v>
      </c>
      <c r="AT48" s="1079">
        <v>1.2365959919080913</v>
      </c>
      <c r="AU48" s="1073" t="s">
        <v>3557</v>
      </c>
      <c r="AV48" s="1077">
        <v>0</v>
      </c>
      <c r="AW48" s="1078">
        <v>1</v>
      </c>
      <c r="AX48" s="1079">
        <v>1.2365959919080913</v>
      </c>
      <c r="AY48" s="1073" t="s">
        <v>3557</v>
      </c>
      <c r="AZ48" s="1077">
        <v>1.1389722782345648E-5</v>
      </c>
      <c r="BA48" s="1078">
        <v>1</v>
      </c>
      <c r="BB48" s="1079">
        <v>1.2365959919080913</v>
      </c>
      <c r="BC48" s="1073" t="s">
        <v>3557</v>
      </c>
      <c r="BD48" s="1077">
        <v>0</v>
      </c>
      <c r="BE48" s="1078">
        <v>1</v>
      </c>
      <c r="BF48" s="1079">
        <v>1.2365959919080913</v>
      </c>
      <c r="BG48" s="1073" t="s">
        <v>3557</v>
      </c>
      <c r="BH48" s="1077">
        <v>0</v>
      </c>
      <c r="BI48" s="1078">
        <v>1</v>
      </c>
      <c r="BJ48" s="1079">
        <v>1.2365959919080913</v>
      </c>
      <c r="BK48" s="1073" t="s">
        <v>3557</v>
      </c>
      <c r="BL48" s="1077">
        <v>0</v>
      </c>
      <c r="BM48" s="1078">
        <v>1</v>
      </c>
      <c r="BN48" s="1079">
        <v>1.2365959919080913</v>
      </c>
      <c r="BO48" s="1073" t="s">
        <v>3557</v>
      </c>
      <c r="BP48" s="1077">
        <v>1.062345371490963E-7</v>
      </c>
      <c r="BQ48" s="1078">
        <v>1</v>
      </c>
      <c r="BR48" s="1079">
        <v>1.2365959919080913</v>
      </c>
      <c r="BS48" s="1073" t="s">
        <v>3557</v>
      </c>
      <c r="BT48" s="1356"/>
      <c r="BU48" s="1077">
        <v>0</v>
      </c>
      <c r="BV48" s="1078">
        <v>1</v>
      </c>
      <c r="BW48" s="1079">
        <v>1.2365959919080913</v>
      </c>
      <c r="BX48" s="1073" t="s">
        <v>3557</v>
      </c>
      <c r="BY48" s="1077">
        <v>0</v>
      </c>
      <c r="BZ48" s="1078">
        <v>1</v>
      </c>
      <c r="CA48" s="1079">
        <v>1.2365959919080913</v>
      </c>
      <c r="CB48" s="1073" t="s">
        <v>3557</v>
      </c>
      <c r="CC48" s="1356">
        <v>9.3272276401461206E-3</v>
      </c>
      <c r="CD48" s="1356" t="s">
        <v>1541</v>
      </c>
      <c r="CE48" s="1360">
        <v>975.53832726584085</v>
      </c>
      <c r="CF48" s="1356" t="s">
        <v>399</v>
      </c>
      <c r="CG48" s="1357">
        <v>3</v>
      </c>
      <c r="CH48" s="1357">
        <v>0.18</v>
      </c>
      <c r="CI48" s="1358">
        <v>16.666666666666668</v>
      </c>
      <c r="CJ48" s="1041" t="s">
        <v>1825</v>
      </c>
      <c r="CK48" s="1094">
        <v>3</v>
      </c>
      <c r="CL48" s="1094">
        <v>2</v>
      </c>
      <c r="CM48" s="1094">
        <v>1</v>
      </c>
      <c r="CN48" s="1094">
        <v>1</v>
      </c>
      <c r="CO48" s="1094">
        <v>1</v>
      </c>
      <c r="CP48" s="1094">
        <v>3</v>
      </c>
      <c r="CQ48" s="1089">
        <v>9</v>
      </c>
      <c r="CR48" s="1089">
        <v>1.2</v>
      </c>
      <c r="CS48" s="1093">
        <v>1.1150377561073679</v>
      </c>
      <c r="CT48" s="1093">
        <v>1.2365959919080913</v>
      </c>
      <c r="CU48" s="1093" t="s">
        <v>2951</v>
      </c>
      <c r="CV48" s="1095">
        <v>1.1000000000000001</v>
      </c>
      <c r="CW48" s="1095">
        <v>1.02</v>
      </c>
      <c r="CX48" s="1095">
        <v>1</v>
      </c>
      <c r="CY48" s="1095">
        <v>1</v>
      </c>
      <c r="CZ48" s="1095">
        <v>1</v>
      </c>
      <c r="DA48" s="1095">
        <v>1.05</v>
      </c>
      <c r="DC48" s="1351">
        <v>9.3272276401461223E-3</v>
      </c>
      <c r="DD48" s="1352">
        <v>975.53832726584119</v>
      </c>
    </row>
    <row r="49" spans="1:108" ht="12" customHeight="1" outlineLevel="1">
      <c r="A49" s="1045" t="s">
        <v>1477</v>
      </c>
      <c r="B49" s="1059" t="s">
        <v>469</v>
      </c>
      <c r="C49" s="1060"/>
      <c r="D49" s="1071" t="s">
        <v>470</v>
      </c>
      <c r="E49" s="1072" t="s">
        <v>352</v>
      </c>
      <c r="F49" s="1073" t="s">
        <v>1476</v>
      </c>
      <c r="G49" s="1074" t="s">
        <v>336</v>
      </c>
      <c r="H49" s="1075" t="s">
        <v>352</v>
      </c>
      <c r="I49" s="1075" t="s">
        <v>352</v>
      </c>
      <c r="J49" s="1076">
        <v>1</v>
      </c>
      <c r="K49" s="1074" t="s">
        <v>466</v>
      </c>
      <c r="L49" s="1077">
        <v>0</v>
      </c>
      <c r="M49" s="1078">
        <v>1</v>
      </c>
      <c r="N49" s="1079">
        <v>1.2365959919080913</v>
      </c>
      <c r="O49" s="1073" t="s">
        <v>3557</v>
      </c>
      <c r="P49" s="1077">
        <v>0</v>
      </c>
      <c r="Q49" s="1078">
        <v>1</v>
      </c>
      <c r="R49" s="1079">
        <v>1.2365959919080913</v>
      </c>
      <c r="S49" s="1073" t="s">
        <v>3557</v>
      </c>
      <c r="T49" s="1077">
        <v>0</v>
      </c>
      <c r="U49" s="1078">
        <v>1</v>
      </c>
      <c r="V49" s="1079">
        <v>1.2365959919080913</v>
      </c>
      <c r="W49" s="1073" t="s">
        <v>3557</v>
      </c>
      <c r="X49" s="1077">
        <v>0</v>
      </c>
      <c r="Y49" s="1078">
        <v>1</v>
      </c>
      <c r="Z49" s="1079">
        <v>1.2365959919080913</v>
      </c>
      <c r="AA49" s="1073" t="s">
        <v>3557</v>
      </c>
      <c r="AB49" s="1077">
        <v>0</v>
      </c>
      <c r="AC49" s="1078">
        <v>1</v>
      </c>
      <c r="AD49" s="1079">
        <v>1.2365959919080913</v>
      </c>
      <c r="AE49" s="1073" t="s">
        <v>3557</v>
      </c>
      <c r="AF49" s="1077">
        <v>0</v>
      </c>
      <c r="AG49" s="1078">
        <v>1</v>
      </c>
      <c r="AH49" s="1079">
        <v>1.2365959919080913</v>
      </c>
      <c r="AI49" s="1073" t="s">
        <v>3557</v>
      </c>
      <c r="AJ49" s="1077">
        <v>0</v>
      </c>
      <c r="AK49" s="1078">
        <v>1</v>
      </c>
      <c r="AL49" s="1079">
        <v>1.2365959919080913</v>
      </c>
      <c r="AM49" s="1073" t="s">
        <v>3557</v>
      </c>
      <c r="AN49" s="1077">
        <v>0</v>
      </c>
      <c r="AO49" s="1078">
        <v>1</v>
      </c>
      <c r="AP49" s="1079">
        <v>1.2365959919080913</v>
      </c>
      <c r="AQ49" s="1073" t="s">
        <v>3557</v>
      </c>
      <c r="AR49" s="1077">
        <v>0</v>
      </c>
      <c r="AS49" s="1078">
        <v>1</v>
      </c>
      <c r="AT49" s="1079">
        <v>1.2365959919080913</v>
      </c>
      <c r="AU49" s="1073" t="s">
        <v>3557</v>
      </c>
      <c r="AV49" s="1077">
        <v>0</v>
      </c>
      <c r="AW49" s="1078">
        <v>1</v>
      </c>
      <c r="AX49" s="1079">
        <v>1.2365959919080913</v>
      </c>
      <c r="AY49" s="1073" t="s">
        <v>3557</v>
      </c>
      <c r="AZ49" s="1077">
        <v>0</v>
      </c>
      <c r="BA49" s="1078">
        <v>1</v>
      </c>
      <c r="BB49" s="1079">
        <v>1.2365959919080913</v>
      </c>
      <c r="BC49" s="1073" t="s">
        <v>3557</v>
      </c>
      <c r="BD49" s="1077">
        <v>1.1389722782345648E-5</v>
      </c>
      <c r="BE49" s="1078">
        <v>1</v>
      </c>
      <c r="BF49" s="1079">
        <v>1.2365959919080913</v>
      </c>
      <c r="BG49" s="1073" t="s">
        <v>3557</v>
      </c>
      <c r="BH49" s="1077">
        <v>0</v>
      </c>
      <c r="BI49" s="1078">
        <v>1</v>
      </c>
      <c r="BJ49" s="1079">
        <v>1.2365959919080913</v>
      </c>
      <c r="BK49" s="1073" t="s">
        <v>3557</v>
      </c>
      <c r="BL49" s="1077">
        <v>0</v>
      </c>
      <c r="BM49" s="1078">
        <v>1</v>
      </c>
      <c r="BN49" s="1079">
        <v>1.2365959919080913</v>
      </c>
      <c r="BO49" s="1073" t="s">
        <v>3557</v>
      </c>
      <c r="BP49" s="1077">
        <v>1.6060414233285799E-7</v>
      </c>
      <c r="BQ49" s="1078">
        <v>1</v>
      </c>
      <c r="BR49" s="1079">
        <v>1.2365959919080913</v>
      </c>
      <c r="BS49" s="1073" t="s">
        <v>3557</v>
      </c>
      <c r="BT49" s="1356"/>
      <c r="BU49" s="1077">
        <v>0</v>
      </c>
      <c r="BV49" s="1078">
        <v>1</v>
      </c>
      <c r="BW49" s="1079">
        <v>1.2365959919080913</v>
      </c>
      <c r="BX49" s="1073" t="s">
        <v>3557</v>
      </c>
      <c r="BY49" s="1077">
        <v>0</v>
      </c>
      <c r="BZ49" s="1078">
        <v>1</v>
      </c>
      <c r="CA49" s="1079">
        <v>1.2365959919080913</v>
      </c>
      <c r="CB49" s="1073" t="s">
        <v>3557</v>
      </c>
      <c r="CC49" s="1356">
        <v>1.4100794672702517E-2</v>
      </c>
      <c r="CD49" s="1356" t="s">
        <v>1541</v>
      </c>
      <c r="CE49" s="1360">
        <v>975.53832726584085</v>
      </c>
      <c r="CF49" s="1356" t="s">
        <v>399</v>
      </c>
      <c r="CG49" s="1357">
        <v>3</v>
      </c>
      <c r="CH49" s="1357">
        <v>0.18</v>
      </c>
      <c r="CI49" s="1358">
        <v>16.666666666666668</v>
      </c>
      <c r="CJ49" s="1041" t="s">
        <v>1825</v>
      </c>
      <c r="CK49" s="1094">
        <v>3</v>
      </c>
      <c r="CL49" s="1094">
        <v>2</v>
      </c>
      <c r="CM49" s="1094">
        <v>1</v>
      </c>
      <c r="CN49" s="1094">
        <v>1</v>
      </c>
      <c r="CO49" s="1094">
        <v>1</v>
      </c>
      <c r="CP49" s="1094">
        <v>3</v>
      </c>
      <c r="CQ49" s="1089">
        <v>9</v>
      </c>
      <c r="CR49" s="1089">
        <v>1.2</v>
      </c>
      <c r="CS49" s="1093">
        <v>1.1150377561073679</v>
      </c>
      <c r="CT49" s="1093">
        <v>1.2365959919080913</v>
      </c>
      <c r="CU49" s="1093" t="s">
        <v>2951</v>
      </c>
      <c r="CV49" s="1095">
        <v>1.1000000000000001</v>
      </c>
      <c r="CW49" s="1095">
        <v>1.02</v>
      </c>
      <c r="CX49" s="1095">
        <v>1</v>
      </c>
      <c r="CY49" s="1095">
        <v>1</v>
      </c>
      <c r="CZ49" s="1095">
        <v>1</v>
      </c>
      <c r="DA49" s="1095">
        <v>1.05</v>
      </c>
      <c r="DC49" s="1351">
        <v>1.4100794672702519E-2</v>
      </c>
      <c r="DD49" s="1352">
        <v>975.53832726584096</v>
      </c>
    </row>
    <row r="50" spans="1:108" ht="12" customHeight="1" outlineLevel="1">
      <c r="A50" s="1045">
        <v>32080</v>
      </c>
      <c r="B50" s="1059" t="s">
        <v>469</v>
      </c>
      <c r="C50" s="1060"/>
      <c r="D50" s="1071" t="s">
        <v>470</v>
      </c>
      <c r="E50" s="1072" t="s">
        <v>352</v>
      </c>
      <c r="F50" s="1073" t="s">
        <v>54</v>
      </c>
      <c r="G50" s="1074" t="s">
        <v>336</v>
      </c>
      <c r="H50" s="1075" t="s">
        <v>352</v>
      </c>
      <c r="I50" s="1075" t="s">
        <v>352</v>
      </c>
      <c r="J50" s="1076">
        <v>1</v>
      </c>
      <c r="K50" s="1074" t="s">
        <v>466</v>
      </c>
      <c r="L50" s="1077">
        <v>0</v>
      </c>
      <c r="M50" s="1078">
        <v>1</v>
      </c>
      <c r="N50" s="1079">
        <v>1.2365959919080913</v>
      </c>
      <c r="O50" s="1073" t="s">
        <v>3557</v>
      </c>
      <c r="P50" s="1077">
        <v>0</v>
      </c>
      <c r="Q50" s="1078">
        <v>1</v>
      </c>
      <c r="R50" s="1079">
        <v>1.2365959919080913</v>
      </c>
      <c r="S50" s="1073" t="s">
        <v>3557</v>
      </c>
      <c r="T50" s="1077">
        <v>0</v>
      </c>
      <c r="U50" s="1078">
        <v>1</v>
      </c>
      <c r="V50" s="1079">
        <v>1.2365959919080913</v>
      </c>
      <c r="W50" s="1073" t="s">
        <v>3557</v>
      </c>
      <c r="X50" s="1077">
        <v>0</v>
      </c>
      <c r="Y50" s="1078">
        <v>1</v>
      </c>
      <c r="Z50" s="1079">
        <v>1.2365959919080913</v>
      </c>
      <c r="AA50" s="1073" t="s">
        <v>3557</v>
      </c>
      <c r="AB50" s="1077">
        <v>0</v>
      </c>
      <c r="AC50" s="1078">
        <v>1</v>
      </c>
      <c r="AD50" s="1079">
        <v>1.2365959919080913</v>
      </c>
      <c r="AE50" s="1073" t="s">
        <v>3557</v>
      </c>
      <c r="AF50" s="1077">
        <v>0</v>
      </c>
      <c r="AG50" s="1078">
        <v>1</v>
      </c>
      <c r="AH50" s="1079">
        <v>1.2365959919080913</v>
      </c>
      <c r="AI50" s="1073" t="s">
        <v>3557</v>
      </c>
      <c r="AJ50" s="1077">
        <v>0</v>
      </c>
      <c r="AK50" s="1078">
        <v>1</v>
      </c>
      <c r="AL50" s="1079">
        <v>1.2365959919080913</v>
      </c>
      <c r="AM50" s="1073" t="s">
        <v>3557</v>
      </c>
      <c r="AN50" s="1077">
        <v>0</v>
      </c>
      <c r="AO50" s="1078">
        <v>1</v>
      </c>
      <c r="AP50" s="1079">
        <v>1.2365959919080913</v>
      </c>
      <c r="AQ50" s="1073" t="s">
        <v>3557</v>
      </c>
      <c r="AR50" s="1077">
        <v>0</v>
      </c>
      <c r="AS50" s="1078">
        <v>1</v>
      </c>
      <c r="AT50" s="1079">
        <v>1.2365959919080913</v>
      </c>
      <c r="AU50" s="1073" t="s">
        <v>3557</v>
      </c>
      <c r="AV50" s="1077">
        <v>0</v>
      </c>
      <c r="AW50" s="1078">
        <v>1</v>
      </c>
      <c r="AX50" s="1079">
        <v>1.2365959919080913</v>
      </c>
      <c r="AY50" s="1073" t="s">
        <v>3557</v>
      </c>
      <c r="AZ50" s="1077">
        <v>0</v>
      </c>
      <c r="BA50" s="1078">
        <v>1</v>
      </c>
      <c r="BB50" s="1079">
        <v>1.2365959919080913</v>
      </c>
      <c r="BC50" s="1073" t="s">
        <v>3557</v>
      </c>
      <c r="BD50" s="1077">
        <v>0</v>
      </c>
      <c r="BE50" s="1078">
        <v>1</v>
      </c>
      <c r="BF50" s="1079">
        <v>1.2365959919080913</v>
      </c>
      <c r="BG50" s="1073" t="s">
        <v>3557</v>
      </c>
      <c r="BH50" s="1077">
        <v>1.1389722782345648E-5</v>
      </c>
      <c r="BI50" s="1078">
        <v>1</v>
      </c>
      <c r="BJ50" s="1079">
        <v>1.2365959919080913</v>
      </c>
      <c r="BK50" s="1073" t="s">
        <v>3557</v>
      </c>
      <c r="BL50" s="1077">
        <v>0</v>
      </c>
      <c r="BM50" s="1078">
        <v>1</v>
      </c>
      <c r="BN50" s="1079">
        <v>1.2365959919080913</v>
      </c>
      <c r="BO50" s="1073" t="s">
        <v>3557</v>
      </c>
      <c r="BP50" s="1077">
        <v>1.3267298714453484E-7</v>
      </c>
      <c r="BQ50" s="1078">
        <v>1</v>
      </c>
      <c r="BR50" s="1079">
        <v>1.2365959919080913</v>
      </c>
      <c r="BS50" s="1073" t="s">
        <v>3557</v>
      </c>
      <c r="BT50" s="1356"/>
      <c r="BU50" s="1077">
        <v>0</v>
      </c>
      <c r="BV50" s="1078">
        <v>1</v>
      </c>
      <c r="BW50" s="1079">
        <v>1.2365959919080913</v>
      </c>
      <c r="BX50" s="1073" t="s">
        <v>3557</v>
      </c>
      <c r="BY50" s="1077">
        <v>0</v>
      </c>
      <c r="BZ50" s="1078">
        <v>1</v>
      </c>
      <c r="CA50" s="1079">
        <v>1.2365959919080913</v>
      </c>
      <c r="CB50" s="1073" t="s">
        <v>3557</v>
      </c>
      <c r="CC50" s="1356">
        <v>1.1648482555710772E-2</v>
      </c>
      <c r="CD50" s="1356" t="s">
        <v>1541</v>
      </c>
      <c r="CE50" s="1360">
        <v>975.53832726584085</v>
      </c>
      <c r="CF50" s="1356" t="s">
        <v>398</v>
      </c>
      <c r="CG50" s="1357">
        <v>3</v>
      </c>
      <c r="CH50" s="1357">
        <v>0.16</v>
      </c>
      <c r="CI50" s="1358">
        <v>18.75</v>
      </c>
      <c r="CJ50" s="1041" t="s">
        <v>1825</v>
      </c>
      <c r="CK50" s="1094">
        <v>3</v>
      </c>
      <c r="CL50" s="1094">
        <v>2</v>
      </c>
      <c r="CM50" s="1094">
        <v>1</v>
      </c>
      <c r="CN50" s="1094">
        <v>1</v>
      </c>
      <c r="CO50" s="1094">
        <v>1</v>
      </c>
      <c r="CP50" s="1094">
        <v>3</v>
      </c>
      <c r="CQ50" s="1089">
        <v>9</v>
      </c>
      <c r="CR50" s="1089">
        <v>1.2</v>
      </c>
      <c r="CS50" s="1093">
        <v>1.1150377561073679</v>
      </c>
      <c r="CT50" s="1093">
        <v>1.2365959919080913</v>
      </c>
      <c r="CU50" s="1093" t="s">
        <v>2951</v>
      </c>
      <c r="CV50" s="1095">
        <v>1.1000000000000001</v>
      </c>
      <c r="CW50" s="1095">
        <v>1.02</v>
      </c>
      <c r="CX50" s="1095">
        <v>1</v>
      </c>
      <c r="CY50" s="1095">
        <v>1</v>
      </c>
      <c r="CZ50" s="1095">
        <v>1</v>
      </c>
      <c r="DA50" s="1095">
        <v>1.05</v>
      </c>
      <c r="DC50" s="1351">
        <v>1.1648482555710774E-2</v>
      </c>
      <c r="DD50" s="1352">
        <v>975.53832726584119</v>
      </c>
    </row>
    <row r="51" spans="1:108" ht="12" customHeight="1" outlineLevel="1">
      <c r="A51" s="1045" t="s">
        <v>1777</v>
      </c>
      <c r="B51" s="1059" t="s">
        <v>469</v>
      </c>
      <c r="C51" s="1060"/>
      <c r="D51" s="1071" t="s">
        <v>470</v>
      </c>
      <c r="E51" s="1072" t="s">
        <v>352</v>
      </c>
      <c r="F51" s="1073" t="s">
        <v>1556</v>
      </c>
      <c r="G51" s="1074" t="s">
        <v>336</v>
      </c>
      <c r="H51" s="1075" t="s">
        <v>352</v>
      </c>
      <c r="I51" s="1075" t="s">
        <v>352</v>
      </c>
      <c r="J51" s="1076">
        <v>1</v>
      </c>
      <c r="K51" s="1074" t="s">
        <v>466</v>
      </c>
      <c r="L51" s="1077">
        <v>0</v>
      </c>
      <c r="M51" s="1078">
        <v>1</v>
      </c>
      <c r="N51" s="1079">
        <v>1.2365959919080913</v>
      </c>
      <c r="O51" s="1073" t="s">
        <v>3557</v>
      </c>
      <c r="P51" s="1077">
        <v>0</v>
      </c>
      <c r="Q51" s="1078">
        <v>1</v>
      </c>
      <c r="R51" s="1079">
        <v>1.2365959919080913</v>
      </c>
      <c r="S51" s="1073" t="s">
        <v>3557</v>
      </c>
      <c r="T51" s="1077">
        <v>0</v>
      </c>
      <c r="U51" s="1078">
        <v>1</v>
      </c>
      <c r="V51" s="1079">
        <v>1.2365959919080913</v>
      </c>
      <c r="W51" s="1073" t="s">
        <v>3557</v>
      </c>
      <c r="X51" s="1077">
        <v>0</v>
      </c>
      <c r="Y51" s="1078">
        <v>1</v>
      </c>
      <c r="Z51" s="1079">
        <v>1.2365959919080913</v>
      </c>
      <c r="AA51" s="1073" t="s">
        <v>3557</v>
      </c>
      <c r="AB51" s="1077">
        <v>0</v>
      </c>
      <c r="AC51" s="1078">
        <v>1</v>
      </c>
      <c r="AD51" s="1079">
        <v>1.2365959919080913</v>
      </c>
      <c r="AE51" s="1073" t="s">
        <v>3557</v>
      </c>
      <c r="AF51" s="1077">
        <v>0</v>
      </c>
      <c r="AG51" s="1078">
        <v>1</v>
      </c>
      <c r="AH51" s="1079">
        <v>1.2365959919080913</v>
      </c>
      <c r="AI51" s="1073" t="s">
        <v>3557</v>
      </c>
      <c r="AJ51" s="1077">
        <v>0</v>
      </c>
      <c r="AK51" s="1078">
        <v>1</v>
      </c>
      <c r="AL51" s="1079">
        <v>1.2365959919080913</v>
      </c>
      <c r="AM51" s="1073" t="s">
        <v>3557</v>
      </c>
      <c r="AN51" s="1077">
        <v>0</v>
      </c>
      <c r="AO51" s="1078">
        <v>1</v>
      </c>
      <c r="AP51" s="1079">
        <v>1.2365959919080913</v>
      </c>
      <c r="AQ51" s="1073" t="s">
        <v>3557</v>
      </c>
      <c r="AR51" s="1077">
        <v>0</v>
      </c>
      <c r="AS51" s="1078">
        <v>1</v>
      </c>
      <c r="AT51" s="1079">
        <v>1.2365959919080913</v>
      </c>
      <c r="AU51" s="1073" t="s">
        <v>3557</v>
      </c>
      <c r="AV51" s="1077">
        <v>0</v>
      </c>
      <c r="AW51" s="1078">
        <v>1</v>
      </c>
      <c r="AX51" s="1079">
        <v>1.2365959919080913</v>
      </c>
      <c r="AY51" s="1073" t="s">
        <v>3557</v>
      </c>
      <c r="AZ51" s="1077">
        <v>0</v>
      </c>
      <c r="BA51" s="1078">
        <v>1</v>
      </c>
      <c r="BB51" s="1079">
        <v>1.2365959919080913</v>
      </c>
      <c r="BC51" s="1073" t="s">
        <v>3557</v>
      </c>
      <c r="BD51" s="1077">
        <v>0</v>
      </c>
      <c r="BE51" s="1078">
        <v>1</v>
      </c>
      <c r="BF51" s="1079">
        <v>1.2365959919080913</v>
      </c>
      <c r="BG51" s="1073" t="s">
        <v>3557</v>
      </c>
      <c r="BH51" s="1077">
        <v>0</v>
      </c>
      <c r="BI51" s="1078">
        <v>1</v>
      </c>
      <c r="BJ51" s="1079">
        <v>1.2365959919080913</v>
      </c>
      <c r="BK51" s="1073" t="s">
        <v>3557</v>
      </c>
      <c r="BL51" s="1077">
        <v>1.1389722782345648E-5</v>
      </c>
      <c r="BM51" s="1078">
        <v>1</v>
      </c>
      <c r="BN51" s="1079">
        <v>1.2365959919080913</v>
      </c>
      <c r="BO51" s="1073" t="s">
        <v>3557</v>
      </c>
      <c r="BP51" s="1077">
        <v>8.7758965470992595E-8</v>
      </c>
      <c r="BQ51" s="1078">
        <v>1</v>
      </c>
      <c r="BR51" s="1079">
        <v>1.2365959919080913</v>
      </c>
      <c r="BS51" s="1073" t="s">
        <v>3557</v>
      </c>
      <c r="BT51" s="1356"/>
      <c r="BU51" s="1077">
        <v>0</v>
      </c>
      <c r="BV51" s="1078">
        <v>1</v>
      </c>
      <c r="BW51" s="1079">
        <v>1.2365959919080913</v>
      </c>
      <c r="BX51" s="1073" t="s">
        <v>3557</v>
      </c>
      <c r="BY51" s="1077">
        <v>0</v>
      </c>
      <c r="BZ51" s="1078">
        <v>1</v>
      </c>
      <c r="CA51" s="1079">
        <v>1.2365959919080913</v>
      </c>
      <c r="CB51" s="1073" t="s">
        <v>3557</v>
      </c>
      <c r="CC51" s="1356">
        <v>7.7051010940337519E-3</v>
      </c>
      <c r="CD51" s="1356" t="s">
        <v>1541</v>
      </c>
      <c r="CE51" s="1360">
        <v>975.53832726584085</v>
      </c>
      <c r="CF51" s="1356" t="s">
        <v>398</v>
      </c>
      <c r="CG51" s="1357">
        <v>3</v>
      </c>
      <c r="CH51" s="1357">
        <v>0.16</v>
      </c>
      <c r="CI51" s="1358">
        <v>18.75</v>
      </c>
      <c r="CJ51" s="1041" t="s">
        <v>1825</v>
      </c>
      <c r="CK51" s="1094">
        <v>3</v>
      </c>
      <c r="CL51" s="1094">
        <v>2</v>
      </c>
      <c r="CM51" s="1094">
        <v>1</v>
      </c>
      <c r="CN51" s="1094">
        <v>1</v>
      </c>
      <c r="CO51" s="1094">
        <v>1</v>
      </c>
      <c r="CP51" s="1094">
        <v>3</v>
      </c>
      <c r="CQ51" s="1089">
        <v>9</v>
      </c>
      <c r="CR51" s="1089">
        <v>1.2</v>
      </c>
      <c r="CS51" s="1093">
        <v>1.1150377561073679</v>
      </c>
      <c r="CT51" s="1093">
        <v>1.2365959919080913</v>
      </c>
      <c r="CU51" s="1093" t="s">
        <v>2951</v>
      </c>
      <c r="CV51" s="1095">
        <v>1.1000000000000001</v>
      </c>
      <c r="CW51" s="1095">
        <v>1.02</v>
      </c>
      <c r="CX51" s="1095">
        <v>1</v>
      </c>
      <c r="CY51" s="1095">
        <v>1</v>
      </c>
      <c r="CZ51" s="1095">
        <v>1</v>
      </c>
      <c r="DA51" s="1095">
        <v>1.05</v>
      </c>
      <c r="DC51" s="1351">
        <v>7.7051010940337519E-3</v>
      </c>
      <c r="DD51" s="1352">
        <v>975.53832726584096</v>
      </c>
    </row>
    <row r="52" spans="1:108" ht="12" customHeight="1" outlineLevel="1">
      <c r="A52" s="1045" t="s">
        <v>1593</v>
      </c>
      <c r="B52" s="1059" t="s">
        <v>469</v>
      </c>
      <c r="C52" s="1060"/>
      <c r="D52" s="1071" t="s">
        <v>470</v>
      </c>
      <c r="E52" s="1072" t="s">
        <v>352</v>
      </c>
      <c r="F52" s="1073" t="s">
        <v>1774</v>
      </c>
      <c r="G52" s="1074" t="s">
        <v>465</v>
      </c>
      <c r="H52" s="1075" t="s">
        <v>352</v>
      </c>
      <c r="I52" s="1075" t="s">
        <v>352</v>
      </c>
      <c r="J52" s="1076">
        <v>1</v>
      </c>
      <c r="K52" s="1074" t="s">
        <v>466</v>
      </c>
      <c r="L52" s="1077">
        <v>0</v>
      </c>
      <c r="M52" s="1078">
        <v>1</v>
      </c>
      <c r="N52" s="1079">
        <v>1.2365959919080913</v>
      </c>
      <c r="O52" s="1073" t="s">
        <v>3557</v>
      </c>
      <c r="P52" s="1077">
        <v>0</v>
      </c>
      <c r="Q52" s="1078">
        <v>1</v>
      </c>
      <c r="R52" s="1079">
        <v>1.2365959919080913</v>
      </c>
      <c r="S52" s="1073" t="s">
        <v>3557</v>
      </c>
      <c r="T52" s="1077">
        <v>0</v>
      </c>
      <c r="U52" s="1078">
        <v>1</v>
      </c>
      <c r="V52" s="1079">
        <v>1.2365959919080913</v>
      </c>
      <c r="W52" s="1073" t="s">
        <v>3557</v>
      </c>
      <c r="X52" s="1077">
        <v>0</v>
      </c>
      <c r="Y52" s="1078">
        <v>1</v>
      </c>
      <c r="Z52" s="1079">
        <v>1.2365959919080913</v>
      </c>
      <c r="AA52" s="1073" t="s">
        <v>3557</v>
      </c>
      <c r="AB52" s="1077">
        <v>0</v>
      </c>
      <c r="AC52" s="1078">
        <v>1</v>
      </c>
      <c r="AD52" s="1079">
        <v>1.2365959919080913</v>
      </c>
      <c r="AE52" s="1073" t="s">
        <v>3557</v>
      </c>
      <c r="AF52" s="1077">
        <v>0</v>
      </c>
      <c r="AG52" s="1078">
        <v>1</v>
      </c>
      <c r="AH52" s="1079">
        <v>1.2365959919080913</v>
      </c>
      <c r="AI52" s="1073" t="s">
        <v>3557</v>
      </c>
      <c r="AJ52" s="1077">
        <v>0</v>
      </c>
      <c r="AK52" s="1078">
        <v>1</v>
      </c>
      <c r="AL52" s="1079">
        <v>1.2365959919080913</v>
      </c>
      <c r="AM52" s="1073" t="s">
        <v>3557</v>
      </c>
      <c r="AN52" s="1077">
        <v>0</v>
      </c>
      <c r="AO52" s="1078">
        <v>1</v>
      </c>
      <c r="AP52" s="1079">
        <v>1.2365959919080913</v>
      </c>
      <c r="AQ52" s="1073" t="s">
        <v>3557</v>
      </c>
      <c r="AR52" s="1077">
        <v>0</v>
      </c>
      <c r="AS52" s="1078">
        <v>1</v>
      </c>
      <c r="AT52" s="1079">
        <v>1.2365959919080913</v>
      </c>
      <c r="AU52" s="1073" t="s">
        <v>3557</v>
      </c>
      <c r="AV52" s="1077">
        <v>0</v>
      </c>
      <c r="AW52" s="1078">
        <v>1</v>
      </c>
      <c r="AX52" s="1079">
        <v>1.2365959919080913</v>
      </c>
      <c r="AY52" s="1073" t="s">
        <v>3557</v>
      </c>
      <c r="AZ52" s="1077">
        <v>0</v>
      </c>
      <c r="BA52" s="1078">
        <v>1</v>
      </c>
      <c r="BB52" s="1079">
        <v>1.2365959919080913</v>
      </c>
      <c r="BC52" s="1073" t="s">
        <v>3557</v>
      </c>
      <c r="BD52" s="1077">
        <v>0</v>
      </c>
      <c r="BE52" s="1078">
        <v>1</v>
      </c>
      <c r="BF52" s="1079">
        <v>1.2365959919080913</v>
      </c>
      <c r="BG52" s="1073" t="s">
        <v>3557</v>
      </c>
      <c r="BH52" s="1077">
        <v>0</v>
      </c>
      <c r="BI52" s="1078">
        <v>1</v>
      </c>
      <c r="BJ52" s="1079">
        <v>1.2365959919080913</v>
      </c>
      <c r="BK52" s="1073" t="s">
        <v>3557</v>
      </c>
      <c r="BL52" s="1077">
        <v>0</v>
      </c>
      <c r="BM52" s="1078">
        <v>1</v>
      </c>
      <c r="BN52" s="1079">
        <v>1.2365959919080913</v>
      </c>
      <c r="BO52" s="1073" t="s">
        <v>3557</v>
      </c>
      <c r="BP52" s="1077">
        <v>1.3856678758577779E-8</v>
      </c>
      <c r="BQ52" s="1078">
        <v>1</v>
      </c>
      <c r="BR52" s="1079">
        <v>1.2365959919080913</v>
      </c>
      <c r="BS52" s="1073" t="s">
        <v>3557</v>
      </c>
      <c r="BT52" s="1356"/>
      <c r="BU52" s="1077">
        <v>0</v>
      </c>
      <c r="BV52" s="1078">
        <v>1</v>
      </c>
      <c r="BW52" s="1079">
        <v>1.2365959919080913</v>
      </c>
      <c r="BX52" s="1073" t="s">
        <v>3557</v>
      </c>
      <c r="BY52" s="1077">
        <v>0</v>
      </c>
      <c r="BZ52" s="1078">
        <v>1</v>
      </c>
      <c r="CA52" s="1079">
        <v>1.2365959919080913</v>
      </c>
      <c r="CB52" s="1073" t="s">
        <v>3557</v>
      </c>
      <c r="CC52" s="1356">
        <v>1.2165949095842767E-3</v>
      </c>
      <c r="CD52" s="1356" t="s">
        <v>1541</v>
      </c>
      <c r="CE52" s="1360">
        <v>975.53832726584085</v>
      </c>
      <c r="CF52" s="1356" t="s">
        <v>1779</v>
      </c>
      <c r="CG52" s="1357">
        <v>3</v>
      </c>
      <c r="CH52" s="1357">
        <v>0.1</v>
      </c>
      <c r="CI52" s="1358">
        <v>30</v>
      </c>
      <c r="CJ52" s="1041" t="s">
        <v>1825</v>
      </c>
      <c r="CK52" s="1094">
        <v>3</v>
      </c>
      <c r="CL52" s="1094">
        <v>2</v>
      </c>
      <c r="CM52" s="1094">
        <v>1</v>
      </c>
      <c r="CN52" s="1094">
        <v>1</v>
      </c>
      <c r="CO52" s="1094">
        <v>1</v>
      </c>
      <c r="CP52" s="1094">
        <v>3</v>
      </c>
      <c r="CQ52" s="1089">
        <v>9</v>
      </c>
      <c r="CR52" s="1089">
        <v>1.2</v>
      </c>
      <c r="CS52" s="1093">
        <v>1.1150377561073679</v>
      </c>
      <c r="CT52" s="1093">
        <v>1.2365959919080913</v>
      </c>
      <c r="CU52" s="1093" t="s">
        <v>2951</v>
      </c>
      <c r="CV52" s="1095">
        <v>1.1000000000000001</v>
      </c>
      <c r="CW52" s="1095">
        <v>1.02</v>
      </c>
      <c r="CX52" s="1095">
        <v>1</v>
      </c>
      <c r="CY52" s="1095">
        <v>1</v>
      </c>
      <c r="CZ52" s="1095">
        <v>1</v>
      </c>
      <c r="DA52" s="1095">
        <v>1.05</v>
      </c>
      <c r="DC52" s="1351">
        <v>1.2165949095842767E-3</v>
      </c>
      <c r="DD52" s="1352">
        <v>975.53832726584096</v>
      </c>
    </row>
    <row r="53" spans="1:108" ht="12" customHeight="1" outlineLevel="1">
      <c r="A53" s="1045" t="s">
        <v>1594</v>
      </c>
      <c r="B53" s="1059" t="s">
        <v>469</v>
      </c>
      <c r="C53" s="1060"/>
      <c r="D53" s="1071" t="s">
        <v>470</v>
      </c>
      <c r="E53" s="1072" t="s">
        <v>352</v>
      </c>
      <c r="F53" s="1073" t="s">
        <v>1775</v>
      </c>
      <c r="G53" s="1074" t="s">
        <v>465</v>
      </c>
      <c r="H53" s="1075" t="s">
        <v>352</v>
      </c>
      <c r="I53" s="1075" t="s">
        <v>352</v>
      </c>
      <c r="J53" s="1076">
        <v>1</v>
      </c>
      <c r="K53" s="1074" t="s">
        <v>466</v>
      </c>
      <c r="L53" s="1077">
        <v>0</v>
      </c>
      <c r="M53" s="1078">
        <v>1</v>
      </c>
      <c r="N53" s="1079">
        <v>1.2365959919080913</v>
      </c>
      <c r="O53" s="1073" t="s">
        <v>3557</v>
      </c>
      <c r="P53" s="1077">
        <v>0</v>
      </c>
      <c r="Q53" s="1078">
        <v>1</v>
      </c>
      <c r="R53" s="1079">
        <v>1.2365959919080913</v>
      </c>
      <c r="S53" s="1073" t="s">
        <v>3557</v>
      </c>
      <c r="T53" s="1077">
        <v>0</v>
      </c>
      <c r="U53" s="1078">
        <v>1</v>
      </c>
      <c r="V53" s="1079">
        <v>1.2365959919080913</v>
      </c>
      <c r="W53" s="1073" t="s">
        <v>3557</v>
      </c>
      <c r="X53" s="1077">
        <v>0</v>
      </c>
      <c r="Y53" s="1078">
        <v>1</v>
      </c>
      <c r="Z53" s="1079">
        <v>1.2365959919080913</v>
      </c>
      <c r="AA53" s="1073" t="s">
        <v>3557</v>
      </c>
      <c r="AB53" s="1077">
        <v>0</v>
      </c>
      <c r="AC53" s="1078">
        <v>1</v>
      </c>
      <c r="AD53" s="1079">
        <v>1.2365959919080913</v>
      </c>
      <c r="AE53" s="1073" t="s">
        <v>3557</v>
      </c>
      <c r="AF53" s="1077">
        <v>0</v>
      </c>
      <c r="AG53" s="1078">
        <v>1</v>
      </c>
      <c r="AH53" s="1079">
        <v>1.2365959919080913</v>
      </c>
      <c r="AI53" s="1073" t="s">
        <v>3557</v>
      </c>
      <c r="AJ53" s="1077">
        <v>0</v>
      </c>
      <c r="AK53" s="1078">
        <v>1</v>
      </c>
      <c r="AL53" s="1079">
        <v>1.2365959919080913</v>
      </c>
      <c r="AM53" s="1073" t="s">
        <v>3557</v>
      </c>
      <c r="AN53" s="1077">
        <v>0</v>
      </c>
      <c r="AO53" s="1078">
        <v>1</v>
      </c>
      <c r="AP53" s="1079">
        <v>1.2365959919080913</v>
      </c>
      <c r="AQ53" s="1073" t="s">
        <v>3557</v>
      </c>
      <c r="AR53" s="1077">
        <v>0</v>
      </c>
      <c r="AS53" s="1078">
        <v>1</v>
      </c>
      <c r="AT53" s="1079">
        <v>1.2365959919080913</v>
      </c>
      <c r="AU53" s="1073" t="s">
        <v>3557</v>
      </c>
      <c r="AV53" s="1077">
        <v>0</v>
      </c>
      <c r="AW53" s="1078">
        <v>1</v>
      </c>
      <c r="AX53" s="1079">
        <v>1.2365959919080913</v>
      </c>
      <c r="AY53" s="1073" t="s">
        <v>3557</v>
      </c>
      <c r="AZ53" s="1077">
        <v>0</v>
      </c>
      <c r="BA53" s="1078">
        <v>1</v>
      </c>
      <c r="BB53" s="1079">
        <v>1.2365959919080913</v>
      </c>
      <c r="BC53" s="1073" t="s">
        <v>3557</v>
      </c>
      <c r="BD53" s="1077">
        <v>0</v>
      </c>
      <c r="BE53" s="1078">
        <v>1</v>
      </c>
      <c r="BF53" s="1079">
        <v>1.2365959919080913</v>
      </c>
      <c r="BG53" s="1073" t="s">
        <v>3557</v>
      </c>
      <c r="BH53" s="1077">
        <v>0</v>
      </c>
      <c r="BI53" s="1078">
        <v>1</v>
      </c>
      <c r="BJ53" s="1079">
        <v>1.2365959919080913</v>
      </c>
      <c r="BK53" s="1073" t="s">
        <v>3557</v>
      </c>
      <c r="BL53" s="1077">
        <v>0</v>
      </c>
      <c r="BM53" s="1078">
        <v>1</v>
      </c>
      <c r="BN53" s="1079">
        <v>1.2365959919080913</v>
      </c>
      <c r="BO53" s="1073" t="s">
        <v>3557</v>
      </c>
      <c r="BP53" s="1077">
        <v>2.0948366391242345E-8</v>
      </c>
      <c r="BQ53" s="1078">
        <v>1</v>
      </c>
      <c r="BR53" s="1079">
        <v>1.2365959919080913</v>
      </c>
      <c r="BS53" s="1073" t="s">
        <v>3557</v>
      </c>
      <c r="BT53" s="1356"/>
      <c r="BU53" s="1077">
        <v>0</v>
      </c>
      <c r="BV53" s="1078">
        <v>1</v>
      </c>
      <c r="BW53" s="1079">
        <v>1.2365959919080913</v>
      </c>
      <c r="BX53" s="1073" t="s">
        <v>3557</v>
      </c>
      <c r="BY53" s="1077">
        <v>0</v>
      </c>
      <c r="BZ53" s="1078">
        <v>1</v>
      </c>
      <c r="CA53" s="1079">
        <v>1.2365959919080913</v>
      </c>
      <c r="CB53" s="1073" t="s">
        <v>3557</v>
      </c>
      <c r="CC53" s="1356">
        <v>1.8392340877438063E-3</v>
      </c>
      <c r="CD53" s="1356" t="s">
        <v>1541</v>
      </c>
      <c r="CE53" s="1360">
        <v>975.53832726584085</v>
      </c>
      <c r="CF53" s="1356" t="s">
        <v>1779</v>
      </c>
      <c r="CG53" s="1357">
        <v>3</v>
      </c>
      <c r="CH53" s="1357">
        <v>0.1</v>
      </c>
      <c r="CI53" s="1358">
        <v>30</v>
      </c>
      <c r="CJ53" s="1041" t="s">
        <v>1825</v>
      </c>
      <c r="CK53" s="1094">
        <v>3</v>
      </c>
      <c r="CL53" s="1094">
        <v>2</v>
      </c>
      <c r="CM53" s="1094">
        <v>1</v>
      </c>
      <c r="CN53" s="1094">
        <v>1</v>
      </c>
      <c r="CO53" s="1094">
        <v>1</v>
      </c>
      <c r="CP53" s="1094">
        <v>3</v>
      </c>
      <c r="CQ53" s="1089">
        <v>9</v>
      </c>
      <c r="CR53" s="1089">
        <v>1.2</v>
      </c>
      <c r="CS53" s="1093">
        <v>1.1150377561073679</v>
      </c>
      <c r="CT53" s="1093">
        <v>1.2365959919080913</v>
      </c>
      <c r="CU53" s="1093" t="s">
        <v>2951</v>
      </c>
      <c r="CV53" s="1095">
        <v>1.1000000000000001</v>
      </c>
      <c r="CW53" s="1095">
        <v>1.02</v>
      </c>
      <c r="CX53" s="1095">
        <v>1</v>
      </c>
      <c r="CY53" s="1095">
        <v>1</v>
      </c>
      <c r="CZ53" s="1095">
        <v>1</v>
      </c>
      <c r="DA53" s="1095">
        <v>1.05</v>
      </c>
      <c r="DC53" s="1351">
        <v>1.8392340877438065E-3</v>
      </c>
      <c r="DD53" s="1352">
        <v>975.53832726584096</v>
      </c>
    </row>
    <row r="54" spans="1:108" ht="12" customHeight="1" outlineLevel="1">
      <c r="A54" s="1045">
        <v>32130</v>
      </c>
      <c r="B54" s="1059" t="s">
        <v>469</v>
      </c>
      <c r="C54" s="1060"/>
      <c r="D54" s="1071" t="s">
        <v>470</v>
      </c>
      <c r="E54" s="1072" t="s">
        <v>352</v>
      </c>
      <c r="F54" s="1073" t="s">
        <v>3504</v>
      </c>
      <c r="G54" s="1074" t="s">
        <v>336</v>
      </c>
      <c r="H54" s="1075" t="s">
        <v>352</v>
      </c>
      <c r="I54" s="1075" t="s">
        <v>352</v>
      </c>
      <c r="J54" s="1076">
        <v>1</v>
      </c>
      <c r="K54" s="1074" t="s">
        <v>466</v>
      </c>
      <c r="L54" s="1077">
        <v>0</v>
      </c>
      <c r="M54" s="1078">
        <v>1</v>
      </c>
      <c r="N54" s="1079">
        <v>1.2365959919080913</v>
      </c>
      <c r="O54" s="1073" t="s">
        <v>3557</v>
      </c>
      <c r="P54" s="1077">
        <v>0</v>
      </c>
      <c r="Q54" s="1078">
        <v>1</v>
      </c>
      <c r="R54" s="1079">
        <v>1.2365959919080913</v>
      </c>
      <c r="S54" s="1073" t="s">
        <v>3557</v>
      </c>
      <c r="T54" s="1077">
        <v>0</v>
      </c>
      <c r="U54" s="1078">
        <v>1</v>
      </c>
      <c r="V54" s="1079">
        <v>1.2365959919080913</v>
      </c>
      <c r="W54" s="1073" t="s">
        <v>3557</v>
      </c>
      <c r="X54" s="1077">
        <v>0</v>
      </c>
      <c r="Y54" s="1078">
        <v>1</v>
      </c>
      <c r="Z54" s="1079">
        <v>1.2365959919080913</v>
      </c>
      <c r="AA54" s="1073" t="s">
        <v>3557</v>
      </c>
      <c r="AB54" s="1077">
        <v>0</v>
      </c>
      <c r="AC54" s="1078">
        <v>1</v>
      </c>
      <c r="AD54" s="1079">
        <v>1.2365959919080913</v>
      </c>
      <c r="AE54" s="1073" t="s">
        <v>3557</v>
      </c>
      <c r="AF54" s="1077">
        <v>0</v>
      </c>
      <c r="AG54" s="1078">
        <v>1</v>
      </c>
      <c r="AH54" s="1079">
        <v>1.2365959919080913</v>
      </c>
      <c r="AI54" s="1073" t="s">
        <v>3557</v>
      </c>
      <c r="AJ54" s="1077">
        <v>0</v>
      </c>
      <c r="AK54" s="1078">
        <v>1</v>
      </c>
      <c r="AL54" s="1079">
        <v>1.2365959919080913</v>
      </c>
      <c r="AM54" s="1073" t="s">
        <v>3557</v>
      </c>
      <c r="AN54" s="1077">
        <v>0</v>
      </c>
      <c r="AO54" s="1078">
        <v>1</v>
      </c>
      <c r="AP54" s="1079">
        <v>1.2365959919080913</v>
      </c>
      <c r="AQ54" s="1073" t="s">
        <v>3557</v>
      </c>
      <c r="AR54" s="1077">
        <v>0</v>
      </c>
      <c r="AS54" s="1078">
        <v>1</v>
      </c>
      <c r="AT54" s="1079">
        <v>1.2365959919080913</v>
      </c>
      <c r="AU54" s="1073" t="s">
        <v>3557</v>
      </c>
      <c r="AV54" s="1077">
        <v>0</v>
      </c>
      <c r="AW54" s="1078">
        <v>1</v>
      </c>
      <c r="AX54" s="1079">
        <v>1.2365959919080913</v>
      </c>
      <c r="AY54" s="1073" t="s">
        <v>3557</v>
      </c>
      <c r="AZ54" s="1077">
        <v>0</v>
      </c>
      <c r="BA54" s="1078">
        <v>1</v>
      </c>
      <c r="BB54" s="1079">
        <v>1.2365959919080913</v>
      </c>
      <c r="BC54" s="1073" t="s">
        <v>3557</v>
      </c>
      <c r="BD54" s="1077">
        <v>0</v>
      </c>
      <c r="BE54" s="1078">
        <v>1</v>
      </c>
      <c r="BF54" s="1079">
        <v>1.2365959919080913</v>
      </c>
      <c r="BG54" s="1073" t="s">
        <v>3557</v>
      </c>
      <c r="BH54" s="1077">
        <v>0</v>
      </c>
      <c r="BI54" s="1078">
        <v>1</v>
      </c>
      <c r="BJ54" s="1079">
        <v>1.2365959919080913</v>
      </c>
      <c r="BK54" s="1073" t="s">
        <v>3557</v>
      </c>
      <c r="BL54" s="1077">
        <v>0</v>
      </c>
      <c r="BM54" s="1078">
        <v>1</v>
      </c>
      <c r="BN54" s="1079">
        <v>1.2365959919080913</v>
      </c>
      <c r="BO54" s="1073" t="s">
        <v>3557</v>
      </c>
      <c r="BP54" s="1077">
        <v>0</v>
      </c>
      <c r="BQ54" s="1078">
        <v>1</v>
      </c>
      <c r="BR54" s="1079">
        <v>1.2365959919080913</v>
      </c>
      <c r="BS54" s="1073" t="s">
        <v>3557</v>
      </c>
      <c r="BT54" s="1356"/>
      <c r="BU54" s="1077">
        <v>1.1389722782345648E-5</v>
      </c>
      <c r="BV54" s="1078">
        <v>1</v>
      </c>
      <c r="BW54" s="1079">
        <v>1.2365959919080913</v>
      </c>
      <c r="BX54" s="1073" t="s">
        <v>3557</v>
      </c>
      <c r="BY54" s="1077">
        <v>0</v>
      </c>
      <c r="BZ54" s="1078">
        <v>1</v>
      </c>
      <c r="CA54" s="1079">
        <v>1.2365959919080913</v>
      </c>
      <c r="CB54" s="1073" t="s">
        <v>3557</v>
      </c>
      <c r="CC54" s="1356">
        <v>0</v>
      </c>
      <c r="CD54" s="1356" t="s">
        <v>1541</v>
      </c>
      <c r="CE54" s="1360">
        <v>975.53832726584085</v>
      </c>
      <c r="CF54" s="1356" t="s">
        <v>680</v>
      </c>
      <c r="CG54" s="1357">
        <v>3</v>
      </c>
      <c r="CH54" s="1357">
        <v>6.4500000000000002E-2</v>
      </c>
      <c r="CI54" s="1358">
        <v>46.511627906976742</v>
      </c>
      <c r="CJ54" s="1041" t="s">
        <v>1825</v>
      </c>
      <c r="CK54" s="1094">
        <v>3</v>
      </c>
      <c r="CL54" s="1094">
        <v>2</v>
      </c>
      <c r="CM54" s="1094">
        <v>1</v>
      </c>
      <c r="CN54" s="1094">
        <v>1</v>
      </c>
      <c r="CO54" s="1094">
        <v>1</v>
      </c>
      <c r="CP54" s="1094">
        <v>3</v>
      </c>
      <c r="CQ54" s="1089">
        <v>9</v>
      </c>
      <c r="CR54" s="1089">
        <v>1.2</v>
      </c>
      <c r="CS54" s="1093">
        <v>1.1150377561073679</v>
      </c>
      <c r="CT54" s="1093">
        <v>1.2365959919080913</v>
      </c>
      <c r="CU54" s="1093" t="s">
        <v>2951</v>
      </c>
      <c r="CV54" s="1095">
        <v>1.1000000000000001</v>
      </c>
      <c r="CW54" s="1095">
        <v>1.02</v>
      </c>
      <c r="CX54" s="1095">
        <v>1</v>
      </c>
      <c r="CY54" s="1095">
        <v>1</v>
      </c>
      <c r="CZ54" s="1095">
        <v>1</v>
      </c>
      <c r="DA54" s="1095">
        <v>1.05</v>
      </c>
      <c r="DC54" s="1351"/>
    </row>
    <row r="55" spans="1:108" ht="12" customHeight="1" outlineLevel="1">
      <c r="A55" s="1045">
        <v>32131</v>
      </c>
      <c r="B55" s="1059" t="s">
        <v>469</v>
      </c>
      <c r="C55" s="1060"/>
      <c r="D55" s="1071" t="s">
        <v>470</v>
      </c>
      <c r="E55" s="1072" t="s">
        <v>352</v>
      </c>
      <c r="F55" s="1073" t="s">
        <v>3505</v>
      </c>
      <c r="G55" s="1074" t="s">
        <v>336</v>
      </c>
      <c r="H55" s="1075" t="s">
        <v>352</v>
      </c>
      <c r="I55" s="1075" t="s">
        <v>352</v>
      </c>
      <c r="J55" s="1076">
        <v>1</v>
      </c>
      <c r="K55" s="1074" t="s">
        <v>466</v>
      </c>
      <c r="L55" s="1077">
        <v>0</v>
      </c>
      <c r="M55" s="1078">
        <v>1</v>
      </c>
      <c r="N55" s="1079">
        <v>1.2365959919080913</v>
      </c>
      <c r="O55" s="1073" t="s">
        <v>3557</v>
      </c>
      <c r="P55" s="1077">
        <v>0</v>
      </c>
      <c r="Q55" s="1078">
        <v>1</v>
      </c>
      <c r="R55" s="1079">
        <v>1.2365959919080913</v>
      </c>
      <c r="S55" s="1073" t="s">
        <v>3557</v>
      </c>
      <c r="T55" s="1077">
        <v>0</v>
      </c>
      <c r="U55" s="1078">
        <v>1</v>
      </c>
      <c r="V55" s="1079">
        <v>1.2365959919080913</v>
      </c>
      <c r="W55" s="1073" t="s">
        <v>3557</v>
      </c>
      <c r="X55" s="1077">
        <v>0</v>
      </c>
      <c r="Y55" s="1078">
        <v>1</v>
      </c>
      <c r="Z55" s="1079">
        <v>1.2365959919080913</v>
      </c>
      <c r="AA55" s="1073" t="s">
        <v>3557</v>
      </c>
      <c r="AB55" s="1077">
        <v>0</v>
      </c>
      <c r="AC55" s="1078">
        <v>1</v>
      </c>
      <c r="AD55" s="1079">
        <v>1.2365959919080913</v>
      </c>
      <c r="AE55" s="1073" t="s">
        <v>3557</v>
      </c>
      <c r="AF55" s="1077">
        <v>0</v>
      </c>
      <c r="AG55" s="1078">
        <v>1</v>
      </c>
      <c r="AH55" s="1079">
        <v>1.2365959919080913</v>
      </c>
      <c r="AI55" s="1073" t="s">
        <v>3557</v>
      </c>
      <c r="AJ55" s="1077">
        <v>0</v>
      </c>
      <c r="AK55" s="1078">
        <v>1</v>
      </c>
      <c r="AL55" s="1079">
        <v>1.2365959919080913</v>
      </c>
      <c r="AM55" s="1073" t="s">
        <v>3557</v>
      </c>
      <c r="AN55" s="1077">
        <v>0</v>
      </c>
      <c r="AO55" s="1078">
        <v>1</v>
      </c>
      <c r="AP55" s="1079">
        <v>1.2365959919080913</v>
      </c>
      <c r="AQ55" s="1073" t="s">
        <v>3557</v>
      </c>
      <c r="AR55" s="1077">
        <v>0</v>
      </c>
      <c r="AS55" s="1078">
        <v>1</v>
      </c>
      <c r="AT55" s="1079">
        <v>1.2365959919080913</v>
      </c>
      <c r="AU55" s="1073" t="s">
        <v>3557</v>
      </c>
      <c r="AV55" s="1077">
        <v>0</v>
      </c>
      <c r="AW55" s="1078">
        <v>1</v>
      </c>
      <c r="AX55" s="1079">
        <v>1.2365959919080913</v>
      </c>
      <c r="AY55" s="1073" t="s">
        <v>3557</v>
      </c>
      <c r="AZ55" s="1077">
        <v>0</v>
      </c>
      <c r="BA55" s="1078">
        <v>1</v>
      </c>
      <c r="BB55" s="1079">
        <v>1.2365959919080913</v>
      </c>
      <c r="BC55" s="1073" t="s">
        <v>3557</v>
      </c>
      <c r="BD55" s="1077">
        <v>0</v>
      </c>
      <c r="BE55" s="1078">
        <v>1</v>
      </c>
      <c r="BF55" s="1079">
        <v>1.2365959919080913</v>
      </c>
      <c r="BG55" s="1073" t="s">
        <v>3557</v>
      </c>
      <c r="BH55" s="1077">
        <v>0</v>
      </c>
      <c r="BI55" s="1078">
        <v>1</v>
      </c>
      <c r="BJ55" s="1079">
        <v>1.2365959919080913</v>
      </c>
      <c r="BK55" s="1073" t="s">
        <v>3557</v>
      </c>
      <c r="BL55" s="1077">
        <v>0</v>
      </c>
      <c r="BM55" s="1078">
        <v>1</v>
      </c>
      <c r="BN55" s="1079">
        <v>1.2365959919080913</v>
      </c>
      <c r="BO55" s="1073" t="s">
        <v>3557</v>
      </c>
      <c r="BP55" s="1077">
        <v>0</v>
      </c>
      <c r="BQ55" s="1078">
        <v>1</v>
      </c>
      <c r="BR55" s="1079">
        <v>1.2365959919080913</v>
      </c>
      <c r="BS55" s="1073" t="s">
        <v>3557</v>
      </c>
      <c r="BT55" s="1356"/>
      <c r="BU55" s="1077">
        <v>0</v>
      </c>
      <c r="BV55" s="1078">
        <v>1</v>
      </c>
      <c r="BW55" s="1079">
        <v>1.2365959919080913</v>
      </c>
      <c r="BX55" s="1073" t="s">
        <v>3557</v>
      </c>
      <c r="BY55" s="1077">
        <v>1.1389722782345648E-5</v>
      </c>
      <c r="BZ55" s="1078">
        <v>1</v>
      </c>
      <c r="CA55" s="1079">
        <v>1.2365959919080913</v>
      </c>
      <c r="CB55" s="1073" t="s">
        <v>3557</v>
      </c>
      <c r="CC55" s="1356">
        <v>0</v>
      </c>
      <c r="CD55" s="1356" t="s">
        <v>1541</v>
      </c>
      <c r="CE55" s="1360">
        <v>975.53832726584085</v>
      </c>
      <c r="CF55" s="1356" t="s">
        <v>680</v>
      </c>
      <c r="CG55" s="1357">
        <v>3</v>
      </c>
      <c r="CH55" s="1357">
        <v>6.4500000000000002E-2</v>
      </c>
      <c r="CI55" s="1358">
        <v>46.511627906976742</v>
      </c>
      <c r="CJ55" s="1041" t="s">
        <v>1825</v>
      </c>
      <c r="CK55" s="1094">
        <v>3</v>
      </c>
      <c r="CL55" s="1094">
        <v>2</v>
      </c>
      <c r="CM55" s="1094">
        <v>1</v>
      </c>
      <c r="CN55" s="1094">
        <v>1</v>
      </c>
      <c r="CO55" s="1094">
        <v>1</v>
      </c>
      <c r="CP55" s="1094">
        <v>3</v>
      </c>
      <c r="CQ55" s="1089">
        <v>9</v>
      </c>
      <c r="CR55" s="1089">
        <v>1.2</v>
      </c>
      <c r="CS55" s="1093">
        <v>1.1150377561073679</v>
      </c>
      <c r="CT55" s="1093">
        <v>1.2365959919080913</v>
      </c>
      <c r="CU55" s="1093" t="s">
        <v>2951</v>
      </c>
      <c r="CV55" s="1095">
        <v>1.1000000000000001</v>
      </c>
      <c r="CW55" s="1095">
        <v>1.02</v>
      </c>
      <c r="CX55" s="1095">
        <v>1</v>
      </c>
      <c r="CY55" s="1095">
        <v>1</v>
      </c>
      <c r="CZ55" s="1095">
        <v>1</v>
      </c>
      <c r="DA55" s="1095">
        <v>1.05</v>
      </c>
      <c r="DC55" s="1351"/>
    </row>
    <row r="56" spans="1:108" ht="12" customHeight="1" outlineLevel="1">
      <c r="A56" s="1045">
        <v>491</v>
      </c>
      <c r="B56" s="1059" t="s">
        <v>620</v>
      </c>
      <c r="C56" s="1060"/>
      <c r="D56" s="1071" t="s">
        <v>352</v>
      </c>
      <c r="E56" s="1072" t="s">
        <v>471</v>
      </c>
      <c r="F56" s="1073" t="s">
        <v>245</v>
      </c>
      <c r="G56" s="1074" t="s">
        <v>352</v>
      </c>
      <c r="H56" s="1075" t="s">
        <v>246</v>
      </c>
      <c r="I56" s="1075" t="s">
        <v>619</v>
      </c>
      <c r="J56" s="1076" t="s">
        <v>352</v>
      </c>
      <c r="K56" s="1074" t="s">
        <v>604</v>
      </c>
      <c r="L56" s="1077">
        <v>0.25026737967914414</v>
      </c>
      <c r="M56" s="1078">
        <v>1</v>
      </c>
      <c r="N56" s="1079">
        <v>1.05</v>
      </c>
      <c r="O56" s="1073" t="s">
        <v>3558</v>
      </c>
      <c r="P56" s="1077">
        <v>0.25026737967914414</v>
      </c>
      <c r="Q56" s="1078">
        <v>1</v>
      </c>
      <c r="R56" s="1079">
        <v>1.05</v>
      </c>
      <c r="S56" s="1073" t="s">
        <v>3558</v>
      </c>
      <c r="T56" s="1077">
        <v>0.25026737967914414</v>
      </c>
      <c r="U56" s="1078">
        <v>1</v>
      </c>
      <c r="V56" s="1079">
        <v>1.05</v>
      </c>
      <c r="W56" s="1073" t="s">
        <v>3558</v>
      </c>
      <c r="X56" s="1077">
        <v>0.25026737967914414</v>
      </c>
      <c r="Y56" s="1078">
        <v>1</v>
      </c>
      <c r="Z56" s="1079">
        <v>1.05</v>
      </c>
      <c r="AA56" s="1073" t="s">
        <v>3558</v>
      </c>
      <c r="AB56" s="1077">
        <v>0.25026737967914414</v>
      </c>
      <c r="AC56" s="1078">
        <v>1</v>
      </c>
      <c r="AD56" s="1079">
        <v>1.05</v>
      </c>
      <c r="AE56" s="1073" t="s">
        <v>3558</v>
      </c>
      <c r="AF56" s="1077">
        <v>0.25026737967914414</v>
      </c>
      <c r="AG56" s="1078">
        <v>1</v>
      </c>
      <c r="AH56" s="1079">
        <v>1.05</v>
      </c>
      <c r="AI56" s="1073" t="s">
        <v>3558</v>
      </c>
      <c r="AJ56" s="1077">
        <v>0.25026737967914414</v>
      </c>
      <c r="AK56" s="1078">
        <v>1</v>
      </c>
      <c r="AL56" s="1079">
        <v>1.05</v>
      </c>
      <c r="AM56" s="1073" t="s">
        <v>3558</v>
      </c>
      <c r="AN56" s="1077">
        <v>0.25026737967914414</v>
      </c>
      <c r="AO56" s="1078">
        <v>1</v>
      </c>
      <c r="AP56" s="1079">
        <v>1.05</v>
      </c>
      <c r="AQ56" s="1073" t="s">
        <v>3558</v>
      </c>
      <c r="AR56" s="1077">
        <v>0.25026737967914414</v>
      </c>
      <c r="AS56" s="1078">
        <v>1</v>
      </c>
      <c r="AT56" s="1079">
        <v>1.05</v>
      </c>
      <c r="AU56" s="1073" t="s">
        <v>3558</v>
      </c>
      <c r="AV56" s="1077">
        <v>0.25026737967914414</v>
      </c>
      <c r="AW56" s="1078">
        <v>1</v>
      </c>
      <c r="AX56" s="1079">
        <v>1.05</v>
      </c>
      <c r="AY56" s="1073" t="s">
        <v>3558</v>
      </c>
      <c r="AZ56" s="1077">
        <v>0.25026737967914414</v>
      </c>
      <c r="BA56" s="1078">
        <v>1</v>
      </c>
      <c r="BB56" s="1079">
        <v>1.05</v>
      </c>
      <c r="BC56" s="1073" t="s">
        <v>3558</v>
      </c>
      <c r="BD56" s="1077">
        <v>0.25026737967914414</v>
      </c>
      <c r="BE56" s="1078">
        <v>1</v>
      </c>
      <c r="BF56" s="1079">
        <v>1.05</v>
      </c>
      <c r="BG56" s="1073" t="s">
        <v>3558</v>
      </c>
      <c r="BH56" s="1077">
        <v>0.25026737967914414</v>
      </c>
      <c r="BI56" s="1078">
        <v>1</v>
      </c>
      <c r="BJ56" s="1079">
        <v>1.05</v>
      </c>
      <c r="BK56" s="1073" t="s">
        <v>3558</v>
      </c>
      <c r="BL56" s="1077">
        <v>0.25026737967914414</v>
      </c>
      <c r="BM56" s="1078">
        <v>1</v>
      </c>
      <c r="BN56" s="1079">
        <v>1.05</v>
      </c>
      <c r="BO56" s="1073" t="s">
        <v>3558</v>
      </c>
      <c r="BP56" s="1077">
        <v>0.25026737967914414</v>
      </c>
      <c r="BQ56" s="1078">
        <v>1</v>
      </c>
      <c r="BR56" s="1079">
        <v>1.05</v>
      </c>
      <c r="BS56" s="1073" t="s">
        <v>3558</v>
      </c>
      <c r="BT56" s="1356"/>
      <c r="BU56" s="1077">
        <v>0.25026737967914414</v>
      </c>
      <c r="BV56" s="1078">
        <v>1</v>
      </c>
      <c r="BW56" s="1079">
        <v>1.05</v>
      </c>
      <c r="BX56" s="1073" t="s">
        <v>3558</v>
      </c>
      <c r="BY56" s="1077">
        <v>0.25026737967914414</v>
      </c>
      <c r="BZ56" s="1078">
        <v>1</v>
      </c>
      <c r="CA56" s="1079">
        <v>1.05</v>
      </c>
      <c r="CB56" s="1073" t="s">
        <v>3558</v>
      </c>
      <c r="CC56" s="1356"/>
      <c r="CD56" s="1356"/>
      <c r="CE56" s="1356"/>
      <c r="CF56" s="1356"/>
      <c r="CG56" s="1357"/>
      <c r="CH56" s="1357"/>
      <c r="CJ56" s="1041" t="s">
        <v>351</v>
      </c>
      <c r="CK56" s="1094">
        <v>1</v>
      </c>
      <c r="CL56" s="1094" t="s">
        <v>194</v>
      </c>
      <c r="CM56" s="1094" t="s">
        <v>194</v>
      </c>
      <c r="CN56" s="1094" t="s">
        <v>194</v>
      </c>
      <c r="CO56" s="1094" t="s">
        <v>194</v>
      </c>
      <c r="CP56" s="1094" t="s">
        <v>194</v>
      </c>
      <c r="CQ56" s="1089">
        <v>13</v>
      </c>
      <c r="CR56" s="1089">
        <v>1.05</v>
      </c>
      <c r="CS56" s="1093">
        <v>1</v>
      </c>
      <c r="CT56" s="1093">
        <v>1.05</v>
      </c>
      <c r="CU56" s="1093" t="s">
        <v>3503</v>
      </c>
      <c r="CV56" s="1095">
        <v>1</v>
      </c>
      <c r="CW56" s="1095">
        <v>1</v>
      </c>
      <c r="CX56" s="1095">
        <v>1</v>
      </c>
      <c r="CY56" s="1095">
        <v>1</v>
      </c>
      <c r="CZ56" s="1095">
        <v>1</v>
      </c>
      <c r="DA56" s="1095">
        <v>1</v>
      </c>
      <c r="DC56" s="1351"/>
    </row>
    <row r="57" spans="1:108" ht="12" customHeight="1" outlineLevel="1">
      <c r="A57" s="1045" t="s">
        <v>1869</v>
      </c>
      <c r="B57" s="1059"/>
      <c r="C57" s="1060"/>
      <c r="D57" s="1071" t="s">
        <v>352</v>
      </c>
      <c r="E57" s="1072" t="s">
        <v>471</v>
      </c>
      <c r="F57" s="1073" t="s">
        <v>3559</v>
      </c>
      <c r="G57" s="1074" t="s">
        <v>352</v>
      </c>
      <c r="H57" s="1075" t="s">
        <v>246</v>
      </c>
      <c r="I57" s="1075" t="s">
        <v>619</v>
      </c>
      <c r="J57" s="1076" t="s">
        <v>352</v>
      </c>
      <c r="K57" s="1074" t="s">
        <v>339</v>
      </c>
      <c r="L57" s="1077">
        <v>5.0064715526794044E-4</v>
      </c>
      <c r="M57" s="1078">
        <v>1</v>
      </c>
      <c r="N57" s="1079">
        <v>1.0906744032152329</v>
      </c>
      <c r="O57" s="1073" t="s">
        <v>3560</v>
      </c>
      <c r="P57" s="1077">
        <v>5.0064715526794044E-4</v>
      </c>
      <c r="Q57" s="1078">
        <v>1</v>
      </c>
      <c r="R57" s="1079">
        <v>1.0906744032152329</v>
      </c>
      <c r="S57" s="1073" t="s">
        <v>3560</v>
      </c>
      <c r="T57" s="1077">
        <v>5.4236775154026891E-4</v>
      </c>
      <c r="U57" s="1078">
        <v>1</v>
      </c>
      <c r="V57" s="1079">
        <v>1.0906744032152329</v>
      </c>
      <c r="W57" s="1073" t="s">
        <v>3560</v>
      </c>
      <c r="X57" s="1077">
        <v>5.4236775154026891E-4</v>
      </c>
      <c r="Y57" s="1078">
        <v>1</v>
      </c>
      <c r="Z57" s="1079">
        <v>1.0906744032152329</v>
      </c>
      <c r="AA57" s="1073" t="s">
        <v>3560</v>
      </c>
      <c r="AB57" s="1077">
        <v>3.504530086875584E-4</v>
      </c>
      <c r="AC57" s="1078">
        <v>1</v>
      </c>
      <c r="AD57" s="1079">
        <v>1.0906744032152329</v>
      </c>
      <c r="AE57" s="1073" t="s">
        <v>3560</v>
      </c>
      <c r="AF57" s="1077">
        <v>3.7965742607818829E-4</v>
      </c>
      <c r="AG57" s="1078">
        <v>1</v>
      </c>
      <c r="AH57" s="1079">
        <v>1.0906744032152329</v>
      </c>
      <c r="AI57" s="1073" t="s">
        <v>3560</v>
      </c>
      <c r="AJ57" s="1077">
        <v>3.504530086875584E-4</v>
      </c>
      <c r="AK57" s="1078">
        <v>1</v>
      </c>
      <c r="AL57" s="1079">
        <v>1.0906744032152329</v>
      </c>
      <c r="AM57" s="1073" t="s">
        <v>3560</v>
      </c>
      <c r="AN57" s="1077">
        <v>3.504530086875584E-4</v>
      </c>
      <c r="AO57" s="1078">
        <v>1</v>
      </c>
      <c r="AP57" s="1079">
        <v>1.0906744032152329</v>
      </c>
      <c r="AQ57" s="1073" t="s">
        <v>3560</v>
      </c>
      <c r="AR57" s="1077">
        <v>3.7965742607818829E-4</v>
      </c>
      <c r="AS57" s="1078">
        <v>1</v>
      </c>
      <c r="AT57" s="1079">
        <v>1.0906744032152329</v>
      </c>
      <c r="AU57" s="1073" t="s">
        <v>3560</v>
      </c>
      <c r="AV57" s="1077">
        <v>3.7965742607818829E-4</v>
      </c>
      <c r="AW57" s="1078">
        <v>1</v>
      </c>
      <c r="AX57" s="1079">
        <v>1.0906744032152329</v>
      </c>
      <c r="AY57" s="1073" t="s">
        <v>3560</v>
      </c>
      <c r="AZ57" s="1077">
        <v>3.7965742607818829E-4</v>
      </c>
      <c r="BA57" s="1078">
        <v>1</v>
      </c>
      <c r="BB57" s="1079">
        <v>1.0906744032152329</v>
      </c>
      <c r="BC57" s="1073" t="s">
        <v>3560</v>
      </c>
      <c r="BD57" s="1077">
        <v>3.7965742607818829E-4</v>
      </c>
      <c r="BE57" s="1078">
        <v>1</v>
      </c>
      <c r="BF57" s="1079">
        <v>1.0906744032152329</v>
      </c>
      <c r="BG57" s="1073" t="s">
        <v>3560</v>
      </c>
      <c r="BH57" s="1077">
        <v>4.2711460433796187E-4</v>
      </c>
      <c r="BI57" s="1078">
        <v>1</v>
      </c>
      <c r="BJ57" s="1079">
        <v>1.0906744032152329</v>
      </c>
      <c r="BK57" s="1073" t="s">
        <v>3560</v>
      </c>
      <c r="BL57" s="1077">
        <v>4.2711460433796187E-4</v>
      </c>
      <c r="BM57" s="1078">
        <v>1</v>
      </c>
      <c r="BN57" s="1079">
        <v>1.0906744032152329</v>
      </c>
      <c r="BO57" s="1073" t="s">
        <v>3560</v>
      </c>
      <c r="BP57" s="1077">
        <v>3.7224361254255788E-4</v>
      </c>
      <c r="BQ57" s="1078">
        <v>1</v>
      </c>
      <c r="BR57" s="1079">
        <v>1.0906744032152329</v>
      </c>
      <c r="BS57" s="1073" t="s">
        <v>3560</v>
      </c>
      <c r="BT57" s="1356"/>
      <c r="BU57" s="1077">
        <v>1.0595090960321533E-3</v>
      </c>
      <c r="BV57" s="1078">
        <v>1</v>
      </c>
      <c r="BW57" s="1079">
        <v>1.0906744032152329</v>
      </c>
      <c r="BX57" s="1073" t="s">
        <v>3560</v>
      </c>
      <c r="BY57" s="1077">
        <v>1.0595090960321533E-3</v>
      </c>
      <c r="BZ57" s="1078">
        <v>1</v>
      </c>
      <c r="CA57" s="1079">
        <v>1.0906744032152329</v>
      </c>
      <c r="CB57" s="1073" t="s">
        <v>3560</v>
      </c>
      <c r="CC57" s="1356"/>
      <c r="CD57" s="1356"/>
      <c r="CE57" s="1356"/>
      <c r="CF57" s="1356"/>
      <c r="CG57" s="1357"/>
      <c r="CH57" s="1357"/>
      <c r="CJ57" s="1041" t="s">
        <v>1870</v>
      </c>
      <c r="CK57" s="1094">
        <v>2</v>
      </c>
      <c r="CL57" s="1094">
        <v>2</v>
      </c>
      <c r="CM57" s="1094">
        <v>1</v>
      </c>
      <c r="CN57" s="1094">
        <v>1</v>
      </c>
      <c r="CO57" s="1094">
        <v>1</v>
      </c>
      <c r="CP57" s="1094">
        <v>3</v>
      </c>
      <c r="CQ57" s="1089">
        <v>13</v>
      </c>
      <c r="CR57" s="1089">
        <v>1.05</v>
      </c>
      <c r="CS57" s="1093">
        <v>1.0744244531716256</v>
      </c>
      <c r="CT57" s="1093">
        <v>1.0906744032152329</v>
      </c>
      <c r="CU57" s="1093" t="s">
        <v>2963</v>
      </c>
      <c r="CV57" s="1095">
        <v>1.05</v>
      </c>
      <c r="CW57" s="1095">
        <v>1.02</v>
      </c>
      <c r="CX57" s="1095">
        <v>1</v>
      </c>
      <c r="CY57" s="1095">
        <v>1</v>
      </c>
      <c r="CZ57" s="1095">
        <v>1</v>
      </c>
      <c r="DA57" s="1095">
        <v>1.05</v>
      </c>
      <c r="DC57" s="1351"/>
    </row>
    <row r="58" spans="1:108">
      <c r="L58" s="1335">
        <v>0.99999999999999978</v>
      </c>
      <c r="M58" s="1336"/>
      <c r="N58" s="1336"/>
      <c r="O58" s="1336"/>
      <c r="P58" s="1335">
        <v>0.99999999999999978</v>
      </c>
      <c r="Q58" s="1336"/>
      <c r="R58" s="1336"/>
      <c r="S58" s="1336"/>
      <c r="T58" s="1335">
        <v>1</v>
      </c>
      <c r="U58" s="1336"/>
      <c r="V58" s="1336"/>
      <c r="W58" s="1336"/>
      <c r="X58" s="1335">
        <v>1</v>
      </c>
      <c r="Y58" s="1336"/>
      <c r="Z58" s="1336"/>
      <c r="AA58" s="1336"/>
      <c r="AB58" s="1335">
        <v>1</v>
      </c>
      <c r="AC58" s="1336"/>
      <c r="AD58" s="1336"/>
      <c r="AE58" s="1336"/>
      <c r="AF58" s="1335">
        <v>1</v>
      </c>
      <c r="AG58" s="1336"/>
      <c r="AH58" s="1336"/>
      <c r="AI58" s="1336"/>
      <c r="AJ58" s="1335">
        <v>1</v>
      </c>
      <c r="AK58" s="1336"/>
      <c r="AL58" s="1336"/>
      <c r="AM58" s="1336"/>
      <c r="AN58" s="1335">
        <v>1</v>
      </c>
      <c r="AO58" s="1336"/>
      <c r="AP58" s="1336"/>
      <c r="AQ58" s="1336"/>
      <c r="AR58" s="1335">
        <v>1</v>
      </c>
      <c r="AS58" s="1336"/>
      <c r="AT58" s="1336"/>
      <c r="AU58" s="1336"/>
      <c r="AV58" s="1335">
        <v>1</v>
      </c>
      <c r="AW58" s="1336"/>
      <c r="AX58" s="1336"/>
      <c r="AY58" s="1336"/>
      <c r="AZ58" s="1335">
        <v>1</v>
      </c>
      <c r="BA58" s="1336"/>
      <c r="BB58" s="1336"/>
      <c r="BC58" s="1336"/>
      <c r="BD58" s="1335">
        <v>1</v>
      </c>
      <c r="BE58" s="1336"/>
      <c r="BF58" s="1336"/>
      <c r="BG58" s="1336"/>
      <c r="BH58" s="1335">
        <v>1</v>
      </c>
      <c r="BI58" s="1336"/>
      <c r="BJ58" s="1336"/>
      <c r="BK58" s="1336"/>
      <c r="BL58" s="1335">
        <v>1</v>
      </c>
      <c r="BM58" s="1336"/>
      <c r="BN58" s="1336"/>
      <c r="BO58" s="1336"/>
      <c r="BP58" s="1335">
        <v>1</v>
      </c>
      <c r="BT58" s="1356"/>
      <c r="BU58" s="1335">
        <v>1</v>
      </c>
      <c r="BV58" s="1336"/>
      <c r="BW58" s="1336"/>
      <c r="BX58" s="1336"/>
      <c r="BY58" s="1335">
        <v>1</v>
      </c>
      <c r="BZ58" s="1336"/>
      <c r="CA58" s="1336"/>
      <c r="CB58" s="1336"/>
      <c r="CC58" s="1356"/>
      <c r="CD58" s="1356"/>
      <c r="CE58" s="1356"/>
      <c r="CF58" s="1356"/>
      <c r="DC58" s="1351"/>
    </row>
    <row r="59" spans="1:108">
      <c r="BT59" s="1356"/>
      <c r="CC59" s="1356"/>
      <c r="CD59" s="1356"/>
      <c r="CE59" s="1356"/>
      <c r="CF59" s="1356"/>
      <c r="DC59" s="1351"/>
    </row>
    <row r="60" spans="1:108">
      <c r="DC60" s="1351"/>
    </row>
    <row r="61" spans="1:108">
      <c r="F61" s="1080" t="s">
        <v>130</v>
      </c>
      <c r="K61" s="1080" t="s">
        <v>472</v>
      </c>
      <c r="L61" s="1080">
        <v>30</v>
      </c>
      <c r="BT61" s="1203"/>
      <c r="CC61" s="1203"/>
      <c r="CD61" s="1203"/>
      <c r="CE61" s="1203"/>
      <c r="CF61" s="1203"/>
      <c r="CG61" s="1203"/>
      <c r="CH61" s="1203"/>
      <c r="CI61" s="1203"/>
      <c r="DC61" s="1351"/>
    </row>
    <row r="62" spans="1:108">
      <c r="DC62" s="1351"/>
    </row>
    <row r="63" spans="1:108">
      <c r="F63" s="1080" t="s">
        <v>1466</v>
      </c>
      <c r="K63" s="1080" t="s">
        <v>353</v>
      </c>
      <c r="L63" s="1080">
        <v>0.93500000000000005</v>
      </c>
    </row>
    <row r="64" spans="1:108">
      <c r="F64" s="1080" t="s">
        <v>1467</v>
      </c>
      <c r="K64" s="1080" t="s">
        <v>353</v>
      </c>
      <c r="L64" s="1080">
        <v>0.89500000000000002</v>
      </c>
      <c r="P64" s="1080" t="s">
        <v>1465</v>
      </c>
    </row>
    <row r="66" spans="6:12">
      <c r="F66" s="1080" t="s">
        <v>1532</v>
      </c>
      <c r="K66" s="1080" t="s">
        <v>394</v>
      </c>
      <c r="L66" s="1305">
        <v>975.53832726584085</v>
      </c>
    </row>
    <row r="67" spans="6:12">
      <c r="F67" s="1080" t="s">
        <v>1533</v>
      </c>
      <c r="K67" s="1080" t="s">
        <v>394</v>
      </c>
      <c r="L67" s="1305">
        <v>682.87682908608861</v>
      </c>
    </row>
    <row r="68" spans="6:12">
      <c r="F68" s="1080" t="s">
        <v>1534</v>
      </c>
      <c r="K68" s="1080" t="s">
        <v>394</v>
      </c>
      <c r="L68" s="1305">
        <v>1039.5248972133393</v>
      </c>
    </row>
  </sheetData>
  <mergeCells count="1">
    <mergeCell ref="CK1:CP1"/>
  </mergeCells>
  <conditionalFormatting sqref="D25:W25 D27:W27 D29:W29 D31:W31 D33:W33 D35:W35 D37:W37 D39:W39 D41:W41 D43:W43 D45:W45 D47:W47 D49:W49 D51:W51 D53:W53 D55:W55 D57:W57 D24:K24 D26:K26 D28:K28 D30:K30 D32:K32 D34:K34 D36:K36 D38:K38 D40:K40 D42:K42 D44:K44 D46:K46 D48:K48 D50:K50 D52:K52 D54:K54 D56:K56 M24:O24 M26:O26 M28:O28 M30:O30 M32:O32 M34:O34 M36:O36 M38:O38 M40:O40 M42:O42 M44:O44 M46:O46 M48:O48 M50:O50 M52:O52 M54:O54 M56:O56 Q24:W24 Q26:W26 Q28:W28 Q30:W30 Q32:W32 Q34:W34 Q36:W36 Q38:W38 Q40:W40 Q42:W42 Q44:W44 Q46:W46 Q48:W48 Q50:W50 Q52:W52 Q54:W54 Q56:W56 X24:BS57 BU24:CB57">
    <cfRule type="expression" dxfId="317" priority="6">
      <formula>MOD(ROW(),2)=0</formula>
    </cfRule>
  </conditionalFormatting>
  <conditionalFormatting sqref="L24 L26 L28 L30 L32 L34 L36 L38 L40 L42 L44 L46 L48 L50 L52 L54 L56">
    <cfRule type="expression" dxfId="316" priority="5">
      <formula>MOD(ROW(),2)=0</formula>
    </cfRule>
  </conditionalFormatting>
  <conditionalFormatting sqref="P24 P26 P28 P30 P32 P34 P36 P38 P40 P42 P44 P46 P48 P50 P52 P54 P56">
    <cfRule type="expression" dxfId="315" priority="4">
      <formula>MOD(ROW(),2)=0</formula>
    </cfRule>
  </conditionalFormatting>
  <conditionalFormatting sqref="CJ24:CP57">
    <cfRule type="expression" dxfId="314" priority="2">
      <formula>MOD(ROW(),2)=0</formula>
    </cfRule>
  </conditionalFormatting>
  <conditionalFormatting sqref="CQ24:DA57">
    <cfRule type="expression" dxfId="313" priority="1">
      <formula>MOD(ROW(),2)=0</formula>
    </cfRule>
  </conditionalFormatting>
  <dataValidations count="12">
    <dataValidation allowBlank="1" showInputMessage="1" showErrorMessage="1" promptTitle="Do not change" prompt="This field is automatically updated from the names-list" sqref="CQ24:CQ57" xr:uid="{00000000-0002-0000-3F00-000003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CK3" xr:uid="{132D8749-9E15-436F-B14D-A8270A2697D5}"/>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CP3" xr:uid="{75A07C30-5A44-43E0-A939-3D8AFD294C4B}"/>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CO3" xr:uid="{BC70C0ED-51A1-4DB1-94D1-573B238AFC16}"/>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CN3" xr:uid="{55473821-F9DA-4498-A0B6-5E5CDC035604}"/>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CM3" xr:uid="{7A7D8796-D156-4334-B581-BB64ABA668AB}"/>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CL3" xr:uid="{082F9456-3BC3-4E59-9A15-9769DCC6509F}"/>
    <dataValidation allowBlank="1" showInputMessage="1" showErrorMessage="1" prompt="Do not change." sqref="CS7:DA8 CQ3:DA4" xr:uid="{BE526AAE-1B57-4AFD-8B80-DAB84AA5C262}"/>
    <dataValidation allowBlank="1" showInputMessage="1" showErrorMessage="1" promptTitle="Remarks" prompt="A general comment (data source, calculation procedure, ...) can be made about each individual exchange. The remarks are added to the GeneralComment-field." sqref="CJ3" xr:uid="{0D3A6D70-A99B-4788-94D6-BE1552AB5AB1}"/>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BO1:BO23 BK1:BK23 BC1:BC23 AY1:AY23 AU1:AU23 AQ1:AQ23 AM1:AM23 AI1:AI23 AE1:AE23 AA1:AA23 W1:W23 S1:S23 O1:O23 BG1:BG23 BS1:BS23 BU1:CB23" xr:uid="{00000000-0002-0000-3F00-000000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BN2:BN23 BF2:BF23 BR2:BR23 BB2:BB23 AX2:AX23 AT2:AT23 AP2:AP23 AL2:AL23 AH2:AH23 AD2:AD23 Z2:Z23 V2:V23 R2:R23 N2:N23 BW2:BW23 BJ2:BJ23 CA2:CA23" xr:uid="{00000000-0002-0000-3F00-000001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BM2:BM23 BE2:BE23 BQ2:BQ23 BA2:BA23 AW2:AW23 AS2:AS23 AO2:AO23 AK2:AK23 AG2:AG23 AC2:AC23 Y2:Y23 U2:U23 Q2:Q23 M2:M23 BV2:BV23 BI2:BI23 BZ2:BZ23" xr:uid="{00000000-0002-0000-3F00-000002000000}"/>
  </dataValidations>
  <pageMargins left="0.78740157499999996" right="0.78740157499999996" top="0.984251969" bottom="0.984251969" header="0.4921259845" footer="0.4921259845"/>
  <pageSetup paperSize="9" scale="28" orientation="landscape" r:id="rId1"/>
  <headerFooter alignWithMargins="0"/>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C2BD8-23FA-4667-8628-16A0DCB1A48B}">
  <sheetPr codeName="Tabelle49">
    <tabColor theme="0" tint="-0.249977111117893"/>
    <pageSetUpPr fitToPage="1"/>
  </sheetPr>
  <dimension ref="A1:DI70"/>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hidden="1" customWidth="1" outlineLevel="1"/>
    <col min="35" max="35" width="50.7109375" style="1107" hidden="1" customWidth="1" outlineLevel="1"/>
    <col min="36" max="36" width="12.7109375" style="1080" customWidth="1" collapsed="1"/>
    <col min="37" max="38" width="5.7109375" style="1107" hidden="1" customWidth="1" outlineLevel="1"/>
    <col min="39" max="39" width="50.7109375" style="1107" hidden="1" customWidth="1" outlineLevel="1"/>
    <col min="40" max="40" width="12.7109375" style="1080" customWidth="1" collapsed="1"/>
    <col min="41" max="42" width="5.7109375" style="1107" hidden="1" customWidth="1" outlineLevel="1"/>
    <col min="43" max="43" width="50.7109375" style="1107" hidden="1" customWidth="1" outlineLevel="1"/>
    <col min="44" max="44" width="12.7109375" style="1080" customWidth="1" collapsed="1"/>
    <col min="45" max="46" width="5.7109375" style="1107" hidden="1" customWidth="1" outlineLevel="1"/>
    <col min="47" max="47" width="50.7109375" style="1107" hidden="1" customWidth="1" outlineLevel="1"/>
    <col min="48" max="48" width="12.7109375" style="1080" customWidth="1" collapsed="1"/>
    <col min="49" max="50" width="5.7109375" style="1107" hidden="1" customWidth="1" outlineLevel="1"/>
    <col min="51" max="51" width="50.7109375" style="1107" hidden="1" customWidth="1" outlineLevel="1"/>
    <col min="52" max="52" width="12.7109375" style="1080" customWidth="1" collapsed="1"/>
    <col min="53" max="54" width="5.7109375" style="1107" hidden="1" customWidth="1" outlineLevel="1"/>
    <col min="55" max="55" width="50.7109375" style="1107" hidden="1" customWidth="1" outlineLevel="1"/>
    <col min="56" max="56" width="12.7109375" style="1080" customWidth="1" collapsed="1"/>
    <col min="57" max="58" width="5.7109375" style="1107" hidden="1" customWidth="1" outlineLevel="1"/>
    <col min="59" max="59" width="50.7109375" style="1107" hidden="1" customWidth="1" outlineLevel="1"/>
    <col min="60" max="60" width="12.7109375" style="1080" customWidth="1" collapsed="1"/>
    <col min="61" max="62" width="5.7109375" style="1107" hidden="1" customWidth="1" outlineLevel="1"/>
    <col min="63" max="63" width="50.7109375" style="1107" hidden="1" customWidth="1" outlineLevel="1"/>
    <col min="64" max="64" width="12.7109375" style="1080" customWidth="1" collapsed="1"/>
    <col min="65" max="66" width="5.7109375" style="1107" customWidth="1" outlineLevel="1"/>
    <col min="67" max="67" width="50.7109375" style="1107" customWidth="1" outlineLevel="1"/>
    <col min="68" max="68" width="15.28515625" style="1476" customWidth="1"/>
    <col min="69" max="69" width="30.7109375" style="1192" customWidth="1"/>
    <col min="70" max="70" width="4.140625" style="1192" customWidth="1"/>
    <col min="71" max="71" width="4.42578125" style="1192" customWidth="1"/>
    <col min="72" max="72" width="4.28515625" style="1192" customWidth="1"/>
    <col min="73" max="73" width="4" style="1192" customWidth="1"/>
    <col min="74" max="74" width="3.7109375" style="1192" customWidth="1"/>
    <col min="75" max="75" width="4.28515625" style="1192" customWidth="1"/>
    <col min="76" max="76" width="3.42578125" style="1192" customWidth="1" outlineLevel="1"/>
    <col min="77" max="77" width="4.7109375" style="1080" customWidth="1" outlineLevel="1"/>
    <col min="78" max="79" width="5.42578125" style="1080" customWidth="1" outlineLevel="1"/>
    <col min="80" max="80" width="14.85546875" style="1080" customWidth="1" outlineLevel="1"/>
    <col min="81" max="81" width="4.28515625" style="1080" customWidth="1" outlineLevel="1"/>
    <col min="82" max="82" width="4" style="1080" customWidth="1" outlineLevel="1"/>
    <col min="83" max="84" width="4.42578125" style="1080" customWidth="1" outlineLevel="1"/>
    <col min="85" max="85" width="4.28515625" style="1080" customWidth="1" outlineLevel="1"/>
    <col min="86" max="86" width="4.42578125" style="1080" customWidth="1" outlineLevel="1"/>
    <col min="87" max="16384" width="11.42578125" style="1487"/>
  </cols>
  <sheetData>
    <row r="1" spans="1:86">
      <c r="A1" s="1041"/>
      <c r="B1" s="1042"/>
      <c r="C1" s="1043"/>
      <c r="D1" s="1041"/>
      <c r="E1" s="1041"/>
      <c r="F1" s="1044" t="s">
        <v>456</v>
      </c>
      <c r="G1" s="1041"/>
      <c r="H1" s="1041"/>
      <c r="I1" s="1041"/>
      <c r="J1" s="1041"/>
      <c r="K1" s="1041"/>
      <c r="L1" s="1045" t="s">
        <v>2626</v>
      </c>
      <c r="M1" s="1046"/>
      <c r="N1" s="1046"/>
      <c r="O1" s="1046"/>
      <c r="P1" s="1045" t="s">
        <v>2627</v>
      </c>
      <c r="Q1" s="1046"/>
      <c r="R1" s="1046"/>
      <c r="S1" s="1046"/>
      <c r="T1" s="1045" t="s">
        <v>2628</v>
      </c>
      <c r="U1" s="1046"/>
      <c r="V1" s="1046"/>
      <c r="W1" s="1046"/>
      <c r="X1" s="1045" t="s">
        <v>2629</v>
      </c>
      <c r="Y1" s="1046"/>
      <c r="Z1" s="1046"/>
      <c r="AA1" s="1046"/>
      <c r="AB1" s="1045" t="s">
        <v>2630</v>
      </c>
      <c r="AC1" s="1046"/>
      <c r="AD1" s="1046"/>
      <c r="AE1" s="1046"/>
      <c r="AF1" s="1045" t="s">
        <v>2631</v>
      </c>
      <c r="AG1" s="1046"/>
      <c r="AH1" s="1046"/>
      <c r="AI1" s="1046"/>
      <c r="AJ1" s="1045" t="s">
        <v>2632</v>
      </c>
      <c r="AK1" s="1046"/>
      <c r="AL1" s="1046"/>
      <c r="AM1" s="1046"/>
      <c r="AN1" s="1045" t="s">
        <v>2633</v>
      </c>
      <c r="AO1" s="1046"/>
      <c r="AP1" s="1046"/>
      <c r="AQ1" s="1046"/>
      <c r="AR1" s="1045" t="s">
        <v>2634</v>
      </c>
      <c r="AS1" s="1046"/>
      <c r="AT1" s="1046"/>
      <c r="AU1" s="1046"/>
      <c r="AV1" s="1045" t="s">
        <v>2635</v>
      </c>
      <c r="AW1" s="1046"/>
      <c r="AX1" s="1046"/>
      <c r="AY1" s="1046"/>
      <c r="AZ1" s="1045" t="s">
        <v>2636</v>
      </c>
      <c r="BA1" s="1046"/>
      <c r="BB1" s="1046"/>
      <c r="BC1" s="1046"/>
      <c r="BD1" s="1045" t="s">
        <v>2637</v>
      </c>
      <c r="BE1" s="1046"/>
      <c r="BF1" s="1046"/>
      <c r="BG1" s="1046"/>
      <c r="BH1" s="1045" t="s">
        <v>2638</v>
      </c>
      <c r="BI1" s="1046"/>
      <c r="BJ1" s="1046"/>
      <c r="BK1" s="1046"/>
      <c r="BL1" s="1045" t="s">
        <v>2639</v>
      </c>
      <c r="BM1" s="1046"/>
      <c r="BN1" s="1046"/>
      <c r="BO1" s="1046"/>
      <c r="BQ1" s="1080"/>
      <c r="BR1" s="1523"/>
      <c r="BS1" s="1523"/>
      <c r="BT1" s="1523"/>
      <c r="BU1" s="1523"/>
      <c r="BV1" s="1523"/>
      <c r="BW1" s="1523"/>
      <c r="BX1" s="1081"/>
      <c r="BY1" s="1081"/>
      <c r="BZ1" s="1081"/>
      <c r="CA1" s="1081"/>
      <c r="CB1" s="1081"/>
    </row>
    <row r="2" spans="1:86">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47">
        <v>3707</v>
      </c>
      <c r="AS2" s="1048">
        <v>3708</v>
      </c>
      <c r="AT2" s="1048">
        <v>3709</v>
      </c>
      <c r="AU2" s="1049">
        <v>3792</v>
      </c>
      <c r="AV2" s="1047">
        <v>3707</v>
      </c>
      <c r="AW2" s="1048">
        <v>3708</v>
      </c>
      <c r="AX2" s="1048">
        <v>3709</v>
      </c>
      <c r="AY2" s="1049">
        <v>3792</v>
      </c>
      <c r="AZ2" s="1047">
        <v>3707</v>
      </c>
      <c r="BA2" s="1048">
        <v>3708</v>
      </c>
      <c r="BB2" s="1048">
        <v>3709</v>
      </c>
      <c r="BC2" s="1049">
        <v>3792</v>
      </c>
      <c r="BD2" s="1047">
        <v>3707</v>
      </c>
      <c r="BE2" s="1048">
        <v>3708</v>
      </c>
      <c r="BF2" s="1048">
        <v>3709</v>
      </c>
      <c r="BG2" s="1049">
        <v>3792</v>
      </c>
      <c r="BH2" s="1047">
        <v>3707</v>
      </c>
      <c r="BI2" s="1048">
        <v>3708</v>
      </c>
      <c r="BJ2" s="1048">
        <v>3709</v>
      </c>
      <c r="BK2" s="1049">
        <v>3792</v>
      </c>
      <c r="BL2" s="1047">
        <v>3707</v>
      </c>
      <c r="BM2" s="1048">
        <v>3708</v>
      </c>
      <c r="BN2" s="1048">
        <v>3709</v>
      </c>
      <c r="BO2" s="1049">
        <v>3792</v>
      </c>
      <c r="BP2" s="1477"/>
      <c r="BQ2" s="1081" t="s">
        <v>186</v>
      </c>
      <c r="BR2" s="1081" t="s">
        <v>174</v>
      </c>
      <c r="BS2" s="1081" t="s">
        <v>175</v>
      </c>
      <c r="BT2" s="1081" t="s">
        <v>176</v>
      </c>
      <c r="BU2" s="1081" t="s">
        <v>177</v>
      </c>
      <c r="BV2" s="1081" t="s">
        <v>178</v>
      </c>
      <c r="BW2" s="1081" t="s">
        <v>179</v>
      </c>
      <c r="BX2" s="1081" t="s">
        <v>180</v>
      </c>
      <c r="BY2" s="1080" t="s">
        <v>181</v>
      </c>
      <c r="BZ2" s="1080" t="s">
        <v>182</v>
      </c>
      <c r="CA2" s="1080" t="s">
        <v>332</v>
      </c>
      <c r="CB2" s="1080" t="s">
        <v>185</v>
      </c>
      <c r="CC2" s="1080" t="s">
        <v>174</v>
      </c>
      <c r="CD2" s="1080" t="s">
        <v>175</v>
      </c>
      <c r="CE2" s="1080" t="s">
        <v>176</v>
      </c>
      <c r="CF2" s="1080" t="s">
        <v>177</v>
      </c>
      <c r="CG2" s="1080" t="s">
        <v>178</v>
      </c>
      <c r="CH2" s="1080" t="s">
        <v>179</v>
      </c>
    </row>
    <row r="3" spans="1:86" ht="101.85" customHeight="1">
      <c r="A3" s="1050" t="s">
        <v>344</v>
      </c>
      <c r="B3" s="1051"/>
      <c r="C3" s="1043">
        <v>401</v>
      </c>
      <c r="D3" s="1052" t="s">
        <v>458</v>
      </c>
      <c r="E3" s="1052" t="s">
        <v>459</v>
      </c>
      <c r="F3" s="1053" t="s">
        <v>460</v>
      </c>
      <c r="G3" s="1052" t="s">
        <v>461</v>
      </c>
      <c r="H3" s="1052" t="s">
        <v>462</v>
      </c>
      <c r="I3" s="1052" t="s">
        <v>463</v>
      </c>
      <c r="J3" s="1052" t="s">
        <v>464</v>
      </c>
      <c r="K3" s="1052" t="s">
        <v>337</v>
      </c>
      <c r="L3" s="1054" t="s">
        <v>3561</v>
      </c>
      <c r="M3" s="1055" t="s">
        <v>187</v>
      </c>
      <c r="N3" s="1055" t="s">
        <v>188</v>
      </c>
      <c r="O3" s="1056" t="s">
        <v>492</v>
      </c>
      <c r="P3" s="1054" t="s">
        <v>3562</v>
      </c>
      <c r="Q3" s="1055" t="s">
        <v>187</v>
      </c>
      <c r="R3" s="1055" t="s">
        <v>188</v>
      </c>
      <c r="S3" s="1056" t="s">
        <v>492</v>
      </c>
      <c r="T3" s="1054" t="s">
        <v>3563</v>
      </c>
      <c r="U3" s="1055" t="s">
        <v>187</v>
      </c>
      <c r="V3" s="1055" t="s">
        <v>188</v>
      </c>
      <c r="W3" s="1056" t="s">
        <v>492</v>
      </c>
      <c r="X3" s="1054" t="s">
        <v>3564</v>
      </c>
      <c r="Y3" s="1055" t="s">
        <v>187</v>
      </c>
      <c r="Z3" s="1055" t="s">
        <v>188</v>
      </c>
      <c r="AA3" s="1056" t="s">
        <v>492</v>
      </c>
      <c r="AB3" s="1054" t="s">
        <v>3565</v>
      </c>
      <c r="AC3" s="1055" t="s">
        <v>187</v>
      </c>
      <c r="AD3" s="1055" t="s">
        <v>188</v>
      </c>
      <c r="AE3" s="1056" t="s">
        <v>492</v>
      </c>
      <c r="AF3" s="1054" t="s">
        <v>3566</v>
      </c>
      <c r="AG3" s="1055" t="s">
        <v>187</v>
      </c>
      <c r="AH3" s="1055" t="s">
        <v>188</v>
      </c>
      <c r="AI3" s="1056" t="s">
        <v>492</v>
      </c>
      <c r="AJ3" s="1054" t="s">
        <v>3567</v>
      </c>
      <c r="AK3" s="1055" t="s">
        <v>187</v>
      </c>
      <c r="AL3" s="1055" t="s">
        <v>188</v>
      </c>
      <c r="AM3" s="1056" t="s">
        <v>492</v>
      </c>
      <c r="AN3" s="1054" t="s">
        <v>3568</v>
      </c>
      <c r="AO3" s="1055" t="s">
        <v>187</v>
      </c>
      <c r="AP3" s="1055" t="s">
        <v>188</v>
      </c>
      <c r="AQ3" s="1056" t="s">
        <v>492</v>
      </c>
      <c r="AR3" s="1054" t="s">
        <v>3569</v>
      </c>
      <c r="AS3" s="1055" t="s">
        <v>187</v>
      </c>
      <c r="AT3" s="1055" t="s">
        <v>188</v>
      </c>
      <c r="AU3" s="1056" t="s">
        <v>492</v>
      </c>
      <c r="AV3" s="1054" t="s">
        <v>3570</v>
      </c>
      <c r="AW3" s="1055" t="s">
        <v>187</v>
      </c>
      <c r="AX3" s="1055" t="s">
        <v>188</v>
      </c>
      <c r="AY3" s="1056" t="s">
        <v>492</v>
      </c>
      <c r="AZ3" s="1054" t="s">
        <v>3571</v>
      </c>
      <c r="BA3" s="1055" t="s">
        <v>187</v>
      </c>
      <c r="BB3" s="1055" t="s">
        <v>188</v>
      </c>
      <c r="BC3" s="1056" t="s">
        <v>492</v>
      </c>
      <c r="BD3" s="1054" t="s">
        <v>3572</v>
      </c>
      <c r="BE3" s="1055" t="s">
        <v>187</v>
      </c>
      <c r="BF3" s="1055" t="s">
        <v>188</v>
      </c>
      <c r="BG3" s="1056" t="s">
        <v>492</v>
      </c>
      <c r="BH3" s="1054" t="s">
        <v>3573</v>
      </c>
      <c r="BI3" s="1055" t="s">
        <v>187</v>
      </c>
      <c r="BJ3" s="1055" t="s">
        <v>188</v>
      </c>
      <c r="BK3" s="1056" t="s">
        <v>492</v>
      </c>
      <c r="BL3" s="1054" t="s">
        <v>3574</v>
      </c>
      <c r="BM3" s="1055" t="s">
        <v>187</v>
      </c>
      <c r="BN3" s="1055" t="s">
        <v>188</v>
      </c>
      <c r="BO3" s="1056" t="s">
        <v>492</v>
      </c>
      <c r="BP3" s="1479" t="s">
        <v>678</v>
      </c>
      <c r="BQ3" s="1082"/>
      <c r="BR3" s="1083"/>
      <c r="BS3" s="1083"/>
      <c r="BT3" s="1083"/>
      <c r="BU3" s="1083"/>
      <c r="BV3" s="1083"/>
      <c r="BW3" s="1083"/>
      <c r="BX3" s="1084"/>
      <c r="BY3" s="1084"/>
      <c r="BZ3" s="1084" t="s">
        <v>190</v>
      </c>
      <c r="CA3" s="1084" t="s">
        <v>190</v>
      </c>
      <c r="CB3" s="1084"/>
      <c r="CC3" s="1085"/>
      <c r="CD3" s="1085"/>
      <c r="CE3" s="1085"/>
      <c r="CF3" s="1085"/>
      <c r="CG3" s="1085"/>
      <c r="CH3" s="1085"/>
    </row>
    <row r="4" spans="1:86" ht="12.75" customHeight="1">
      <c r="A4" s="1041"/>
      <c r="B4" s="1051"/>
      <c r="C4" s="1043">
        <v>662</v>
      </c>
      <c r="D4" s="1053"/>
      <c r="E4" s="1053"/>
      <c r="F4" s="1053" t="s">
        <v>461</v>
      </c>
      <c r="G4" s="1053"/>
      <c r="H4" s="1053"/>
      <c r="I4" s="1053"/>
      <c r="J4" s="1053"/>
      <c r="K4" s="1053"/>
      <c r="L4" s="1054" t="s">
        <v>336</v>
      </c>
      <c r="M4" s="1057"/>
      <c r="N4" s="1057"/>
      <c r="O4" s="1058"/>
      <c r="P4" s="1054" t="s">
        <v>336</v>
      </c>
      <c r="Q4" s="1057"/>
      <c r="R4" s="1057"/>
      <c r="S4" s="1058"/>
      <c r="T4" s="1054" t="s">
        <v>336</v>
      </c>
      <c r="U4" s="1057"/>
      <c r="V4" s="1057"/>
      <c r="W4" s="1058"/>
      <c r="X4" s="1054" t="s">
        <v>336</v>
      </c>
      <c r="Y4" s="1057"/>
      <c r="Z4" s="1057"/>
      <c r="AA4" s="1058"/>
      <c r="AB4" s="1054" t="s">
        <v>336</v>
      </c>
      <c r="AC4" s="1057"/>
      <c r="AD4" s="1057"/>
      <c r="AE4" s="1058"/>
      <c r="AF4" s="1054" t="s">
        <v>336</v>
      </c>
      <c r="AG4" s="1057"/>
      <c r="AH4" s="1057"/>
      <c r="AI4" s="1058"/>
      <c r="AJ4" s="1054" t="s">
        <v>336</v>
      </c>
      <c r="AK4" s="1057"/>
      <c r="AL4" s="1057"/>
      <c r="AM4" s="1058"/>
      <c r="AN4" s="1054" t="s">
        <v>336</v>
      </c>
      <c r="AO4" s="1057"/>
      <c r="AP4" s="1057"/>
      <c r="AQ4" s="1058"/>
      <c r="AR4" s="1054" t="s">
        <v>336</v>
      </c>
      <c r="AS4" s="1057"/>
      <c r="AT4" s="1057"/>
      <c r="AU4" s="1058"/>
      <c r="AV4" s="1054" t="s">
        <v>336</v>
      </c>
      <c r="AW4" s="1057"/>
      <c r="AX4" s="1057"/>
      <c r="AY4" s="1058"/>
      <c r="AZ4" s="1054" t="s">
        <v>191</v>
      </c>
      <c r="BA4" s="1057"/>
      <c r="BB4" s="1057"/>
      <c r="BC4" s="1058"/>
      <c r="BD4" s="1054" t="s">
        <v>191</v>
      </c>
      <c r="BE4" s="1057"/>
      <c r="BF4" s="1057"/>
      <c r="BG4" s="1058"/>
      <c r="BH4" s="1054" t="s">
        <v>434</v>
      </c>
      <c r="BI4" s="1057"/>
      <c r="BJ4" s="1057"/>
      <c r="BK4" s="1058"/>
      <c r="BL4" s="1054" t="s">
        <v>434</v>
      </c>
      <c r="BM4" s="1057"/>
      <c r="BN4" s="1057"/>
      <c r="BO4" s="1058"/>
      <c r="BP4" s="1479"/>
      <c r="BQ4" s="1086"/>
      <c r="BR4" s="1087" t="s">
        <v>192</v>
      </c>
      <c r="BS4" s="1082"/>
      <c r="BT4" s="1082"/>
      <c r="BU4" s="1082"/>
      <c r="BV4" s="1082"/>
      <c r="BW4" s="1082"/>
      <c r="BX4" s="1088"/>
      <c r="BY4" s="1088"/>
      <c r="BZ4" s="1088"/>
      <c r="CA4" s="1088"/>
      <c r="CB4" s="1089"/>
      <c r="CC4" s="1090"/>
      <c r="CD4" s="1090"/>
      <c r="CE4" s="1090"/>
      <c r="CF4" s="1090"/>
      <c r="CG4" s="1090"/>
      <c r="CH4" s="1090"/>
    </row>
    <row r="5" spans="1:86">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54">
        <v>0</v>
      </c>
      <c r="AC5" s="1057"/>
      <c r="AD5" s="1057"/>
      <c r="AE5" s="1058"/>
      <c r="AF5" s="1054">
        <v>0</v>
      </c>
      <c r="AG5" s="1057"/>
      <c r="AH5" s="1057"/>
      <c r="AI5" s="1058"/>
      <c r="AJ5" s="1054">
        <v>0</v>
      </c>
      <c r="AK5" s="1057"/>
      <c r="AL5" s="1057"/>
      <c r="AM5" s="1058"/>
      <c r="AN5" s="1054">
        <v>0</v>
      </c>
      <c r="AO5" s="1057"/>
      <c r="AP5" s="1057"/>
      <c r="AQ5" s="1058"/>
      <c r="AR5" s="1054">
        <v>0</v>
      </c>
      <c r="AS5" s="1057"/>
      <c r="AT5" s="1057"/>
      <c r="AU5" s="1058"/>
      <c r="AV5" s="1054">
        <v>0</v>
      </c>
      <c r="AW5" s="1057"/>
      <c r="AX5" s="1057"/>
      <c r="AY5" s="1058"/>
      <c r="AZ5" s="1054">
        <v>0</v>
      </c>
      <c r="BA5" s="1057"/>
      <c r="BB5" s="1057"/>
      <c r="BC5" s="1058"/>
      <c r="BD5" s="1054">
        <v>0</v>
      </c>
      <c r="BE5" s="1057"/>
      <c r="BF5" s="1057"/>
      <c r="BG5" s="1058"/>
      <c r="BH5" s="1054">
        <v>0</v>
      </c>
      <c r="BI5" s="1057"/>
      <c r="BJ5" s="1057"/>
      <c r="BK5" s="1058"/>
      <c r="BL5" s="1054">
        <v>0</v>
      </c>
      <c r="BM5" s="1057"/>
      <c r="BN5" s="1057"/>
      <c r="BO5" s="1058"/>
      <c r="BP5" s="1479"/>
      <c r="BQ5" s="1086"/>
      <c r="BR5" s="1082"/>
      <c r="BS5" s="1082"/>
      <c r="BT5" s="1082"/>
      <c r="BU5" s="1082"/>
      <c r="BV5" s="1082"/>
      <c r="BW5" s="1082"/>
      <c r="BX5" s="1089"/>
      <c r="BY5" s="1089"/>
      <c r="BZ5" s="1089"/>
      <c r="CA5" s="1089"/>
      <c r="CB5" s="1089"/>
      <c r="CC5" s="1090"/>
      <c r="CD5" s="1090"/>
      <c r="CE5" s="1090"/>
      <c r="CF5" s="1090"/>
      <c r="CG5" s="1090"/>
      <c r="CH5" s="1090"/>
    </row>
    <row r="6" spans="1:86">
      <c r="A6" s="1041"/>
      <c r="B6" s="1051"/>
      <c r="C6" s="1043">
        <v>403</v>
      </c>
      <c r="D6" s="1053"/>
      <c r="E6" s="1053"/>
      <c r="F6" s="1053" t="s">
        <v>337</v>
      </c>
      <c r="G6" s="1053"/>
      <c r="H6" s="1053"/>
      <c r="I6" s="1053"/>
      <c r="J6" s="1053"/>
      <c r="K6" s="1053"/>
      <c r="L6" s="1054" t="s">
        <v>605</v>
      </c>
      <c r="M6" s="1057"/>
      <c r="N6" s="1057"/>
      <c r="O6" s="1058"/>
      <c r="P6" s="1054" t="s">
        <v>605</v>
      </c>
      <c r="Q6" s="1057"/>
      <c r="R6" s="1057"/>
      <c r="S6" s="1058"/>
      <c r="T6" s="1054" t="s">
        <v>605</v>
      </c>
      <c r="U6" s="1057"/>
      <c r="V6" s="1057"/>
      <c r="W6" s="1058"/>
      <c r="X6" s="1054" t="s">
        <v>605</v>
      </c>
      <c r="Y6" s="1057"/>
      <c r="Z6" s="1057"/>
      <c r="AA6" s="1058"/>
      <c r="AB6" s="1054" t="s">
        <v>605</v>
      </c>
      <c r="AC6" s="1057"/>
      <c r="AD6" s="1057"/>
      <c r="AE6" s="1058"/>
      <c r="AF6" s="1054" t="s">
        <v>605</v>
      </c>
      <c r="AG6" s="1057"/>
      <c r="AH6" s="1057"/>
      <c r="AI6" s="1058"/>
      <c r="AJ6" s="1054" t="s">
        <v>605</v>
      </c>
      <c r="AK6" s="1057"/>
      <c r="AL6" s="1057"/>
      <c r="AM6" s="1058"/>
      <c r="AN6" s="1054" t="s">
        <v>605</v>
      </c>
      <c r="AO6" s="1057"/>
      <c r="AP6" s="1057"/>
      <c r="AQ6" s="1058"/>
      <c r="AR6" s="1054" t="s">
        <v>605</v>
      </c>
      <c r="AS6" s="1057"/>
      <c r="AT6" s="1057"/>
      <c r="AU6" s="1058"/>
      <c r="AV6" s="1054" t="s">
        <v>605</v>
      </c>
      <c r="AW6" s="1057"/>
      <c r="AX6" s="1057"/>
      <c r="AY6" s="1058"/>
      <c r="AZ6" s="1054" t="s">
        <v>605</v>
      </c>
      <c r="BA6" s="1057"/>
      <c r="BB6" s="1057"/>
      <c r="BC6" s="1058"/>
      <c r="BD6" s="1054" t="s">
        <v>605</v>
      </c>
      <c r="BE6" s="1057"/>
      <c r="BF6" s="1057"/>
      <c r="BG6" s="1058"/>
      <c r="BH6" s="1054" t="s">
        <v>605</v>
      </c>
      <c r="BI6" s="1057"/>
      <c r="BJ6" s="1057"/>
      <c r="BK6" s="1058"/>
      <c r="BL6" s="1054" t="s">
        <v>605</v>
      </c>
      <c r="BM6" s="1057"/>
      <c r="BN6" s="1057"/>
      <c r="BO6" s="1058"/>
      <c r="BP6" s="1479" t="s">
        <v>340</v>
      </c>
      <c r="BQ6" s="1086"/>
      <c r="BR6" s="1091"/>
      <c r="BS6" s="1091"/>
      <c r="BT6" s="1091"/>
      <c r="BU6" s="1091"/>
      <c r="BV6" s="1091"/>
      <c r="BW6" s="1091"/>
      <c r="BX6" s="1089"/>
      <c r="BY6" s="1089"/>
      <c r="BZ6" s="1092"/>
      <c r="CA6" s="1092"/>
      <c r="CB6" s="1093"/>
      <c r="CC6" s="1090"/>
      <c r="CD6" s="1090"/>
      <c r="CE6" s="1090"/>
      <c r="CF6" s="1090"/>
      <c r="CG6" s="1090"/>
      <c r="CH6" s="1090"/>
    </row>
    <row r="7" spans="1:86" ht="24">
      <c r="A7" s="1045" t="s">
        <v>2626</v>
      </c>
      <c r="B7" s="1059"/>
      <c r="C7" s="1060"/>
      <c r="D7" s="1061" t="s">
        <v>352</v>
      </c>
      <c r="E7" s="1062">
        <v>0</v>
      </c>
      <c r="F7" s="1063" t="s">
        <v>3561</v>
      </c>
      <c r="G7" s="1064" t="s">
        <v>336</v>
      </c>
      <c r="H7" s="1065" t="s">
        <v>352</v>
      </c>
      <c r="I7" s="1065" t="s">
        <v>352</v>
      </c>
      <c r="J7" s="1066">
        <v>0</v>
      </c>
      <c r="K7" s="1064" t="s">
        <v>605</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J7" s="1067">
        <v>0</v>
      </c>
      <c r="AK7" s="1068"/>
      <c r="AL7" s="1069"/>
      <c r="AM7" s="1070"/>
      <c r="AN7" s="1067">
        <v>0</v>
      </c>
      <c r="AO7" s="1068"/>
      <c r="AP7" s="1069"/>
      <c r="AQ7" s="1070"/>
      <c r="AR7" s="1067">
        <v>0</v>
      </c>
      <c r="AS7" s="1068"/>
      <c r="AT7" s="1069"/>
      <c r="AU7" s="1070"/>
      <c r="AV7" s="1067">
        <v>0</v>
      </c>
      <c r="AW7" s="1068"/>
      <c r="AX7" s="1069"/>
      <c r="AY7" s="1070"/>
      <c r="AZ7" s="1067">
        <v>0</v>
      </c>
      <c r="BA7" s="1068"/>
      <c r="BB7" s="1069"/>
      <c r="BC7" s="1070"/>
      <c r="BD7" s="1067">
        <v>0</v>
      </c>
      <c r="BE7" s="1068"/>
      <c r="BF7" s="1069"/>
      <c r="BG7" s="1070"/>
      <c r="BH7" s="1067">
        <v>0</v>
      </c>
      <c r="BI7" s="1068"/>
      <c r="BJ7" s="1069"/>
      <c r="BK7" s="1070"/>
      <c r="BL7" s="1067">
        <v>0</v>
      </c>
      <c r="BM7" s="1068"/>
      <c r="BN7" s="1069"/>
      <c r="BO7" s="1070"/>
      <c r="BP7" s="1481"/>
      <c r="BQ7" s="1086"/>
      <c r="BR7" s="1082"/>
      <c r="BS7" s="1082"/>
      <c r="BT7" s="1082"/>
      <c r="BU7" s="1082"/>
      <c r="BV7" s="1082"/>
      <c r="BW7" s="1082"/>
      <c r="BX7" s="1089"/>
      <c r="BY7" s="1089"/>
      <c r="BZ7" s="1089"/>
      <c r="CA7" s="1089"/>
      <c r="CB7" s="1089"/>
      <c r="CC7" s="1089"/>
      <c r="CD7" s="1089"/>
      <c r="CE7" s="1089"/>
      <c r="CF7" s="1089"/>
      <c r="CG7" s="1089"/>
      <c r="CH7" s="1089"/>
    </row>
    <row r="8" spans="1:86" ht="24">
      <c r="A8" s="1045" t="s">
        <v>2627</v>
      </c>
      <c r="B8" s="1059"/>
      <c r="C8" s="1060"/>
      <c r="D8" s="1061" t="s">
        <v>352</v>
      </c>
      <c r="E8" s="1062">
        <v>0</v>
      </c>
      <c r="F8" s="1063" t="s">
        <v>3562</v>
      </c>
      <c r="G8" s="1064" t="s">
        <v>336</v>
      </c>
      <c r="H8" s="1065" t="s">
        <v>352</v>
      </c>
      <c r="I8" s="1065" t="s">
        <v>352</v>
      </c>
      <c r="J8" s="1066">
        <v>0</v>
      </c>
      <c r="K8" s="1064" t="s">
        <v>605</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J8" s="1067">
        <v>0</v>
      </c>
      <c r="AK8" s="1068"/>
      <c r="AL8" s="1069"/>
      <c r="AM8" s="1070"/>
      <c r="AN8" s="1067">
        <v>0</v>
      </c>
      <c r="AO8" s="1068"/>
      <c r="AP8" s="1069"/>
      <c r="AQ8" s="1070"/>
      <c r="AR8" s="1067">
        <v>0</v>
      </c>
      <c r="AS8" s="1068"/>
      <c r="AT8" s="1069"/>
      <c r="AU8" s="1070"/>
      <c r="AV8" s="1067">
        <v>0</v>
      </c>
      <c r="AW8" s="1068"/>
      <c r="AX8" s="1069"/>
      <c r="AY8" s="1070"/>
      <c r="AZ8" s="1067">
        <v>0</v>
      </c>
      <c r="BA8" s="1068"/>
      <c r="BB8" s="1069"/>
      <c r="BC8" s="1070"/>
      <c r="BD8" s="1067">
        <v>0</v>
      </c>
      <c r="BE8" s="1068"/>
      <c r="BF8" s="1069"/>
      <c r="BG8" s="1070"/>
      <c r="BH8" s="1067">
        <v>0</v>
      </c>
      <c r="BI8" s="1068"/>
      <c r="BJ8" s="1069"/>
      <c r="BK8" s="1070"/>
      <c r="BL8" s="1067">
        <v>0</v>
      </c>
      <c r="BM8" s="1068"/>
      <c r="BN8" s="1069"/>
      <c r="BO8" s="1070"/>
      <c r="BP8" s="1481"/>
      <c r="BQ8" s="1086"/>
      <c r="BR8" s="1082"/>
      <c r="BS8" s="1082"/>
      <c r="BT8" s="1082"/>
      <c r="BU8" s="1082"/>
      <c r="BV8" s="1082"/>
      <c r="BW8" s="1082"/>
      <c r="BX8" s="1089"/>
      <c r="BY8" s="1089"/>
      <c r="BZ8" s="1089"/>
      <c r="CA8" s="1089"/>
      <c r="CB8" s="1089"/>
      <c r="CC8" s="1089"/>
      <c r="CD8" s="1089"/>
      <c r="CE8" s="1089"/>
      <c r="CF8" s="1089"/>
      <c r="CG8" s="1089"/>
      <c r="CH8" s="1089"/>
    </row>
    <row r="9" spans="1:86" ht="24">
      <c r="A9" s="1045" t="s">
        <v>2628</v>
      </c>
      <c r="B9" s="1059"/>
      <c r="C9" s="1060"/>
      <c r="D9" s="1061" t="s">
        <v>352</v>
      </c>
      <c r="E9" s="1062">
        <v>0</v>
      </c>
      <c r="F9" s="1063" t="s">
        <v>3563</v>
      </c>
      <c r="G9" s="1064" t="s">
        <v>336</v>
      </c>
      <c r="H9" s="1065" t="s">
        <v>352</v>
      </c>
      <c r="I9" s="1065" t="s">
        <v>352</v>
      </c>
      <c r="J9" s="1066">
        <v>0</v>
      </c>
      <c r="K9" s="1064" t="s">
        <v>605</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J9" s="1067">
        <v>0</v>
      </c>
      <c r="AK9" s="1068"/>
      <c r="AL9" s="1069"/>
      <c r="AM9" s="1070"/>
      <c r="AN9" s="1067">
        <v>0</v>
      </c>
      <c r="AO9" s="1068"/>
      <c r="AP9" s="1069"/>
      <c r="AQ9" s="1070"/>
      <c r="AR9" s="1067">
        <v>0</v>
      </c>
      <c r="AS9" s="1068"/>
      <c r="AT9" s="1069"/>
      <c r="AU9" s="1070"/>
      <c r="AV9" s="1067">
        <v>0</v>
      </c>
      <c r="AW9" s="1068"/>
      <c r="AX9" s="1069"/>
      <c r="AY9" s="1070"/>
      <c r="AZ9" s="1067">
        <v>0</v>
      </c>
      <c r="BA9" s="1068"/>
      <c r="BB9" s="1069"/>
      <c r="BC9" s="1070"/>
      <c r="BD9" s="1067">
        <v>0</v>
      </c>
      <c r="BE9" s="1068"/>
      <c r="BF9" s="1069"/>
      <c r="BG9" s="1070"/>
      <c r="BH9" s="1067">
        <v>0</v>
      </c>
      <c r="BI9" s="1068"/>
      <c r="BJ9" s="1069"/>
      <c r="BK9" s="1070"/>
      <c r="BL9" s="1067">
        <v>0</v>
      </c>
      <c r="BM9" s="1068"/>
      <c r="BN9" s="1069"/>
      <c r="BO9" s="1070"/>
      <c r="BP9" s="1481"/>
      <c r="BQ9" s="1086"/>
      <c r="BR9" s="1082"/>
      <c r="BS9" s="1082"/>
      <c r="BT9" s="1082"/>
      <c r="BU9" s="1082"/>
      <c r="BV9" s="1082"/>
      <c r="BW9" s="1082"/>
      <c r="BX9" s="1089"/>
      <c r="BY9" s="1089"/>
      <c r="BZ9" s="1089"/>
      <c r="CA9" s="1089"/>
      <c r="CB9" s="1089"/>
      <c r="CC9" s="1089"/>
      <c r="CD9" s="1089"/>
      <c r="CE9" s="1089"/>
      <c r="CF9" s="1089"/>
      <c r="CG9" s="1089"/>
      <c r="CH9" s="1089"/>
    </row>
    <row r="10" spans="1:86" ht="24">
      <c r="A10" s="1045" t="s">
        <v>2629</v>
      </c>
      <c r="B10" s="1059"/>
      <c r="C10" s="1060"/>
      <c r="D10" s="1061" t="s">
        <v>352</v>
      </c>
      <c r="E10" s="1062">
        <v>0</v>
      </c>
      <c r="F10" s="1063" t="s">
        <v>3564</v>
      </c>
      <c r="G10" s="1064" t="s">
        <v>336</v>
      </c>
      <c r="H10" s="1065" t="s">
        <v>352</v>
      </c>
      <c r="I10" s="1065" t="s">
        <v>352</v>
      </c>
      <c r="J10" s="1066">
        <v>0</v>
      </c>
      <c r="K10" s="1064" t="s">
        <v>605</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J10" s="1067">
        <v>0</v>
      </c>
      <c r="AK10" s="1068"/>
      <c r="AL10" s="1069"/>
      <c r="AM10" s="1070"/>
      <c r="AN10" s="1067">
        <v>0</v>
      </c>
      <c r="AO10" s="1068"/>
      <c r="AP10" s="1069"/>
      <c r="AQ10" s="1070"/>
      <c r="AR10" s="1067">
        <v>0</v>
      </c>
      <c r="AS10" s="1068"/>
      <c r="AT10" s="1069"/>
      <c r="AU10" s="1070"/>
      <c r="AV10" s="1067">
        <v>0</v>
      </c>
      <c r="AW10" s="1068"/>
      <c r="AX10" s="1069"/>
      <c r="AY10" s="1070"/>
      <c r="AZ10" s="1067">
        <v>0</v>
      </c>
      <c r="BA10" s="1068"/>
      <c r="BB10" s="1069"/>
      <c r="BC10" s="1070"/>
      <c r="BD10" s="1067">
        <v>0</v>
      </c>
      <c r="BE10" s="1068"/>
      <c r="BF10" s="1069"/>
      <c r="BG10" s="1070"/>
      <c r="BH10" s="1067">
        <v>0</v>
      </c>
      <c r="BI10" s="1068"/>
      <c r="BJ10" s="1069"/>
      <c r="BK10" s="1070"/>
      <c r="BL10" s="1067">
        <v>0</v>
      </c>
      <c r="BM10" s="1068"/>
      <c r="BN10" s="1069"/>
      <c r="BO10" s="1070"/>
      <c r="BP10" s="1481"/>
      <c r="BQ10" s="1086"/>
      <c r="BR10" s="1082"/>
      <c r="BS10" s="1082"/>
      <c r="BT10" s="1082"/>
      <c r="BU10" s="1082"/>
      <c r="BV10" s="1082"/>
      <c r="BW10" s="1082"/>
      <c r="BX10" s="1089"/>
      <c r="BY10" s="1089"/>
      <c r="BZ10" s="1089"/>
      <c r="CA10" s="1089"/>
      <c r="CB10" s="1089"/>
      <c r="CC10" s="1089"/>
      <c r="CD10" s="1089"/>
      <c r="CE10" s="1089"/>
      <c r="CF10" s="1089"/>
      <c r="CG10" s="1089"/>
      <c r="CH10" s="1089"/>
    </row>
    <row r="11" spans="1:86">
      <c r="A11" s="1045" t="s">
        <v>2630</v>
      </c>
      <c r="B11" s="1059"/>
      <c r="C11" s="1060"/>
      <c r="D11" s="1061" t="s">
        <v>352</v>
      </c>
      <c r="E11" s="1062">
        <v>0</v>
      </c>
      <c r="F11" s="1063" t="s">
        <v>3565</v>
      </c>
      <c r="G11" s="1064" t="s">
        <v>336</v>
      </c>
      <c r="H11" s="1065" t="s">
        <v>352</v>
      </c>
      <c r="I11" s="1065" t="s">
        <v>352</v>
      </c>
      <c r="J11" s="1066">
        <v>0</v>
      </c>
      <c r="K11" s="1064" t="s">
        <v>605</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J11" s="1067">
        <v>0</v>
      </c>
      <c r="AK11" s="1068"/>
      <c r="AL11" s="1069"/>
      <c r="AM11" s="1070"/>
      <c r="AN11" s="1067">
        <v>0</v>
      </c>
      <c r="AO11" s="1068"/>
      <c r="AP11" s="1069"/>
      <c r="AQ11" s="1070"/>
      <c r="AR11" s="1067">
        <v>0</v>
      </c>
      <c r="AS11" s="1068"/>
      <c r="AT11" s="1069"/>
      <c r="AU11" s="1070"/>
      <c r="AV11" s="1067">
        <v>0</v>
      </c>
      <c r="AW11" s="1068"/>
      <c r="AX11" s="1069"/>
      <c r="AY11" s="1070"/>
      <c r="AZ11" s="1067">
        <v>0</v>
      </c>
      <c r="BA11" s="1068"/>
      <c r="BB11" s="1069"/>
      <c r="BC11" s="1070"/>
      <c r="BD11" s="1067">
        <v>0</v>
      </c>
      <c r="BE11" s="1068"/>
      <c r="BF11" s="1069"/>
      <c r="BG11" s="1070"/>
      <c r="BH11" s="1067">
        <v>0</v>
      </c>
      <c r="BI11" s="1068"/>
      <c r="BJ11" s="1069"/>
      <c r="BK11" s="1070"/>
      <c r="BL11" s="1067">
        <v>0</v>
      </c>
      <c r="BM11" s="1068"/>
      <c r="BN11" s="1069"/>
      <c r="BO11" s="1070"/>
      <c r="BP11" s="1481"/>
      <c r="BQ11" s="1086"/>
      <c r="BR11" s="1082"/>
      <c r="BS11" s="1082"/>
      <c r="BT11" s="1082"/>
      <c r="BU11" s="1082"/>
      <c r="BV11" s="1082"/>
      <c r="BW11" s="1082"/>
      <c r="BX11" s="1089"/>
      <c r="BY11" s="1089"/>
      <c r="BZ11" s="1089"/>
      <c r="CA11" s="1089"/>
      <c r="CB11" s="1089"/>
      <c r="CC11" s="1089"/>
      <c r="CD11" s="1089"/>
      <c r="CE11" s="1089"/>
      <c r="CF11" s="1089"/>
      <c r="CG11" s="1089"/>
      <c r="CH11" s="1089"/>
    </row>
    <row r="12" spans="1:86">
      <c r="A12" s="1045" t="s">
        <v>2631</v>
      </c>
      <c r="B12" s="1059"/>
      <c r="C12" s="1060"/>
      <c r="D12" s="1061" t="s">
        <v>352</v>
      </c>
      <c r="E12" s="1062">
        <v>0</v>
      </c>
      <c r="F12" s="1063" t="s">
        <v>3566</v>
      </c>
      <c r="G12" s="1064" t="s">
        <v>336</v>
      </c>
      <c r="H12" s="1065" t="s">
        <v>352</v>
      </c>
      <c r="I12" s="1065" t="s">
        <v>352</v>
      </c>
      <c r="J12" s="1066">
        <v>0</v>
      </c>
      <c r="K12" s="1064" t="s">
        <v>605</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J12" s="1067">
        <v>0</v>
      </c>
      <c r="AK12" s="1068"/>
      <c r="AL12" s="1069"/>
      <c r="AM12" s="1070"/>
      <c r="AN12" s="1067">
        <v>0</v>
      </c>
      <c r="AO12" s="1068"/>
      <c r="AP12" s="1069"/>
      <c r="AQ12" s="1070"/>
      <c r="AR12" s="1067">
        <v>0</v>
      </c>
      <c r="AS12" s="1068"/>
      <c r="AT12" s="1069"/>
      <c r="AU12" s="1070"/>
      <c r="AV12" s="1067">
        <v>0</v>
      </c>
      <c r="AW12" s="1068"/>
      <c r="AX12" s="1069"/>
      <c r="AY12" s="1070"/>
      <c r="AZ12" s="1067">
        <v>0</v>
      </c>
      <c r="BA12" s="1068"/>
      <c r="BB12" s="1069"/>
      <c r="BC12" s="1070"/>
      <c r="BD12" s="1067">
        <v>0</v>
      </c>
      <c r="BE12" s="1068"/>
      <c r="BF12" s="1069"/>
      <c r="BG12" s="1070"/>
      <c r="BH12" s="1067">
        <v>0</v>
      </c>
      <c r="BI12" s="1068"/>
      <c r="BJ12" s="1069"/>
      <c r="BK12" s="1070"/>
      <c r="BL12" s="1067">
        <v>0</v>
      </c>
      <c r="BM12" s="1068"/>
      <c r="BN12" s="1069"/>
      <c r="BO12" s="1070"/>
      <c r="BP12" s="1481"/>
      <c r="BQ12" s="1086"/>
      <c r="BR12" s="1082"/>
      <c r="BS12" s="1082"/>
      <c r="BT12" s="1082"/>
      <c r="BU12" s="1082"/>
      <c r="BV12" s="1082"/>
      <c r="BW12" s="1082"/>
      <c r="BX12" s="1089"/>
      <c r="BY12" s="1089"/>
      <c r="BZ12" s="1089"/>
      <c r="CA12" s="1089"/>
      <c r="CB12" s="1089"/>
      <c r="CC12" s="1089"/>
      <c r="CD12" s="1089"/>
      <c r="CE12" s="1089"/>
      <c r="CF12" s="1089"/>
      <c r="CG12" s="1089"/>
      <c r="CH12" s="1089"/>
    </row>
    <row r="13" spans="1:86">
      <c r="A13" s="1045" t="s">
        <v>2632</v>
      </c>
      <c r="B13" s="1059"/>
      <c r="C13" s="1060"/>
      <c r="D13" s="1061" t="s">
        <v>352</v>
      </c>
      <c r="E13" s="1062">
        <v>0</v>
      </c>
      <c r="F13" s="1063" t="s">
        <v>3567</v>
      </c>
      <c r="G13" s="1064" t="s">
        <v>336</v>
      </c>
      <c r="H13" s="1065" t="s">
        <v>352</v>
      </c>
      <c r="I13" s="1065" t="s">
        <v>352</v>
      </c>
      <c r="J13" s="1066">
        <v>0</v>
      </c>
      <c r="K13" s="1064" t="s">
        <v>605</v>
      </c>
      <c r="L13" s="1067">
        <v>0</v>
      </c>
      <c r="M13" s="1068"/>
      <c r="N13" s="1069"/>
      <c r="O13" s="1070"/>
      <c r="P13" s="1067">
        <v>0</v>
      </c>
      <c r="Q13" s="1068"/>
      <c r="R13" s="1069"/>
      <c r="S13" s="1070"/>
      <c r="T13" s="1067">
        <v>0</v>
      </c>
      <c r="U13" s="1068"/>
      <c r="V13" s="1069"/>
      <c r="W13" s="1070"/>
      <c r="X13" s="1067">
        <v>0</v>
      </c>
      <c r="Y13" s="1068"/>
      <c r="Z13" s="1069"/>
      <c r="AA13" s="1070"/>
      <c r="AB13" s="1067">
        <v>0</v>
      </c>
      <c r="AC13" s="1068"/>
      <c r="AD13" s="1069"/>
      <c r="AE13" s="1070"/>
      <c r="AF13" s="1067">
        <v>0</v>
      </c>
      <c r="AG13" s="1068"/>
      <c r="AH13" s="1069"/>
      <c r="AI13" s="1070"/>
      <c r="AJ13" s="1067">
        <v>1</v>
      </c>
      <c r="AK13" s="1068"/>
      <c r="AL13" s="1069"/>
      <c r="AM13" s="1070"/>
      <c r="AN13" s="1067">
        <v>0</v>
      </c>
      <c r="AO13" s="1068"/>
      <c r="AP13" s="1069"/>
      <c r="AQ13" s="1070"/>
      <c r="AR13" s="1067">
        <v>0</v>
      </c>
      <c r="AS13" s="1068"/>
      <c r="AT13" s="1069"/>
      <c r="AU13" s="1070"/>
      <c r="AV13" s="1067">
        <v>0</v>
      </c>
      <c r="AW13" s="1068"/>
      <c r="AX13" s="1069"/>
      <c r="AY13" s="1070"/>
      <c r="AZ13" s="1067">
        <v>0</v>
      </c>
      <c r="BA13" s="1068"/>
      <c r="BB13" s="1069"/>
      <c r="BC13" s="1070"/>
      <c r="BD13" s="1067">
        <v>0</v>
      </c>
      <c r="BE13" s="1068"/>
      <c r="BF13" s="1069"/>
      <c r="BG13" s="1070"/>
      <c r="BH13" s="1067">
        <v>0</v>
      </c>
      <c r="BI13" s="1068"/>
      <c r="BJ13" s="1069"/>
      <c r="BK13" s="1070"/>
      <c r="BL13" s="1067">
        <v>0</v>
      </c>
      <c r="BM13" s="1068"/>
      <c r="BN13" s="1069"/>
      <c r="BO13" s="1070"/>
      <c r="BP13" s="1481"/>
      <c r="BQ13" s="1086"/>
      <c r="BR13" s="1082"/>
      <c r="BS13" s="1082"/>
      <c r="BT13" s="1082"/>
      <c r="BU13" s="1082"/>
      <c r="BV13" s="1082"/>
      <c r="BW13" s="1082"/>
      <c r="BX13" s="1089"/>
      <c r="BY13" s="1089"/>
      <c r="BZ13" s="1089"/>
      <c r="CA13" s="1089"/>
      <c r="CB13" s="1089"/>
      <c r="CC13" s="1089"/>
      <c r="CD13" s="1089"/>
      <c r="CE13" s="1089"/>
      <c r="CF13" s="1089"/>
      <c r="CG13" s="1089"/>
      <c r="CH13" s="1089"/>
    </row>
    <row r="14" spans="1:86">
      <c r="A14" s="1045" t="s">
        <v>2633</v>
      </c>
      <c r="B14" s="1059"/>
      <c r="C14" s="1060"/>
      <c r="D14" s="1061" t="s">
        <v>352</v>
      </c>
      <c r="E14" s="1062">
        <v>0</v>
      </c>
      <c r="F14" s="1063" t="s">
        <v>3568</v>
      </c>
      <c r="G14" s="1064" t="s">
        <v>336</v>
      </c>
      <c r="H14" s="1065" t="s">
        <v>352</v>
      </c>
      <c r="I14" s="1065" t="s">
        <v>352</v>
      </c>
      <c r="J14" s="1066">
        <v>0</v>
      </c>
      <c r="K14" s="1064" t="s">
        <v>605</v>
      </c>
      <c r="L14" s="1067">
        <v>0</v>
      </c>
      <c r="M14" s="1068"/>
      <c r="N14" s="1069"/>
      <c r="O14" s="1070"/>
      <c r="P14" s="1067">
        <v>0</v>
      </c>
      <c r="Q14" s="1068"/>
      <c r="R14" s="1069"/>
      <c r="S14" s="1070"/>
      <c r="T14" s="1067">
        <v>0</v>
      </c>
      <c r="U14" s="1068"/>
      <c r="V14" s="1069"/>
      <c r="W14" s="1070"/>
      <c r="X14" s="1067">
        <v>0</v>
      </c>
      <c r="Y14" s="1068"/>
      <c r="Z14" s="1069"/>
      <c r="AA14" s="1070"/>
      <c r="AB14" s="1067">
        <v>0</v>
      </c>
      <c r="AC14" s="1068"/>
      <c r="AD14" s="1069"/>
      <c r="AE14" s="1070"/>
      <c r="AF14" s="1067">
        <v>0</v>
      </c>
      <c r="AG14" s="1068"/>
      <c r="AH14" s="1069"/>
      <c r="AI14" s="1070"/>
      <c r="AJ14" s="1067">
        <v>0</v>
      </c>
      <c r="AK14" s="1068"/>
      <c r="AL14" s="1069"/>
      <c r="AM14" s="1070"/>
      <c r="AN14" s="1067">
        <v>1</v>
      </c>
      <c r="AO14" s="1068"/>
      <c r="AP14" s="1069"/>
      <c r="AQ14" s="1070"/>
      <c r="AR14" s="1067">
        <v>0</v>
      </c>
      <c r="AS14" s="1068"/>
      <c r="AT14" s="1069"/>
      <c r="AU14" s="1070"/>
      <c r="AV14" s="1067">
        <v>0</v>
      </c>
      <c r="AW14" s="1068"/>
      <c r="AX14" s="1069"/>
      <c r="AY14" s="1070"/>
      <c r="AZ14" s="1067">
        <v>0</v>
      </c>
      <c r="BA14" s="1068"/>
      <c r="BB14" s="1069"/>
      <c r="BC14" s="1070"/>
      <c r="BD14" s="1067">
        <v>0</v>
      </c>
      <c r="BE14" s="1068"/>
      <c r="BF14" s="1069"/>
      <c r="BG14" s="1070"/>
      <c r="BH14" s="1067">
        <v>0</v>
      </c>
      <c r="BI14" s="1068"/>
      <c r="BJ14" s="1069"/>
      <c r="BK14" s="1070"/>
      <c r="BL14" s="1067">
        <v>0</v>
      </c>
      <c r="BM14" s="1068"/>
      <c r="BN14" s="1069"/>
      <c r="BO14" s="1070"/>
      <c r="BP14" s="1481"/>
      <c r="BQ14" s="1086"/>
      <c r="BR14" s="1082"/>
      <c r="BS14" s="1082"/>
      <c r="BT14" s="1082"/>
      <c r="BU14" s="1082"/>
      <c r="BV14" s="1082"/>
      <c r="BW14" s="1082"/>
      <c r="BX14" s="1089"/>
      <c r="BY14" s="1089"/>
      <c r="BZ14" s="1089"/>
      <c r="CA14" s="1089"/>
      <c r="CB14" s="1089"/>
      <c r="CC14" s="1089"/>
      <c r="CD14" s="1089"/>
      <c r="CE14" s="1089"/>
      <c r="CF14" s="1089"/>
      <c r="CG14" s="1089"/>
      <c r="CH14" s="1089"/>
    </row>
    <row r="15" spans="1:86" ht="24">
      <c r="A15" s="1045" t="s">
        <v>2634</v>
      </c>
      <c r="B15" s="1059"/>
      <c r="C15" s="1060"/>
      <c r="D15" s="1061" t="s">
        <v>352</v>
      </c>
      <c r="E15" s="1062">
        <v>0</v>
      </c>
      <c r="F15" s="1063" t="s">
        <v>3569</v>
      </c>
      <c r="G15" s="1064" t="s">
        <v>336</v>
      </c>
      <c r="H15" s="1065" t="s">
        <v>352</v>
      </c>
      <c r="I15" s="1065" t="s">
        <v>352</v>
      </c>
      <c r="J15" s="1066">
        <v>0</v>
      </c>
      <c r="K15" s="1064" t="s">
        <v>605</v>
      </c>
      <c r="L15" s="1067">
        <v>0</v>
      </c>
      <c r="M15" s="1068"/>
      <c r="N15" s="1069"/>
      <c r="O15" s="1070"/>
      <c r="P15" s="1067">
        <v>0</v>
      </c>
      <c r="Q15" s="1068"/>
      <c r="R15" s="1069"/>
      <c r="S15" s="1070"/>
      <c r="T15" s="1067">
        <v>0</v>
      </c>
      <c r="U15" s="1068"/>
      <c r="V15" s="1069"/>
      <c r="W15" s="1070"/>
      <c r="X15" s="1067">
        <v>0</v>
      </c>
      <c r="Y15" s="1068"/>
      <c r="Z15" s="1069"/>
      <c r="AA15" s="1070"/>
      <c r="AB15" s="1067">
        <v>0</v>
      </c>
      <c r="AC15" s="1068"/>
      <c r="AD15" s="1069"/>
      <c r="AE15" s="1070"/>
      <c r="AF15" s="1067">
        <v>0</v>
      </c>
      <c r="AG15" s="1068"/>
      <c r="AH15" s="1069"/>
      <c r="AI15" s="1070"/>
      <c r="AJ15" s="1067">
        <v>0</v>
      </c>
      <c r="AK15" s="1068"/>
      <c r="AL15" s="1069"/>
      <c r="AM15" s="1070"/>
      <c r="AN15" s="1067">
        <v>0</v>
      </c>
      <c r="AO15" s="1068"/>
      <c r="AP15" s="1069"/>
      <c r="AQ15" s="1070"/>
      <c r="AR15" s="1067">
        <v>1</v>
      </c>
      <c r="AS15" s="1068"/>
      <c r="AT15" s="1069"/>
      <c r="AU15" s="1070"/>
      <c r="AV15" s="1067">
        <v>0</v>
      </c>
      <c r="AW15" s="1068"/>
      <c r="AX15" s="1069"/>
      <c r="AY15" s="1070"/>
      <c r="AZ15" s="1067">
        <v>0</v>
      </c>
      <c r="BA15" s="1068"/>
      <c r="BB15" s="1069"/>
      <c r="BC15" s="1070"/>
      <c r="BD15" s="1067">
        <v>0</v>
      </c>
      <c r="BE15" s="1068"/>
      <c r="BF15" s="1069"/>
      <c r="BG15" s="1070"/>
      <c r="BH15" s="1067">
        <v>0</v>
      </c>
      <c r="BI15" s="1068"/>
      <c r="BJ15" s="1069"/>
      <c r="BK15" s="1070"/>
      <c r="BL15" s="1067">
        <v>0</v>
      </c>
      <c r="BM15" s="1068"/>
      <c r="BN15" s="1069"/>
      <c r="BO15" s="1070"/>
      <c r="BP15" s="1481"/>
      <c r="BQ15" s="1086"/>
      <c r="BR15" s="1082"/>
      <c r="BS15" s="1082"/>
      <c r="BT15" s="1082"/>
      <c r="BU15" s="1082"/>
      <c r="BV15" s="1082"/>
      <c r="BW15" s="1082"/>
      <c r="BX15" s="1089"/>
      <c r="BY15" s="1089"/>
      <c r="BZ15" s="1089"/>
      <c r="CA15" s="1089"/>
      <c r="CB15" s="1089"/>
      <c r="CC15" s="1089"/>
      <c r="CD15" s="1089"/>
      <c r="CE15" s="1089"/>
      <c r="CF15" s="1089"/>
      <c r="CG15" s="1089"/>
      <c r="CH15" s="1089"/>
    </row>
    <row r="16" spans="1:86">
      <c r="A16" s="1045" t="s">
        <v>2635</v>
      </c>
      <c r="B16" s="1059"/>
      <c r="C16" s="1060"/>
      <c r="D16" s="1061" t="s">
        <v>352</v>
      </c>
      <c r="E16" s="1062">
        <v>0</v>
      </c>
      <c r="F16" s="1063" t="s">
        <v>3570</v>
      </c>
      <c r="G16" s="1064" t="s">
        <v>336</v>
      </c>
      <c r="H16" s="1065" t="s">
        <v>352</v>
      </c>
      <c r="I16" s="1065" t="s">
        <v>352</v>
      </c>
      <c r="J16" s="1066">
        <v>0</v>
      </c>
      <c r="K16" s="1064" t="s">
        <v>605</v>
      </c>
      <c r="L16" s="1067">
        <v>0</v>
      </c>
      <c r="M16" s="1068"/>
      <c r="N16" s="1069"/>
      <c r="O16" s="1070"/>
      <c r="P16" s="1067">
        <v>0</v>
      </c>
      <c r="Q16" s="1068"/>
      <c r="R16" s="1069"/>
      <c r="S16" s="1070"/>
      <c r="T16" s="1067">
        <v>0</v>
      </c>
      <c r="U16" s="1068"/>
      <c r="V16" s="1069"/>
      <c r="W16" s="1070"/>
      <c r="X16" s="1067">
        <v>0</v>
      </c>
      <c r="Y16" s="1068"/>
      <c r="Z16" s="1069"/>
      <c r="AA16" s="1070"/>
      <c r="AB16" s="1067">
        <v>0</v>
      </c>
      <c r="AC16" s="1068"/>
      <c r="AD16" s="1069"/>
      <c r="AE16" s="1070"/>
      <c r="AF16" s="1067">
        <v>0</v>
      </c>
      <c r="AG16" s="1068"/>
      <c r="AH16" s="1069"/>
      <c r="AI16" s="1070"/>
      <c r="AJ16" s="1067">
        <v>0</v>
      </c>
      <c r="AK16" s="1068"/>
      <c r="AL16" s="1069"/>
      <c r="AM16" s="1070"/>
      <c r="AN16" s="1067">
        <v>0</v>
      </c>
      <c r="AO16" s="1068"/>
      <c r="AP16" s="1069"/>
      <c r="AQ16" s="1070"/>
      <c r="AR16" s="1067">
        <v>0</v>
      </c>
      <c r="AS16" s="1068"/>
      <c r="AT16" s="1069"/>
      <c r="AU16" s="1070"/>
      <c r="AV16" s="1067">
        <v>1</v>
      </c>
      <c r="AW16" s="1068"/>
      <c r="AX16" s="1069"/>
      <c r="AY16" s="1070"/>
      <c r="AZ16" s="1067">
        <v>0</v>
      </c>
      <c r="BA16" s="1068"/>
      <c r="BB16" s="1069"/>
      <c r="BC16" s="1070"/>
      <c r="BD16" s="1067">
        <v>0</v>
      </c>
      <c r="BE16" s="1068"/>
      <c r="BF16" s="1069"/>
      <c r="BG16" s="1070"/>
      <c r="BH16" s="1067">
        <v>0</v>
      </c>
      <c r="BI16" s="1068"/>
      <c r="BJ16" s="1069"/>
      <c r="BK16" s="1070"/>
      <c r="BL16" s="1067">
        <v>0</v>
      </c>
      <c r="BM16" s="1068"/>
      <c r="BN16" s="1069"/>
      <c r="BO16" s="1070"/>
      <c r="BP16" s="1481"/>
      <c r="BQ16" s="1086"/>
      <c r="BR16" s="1082"/>
      <c r="BS16" s="1082"/>
      <c r="BT16" s="1082"/>
      <c r="BU16" s="1082"/>
      <c r="BV16" s="1082"/>
      <c r="BW16" s="1082"/>
      <c r="BX16" s="1089"/>
      <c r="BY16" s="1089"/>
      <c r="BZ16" s="1089"/>
      <c r="CA16" s="1089"/>
      <c r="CB16" s="1089"/>
      <c r="CC16" s="1089"/>
      <c r="CD16" s="1089"/>
      <c r="CE16" s="1089"/>
      <c r="CF16" s="1089"/>
      <c r="CG16" s="1089"/>
      <c r="CH16" s="1089"/>
    </row>
    <row r="17" spans="1:86">
      <c r="A17" s="1045" t="s">
        <v>2636</v>
      </c>
      <c r="B17" s="1059"/>
      <c r="C17" s="1060"/>
      <c r="D17" s="1061" t="s">
        <v>352</v>
      </c>
      <c r="E17" s="1062">
        <v>0</v>
      </c>
      <c r="F17" s="1063" t="s">
        <v>3571</v>
      </c>
      <c r="G17" s="1064" t="s">
        <v>191</v>
      </c>
      <c r="H17" s="1065" t="s">
        <v>352</v>
      </c>
      <c r="I17" s="1065" t="s">
        <v>352</v>
      </c>
      <c r="J17" s="1066">
        <v>0</v>
      </c>
      <c r="K17" s="1064" t="s">
        <v>605</v>
      </c>
      <c r="L17" s="1067">
        <v>0</v>
      </c>
      <c r="M17" s="1068"/>
      <c r="N17" s="1069"/>
      <c r="O17" s="1070"/>
      <c r="P17" s="1067">
        <v>0</v>
      </c>
      <c r="Q17" s="1068"/>
      <c r="R17" s="1069"/>
      <c r="S17" s="1070"/>
      <c r="T17" s="1067">
        <v>0</v>
      </c>
      <c r="U17" s="1068"/>
      <c r="V17" s="1069"/>
      <c r="W17" s="1070"/>
      <c r="X17" s="1067">
        <v>0</v>
      </c>
      <c r="Y17" s="1068"/>
      <c r="Z17" s="1069"/>
      <c r="AA17" s="1070"/>
      <c r="AB17" s="1067">
        <v>0</v>
      </c>
      <c r="AC17" s="1068"/>
      <c r="AD17" s="1069"/>
      <c r="AE17" s="1070"/>
      <c r="AF17" s="1067">
        <v>0</v>
      </c>
      <c r="AG17" s="1068"/>
      <c r="AH17" s="1069"/>
      <c r="AI17" s="1070"/>
      <c r="AJ17" s="1067">
        <v>0</v>
      </c>
      <c r="AK17" s="1068"/>
      <c r="AL17" s="1069"/>
      <c r="AM17" s="1070"/>
      <c r="AN17" s="1067">
        <v>0</v>
      </c>
      <c r="AO17" s="1068"/>
      <c r="AP17" s="1069"/>
      <c r="AQ17" s="1070"/>
      <c r="AR17" s="1067">
        <v>0</v>
      </c>
      <c r="AS17" s="1068"/>
      <c r="AT17" s="1069"/>
      <c r="AU17" s="1070"/>
      <c r="AV17" s="1067">
        <v>0</v>
      </c>
      <c r="AW17" s="1068"/>
      <c r="AX17" s="1069"/>
      <c r="AY17" s="1070"/>
      <c r="AZ17" s="1067">
        <v>1</v>
      </c>
      <c r="BA17" s="1068"/>
      <c r="BB17" s="1069"/>
      <c r="BC17" s="1070"/>
      <c r="BD17" s="1067">
        <v>0</v>
      </c>
      <c r="BE17" s="1068"/>
      <c r="BF17" s="1069"/>
      <c r="BG17" s="1070"/>
      <c r="BH17" s="1067">
        <v>0</v>
      </c>
      <c r="BI17" s="1068"/>
      <c r="BJ17" s="1069"/>
      <c r="BK17" s="1070"/>
      <c r="BL17" s="1067">
        <v>0</v>
      </c>
      <c r="BM17" s="1068"/>
      <c r="BN17" s="1069"/>
      <c r="BO17" s="1070"/>
      <c r="BP17" s="1481"/>
      <c r="BQ17" s="1086"/>
      <c r="BR17" s="1082"/>
      <c r="BS17" s="1082"/>
      <c r="BT17" s="1082"/>
      <c r="BU17" s="1082"/>
      <c r="BV17" s="1082"/>
      <c r="BW17" s="1082"/>
      <c r="BX17" s="1089"/>
      <c r="BY17" s="1089"/>
      <c r="BZ17" s="1089"/>
      <c r="CA17" s="1089"/>
      <c r="CB17" s="1089"/>
      <c r="CC17" s="1089"/>
      <c r="CD17" s="1089"/>
      <c r="CE17" s="1089"/>
      <c r="CF17" s="1089"/>
      <c r="CG17" s="1089"/>
      <c r="CH17" s="1089"/>
    </row>
    <row r="18" spans="1:86">
      <c r="A18" s="1045" t="s">
        <v>2637</v>
      </c>
      <c r="B18" s="1059"/>
      <c r="C18" s="1060"/>
      <c r="D18" s="1061" t="s">
        <v>352</v>
      </c>
      <c r="E18" s="1062">
        <v>0</v>
      </c>
      <c r="F18" s="1063" t="s">
        <v>3572</v>
      </c>
      <c r="G18" s="1064" t="s">
        <v>191</v>
      </c>
      <c r="H18" s="1065" t="s">
        <v>352</v>
      </c>
      <c r="I18" s="1065" t="s">
        <v>352</v>
      </c>
      <c r="J18" s="1066">
        <v>0</v>
      </c>
      <c r="K18" s="1064" t="s">
        <v>605</v>
      </c>
      <c r="L18" s="1067">
        <v>0</v>
      </c>
      <c r="M18" s="1068"/>
      <c r="N18" s="1069"/>
      <c r="O18" s="1070"/>
      <c r="P18" s="1067">
        <v>0</v>
      </c>
      <c r="Q18" s="1068"/>
      <c r="R18" s="1069"/>
      <c r="S18" s="1070"/>
      <c r="T18" s="1067">
        <v>0</v>
      </c>
      <c r="U18" s="1068"/>
      <c r="V18" s="1069"/>
      <c r="W18" s="1070"/>
      <c r="X18" s="1067">
        <v>0</v>
      </c>
      <c r="Y18" s="1068"/>
      <c r="Z18" s="1069"/>
      <c r="AA18" s="1070"/>
      <c r="AB18" s="1067">
        <v>0</v>
      </c>
      <c r="AC18" s="1068"/>
      <c r="AD18" s="1069"/>
      <c r="AE18" s="1070"/>
      <c r="AF18" s="1067">
        <v>0</v>
      </c>
      <c r="AG18" s="1068"/>
      <c r="AH18" s="1069"/>
      <c r="AI18" s="1070"/>
      <c r="AJ18" s="1067">
        <v>0</v>
      </c>
      <c r="AK18" s="1068"/>
      <c r="AL18" s="1069"/>
      <c r="AM18" s="1070"/>
      <c r="AN18" s="1067">
        <v>0</v>
      </c>
      <c r="AO18" s="1068"/>
      <c r="AP18" s="1069"/>
      <c r="AQ18" s="1070"/>
      <c r="AR18" s="1067">
        <v>0</v>
      </c>
      <c r="AS18" s="1068"/>
      <c r="AT18" s="1069"/>
      <c r="AU18" s="1070"/>
      <c r="AV18" s="1067">
        <v>0</v>
      </c>
      <c r="AW18" s="1068"/>
      <c r="AX18" s="1069"/>
      <c r="AY18" s="1070"/>
      <c r="AZ18" s="1067">
        <v>0</v>
      </c>
      <c r="BA18" s="1068"/>
      <c r="BB18" s="1069"/>
      <c r="BC18" s="1070"/>
      <c r="BD18" s="1067">
        <v>1</v>
      </c>
      <c r="BE18" s="1068"/>
      <c r="BF18" s="1069"/>
      <c r="BG18" s="1070"/>
      <c r="BH18" s="1067">
        <v>0</v>
      </c>
      <c r="BI18" s="1068"/>
      <c r="BJ18" s="1069"/>
      <c r="BK18" s="1070"/>
      <c r="BL18" s="1067">
        <v>0</v>
      </c>
      <c r="BM18" s="1068"/>
      <c r="BN18" s="1069"/>
      <c r="BO18" s="1070"/>
      <c r="BP18" s="1481"/>
      <c r="BQ18" s="1086"/>
      <c r="BR18" s="1082"/>
      <c r="BS18" s="1082"/>
      <c r="BT18" s="1082"/>
      <c r="BU18" s="1082"/>
      <c r="BV18" s="1082"/>
      <c r="BW18" s="1082"/>
      <c r="BX18" s="1089"/>
      <c r="BY18" s="1089"/>
      <c r="BZ18" s="1089"/>
      <c r="CA18" s="1089"/>
      <c r="CB18" s="1089"/>
      <c r="CC18" s="1089"/>
      <c r="CD18" s="1089"/>
      <c r="CE18" s="1089"/>
      <c r="CF18" s="1089"/>
      <c r="CG18" s="1089"/>
      <c r="CH18" s="1089"/>
    </row>
    <row r="19" spans="1:86">
      <c r="A19" s="1045" t="s">
        <v>2638</v>
      </c>
      <c r="B19" s="1059"/>
      <c r="C19" s="1060"/>
      <c r="D19" s="1061" t="s">
        <v>352</v>
      </c>
      <c r="E19" s="1062">
        <v>0</v>
      </c>
      <c r="F19" s="1063" t="s">
        <v>3573</v>
      </c>
      <c r="G19" s="1064" t="s">
        <v>434</v>
      </c>
      <c r="H19" s="1065" t="s">
        <v>352</v>
      </c>
      <c r="I19" s="1065" t="s">
        <v>352</v>
      </c>
      <c r="J19" s="1066">
        <v>0</v>
      </c>
      <c r="K19" s="1064" t="s">
        <v>605</v>
      </c>
      <c r="L19" s="1067">
        <v>0</v>
      </c>
      <c r="M19" s="1068"/>
      <c r="N19" s="1069"/>
      <c r="O19" s="1070"/>
      <c r="P19" s="1067">
        <v>0</v>
      </c>
      <c r="Q19" s="1068"/>
      <c r="R19" s="1069"/>
      <c r="S19" s="1070"/>
      <c r="T19" s="1067">
        <v>0</v>
      </c>
      <c r="U19" s="1068"/>
      <c r="V19" s="1069"/>
      <c r="W19" s="1070"/>
      <c r="X19" s="1067">
        <v>0</v>
      </c>
      <c r="Y19" s="1068"/>
      <c r="Z19" s="1069"/>
      <c r="AA19" s="1070"/>
      <c r="AB19" s="1067">
        <v>0</v>
      </c>
      <c r="AC19" s="1068"/>
      <c r="AD19" s="1069"/>
      <c r="AE19" s="1070"/>
      <c r="AF19" s="1067">
        <v>0</v>
      </c>
      <c r="AG19" s="1068"/>
      <c r="AH19" s="1069"/>
      <c r="AI19" s="1070"/>
      <c r="AJ19" s="1067">
        <v>0</v>
      </c>
      <c r="AK19" s="1068"/>
      <c r="AL19" s="1069"/>
      <c r="AM19" s="1070"/>
      <c r="AN19" s="1067">
        <v>0</v>
      </c>
      <c r="AO19" s="1068"/>
      <c r="AP19" s="1069"/>
      <c r="AQ19" s="1070"/>
      <c r="AR19" s="1067">
        <v>0</v>
      </c>
      <c r="AS19" s="1068"/>
      <c r="AT19" s="1069"/>
      <c r="AU19" s="1070"/>
      <c r="AV19" s="1067">
        <v>0</v>
      </c>
      <c r="AW19" s="1068"/>
      <c r="AX19" s="1069"/>
      <c r="AY19" s="1070"/>
      <c r="AZ19" s="1067">
        <v>0</v>
      </c>
      <c r="BA19" s="1068"/>
      <c r="BB19" s="1069"/>
      <c r="BC19" s="1070"/>
      <c r="BD19" s="1067">
        <v>0</v>
      </c>
      <c r="BE19" s="1068"/>
      <c r="BF19" s="1069"/>
      <c r="BG19" s="1070"/>
      <c r="BH19" s="1067">
        <v>1</v>
      </c>
      <c r="BI19" s="1068"/>
      <c r="BJ19" s="1069"/>
      <c r="BK19" s="1070"/>
      <c r="BL19" s="1067">
        <v>0</v>
      </c>
      <c r="BM19" s="1068"/>
      <c r="BN19" s="1069"/>
      <c r="BO19" s="1070"/>
      <c r="BP19" s="1481"/>
      <c r="BQ19" s="1086"/>
      <c r="BR19" s="1082"/>
      <c r="BS19" s="1082"/>
      <c r="BT19" s="1082"/>
      <c r="BU19" s="1082"/>
      <c r="BV19" s="1082"/>
      <c r="BW19" s="1082"/>
      <c r="BX19" s="1089"/>
      <c r="BY19" s="1089"/>
      <c r="BZ19" s="1089"/>
      <c r="CA19" s="1089"/>
      <c r="CB19" s="1089"/>
      <c r="CC19" s="1089"/>
      <c r="CD19" s="1089"/>
      <c r="CE19" s="1089"/>
      <c r="CF19" s="1089"/>
      <c r="CG19" s="1089"/>
      <c r="CH19" s="1089"/>
    </row>
    <row r="20" spans="1:86">
      <c r="A20" s="1045" t="s">
        <v>2639</v>
      </c>
      <c r="B20" s="1059"/>
      <c r="C20" s="1060"/>
      <c r="D20" s="1061" t="s">
        <v>352</v>
      </c>
      <c r="E20" s="1062">
        <v>0</v>
      </c>
      <c r="F20" s="1063" t="s">
        <v>3574</v>
      </c>
      <c r="G20" s="1064" t="s">
        <v>434</v>
      </c>
      <c r="H20" s="1065" t="s">
        <v>352</v>
      </c>
      <c r="I20" s="1065" t="s">
        <v>352</v>
      </c>
      <c r="J20" s="1066">
        <v>0</v>
      </c>
      <c r="K20" s="1064" t="s">
        <v>605</v>
      </c>
      <c r="L20" s="1067">
        <v>0</v>
      </c>
      <c r="M20" s="1068"/>
      <c r="N20" s="1069"/>
      <c r="O20" s="1070"/>
      <c r="P20" s="1067">
        <v>0</v>
      </c>
      <c r="Q20" s="1068"/>
      <c r="R20" s="1069"/>
      <c r="S20" s="1070"/>
      <c r="T20" s="1067">
        <v>0</v>
      </c>
      <c r="U20" s="1068"/>
      <c r="V20" s="1069"/>
      <c r="W20" s="1070"/>
      <c r="X20" s="1067">
        <v>0</v>
      </c>
      <c r="Y20" s="1068"/>
      <c r="Z20" s="1069"/>
      <c r="AA20" s="1070"/>
      <c r="AB20" s="1067">
        <v>0</v>
      </c>
      <c r="AC20" s="1068"/>
      <c r="AD20" s="1069"/>
      <c r="AE20" s="1070"/>
      <c r="AF20" s="1067">
        <v>0</v>
      </c>
      <c r="AG20" s="1068"/>
      <c r="AH20" s="1069"/>
      <c r="AI20" s="1070"/>
      <c r="AJ20" s="1067">
        <v>0</v>
      </c>
      <c r="AK20" s="1068"/>
      <c r="AL20" s="1069"/>
      <c r="AM20" s="1070"/>
      <c r="AN20" s="1067">
        <v>0</v>
      </c>
      <c r="AO20" s="1068"/>
      <c r="AP20" s="1069"/>
      <c r="AQ20" s="1070"/>
      <c r="AR20" s="1067">
        <v>0</v>
      </c>
      <c r="AS20" s="1068"/>
      <c r="AT20" s="1069"/>
      <c r="AU20" s="1070"/>
      <c r="AV20" s="1067">
        <v>0</v>
      </c>
      <c r="AW20" s="1068"/>
      <c r="AX20" s="1069"/>
      <c r="AY20" s="1070"/>
      <c r="AZ20" s="1067">
        <v>0</v>
      </c>
      <c r="BA20" s="1068"/>
      <c r="BB20" s="1069"/>
      <c r="BC20" s="1070"/>
      <c r="BD20" s="1067">
        <v>0</v>
      </c>
      <c r="BE20" s="1068"/>
      <c r="BF20" s="1069"/>
      <c r="BG20" s="1070"/>
      <c r="BH20" s="1067">
        <v>0</v>
      </c>
      <c r="BI20" s="1068"/>
      <c r="BJ20" s="1069"/>
      <c r="BK20" s="1070"/>
      <c r="BL20" s="1067">
        <v>1</v>
      </c>
      <c r="BM20" s="1068"/>
      <c r="BN20" s="1069"/>
      <c r="BO20" s="1070"/>
      <c r="BP20" s="1481"/>
      <c r="BQ20" s="1086"/>
      <c r="BR20" s="1082"/>
      <c r="BS20" s="1082"/>
      <c r="BT20" s="1082"/>
      <c r="BU20" s="1082"/>
      <c r="BV20" s="1082"/>
      <c r="BW20" s="1082"/>
      <c r="BX20" s="1089"/>
      <c r="BY20" s="1089"/>
      <c r="BZ20" s="1089"/>
      <c r="CA20" s="1089"/>
      <c r="CB20" s="1089"/>
      <c r="CC20" s="1089"/>
      <c r="CD20" s="1089"/>
      <c r="CE20" s="1089"/>
      <c r="CF20" s="1089"/>
      <c r="CG20" s="1089"/>
      <c r="CH20" s="1089"/>
    </row>
    <row r="21" spans="1:86">
      <c r="A21" s="1045">
        <v>1289</v>
      </c>
      <c r="B21" s="1059" t="s">
        <v>358</v>
      </c>
      <c r="C21" s="1060" t="s">
        <v>469</v>
      </c>
      <c r="D21" s="1071" t="s">
        <v>471</v>
      </c>
      <c r="E21" s="1072" t="s">
        <v>352</v>
      </c>
      <c r="F21" s="1073" t="s">
        <v>3553</v>
      </c>
      <c r="G21" s="1074" t="s">
        <v>352</v>
      </c>
      <c r="H21" s="1075" t="s">
        <v>197</v>
      </c>
      <c r="I21" s="1075" t="s">
        <v>3554</v>
      </c>
      <c r="J21" s="1076" t="s">
        <v>352</v>
      </c>
      <c r="K21" s="1074" t="s">
        <v>604</v>
      </c>
      <c r="L21" s="1077">
        <v>3.8502673796791442</v>
      </c>
      <c r="M21" s="1078">
        <v>1</v>
      </c>
      <c r="N21" s="1079">
        <v>1.332757509505909</v>
      </c>
      <c r="O21" s="1073" t="s">
        <v>3575</v>
      </c>
      <c r="P21" s="1077">
        <v>3.8502673796791442</v>
      </c>
      <c r="Q21" s="1078">
        <v>1</v>
      </c>
      <c r="R21" s="1079">
        <v>1.332757509505909</v>
      </c>
      <c r="S21" s="1073" t="s">
        <v>3575</v>
      </c>
      <c r="T21" s="1077">
        <v>3.8502673796791442</v>
      </c>
      <c r="U21" s="1078">
        <v>1</v>
      </c>
      <c r="V21" s="1079">
        <v>1.332757509505909</v>
      </c>
      <c r="W21" s="1073" t="s">
        <v>3575</v>
      </c>
      <c r="X21" s="1077">
        <v>3.8502673796791442</v>
      </c>
      <c r="Y21" s="1078">
        <v>1</v>
      </c>
      <c r="Z21" s="1079">
        <v>1.332757509505909</v>
      </c>
      <c r="AA21" s="1073" t="s">
        <v>3575</v>
      </c>
      <c r="AB21" s="1077">
        <v>3.8502673796791442</v>
      </c>
      <c r="AC21" s="1078">
        <v>1</v>
      </c>
      <c r="AD21" s="1079">
        <v>1.332757509505909</v>
      </c>
      <c r="AE21" s="1073" t="s">
        <v>3575</v>
      </c>
      <c r="AF21" s="1077">
        <v>3.8502673796791442</v>
      </c>
      <c r="AG21" s="1078">
        <v>1</v>
      </c>
      <c r="AH21" s="1079">
        <v>1.332757509505909</v>
      </c>
      <c r="AI21" s="1073" t="s">
        <v>3575</v>
      </c>
      <c r="AJ21" s="1077">
        <v>3.8502673796791442</v>
      </c>
      <c r="AK21" s="1078">
        <v>1</v>
      </c>
      <c r="AL21" s="1079">
        <v>1.332757509505909</v>
      </c>
      <c r="AM21" s="1073" t="s">
        <v>3575</v>
      </c>
      <c r="AN21" s="1077">
        <v>3.8502673796791442</v>
      </c>
      <c r="AO21" s="1078">
        <v>1</v>
      </c>
      <c r="AP21" s="1079">
        <v>1.332757509505909</v>
      </c>
      <c r="AQ21" s="1073" t="s">
        <v>3575</v>
      </c>
      <c r="AR21" s="1077">
        <v>3.8502673796791442</v>
      </c>
      <c r="AS21" s="1078">
        <v>1</v>
      </c>
      <c r="AT21" s="1079">
        <v>1.332757509505909</v>
      </c>
      <c r="AU21" s="1073" t="s">
        <v>3575</v>
      </c>
      <c r="AV21" s="1077">
        <v>3.8502673796791442</v>
      </c>
      <c r="AW21" s="1078">
        <v>1</v>
      </c>
      <c r="AX21" s="1079">
        <v>1.332757509505909</v>
      </c>
      <c r="AY21" s="1073" t="s">
        <v>3575</v>
      </c>
      <c r="AZ21" s="1077">
        <v>3.8502673796791442</v>
      </c>
      <c r="BA21" s="1078">
        <v>1</v>
      </c>
      <c r="BB21" s="1079">
        <v>1.332757509505909</v>
      </c>
      <c r="BC21" s="1073" t="s">
        <v>3575</v>
      </c>
      <c r="BD21" s="1077">
        <v>3.8502673796791442</v>
      </c>
      <c r="BE21" s="1078">
        <v>1</v>
      </c>
      <c r="BF21" s="1079">
        <v>1.332757509505909</v>
      </c>
      <c r="BG21" s="1073" t="s">
        <v>3575</v>
      </c>
      <c r="BH21" s="1077">
        <v>3.8502673796791442</v>
      </c>
      <c r="BI21" s="1078">
        <v>1</v>
      </c>
      <c r="BJ21" s="1079">
        <v>1.332757509505909</v>
      </c>
      <c r="BK21" s="1073" t="s">
        <v>3575</v>
      </c>
      <c r="BL21" s="1077">
        <v>3.8502673796791442</v>
      </c>
      <c r="BM21" s="1078">
        <v>1</v>
      </c>
      <c r="BN21" s="1079">
        <v>1.332757509505909</v>
      </c>
      <c r="BO21" s="1073" t="s">
        <v>3575</v>
      </c>
      <c r="BP21" s="1482"/>
      <c r="BQ21" s="1041" t="s">
        <v>2624</v>
      </c>
      <c r="BR21" s="1094">
        <v>2</v>
      </c>
      <c r="BS21" s="1094">
        <v>2</v>
      </c>
      <c r="BT21" s="1094">
        <v>3</v>
      </c>
      <c r="BU21" s="1094">
        <v>2</v>
      </c>
      <c r="BV21" s="1094">
        <v>1</v>
      </c>
      <c r="BW21" s="1094">
        <v>3</v>
      </c>
      <c r="BX21" s="1089">
        <v>11</v>
      </c>
      <c r="BY21" s="1089">
        <v>1.05</v>
      </c>
      <c r="BZ21" s="1093">
        <v>1.2179505318205299</v>
      </c>
      <c r="CA21" s="1093">
        <v>1.2252151994598193</v>
      </c>
      <c r="CB21" s="1093" t="s">
        <v>3576</v>
      </c>
      <c r="CC21" s="1095">
        <v>1.05</v>
      </c>
      <c r="CD21" s="1095">
        <v>1.05</v>
      </c>
      <c r="CE21" s="1095">
        <v>1.03</v>
      </c>
      <c r="CF21" s="1095">
        <v>1</v>
      </c>
      <c r="CG21" s="1095">
        <v>1.2</v>
      </c>
      <c r="CH21" s="1095">
        <v>1</v>
      </c>
    </row>
    <row r="22" spans="1:86" ht="24">
      <c r="A22" s="1045" t="s">
        <v>1937</v>
      </c>
      <c r="B22" s="1059" t="s">
        <v>468</v>
      </c>
      <c r="C22" s="1060"/>
      <c r="D22" s="1071" t="s">
        <v>470</v>
      </c>
      <c r="E22" s="1072" t="s">
        <v>352</v>
      </c>
      <c r="F22" s="1073" t="s">
        <v>2974</v>
      </c>
      <c r="G22" s="1074" t="s">
        <v>336</v>
      </c>
      <c r="H22" s="1075" t="s">
        <v>352</v>
      </c>
      <c r="I22" s="1075" t="s">
        <v>352</v>
      </c>
      <c r="J22" s="1076">
        <v>0</v>
      </c>
      <c r="K22" s="1074" t="s">
        <v>339</v>
      </c>
      <c r="L22" s="1077">
        <v>3.9156760747213228E-3</v>
      </c>
      <c r="M22" s="1078">
        <v>1</v>
      </c>
      <c r="N22" s="1079">
        <v>1.3382519084058875</v>
      </c>
      <c r="O22" s="1073" t="s">
        <v>3577</v>
      </c>
      <c r="P22" s="1077">
        <v>4.2419824142814321E-3</v>
      </c>
      <c r="Q22" s="1078">
        <v>1</v>
      </c>
      <c r="R22" s="1079">
        <v>1.3382519084058875</v>
      </c>
      <c r="S22" s="1073" t="s">
        <v>3577</v>
      </c>
      <c r="T22" s="1077">
        <v>3.9156760747213228E-3</v>
      </c>
      <c r="U22" s="1078">
        <v>1</v>
      </c>
      <c r="V22" s="1079">
        <v>1.3382519084058875</v>
      </c>
      <c r="W22" s="1073" t="s">
        <v>3577</v>
      </c>
      <c r="X22" s="1077">
        <v>4.2419824142814321E-3</v>
      </c>
      <c r="Y22" s="1078">
        <v>1</v>
      </c>
      <c r="Z22" s="1079">
        <v>1.3382519084058875</v>
      </c>
      <c r="AA22" s="1073" t="s">
        <v>3577</v>
      </c>
      <c r="AB22" s="1077">
        <v>3.9156760747213228E-3</v>
      </c>
      <c r="AC22" s="1078">
        <v>1</v>
      </c>
      <c r="AD22" s="1079">
        <v>1.3382519084058875</v>
      </c>
      <c r="AE22" s="1073" t="s">
        <v>3577</v>
      </c>
      <c r="AF22" s="1077">
        <v>4.2419824142814339E-3</v>
      </c>
      <c r="AG22" s="1078">
        <v>1</v>
      </c>
      <c r="AH22" s="1079">
        <v>1.3382519084058875</v>
      </c>
      <c r="AI22" s="1073" t="s">
        <v>3577</v>
      </c>
      <c r="AJ22" s="1077">
        <v>4.2419824142814321E-3</v>
      </c>
      <c r="AK22" s="1078">
        <v>1</v>
      </c>
      <c r="AL22" s="1079">
        <v>1.3382519084058875</v>
      </c>
      <c r="AM22" s="1073" t="s">
        <v>3577</v>
      </c>
      <c r="AN22" s="1077">
        <v>3.9156760747213219E-3</v>
      </c>
      <c r="AO22" s="1078">
        <v>1</v>
      </c>
      <c r="AP22" s="1079">
        <v>1.3382519084058875</v>
      </c>
      <c r="AQ22" s="1073" t="s">
        <v>3577</v>
      </c>
      <c r="AR22" s="1077">
        <v>4.241982414281433E-3</v>
      </c>
      <c r="AS22" s="1078">
        <v>1</v>
      </c>
      <c r="AT22" s="1079">
        <v>1.3382519084058875</v>
      </c>
      <c r="AU22" s="1073" t="s">
        <v>3577</v>
      </c>
      <c r="AV22" s="1077">
        <v>3.6746518513298917E-3</v>
      </c>
      <c r="AW22" s="1078">
        <v>1</v>
      </c>
      <c r="AX22" s="1079">
        <v>1.3382519084058875</v>
      </c>
      <c r="AY22" s="1073" t="s">
        <v>3577</v>
      </c>
      <c r="AZ22" s="1077">
        <v>0</v>
      </c>
      <c r="BA22" s="1078">
        <v>1</v>
      </c>
      <c r="BB22" s="1079">
        <v>1.3382519084058875</v>
      </c>
      <c r="BC22" s="1073" t="s">
        <v>3577</v>
      </c>
      <c r="BD22" s="1077">
        <v>0</v>
      </c>
      <c r="BE22" s="1078">
        <v>1</v>
      </c>
      <c r="BF22" s="1079">
        <v>1.3382519084058875</v>
      </c>
      <c r="BG22" s="1073" t="s">
        <v>3577</v>
      </c>
      <c r="BH22" s="1077">
        <v>0</v>
      </c>
      <c r="BI22" s="1078">
        <v>1</v>
      </c>
      <c r="BJ22" s="1079">
        <v>1.3382519084058875</v>
      </c>
      <c r="BK22" s="1073" t="s">
        <v>3577</v>
      </c>
      <c r="BL22" s="1077">
        <v>0</v>
      </c>
      <c r="BM22" s="1078">
        <v>1</v>
      </c>
      <c r="BN22" s="1079">
        <v>1.3382519084058875</v>
      </c>
      <c r="BO22" s="1073" t="s">
        <v>3577</v>
      </c>
      <c r="BP22" s="1482"/>
      <c r="BQ22" s="1041" t="s">
        <v>2625</v>
      </c>
      <c r="BR22" s="1094">
        <v>2</v>
      </c>
      <c r="BS22" s="1094">
        <v>2</v>
      </c>
      <c r="BT22" s="1094">
        <v>3</v>
      </c>
      <c r="BU22" s="1094">
        <v>2</v>
      </c>
      <c r="BV22" s="1094">
        <v>1</v>
      </c>
      <c r="BW22" s="1094">
        <v>3</v>
      </c>
      <c r="BX22" s="1089">
        <v>3</v>
      </c>
      <c r="BY22" s="1089">
        <v>1.05</v>
      </c>
      <c r="BZ22" s="1093">
        <v>1.2252151994598193</v>
      </c>
      <c r="CA22" s="1093">
        <v>1.2323146320574929</v>
      </c>
      <c r="CB22" s="1093" t="s">
        <v>3576</v>
      </c>
      <c r="CC22" s="1095">
        <v>1.05</v>
      </c>
      <c r="CD22" s="1095">
        <v>1.05</v>
      </c>
      <c r="CE22" s="1095">
        <v>1.03</v>
      </c>
      <c r="CF22" s="1095">
        <v>1</v>
      </c>
      <c r="CG22" s="1095">
        <v>1.2</v>
      </c>
      <c r="CH22" s="1095">
        <v>1.05</v>
      </c>
    </row>
    <row r="23" spans="1:86" ht="24">
      <c r="A23" s="1045" t="s">
        <v>1896</v>
      </c>
      <c r="B23" s="1059"/>
      <c r="C23" s="1060"/>
      <c r="D23" s="1071" t="s">
        <v>470</v>
      </c>
      <c r="E23" s="1072" t="s">
        <v>352</v>
      </c>
      <c r="F23" s="1073" t="s">
        <v>2974</v>
      </c>
      <c r="G23" s="1074" t="s">
        <v>191</v>
      </c>
      <c r="H23" s="1075" t="s">
        <v>352</v>
      </c>
      <c r="I23" s="1075" t="s">
        <v>352</v>
      </c>
      <c r="J23" s="1076">
        <v>0</v>
      </c>
      <c r="K23" s="1074" t="s">
        <v>339</v>
      </c>
      <c r="L23" s="1077">
        <v>0</v>
      </c>
      <c r="M23" s="1078">
        <v>1</v>
      </c>
      <c r="N23" s="1079">
        <v>1.3382519084058875</v>
      </c>
      <c r="O23" s="1073" t="s">
        <v>3577</v>
      </c>
      <c r="P23" s="1077">
        <v>0</v>
      </c>
      <c r="Q23" s="1078">
        <v>1</v>
      </c>
      <c r="R23" s="1079">
        <v>1.3382519084058875</v>
      </c>
      <c r="S23" s="1073" t="s">
        <v>3577</v>
      </c>
      <c r="T23" s="1077">
        <v>0</v>
      </c>
      <c r="U23" s="1078">
        <v>1</v>
      </c>
      <c r="V23" s="1079">
        <v>1.3382519084058875</v>
      </c>
      <c r="W23" s="1073" t="s">
        <v>3577</v>
      </c>
      <c r="X23" s="1077">
        <v>0</v>
      </c>
      <c r="Y23" s="1078">
        <v>1</v>
      </c>
      <c r="Z23" s="1079">
        <v>1.3382519084058875</v>
      </c>
      <c r="AA23" s="1073" t="s">
        <v>3577</v>
      </c>
      <c r="AB23" s="1077">
        <v>0</v>
      </c>
      <c r="AC23" s="1078">
        <v>1</v>
      </c>
      <c r="AD23" s="1079">
        <v>1.3382519084058875</v>
      </c>
      <c r="AE23" s="1073" t="s">
        <v>3577</v>
      </c>
      <c r="AF23" s="1077">
        <v>0</v>
      </c>
      <c r="AG23" s="1078">
        <v>1</v>
      </c>
      <c r="AH23" s="1079">
        <v>1.3382519084058875</v>
      </c>
      <c r="AI23" s="1073" t="s">
        <v>3577</v>
      </c>
      <c r="AJ23" s="1077">
        <v>0</v>
      </c>
      <c r="AK23" s="1078">
        <v>1</v>
      </c>
      <c r="AL23" s="1079">
        <v>1.3382519084058875</v>
      </c>
      <c r="AM23" s="1073" t="s">
        <v>3577</v>
      </c>
      <c r="AN23" s="1077">
        <v>0</v>
      </c>
      <c r="AO23" s="1078">
        <v>1</v>
      </c>
      <c r="AP23" s="1079">
        <v>1.3382519084058875</v>
      </c>
      <c r="AQ23" s="1073" t="s">
        <v>3577</v>
      </c>
      <c r="AR23" s="1077">
        <v>0</v>
      </c>
      <c r="AS23" s="1078">
        <v>1</v>
      </c>
      <c r="AT23" s="1079">
        <v>1.3382519084058875</v>
      </c>
      <c r="AU23" s="1073" t="s">
        <v>3577</v>
      </c>
      <c r="AV23" s="1077">
        <v>0</v>
      </c>
      <c r="AW23" s="1078">
        <v>1</v>
      </c>
      <c r="AX23" s="1079">
        <v>1.3382519084058875</v>
      </c>
      <c r="AY23" s="1073" t="s">
        <v>3577</v>
      </c>
      <c r="AZ23" s="1077">
        <v>4.4881474415132639E-3</v>
      </c>
      <c r="BA23" s="1078">
        <v>1</v>
      </c>
      <c r="BB23" s="1079">
        <v>1.3382519084058875</v>
      </c>
      <c r="BC23" s="1073" t="s">
        <v>3577</v>
      </c>
      <c r="BD23" s="1077">
        <v>4.1429053306276283E-3</v>
      </c>
      <c r="BE23" s="1078">
        <v>1</v>
      </c>
      <c r="BF23" s="1079">
        <v>1.3382519084058875</v>
      </c>
      <c r="BG23" s="1073" t="s">
        <v>3577</v>
      </c>
      <c r="BH23" s="1077">
        <v>0</v>
      </c>
      <c r="BI23" s="1078">
        <v>1</v>
      </c>
      <c r="BJ23" s="1079">
        <v>1.3382519084058875</v>
      </c>
      <c r="BK23" s="1073" t="s">
        <v>3577</v>
      </c>
      <c r="BL23" s="1077">
        <v>0</v>
      </c>
      <c r="BM23" s="1078">
        <v>1</v>
      </c>
      <c r="BN23" s="1079">
        <v>1.3382519084058875</v>
      </c>
      <c r="BO23" s="1073" t="s">
        <v>3577</v>
      </c>
      <c r="BP23" s="1482"/>
      <c r="BQ23" s="1041" t="s">
        <v>2625</v>
      </c>
      <c r="BR23" s="1094">
        <v>2</v>
      </c>
      <c r="BS23" s="1094">
        <v>2</v>
      </c>
      <c r="BT23" s="1094">
        <v>3</v>
      </c>
      <c r="BU23" s="1094">
        <v>2</v>
      </c>
      <c r="BV23" s="1094">
        <v>1</v>
      </c>
      <c r="BW23" s="1094">
        <v>3</v>
      </c>
      <c r="BX23" s="1089">
        <v>3</v>
      </c>
      <c r="BY23" s="1089">
        <v>1.05</v>
      </c>
      <c r="BZ23" s="1093">
        <v>1.2252151994598193</v>
      </c>
      <c r="CA23" s="1093">
        <v>1.2323146320574929</v>
      </c>
      <c r="CB23" s="1093" t="s">
        <v>3576</v>
      </c>
      <c r="CC23" s="1095">
        <v>1.05</v>
      </c>
      <c r="CD23" s="1095">
        <v>1.05</v>
      </c>
      <c r="CE23" s="1095">
        <v>1.03</v>
      </c>
      <c r="CF23" s="1095">
        <v>1</v>
      </c>
      <c r="CG23" s="1095">
        <v>1.2</v>
      </c>
      <c r="CH23" s="1095">
        <v>1.05</v>
      </c>
    </row>
    <row r="24" spans="1:86" ht="24">
      <c r="A24" s="1045" t="s">
        <v>1905</v>
      </c>
      <c r="B24" s="1059"/>
      <c r="C24" s="1060"/>
      <c r="D24" s="1071" t="s">
        <v>470</v>
      </c>
      <c r="E24" s="1072" t="s">
        <v>352</v>
      </c>
      <c r="F24" s="1073" t="s">
        <v>2974</v>
      </c>
      <c r="G24" s="1074" t="s">
        <v>434</v>
      </c>
      <c r="H24" s="1075" t="s">
        <v>352</v>
      </c>
      <c r="I24" s="1075" t="s">
        <v>352</v>
      </c>
      <c r="J24" s="1076">
        <v>0</v>
      </c>
      <c r="K24" s="1074" t="s">
        <v>339</v>
      </c>
      <c r="L24" s="1077">
        <v>0</v>
      </c>
      <c r="M24" s="1078">
        <v>1</v>
      </c>
      <c r="N24" s="1079">
        <v>1.3382519084058875</v>
      </c>
      <c r="O24" s="1073" t="s">
        <v>3577</v>
      </c>
      <c r="P24" s="1077">
        <v>0</v>
      </c>
      <c r="Q24" s="1078">
        <v>1</v>
      </c>
      <c r="R24" s="1079">
        <v>1.3382519084058875</v>
      </c>
      <c r="S24" s="1073" t="s">
        <v>3577</v>
      </c>
      <c r="T24" s="1077">
        <v>0</v>
      </c>
      <c r="U24" s="1078">
        <v>1</v>
      </c>
      <c r="V24" s="1079">
        <v>1.3382519084058875</v>
      </c>
      <c r="W24" s="1073" t="s">
        <v>3577</v>
      </c>
      <c r="X24" s="1077">
        <v>0</v>
      </c>
      <c r="Y24" s="1078">
        <v>1</v>
      </c>
      <c r="Z24" s="1079">
        <v>1.3382519084058875</v>
      </c>
      <c r="AA24" s="1073" t="s">
        <v>3577</v>
      </c>
      <c r="AB24" s="1077">
        <v>0</v>
      </c>
      <c r="AC24" s="1078">
        <v>1</v>
      </c>
      <c r="AD24" s="1079">
        <v>1.3382519084058875</v>
      </c>
      <c r="AE24" s="1073" t="s">
        <v>3577</v>
      </c>
      <c r="AF24" s="1077">
        <v>0</v>
      </c>
      <c r="AG24" s="1078">
        <v>1</v>
      </c>
      <c r="AH24" s="1079">
        <v>1.3382519084058875</v>
      </c>
      <c r="AI24" s="1073" t="s">
        <v>3577</v>
      </c>
      <c r="AJ24" s="1077">
        <v>0</v>
      </c>
      <c r="AK24" s="1078">
        <v>1</v>
      </c>
      <c r="AL24" s="1079">
        <v>1.3382519084058875</v>
      </c>
      <c r="AM24" s="1073" t="s">
        <v>3577</v>
      </c>
      <c r="AN24" s="1077">
        <v>0</v>
      </c>
      <c r="AO24" s="1078">
        <v>1</v>
      </c>
      <c r="AP24" s="1079">
        <v>1.3382519084058875</v>
      </c>
      <c r="AQ24" s="1073" t="s">
        <v>3577</v>
      </c>
      <c r="AR24" s="1077">
        <v>0</v>
      </c>
      <c r="AS24" s="1078">
        <v>1</v>
      </c>
      <c r="AT24" s="1079">
        <v>1.3382519084058875</v>
      </c>
      <c r="AU24" s="1073" t="s">
        <v>3577</v>
      </c>
      <c r="AV24" s="1077">
        <v>0</v>
      </c>
      <c r="AW24" s="1078">
        <v>1</v>
      </c>
      <c r="AX24" s="1079">
        <v>1.3382519084058875</v>
      </c>
      <c r="AY24" s="1073" t="s">
        <v>3577</v>
      </c>
      <c r="AZ24" s="1077">
        <v>0</v>
      </c>
      <c r="BA24" s="1078">
        <v>1</v>
      </c>
      <c r="BB24" s="1079">
        <v>1.3382519084058875</v>
      </c>
      <c r="BC24" s="1073" t="s">
        <v>3577</v>
      </c>
      <c r="BD24" s="1077">
        <v>0</v>
      </c>
      <c r="BE24" s="1078">
        <v>1</v>
      </c>
      <c r="BF24" s="1079">
        <v>1.3382519084058875</v>
      </c>
      <c r="BG24" s="1073" t="s">
        <v>3577</v>
      </c>
      <c r="BH24" s="1077">
        <v>2.7427203265636409E-3</v>
      </c>
      <c r="BI24" s="1078">
        <v>1</v>
      </c>
      <c r="BJ24" s="1079">
        <v>1.3382519084058875</v>
      </c>
      <c r="BK24" s="1073" t="s">
        <v>3577</v>
      </c>
      <c r="BL24" s="1077">
        <v>2.7427203265636409E-3</v>
      </c>
      <c r="BM24" s="1078">
        <v>1</v>
      </c>
      <c r="BN24" s="1079">
        <v>1.3382519084058875</v>
      </c>
      <c r="BO24" s="1073" t="s">
        <v>3577</v>
      </c>
      <c r="BP24" s="1482"/>
      <c r="BQ24" s="1041" t="s">
        <v>2625</v>
      </c>
      <c r="BR24" s="1094">
        <v>2</v>
      </c>
      <c r="BS24" s="1094">
        <v>2</v>
      </c>
      <c r="BT24" s="1094">
        <v>3</v>
      </c>
      <c r="BU24" s="1094">
        <v>2</v>
      </c>
      <c r="BV24" s="1094">
        <v>1</v>
      </c>
      <c r="BW24" s="1094">
        <v>3</v>
      </c>
      <c r="BX24" s="1089">
        <v>3</v>
      </c>
      <c r="BY24" s="1089">
        <v>1.05</v>
      </c>
      <c r="BZ24" s="1093">
        <v>1.2252151994598193</v>
      </c>
      <c r="CA24" s="1093">
        <v>1.2323146320574929</v>
      </c>
      <c r="CB24" s="1093" t="s">
        <v>3576</v>
      </c>
      <c r="CC24" s="1095">
        <v>1.05</v>
      </c>
      <c r="CD24" s="1095">
        <v>1.05</v>
      </c>
      <c r="CE24" s="1095">
        <v>1.03</v>
      </c>
      <c r="CF24" s="1095">
        <v>1</v>
      </c>
      <c r="CG24" s="1095">
        <v>1.2</v>
      </c>
      <c r="CH24" s="1095">
        <v>1.05</v>
      </c>
    </row>
    <row r="25" spans="1:86" ht="24">
      <c r="A25" s="1045">
        <v>1750</v>
      </c>
      <c r="B25" s="1059"/>
      <c r="C25" s="1060"/>
      <c r="D25" s="1071" t="s">
        <v>470</v>
      </c>
      <c r="E25" s="1072" t="s">
        <v>352</v>
      </c>
      <c r="F25" s="1073" t="s">
        <v>3026</v>
      </c>
      <c r="G25" s="1074" t="s">
        <v>336</v>
      </c>
      <c r="H25" s="1075" t="s">
        <v>352</v>
      </c>
      <c r="I25" s="1075" t="s">
        <v>352</v>
      </c>
      <c r="J25" s="1076">
        <v>0</v>
      </c>
      <c r="K25" s="1074" t="s">
        <v>364</v>
      </c>
      <c r="L25" s="1077">
        <v>3.5241084672491905E-6</v>
      </c>
      <c r="M25" s="1078">
        <v>1</v>
      </c>
      <c r="N25" s="1079">
        <v>1.332757509505909</v>
      </c>
      <c r="O25" s="1073" t="s">
        <v>3577</v>
      </c>
      <c r="P25" s="1077">
        <v>3.817784172853289E-6</v>
      </c>
      <c r="Q25" s="1078">
        <v>1</v>
      </c>
      <c r="R25" s="1079">
        <v>1.332757509505909</v>
      </c>
      <c r="S25" s="1073" t="s">
        <v>3577</v>
      </c>
      <c r="T25" s="1077">
        <v>3.5241084672491905E-6</v>
      </c>
      <c r="U25" s="1078">
        <v>1</v>
      </c>
      <c r="V25" s="1079">
        <v>1.332757509505909</v>
      </c>
      <c r="W25" s="1073" t="s">
        <v>3577</v>
      </c>
      <c r="X25" s="1077">
        <v>3.817784172853289E-6</v>
      </c>
      <c r="Y25" s="1078">
        <v>1</v>
      </c>
      <c r="Z25" s="1079">
        <v>1.332757509505909</v>
      </c>
      <c r="AA25" s="1073" t="s">
        <v>3577</v>
      </c>
      <c r="AB25" s="1077">
        <v>3.5241084672491905E-6</v>
      </c>
      <c r="AC25" s="1078">
        <v>1</v>
      </c>
      <c r="AD25" s="1079">
        <v>1.332757509505909</v>
      </c>
      <c r="AE25" s="1073" t="s">
        <v>3577</v>
      </c>
      <c r="AF25" s="1077">
        <v>3.8177841728532907E-6</v>
      </c>
      <c r="AG25" s="1078">
        <v>1</v>
      </c>
      <c r="AH25" s="1079">
        <v>1.332757509505909</v>
      </c>
      <c r="AI25" s="1073" t="s">
        <v>3577</v>
      </c>
      <c r="AJ25" s="1077">
        <v>3.817784172853289E-6</v>
      </c>
      <c r="AK25" s="1078">
        <v>1</v>
      </c>
      <c r="AL25" s="1079">
        <v>1.332757509505909</v>
      </c>
      <c r="AM25" s="1073" t="s">
        <v>3577</v>
      </c>
      <c r="AN25" s="1077">
        <v>3.5241084672491896E-6</v>
      </c>
      <c r="AO25" s="1078">
        <v>1</v>
      </c>
      <c r="AP25" s="1079">
        <v>1.332757509505909</v>
      </c>
      <c r="AQ25" s="1073" t="s">
        <v>3577</v>
      </c>
      <c r="AR25" s="1077">
        <v>3.8177841728532898E-6</v>
      </c>
      <c r="AS25" s="1078">
        <v>1</v>
      </c>
      <c r="AT25" s="1079">
        <v>1.332757509505909</v>
      </c>
      <c r="AU25" s="1073" t="s">
        <v>3577</v>
      </c>
      <c r="AV25" s="1077">
        <v>3.3071866661969025E-6</v>
      </c>
      <c r="AW25" s="1078">
        <v>1</v>
      </c>
      <c r="AX25" s="1079">
        <v>1.332757509505909</v>
      </c>
      <c r="AY25" s="1073" t="s">
        <v>3577</v>
      </c>
      <c r="AZ25" s="1077">
        <v>4.039332697361938E-6</v>
      </c>
      <c r="BA25" s="1078">
        <v>1</v>
      </c>
      <c r="BB25" s="1079">
        <v>1.332757509505909</v>
      </c>
      <c r="BC25" s="1073" t="s">
        <v>3577</v>
      </c>
      <c r="BD25" s="1077">
        <v>3.7286147975648655E-6</v>
      </c>
      <c r="BE25" s="1078">
        <v>1</v>
      </c>
      <c r="BF25" s="1079">
        <v>1.332757509505909</v>
      </c>
      <c r="BG25" s="1073" t="s">
        <v>3577</v>
      </c>
      <c r="BH25" s="1077">
        <v>2.468448293907277E-6</v>
      </c>
      <c r="BI25" s="1078">
        <v>1</v>
      </c>
      <c r="BJ25" s="1079">
        <v>1.332757509505909</v>
      </c>
      <c r="BK25" s="1073" t="s">
        <v>3577</v>
      </c>
      <c r="BL25" s="1077">
        <v>2.468448293907277E-6</v>
      </c>
      <c r="BM25" s="1078">
        <v>1</v>
      </c>
      <c r="BN25" s="1079">
        <v>1.332757509505909</v>
      </c>
      <c r="BO25" s="1073" t="s">
        <v>3577</v>
      </c>
      <c r="BP25" s="1482"/>
      <c r="BQ25" s="1041" t="s">
        <v>2625</v>
      </c>
      <c r="BR25" s="1094">
        <v>2</v>
      </c>
      <c r="BS25" s="1094">
        <v>2</v>
      </c>
      <c r="BT25" s="1094">
        <v>3</v>
      </c>
      <c r="BU25" s="1094">
        <v>2</v>
      </c>
      <c r="BV25" s="1094">
        <v>1</v>
      </c>
      <c r="BW25" s="1094">
        <v>3</v>
      </c>
      <c r="BX25" s="1089">
        <v>6</v>
      </c>
      <c r="BY25" s="1089">
        <v>1.05</v>
      </c>
      <c r="BZ25" s="1093">
        <v>1.2179505318205299</v>
      </c>
      <c r="CA25" s="1093">
        <v>1.2252151994598193</v>
      </c>
      <c r="CB25" s="1093" t="s">
        <v>3576</v>
      </c>
      <c r="CC25" s="1095">
        <v>1.05</v>
      </c>
      <c r="CD25" s="1095">
        <v>1.05</v>
      </c>
      <c r="CE25" s="1095">
        <v>1.03</v>
      </c>
      <c r="CF25" s="1095">
        <v>1</v>
      </c>
      <c r="CG25" s="1095">
        <v>1.2</v>
      </c>
      <c r="CH25" s="1095">
        <v>1</v>
      </c>
    </row>
    <row r="26" spans="1:86" ht="24">
      <c r="A26" s="1045" t="s">
        <v>706</v>
      </c>
      <c r="B26" s="1059" t="s">
        <v>469</v>
      </c>
      <c r="C26" s="1060"/>
      <c r="D26" s="1071" t="s">
        <v>470</v>
      </c>
      <c r="E26" s="1072" t="s">
        <v>352</v>
      </c>
      <c r="F26" s="1073" t="s">
        <v>59</v>
      </c>
      <c r="G26" s="1074" t="s">
        <v>336</v>
      </c>
      <c r="H26" s="1075" t="s">
        <v>352</v>
      </c>
      <c r="I26" s="1075" t="s">
        <v>352</v>
      </c>
      <c r="J26" s="1076">
        <v>1</v>
      </c>
      <c r="K26" s="1074" t="s">
        <v>466</v>
      </c>
      <c r="L26" s="1077">
        <v>4.1051442718852577E-7</v>
      </c>
      <c r="M26" s="1078">
        <v>1</v>
      </c>
      <c r="N26" s="1079">
        <v>3.7239483971180518</v>
      </c>
      <c r="O26" s="1073" t="s">
        <v>3578</v>
      </c>
      <c r="P26" s="1077" t="s">
        <v>352</v>
      </c>
      <c r="Q26" s="1078">
        <v>1</v>
      </c>
      <c r="R26" s="1079">
        <v>3.7239483971180518</v>
      </c>
      <c r="S26" s="1073" t="s">
        <v>3578</v>
      </c>
      <c r="T26" s="1077" t="s">
        <v>352</v>
      </c>
      <c r="U26" s="1078">
        <v>1</v>
      </c>
      <c r="V26" s="1079">
        <v>3.7239483971180518</v>
      </c>
      <c r="W26" s="1073" t="s">
        <v>3578</v>
      </c>
      <c r="X26" s="1077" t="s">
        <v>352</v>
      </c>
      <c r="Y26" s="1078">
        <v>1</v>
      </c>
      <c r="Z26" s="1079">
        <v>3.7239483971180518</v>
      </c>
      <c r="AA26" s="1073" t="s">
        <v>3578</v>
      </c>
      <c r="AB26" s="1077" t="s">
        <v>352</v>
      </c>
      <c r="AC26" s="1078">
        <v>1</v>
      </c>
      <c r="AD26" s="1079">
        <v>3.7239483971180518</v>
      </c>
      <c r="AE26" s="1073" t="s">
        <v>3578</v>
      </c>
      <c r="AF26" s="1077" t="s">
        <v>352</v>
      </c>
      <c r="AG26" s="1078">
        <v>1</v>
      </c>
      <c r="AH26" s="1079">
        <v>3.7239483971180518</v>
      </c>
      <c r="AI26" s="1073" t="s">
        <v>3578</v>
      </c>
      <c r="AJ26" s="1077" t="s">
        <v>352</v>
      </c>
      <c r="AK26" s="1078">
        <v>1</v>
      </c>
      <c r="AL26" s="1079">
        <v>3.7239483971180518</v>
      </c>
      <c r="AM26" s="1073" t="s">
        <v>3578</v>
      </c>
      <c r="AN26" s="1077" t="s">
        <v>352</v>
      </c>
      <c r="AO26" s="1078">
        <v>1</v>
      </c>
      <c r="AP26" s="1079">
        <v>3.7239483971180518</v>
      </c>
      <c r="AQ26" s="1073" t="s">
        <v>3578</v>
      </c>
      <c r="AR26" s="1077" t="s">
        <v>352</v>
      </c>
      <c r="AS26" s="1078">
        <v>1</v>
      </c>
      <c r="AT26" s="1079">
        <v>3.7239483971180518</v>
      </c>
      <c r="AU26" s="1073" t="s">
        <v>3578</v>
      </c>
      <c r="AV26" s="1077" t="s">
        <v>352</v>
      </c>
      <c r="AW26" s="1078">
        <v>1</v>
      </c>
      <c r="AX26" s="1079">
        <v>3.7239483971180518</v>
      </c>
      <c r="AY26" s="1073" t="s">
        <v>3578</v>
      </c>
      <c r="AZ26" s="1077" t="s">
        <v>352</v>
      </c>
      <c r="BA26" s="1078">
        <v>1</v>
      </c>
      <c r="BB26" s="1079">
        <v>3.7239483971180518</v>
      </c>
      <c r="BC26" s="1073" t="s">
        <v>3578</v>
      </c>
      <c r="BD26" s="1077" t="s">
        <v>352</v>
      </c>
      <c r="BE26" s="1078">
        <v>1</v>
      </c>
      <c r="BF26" s="1079">
        <v>3.7239483971180518</v>
      </c>
      <c r="BG26" s="1073" t="s">
        <v>3578</v>
      </c>
      <c r="BH26" s="1077" t="s">
        <v>352</v>
      </c>
      <c r="BI26" s="1078">
        <v>1</v>
      </c>
      <c r="BJ26" s="1079">
        <v>3.7239483971180518</v>
      </c>
      <c r="BK26" s="1073" t="s">
        <v>3578</v>
      </c>
      <c r="BL26" s="1077" t="s">
        <v>352</v>
      </c>
      <c r="BM26" s="1078">
        <v>1</v>
      </c>
      <c r="BN26" s="1079">
        <v>3.7239483971180518</v>
      </c>
      <c r="BO26" s="1073" t="s">
        <v>3578</v>
      </c>
      <c r="BP26" s="1482">
        <v>476.92307692307691</v>
      </c>
      <c r="BQ26" s="1041" t="s">
        <v>3579</v>
      </c>
      <c r="BR26" s="1094">
        <v>2</v>
      </c>
      <c r="BS26" s="1094">
        <v>1</v>
      </c>
      <c r="BT26" s="1094">
        <v>1</v>
      </c>
      <c r="BU26" s="1094">
        <v>1</v>
      </c>
      <c r="BV26" s="1094">
        <v>1</v>
      </c>
      <c r="BW26" s="1094">
        <v>5</v>
      </c>
      <c r="BX26" s="1089">
        <v>9</v>
      </c>
      <c r="BY26" s="1089">
        <v>3</v>
      </c>
      <c r="BZ26" s="1093">
        <v>2</v>
      </c>
      <c r="CA26" s="1093">
        <v>3.6656305802779316</v>
      </c>
      <c r="CB26" s="1093" t="s">
        <v>3580</v>
      </c>
      <c r="CC26" s="1095">
        <v>1</v>
      </c>
      <c r="CD26" s="1095">
        <v>1</v>
      </c>
      <c r="CE26" s="1095">
        <v>1</v>
      </c>
      <c r="CF26" s="1095">
        <v>1</v>
      </c>
      <c r="CG26" s="1095">
        <v>2</v>
      </c>
      <c r="CH26" s="1095">
        <v>1</v>
      </c>
    </row>
    <row r="27" spans="1:86" ht="24">
      <c r="A27" s="1045" t="s">
        <v>1821</v>
      </c>
      <c r="B27" s="1059" t="s">
        <v>469</v>
      </c>
      <c r="C27" s="1060"/>
      <c r="D27" s="1071" t="s">
        <v>470</v>
      </c>
      <c r="E27" s="1072" t="s">
        <v>352</v>
      </c>
      <c r="F27" s="1073" t="s">
        <v>1818</v>
      </c>
      <c r="G27" s="1074" t="s">
        <v>336</v>
      </c>
      <c r="H27" s="1075" t="s">
        <v>352</v>
      </c>
      <c r="I27" s="1075" t="s">
        <v>352</v>
      </c>
      <c r="J27" s="1076">
        <v>1</v>
      </c>
      <c r="K27" s="1074" t="s">
        <v>466</v>
      </c>
      <c r="L27" s="1077" t="s">
        <v>352</v>
      </c>
      <c r="M27" s="1078">
        <v>1</v>
      </c>
      <c r="N27" s="1079">
        <v>3.7239483971180518</v>
      </c>
      <c r="O27" s="1073" t="s">
        <v>3578</v>
      </c>
      <c r="P27" s="1077">
        <v>4.1051442718852577E-7</v>
      </c>
      <c r="Q27" s="1078">
        <v>1</v>
      </c>
      <c r="R27" s="1079">
        <v>3.7239483971180518</v>
      </c>
      <c r="S27" s="1073" t="s">
        <v>3578</v>
      </c>
      <c r="T27" s="1077" t="s">
        <v>352</v>
      </c>
      <c r="U27" s="1078">
        <v>1</v>
      </c>
      <c r="V27" s="1079">
        <v>3.7239483971180518</v>
      </c>
      <c r="W27" s="1073" t="s">
        <v>3578</v>
      </c>
      <c r="X27" s="1077" t="s">
        <v>352</v>
      </c>
      <c r="Y27" s="1078">
        <v>1</v>
      </c>
      <c r="Z27" s="1079">
        <v>3.7239483971180518</v>
      </c>
      <c r="AA27" s="1073" t="s">
        <v>3578</v>
      </c>
      <c r="AB27" s="1077" t="s">
        <v>352</v>
      </c>
      <c r="AC27" s="1078">
        <v>1</v>
      </c>
      <c r="AD27" s="1079">
        <v>3.7239483971180518</v>
      </c>
      <c r="AE27" s="1073" t="s">
        <v>3578</v>
      </c>
      <c r="AF27" s="1077" t="s">
        <v>352</v>
      </c>
      <c r="AG27" s="1078">
        <v>1</v>
      </c>
      <c r="AH27" s="1079">
        <v>3.7239483971180518</v>
      </c>
      <c r="AI27" s="1073" t="s">
        <v>3578</v>
      </c>
      <c r="AJ27" s="1077" t="s">
        <v>352</v>
      </c>
      <c r="AK27" s="1078">
        <v>1</v>
      </c>
      <c r="AL27" s="1079">
        <v>3.7239483971180518</v>
      </c>
      <c r="AM27" s="1073" t="s">
        <v>3578</v>
      </c>
      <c r="AN27" s="1077" t="s">
        <v>352</v>
      </c>
      <c r="AO27" s="1078">
        <v>1</v>
      </c>
      <c r="AP27" s="1079">
        <v>3.7239483971180518</v>
      </c>
      <c r="AQ27" s="1073" t="s">
        <v>3578</v>
      </c>
      <c r="AR27" s="1077" t="s">
        <v>352</v>
      </c>
      <c r="AS27" s="1078">
        <v>1</v>
      </c>
      <c r="AT27" s="1079">
        <v>3.7239483971180518</v>
      </c>
      <c r="AU27" s="1073" t="s">
        <v>3578</v>
      </c>
      <c r="AV27" s="1077" t="s">
        <v>352</v>
      </c>
      <c r="AW27" s="1078">
        <v>1</v>
      </c>
      <c r="AX27" s="1079">
        <v>3.7239483971180518</v>
      </c>
      <c r="AY27" s="1073" t="s">
        <v>3578</v>
      </c>
      <c r="AZ27" s="1077" t="s">
        <v>352</v>
      </c>
      <c r="BA27" s="1078">
        <v>1</v>
      </c>
      <c r="BB27" s="1079">
        <v>3.7239483971180518</v>
      </c>
      <c r="BC27" s="1073" t="s">
        <v>3578</v>
      </c>
      <c r="BD27" s="1077" t="s">
        <v>352</v>
      </c>
      <c r="BE27" s="1078">
        <v>1</v>
      </c>
      <c r="BF27" s="1079">
        <v>3.7239483971180518</v>
      </c>
      <c r="BG27" s="1073" t="s">
        <v>3578</v>
      </c>
      <c r="BH27" s="1077" t="s">
        <v>352</v>
      </c>
      <c r="BI27" s="1078">
        <v>1</v>
      </c>
      <c r="BJ27" s="1079">
        <v>3.7239483971180518</v>
      </c>
      <c r="BK27" s="1073" t="s">
        <v>3578</v>
      </c>
      <c r="BL27" s="1077" t="s">
        <v>352</v>
      </c>
      <c r="BM27" s="1078">
        <v>1</v>
      </c>
      <c r="BN27" s="1079">
        <v>3.7239483971180518</v>
      </c>
      <c r="BO27" s="1073" t="s">
        <v>3578</v>
      </c>
      <c r="BP27" s="1482">
        <v>516.66666666666663</v>
      </c>
      <c r="BQ27" s="1041" t="s">
        <v>3579</v>
      </c>
      <c r="BR27" s="1094">
        <v>2</v>
      </c>
      <c r="BS27" s="1094">
        <v>1</v>
      </c>
      <c r="BT27" s="1094">
        <v>1</v>
      </c>
      <c r="BU27" s="1094">
        <v>1</v>
      </c>
      <c r="BV27" s="1094">
        <v>1</v>
      </c>
      <c r="BW27" s="1094">
        <v>5</v>
      </c>
      <c r="BX27" s="1089">
        <v>9</v>
      </c>
      <c r="BY27" s="1089">
        <v>3</v>
      </c>
      <c r="BZ27" s="1093">
        <v>2</v>
      </c>
      <c r="CA27" s="1093">
        <v>3.6656305802779316</v>
      </c>
      <c r="CB27" s="1093" t="s">
        <v>3580</v>
      </c>
      <c r="CC27" s="1095">
        <v>1</v>
      </c>
      <c r="CD27" s="1095">
        <v>1</v>
      </c>
      <c r="CE27" s="1095">
        <v>1</v>
      </c>
      <c r="CF27" s="1095">
        <v>1</v>
      </c>
      <c r="CG27" s="1095">
        <v>2</v>
      </c>
      <c r="CH27" s="1095">
        <v>1</v>
      </c>
    </row>
    <row r="28" spans="1:86" ht="24">
      <c r="A28" s="1045" t="s">
        <v>1822</v>
      </c>
      <c r="B28" s="1059" t="s">
        <v>469</v>
      </c>
      <c r="C28" s="1060"/>
      <c r="D28" s="1071" t="s">
        <v>470</v>
      </c>
      <c r="E28" s="1072" t="s">
        <v>352</v>
      </c>
      <c r="F28" s="1073" t="s">
        <v>1819</v>
      </c>
      <c r="G28" s="1074" t="s">
        <v>336</v>
      </c>
      <c r="H28" s="1075" t="s">
        <v>352</v>
      </c>
      <c r="I28" s="1075" t="s">
        <v>352</v>
      </c>
      <c r="J28" s="1076">
        <v>1</v>
      </c>
      <c r="K28" s="1074" t="s">
        <v>466</v>
      </c>
      <c r="L28" s="1077" t="s">
        <v>352</v>
      </c>
      <c r="M28" s="1078">
        <v>1</v>
      </c>
      <c r="N28" s="1079">
        <v>3.7239483971180518</v>
      </c>
      <c r="O28" s="1073" t="s">
        <v>3578</v>
      </c>
      <c r="P28" s="1077" t="s">
        <v>352</v>
      </c>
      <c r="Q28" s="1078">
        <v>1</v>
      </c>
      <c r="R28" s="1079">
        <v>3.7239483971180518</v>
      </c>
      <c r="S28" s="1073" t="s">
        <v>3578</v>
      </c>
      <c r="T28" s="1077">
        <v>4.1051442718852577E-7</v>
      </c>
      <c r="U28" s="1078">
        <v>1</v>
      </c>
      <c r="V28" s="1079">
        <v>3.7239483971180518</v>
      </c>
      <c r="W28" s="1073" t="s">
        <v>3578</v>
      </c>
      <c r="X28" s="1077" t="s">
        <v>352</v>
      </c>
      <c r="Y28" s="1078">
        <v>1</v>
      </c>
      <c r="Z28" s="1079">
        <v>3.7239483971180518</v>
      </c>
      <c r="AA28" s="1073" t="s">
        <v>3578</v>
      </c>
      <c r="AB28" s="1077" t="s">
        <v>352</v>
      </c>
      <c r="AC28" s="1078">
        <v>1</v>
      </c>
      <c r="AD28" s="1079">
        <v>3.7239483971180518</v>
      </c>
      <c r="AE28" s="1073" t="s">
        <v>3578</v>
      </c>
      <c r="AF28" s="1077" t="s">
        <v>352</v>
      </c>
      <c r="AG28" s="1078">
        <v>1</v>
      </c>
      <c r="AH28" s="1079">
        <v>3.7239483971180518</v>
      </c>
      <c r="AI28" s="1073" t="s">
        <v>3578</v>
      </c>
      <c r="AJ28" s="1077" t="s">
        <v>352</v>
      </c>
      <c r="AK28" s="1078">
        <v>1</v>
      </c>
      <c r="AL28" s="1079">
        <v>3.7239483971180518</v>
      </c>
      <c r="AM28" s="1073" t="s">
        <v>3578</v>
      </c>
      <c r="AN28" s="1077" t="s">
        <v>352</v>
      </c>
      <c r="AO28" s="1078">
        <v>1</v>
      </c>
      <c r="AP28" s="1079">
        <v>3.7239483971180518</v>
      </c>
      <c r="AQ28" s="1073" t="s">
        <v>3578</v>
      </c>
      <c r="AR28" s="1077" t="s">
        <v>352</v>
      </c>
      <c r="AS28" s="1078">
        <v>1</v>
      </c>
      <c r="AT28" s="1079">
        <v>3.7239483971180518</v>
      </c>
      <c r="AU28" s="1073" t="s">
        <v>3578</v>
      </c>
      <c r="AV28" s="1077" t="s">
        <v>352</v>
      </c>
      <c r="AW28" s="1078">
        <v>1</v>
      </c>
      <c r="AX28" s="1079">
        <v>3.7239483971180518</v>
      </c>
      <c r="AY28" s="1073" t="s">
        <v>3578</v>
      </c>
      <c r="AZ28" s="1077" t="s">
        <v>352</v>
      </c>
      <c r="BA28" s="1078">
        <v>1</v>
      </c>
      <c r="BB28" s="1079">
        <v>3.7239483971180518</v>
      </c>
      <c r="BC28" s="1073" t="s">
        <v>3578</v>
      </c>
      <c r="BD28" s="1077" t="s">
        <v>352</v>
      </c>
      <c r="BE28" s="1078">
        <v>1</v>
      </c>
      <c r="BF28" s="1079">
        <v>3.7239483971180518</v>
      </c>
      <c r="BG28" s="1073" t="s">
        <v>3578</v>
      </c>
      <c r="BH28" s="1077" t="s">
        <v>352</v>
      </c>
      <c r="BI28" s="1078">
        <v>1</v>
      </c>
      <c r="BJ28" s="1079">
        <v>3.7239483971180518</v>
      </c>
      <c r="BK28" s="1073" t="s">
        <v>3578</v>
      </c>
      <c r="BL28" s="1077" t="s">
        <v>352</v>
      </c>
      <c r="BM28" s="1078">
        <v>1</v>
      </c>
      <c r="BN28" s="1079">
        <v>3.7239483971180518</v>
      </c>
      <c r="BO28" s="1073" t="s">
        <v>3578</v>
      </c>
      <c r="BP28" s="1482">
        <v>476.92307692307691</v>
      </c>
      <c r="BQ28" s="1041" t="s">
        <v>3579</v>
      </c>
      <c r="BR28" s="1094">
        <v>2</v>
      </c>
      <c r="BS28" s="1094">
        <v>1</v>
      </c>
      <c r="BT28" s="1094">
        <v>1</v>
      </c>
      <c r="BU28" s="1094">
        <v>1</v>
      </c>
      <c r="BV28" s="1094">
        <v>1</v>
      </c>
      <c r="BW28" s="1094">
        <v>5</v>
      </c>
      <c r="BX28" s="1089">
        <v>9</v>
      </c>
      <c r="BY28" s="1089">
        <v>3</v>
      </c>
      <c r="BZ28" s="1093">
        <v>2</v>
      </c>
      <c r="CA28" s="1093">
        <v>3.6656305802779316</v>
      </c>
      <c r="CB28" s="1093" t="s">
        <v>3580</v>
      </c>
      <c r="CC28" s="1095">
        <v>1</v>
      </c>
      <c r="CD28" s="1095">
        <v>1</v>
      </c>
      <c r="CE28" s="1095">
        <v>1</v>
      </c>
      <c r="CF28" s="1095">
        <v>1</v>
      </c>
      <c r="CG28" s="1095">
        <v>2</v>
      </c>
      <c r="CH28" s="1095">
        <v>1</v>
      </c>
    </row>
    <row r="29" spans="1:86" ht="24">
      <c r="A29" s="1045" t="s">
        <v>1823</v>
      </c>
      <c r="B29" s="1059" t="s">
        <v>469</v>
      </c>
      <c r="C29" s="1060"/>
      <c r="D29" s="1071" t="s">
        <v>470</v>
      </c>
      <c r="E29" s="1072" t="s">
        <v>352</v>
      </c>
      <c r="F29" s="1073" t="s">
        <v>1820</v>
      </c>
      <c r="G29" s="1074" t="s">
        <v>336</v>
      </c>
      <c r="H29" s="1075" t="s">
        <v>352</v>
      </c>
      <c r="I29" s="1075" t="s">
        <v>352</v>
      </c>
      <c r="J29" s="1076">
        <v>1</v>
      </c>
      <c r="K29" s="1074" t="s">
        <v>466</v>
      </c>
      <c r="L29" s="1077" t="s">
        <v>352</v>
      </c>
      <c r="M29" s="1078">
        <v>1</v>
      </c>
      <c r="N29" s="1079">
        <v>3.7239483971180518</v>
      </c>
      <c r="O29" s="1073" t="s">
        <v>3578</v>
      </c>
      <c r="P29" s="1077" t="s">
        <v>352</v>
      </c>
      <c r="Q29" s="1078">
        <v>1</v>
      </c>
      <c r="R29" s="1079">
        <v>3.7239483971180518</v>
      </c>
      <c r="S29" s="1073" t="s">
        <v>3578</v>
      </c>
      <c r="T29" s="1077" t="s">
        <v>352</v>
      </c>
      <c r="U29" s="1078">
        <v>1</v>
      </c>
      <c r="V29" s="1079">
        <v>3.7239483971180518</v>
      </c>
      <c r="W29" s="1073" t="s">
        <v>3578</v>
      </c>
      <c r="X29" s="1077">
        <v>4.1051442718852577E-7</v>
      </c>
      <c r="Y29" s="1078">
        <v>1</v>
      </c>
      <c r="Z29" s="1079">
        <v>3.7239483971180518</v>
      </c>
      <c r="AA29" s="1073" t="s">
        <v>3578</v>
      </c>
      <c r="AB29" s="1077" t="s">
        <v>352</v>
      </c>
      <c r="AC29" s="1078">
        <v>1</v>
      </c>
      <c r="AD29" s="1079">
        <v>3.7239483971180518</v>
      </c>
      <c r="AE29" s="1073" t="s">
        <v>3578</v>
      </c>
      <c r="AF29" s="1077" t="s">
        <v>352</v>
      </c>
      <c r="AG29" s="1078">
        <v>1</v>
      </c>
      <c r="AH29" s="1079">
        <v>3.7239483971180518</v>
      </c>
      <c r="AI29" s="1073" t="s">
        <v>3578</v>
      </c>
      <c r="AJ29" s="1077" t="s">
        <v>352</v>
      </c>
      <c r="AK29" s="1078">
        <v>1</v>
      </c>
      <c r="AL29" s="1079">
        <v>3.7239483971180518</v>
      </c>
      <c r="AM29" s="1073" t="s">
        <v>3578</v>
      </c>
      <c r="AN29" s="1077" t="s">
        <v>352</v>
      </c>
      <c r="AO29" s="1078">
        <v>1</v>
      </c>
      <c r="AP29" s="1079">
        <v>3.7239483971180518</v>
      </c>
      <c r="AQ29" s="1073" t="s">
        <v>3578</v>
      </c>
      <c r="AR29" s="1077" t="s">
        <v>352</v>
      </c>
      <c r="AS29" s="1078">
        <v>1</v>
      </c>
      <c r="AT29" s="1079">
        <v>3.7239483971180518</v>
      </c>
      <c r="AU29" s="1073" t="s">
        <v>3578</v>
      </c>
      <c r="AV29" s="1077" t="s">
        <v>352</v>
      </c>
      <c r="AW29" s="1078">
        <v>1</v>
      </c>
      <c r="AX29" s="1079">
        <v>3.7239483971180518</v>
      </c>
      <c r="AY29" s="1073" t="s">
        <v>3578</v>
      </c>
      <c r="AZ29" s="1077" t="s">
        <v>352</v>
      </c>
      <c r="BA29" s="1078">
        <v>1</v>
      </c>
      <c r="BB29" s="1079">
        <v>3.7239483971180518</v>
      </c>
      <c r="BC29" s="1073" t="s">
        <v>3578</v>
      </c>
      <c r="BD29" s="1077" t="s">
        <v>352</v>
      </c>
      <c r="BE29" s="1078">
        <v>1</v>
      </c>
      <c r="BF29" s="1079">
        <v>3.7239483971180518</v>
      </c>
      <c r="BG29" s="1073" t="s">
        <v>3578</v>
      </c>
      <c r="BH29" s="1077" t="s">
        <v>352</v>
      </c>
      <c r="BI29" s="1078">
        <v>1</v>
      </c>
      <c r="BJ29" s="1079">
        <v>3.7239483971180518</v>
      </c>
      <c r="BK29" s="1073" t="s">
        <v>3578</v>
      </c>
      <c r="BL29" s="1077" t="s">
        <v>352</v>
      </c>
      <c r="BM29" s="1078">
        <v>1</v>
      </c>
      <c r="BN29" s="1079">
        <v>3.7239483971180518</v>
      </c>
      <c r="BO29" s="1073" t="s">
        <v>3578</v>
      </c>
      <c r="BP29" s="1482">
        <v>516.66666666666663</v>
      </c>
      <c r="BQ29" s="1041" t="s">
        <v>3579</v>
      </c>
      <c r="BR29" s="1094">
        <v>2</v>
      </c>
      <c r="BS29" s="1094">
        <v>1</v>
      </c>
      <c r="BT29" s="1094">
        <v>1</v>
      </c>
      <c r="BU29" s="1094">
        <v>1</v>
      </c>
      <c r="BV29" s="1094">
        <v>1</v>
      </c>
      <c r="BW29" s="1094">
        <v>5</v>
      </c>
      <c r="BX29" s="1089">
        <v>9</v>
      </c>
      <c r="BY29" s="1089">
        <v>3</v>
      </c>
      <c r="BZ29" s="1093">
        <v>2</v>
      </c>
      <c r="CA29" s="1093">
        <v>3.6656305802779316</v>
      </c>
      <c r="CB29" s="1093" t="s">
        <v>3580</v>
      </c>
      <c r="CC29" s="1095">
        <v>1</v>
      </c>
      <c r="CD29" s="1095">
        <v>1</v>
      </c>
      <c r="CE29" s="1095">
        <v>1</v>
      </c>
      <c r="CF29" s="1095">
        <v>1</v>
      </c>
      <c r="CG29" s="1095">
        <v>2</v>
      </c>
      <c r="CH29" s="1095">
        <v>1</v>
      </c>
    </row>
    <row r="30" spans="1:86" ht="24">
      <c r="A30" s="1045" t="s">
        <v>2612</v>
      </c>
      <c r="B30" s="1059" t="s">
        <v>469</v>
      </c>
      <c r="C30" s="1060"/>
      <c r="D30" s="1071" t="s">
        <v>470</v>
      </c>
      <c r="E30" s="1072" t="s">
        <v>352</v>
      </c>
      <c r="F30" s="1073" t="s">
        <v>3485</v>
      </c>
      <c r="G30" s="1074" t="s">
        <v>336</v>
      </c>
      <c r="H30" s="1075" t="s">
        <v>352</v>
      </c>
      <c r="I30" s="1075" t="s">
        <v>352</v>
      </c>
      <c r="J30" s="1076">
        <v>1</v>
      </c>
      <c r="K30" s="1074" t="s">
        <v>466</v>
      </c>
      <c r="L30" s="1077" t="s">
        <v>352</v>
      </c>
      <c r="M30" s="1078">
        <v>1</v>
      </c>
      <c r="N30" s="1079">
        <v>3.7239483971180518</v>
      </c>
      <c r="O30" s="1073" t="s">
        <v>3578</v>
      </c>
      <c r="P30" s="1077" t="s">
        <v>352</v>
      </c>
      <c r="Q30" s="1078">
        <v>1</v>
      </c>
      <c r="R30" s="1079">
        <v>3.7239483971180518</v>
      </c>
      <c r="S30" s="1073" t="s">
        <v>3578</v>
      </c>
      <c r="T30" s="1077" t="s">
        <v>352</v>
      </c>
      <c r="U30" s="1078">
        <v>1</v>
      </c>
      <c r="V30" s="1079">
        <v>3.7239483971180518</v>
      </c>
      <c r="W30" s="1073" t="s">
        <v>3578</v>
      </c>
      <c r="X30" s="1077" t="s">
        <v>352</v>
      </c>
      <c r="Y30" s="1078">
        <v>1</v>
      </c>
      <c r="Z30" s="1079">
        <v>3.7239483971180518</v>
      </c>
      <c r="AA30" s="1073" t="s">
        <v>3578</v>
      </c>
      <c r="AB30" s="1077">
        <v>1.3634943474476035E-7</v>
      </c>
      <c r="AC30" s="1078">
        <v>1</v>
      </c>
      <c r="AD30" s="1079">
        <v>3.7239483971180518</v>
      </c>
      <c r="AE30" s="1073" t="s">
        <v>3578</v>
      </c>
      <c r="AF30" s="1077" t="s">
        <v>352</v>
      </c>
      <c r="AG30" s="1078">
        <v>1</v>
      </c>
      <c r="AH30" s="1079">
        <v>3.7239483971180518</v>
      </c>
      <c r="AI30" s="1073" t="s">
        <v>3578</v>
      </c>
      <c r="AJ30" s="1077" t="s">
        <v>352</v>
      </c>
      <c r="AK30" s="1078">
        <v>1</v>
      </c>
      <c r="AL30" s="1079">
        <v>3.7239483971180518</v>
      </c>
      <c r="AM30" s="1073" t="s">
        <v>3578</v>
      </c>
      <c r="AN30" s="1077" t="s">
        <v>352</v>
      </c>
      <c r="AO30" s="1078">
        <v>1</v>
      </c>
      <c r="AP30" s="1079">
        <v>3.7239483971180518</v>
      </c>
      <c r="AQ30" s="1073" t="s">
        <v>3578</v>
      </c>
      <c r="AR30" s="1077" t="s">
        <v>352</v>
      </c>
      <c r="AS30" s="1078">
        <v>1</v>
      </c>
      <c r="AT30" s="1079">
        <v>3.7239483971180518</v>
      </c>
      <c r="AU30" s="1073" t="s">
        <v>3578</v>
      </c>
      <c r="AV30" s="1077" t="s">
        <v>352</v>
      </c>
      <c r="AW30" s="1078">
        <v>1</v>
      </c>
      <c r="AX30" s="1079">
        <v>3.7239483971180518</v>
      </c>
      <c r="AY30" s="1073" t="s">
        <v>3578</v>
      </c>
      <c r="AZ30" s="1077" t="s">
        <v>352</v>
      </c>
      <c r="BA30" s="1078">
        <v>1</v>
      </c>
      <c r="BB30" s="1079">
        <v>3.7239483971180518</v>
      </c>
      <c r="BC30" s="1073" t="s">
        <v>3578</v>
      </c>
      <c r="BD30" s="1077" t="s">
        <v>352</v>
      </c>
      <c r="BE30" s="1078">
        <v>1</v>
      </c>
      <c r="BF30" s="1079">
        <v>3.7239483971180518</v>
      </c>
      <c r="BG30" s="1073" t="s">
        <v>3578</v>
      </c>
      <c r="BH30" s="1077" t="s">
        <v>352</v>
      </c>
      <c r="BI30" s="1078">
        <v>1</v>
      </c>
      <c r="BJ30" s="1079">
        <v>3.7239483971180518</v>
      </c>
      <c r="BK30" s="1073" t="s">
        <v>3578</v>
      </c>
      <c r="BL30" s="1077" t="s">
        <v>352</v>
      </c>
      <c r="BM30" s="1078">
        <v>1</v>
      </c>
      <c r="BN30" s="1079">
        <v>3.7239483971180518</v>
      </c>
      <c r="BO30" s="1073" t="s">
        <v>3578</v>
      </c>
      <c r="BP30" s="1482">
        <v>1435.8974358974358</v>
      </c>
      <c r="BQ30" s="1041" t="s">
        <v>3579</v>
      </c>
      <c r="BR30" s="1094">
        <v>2</v>
      </c>
      <c r="BS30" s="1094">
        <v>1</v>
      </c>
      <c r="BT30" s="1094">
        <v>1</v>
      </c>
      <c r="BU30" s="1094">
        <v>1</v>
      </c>
      <c r="BV30" s="1094">
        <v>1</v>
      </c>
      <c r="BW30" s="1094">
        <v>5</v>
      </c>
      <c r="BX30" s="1089">
        <v>9</v>
      </c>
      <c r="BY30" s="1089">
        <v>3</v>
      </c>
      <c r="BZ30" s="1093">
        <v>2</v>
      </c>
      <c r="CA30" s="1093">
        <v>3.6656305802779316</v>
      </c>
      <c r="CB30" s="1093" t="s">
        <v>3580</v>
      </c>
      <c r="CC30" s="1095">
        <v>1</v>
      </c>
      <c r="CD30" s="1095">
        <v>1</v>
      </c>
      <c r="CE30" s="1095">
        <v>1</v>
      </c>
      <c r="CF30" s="1095">
        <v>1</v>
      </c>
      <c r="CG30" s="1095">
        <v>2</v>
      </c>
      <c r="CH30" s="1095">
        <v>1</v>
      </c>
    </row>
    <row r="31" spans="1:86" ht="24">
      <c r="A31" s="1045" t="s">
        <v>2613</v>
      </c>
      <c r="B31" s="1059" t="s">
        <v>469</v>
      </c>
      <c r="C31" s="1060"/>
      <c r="D31" s="1071" t="s">
        <v>470</v>
      </c>
      <c r="E31" s="1072" t="s">
        <v>352</v>
      </c>
      <c r="F31" s="1073" t="s">
        <v>3486</v>
      </c>
      <c r="G31" s="1074" t="s">
        <v>336</v>
      </c>
      <c r="H31" s="1075" t="s">
        <v>352</v>
      </c>
      <c r="I31" s="1075" t="s">
        <v>352</v>
      </c>
      <c r="J31" s="1076">
        <v>1</v>
      </c>
      <c r="K31" s="1074" t="s">
        <v>466</v>
      </c>
      <c r="L31" s="1077" t="s">
        <v>352</v>
      </c>
      <c r="M31" s="1078">
        <v>1</v>
      </c>
      <c r="N31" s="1079">
        <v>3.7239483971180518</v>
      </c>
      <c r="O31" s="1073" t="s">
        <v>3578</v>
      </c>
      <c r="P31" s="1077" t="s">
        <v>352</v>
      </c>
      <c r="Q31" s="1078">
        <v>1</v>
      </c>
      <c r="R31" s="1079">
        <v>3.7239483971180518</v>
      </c>
      <c r="S31" s="1073" t="s">
        <v>3578</v>
      </c>
      <c r="T31" s="1077" t="s">
        <v>352</v>
      </c>
      <c r="U31" s="1078">
        <v>1</v>
      </c>
      <c r="V31" s="1079">
        <v>3.7239483971180518</v>
      </c>
      <c r="W31" s="1073" t="s">
        <v>3578</v>
      </c>
      <c r="X31" s="1077" t="s">
        <v>352</v>
      </c>
      <c r="Y31" s="1078">
        <v>1</v>
      </c>
      <c r="Z31" s="1079">
        <v>3.7239483971180518</v>
      </c>
      <c r="AA31" s="1073" t="s">
        <v>3578</v>
      </c>
      <c r="AB31" s="1077" t="s">
        <v>352</v>
      </c>
      <c r="AC31" s="1078">
        <v>1</v>
      </c>
      <c r="AD31" s="1079">
        <v>3.7239483971180518</v>
      </c>
      <c r="AE31" s="1073" t="s">
        <v>3578</v>
      </c>
      <c r="AF31" s="1077">
        <v>1.3634943474476035E-7</v>
      </c>
      <c r="AG31" s="1078">
        <v>1</v>
      </c>
      <c r="AH31" s="1079">
        <v>3.7239483971180518</v>
      </c>
      <c r="AI31" s="1073" t="s">
        <v>3578</v>
      </c>
      <c r="AJ31" s="1077" t="s">
        <v>352</v>
      </c>
      <c r="AK31" s="1078">
        <v>1</v>
      </c>
      <c r="AL31" s="1079">
        <v>3.7239483971180518</v>
      </c>
      <c r="AM31" s="1073" t="s">
        <v>3578</v>
      </c>
      <c r="AN31" s="1077" t="s">
        <v>352</v>
      </c>
      <c r="AO31" s="1078">
        <v>1</v>
      </c>
      <c r="AP31" s="1079">
        <v>3.7239483971180518</v>
      </c>
      <c r="AQ31" s="1073" t="s">
        <v>3578</v>
      </c>
      <c r="AR31" s="1077" t="s">
        <v>352</v>
      </c>
      <c r="AS31" s="1078">
        <v>1</v>
      </c>
      <c r="AT31" s="1079">
        <v>3.7239483971180518</v>
      </c>
      <c r="AU31" s="1073" t="s">
        <v>3578</v>
      </c>
      <c r="AV31" s="1077" t="s">
        <v>352</v>
      </c>
      <c r="AW31" s="1078">
        <v>1</v>
      </c>
      <c r="AX31" s="1079">
        <v>3.7239483971180518</v>
      </c>
      <c r="AY31" s="1073" t="s">
        <v>3578</v>
      </c>
      <c r="AZ31" s="1077" t="s">
        <v>352</v>
      </c>
      <c r="BA31" s="1078">
        <v>1</v>
      </c>
      <c r="BB31" s="1079">
        <v>3.7239483971180518</v>
      </c>
      <c r="BC31" s="1073" t="s">
        <v>3578</v>
      </c>
      <c r="BD31" s="1077" t="s">
        <v>352</v>
      </c>
      <c r="BE31" s="1078">
        <v>1</v>
      </c>
      <c r="BF31" s="1079">
        <v>3.7239483971180518</v>
      </c>
      <c r="BG31" s="1073" t="s">
        <v>3578</v>
      </c>
      <c r="BH31" s="1077" t="s">
        <v>352</v>
      </c>
      <c r="BI31" s="1078">
        <v>1</v>
      </c>
      <c r="BJ31" s="1079">
        <v>3.7239483971180518</v>
      </c>
      <c r="BK31" s="1073" t="s">
        <v>3578</v>
      </c>
      <c r="BL31" s="1077" t="s">
        <v>352</v>
      </c>
      <c r="BM31" s="1078">
        <v>1</v>
      </c>
      <c r="BN31" s="1079">
        <v>3.7239483971180518</v>
      </c>
      <c r="BO31" s="1073" t="s">
        <v>3578</v>
      </c>
      <c r="BP31" s="1482">
        <v>1555.5555555555557</v>
      </c>
      <c r="BQ31" s="1041" t="s">
        <v>3579</v>
      </c>
      <c r="BR31" s="1094">
        <v>2</v>
      </c>
      <c r="BS31" s="1094">
        <v>1</v>
      </c>
      <c r="BT31" s="1094">
        <v>1</v>
      </c>
      <c r="BU31" s="1094">
        <v>1</v>
      </c>
      <c r="BV31" s="1094">
        <v>1</v>
      </c>
      <c r="BW31" s="1094">
        <v>5</v>
      </c>
      <c r="BX31" s="1089">
        <v>9</v>
      </c>
      <c r="BY31" s="1089">
        <v>3</v>
      </c>
      <c r="BZ31" s="1093">
        <v>2</v>
      </c>
      <c r="CA31" s="1093">
        <v>3.6656305802779316</v>
      </c>
      <c r="CB31" s="1093" t="s">
        <v>3580</v>
      </c>
      <c r="CC31" s="1095">
        <v>1</v>
      </c>
      <c r="CD31" s="1095">
        <v>1</v>
      </c>
      <c r="CE31" s="1095">
        <v>1</v>
      </c>
      <c r="CF31" s="1095">
        <v>1</v>
      </c>
      <c r="CG31" s="1095">
        <v>2</v>
      </c>
      <c r="CH31" s="1095">
        <v>1</v>
      </c>
    </row>
    <row r="32" spans="1:86" ht="24">
      <c r="A32" s="1045" t="s">
        <v>707</v>
      </c>
      <c r="B32" s="1059" t="s">
        <v>469</v>
      </c>
      <c r="C32" s="1060"/>
      <c r="D32" s="1071" t="s">
        <v>470</v>
      </c>
      <c r="E32" s="1072" t="s">
        <v>352</v>
      </c>
      <c r="F32" s="1073" t="s">
        <v>60</v>
      </c>
      <c r="G32" s="1074" t="s">
        <v>336</v>
      </c>
      <c r="H32" s="1075" t="s">
        <v>352</v>
      </c>
      <c r="I32" s="1075" t="s">
        <v>352</v>
      </c>
      <c r="J32" s="1076">
        <v>1</v>
      </c>
      <c r="K32" s="1074" t="s">
        <v>466</v>
      </c>
      <c r="L32" s="1077" t="s">
        <v>352</v>
      </c>
      <c r="M32" s="1078">
        <v>1</v>
      </c>
      <c r="N32" s="1079">
        <v>3.7239483971180518</v>
      </c>
      <c r="O32" s="1073" t="s">
        <v>3578</v>
      </c>
      <c r="P32" s="1077" t="s">
        <v>352</v>
      </c>
      <c r="Q32" s="1078">
        <v>1</v>
      </c>
      <c r="R32" s="1079">
        <v>3.7239483971180518</v>
      </c>
      <c r="S32" s="1073" t="s">
        <v>3578</v>
      </c>
      <c r="T32" s="1077" t="s">
        <v>352</v>
      </c>
      <c r="U32" s="1078">
        <v>1</v>
      </c>
      <c r="V32" s="1079">
        <v>3.7239483971180518</v>
      </c>
      <c r="W32" s="1073" t="s">
        <v>3578</v>
      </c>
      <c r="X32" s="1077" t="s">
        <v>352</v>
      </c>
      <c r="Y32" s="1078">
        <v>1</v>
      </c>
      <c r="Z32" s="1079">
        <v>3.7239483971180518</v>
      </c>
      <c r="AA32" s="1073" t="s">
        <v>3578</v>
      </c>
      <c r="AB32" s="1077" t="s">
        <v>352</v>
      </c>
      <c r="AC32" s="1078">
        <v>1</v>
      </c>
      <c r="AD32" s="1079">
        <v>3.7239483971180518</v>
      </c>
      <c r="AE32" s="1073" t="s">
        <v>3578</v>
      </c>
      <c r="AF32" s="1077" t="s">
        <v>352</v>
      </c>
      <c r="AG32" s="1078">
        <v>1</v>
      </c>
      <c r="AH32" s="1079">
        <v>3.7239483971180518</v>
      </c>
      <c r="AI32" s="1073" t="s">
        <v>3578</v>
      </c>
      <c r="AJ32" s="1077">
        <v>2.4472975467008263E-7</v>
      </c>
      <c r="AK32" s="1078">
        <v>1</v>
      </c>
      <c r="AL32" s="1079">
        <v>3.7239483971180518</v>
      </c>
      <c r="AM32" s="1073" t="s">
        <v>3578</v>
      </c>
      <c r="AN32" s="1077" t="s">
        <v>352</v>
      </c>
      <c r="AO32" s="1078">
        <v>1</v>
      </c>
      <c r="AP32" s="1079">
        <v>3.7239483971180518</v>
      </c>
      <c r="AQ32" s="1073" t="s">
        <v>3578</v>
      </c>
      <c r="AR32" s="1077" t="s">
        <v>352</v>
      </c>
      <c r="AS32" s="1078">
        <v>1</v>
      </c>
      <c r="AT32" s="1079">
        <v>3.7239483971180518</v>
      </c>
      <c r="AU32" s="1073" t="s">
        <v>3578</v>
      </c>
      <c r="AV32" s="1077" t="s">
        <v>352</v>
      </c>
      <c r="AW32" s="1078">
        <v>1</v>
      </c>
      <c r="AX32" s="1079">
        <v>3.7239483971180518</v>
      </c>
      <c r="AY32" s="1073" t="s">
        <v>3578</v>
      </c>
      <c r="AZ32" s="1077" t="s">
        <v>352</v>
      </c>
      <c r="BA32" s="1078">
        <v>1</v>
      </c>
      <c r="BB32" s="1079">
        <v>3.7239483971180518</v>
      </c>
      <c r="BC32" s="1073" t="s">
        <v>3578</v>
      </c>
      <c r="BD32" s="1077" t="s">
        <v>352</v>
      </c>
      <c r="BE32" s="1078">
        <v>1</v>
      </c>
      <c r="BF32" s="1079">
        <v>3.7239483971180518</v>
      </c>
      <c r="BG32" s="1073" t="s">
        <v>3578</v>
      </c>
      <c r="BH32" s="1077" t="s">
        <v>352</v>
      </c>
      <c r="BI32" s="1078">
        <v>1</v>
      </c>
      <c r="BJ32" s="1079">
        <v>3.7239483971180518</v>
      </c>
      <c r="BK32" s="1073" t="s">
        <v>3578</v>
      </c>
      <c r="BL32" s="1077" t="s">
        <v>352</v>
      </c>
      <c r="BM32" s="1078">
        <v>1</v>
      </c>
      <c r="BN32" s="1079">
        <v>3.7239483971180518</v>
      </c>
      <c r="BO32" s="1073" t="s">
        <v>3578</v>
      </c>
      <c r="BP32" s="1482">
        <v>866.66666666666663</v>
      </c>
      <c r="BQ32" s="1041" t="s">
        <v>3579</v>
      </c>
      <c r="BR32" s="1094">
        <v>2</v>
      </c>
      <c r="BS32" s="1094">
        <v>1</v>
      </c>
      <c r="BT32" s="1094">
        <v>1</v>
      </c>
      <c r="BU32" s="1094">
        <v>1</v>
      </c>
      <c r="BV32" s="1094">
        <v>1</v>
      </c>
      <c r="BW32" s="1094">
        <v>5</v>
      </c>
      <c r="BX32" s="1089">
        <v>9</v>
      </c>
      <c r="BY32" s="1089">
        <v>3</v>
      </c>
      <c r="BZ32" s="1093">
        <v>2</v>
      </c>
      <c r="CA32" s="1093">
        <v>3.6656305802779316</v>
      </c>
      <c r="CB32" s="1093" t="s">
        <v>3580</v>
      </c>
      <c r="CC32" s="1095">
        <v>1</v>
      </c>
      <c r="CD32" s="1095">
        <v>1</v>
      </c>
      <c r="CE32" s="1095">
        <v>1</v>
      </c>
      <c r="CF32" s="1095">
        <v>1</v>
      </c>
      <c r="CG32" s="1095">
        <v>2</v>
      </c>
      <c r="CH32" s="1095">
        <v>1</v>
      </c>
    </row>
    <row r="33" spans="1:113" ht="24">
      <c r="A33" s="1045" t="s">
        <v>1824</v>
      </c>
      <c r="B33" s="1059" t="s">
        <v>469</v>
      </c>
      <c r="C33" s="1060"/>
      <c r="D33" s="1071" t="s">
        <v>470</v>
      </c>
      <c r="E33" s="1072" t="s">
        <v>352</v>
      </c>
      <c r="F33" s="1073" t="s">
        <v>1815</v>
      </c>
      <c r="G33" s="1074" t="s">
        <v>336</v>
      </c>
      <c r="H33" s="1075" t="s">
        <v>352</v>
      </c>
      <c r="I33" s="1075" t="s">
        <v>352</v>
      </c>
      <c r="J33" s="1076">
        <v>1</v>
      </c>
      <c r="K33" s="1074" t="s">
        <v>466</v>
      </c>
      <c r="L33" s="1077" t="s">
        <v>352</v>
      </c>
      <c r="M33" s="1078">
        <v>1</v>
      </c>
      <c r="N33" s="1079">
        <v>3.7239483971180518</v>
      </c>
      <c r="O33" s="1073" t="s">
        <v>3578</v>
      </c>
      <c r="P33" s="1077" t="s">
        <v>352</v>
      </c>
      <c r="Q33" s="1078">
        <v>1</v>
      </c>
      <c r="R33" s="1079">
        <v>3.7239483971180518</v>
      </c>
      <c r="S33" s="1073" t="s">
        <v>3578</v>
      </c>
      <c r="T33" s="1077" t="s">
        <v>352</v>
      </c>
      <c r="U33" s="1078">
        <v>1</v>
      </c>
      <c r="V33" s="1079">
        <v>3.7239483971180518</v>
      </c>
      <c r="W33" s="1073" t="s">
        <v>3578</v>
      </c>
      <c r="X33" s="1077" t="s">
        <v>352</v>
      </c>
      <c r="Y33" s="1078">
        <v>1</v>
      </c>
      <c r="Z33" s="1079">
        <v>3.7239483971180518</v>
      </c>
      <c r="AA33" s="1073" t="s">
        <v>3578</v>
      </c>
      <c r="AB33" s="1077" t="s">
        <v>352</v>
      </c>
      <c r="AC33" s="1078">
        <v>1</v>
      </c>
      <c r="AD33" s="1079">
        <v>3.7239483971180518</v>
      </c>
      <c r="AE33" s="1073" t="s">
        <v>3578</v>
      </c>
      <c r="AF33" s="1077" t="s">
        <v>352</v>
      </c>
      <c r="AG33" s="1078">
        <v>1</v>
      </c>
      <c r="AH33" s="1079">
        <v>3.7239483971180518</v>
      </c>
      <c r="AI33" s="1073" t="s">
        <v>3578</v>
      </c>
      <c r="AJ33" s="1077" t="s">
        <v>352</v>
      </c>
      <c r="AK33" s="1078">
        <v>1</v>
      </c>
      <c r="AL33" s="1079">
        <v>3.7239483971180518</v>
      </c>
      <c r="AM33" s="1073" t="s">
        <v>3578</v>
      </c>
      <c r="AN33" s="1077">
        <v>2.4472975467008263E-7</v>
      </c>
      <c r="AO33" s="1078">
        <v>1</v>
      </c>
      <c r="AP33" s="1079">
        <v>3.7239483971180518</v>
      </c>
      <c r="AQ33" s="1073" t="s">
        <v>3578</v>
      </c>
      <c r="AR33" s="1077" t="s">
        <v>352</v>
      </c>
      <c r="AS33" s="1078">
        <v>1</v>
      </c>
      <c r="AT33" s="1079">
        <v>3.7239483971180518</v>
      </c>
      <c r="AU33" s="1073" t="s">
        <v>3578</v>
      </c>
      <c r="AV33" s="1077" t="s">
        <v>352</v>
      </c>
      <c r="AW33" s="1078">
        <v>1</v>
      </c>
      <c r="AX33" s="1079">
        <v>3.7239483971180518</v>
      </c>
      <c r="AY33" s="1073" t="s">
        <v>3578</v>
      </c>
      <c r="AZ33" s="1077" t="s">
        <v>352</v>
      </c>
      <c r="BA33" s="1078">
        <v>1</v>
      </c>
      <c r="BB33" s="1079">
        <v>3.7239483971180518</v>
      </c>
      <c r="BC33" s="1073" t="s">
        <v>3578</v>
      </c>
      <c r="BD33" s="1077" t="s">
        <v>352</v>
      </c>
      <c r="BE33" s="1078">
        <v>1</v>
      </c>
      <c r="BF33" s="1079">
        <v>3.7239483971180518</v>
      </c>
      <c r="BG33" s="1073" t="s">
        <v>3578</v>
      </c>
      <c r="BH33" s="1077" t="s">
        <v>352</v>
      </c>
      <c r="BI33" s="1078">
        <v>1</v>
      </c>
      <c r="BJ33" s="1079">
        <v>3.7239483971180518</v>
      </c>
      <c r="BK33" s="1073" t="s">
        <v>3578</v>
      </c>
      <c r="BL33" s="1077" t="s">
        <v>352</v>
      </c>
      <c r="BM33" s="1078">
        <v>1</v>
      </c>
      <c r="BN33" s="1079">
        <v>3.7239483971180518</v>
      </c>
      <c r="BO33" s="1073" t="s">
        <v>3578</v>
      </c>
      <c r="BP33" s="1482">
        <v>800</v>
      </c>
      <c r="BQ33" s="1041" t="s">
        <v>3579</v>
      </c>
      <c r="BR33" s="1094">
        <v>2</v>
      </c>
      <c r="BS33" s="1094">
        <v>1</v>
      </c>
      <c r="BT33" s="1094">
        <v>1</v>
      </c>
      <c r="BU33" s="1094">
        <v>1</v>
      </c>
      <c r="BV33" s="1094">
        <v>1</v>
      </c>
      <c r="BW33" s="1094">
        <v>5</v>
      </c>
      <c r="BX33" s="1089">
        <v>9</v>
      </c>
      <c r="BY33" s="1089">
        <v>3</v>
      </c>
      <c r="BZ33" s="1093">
        <v>2</v>
      </c>
      <c r="CA33" s="1093">
        <v>3.6656305802779316</v>
      </c>
      <c r="CB33" s="1093" t="s">
        <v>3580</v>
      </c>
      <c r="CC33" s="1095">
        <v>1</v>
      </c>
      <c r="CD33" s="1095">
        <v>1</v>
      </c>
      <c r="CE33" s="1095">
        <v>1</v>
      </c>
      <c r="CF33" s="1095">
        <v>1</v>
      </c>
      <c r="CG33" s="1095">
        <v>2</v>
      </c>
      <c r="CH33" s="1095">
        <v>1</v>
      </c>
    </row>
    <row r="34" spans="1:113" ht="24">
      <c r="A34" s="1045" t="s">
        <v>2614</v>
      </c>
      <c r="B34" s="1059" t="s">
        <v>469</v>
      </c>
      <c r="C34" s="1060"/>
      <c r="D34" s="1071" t="s">
        <v>470</v>
      </c>
      <c r="E34" s="1072" t="s">
        <v>352</v>
      </c>
      <c r="F34" s="1073" t="s">
        <v>3487</v>
      </c>
      <c r="G34" s="1074" t="s">
        <v>336</v>
      </c>
      <c r="H34" s="1075" t="s">
        <v>352</v>
      </c>
      <c r="I34" s="1075" t="s">
        <v>352</v>
      </c>
      <c r="J34" s="1076">
        <v>1</v>
      </c>
      <c r="K34" s="1074" t="s">
        <v>466</v>
      </c>
      <c r="L34" s="1077" t="s">
        <v>352</v>
      </c>
      <c r="M34" s="1078">
        <v>1</v>
      </c>
      <c r="N34" s="1079">
        <v>3.7239483971180518</v>
      </c>
      <c r="O34" s="1073" t="s">
        <v>3578</v>
      </c>
      <c r="P34" s="1077" t="s">
        <v>352</v>
      </c>
      <c r="Q34" s="1078">
        <v>1</v>
      </c>
      <c r="R34" s="1079">
        <v>3.7239483971180518</v>
      </c>
      <c r="S34" s="1073" t="s">
        <v>3578</v>
      </c>
      <c r="T34" s="1077" t="s">
        <v>352</v>
      </c>
      <c r="U34" s="1078">
        <v>1</v>
      </c>
      <c r="V34" s="1079">
        <v>3.7239483971180518</v>
      </c>
      <c r="W34" s="1073" t="s">
        <v>3578</v>
      </c>
      <c r="X34" s="1077" t="s">
        <v>352</v>
      </c>
      <c r="Y34" s="1078">
        <v>1</v>
      </c>
      <c r="Z34" s="1079">
        <v>3.7239483971180518</v>
      </c>
      <c r="AA34" s="1073" t="s">
        <v>3578</v>
      </c>
      <c r="AB34" s="1077" t="s">
        <v>352</v>
      </c>
      <c r="AC34" s="1078">
        <v>1</v>
      </c>
      <c r="AD34" s="1079">
        <v>3.7239483971180518</v>
      </c>
      <c r="AE34" s="1073" t="s">
        <v>3578</v>
      </c>
      <c r="AF34" s="1077" t="s">
        <v>352</v>
      </c>
      <c r="AG34" s="1078">
        <v>1</v>
      </c>
      <c r="AH34" s="1079">
        <v>3.7239483971180518</v>
      </c>
      <c r="AI34" s="1073" t="s">
        <v>3578</v>
      </c>
      <c r="AJ34" s="1077" t="s">
        <v>352</v>
      </c>
      <c r="AK34" s="1078">
        <v>1</v>
      </c>
      <c r="AL34" s="1079">
        <v>3.7239483971180518</v>
      </c>
      <c r="AM34" s="1073" t="s">
        <v>3578</v>
      </c>
      <c r="AN34" s="1077" t="s">
        <v>352</v>
      </c>
      <c r="AO34" s="1078">
        <v>1</v>
      </c>
      <c r="AP34" s="1079">
        <v>3.7239483971180518</v>
      </c>
      <c r="AQ34" s="1073" t="s">
        <v>3578</v>
      </c>
      <c r="AR34" s="1077">
        <v>2.9367570560409919E-8</v>
      </c>
      <c r="AS34" s="1078">
        <v>1</v>
      </c>
      <c r="AT34" s="1079">
        <v>3.7239483971180518</v>
      </c>
      <c r="AU34" s="1073" t="s">
        <v>3578</v>
      </c>
      <c r="AV34" s="1077" t="s">
        <v>352</v>
      </c>
      <c r="AW34" s="1078">
        <v>1</v>
      </c>
      <c r="AX34" s="1079">
        <v>3.7239483971180518</v>
      </c>
      <c r="AY34" s="1073" t="s">
        <v>3578</v>
      </c>
      <c r="AZ34" s="1077" t="s">
        <v>352</v>
      </c>
      <c r="BA34" s="1078">
        <v>1</v>
      </c>
      <c r="BB34" s="1079">
        <v>3.7239483971180518</v>
      </c>
      <c r="BC34" s="1073" t="s">
        <v>3578</v>
      </c>
      <c r="BD34" s="1077" t="s">
        <v>352</v>
      </c>
      <c r="BE34" s="1078">
        <v>1</v>
      </c>
      <c r="BF34" s="1079">
        <v>3.7239483971180518</v>
      </c>
      <c r="BG34" s="1073" t="s">
        <v>3578</v>
      </c>
      <c r="BH34" s="1077" t="s">
        <v>352</v>
      </c>
      <c r="BI34" s="1078">
        <v>1</v>
      </c>
      <c r="BJ34" s="1079">
        <v>3.7239483971180518</v>
      </c>
      <c r="BK34" s="1073" t="s">
        <v>3578</v>
      </c>
      <c r="BL34" s="1077" t="s">
        <v>352</v>
      </c>
      <c r="BM34" s="1078">
        <v>1</v>
      </c>
      <c r="BN34" s="1079">
        <v>3.7239483971180518</v>
      </c>
      <c r="BO34" s="1073" t="s">
        <v>3578</v>
      </c>
      <c r="BP34" s="1482">
        <v>7222.2222222222226</v>
      </c>
      <c r="BQ34" s="1041" t="s">
        <v>3579</v>
      </c>
      <c r="BR34" s="1094">
        <v>2</v>
      </c>
      <c r="BS34" s="1094">
        <v>1</v>
      </c>
      <c r="BT34" s="1094">
        <v>1</v>
      </c>
      <c r="BU34" s="1094">
        <v>1</v>
      </c>
      <c r="BV34" s="1094">
        <v>1</v>
      </c>
      <c r="BW34" s="1094">
        <v>5</v>
      </c>
      <c r="BX34" s="1089">
        <v>9</v>
      </c>
      <c r="BY34" s="1089">
        <v>3</v>
      </c>
      <c r="BZ34" s="1093">
        <v>2</v>
      </c>
      <c r="CA34" s="1093">
        <v>3.6656305802779316</v>
      </c>
      <c r="CB34" s="1093" t="s">
        <v>3580</v>
      </c>
      <c r="CC34" s="1095">
        <v>1</v>
      </c>
      <c r="CD34" s="1095">
        <v>1</v>
      </c>
      <c r="CE34" s="1095">
        <v>1</v>
      </c>
      <c r="CF34" s="1095">
        <v>1</v>
      </c>
      <c r="CG34" s="1095">
        <v>2</v>
      </c>
      <c r="CH34" s="1095">
        <v>1</v>
      </c>
    </row>
    <row r="35" spans="1:113" ht="24">
      <c r="A35" s="1045" t="s">
        <v>2615</v>
      </c>
      <c r="B35" s="1059" t="s">
        <v>469</v>
      </c>
      <c r="C35" s="1060"/>
      <c r="D35" s="1071" t="s">
        <v>470</v>
      </c>
      <c r="E35" s="1072" t="s">
        <v>352</v>
      </c>
      <c r="F35" s="1073" t="s">
        <v>3488</v>
      </c>
      <c r="G35" s="1074" t="s">
        <v>336</v>
      </c>
      <c r="H35" s="1075" t="s">
        <v>352</v>
      </c>
      <c r="I35" s="1075" t="s">
        <v>352</v>
      </c>
      <c r="J35" s="1076">
        <v>1</v>
      </c>
      <c r="K35" s="1074" t="s">
        <v>466</v>
      </c>
      <c r="L35" s="1077" t="s">
        <v>352</v>
      </c>
      <c r="M35" s="1078">
        <v>1</v>
      </c>
      <c r="N35" s="1079">
        <v>3.7239483971180518</v>
      </c>
      <c r="O35" s="1073" t="s">
        <v>3581</v>
      </c>
      <c r="P35" s="1077" t="s">
        <v>352</v>
      </c>
      <c r="Q35" s="1078">
        <v>1</v>
      </c>
      <c r="R35" s="1079">
        <v>3.7239483971180518</v>
      </c>
      <c r="S35" s="1073" t="s">
        <v>3581</v>
      </c>
      <c r="T35" s="1077" t="s">
        <v>352</v>
      </c>
      <c r="U35" s="1078">
        <v>1</v>
      </c>
      <c r="V35" s="1079">
        <v>3.7239483971180518</v>
      </c>
      <c r="W35" s="1073" t="s">
        <v>3581</v>
      </c>
      <c r="X35" s="1077" t="s">
        <v>352</v>
      </c>
      <c r="Y35" s="1078">
        <v>1</v>
      </c>
      <c r="Z35" s="1079">
        <v>3.7239483971180518</v>
      </c>
      <c r="AA35" s="1073" t="s">
        <v>3581</v>
      </c>
      <c r="AB35" s="1077" t="s">
        <v>352</v>
      </c>
      <c r="AC35" s="1078">
        <v>1</v>
      </c>
      <c r="AD35" s="1079">
        <v>3.7239483971180518</v>
      </c>
      <c r="AE35" s="1073" t="s">
        <v>3581</v>
      </c>
      <c r="AF35" s="1077" t="s">
        <v>352</v>
      </c>
      <c r="AG35" s="1078">
        <v>1</v>
      </c>
      <c r="AH35" s="1079">
        <v>3.7239483971180518</v>
      </c>
      <c r="AI35" s="1073" t="s">
        <v>3581</v>
      </c>
      <c r="AJ35" s="1077" t="s">
        <v>352</v>
      </c>
      <c r="AK35" s="1078">
        <v>1</v>
      </c>
      <c r="AL35" s="1079">
        <v>3.7239483971180518</v>
      </c>
      <c r="AM35" s="1073" t="s">
        <v>3581</v>
      </c>
      <c r="AN35" s="1077" t="s">
        <v>352</v>
      </c>
      <c r="AO35" s="1078">
        <v>1</v>
      </c>
      <c r="AP35" s="1079">
        <v>3.7239483971180518</v>
      </c>
      <c r="AQ35" s="1073" t="s">
        <v>3581</v>
      </c>
      <c r="AR35" s="1077" t="s">
        <v>352</v>
      </c>
      <c r="AS35" s="1078">
        <v>1</v>
      </c>
      <c r="AT35" s="1079">
        <v>3.7239483971180518</v>
      </c>
      <c r="AU35" s="1073" t="s">
        <v>3581</v>
      </c>
      <c r="AV35" s="1077">
        <v>6.3978313482975794E-8</v>
      </c>
      <c r="AW35" s="1078">
        <v>1</v>
      </c>
      <c r="AX35" s="1079">
        <v>3.7239483971180518</v>
      </c>
      <c r="AY35" s="1073" t="s">
        <v>3581</v>
      </c>
      <c r="AZ35" s="1077" t="s">
        <v>352</v>
      </c>
      <c r="BA35" s="1078">
        <v>1</v>
      </c>
      <c r="BB35" s="1079">
        <v>3.7239483971180518</v>
      </c>
      <c r="BC35" s="1073" t="s">
        <v>3581</v>
      </c>
      <c r="BD35" s="1077" t="s">
        <v>352</v>
      </c>
      <c r="BE35" s="1078">
        <v>1</v>
      </c>
      <c r="BF35" s="1079">
        <v>3.7239483971180518</v>
      </c>
      <c r="BG35" s="1073" t="s">
        <v>3581</v>
      </c>
      <c r="BH35" s="1077" t="s">
        <v>352</v>
      </c>
      <c r="BI35" s="1078">
        <v>1</v>
      </c>
      <c r="BJ35" s="1079">
        <v>3.7239483971180518</v>
      </c>
      <c r="BK35" s="1073" t="s">
        <v>3581</v>
      </c>
      <c r="BL35" s="1077" t="s">
        <v>352</v>
      </c>
      <c r="BM35" s="1078">
        <v>1</v>
      </c>
      <c r="BN35" s="1079">
        <v>3.7239483971180518</v>
      </c>
      <c r="BO35" s="1073" t="s">
        <v>3581</v>
      </c>
      <c r="BP35" s="1482">
        <v>2871.7948717948716</v>
      </c>
      <c r="BQ35" s="1041" t="s">
        <v>3582</v>
      </c>
      <c r="BR35" s="1094">
        <v>2</v>
      </c>
      <c r="BS35" s="1094">
        <v>1</v>
      </c>
      <c r="BT35" s="1094">
        <v>1</v>
      </c>
      <c r="BU35" s="1094">
        <v>1</v>
      </c>
      <c r="BV35" s="1094">
        <v>1</v>
      </c>
      <c r="BW35" s="1094">
        <v>5</v>
      </c>
      <c r="BX35" s="1089">
        <v>9</v>
      </c>
      <c r="BY35" s="1089">
        <v>3</v>
      </c>
      <c r="BZ35" s="1093">
        <v>2</v>
      </c>
      <c r="CA35" s="1093">
        <v>3.6656305802779316</v>
      </c>
      <c r="CB35" s="1093" t="s">
        <v>3580</v>
      </c>
      <c r="CC35" s="1095">
        <v>1</v>
      </c>
      <c r="CD35" s="1095">
        <v>1</v>
      </c>
      <c r="CE35" s="1095">
        <v>1</v>
      </c>
      <c r="CF35" s="1095">
        <v>1</v>
      </c>
      <c r="CG35" s="1095">
        <v>2</v>
      </c>
      <c r="CH35" s="1095">
        <v>1</v>
      </c>
    </row>
    <row r="36" spans="1:113" ht="24">
      <c r="A36" s="1045" t="s">
        <v>2616</v>
      </c>
      <c r="B36" s="1059" t="s">
        <v>469</v>
      </c>
      <c r="C36" s="1060"/>
      <c r="D36" s="1071" t="s">
        <v>470</v>
      </c>
      <c r="E36" s="1072" t="s">
        <v>352</v>
      </c>
      <c r="F36" s="1073" t="s">
        <v>3489</v>
      </c>
      <c r="G36" s="1074" t="s">
        <v>191</v>
      </c>
      <c r="H36" s="1075" t="s">
        <v>352</v>
      </c>
      <c r="I36" s="1075" t="s">
        <v>352</v>
      </c>
      <c r="J36" s="1076">
        <v>1</v>
      </c>
      <c r="K36" s="1074" t="s">
        <v>466</v>
      </c>
      <c r="L36" s="1077" t="s">
        <v>352</v>
      </c>
      <c r="M36" s="1078">
        <v>1</v>
      </c>
      <c r="N36" s="1079">
        <v>3.7239483971180518</v>
      </c>
      <c r="O36" s="1073" t="s">
        <v>3583</v>
      </c>
      <c r="P36" s="1077" t="s">
        <v>352</v>
      </c>
      <c r="Q36" s="1078">
        <v>1</v>
      </c>
      <c r="R36" s="1079">
        <v>3.7239483971180518</v>
      </c>
      <c r="S36" s="1073" t="s">
        <v>3583</v>
      </c>
      <c r="T36" s="1077" t="s">
        <v>352</v>
      </c>
      <c r="U36" s="1078">
        <v>1</v>
      </c>
      <c r="V36" s="1079">
        <v>3.7239483971180518</v>
      </c>
      <c r="W36" s="1073" t="s">
        <v>3583</v>
      </c>
      <c r="X36" s="1077" t="s">
        <v>352</v>
      </c>
      <c r="Y36" s="1078">
        <v>1</v>
      </c>
      <c r="Z36" s="1079">
        <v>3.7239483971180518</v>
      </c>
      <c r="AA36" s="1073" t="s">
        <v>3583</v>
      </c>
      <c r="AB36" s="1077" t="s">
        <v>352</v>
      </c>
      <c r="AC36" s="1078">
        <v>1</v>
      </c>
      <c r="AD36" s="1079">
        <v>3.7239483971180518</v>
      </c>
      <c r="AE36" s="1073" t="s">
        <v>3583</v>
      </c>
      <c r="AF36" s="1077" t="s">
        <v>352</v>
      </c>
      <c r="AG36" s="1078">
        <v>1</v>
      </c>
      <c r="AH36" s="1079">
        <v>3.7239483971180518</v>
      </c>
      <c r="AI36" s="1073" t="s">
        <v>3583</v>
      </c>
      <c r="AJ36" s="1077" t="s">
        <v>352</v>
      </c>
      <c r="AK36" s="1078">
        <v>1</v>
      </c>
      <c r="AL36" s="1079">
        <v>3.7239483971180518</v>
      </c>
      <c r="AM36" s="1073" t="s">
        <v>3583</v>
      </c>
      <c r="AN36" s="1077" t="s">
        <v>352</v>
      </c>
      <c r="AO36" s="1078">
        <v>1</v>
      </c>
      <c r="AP36" s="1079">
        <v>3.7239483971180518</v>
      </c>
      <c r="AQ36" s="1073" t="s">
        <v>3583</v>
      </c>
      <c r="AR36" s="1077" t="s">
        <v>352</v>
      </c>
      <c r="AS36" s="1078">
        <v>1</v>
      </c>
      <c r="AT36" s="1079">
        <v>3.7239483971180518</v>
      </c>
      <c r="AU36" s="1073" t="s">
        <v>3583</v>
      </c>
      <c r="AV36" s="1077" t="s">
        <v>352</v>
      </c>
      <c r="AW36" s="1078">
        <v>1</v>
      </c>
      <c r="AX36" s="1079">
        <v>3.7239483971180518</v>
      </c>
      <c r="AY36" s="1073" t="s">
        <v>3583</v>
      </c>
      <c r="AZ36" s="1077">
        <v>1.2467076226425734E-7</v>
      </c>
      <c r="BA36" s="1078">
        <v>1</v>
      </c>
      <c r="BB36" s="1079">
        <v>3.7239483971180518</v>
      </c>
      <c r="BC36" s="1073" t="s">
        <v>3583</v>
      </c>
      <c r="BD36" s="1077" t="s">
        <v>352</v>
      </c>
      <c r="BE36" s="1078">
        <v>1</v>
      </c>
      <c r="BF36" s="1079">
        <v>3.7239483971180518</v>
      </c>
      <c r="BG36" s="1073" t="s">
        <v>3583</v>
      </c>
      <c r="BH36" s="1077" t="s">
        <v>352</v>
      </c>
      <c r="BI36" s="1078">
        <v>1</v>
      </c>
      <c r="BJ36" s="1079">
        <v>3.7239483971180518</v>
      </c>
      <c r="BK36" s="1073" t="s">
        <v>3583</v>
      </c>
      <c r="BL36" s="1077" t="s">
        <v>352</v>
      </c>
      <c r="BM36" s="1078">
        <v>1</v>
      </c>
      <c r="BN36" s="1079">
        <v>3.7239483971180518</v>
      </c>
      <c r="BO36" s="1073" t="s">
        <v>3583</v>
      </c>
      <c r="BP36" s="1482">
        <v>1800</v>
      </c>
      <c r="BQ36" s="1041" t="s">
        <v>3584</v>
      </c>
      <c r="BR36" s="1094">
        <v>2</v>
      </c>
      <c r="BS36" s="1094">
        <v>1</v>
      </c>
      <c r="BT36" s="1094">
        <v>1</v>
      </c>
      <c r="BU36" s="1094">
        <v>1</v>
      </c>
      <c r="BV36" s="1094">
        <v>1</v>
      </c>
      <c r="BW36" s="1094">
        <v>5</v>
      </c>
      <c r="BX36" s="1089">
        <v>9</v>
      </c>
      <c r="BY36" s="1089">
        <v>3</v>
      </c>
      <c r="BZ36" s="1093">
        <v>2</v>
      </c>
      <c r="CA36" s="1093">
        <v>3.6656305802779316</v>
      </c>
      <c r="CB36" s="1093" t="s">
        <v>3580</v>
      </c>
      <c r="CC36" s="1095">
        <v>1</v>
      </c>
      <c r="CD36" s="1095">
        <v>1</v>
      </c>
      <c r="CE36" s="1095">
        <v>1</v>
      </c>
      <c r="CF36" s="1095">
        <v>1</v>
      </c>
      <c r="CG36" s="1095">
        <v>2</v>
      </c>
      <c r="CH36" s="1095">
        <v>1</v>
      </c>
    </row>
    <row r="37" spans="1:113" ht="24">
      <c r="A37" s="1045" t="s">
        <v>2617</v>
      </c>
      <c r="B37" s="1059" t="s">
        <v>469</v>
      </c>
      <c r="C37" s="1060"/>
      <c r="D37" s="1071" t="s">
        <v>470</v>
      </c>
      <c r="E37" s="1072" t="s">
        <v>352</v>
      </c>
      <c r="F37" s="1073" t="s">
        <v>3490</v>
      </c>
      <c r="G37" s="1074" t="s">
        <v>191</v>
      </c>
      <c r="H37" s="1075" t="s">
        <v>352</v>
      </c>
      <c r="I37" s="1075" t="s">
        <v>352</v>
      </c>
      <c r="J37" s="1076">
        <v>1</v>
      </c>
      <c r="K37" s="1074" t="s">
        <v>466</v>
      </c>
      <c r="L37" s="1077" t="s">
        <v>352</v>
      </c>
      <c r="M37" s="1078">
        <v>1</v>
      </c>
      <c r="N37" s="1079">
        <v>3.7239483971180518</v>
      </c>
      <c r="O37" s="1073" t="s">
        <v>3583</v>
      </c>
      <c r="P37" s="1077" t="s">
        <v>352</v>
      </c>
      <c r="Q37" s="1078">
        <v>1</v>
      </c>
      <c r="R37" s="1079">
        <v>3.7239483971180518</v>
      </c>
      <c r="S37" s="1073" t="s">
        <v>3583</v>
      </c>
      <c r="T37" s="1077" t="s">
        <v>352</v>
      </c>
      <c r="U37" s="1078">
        <v>1</v>
      </c>
      <c r="V37" s="1079">
        <v>3.7239483971180518</v>
      </c>
      <c r="W37" s="1073" t="s">
        <v>3583</v>
      </c>
      <c r="X37" s="1077" t="s">
        <v>352</v>
      </c>
      <c r="Y37" s="1078">
        <v>1</v>
      </c>
      <c r="Z37" s="1079">
        <v>3.7239483971180518</v>
      </c>
      <c r="AA37" s="1073" t="s">
        <v>3583</v>
      </c>
      <c r="AB37" s="1077" t="s">
        <v>352</v>
      </c>
      <c r="AC37" s="1078">
        <v>1</v>
      </c>
      <c r="AD37" s="1079">
        <v>3.7239483971180518</v>
      </c>
      <c r="AE37" s="1073" t="s">
        <v>3583</v>
      </c>
      <c r="AF37" s="1077" t="s">
        <v>352</v>
      </c>
      <c r="AG37" s="1078">
        <v>1</v>
      </c>
      <c r="AH37" s="1079">
        <v>3.7239483971180518</v>
      </c>
      <c r="AI37" s="1073" t="s">
        <v>3583</v>
      </c>
      <c r="AJ37" s="1077" t="s">
        <v>352</v>
      </c>
      <c r="AK37" s="1078">
        <v>1</v>
      </c>
      <c r="AL37" s="1079">
        <v>3.7239483971180518</v>
      </c>
      <c r="AM37" s="1073" t="s">
        <v>3583</v>
      </c>
      <c r="AN37" s="1077" t="s">
        <v>352</v>
      </c>
      <c r="AO37" s="1078">
        <v>1</v>
      </c>
      <c r="AP37" s="1079">
        <v>3.7239483971180518</v>
      </c>
      <c r="AQ37" s="1073" t="s">
        <v>3583</v>
      </c>
      <c r="AR37" s="1077" t="s">
        <v>352</v>
      </c>
      <c r="AS37" s="1078">
        <v>1</v>
      </c>
      <c r="AT37" s="1079">
        <v>3.7239483971180518</v>
      </c>
      <c r="AU37" s="1073" t="s">
        <v>3583</v>
      </c>
      <c r="AV37" s="1077" t="s">
        <v>352</v>
      </c>
      <c r="AW37" s="1078">
        <v>1</v>
      </c>
      <c r="AX37" s="1079">
        <v>3.7239483971180518</v>
      </c>
      <c r="AY37" s="1073" t="s">
        <v>3583</v>
      </c>
      <c r="AZ37" s="1077" t="s">
        <v>352</v>
      </c>
      <c r="BA37" s="1078">
        <v>1</v>
      </c>
      <c r="BB37" s="1079">
        <v>3.7239483971180518</v>
      </c>
      <c r="BC37" s="1073" t="s">
        <v>3583</v>
      </c>
      <c r="BD37" s="1077">
        <v>8.9762948830265286E-8</v>
      </c>
      <c r="BE37" s="1078">
        <v>1</v>
      </c>
      <c r="BF37" s="1079">
        <v>3.7239483971180518</v>
      </c>
      <c r="BG37" s="1073" t="s">
        <v>3583</v>
      </c>
      <c r="BH37" s="1077" t="s">
        <v>352</v>
      </c>
      <c r="BI37" s="1078">
        <v>1</v>
      </c>
      <c r="BJ37" s="1079">
        <v>3.7239483971180518</v>
      </c>
      <c r="BK37" s="1073" t="s">
        <v>3583</v>
      </c>
      <c r="BL37" s="1077" t="s">
        <v>352</v>
      </c>
      <c r="BM37" s="1078">
        <v>1</v>
      </c>
      <c r="BN37" s="1079">
        <v>3.7239483971180518</v>
      </c>
      <c r="BO37" s="1073" t="s">
        <v>3583</v>
      </c>
      <c r="BP37" s="1482">
        <v>2307.6923076923076</v>
      </c>
      <c r="BQ37" s="1041" t="s">
        <v>3584</v>
      </c>
      <c r="BR37" s="1094">
        <v>2</v>
      </c>
      <c r="BS37" s="1094">
        <v>1</v>
      </c>
      <c r="BT37" s="1094">
        <v>1</v>
      </c>
      <c r="BU37" s="1094">
        <v>1</v>
      </c>
      <c r="BV37" s="1094">
        <v>1</v>
      </c>
      <c r="BW37" s="1094">
        <v>5</v>
      </c>
      <c r="BX37" s="1089">
        <v>9</v>
      </c>
      <c r="BY37" s="1089">
        <v>3</v>
      </c>
      <c r="BZ37" s="1093">
        <v>2</v>
      </c>
      <c r="CA37" s="1093">
        <v>3.6656305802779316</v>
      </c>
      <c r="CB37" s="1093" t="s">
        <v>3580</v>
      </c>
      <c r="CC37" s="1095">
        <v>1</v>
      </c>
      <c r="CD37" s="1095">
        <v>1</v>
      </c>
      <c r="CE37" s="1095">
        <v>1</v>
      </c>
      <c r="CF37" s="1095">
        <v>1</v>
      </c>
      <c r="CG37" s="1095">
        <v>2</v>
      </c>
      <c r="CH37" s="1095">
        <v>1</v>
      </c>
    </row>
    <row r="38" spans="1:113" ht="24">
      <c r="A38" s="1045" t="s">
        <v>2618</v>
      </c>
      <c r="B38" s="1059" t="s">
        <v>469</v>
      </c>
      <c r="C38" s="1060"/>
      <c r="D38" s="1071" t="s">
        <v>470</v>
      </c>
      <c r="E38" s="1072" t="s">
        <v>352</v>
      </c>
      <c r="F38" s="1073" t="s">
        <v>3491</v>
      </c>
      <c r="G38" s="1074" t="s">
        <v>434</v>
      </c>
      <c r="H38" s="1075" t="s">
        <v>352</v>
      </c>
      <c r="I38" s="1075" t="s">
        <v>352</v>
      </c>
      <c r="J38" s="1076">
        <v>1</v>
      </c>
      <c r="K38" s="1074" t="s">
        <v>466</v>
      </c>
      <c r="L38" s="1077" t="s">
        <v>352</v>
      </c>
      <c r="M38" s="1078">
        <v>1</v>
      </c>
      <c r="N38" s="1079">
        <v>3.7239483971180518</v>
      </c>
      <c r="O38" s="1073" t="s">
        <v>3585</v>
      </c>
      <c r="P38" s="1077" t="s">
        <v>352</v>
      </c>
      <c r="Q38" s="1078">
        <v>1</v>
      </c>
      <c r="R38" s="1079">
        <v>3.7239483971180518</v>
      </c>
      <c r="S38" s="1073" t="s">
        <v>3585</v>
      </c>
      <c r="T38" s="1077" t="s">
        <v>352</v>
      </c>
      <c r="U38" s="1078">
        <v>1</v>
      </c>
      <c r="V38" s="1079">
        <v>3.7239483971180518</v>
      </c>
      <c r="W38" s="1073" t="s">
        <v>3585</v>
      </c>
      <c r="X38" s="1077" t="s">
        <v>352</v>
      </c>
      <c r="Y38" s="1078">
        <v>1</v>
      </c>
      <c r="Z38" s="1079">
        <v>3.7239483971180518</v>
      </c>
      <c r="AA38" s="1073" t="s">
        <v>3585</v>
      </c>
      <c r="AB38" s="1077" t="s">
        <v>352</v>
      </c>
      <c r="AC38" s="1078">
        <v>1</v>
      </c>
      <c r="AD38" s="1079">
        <v>3.7239483971180518</v>
      </c>
      <c r="AE38" s="1073" t="s">
        <v>3585</v>
      </c>
      <c r="AF38" s="1077" t="s">
        <v>352</v>
      </c>
      <c r="AG38" s="1078">
        <v>1</v>
      </c>
      <c r="AH38" s="1079">
        <v>3.7239483971180518</v>
      </c>
      <c r="AI38" s="1073" t="s">
        <v>3585</v>
      </c>
      <c r="AJ38" s="1077" t="s">
        <v>352</v>
      </c>
      <c r="AK38" s="1078">
        <v>1</v>
      </c>
      <c r="AL38" s="1079">
        <v>3.7239483971180518</v>
      </c>
      <c r="AM38" s="1073" t="s">
        <v>3585</v>
      </c>
      <c r="AN38" s="1077" t="s">
        <v>352</v>
      </c>
      <c r="AO38" s="1078">
        <v>1</v>
      </c>
      <c r="AP38" s="1079">
        <v>3.7239483971180518</v>
      </c>
      <c r="AQ38" s="1073" t="s">
        <v>3585</v>
      </c>
      <c r="AR38" s="1077" t="s">
        <v>352</v>
      </c>
      <c r="AS38" s="1078">
        <v>1</v>
      </c>
      <c r="AT38" s="1079">
        <v>3.7239483971180518</v>
      </c>
      <c r="AU38" s="1073" t="s">
        <v>3585</v>
      </c>
      <c r="AV38" s="1077" t="s">
        <v>352</v>
      </c>
      <c r="AW38" s="1078">
        <v>1</v>
      </c>
      <c r="AX38" s="1079">
        <v>3.7239483971180518</v>
      </c>
      <c r="AY38" s="1073" t="s">
        <v>3585</v>
      </c>
      <c r="AZ38" s="1077" t="s">
        <v>352</v>
      </c>
      <c r="BA38" s="1078">
        <v>1</v>
      </c>
      <c r="BB38" s="1079">
        <v>3.7239483971180518</v>
      </c>
      <c r="BC38" s="1073" t="s">
        <v>3585</v>
      </c>
      <c r="BD38" s="1077" t="s">
        <v>352</v>
      </c>
      <c r="BE38" s="1078">
        <v>1</v>
      </c>
      <c r="BF38" s="1079">
        <v>3.7239483971180518</v>
      </c>
      <c r="BG38" s="1073" t="s">
        <v>3585</v>
      </c>
      <c r="BH38" s="1077">
        <v>4.33822195765778E-8</v>
      </c>
      <c r="BI38" s="1078">
        <v>1</v>
      </c>
      <c r="BJ38" s="1079">
        <v>3.7239483971180518</v>
      </c>
      <c r="BK38" s="1073" t="s">
        <v>3585</v>
      </c>
      <c r="BL38" s="1077" t="s">
        <v>352</v>
      </c>
      <c r="BM38" s="1078">
        <v>1</v>
      </c>
      <c r="BN38" s="1079">
        <v>3.7239483971180518</v>
      </c>
      <c r="BO38" s="1073" t="s">
        <v>3585</v>
      </c>
      <c r="BP38" s="1482">
        <v>3161.1111111111113</v>
      </c>
      <c r="BQ38" s="1041" t="s">
        <v>3586</v>
      </c>
      <c r="BR38" s="1094">
        <v>2</v>
      </c>
      <c r="BS38" s="1094">
        <v>1</v>
      </c>
      <c r="BT38" s="1094">
        <v>1</v>
      </c>
      <c r="BU38" s="1094">
        <v>1</v>
      </c>
      <c r="BV38" s="1094">
        <v>1</v>
      </c>
      <c r="BW38" s="1094">
        <v>5</v>
      </c>
      <c r="BX38" s="1089">
        <v>9</v>
      </c>
      <c r="BY38" s="1089">
        <v>3</v>
      </c>
      <c r="BZ38" s="1093">
        <v>2</v>
      </c>
      <c r="CA38" s="1093">
        <v>3.6656305802779316</v>
      </c>
      <c r="CB38" s="1093" t="s">
        <v>3580</v>
      </c>
      <c r="CC38" s="1095">
        <v>1</v>
      </c>
      <c r="CD38" s="1095">
        <v>1</v>
      </c>
      <c r="CE38" s="1095">
        <v>1</v>
      </c>
      <c r="CF38" s="1095">
        <v>1</v>
      </c>
      <c r="CG38" s="1095">
        <v>2</v>
      </c>
      <c r="CH38" s="1095">
        <v>1</v>
      </c>
    </row>
    <row r="39" spans="1:113" ht="24">
      <c r="A39" s="1045" t="s">
        <v>2619</v>
      </c>
      <c r="B39" s="1059" t="s">
        <v>469</v>
      </c>
      <c r="C39" s="1060"/>
      <c r="D39" s="1071" t="s">
        <v>470</v>
      </c>
      <c r="E39" s="1072" t="s">
        <v>352</v>
      </c>
      <c r="F39" s="1073" t="s">
        <v>1571</v>
      </c>
      <c r="G39" s="1074" t="s">
        <v>434</v>
      </c>
      <c r="H39" s="1075" t="s">
        <v>352</v>
      </c>
      <c r="I39" s="1075" t="s">
        <v>352</v>
      </c>
      <c r="J39" s="1076">
        <v>1</v>
      </c>
      <c r="K39" s="1074" t="s">
        <v>466</v>
      </c>
      <c r="L39" s="1077" t="s">
        <v>352</v>
      </c>
      <c r="M39" s="1078">
        <v>1</v>
      </c>
      <c r="N39" s="1079">
        <v>3.7239483971180518</v>
      </c>
      <c r="O39" s="1073" t="s">
        <v>3585</v>
      </c>
      <c r="P39" s="1077" t="s">
        <v>352</v>
      </c>
      <c r="Q39" s="1078">
        <v>1</v>
      </c>
      <c r="R39" s="1079">
        <v>3.7239483971180518</v>
      </c>
      <c r="S39" s="1073" t="s">
        <v>3585</v>
      </c>
      <c r="T39" s="1077" t="s">
        <v>352</v>
      </c>
      <c r="U39" s="1078">
        <v>1</v>
      </c>
      <c r="V39" s="1079">
        <v>3.7239483971180518</v>
      </c>
      <c r="W39" s="1073" t="s">
        <v>3585</v>
      </c>
      <c r="X39" s="1077" t="s">
        <v>352</v>
      </c>
      <c r="Y39" s="1078">
        <v>1</v>
      </c>
      <c r="Z39" s="1079">
        <v>3.7239483971180518</v>
      </c>
      <c r="AA39" s="1073" t="s">
        <v>3585</v>
      </c>
      <c r="AB39" s="1077" t="s">
        <v>352</v>
      </c>
      <c r="AC39" s="1078">
        <v>1</v>
      </c>
      <c r="AD39" s="1079">
        <v>3.7239483971180518</v>
      </c>
      <c r="AE39" s="1073" t="s">
        <v>3585</v>
      </c>
      <c r="AF39" s="1077" t="s">
        <v>352</v>
      </c>
      <c r="AG39" s="1078">
        <v>1</v>
      </c>
      <c r="AH39" s="1079">
        <v>3.7239483971180518</v>
      </c>
      <c r="AI39" s="1073" t="s">
        <v>3585</v>
      </c>
      <c r="AJ39" s="1077" t="s">
        <v>352</v>
      </c>
      <c r="AK39" s="1078">
        <v>1</v>
      </c>
      <c r="AL39" s="1079">
        <v>3.7239483971180518</v>
      </c>
      <c r="AM39" s="1073" t="s">
        <v>3585</v>
      </c>
      <c r="AN39" s="1077" t="s">
        <v>352</v>
      </c>
      <c r="AO39" s="1078">
        <v>1</v>
      </c>
      <c r="AP39" s="1079">
        <v>3.7239483971180518</v>
      </c>
      <c r="AQ39" s="1073" t="s">
        <v>3585</v>
      </c>
      <c r="AR39" s="1077" t="s">
        <v>352</v>
      </c>
      <c r="AS39" s="1078">
        <v>1</v>
      </c>
      <c r="AT39" s="1079">
        <v>3.7239483971180518</v>
      </c>
      <c r="AU39" s="1073" t="s">
        <v>3585</v>
      </c>
      <c r="AV39" s="1077" t="s">
        <v>352</v>
      </c>
      <c r="AW39" s="1078">
        <v>1</v>
      </c>
      <c r="AX39" s="1079">
        <v>3.7239483971180518</v>
      </c>
      <c r="AY39" s="1073" t="s">
        <v>3585</v>
      </c>
      <c r="AZ39" s="1077" t="s">
        <v>352</v>
      </c>
      <c r="BA39" s="1078">
        <v>1</v>
      </c>
      <c r="BB39" s="1079">
        <v>3.7239483971180518</v>
      </c>
      <c r="BC39" s="1073" t="s">
        <v>3585</v>
      </c>
      <c r="BD39" s="1077" t="s">
        <v>352</v>
      </c>
      <c r="BE39" s="1078">
        <v>1</v>
      </c>
      <c r="BF39" s="1079">
        <v>3.7239483971180518</v>
      </c>
      <c r="BG39" s="1073" t="s">
        <v>3585</v>
      </c>
      <c r="BH39" s="1077" t="s">
        <v>352</v>
      </c>
      <c r="BI39" s="1078">
        <v>1</v>
      </c>
      <c r="BJ39" s="1079">
        <v>3.7239483971180518</v>
      </c>
      <c r="BK39" s="1073" t="s">
        <v>3585</v>
      </c>
      <c r="BL39" s="1077">
        <v>4.3306110419425913E-8</v>
      </c>
      <c r="BM39" s="1078">
        <v>1</v>
      </c>
      <c r="BN39" s="1079">
        <v>3.7239483971180518</v>
      </c>
      <c r="BO39" s="1073" t="s">
        <v>3585</v>
      </c>
      <c r="BP39" s="1482">
        <v>3166.6666666666665</v>
      </c>
      <c r="BQ39" s="1041" t="s">
        <v>3586</v>
      </c>
      <c r="BR39" s="1094">
        <v>2</v>
      </c>
      <c r="BS39" s="1094">
        <v>1</v>
      </c>
      <c r="BT39" s="1094">
        <v>1</v>
      </c>
      <c r="BU39" s="1094">
        <v>1</v>
      </c>
      <c r="BV39" s="1094">
        <v>1</v>
      </c>
      <c r="BW39" s="1094">
        <v>5</v>
      </c>
      <c r="BX39" s="1089">
        <v>9</v>
      </c>
      <c r="BY39" s="1089">
        <v>3</v>
      </c>
      <c r="BZ39" s="1093">
        <v>2</v>
      </c>
      <c r="CA39" s="1093">
        <v>3.6656305802779316</v>
      </c>
      <c r="CB39" s="1093" t="s">
        <v>3580</v>
      </c>
      <c r="CC39" s="1095">
        <v>1</v>
      </c>
      <c r="CD39" s="1095">
        <v>1</v>
      </c>
      <c r="CE39" s="1095">
        <v>1</v>
      </c>
      <c r="CF39" s="1095">
        <v>1</v>
      </c>
      <c r="CG39" s="1095">
        <v>2</v>
      </c>
      <c r="CH39" s="1095">
        <v>1</v>
      </c>
    </row>
    <row r="40" spans="1:113">
      <c r="A40" s="1045">
        <v>490</v>
      </c>
      <c r="B40" s="1059" t="s">
        <v>620</v>
      </c>
      <c r="C40" s="1060" t="s">
        <v>469</v>
      </c>
      <c r="D40" s="1071" t="s">
        <v>352</v>
      </c>
      <c r="E40" s="1072" t="s">
        <v>471</v>
      </c>
      <c r="F40" s="1073" t="s">
        <v>245</v>
      </c>
      <c r="G40" s="1074" t="s">
        <v>352</v>
      </c>
      <c r="H40" s="1075" t="s">
        <v>246</v>
      </c>
      <c r="I40" s="1075" t="s">
        <v>618</v>
      </c>
      <c r="J40" s="1076" t="s">
        <v>352</v>
      </c>
      <c r="K40" s="1074" t="s">
        <v>604</v>
      </c>
      <c r="L40" s="1077">
        <v>0.25026737967914414</v>
      </c>
      <c r="M40" s="1078">
        <v>1</v>
      </c>
      <c r="N40" s="1079">
        <v>1.2323146320574929</v>
      </c>
      <c r="O40" s="1073" t="s">
        <v>3558</v>
      </c>
      <c r="P40" s="1077">
        <v>0.25026737967914414</v>
      </c>
      <c r="Q40" s="1078">
        <v>1</v>
      </c>
      <c r="R40" s="1079">
        <v>1.2323146320574929</v>
      </c>
      <c r="S40" s="1073" t="s">
        <v>3558</v>
      </c>
      <c r="T40" s="1077">
        <v>0.25026737967914414</v>
      </c>
      <c r="U40" s="1078">
        <v>1</v>
      </c>
      <c r="V40" s="1079">
        <v>1.2323146320574929</v>
      </c>
      <c r="W40" s="1073" t="s">
        <v>3558</v>
      </c>
      <c r="X40" s="1077">
        <v>0.25026737967914414</v>
      </c>
      <c r="Y40" s="1078">
        <v>1</v>
      </c>
      <c r="Z40" s="1079">
        <v>1.2323146320574929</v>
      </c>
      <c r="AA40" s="1073" t="s">
        <v>3558</v>
      </c>
      <c r="AB40" s="1077">
        <v>0.25026737967914414</v>
      </c>
      <c r="AC40" s="1078">
        <v>1</v>
      </c>
      <c r="AD40" s="1079">
        <v>1.2323146320574929</v>
      </c>
      <c r="AE40" s="1073" t="s">
        <v>3558</v>
      </c>
      <c r="AF40" s="1077">
        <v>0.25026737967914414</v>
      </c>
      <c r="AG40" s="1078">
        <v>1</v>
      </c>
      <c r="AH40" s="1079">
        <v>1.2323146320574929</v>
      </c>
      <c r="AI40" s="1073" t="s">
        <v>3558</v>
      </c>
      <c r="AJ40" s="1077">
        <v>0.25026737967914414</v>
      </c>
      <c r="AK40" s="1078">
        <v>1</v>
      </c>
      <c r="AL40" s="1079">
        <v>1.2323146320574929</v>
      </c>
      <c r="AM40" s="1073" t="s">
        <v>3558</v>
      </c>
      <c r="AN40" s="1077">
        <v>0.25026737967914414</v>
      </c>
      <c r="AO40" s="1078">
        <v>1</v>
      </c>
      <c r="AP40" s="1079">
        <v>1.2323146320574929</v>
      </c>
      <c r="AQ40" s="1073" t="s">
        <v>3558</v>
      </c>
      <c r="AR40" s="1077">
        <v>0.25026737967914414</v>
      </c>
      <c r="AS40" s="1078">
        <v>1</v>
      </c>
      <c r="AT40" s="1079">
        <v>1.2323146320574929</v>
      </c>
      <c r="AU40" s="1073" t="s">
        <v>3558</v>
      </c>
      <c r="AV40" s="1077">
        <v>0.25026737967914414</v>
      </c>
      <c r="AW40" s="1078">
        <v>1</v>
      </c>
      <c r="AX40" s="1079">
        <v>1.2323146320574929</v>
      </c>
      <c r="AY40" s="1073" t="s">
        <v>3558</v>
      </c>
      <c r="AZ40" s="1077">
        <v>0.25026737967914414</v>
      </c>
      <c r="BA40" s="1078">
        <v>1</v>
      </c>
      <c r="BB40" s="1079">
        <v>1.2323146320574929</v>
      </c>
      <c r="BC40" s="1073" t="s">
        <v>3558</v>
      </c>
      <c r="BD40" s="1077">
        <v>0.25026737967914414</v>
      </c>
      <c r="BE40" s="1078">
        <v>1</v>
      </c>
      <c r="BF40" s="1079">
        <v>1.2323146320574929</v>
      </c>
      <c r="BG40" s="1073" t="s">
        <v>3558</v>
      </c>
      <c r="BH40" s="1077">
        <v>0.25026737967914414</v>
      </c>
      <c r="BI40" s="1078">
        <v>1</v>
      </c>
      <c r="BJ40" s="1079">
        <v>1.2323146320574929</v>
      </c>
      <c r="BK40" s="1073" t="s">
        <v>3558</v>
      </c>
      <c r="BL40" s="1077">
        <v>0.25026737967914414</v>
      </c>
      <c r="BM40" s="1078">
        <v>1</v>
      </c>
      <c r="BN40" s="1079">
        <v>1.2323146320574929</v>
      </c>
      <c r="BO40" s="1073" t="s">
        <v>3558</v>
      </c>
      <c r="BP40" s="1482"/>
      <c r="BQ40" s="1041" t="s">
        <v>351</v>
      </c>
      <c r="BR40" s="1094">
        <v>1</v>
      </c>
      <c r="BS40" s="1094" t="s">
        <v>194</v>
      </c>
      <c r="BT40" s="1094" t="s">
        <v>194</v>
      </c>
      <c r="BU40" s="1094" t="s">
        <v>194</v>
      </c>
      <c r="BV40" s="1094" t="s">
        <v>194</v>
      </c>
      <c r="BW40" s="1094" t="s">
        <v>194</v>
      </c>
      <c r="BX40" s="1089">
        <v>13</v>
      </c>
      <c r="BY40" s="1089">
        <v>1.05</v>
      </c>
      <c r="BZ40" s="1093">
        <v>1</v>
      </c>
      <c r="CA40" s="1093">
        <v>1.05</v>
      </c>
      <c r="CB40" s="1093" t="s">
        <v>3503</v>
      </c>
      <c r="CC40" s="1095">
        <v>1</v>
      </c>
      <c r="CD40" s="1095">
        <v>1</v>
      </c>
      <c r="CE40" s="1095">
        <v>1</v>
      </c>
      <c r="CF40" s="1095">
        <v>1</v>
      </c>
      <c r="CG40" s="1095">
        <v>1</v>
      </c>
      <c r="CH40" s="1095">
        <v>1</v>
      </c>
    </row>
    <row r="41" spans="1:113">
      <c r="A41" s="1045" t="s">
        <v>1869</v>
      </c>
      <c r="B41" s="1059"/>
      <c r="C41" s="1060" t="s">
        <v>469</v>
      </c>
      <c r="D41" s="1071" t="s">
        <v>352</v>
      </c>
      <c r="E41" s="1072" t="s">
        <v>471</v>
      </c>
      <c r="F41" s="1073" t="s">
        <v>3559</v>
      </c>
      <c r="G41" s="1074" t="s">
        <v>352</v>
      </c>
      <c r="H41" s="1075" t="s">
        <v>246</v>
      </c>
      <c r="I41" s="1075" t="s">
        <v>619</v>
      </c>
      <c r="J41" s="1076" t="s">
        <v>352</v>
      </c>
      <c r="K41" s="1074" t="s">
        <v>339</v>
      </c>
      <c r="L41" s="1077">
        <v>3.9156760747213228E-4</v>
      </c>
      <c r="M41" s="1078">
        <v>1</v>
      </c>
      <c r="N41" s="1079">
        <v>1.5738039842141247</v>
      </c>
      <c r="O41" s="1073" t="s">
        <v>3558</v>
      </c>
      <c r="P41" s="1077">
        <v>4.241982414281433E-4</v>
      </c>
      <c r="Q41" s="1078">
        <v>1</v>
      </c>
      <c r="R41" s="1079">
        <v>1.5738039842141247</v>
      </c>
      <c r="S41" s="1073" t="s">
        <v>3558</v>
      </c>
      <c r="T41" s="1077">
        <v>3.9156760747213228E-4</v>
      </c>
      <c r="U41" s="1078">
        <v>1</v>
      </c>
      <c r="V41" s="1079">
        <v>1.5738039842141247</v>
      </c>
      <c r="W41" s="1073" t="s">
        <v>3558</v>
      </c>
      <c r="X41" s="1077">
        <v>4.241982414281433E-4</v>
      </c>
      <c r="Y41" s="1078">
        <v>1</v>
      </c>
      <c r="Z41" s="1079">
        <v>1.5738039842141247</v>
      </c>
      <c r="AA41" s="1073" t="s">
        <v>3558</v>
      </c>
      <c r="AB41" s="1077">
        <v>3.9156760747213228E-4</v>
      </c>
      <c r="AC41" s="1078">
        <v>1</v>
      </c>
      <c r="AD41" s="1079">
        <v>1.5738039842141247</v>
      </c>
      <c r="AE41" s="1073" t="s">
        <v>3558</v>
      </c>
      <c r="AF41" s="1077">
        <v>4.241982414281433E-4</v>
      </c>
      <c r="AG41" s="1078">
        <v>1</v>
      </c>
      <c r="AH41" s="1079">
        <v>1.5738039842141247</v>
      </c>
      <c r="AI41" s="1073" t="s">
        <v>3558</v>
      </c>
      <c r="AJ41" s="1077">
        <v>4.241982414281433E-4</v>
      </c>
      <c r="AK41" s="1078">
        <v>1</v>
      </c>
      <c r="AL41" s="1079">
        <v>1.5738039842141247</v>
      </c>
      <c r="AM41" s="1073" t="s">
        <v>3558</v>
      </c>
      <c r="AN41" s="1077">
        <v>3.9156760747213228E-4</v>
      </c>
      <c r="AO41" s="1078">
        <v>1</v>
      </c>
      <c r="AP41" s="1079">
        <v>1.5738039842141247</v>
      </c>
      <c r="AQ41" s="1073" t="s">
        <v>3558</v>
      </c>
      <c r="AR41" s="1077">
        <v>4.241982414281433E-4</v>
      </c>
      <c r="AS41" s="1078">
        <v>1</v>
      </c>
      <c r="AT41" s="1079">
        <v>1.5738039842141247</v>
      </c>
      <c r="AU41" s="1073" t="s">
        <v>3558</v>
      </c>
      <c r="AV41" s="1077">
        <v>3.6746518513298921E-4</v>
      </c>
      <c r="AW41" s="1078">
        <v>1</v>
      </c>
      <c r="AX41" s="1079">
        <v>1.5738039842141247</v>
      </c>
      <c r="AY41" s="1073" t="s">
        <v>3558</v>
      </c>
      <c r="AZ41" s="1077">
        <v>0</v>
      </c>
      <c r="BA41" s="1078">
        <v>1</v>
      </c>
      <c r="BB41" s="1079">
        <v>1.5738039842141247</v>
      </c>
      <c r="BC41" s="1073" t="s">
        <v>3558</v>
      </c>
      <c r="BD41" s="1077">
        <v>0</v>
      </c>
      <c r="BE41" s="1078">
        <v>1</v>
      </c>
      <c r="BF41" s="1079">
        <v>1.5738039842141247</v>
      </c>
      <c r="BG41" s="1073" t="s">
        <v>3558</v>
      </c>
      <c r="BH41" s="1077">
        <v>0</v>
      </c>
      <c r="BI41" s="1078">
        <v>1</v>
      </c>
      <c r="BJ41" s="1079">
        <v>1.5738039842141247</v>
      </c>
      <c r="BK41" s="1073" t="s">
        <v>3558</v>
      </c>
      <c r="BL41" s="1077">
        <v>0</v>
      </c>
      <c r="BM41" s="1078">
        <v>1</v>
      </c>
      <c r="BN41" s="1079">
        <v>1.5738039842141247</v>
      </c>
      <c r="BO41" s="1073" t="s">
        <v>3558</v>
      </c>
      <c r="BP41" s="1482"/>
      <c r="BQ41" s="1041" t="s">
        <v>351</v>
      </c>
      <c r="BR41" s="1094">
        <v>1</v>
      </c>
      <c r="BS41" s="1094" t="s">
        <v>194</v>
      </c>
      <c r="BT41" s="1094" t="s">
        <v>194</v>
      </c>
      <c r="BU41" s="1094" t="s">
        <v>194</v>
      </c>
      <c r="BV41" s="1094" t="s">
        <v>194</v>
      </c>
      <c r="BW41" s="1094" t="s">
        <v>194</v>
      </c>
      <c r="BX41" s="1089">
        <v>31</v>
      </c>
      <c r="BY41" s="1089">
        <v>1.5</v>
      </c>
      <c r="BZ41" s="1093">
        <v>1</v>
      </c>
      <c r="CA41" s="1093">
        <v>1.5</v>
      </c>
      <c r="CB41" s="1093" t="s">
        <v>3503</v>
      </c>
      <c r="CC41" s="1095">
        <v>1</v>
      </c>
      <c r="CD41" s="1095">
        <v>1</v>
      </c>
      <c r="CE41" s="1095">
        <v>1</v>
      </c>
      <c r="CF41" s="1095">
        <v>1</v>
      </c>
      <c r="CG41" s="1095">
        <v>1</v>
      </c>
      <c r="CH41" s="1095">
        <v>1</v>
      </c>
    </row>
    <row r="42" spans="1:113">
      <c r="A42" s="1045" t="s">
        <v>1876</v>
      </c>
      <c r="B42" s="1059"/>
      <c r="C42" s="1060" t="s">
        <v>469</v>
      </c>
      <c r="D42" s="1071" t="s">
        <v>352</v>
      </c>
      <c r="E42" s="1072" t="s">
        <v>471</v>
      </c>
      <c r="F42" s="1073" t="s">
        <v>3587</v>
      </c>
      <c r="G42" s="1074" t="s">
        <v>352</v>
      </c>
      <c r="H42" s="1075" t="s">
        <v>246</v>
      </c>
      <c r="I42" s="1075" t="s">
        <v>619</v>
      </c>
      <c r="J42" s="1076" t="s">
        <v>352</v>
      </c>
      <c r="K42" s="1074" t="s">
        <v>339</v>
      </c>
      <c r="L42" s="1077">
        <v>0</v>
      </c>
      <c r="M42" s="1078">
        <v>1</v>
      </c>
      <c r="N42" s="1079">
        <v>1.5738039842141247</v>
      </c>
      <c r="O42" s="1073" t="s">
        <v>3558</v>
      </c>
      <c r="P42" s="1077">
        <v>0</v>
      </c>
      <c r="Q42" s="1078">
        <v>1</v>
      </c>
      <c r="R42" s="1079">
        <v>1.5738039842141247</v>
      </c>
      <c r="S42" s="1073" t="s">
        <v>3558</v>
      </c>
      <c r="T42" s="1077">
        <v>0</v>
      </c>
      <c r="U42" s="1078">
        <v>1</v>
      </c>
      <c r="V42" s="1079">
        <v>1.5738039842141247</v>
      </c>
      <c r="W42" s="1073" t="s">
        <v>3558</v>
      </c>
      <c r="X42" s="1077">
        <v>0</v>
      </c>
      <c r="Y42" s="1078">
        <v>1</v>
      </c>
      <c r="Z42" s="1079">
        <v>1.5738039842141247</v>
      </c>
      <c r="AA42" s="1073" t="s">
        <v>3558</v>
      </c>
      <c r="AB42" s="1077">
        <v>0</v>
      </c>
      <c r="AC42" s="1078">
        <v>1</v>
      </c>
      <c r="AD42" s="1079">
        <v>1.5738039842141247</v>
      </c>
      <c r="AE42" s="1073" t="s">
        <v>3558</v>
      </c>
      <c r="AF42" s="1077">
        <v>0</v>
      </c>
      <c r="AG42" s="1078">
        <v>1</v>
      </c>
      <c r="AH42" s="1079">
        <v>1.5738039842141247</v>
      </c>
      <c r="AI42" s="1073" t="s">
        <v>3558</v>
      </c>
      <c r="AJ42" s="1077">
        <v>0</v>
      </c>
      <c r="AK42" s="1078">
        <v>1</v>
      </c>
      <c r="AL42" s="1079">
        <v>1.5738039842141247</v>
      </c>
      <c r="AM42" s="1073" t="s">
        <v>3558</v>
      </c>
      <c r="AN42" s="1077">
        <v>0</v>
      </c>
      <c r="AO42" s="1078">
        <v>1</v>
      </c>
      <c r="AP42" s="1079">
        <v>1.5738039842141247</v>
      </c>
      <c r="AQ42" s="1073" t="s">
        <v>3558</v>
      </c>
      <c r="AR42" s="1077">
        <v>0</v>
      </c>
      <c r="AS42" s="1078">
        <v>1</v>
      </c>
      <c r="AT42" s="1079">
        <v>1.5738039842141247</v>
      </c>
      <c r="AU42" s="1073" t="s">
        <v>3558</v>
      </c>
      <c r="AV42" s="1077">
        <v>0</v>
      </c>
      <c r="AW42" s="1078">
        <v>1</v>
      </c>
      <c r="AX42" s="1079">
        <v>1.5738039842141247</v>
      </c>
      <c r="AY42" s="1073" t="s">
        <v>3558</v>
      </c>
      <c r="AZ42" s="1077">
        <v>4.4881474415132613E-4</v>
      </c>
      <c r="BA42" s="1078">
        <v>1</v>
      </c>
      <c r="BB42" s="1079">
        <v>1.5738039842141247</v>
      </c>
      <c r="BC42" s="1073" t="s">
        <v>3558</v>
      </c>
      <c r="BD42" s="1077">
        <v>4.1429053306276265E-4</v>
      </c>
      <c r="BE42" s="1078">
        <v>1</v>
      </c>
      <c r="BF42" s="1079">
        <v>1.5738039842141247</v>
      </c>
      <c r="BG42" s="1073" t="s">
        <v>3558</v>
      </c>
      <c r="BH42" s="1077">
        <v>0</v>
      </c>
      <c r="BI42" s="1078">
        <v>1</v>
      </c>
      <c r="BJ42" s="1079">
        <v>1.5738039842141247</v>
      </c>
      <c r="BK42" s="1073" t="s">
        <v>3558</v>
      </c>
      <c r="BL42" s="1077">
        <v>0</v>
      </c>
      <c r="BM42" s="1078">
        <v>1</v>
      </c>
      <c r="BN42" s="1079">
        <v>1.5738039842141247</v>
      </c>
      <c r="BO42" s="1073" t="s">
        <v>3558</v>
      </c>
      <c r="BP42" s="1482"/>
      <c r="BQ42" s="1041" t="s">
        <v>351</v>
      </c>
      <c r="BR42" s="1094">
        <v>1</v>
      </c>
      <c r="BS42" s="1094" t="s">
        <v>194</v>
      </c>
      <c r="BT42" s="1094" t="s">
        <v>194</v>
      </c>
      <c r="BU42" s="1094" t="s">
        <v>194</v>
      </c>
      <c r="BV42" s="1094" t="s">
        <v>194</v>
      </c>
      <c r="BW42" s="1094" t="s">
        <v>194</v>
      </c>
      <c r="BX42" s="1089">
        <v>31</v>
      </c>
      <c r="BY42" s="1089">
        <v>1.5</v>
      </c>
      <c r="BZ42" s="1093">
        <v>1</v>
      </c>
      <c r="CA42" s="1093">
        <v>1.5</v>
      </c>
      <c r="CB42" s="1093" t="s">
        <v>3503</v>
      </c>
      <c r="CC42" s="1095">
        <v>1</v>
      </c>
      <c r="CD42" s="1095">
        <v>1</v>
      </c>
      <c r="CE42" s="1095">
        <v>1</v>
      </c>
      <c r="CF42" s="1095">
        <v>1</v>
      </c>
      <c r="CG42" s="1095">
        <v>1</v>
      </c>
      <c r="CH42" s="1095">
        <v>1</v>
      </c>
    </row>
    <row r="43" spans="1:113">
      <c r="A43" s="1045" t="s">
        <v>1885</v>
      </c>
      <c r="B43" s="1059"/>
      <c r="C43" s="1060" t="s">
        <v>469</v>
      </c>
      <c r="D43" s="1071" t="s">
        <v>352</v>
      </c>
      <c r="E43" s="1072" t="s">
        <v>471</v>
      </c>
      <c r="F43" s="1073" t="s">
        <v>3588</v>
      </c>
      <c r="G43" s="1074" t="s">
        <v>352</v>
      </c>
      <c r="H43" s="1075" t="s">
        <v>246</v>
      </c>
      <c r="I43" s="1075" t="s">
        <v>619</v>
      </c>
      <c r="J43" s="1076" t="s">
        <v>352</v>
      </c>
      <c r="K43" s="1074" t="s">
        <v>339</v>
      </c>
      <c r="L43" s="1077">
        <v>0</v>
      </c>
      <c r="M43" s="1078">
        <v>1</v>
      </c>
      <c r="N43" s="1079">
        <v>1.5738039842141247</v>
      </c>
      <c r="O43" s="1073" t="s">
        <v>3558</v>
      </c>
      <c r="P43" s="1077">
        <v>0</v>
      </c>
      <c r="Q43" s="1078">
        <v>1</v>
      </c>
      <c r="R43" s="1079">
        <v>1.5738039842141247</v>
      </c>
      <c r="S43" s="1073" t="s">
        <v>3558</v>
      </c>
      <c r="T43" s="1077">
        <v>0</v>
      </c>
      <c r="U43" s="1078">
        <v>1</v>
      </c>
      <c r="V43" s="1079">
        <v>1.5738039842141247</v>
      </c>
      <c r="W43" s="1073" t="s">
        <v>3558</v>
      </c>
      <c r="X43" s="1077">
        <v>0</v>
      </c>
      <c r="Y43" s="1078">
        <v>1</v>
      </c>
      <c r="Z43" s="1079">
        <v>1.5738039842141247</v>
      </c>
      <c r="AA43" s="1073" t="s">
        <v>3558</v>
      </c>
      <c r="AB43" s="1077">
        <v>0</v>
      </c>
      <c r="AC43" s="1078">
        <v>1</v>
      </c>
      <c r="AD43" s="1079">
        <v>1.5738039842141247</v>
      </c>
      <c r="AE43" s="1073" t="s">
        <v>3558</v>
      </c>
      <c r="AF43" s="1077">
        <v>0</v>
      </c>
      <c r="AG43" s="1078">
        <v>1</v>
      </c>
      <c r="AH43" s="1079">
        <v>1.5738039842141247</v>
      </c>
      <c r="AI43" s="1073" t="s">
        <v>3558</v>
      </c>
      <c r="AJ43" s="1077">
        <v>0</v>
      </c>
      <c r="AK43" s="1078">
        <v>1</v>
      </c>
      <c r="AL43" s="1079">
        <v>1.5738039842141247</v>
      </c>
      <c r="AM43" s="1073" t="s">
        <v>3558</v>
      </c>
      <c r="AN43" s="1077">
        <v>0</v>
      </c>
      <c r="AO43" s="1078">
        <v>1</v>
      </c>
      <c r="AP43" s="1079">
        <v>1.5738039842141247</v>
      </c>
      <c r="AQ43" s="1073" t="s">
        <v>3558</v>
      </c>
      <c r="AR43" s="1077">
        <v>0</v>
      </c>
      <c r="AS43" s="1078">
        <v>1</v>
      </c>
      <c r="AT43" s="1079">
        <v>1.5738039842141247</v>
      </c>
      <c r="AU43" s="1073" t="s">
        <v>3558</v>
      </c>
      <c r="AV43" s="1077">
        <v>0</v>
      </c>
      <c r="AW43" s="1078">
        <v>1</v>
      </c>
      <c r="AX43" s="1079">
        <v>1.5738039842141247</v>
      </c>
      <c r="AY43" s="1073" t="s">
        <v>3558</v>
      </c>
      <c r="AZ43" s="1077">
        <v>0</v>
      </c>
      <c r="BA43" s="1078">
        <v>1</v>
      </c>
      <c r="BB43" s="1079">
        <v>1.5738039842141247</v>
      </c>
      <c r="BC43" s="1073" t="s">
        <v>3558</v>
      </c>
      <c r="BD43" s="1077">
        <v>0</v>
      </c>
      <c r="BE43" s="1078">
        <v>1</v>
      </c>
      <c r="BF43" s="1079">
        <v>1.5738039842141247</v>
      </c>
      <c r="BG43" s="1073" t="s">
        <v>3558</v>
      </c>
      <c r="BH43" s="1077">
        <v>2.7427203265636404E-4</v>
      </c>
      <c r="BI43" s="1078">
        <v>1</v>
      </c>
      <c r="BJ43" s="1079">
        <v>1.5738039842141247</v>
      </c>
      <c r="BK43" s="1073" t="s">
        <v>3558</v>
      </c>
      <c r="BL43" s="1077">
        <v>2.7427203265636404E-4</v>
      </c>
      <c r="BM43" s="1078">
        <v>1</v>
      </c>
      <c r="BN43" s="1079">
        <v>1.5738039842141247</v>
      </c>
      <c r="BO43" s="1073" t="s">
        <v>3558</v>
      </c>
      <c r="BP43" s="1482"/>
      <c r="BQ43" s="1041" t="s">
        <v>351</v>
      </c>
      <c r="BR43" s="1094">
        <v>1</v>
      </c>
      <c r="BS43" s="1094" t="s">
        <v>194</v>
      </c>
      <c r="BT43" s="1094" t="s">
        <v>194</v>
      </c>
      <c r="BU43" s="1094" t="s">
        <v>194</v>
      </c>
      <c r="BV43" s="1094" t="s">
        <v>194</v>
      </c>
      <c r="BW43" s="1094" t="s">
        <v>194</v>
      </c>
      <c r="BX43" s="1089">
        <v>31</v>
      </c>
      <c r="BY43" s="1089">
        <v>1.5</v>
      </c>
      <c r="BZ43" s="1093">
        <v>1</v>
      </c>
      <c r="CA43" s="1093">
        <v>1.5</v>
      </c>
      <c r="CB43" s="1093" t="s">
        <v>3503</v>
      </c>
      <c r="CC43" s="1095">
        <v>1</v>
      </c>
      <c r="CD43" s="1095">
        <v>1</v>
      </c>
      <c r="CE43" s="1095">
        <v>1</v>
      </c>
      <c r="CF43" s="1095">
        <v>1</v>
      </c>
      <c r="CG43" s="1095">
        <v>1</v>
      </c>
      <c r="CH43" s="1095">
        <v>1</v>
      </c>
    </row>
    <row r="45" spans="1:113" s="1174" customFormat="1">
      <c r="A45" s="1080"/>
      <c r="B45" s="1105"/>
      <c r="C45" s="1106"/>
      <c r="D45" s="1080"/>
      <c r="E45" s="1080"/>
      <c r="F45" s="1080" t="s">
        <v>2640</v>
      </c>
      <c r="G45" s="1080"/>
      <c r="H45" s="1080"/>
      <c r="I45" s="1080"/>
      <c r="J45" s="1080"/>
      <c r="K45" s="1080" t="s">
        <v>394</v>
      </c>
      <c r="L45" s="1305">
        <v>975</v>
      </c>
      <c r="M45" s="1342"/>
      <c r="N45" s="1342"/>
      <c r="O45" s="1342"/>
      <c r="P45" s="1305">
        <v>975</v>
      </c>
      <c r="Q45" s="1342"/>
      <c r="R45" s="1342"/>
      <c r="S45" s="1342"/>
      <c r="T45" s="1305">
        <v>975</v>
      </c>
      <c r="U45" s="1342"/>
      <c r="V45" s="1342"/>
      <c r="W45" s="1342"/>
      <c r="X45" s="1305">
        <v>975</v>
      </c>
      <c r="Y45" s="1342"/>
      <c r="Z45" s="1342"/>
      <c r="AA45" s="1342"/>
      <c r="AB45" s="1305">
        <v>975</v>
      </c>
      <c r="AC45" s="1342"/>
      <c r="AD45" s="1342"/>
      <c r="AE45" s="1342"/>
      <c r="AF45" s="1305">
        <v>975</v>
      </c>
      <c r="AG45" s="1342"/>
      <c r="AH45" s="1342"/>
      <c r="AI45" s="1342"/>
      <c r="AJ45" s="1305">
        <v>975</v>
      </c>
      <c r="AK45" s="1342"/>
      <c r="AL45" s="1342"/>
      <c r="AM45" s="1342"/>
      <c r="AN45" s="1305">
        <v>975</v>
      </c>
      <c r="AO45" s="1342"/>
      <c r="AP45" s="1342"/>
      <c r="AQ45" s="1342"/>
      <c r="AR45" s="1305">
        <v>975</v>
      </c>
      <c r="AS45" s="1342"/>
      <c r="AT45" s="1342"/>
      <c r="AU45" s="1342"/>
      <c r="AV45" s="1305">
        <v>975</v>
      </c>
      <c r="AW45" s="1342"/>
      <c r="AX45" s="1342"/>
      <c r="AY45" s="1342"/>
      <c r="AZ45" s="1305">
        <v>932.06231884057956</v>
      </c>
      <c r="BA45" s="1342"/>
      <c r="BB45" s="1342"/>
      <c r="BC45" s="1342"/>
      <c r="BD45" s="1305">
        <v>932.06231884057956</v>
      </c>
      <c r="BE45" s="1342"/>
      <c r="BF45" s="1342"/>
      <c r="BG45" s="1342"/>
      <c r="BH45" s="1305">
        <v>1503.1895519680754</v>
      </c>
      <c r="BI45" s="1342"/>
      <c r="BJ45" s="1342"/>
      <c r="BK45" s="1342"/>
      <c r="BL45" s="1305">
        <v>1503.1895519680754</v>
      </c>
      <c r="BM45" s="1107"/>
      <c r="BN45" s="1107"/>
      <c r="BO45" s="1107"/>
      <c r="BP45" s="1476"/>
      <c r="BQ45" s="1192"/>
      <c r="BR45" s="1192"/>
      <c r="BS45" s="1192"/>
      <c r="BT45" s="1192"/>
      <c r="BU45" s="1192"/>
      <c r="BV45" s="1192"/>
      <c r="BW45" s="1192"/>
      <c r="BX45" s="1192"/>
      <c r="BY45" s="1080"/>
      <c r="BZ45" s="1080"/>
      <c r="CA45" s="1080"/>
      <c r="CB45" s="1080"/>
      <c r="CC45" s="1080"/>
      <c r="CD45" s="1080"/>
      <c r="CE45" s="1080"/>
      <c r="CF45" s="1080"/>
      <c r="CG45" s="1080"/>
      <c r="CH45" s="1080"/>
      <c r="CI45" s="1213"/>
      <c r="CJ45" s="1213"/>
      <c r="CK45" s="1213"/>
      <c r="CL45" s="1213"/>
      <c r="CM45" s="1213"/>
      <c r="CN45" s="1213"/>
      <c r="CO45" s="1489"/>
      <c r="CP45" s="1490"/>
      <c r="CQ45" s="1491"/>
      <c r="CR45" s="1491"/>
      <c r="CS45" s="1491"/>
      <c r="CT45" s="1491"/>
      <c r="CU45" s="1491"/>
      <c r="CV45" s="1491"/>
      <c r="CW45" s="1491"/>
      <c r="CX45" s="1491"/>
      <c r="CY45" s="1491"/>
      <c r="CZ45" s="1491"/>
      <c r="DH45" s="1492"/>
      <c r="DI45" s="1492"/>
    </row>
    <row r="46" spans="1:113">
      <c r="F46" s="1080" t="s">
        <v>2641</v>
      </c>
      <c r="K46" s="1080" t="s">
        <v>394</v>
      </c>
      <c r="L46" s="1305">
        <v>975.53832726584085</v>
      </c>
      <c r="M46" s="1342"/>
      <c r="N46" s="1342"/>
      <c r="O46" s="1342"/>
      <c r="P46" s="1305">
        <v>975.53832726584085</v>
      </c>
      <c r="Q46" s="1342"/>
      <c r="R46" s="1342"/>
      <c r="S46" s="1342"/>
      <c r="T46" s="1305">
        <v>975.53832726584085</v>
      </c>
      <c r="U46" s="1342"/>
      <c r="V46" s="1342"/>
      <c r="W46" s="1342"/>
      <c r="X46" s="1305">
        <v>975.53832726584085</v>
      </c>
      <c r="Y46" s="1342"/>
      <c r="Z46" s="1342"/>
      <c r="AA46" s="1342"/>
      <c r="AB46" s="1305">
        <v>975.53832726584085</v>
      </c>
      <c r="AC46" s="1342"/>
      <c r="AD46" s="1342"/>
      <c r="AE46" s="1342"/>
      <c r="AF46" s="1305">
        <v>975.53832726584085</v>
      </c>
      <c r="AG46" s="1342"/>
      <c r="AH46" s="1342"/>
      <c r="AI46" s="1342"/>
      <c r="AJ46" s="1305">
        <v>975.53832726584085</v>
      </c>
      <c r="AK46" s="1342"/>
      <c r="AL46" s="1342"/>
      <c r="AM46" s="1342"/>
      <c r="AN46" s="1305">
        <v>975.53832726584085</v>
      </c>
      <c r="AO46" s="1342"/>
      <c r="AP46" s="1342"/>
      <c r="AQ46" s="1342"/>
      <c r="AR46" s="1305">
        <v>975.53832726584085</v>
      </c>
      <c r="AS46" s="1342"/>
      <c r="AT46" s="1342"/>
      <c r="AU46" s="1342"/>
      <c r="AV46" s="1305">
        <v>975.53832726584085</v>
      </c>
      <c r="AW46" s="1342"/>
      <c r="AX46" s="1342"/>
      <c r="AY46" s="1342"/>
      <c r="AZ46" s="1305">
        <v>922.03219315895376</v>
      </c>
      <c r="BA46" s="1342"/>
      <c r="BB46" s="1342"/>
      <c r="BC46" s="1342"/>
      <c r="BD46" s="1305">
        <v>922.03219315895376</v>
      </c>
      <c r="BE46" s="1342"/>
      <c r="BF46" s="1342"/>
      <c r="BG46" s="1342"/>
      <c r="BH46" s="1305">
        <v>1423.0382293762575</v>
      </c>
      <c r="BI46" s="1342"/>
      <c r="BJ46" s="1342"/>
      <c r="BK46" s="1342"/>
      <c r="BL46" s="1305">
        <v>1423.0382293762575</v>
      </c>
    </row>
    <row r="47" spans="1:113" s="1174" customFormat="1">
      <c r="A47" s="1080"/>
      <c r="B47" s="1105"/>
      <c r="C47" s="1106"/>
      <c r="D47" s="1080"/>
      <c r="E47" s="1080"/>
      <c r="F47" s="1080" t="s">
        <v>2642</v>
      </c>
      <c r="G47" s="1080"/>
      <c r="H47" s="1080"/>
      <c r="I47" s="1080"/>
      <c r="J47" s="1080"/>
      <c r="K47" s="1080" t="s">
        <v>394</v>
      </c>
      <c r="L47" s="1305">
        <v>682.87682908608861</v>
      </c>
      <c r="M47" s="1342"/>
      <c r="N47" s="1342"/>
      <c r="O47" s="1342"/>
      <c r="P47" s="1305">
        <v>682.87682908608861</v>
      </c>
      <c r="Q47" s="1342"/>
      <c r="R47" s="1342"/>
      <c r="S47" s="1342"/>
      <c r="T47" s="1305">
        <v>682.87682908608861</v>
      </c>
      <c r="U47" s="1342"/>
      <c r="V47" s="1342"/>
      <c r="W47" s="1342"/>
      <c r="X47" s="1305">
        <v>682.87682908608861</v>
      </c>
      <c r="Y47" s="1342"/>
      <c r="Z47" s="1342"/>
      <c r="AA47" s="1342"/>
      <c r="AB47" s="1305">
        <v>682.87682908608861</v>
      </c>
      <c r="AC47" s="1342"/>
      <c r="AD47" s="1342"/>
      <c r="AE47" s="1342"/>
      <c r="AF47" s="1305">
        <v>682.87682908608861</v>
      </c>
      <c r="AG47" s="1342"/>
      <c r="AH47" s="1342"/>
      <c r="AI47" s="1342"/>
      <c r="AJ47" s="1305">
        <v>682.87682908608861</v>
      </c>
      <c r="AK47" s="1342"/>
      <c r="AL47" s="1342"/>
      <c r="AM47" s="1342"/>
      <c r="AN47" s="1305">
        <v>682.87682908608861</v>
      </c>
      <c r="AO47" s="1342"/>
      <c r="AP47" s="1342"/>
      <c r="AQ47" s="1342"/>
      <c r="AR47" s="1305">
        <v>682.87682908608861</v>
      </c>
      <c r="AS47" s="1342"/>
      <c r="AT47" s="1342"/>
      <c r="AU47" s="1342"/>
      <c r="AV47" s="1305">
        <v>682.87682908608861</v>
      </c>
      <c r="AW47" s="1342"/>
      <c r="AX47" s="1342"/>
      <c r="AY47" s="1342"/>
      <c r="AZ47" s="1305">
        <v>645.42253521126759</v>
      </c>
      <c r="BA47" s="1342"/>
      <c r="BB47" s="1342"/>
      <c r="BC47" s="1342"/>
      <c r="BD47" s="1305">
        <v>645.42253521126759</v>
      </c>
      <c r="BE47" s="1342"/>
      <c r="BF47" s="1342"/>
      <c r="BG47" s="1342"/>
      <c r="BH47" s="1305">
        <v>996.12676056338023</v>
      </c>
      <c r="BI47" s="1342"/>
      <c r="BJ47" s="1342"/>
      <c r="BK47" s="1342"/>
      <c r="BL47" s="1305">
        <v>996.12676056338023</v>
      </c>
      <c r="BM47" s="1107"/>
      <c r="BN47" s="1107"/>
      <c r="BO47" s="1107"/>
      <c r="BP47" s="1476"/>
      <c r="BQ47" s="1192"/>
      <c r="BR47" s="1192"/>
      <c r="BS47" s="1192"/>
      <c r="BT47" s="1192"/>
      <c r="BU47" s="1192"/>
      <c r="BV47" s="1192"/>
      <c r="BW47" s="1192"/>
      <c r="BX47" s="1192"/>
      <c r="BY47" s="1080"/>
      <c r="BZ47" s="1080"/>
      <c r="CA47" s="1080"/>
      <c r="CB47" s="1080"/>
      <c r="CC47" s="1080"/>
      <c r="CD47" s="1080"/>
      <c r="CE47" s="1080"/>
      <c r="CF47" s="1080"/>
      <c r="CG47" s="1080"/>
      <c r="CH47" s="1080"/>
      <c r="CI47" s="1213"/>
      <c r="CJ47" s="1213"/>
      <c r="CK47" s="1213"/>
      <c r="CL47" s="1213"/>
      <c r="CM47" s="1213"/>
      <c r="CN47" s="1213"/>
      <c r="CO47" s="1489"/>
      <c r="CP47" s="1490"/>
      <c r="CQ47" s="1491"/>
      <c r="CR47" s="1491"/>
      <c r="CS47" s="1491"/>
      <c r="CT47" s="1491"/>
      <c r="CU47" s="1491"/>
      <c r="CV47" s="1491"/>
      <c r="CW47" s="1491"/>
      <c r="CX47" s="1491"/>
      <c r="CY47" s="1491"/>
      <c r="CZ47" s="1491"/>
      <c r="DH47" s="1492"/>
      <c r="DI47" s="1492"/>
    </row>
    <row r="48" spans="1:113">
      <c r="F48" s="1080" t="s">
        <v>2643</v>
      </c>
      <c r="K48" s="1080" t="s">
        <v>394</v>
      </c>
      <c r="L48" s="1305">
        <v>1039.5248972133393</v>
      </c>
      <c r="M48" s="1342"/>
      <c r="N48" s="1342"/>
      <c r="O48" s="1342"/>
      <c r="P48" s="1305">
        <v>1039.5248972133393</v>
      </c>
      <c r="Q48" s="1342"/>
      <c r="R48" s="1342"/>
      <c r="S48" s="1342"/>
      <c r="T48" s="1305">
        <v>1039.5248972133393</v>
      </c>
      <c r="U48" s="1342"/>
      <c r="V48" s="1342"/>
      <c r="W48" s="1342"/>
      <c r="X48" s="1305">
        <v>1039.5248972133393</v>
      </c>
      <c r="Y48" s="1342"/>
      <c r="Z48" s="1342"/>
      <c r="AA48" s="1342"/>
      <c r="AB48" s="1305">
        <v>1039.5248972133393</v>
      </c>
      <c r="AC48" s="1342"/>
      <c r="AD48" s="1342"/>
      <c r="AE48" s="1342"/>
      <c r="AF48" s="1305">
        <v>1039.5248972133393</v>
      </c>
      <c r="AG48" s="1342"/>
      <c r="AH48" s="1342"/>
      <c r="AI48" s="1342"/>
      <c r="AJ48" s="1305">
        <v>1039.5248972133393</v>
      </c>
      <c r="AK48" s="1342"/>
      <c r="AL48" s="1342"/>
      <c r="AM48" s="1342"/>
      <c r="AN48" s="1305">
        <v>1039.5248972133393</v>
      </c>
      <c r="AO48" s="1342"/>
      <c r="AP48" s="1342"/>
      <c r="AQ48" s="1342"/>
      <c r="AR48" s="1305">
        <v>1039.5248972133393</v>
      </c>
      <c r="AS48" s="1342"/>
      <c r="AT48" s="1342"/>
      <c r="AU48" s="1342"/>
      <c r="AV48" s="1305">
        <v>1039.5248972133393</v>
      </c>
      <c r="AW48" s="1342"/>
      <c r="AX48" s="1342"/>
      <c r="AY48" s="1342"/>
      <c r="AZ48" s="1305">
        <v>977.6</v>
      </c>
      <c r="BA48" s="1342"/>
      <c r="BB48" s="1342"/>
      <c r="BC48" s="1342"/>
      <c r="BD48" s="1305">
        <v>977.6</v>
      </c>
      <c r="BE48" s="1342"/>
      <c r="BF48" s="1342"/>
      <c r="BG48" s="1342"/>
      <c r="BH48" s="1305">
        <v>1508.8000000000002</v>
      </c>
      <c r="BI48" s="1342"/>
      <c r="BJ48" s="1342"/>
      <c r="BK48" s="1342"/>
      <c r="BL48" s="1305">
        <v>1508.8000000000002</v>
      </c>
    </row>
    <row r="49" spans="1:113" s="1174" customFormat="1">
      <c r="A49" s="1080"/>
      <c r="B49" s="1105"/>
      <c r="C49" s="1106"/>
      <c r="D49" s="1080"/>
      <c r="E49" s="1080"/>
      <c r="F49" s="1080"/>
      <c r="G49" s="1080"/>
      <c r="H49" s="1080"/>
      <c r="I49" s="1080"/>
      <c r="J49" s="1080"/>
      <c r="K49" s="1080"/>
      <c r="L49" s="1080"/>
      <c r="M49" s="1107"/>
      <c r="N49" s="1107"/>
      <c r="O49" s="1107"/>
      <c r="P49" s="1080"/>
      <c r="Q49" s="1107"/>
      <c r="R49" s="1107"/>
      <c r="S49" s="1107"/>
      <c r="T49" s="1080"/>
      <c r="U49" s="1107"/>
      <c r="V49" s="1107"/>
      <c r="W49" s="1107"/>
      <c r="X49" s="1080"/>
      <c r="Y49" s="1107"/>
      <c r="Z49" s="1107"/>
      <c r="AA49" s="1107"/>
      <c r="AB49" s="1080"/>
      <c r="AC49" s="1107"/>
      <c r="AD49" s="1107"/>
      <c r="AE49" s="1107"/>
      <c r="AF49" s="1080"/>
      <c r="AG49" s="1107"/>
      <c r="AH49" s="1107"/>
      <c r="AI49" s="1107"/>
      <c r="AJ49" s="1080"/>
      <c r="AK49" s="1107"/>
      <c r="AL49" s="1107"/>
      <c r="AM49" s="1107"/>
      <c r="AN49" s="1080"/>
      <c r="AO49" s="1107"/>
      <c r="AP49" s="1107"/>
      <c r="AQ49" s="1107"/>
      <c r="AR49" s="1080"/>
      <c r="AS49" s="1107"/>
      <c r="AT49" s="1107"/>
      <c r="AU49" s="1107"/>
      <c r="AV49" s="1080"/>
      <c r="AW49" s="1107"/>
      <c r="AX49" s="1107"/>
      <c r="AY49" s="1107"/>
      <c r="AZ49" s="1080"/>
      <c r="BA49" s="1107"/>
      <c r="BB49" s="1107"/>
      <c r="BC49" s="1107"/>
      <c r="BD49" s="1080"/>
      <c r="BE49" s="1107"/>
      <c r="BF49" s="1107"/>
      <c r="BG49" s="1107"/>
      <c r="BH49" s="1080"/>
      <c r="BI49" s="1107"/>
      <c r="BJ49" s="1107"/>
      <c r="BK49" s="1107"/>
      <c r="BL49" s="1080"/>
      <c r="BM49" s="1107"/>
      <c r="BN49" s="1107"/>
      <c r="BO49" s="1107"/>
      <c r="BP49" s="1476"/>
      <c r="BQ49" s="1192"/>
      <c r="BR49" s="1192"/>
      <c r="BS49" s="1192"/>
      <c r="BT49" s="1192"/>
      <c r="BU49" s="1192"/>
      <c r="BV49" s="1192"/>
      <c r="BW49" s="1192"/>
      <c r="BX49" s="1192"/>
      <c r="BY49" s="1080"/>
      <c r="BZ49" s="1080"/>
      <c r="CA49" s="1080"/>
      <c r="CB49" s="1080"/>
      <c r="CC49" s="1080"/>
      <c r="CD49" s="1080"/>
      <c r="CE49" s="1080"/>
      <c r="CF49" s="1080"/>
      <c r="CG49" s="1080"/>
      <c r="CH49" s="1080"/>
      <c r="CI49" s="1213"/>
      <c r="CJ49" s="1213"/>
      <c r="CK49" s="1213"/>
      <c r="CL49" s="1213"/>
      <c r="CM49" s="1213"/>
      <c r="CN49" s="1213"/>
      <c r="CO49" s="1489"/>
      <c r="CP49" s="1490"/>
      <c r="CQ49" s="1491"/>
      <c r="CR49" s="1491"/>
      <c r="CS49" s="1491"/>
      <c r="CT49" s="1491"/>
      <c r="CU49" s="1491"/>
      <c r="CV49" s="1491"/>
      <c r="CW49" s="1491"/>
      <c r="CX49" s="1491"/>
      <c r="CY49" s="1491"/>
      <c r="CZ49" s="1491"/>
      <c r="DH49" s="1492"/>
      <c r="DI49" s="1492"/>
    </row>
    <row r="50" spans="1:113">
      <c r="F50" s="1080" t="s">
        <v>2226</v>
      </c>
      <c r="K50" s="1080" t="s">
        <v>705</v>
      </c>
      <c r="L50" s="1080">
        <v>93</v>
      </c>
      <c r="P50" s="1080">
        <v>93</v>
      </c>
      <c r="T50" s="1080">
        <v>93</v>
      </c>
      <c r="X50" s="1080">
        <v>93</v>
      </c>
      <c r="AB50" s="1080">
        <v>280</v>
      </c>
      <c r="AF50" s="1080">
        <v>280</v>
      </c>
      <c r="AJ50" s="1080">
        <v>156</v>
      </c>
      <c r="AN50" s="1080">
        <v>156</v>
      </c>
      <c r="AR50" s="1080">
        <v>1300</v>
      </c>
      <c r="AV50" s="1080">
        <v>560</v>
      </c>
      <c r="AZ50" s="1080">
        <v>324</v>
      </c>
      <c r="BD50" s="1080">
        <v>450</v>
      </c>
      <c r="BH50" s="1080">
        <v>569</v>
      </c>
      <c r="BL50" s="1080">
        <v>570</v>
      </c>
    </row>
    <row r="51" spans="1:113" s="1174" customFormat="1">
      <c r="A51" s="1080"/>
      <c r="B51" s="1105"/>
      <c r="C51" s="1106"/>
      <c r="D51" s="1080"/>
      <c r="E51" s="1080"/>
      <c r="F51" s="1080"/>
      <c r="G51" s="1080"/>
      <c r="H51" s="1080"/>
      <c r="I51" s="1080"/>
      <c r="J51" s="1080"/>
      <c r="K51" s="1080"/>
      <c r="L51" s="1080"/>
      <c r="M51" s="1107"/>
      <c r="N51" s="1107"/>
      <c r="O51" s="1107"/>
      <c r="P51" s="1080"/>
      <c r="Q51" s="1107"/>
      <c r="R51" s="1107"/>
      <c r="S51" s="1107"/>
      <c r="T51" s="1080"/>
      <c r="U51" s="1107"/>
      <c r="V51" s="1107"/>
      <c r="W51" s="1107"/>
      <c r="X51" s="1080"/>
      <c r="Y51" s="1107"/>
      <c r="Z51" s="1107"/>
      <c r="AA51" s="1107"/>
      <c r="AB51" s="1080"/>
      <c r="AC51" s="1107"/>
      <c r="AD51" s="1107"/>
      <c r="AE51" s="1107"/>
      <c r="AF51" s="1080"/>
      <c r="AG51" s="1107"/>
      <c r="AH51" s="1107"/>
      <c r="AI51" s="1107"/>
      <c r="AJ51" s="1080"/>
      <c r="AK51" s="1107"/>
      <c r="AL51" s="1107"/>
      <c r="AM51" s="1107"/>
      <c r="AN51" s="1080"/>
      <c r="AO51" s="1107"/>
      <c r="AP51" s="1107"/>
      <c r="AQ51" s="1107"/>
      <c r="AR51" s="1080"/>
      <c r="AS51" s="1107"/>
      <c r="AT51" s="1107"/>
      <c r="AU51" s="1107"/>
      <c r="AV51" s="1080"/>
      <c r="AW51" s="1107"/>
      <c r="AX51" s="1107"/>
      <c r="AY51" s="1107"/>
      <c r="AZ51" s="1080"/>
      <c r="BA51" s="1107"/>
      <c r="BB51" s="1107"/>
      <c r="BC51" s="1107"/>
      <c r="BD51" s="1080"/>
      <c r="BE51" s="1107"/>
      <c r="BF51" s="1107"/>
      <c r="BG51" s="1107"/>
      <c r="BH51" s="1080"/>
      <c r="BI51" s="1107"/>
      <c r="BJ51" s="1107"/>
      <c r="BK51" s="1107"/>
      <c r="BL51" s="1080"/>
      <c r="BM51" s="1107"/>
      <c r="BN51" s="1107"/>
      <c r="BO51" s="1107"/>
      <c r="BP51" s="1476"/>
      <c r="BQ51" s="1192"/>
      <c r="BR51" s="1192"/>
      <c r="BS51" s="1192"/>
      <c r="BT51" s="1192"/>
      <c r="BU51" s="1192"/>
      <c r="BV51" s="1192"/>
      <c r="BW51" s="1192"/>
      <c r="BX51" s="1192"/>
      <c r="BY51" s="1080"/>
      <c r="BZ51" s="1080"/>
      <c r="CA51" s="1080"/>
      <c r="CB51" s="1080"/>
      <c r="CC51" s="1080"/>
      <c r="CD51" s="1080"/>
      <c r="CE51" s="1080"/>
      <c r="CF51" s="1080"/>
      <c r="CG51" s="1080"/>
      <c r="CH51" s="1080"/>
      <c r="CI51" s="1213"/>
      <c r="CJ51" s="1213"/>
      <c r="CK51" s="1213"/>
      <c r="CL51" s="1213"/>
      <c r="CM51" s="1213"/>
      <c r="CN51" s="1213"/>
      <c r="CO51" s="1489"/>
      <c r="CP51" s="1490"/>
      <c r="CQ51" s="1491"/>
      <c r="CR51" s="1491"/>
      <c r="CS51" s="1491"/>
      <c r="CT51" s="1491"/>
      <c r="CU51" s="1491"/>
      <c r="CV51" s="1491"/>
      <c r="CW51" s="1491"/>
      <c r="CX51" s="1491"/>
      <c r="CY51" s="1491"/>
      <c r="CZ51" s="1491"/>
      <c r="DH51" s="1492"/>
      <c r="DI51" s="1492"/>
    </row>
    <row r="55" spans="1:113">
      <c r="L55" s="1305"/>
      <c r="M55" s="1342"/>
      <c r="N55" s="1342"/>
      <c r="O55" s="1342"/>
      <c r="P55" s="1305"/>
      <c r="Q55" s="1342"/>
      <c r="R55" s="1342"/>
      <c r="S55" s="1342"/>
      <c r="T55" s="1305"/>
      <c r="U55" s="1342"/>
      <c r="V55" s="1342"/>
      <c r="W55" s="1342"/>
      <c r="X55" s="1305"/>
      <c r="Y55" s="1342"/>
      <c r="Z55" s="1342"/>
      <c r="AA55" s="1342"/>
      <c r="AB55" s="1305"/>
      <c r="AC55" s="1342"/>
      <c r="AD55" s="1342"/>
      <c r="AE55" s="1342"/>
      <c r="AF55" s="1305"/>
      <c r="AG55" s="1342"/>
      <c r="AH55" s="1342"/>
      <c r="AI55" s="1342"/>
      <c r="AJ55" s="1305"/>
      <c r="AK55" s="1342"/>
      <c r="AL55" s="1342"/>
      <c r="AM55" s="1342"/>
      <c r="AN55" s="1305"/>
      <c r="AO55" s="1342"/>
      <c r="AP55" s="1342"/>
      <c r="AQ55" s="1342"/>
      <c r="AR55" s="1305"/>
      <c r="AS55" s="1342"/>
      <c r="AT55" s="1342"/>
      <c r="AU55" s="1342"/>
      <c r="AV55" s="1305"/>
      <c r="AW55" s="1342"/>
      <c r="AX55" s="1342"/>
      <c r="AY55" s="1342"/>
      <c r="AZ55" s="1305"/>
      <c r="BA55" s="1342"/>
      <c r="BB55" s="1342"/>
      <c r="BC55" s="1342"/>
      <c r="BD55" s="1305"/>
      <c r="BE55" s="1342"/>
      <c r="BF55" s="1342"/>
      <c r="BG55" s="1342"/>
      <c r="BH55" s="1305"/>
      <c r="BI55" s="1342"/>
      <c r="BJ55" s="1342"/>
      <c r="BK55" s="1342"/>
      <c r="BL55" s="1305"/>
    </row>
    <row r="60" spans="1:113">
      <c r="L60" s="1335"/>
      <c r="M60" s="1336"/>
      <c r="N60" s="1336"/>
      <c r="O60" s="1336"/>
      <c r="P60" s="1335"/>
      <c r="Q60" s="1336"/>
      <c r="R60" s="1336"/>
      <c r="S60" s="1336"/>
      <c r="T60" s="1335"/>
      <c r="U60" s="1336"/>
      <c r="V60" s="1336"/>
      <c r="W60" s="1336"/>
      <c r="X60" s="1335"/>
      <c r="Y60" s="1336"/>
      <c r="Z60" s="1336"/>
      <c r="AA60" s="1336"/>
      <c r="AB60" s="1335"/>
      <c r="AC60" s="1336"/>
      <c r="AD60" s="1336"/>
      <c r="AE60" s="1336"/>
      <c r="AF60" s="1335"/>
      <c r="AG60" s="1336"/>
      <c r="AH60" s="1336"/>
      <c r="AI60" s="1336"/>
      <c r="AJ60" s="1335"/>
      <c r="AK60" s="1336"/>
      <c r="AL60" s="1336"/>
      <c r="AM60" s="1336"/>
      <c r="AN60" s="1335"/>
      <c r="AO60" s="1336"/>
      <c r="AP60" s="1336"/>
      <c r="AQ60" s="1336"/>
      <c r="AR60" s="1335"/>
      <c r="AS60" s="1336"/>
      <c r="AT60" s="1336"/>
      <c r="AU60" s="1336"/>
      <c r="AV60" s="1335"/>
      <c r="AW60" s="1336"/>
      <c r="AX60" s="1336"/>
      <c r="AY60" s="1336"/>
      <c r="AZ60" s="1335"/>
      <c r="BA60" s="1336"/>
      <c r="BB60" s="1336"/>
      <c r="BC60" s="1336"/>
      <c r="BD60" s="1335"/>
      <c r="BE60" s="1336"/>
      <c r="BF60" s="1336"/>
      <c r="BG60" s="1336"/>
      <c r="BH60" s="1335"/>
      <c r="BI60" s="1336"/>
      <c r="BJ60" s="1336"/>
      <c r="BK60" s="1336"/>
      <c r="BL60" s="1335"/>
      <c r="BM60" s="1336"/>
      <c r="BN60" s="1336"/>
      <c r="BO60" s="1336"/>
    </row>
    <row r="68" spans="12:12">
      <c r="L68" s="1305"/>
    </row>
    <row r="69" spans="12:12">
      <c r="L69" s="1305"/>
    </row>
    <row r="70" spans="12:12">
      <c r="L70" s="1305"/>
    </row>
  </sheetData>
  <mergeCells count="1">
    <mergeCell ref="BR1:BW1"/>
  </mergeCells>
  <conditionalFormatting sqref="CH21:CH22 CH30 CH32 CH34:CH40 CH25:CH26">
    <cfRule type="cellIs" dxfId="312" priority="109" stopIfTrue="1" operator="equal">
      <formula>0</formula>
    </cfRule>
  </conditionalFormatting>
  <conditionalFormatting sqref="CH27:CH29">
    <cfRule type="cellIs" dxfId="311" priority="107" stopIfTrue="1" operator="equal">
      <formula>0</formula>
    </cfRule>
  </conditionalFormatting>
  <conditionalFormatting sqref="CH31">
    <cfRule type="cellIs" dxfId="310" priority="106" stopIfTrue="1" operator="equal">
      <formula>0</formula>
    </cfRule>
  </conditionalFormatting>
  <conditionalFormatting sqref="CH33">
    <cfRule type="cellIs" dxfId="309" priority="105" stopIfTrue="1" operator="equal">
      <formula>0</formula>
    </cfRule>
  </conditionalFormatting>
  <conditionalFormatting sqref="D27:W27 D29:W29 D31:W31 D33:W33 D35:W35 D37:W37 D39:W39 D26:K26 D28:K28 D30:K30 D32:K32 D34:K34 D36:K36 D38:K38 D40:K40 M26:O26 M28:O28 M30:O30 M32:O32 M34:O34 M36:O36 M38:O38 M40:O40 Q26:W26 Q28:W28 Q30:W30 Q32:W32 Q34:W34 Q36:W36 Q38:W38 Q40:W40 X26:BO40">
    <cfRule type="expression" dxfId="308" priority="104">
      <formula>MOD(ROW(),2)=0</formula>
    </cfRule>
  </conditionalFormatting>
  <conditionalFormatting sqref="L26 L28 L30 L32 L34 L36 L38 L40">
    <cfRule type="expression" dxfId="307" priority="103">
      <formula>MOD(ROW(),2)=0</formula>
    </cfRule>
  </conditionalFormatting>
  <conditionalFormatting sqref="P26 P28 P30 P32 P34 P36 P38 P40">
    <cfRule type="expression" dxfId="306" priority="102">
      <formula>MOD(ROW(),2)=0</formula>
    </cfRule>
  </conditionalFormatting>
  <conditionalFormatting sqref="D21:K21 D25:K25 M21:O21 M25:O25 Q21:BO21 Q25:S25 U25:W25 Y25:AA25 AC25:AE25 AG25:AI25 AK25:AM25 AO25:AQ25 AS25:AU25 AW25:AY25 BA25:BC25 BE25:BG25 BI25:BK25 BM25:BO25 D22:AY22 BA22:BC22 BE22:BO22">
    <cfRule type="expression" dxfId="305" priority="101">
      <formula>MOD(ROW(),2)=0</formula>
    </cfRule>
  </conditionalFormatting>
  <conditionalFormatting sqref="L21 L25">
    <cfRule type="expression" dxfId="304" priority="100">
      <formula>MOD(ROW(),2)=0</formula>
    </cfRule>
  </conditionalFormatting>
  <conditionalFormatting sqref="P21">
    <cfRule type="expression" dxfId="303" priority="99">
      <formula>MOD(ROW(),2)=0</formula>
    </cfRule>
  </conditionalFormatting>
  <conditionalFormatting sqref="BQ23:BW24">
    <cfRule type="expression" dxfId="302" priority="73">
      <formula>MOD(ROW(),2)=0</formula>
    </cfRule>
  </conditionalFormatting>
  <conditionalFormatting sqref="P25">
    <cfRule type="expression" dxfId="301" priority="72">
      <formula>MOD(ROW(),2)=0</formula>
    </cfRule>
  </conditionalFormatting>
  <conditionalFormatting sqref="AN25">
    <cfRule type="expression" dxfId="300" priority="66">
      <formula>MOD(ROW(),2)=0</formula>
    </cfRule>
  </conditionalFormatting>
  <conditionalFormatting sqref="T25">
    <cfRule type="expression" dxfId="299" priority="71">
      <formula>MOD(ROW(),2)=0</formula>
    </cfRule>
  </conditionalFormatting>
  <conditionalFormatting sqref="X25">
    <cfRule type="expression" dxfId="298" priority="70">
      <formula>MOD(ROW(),2)=0</formula>
    </cfRule>
  </conditionalFormatting>
  <conditionalFormatting sqref="D23:BO24">
    <cfRule type="expression" dxfId="297" priority="75">
      <formula>MOD(ROW(),2)=0</formula>
    </cfRule>
  </conditionalFormatting>
  <conditionalFormatting sqref="AF25">
    <cfRule type="expression" dxfId="296" priority="68">
      <formula>MOD(ROW(),2)=0</formula>
    </cfRule>
  </conditionalFormatting>
  <conditionalFormatting sqref="AR41">
    <cfRule type="expression" dxfId="295" priority="22">
      <formula>MOD(ROW(),2)=0</formula>
    </cfRule>
  </conditionalFormatting>
  <conditionalFormatting sqref="AR42">
    <cfRule type="expression" dxfId="294" priority="21">
      <formula>MOD(ROW(),2)=0</formula>
    </cfRule>
  </conditionalFormatting>
  <conditionalFormatting sqref="AR43">
    <cfRule type="expression" dxfId="293" priority="20">
      <formula>MOD(ROW(),2)=0</formula>
    </cfRule>
  </conditionalFormatting>
  <conditionalFormatting sqref="AV41">
    <cfRule type="expression" dxfId="292" priority="19">
      <formula>MOD(ROW(),2)=0</formula>
    </cfRule>
  </conditionalFormatting>
  <conditionalFormatting sqref="AB25">
    <cfRule type="expression" dxfId="291" priority="69">
      <formula>MOD(ROW(),2)=0</formula>
    </cfRule>
  </conditionalFormatting>
  <conditionalFormatting sqref="AV43">
    <cfRule type="expression" dxfId="290" priority="17">
      <formula>MOD(ROW(),2)=0</formula>
    </cfRule>
  </conditionalFormatting>
  <conditionalFormatting sqref="AJ25">
    <cfRule type="expression" dxfId="289" priority="67">
      <formula>MOD(ROW(),2)=0</formula>
    </cfRule>
  </conditionalFormatting>
  <conditionalFormatting sqref="AR25">
    <cfRule type="expression" dxfId="288" priority="65">
      <formula>MOD(ROW(),2)=0</formula>
    </cfRule>
  </conditionalFormatting>
  <conditionalFormatting sqref="BQ26:BW40">
    <cfRule type="expression" dxfId="287" priority="83">
      <formula>MOD(ROW(),2)=0</formula>
    </cfRule>
  </conditionalFormatting>
  <conditionalFormatting sqref="BX21:CH22 BX25:CH40">
    <cfRule type="expression" dxfId="286" priority="82">
      <formula>MOD(ROW(),2)=0</formula>
    </cfRule>
  </conditionalFormatting>
  <conditionalFormatting sqref="BQ21:BW22 BQ25:BW25">
    <cfRule type="expression" dxfId="285" priority="81">
      <formula>MOD(ROW(),2)=0</formula>
    </cfRule>
  </conditionalFormatting>
  <conditionalFormatting sqref="BL25">
    <cfRule type="expression" dxfId="284" priority="60">
      <formula>MOD(ROW(),2)=0</formula>
    </cfRule>
  </conditionalFormatting>
  <conditionalFormatting sqref="BD22">
    <cfRule type="expression" dxfId="283" priority="58">
      <formula>MOD(ROW(),2)=0</formula>
    </cfRule>
  </conditionalFormatting>
  <conditionalFormatting sqref="CH23:CH24">
    <cfRule type="cellIs" dxfId="282" priority="76" stopIfTrue="1" operator="equal">
      <formula>0</formula>
    </cfRule>
  </conditionalFormatting>
  <conditionalFormatting sqref="AV42">
    <cfRule type="expression" dxfId="281" priority="18">
      <formula>MOD(ROW(),2)=0</formula>
    </cfRule>
  </conditionalFormatting>
  <conditionalFormatting sqref="BX23:CH24">
    <cfRule type="expression" dxfId="280" priority="74">
      <formula>MOD(ROW(),2)=0</formula>
    </cfRule>
  </conditionalFormatting>
  <conditionalFormatting sqref="AZ41">
    <cfRule type="expression" dxfId="279" priority="16">
      <formula>MOD(ROW(),2)=0</formula>
    </cfRule>
  </conditionalFormatting>
  <conditionalFormatting sqref="AZ43">
    <cfRule type="expression" dxfId="278" priority="14">
      <formula>MOD(ROW(),2)=0</formula>
    </cfRule>
  </conditionalFormatting>
  <conditionalFormatting sqref="AV25">
    <cfRule type="expression" dxfId="277" priority="64">
      <formula>MOD(ROW(),2)=0</formula>
    </cfRule>
  </conditionalFormatting>
  <conditionalFormatting sqref="AZ25">
    <cfRule type="expression" dxfId="276" priority="63">
      <formula>MOD(ROW(),2)=0</formula>
    </cfRule>
  </conditionalFormatting>
  <conditionalFormatting sqref="BD25">
    <cfRule type="expression" dxfId="275" priority="62">
      <formula>MOD(ROW(),2)=0</formula>
    </cfRule>
  </conditionalFormatting>
  <conditionalFormatting sqref="BH25">
    <cfRule type="expression" dxfId="274" priority="61">
      <formula>MOD(ROW(),2)=0</formula>
    </cfRule>
  </conditionalFormatting>
  <conditionalFormatting sqref="BH42">
    <cfRule type="expression" dxfId="273" priority="9">
      <formula>MOD(ROW(),2)=0</formula>
    </cfRule>
  </conditionalFormatting>
  <conditionalFormatting sqref="AZ22">
    <cfRule type="expression" dxfId="272" priority="59">
      <formula>MOD(ROW(),2)=0</formula>
    </cfRule>
  </conditionalFormatting>
  <conditionalFormatting sqref="BD41">
    <cfRule type="expression" dxfId="271" priority="13">
      <formula>MOD(ROW(),2)=0</formula>
    </cfRule>
  </conditionalFormatting>
  <conditionalFormatting sqref="BD43">
    <cfRule type="expression" dxfId="270" priority="11">
      <formula>MOD(ROW(),2)=0</formula>
    </cfRule>
  </conditionalFormatting>
  <conditionalFormatting sqref="BH41">
    <cfRule type="expression" dxfId="269" priority="10">
      <formula>MOD(ROW(),2)=0</formula>
    </cfRule>
  </conditionalFormatting>
  <conditionalFormatting sqref="BL43">
    <cfRule type="expression" dxfId="268" priority="1">
      <formula>MOD(ROW(),2)=0</formula>
    </cfRule>
  </conditionalFormatting>
  <conditionalFormatting sqref="CH41">
    <cfRule type="cellIs" dxfId="267" priority="57" stopIfTrue="1" operator="equal">
      <formula>0</formula>
    </cfRule>
  </conditionalFormatting>
  <conditionalFormatting sqref="D41:K41 M41:O41 Q41:S41 U41:W41 Y41:AA41 AC41:AE41 AG41:AI41 AK41:AM41 AO41:AQ41 AS41:AU41 AW41:AY41 BA41:BC41 BE41:BG41 BI41:BK41 BM41:BO41">
    <cfRule type="expression" dxfId="266" priority="56">
      <formula>MOD(ROW(),2)=0</formula>
    </cfRule>
  </conditionalFormatting>
  <conditionalFormatting sqref="L41">
    <cfRule type="expression" dxfId="265" priority="55">
      <formula>MOD(ROW(),2)=0</formula>
    </cfRule>
  </conditionalFormatting>
  <conditionalFormatting sqref="BD42">
    <cfRule type="expression" dxfId="264" priority="3">
      <formula>MOD(ROW(),2)=0</formula>
    </cfRule>
  </conditionalFormatting>
  <conditionalFormatting sqref="BQ41:BW41">
    <cfRule type="expression" dxfId="263" priority="53">
      <formula>MOD(ROW(),2)=0</formula>
    </cfRule>
  </conditionalFormatting>
  <conditionalFormatting sqref="BX41:CH41">
    <cfRule type="expression" dxfId="262" priority="52">
      <formula>MOD(ROW(),2)=0</formula>
    </cfRule>
  </conditionalFormatting>
  <conditionalFormatting sqref="CH42:CH43">
    <cfRule type="cellIs" dxfId="261" priority="51" stopIfTrue="1" operator="equal">
      <formula>0</formula>
    </cfRule>
  </conditionalFormatting>
  <conditionalFormatting sqref="D42:K43 M42:O43 Q42:S43 U42:W43 Y42:AA43 AC42:AE43 AG42:AI43 AK42:AM43 AO42:AQ43 AS42:AU43 AW42:AY43 BA42:BC43 BE42:BG43 BI42:BK43 BM42:BO43">
    <cfRule type="expression" dxfId="260" priority="50">
      <formula>MOD(ROW(),2)=0</formula>
    </cfRule>
  </conditionalFormatting>
  <conditionalFormatting sqref="BQ42:BW43">
    <cfRule type="expression" dxfId="259" priority="47">
      <formula>MOD(ROW(),2)=0</formula>
    </cfRule>
  </conditionalFormatting>
  <conditionalFormatting sqref="BX42:CH43">
    <cfRule type="expression" dxfId="258" priority="46">
      <formula>MOD(ROW(),2)=0</formula>
    </cfRule>
  </conditionalFormatting>
  <conditionalFormatting sqref="L42">
    <cfRule type="expression" dxfId="257" priority="45">
      <formula>MOD(ROW(),2)=0</formula>
    </cfRule>
  </conditionalFormatting>
  <conditionalFormatting sqref="L43">
    <cfRule type="expression" dxfId="256" priority="44">
      <formula>MOD(ROW(),2)=0</formula>
    </cfRule>
  </conditionalFormatting>
  <conditionalFormatting sqref="P41">
    <cfRule type="expression" dxfId="255" priority="43">
      <formula>MOD(ROW(),2)=0</formula>
    </cfRule>
  </conditionalFormatting>
  <conditionalFormatting sqref="P42">
    <cfRule type="expression" dxfId="254" priority="42">
      <formula>MOD(ROW(),2)=0</formula>
    </cfRule>
  </conditionalFormatting>
  <conditionalFormatting sqref="P43">
    <cfRule type="expression" dxfId="253" priority="41">
      <formula>MOD(ROW(),2)=0</formula>
    </cfRule>
  </conditionalFormatting>
  <conditionalFormatting sqref="T41">
    <cfRule type="expression" dxfId="252" priority="40">
      <formula>MOD(ROW(),2)=0</formula>
    </cfRule>
  </conditionalFormatting>
  <conditionalFormatting sqref="T42">
    <cfRule type="expression" dxfId="251" priority="39">
      <formula>MOD(ROW(),2)=0</formula>
    </cfRule>
  </conditionalFormatting>
  <conditionalFormatting sqref="T43">
    <cfRule type="expression" dxfId="250" priority="38">
      <formula>MOD(ROW(),2)=0</formula>
    </cfRule>
  </conditionalFormatting>
  <conditionalFormatting sqref="X41">
    <cfRule type="expression" dxfId="249" priority="37">
      <formula>MOD(ROW(),2)=0</formula>
    </cfRule>
  </conditionalFormatting>
  <conditionalFormatting sqref="X42">
    <cfRule type="expression" dxfId="248" priority="36">
      <formula>MOD(ROW(),2)=0</formula>
    </cfRule>
  </conditionalFormatting>
  <conditionalFormatting sqref="X43">
    <cfRule type="expression" dxfId="247" priority="35">
      <formula>MOD(ROW(),2)=0</formula>
    </cfRule>
  </conditionalFormatting>
  <conditionalFormatting sqref="AB41">
    <cfRule type="expression" dxfId="246" priority="34">
      <formula>MOD(ROW(),2)=0</formula>
    </cfRule>
  </conditionalFormatting>
  <conditionalFormatting sqref="AB42">
    <cfRule type="expression" dxfId="245" priority="33">
      <formula>MOD(ROW(),2)=0</formula>
    </cfRule>
  </conditionalFormatting>
  <conditionalFormatting sqref="AB43">
    <cfRule type="expression" dxfId="244" priority="32">
      <formula>MOD(ROW(),2)=0</formula>
    </cfRule>
  </conditionalFormatting>
  <conditionalFormatting sqref="AF41">
    <cfRule type="expression" dxfId="243" priority="31">
      <formula>MOD(ROW(),2)=0</formula>
    </cfRule>
  </conditionalFormatting>
  <conditionalFormatting sqref="AF42">
    <cfRule type="expression" dxfId="242" priority="30">
      <formula>MOD(ROW(),2)=0</formula>
    </cfRule>
  </conditionalFormatting>
  <conditionalFormatting sqref="AF43">
    <cfRule type="expression" dxfId="241" priority="29">
      <formula>MOD(ROW(),2)=0</formula>
    </cfRule>
  </conditionalFormatting>
  <conditionalFormatting sqref="AJ41">
    <cfRule type="expression" dxfId="240" priority="28">
      <formula>MOD(ROW(),2)=0</formula>
    </cfRule>
  </conditionalFormatting>
  <conditionalFormatting sqref="AJ42">
    <cfRule type="expression" dxfId="239" priority="27">
      <formula>MOD(ROW(),2)=0</formula>
    </cfRule>
  </conditionalFormatting>
  <conditionalFormatting sqref="AJ43">
    <cfRule type="expression" dxfId="238" priority="26">
      <formula>MOD(ROW(),2)=0</formula>
    </cfRule>
  </conditionalFormatting>
  <conditionalFormatting sqref="AN41">
    <cfRule type="expression" dxfId="237" priority="25">
      <formula>MOD(ROW(),2)=0</formula>
    </cfRule>
  </conditionalFormatting>
  <conditionalFormatting sqref="AN42">
    <cfRule type="expression" dxfId="236" priority="24">
      <formula>MOD(ROW(),2)=0</formula>
    </cfRule>
  </conditionalFormatting>
  <conditionalFormatting sqref="AN43">
    <cfRule type="expression" dxfId="235" priority="23">
      <formula>MOD(ROW(),2)=0</formula>
    </cfRule>
  </conditionalFormatting>
  <conditionalFormatting sqref="BL42">
    <cfRule type="expression" dxfId="234" priority="6">
      <formula>MOD(ROW(),2)=0</formula>
    </cfRule>
  </conditionalFormatting>
  <conditionalFormatting sqref="BL41">
    <cfRule type="expression" dxfId="233" priority="7">
      <formula>MOD(ROW(),2)=0</formula>
    </cfRule>
  </conditionalFormatting>
  <conditionalFormatting sqref="AZ42">
    <cfRule type="expression" dxfId="232" priority="4">
      <formula>MOD(ROW(),2)=0</formula>
    </cfRule>
  </conditionalFormatting>
  <conditionalFormatting sqref="BH43">
    <cfRule type="expression" dxfId="231" priority="2">
      <formula>MOD(ROW(),2)=0</formula>
    </cfRule>
  </conditionalFormatting>
  <dataValidations count="1">
    <dataValidation allowBlank="1" showInputMessage="1" showErrorMessage="1" promptTitle="Do not change" prompt="This field is automatically updated from the names-list" sqref="BX21:BX43" xr:uid="{C70EC4D4-54B2-4AB0-974E-828D019590C5}"/>
  </dataValidations>
  <pageMargins left="0.78740157499999996" right="0.78740157499999996" top="0.984251969" bottom="0.984251969" header="0.4921259845" footer="0.4921259845"/>
  <pageSetup paperSize="9" scale="1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96">
    <tabColor theme="0" tint="-0.249977111117893"/>
    <pageSetUpPr fitToPage="1"/>
  </sheetPr>
  <dimension ref="A1:EA95"/>
  <sheetViews>
    <sheetView zoomScale="85" zoomScaleNormal="85" workbookViewId="0">
      <pane xSplit="11" ySplit="6" topLeftCell="CB49" activePane="bottomRight" state="frozen"/>
      <selection pane="topRight"/>
      <selection pane="bottomLeft"/>
      <selection pane="bottomRight"/>
    </sheetView>
  </sheetViews>
  <sheetFormatPr baseColWidth="10" defaultColWidth="11.42578125" defaultRowHeight="12" outlineLevelRow="1"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hidden="1" customWidth="1" outlineLevel="1"/>
    <col min="35" max="35" width="50.7109375" style="1107" hidden="1" customWidth="1" outlineLevel="1"/>
    <col min="36" max="36" width="12.7109375" style="1080" customWidth="1" collapsed="1"/>
    <col min="37" max="38" width="5.7109375" style="1107" hidden="1" customWidth="1" outlineLevel="1"/>
    <col min="39" max="39" width="50.7109375" style="1107" hidden="1" customWidth="1" outlineLevel="1"/>
    <col min="40" max="40" width="12.7109375" style="1080" customWidth="1" collapsed="1"/>
    <col min="41" max="42" width="5.7109375" style="1107" hidden="1" customWidth="1" outlineLevel="1"/>
    <col min="43" max="43" width="50.7109375" style="1107" hidden="1" customWidth="1" outlineLevel="1"/>
    <col min="44" max="44" width="12.7109375" style="1080" customWidth="1" collapsed="1"/>
    <col min="45" max="46" width="5.7109375" style="1107" hidden="1" customWidth="1" outlineLevel="1"/>
    <col min="47" max="47" width="50.7109375" style="1107" hidden="1" customWidth="1" outlineLevel="1"/>
    <col min="48" max="48" width="12.7109375" style="1080" customWidth="1" collapsed="1"/>
    <col min="49" max="50" width="5.7109375" style="1107" hidden="1" customWidth="1" outlineLevel="1"/>
    <col min="51" max="51" width="50.7109375" style="1107" hidden="1" customWidth="1" outlineLevel="1"/>
    <col min="52" max="52" width="12.7109375" style="1080" customWidth="1" collapsed="1"/>
    <col min="53" max="54" width="5.7109375" style="1107" hidden="1" customWidth="1" outlineLevel="1"/>
    <col min="55" max="55" width="50.7109375" style="1107" hidden="1" customWidth="1" outlineLevel="1"/>
    <col min="56" max="56" width="12.7109375" style="1080" customWidth="1" collapsed="1"/>
    <col min="57" max="58" width="5.7109375" style="1107" hidden="1" customWidth="1" outlineLevel="1"/>
    <col min="59" max="59" width="50.7109375" style="1107" hidden="1" customWidth="1" outlineLevel="1"/>
    <col min="60" max="60" width="12.7109375" style="1080" customWidth="1" collapsed="1"/>
    <col min="61" max="62" width="5.7109375" style="1107" hidden="1" customWidth="1" outlineLevel="1"/>
    <col min="63" max="63" width="50.7109375" style="1107" hidden="1" customWidth="1" outlineLevel="1"/>
    <col min="64" max="64" width="12.7109375" style="1080" customWidth="1" collapsed="1"/>
    <col min="65" max="66" width="5.7109375" style="1107" hidden="1" customWidth="1" outlineLevel="1"/>
    <col min="67" max="67" width="50.7109375" style="1107" hidden="1" customWidth="1" outlineLevel="1"/>
    <col min="68" max="68" width="12.7109375" style="1080" customWidth="1" collapsed="1"/>
    <col min="69" max="70" width="5.7109375" style="1107" hidden="1" customWidth="1" outlineLevel="1"/>
    <col min="71" max="71" width="50.7109375" style="1107" hidden="1" customWidth="1" outlineLevel="1"/>
    <col min="72" max="72" width="12.7109375" style="1080" customWidth="1" collapsed="1"/>
    <col min="73" max="74" width="5.7109375" style="1107" hidden="1" customWidth="1" outlineLevel="1"/>
    <col min="75" max="75" width="50.7109375" style="1107" hidden="1" customWidth="1" outlineLevel="1"/>
    <col min="76" max="76" width="12.7109375" style="1080" customWidth="1" collapsed="1"/>
    <col min="77" max="78" width="5.7109375" style="1107" hidden="1" customWidth="1" outlineLevel="1"/>
    <col min="79" max="79" width="50.7109375" style="1107" hidden="1" customWidth="1" outlineLevel="1"/>
    <col min="80" max="80" width="12.7109375" style="1080" customWidth="1" collapsed="1"/>
    <col min="81" max="82" width="5.7109375" style="1107" hidden="1" customWidth="1" outlineLevel="1"/>
    <col min="83" max="83" width="50.7109375" style="1107" hidden="1" customWidth="1" outlineLevel="1"/>
    <col min="84" max="84" width="12.7109375" style="1080" customWidth="1" collapsed="1"/>
    <col min="85" max="86" width="5.7109375" style="1107" customWidth="1" outlineLevel="1"/>
    <col min="87" max="87" width="50.7109375" style="1107" customWidth="1" outlineLevel="1"/>
    <col min="88" max="88" width="10.7109375" style="1358" customWidth="1"/>
    <col min="89" max="90" width="8.7109375" style="1358" customWidth="1"/>
    <col min="91" max="92" width="6.7109375" style="1358" customWidth="1"/>
    <col min="93" max="93" width="30.7109375" style="1192" customWidth="1"/>
    <col min="94" max="94" width="4.140625" style="1192" customWidth="1"/>
    <col min="95" max="95" width="4.42578125" style="1192" customWidth="1"/>
    <col min="96" max="96" width="4.28515625" style="1192" customWidth="1"/>
    <col min="97" max="97" width="4" style="1192" customWidth="1"/>
    <col min="98" max="98" width="3.7109375" style="1192" customWidth="1"/>
    <col min="99" max="99" width="4.28515625" style="1192" customWidth="1"/>
    <col min="100" max="100" width="3.42578125" style="1192" customWidth="1" outlineLevel="1"/>
    <col min="101" max="101" width="4.7109375" style="1080" customWidth="1" outlineLevel="1"/>
    <col min="102" max="103" width="5.42578125" style="1080" customWidth="1" outlineLevel="1"/>
    <col min="104" max="104" width="14.85546875" style="1080" customWidth="1" outlineLevel="1"/>
    <col min="105" max="110" width="4.28515625" style="1080" customWidth="1" outlineLevel="1"/>
    <col min="111" max="111" width="11.42578125" style="1203"/>
    <col min="112" max="113" width="11.42578125" style="1350"/>
    <col min="114" max="16384" width="11.42578125" style="1203"/>
  </cols>
  <sheetData>
    <row r="1" spans="1:113">
      <c r="A1" s="1041"/>
      <c r="B1" s="1042"/>
      <c r="C1" s="1043"/>
      <c r="D1" s="1041"/>
      <c r="E1" s="1041"/>
      <c r="F1" s="1044" t="s">
        <v>456</v>
      </c>
      <c r="G1" s="1041"/>
      <c r="H1" s="1041"/>
      <c r="I1" s="1041"/>
      <c r="J1" s="1041"/>
      <c r="K1" s="1041"/>
      <c r="L1" s="1045">
        <v>32082</v>
      </c>
      <c r="M1" s="1046"/>
      <c r="N1" s="1046"/>
      <c r="O1" s="1046"/>
      <c r="P1" s="1045">
        <v>32084</v>
      </c>
      <c r="Q1" s="1046"/>
      <c r="R1" s="1046"/>
      <c r="S1" s="1046"/>
      <c r="T1" s="1045">
        <v>32090</v>
      </c>
      <c r="U1" s="1046"/>
      <c r="V1" s="1046"/>
      <c r="W1" s="1046"/>
      <c r="X1" s="1045">
        <v>32092</v>
      </c>
      <c r="Y1" s="1046"/>
      <c r="Z1" s="1046"/>
      <c r="AA1" s="1046"/>
      <c r="AB1" s="1045">
        <v>32094</v>
      </c>
      <c r="AC1" s="1046"/>
      <c r="AD1" s="1046"/>
      <c r="AE1" s="1046"/>
      <c r="AF1" s="1045">
        <v>32095</v>
      </c>
      <c r="AG1" s="1046"/>
      <c r="AH1" s="1046"/>
      <c r="AI1" s="1046"/>
      <c r="AJ1" s="1045">
        <v>32091</v>
      </c>
      <c r="AK1" s="1046"/>
      <c r="AL1" s="1046"/>
      <c r="AM1" s="1046"/>
      <c r="AN1" s="1045">
        <v>32097</v>
      </c>
      <c r="AO1" s="1046"/>
      <c r="AP1" s="1046"/>
      <c r="AQ1" s="1046"/>
      <c r="AR1" s="1045">
        <v>32099</v>
      </c>
      <c r="AS1" s="1046"/>
      <c r="AT1" s="1046"/>
      <c r="AU1" s="1046"/>
      <c r="AV1" s="1045">
        <v>32100</v>
      </c>
      <c r="AW1" s="1046"/>
      <c r="AX1" s="1046"/>
      <c r="AY1" s="1046"/>
      <c r="AZ1" s="1045">
        <v>32101</v>
      </c>
      <c r="BA1" s="1046"/>
      <c r="BB1" s="1046"/>
      <c r="BC1" s="1046"/>
      <c r="BD1" s="1045">
        <v>32103</v>
      </c>
      <c r="BE1" s="1046"/>
      <c r="BF1" s="1046"/>
      <c r="BG1" s="1046"/>
      <c r="BH1" s="1045">
        <v>32105</v>
      </c>
      <c r="BI1" s="1046"/>
      <c r="BJ1" s="1046"/>
      <c r="BK1" s="1046"/>
      <c r="BL1" s="1045">
        <v>32106</v>
      </c>
      <c r="BM1" s="1046"/>
      <c r="BN1" s="1046"/>
      <c r="BO1" s="1046"/>
      <c r="BP1" s="1045">
        <v>32109</v>
      </c>
      <c r="BQ1" s="1046"/>
      <c r="BR1" s="1046"/>
      <c r="BS1" s="1046"/>
      <c r="BT1" s="1045">
        <v>32093</v>
      </c>
      <c r="BU1" s="1046"/>
      <c r="BV1" s="1046"/>
      <c r="BW1" s="1046"/>
      <c r="BX1" s="1045">
        <v>32110</v>
      </c>
      <c r="BY1" s="1046"/>
      <c r="BZ1" s="1046"/>
      <c r="CA1" s="1046"/>
      <c r="CB1" s="1045">
        <v>32096</v>
      </c>
      <c r="CC1" s="1046"/>
      <c r="CD1" s="1046"/>
      <c r="CE1" s="1046"/>
      <c r="CF1" s="1045">
        <v>32086</v>
      </c>
      <c r="CG1" s="1046"/>
      <c r="CH1" s="1046"/>
      <c r="CI1" s="1046"/>
      <c r="CJ1" s="1353"/>
      <c r="CK1" s="1353"/>
      <c r="CL1" s="1353"/>
      <c r="CM1" s="1353"/>
      <c r="CN1" s="1353"/>
      <c r="CO1" s="1080"/>
      <c r="CP1" s="1523"/>
      <c r="CQ1" s="1523"/>
      <c r="CR1" s="1523"/>
      <c r="CS1" s="1523"/>
      <c r="CT1" s="1523"/>
      <c r="CU1" s="1523"/>
      <c r="CV1" s="1081"/>
      <c r="CW1" s="1081"/>
      <c r="CX1" s="1081"/>
      <c r="CY1" s="1081"/>
      <c r="CZ1" s="1081"/>
    </row>
    <row r="2" spans="1:113">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047">
        <v>3707</v>
      </c>
      <c r="AS2" s="1048">
        <v>3708</v>
      </c>
      <c r="AT2" s="1048">
        <v>3709</v>
      </c>
      <c r="AU2" s="1049">
        <v>3792</v>
      </c>
      <c r="AV2" s="1047">
        <v>3707</v>
      </c>
      <c r="AW2" s="1048">
        <v>3708</v>
      </c>
      <c r="AX2" s="1048">
        <v>3709</v>
      </c>
      <c r="AY2" s="1049">
        <v>3792</v>
      </c>
      <c r="AZ2" s="1047">
        <v>3707</v>
      </c>
      <c r="BA2" s="1048">
        <v>3708</v>
      </c>
      <c r="BB2" s="1048">
        <v>3709</v>
      </c>
      <c r="BC2" s="1049">
        <v>3792</v>
      </c>
      <c r="BD2" s="1047">
        <v>3707</v>
      </c>
      <c r="BE2" s="1048">
        <v>3708</v>
      </c>
      <c r="BF2" s="1048">
        <v>3709</v>
      </c>
      <c r="BG2" s="1049">
        <v>3792</v>
      </c>
      <c r="BH2" s="1047">
        <v>3707</v>
      </c>
      <c r="BI2" s="1048">
        <v>3708</v>
      </c>
      <c r="BJ2" s="1048">
        <v>3709</v>
      </c>
      <c r="BK2" s="1049">
        <v>3792</v>
      </c>
      <c r="BL2" s="1047">
        <v>3707</v>
      </c>
      <c r="BM2" s="1048">
        <v>3708</v>
      </c>
      <c r="BN2" s="1048">
        <v>3709</v>
      </c>
      <c r="BO2" s="1049">
        <v>3792</v>
      </c>
      <c r="BP2" s="1047">
        <v>3707</v>
      </c>
      <c r="BQ2" s="1048">
        <v>3708</v>
      </c>
      <c r="BR2" s="1048">
        <v>3709</v>
      </c>
      <c r="BS2" s="1049">
        <v>3792</v>
      </c>
      <c r="BT2" s="1047">
        <v>3707</v>
      </c>
      <c r="BU2" s="1048">
        <v>3708</v>
      </c>
      <c r="BV2" s="1048">
        <v>3709</v>
      </c>
      <c r="BW2" s="1049">
        <v>3792</v>
      </c>
      <c r="BX2" s="1047">
        <v>3707</v>
      </c>
      <c r="BY2" s="1048">
        <v>3708</v>
      </c>
      <c r="BZ2" s="1048">
        <v>3709</v>
      </c>
      <c r="CA2" s="1049">
        <v>3792</v>
      </c>
      <c r="CB2" s="1047">
        <v>3707</v>
      </c>
      <c r="CC2" s="1048">
        <v>3708</v>
      </c>
      <c r="CD2" s="1048">
        <v>3709</v>
      </c>
      <c r="CE2" s="1049">
        <v>3792</v>
      </c>
      <c r="CF2" s="1047">
        <v>3707</v>
      </c>
      <c r="CG2" s="1048">
        <v>3708</v>
      </c>
      <c r="CH2" s="1048">
        <v>3709</v>
      </c>
      <c r="CI2" s="1049">
        <v>3792</v>
      </c>
      <c r="CJ2" s="1354"/>
      <c r="CK2" s="1354"/>
      <c r="CL2" s="1354"/>
      <c r="CM2" s="1354"/>
      <c r="CN2" s="1354"/>
      <c r="CO2" s="1081"/>
      <c r="CP2" s="1081"/>
      <c r="CQ2" s="1081"/>
      <c r="CR2" s="1081"/>
      <c r="CS2" s="1081"/>
      <c r="CT2" s="1081"/>
      <c r="CU2" s="1081"/>
      <c r="CV2" s="1081"/>
    </row>
    <row r="3" spans="1:113" ht="86.25">
      <c r="A3" s="1050" t="s">
        <v>344</v>
      </c>
      <c r="B3" s="1051"/>
      <c r="C3" s="1043">
        <v>401</v>
      </c>
      <c r="D3" s="1052" t="s">
        <v>458</v>
      </c>
      <c r="E3" s="1052" t="s">
        <v>459</v>
      </c>
      <c r="F3" s="1053" t="s">
        <v>460</v>
      </c>
      <c r="G3" s="1052" t="s">
        <v>461</v>
      </c>
      <c r="H3" s="1052" t="s">
        <v>462</v>
      </c>
      <c r="I3" s="1052" t="s">
        <v>463</v>
      </c>
      <c r="J3" s="1052" t="s">
        <v>464</v>
      </c>
      <c r="K3" s="1052" t="s">
        <v>337</v>
      </c>
      <c r="L3" s="1054" t="s">
        <v>3550</v>
      </c>
      <c r="M3" s="1055" t="s">
        <v>187</v>
      </c>
      <c r="N3" s="1055" t="s">
        <v>188</v>
      </c>
      <c r="O3" s="1056" t="s">
        <v>492</v>
      </c>
      <c r="P3" s="1054" t="s">
        <v>3550</v>
      </c>
      <c r="Q3" s="1055" t="s">
        <v>187</v>
      </c>
      <c r="R3" s="1055" t="s">
        <v>188</v>
      </c>
      <c r="S3" s="1056" t="s">
        <v>492</v>
      </c>
      <c r="T3" s="1054" t="s">
        <v>3550</v>
      </c>
      <c r="U3" s="1055" t="s">
        <v>187</v>
      </c>
      <c r="V3" s="1055" t="s">
        <v>188</v>
      </c>
      <c r="W3" s="1056" t="s">
        <v>492</v>
      </c>
      <c r="X3" s="1054" t="s">
        <v>3550</v>
      </c>
      <c r="Y3" s="1055" t="s">
        <v>187</v>
      </c>
      <c r="Z3" s="1055" t="s">
        <v>188</v>
      </c>
      <c r="AA3" s="1056" t="s">
        <v>492</v>
      </c>
      <c r="AB3" s="1054" t="s">
        <v>3550</v>
      </c>
      <c r="AC3" s="1055" t="s">
        <v>187</v>
      </c>
      <c r="AD3" s="1055" t="s">
        <v>188</v>
      </c>
      <c r="AE3" s="1056" t="s">
        <v>492</v>
      </c>
      <c r="AF3" s="1054" t="s">
        <v>3550</v>
      </c>
      <c r="AG3" s="1055" t="s">
        <v>187</v>
      </c>
      <c r="AH3" s="1055" t="s">
        <v>188</v>
      </c>
      <c r="AI3" s="1056" t="s">
        <v>492</v>
      </c>
      <c r="AJ3" s="1054" t="s">
        <v>3550</v>
      </c>
      <c r="AK3" s="1055" t="s">
        <v>187</v>
      </c>
      <c r="AL3" s="1055" t="s">
        <v>188</v>
      </c>
      <c r="AM3" s="1056" t="s">
        <v>492</v>
      </c>
      <c r="AN3" s="1054" t="s">
        <v>3550</v>
      </c>
      <c r="AO3" s="1055" t="s">
        <v>187</v>
      </c>
      <c r="AP3" s="1055" t="s">
        <v>188</v>
      </c>
      <c r="AQ3" s="1056" t="s">
        <v>492</v>
      </c>
      <c r="AR3" s="1054" t="s">
        <v>3550</v>
      </c>
      <c r="AS3" s="1055" t="s">
        <v>187</v>
      </c>
      <c r="AT3" s="1055" t="s">
        <v>188</v>
      </c>
      <c r="AU3" s="1056" t="s">
        <v>492</v>
      </c>
      <c r="AV3" s="1054" t="s">
        <v>3550</v>
      </c>
      <c r="AW3" s="1055" t="s">
        <v>187</v>
      </c>
      <c r="AX3" s="1055" t="s">
        <v>188</v>
      </c>
      <c r="AY3" s="1056" t="s">
        <v>492</v>
      </c>
      <c r="AZ3" s="1054" t="s">
        <v>3550</v>
      </c>
      <c r="BA3" s="1055" t="s">
        <v>187</v>
      </c>
      <c r="BB3" s="1055" t="s">
        <v>188</v>
      </c>
      <c r="BC3" s="1056" t="s">
        <v>492</v>
      </c>
      <c r="BD3" s="1054" t="s">
        <v>3550</v>
      </c>
      <c r="BE3" s="1055" t="s">
        <v>187</v>
      </c>
      <c r="BF3" s="1055" t="s">
        <v>188</v>
      </c>
      <c r="BG3" s="1056" t="s">
        <v>492</v>
      </c>
      <c r="BH3" s="1054" t="s">
        <v>3550</v>
      </c>
      <c r="BI3" s="1055" t="s">
        <v>187</v>
      </c>
      <c r="BJ3" s="1055" t="s">
        <v>188</v>
      </c>
      <c r="BK3" s="1056" t="s">
        <v>492</v>
      </c>
      <c r="BL3" s="1054" t="s">
        <v>3550</v>
      </c>
      <c r="BM3" s="1055" t="s">
        <v>187</v>
      </c>
      <c r="BN3" s="1055" t="s">
        <v>188</v>
      </c>
      <c r="BO3" s="1056" t="s">
        <v>492</v>
      </c>
      <c r="BP3" s="1054" t="s">
        <v>3550</v>
      </c>
      <c r="BQ3" s="1055" t="s">
        <v>187</v>
      </c>
      <c r="BR3" s="1055" t="s">
        <v>188</v>
      </c>
      <c r="BS3" s="1056" t="s">
        <v>492</v>
      </c>
      <c r="BT3" s="1054" t="s">
        <v>3550</v>
      </c>
      <c r="BU3" s="1055" t="s">
        <v>187</v>
      </c>
      <c r="BV3" s="1055" t="s">
        <v>188</v>
      </c>
      <c r="BW3" s="1056" t="s">
        <v>492</v>
      </c>
      <c r="BX3" s="1054" t="s">
        <v>3550</v>
      </c>
      <c r="BY3" s="1055" t="s">
        <v>187</v>
      </c>
      <c r="BZ3" s="1055" t="s">
        <v>188</v>
      </c>
      <c r="CA3" s="1056" t="s">
        <v>492</v>
      </c>
      <c r="CB3" s="1054" t="s">
        <v>3550</v>
      </c>
      <c r="CC3" s="1055" t="s">
        <v>187</v>
      </c>
      <c r="CD3" s="1055" t="s">
        <v>188</v>
      </c>
      <c r="CE3" s="1056" t="s">
        <v>492</v>
      </c>
      <c r="CF3" s="1054" t="s">
        <v>3550</v>
      </c>
      <c r="CG3" s="1055" t="s">
        <v>187</v>
      </c>
      <c r="CH3" s="1055" t="s">
        <v>188</v>
      </c>
      <c r="CI3" s="1056" t="s">
        <v>492</v>
      </c>
      <c r="CJ3" s="1355" t="s">
        <v>1787</v>
      </c>
      <c r="CK3" s="1355" t="s">
        <v>1780</v>
      </c>
      <c r="CL3" s="1355" t="s">
        <v>1781</v>
      </c>
      <c r="CM3" s="1355" t="s">
        <v>395</v>
      </c>
      <c r="CN3" s="1355" t="s">
        <v>678</v>
      </c>
      <c r="CO3" s="1082" t="s">
        <v>1953</v>
      </c>
      <c r="CP3" s="1083" t="s">
        <v>1954</v>
      </c>
      <c r="CQ3" s="1083" t="s">
        <v>1955</v>
      </c>
      <c r="CR3" s="1083" t="s">
        <v>1956</v>
      </c>
      <c r="CS3" s="1083" t="s">
        <v>1957</v>
      </c>
      <c r="CT3" s="1083" t="s">
        <v>1958</v>
      </c>
      <c r="CU3" s="1083" t="s">
        <v>1959</v>
      </c>
      <c r="CV3" s="1084" t="s">
        <v>180</v>
      </c>
      <c r="CW3" s="1084" t="s">
        <v>1960</v>
      </c>
      <c r="CX3" s="1084" t="s">
        <v>182</v>
      </c>
      <c r="CY3" s="1084" t="s">
        <v>332</v>
      </c>
      <c r="CZ3" s="1084" t="s">
        <v>1961</v>
      </c>
      <c r="DA3" s="1085" t="s">
        <v>1954</v>
      </c>
      <c r="DB3" s="1085" t="s">
        <v>1955</v>
      </c>
      <c r="DC3" s="1085" t="s">
        <v>1956</v>
      </c>
      <c r="DD3" s="1085" t="s">
        <v>1957</v>
      </c>
      <c r="DE3" s="1085" t="s">
        <v>1958</v>
      </c>
      <c r="DF3" s="1085" t="s">
        <v>1959</v>
      </c>
      <c r="DH3" s="1350" t="s">
        <v>1789</v>
      </c>
    </row>
    <row r="4" spans="1:113" ht="12" customHeight="1">
      <c r="A4" s="1041"/>
      <c r="B4" s="1051"/>
      <c r="C4" s="1043">
        <v>662</v>
      </c>
      <c r="D4" s="1053"/>
      <c r="E4" s="1053"/>
      <c r="F4" s="1053" t="s">
        <v>461</v>
      </c>
      <c r="G4" s="1053"/>
      <c r="H4" s="1053"/>
      <c r="I4" s="1053"/>
      <c r="J4" s="1053"/>
      <c r="K4" s="1053"/>
      <c r="L4" s="1054" t="s">
        <v>431</v>
      </c>
      <c r="M4" s="1057"/>
      <c r="N4" s="1057"/>
      <c r="O4" s="1058"/>
      <c r="P4" s="1054" t="s">
        <v>1510</v>
      </c>
      <c r="Q4" s="1057"/>
      <c r="R4" s="1057"/>
      <c r="S4" s="1058"/>
      <c r="T4" s="1054" t="s">
        <v>1512</v>
      </c>
      <c r="U4" s="1057"/>
      <c r="V4" s="1057"/>
      <c r="W4" s="1058"/>
      <c r="X4" s="1054" t="s">
        <v>433</v>
      </c>
      <c r="Y4" s="1057"/>
      <c r="Z4" s="1057"/>
      <c r="AA4" s="1058"/>
      <c r="AB4" s="1054" t="s">
        <v>1513</v>
      </c>
      <c r="AC4" s="1057"/>
      <c r="AD4" s="1057"/>
      <c r="AE4" s="1058"/>
      <c r="AF4" s="1054" t="s">
        <v>435</v>
      </c>
      <c r="AG4" s="1057"/>
      <c r="AH4" s="1057"/>
      <c r="AI4" s="1058"/>
      <c r="AJ4" s="1054" t="s">
        <v>191</v>
      </c>
      <c r="AK4" s="1057"/>
      <c r="AL4" s="1057"/>
      <c r="AM4" s="1058"/>
      <c r="AN4" s="1054" t="s">
        <v>1514</v>
      </c>
      <c r="AO4" s="1057"/>
      <c r="AP4" s="1057"/>
      <c r="AQ4" s="1058"/>
      <c r="AR4" s="1054" t="s">
        <v>1515</v>
      </c>
      <c r="AS4" s="1057"/>
      <c r="AT4" s="1057"/>
      <c r="AU4" s="1058"/>
      <c r="AV4" s="1054" t="s">
        <v>1516</v>
      </c>
      <c r="AW4" s="1057"/>
      <c r="AX4" s="1057"/>
      <c r="AY4" s="1058"/>
      <c r="AZ4" s="1054" t="s">
        <v>133</v>
      </c>
      <c r="BA4" s="1057"/>
      <c r="BB4" s="1057"/>
      <c r="BC4" s="1058"/>
      <c r="BD4" s="1054" t="s">
        <v>1517</v>
      </c>
      <c r="BE4" s="1057"/>
      <c r="BF4" s="1057"/>
      <c r="BG4" s="1058"/>
      <c r="BH4" s="1054" t="s">
        <v>392</v>
      </c>
      <c r="BI4" s="1057"/>
      <c r="BJ4" s="1057"/>
      <c r="BK4" s="1058"/>
      <c r="BL4" s="1054" t="s">
        <v>511</v>
      </c>
      <c r="BM4" s="1057"/>
      <c r="BN4" s="1057"/>
      <c r="BO4" s="1058"/>
      <c r="BP4" s="1054" t="s">
        <v>504</v>
      </c>
      <c r="BQ4" s="1057"/>
      <c r="BR4" s="1057"/>
      <c r="BS4" s="1058"/>
      <c r="BT4" s="1054" t="s">
        <v>434</v>
      </c>
      <c r="BU4" s="1057"/>
      <c r="BV4" s="1057"/>
      <c r="BW4" s="1058"/>
      <c r="BX4" s="1054" t="s">
        <v>440</v>
      </c>
      <c r="BY4" s="1057"/>
      <c r="BZ4" s="1057"/>
      <c r="CA4" s="1058"/>
      <c r="CB4" s="1054" t="s">
        <v>1675</v>
      </c>
      <c r="CC4" s="1057"/>
      <c r="CD4" s="1057"/>
      <c r="CE4" s="1058"/>
      <c r="CF4" s="1054" t="s">
        <v>1521</v>
      </c>
      <c r="CG4" s="1057"/>
      <c r="CH4" s="1057"/>
      <c r="CI4" s="1058"/>
      <c r="CJ4" s="1355" t="s">
        <v>336</v>
      </c>
      <c r="CK4" s="1355"/>
      <c r="CL4" s="1355"/>
      <c r="CM4" s="1355"/>
      <c r="CN4" s="1355"/>
      <c r="CO4" s="1086"/>
      <c r="CP4" s="1087" t="s">
        <v>192</v>
      </c>
      <c r="CQ4" s="1082"/>
      <c r="CR4" s="1082"/>
      <c r="CS4" s="1082"/>
      <c r="CT4" s="1082"/>
      <c r="CU4" s="1082"/>
      <c r="CV4" s="1088"/>
      <c r="CW4" s="1088"/>
      <c r="CX4" s="1088" t="s">
        <v>190</v>
      </c>
      <c r="CY4" s="1088" t="s">
        <v>190</v>
      </c>
      <c r="CZ4" s="1089"/>
      <c r="DA4" s="1090"/>
      <c r="DB4" s="1090"/>
      <c r="DC4" s="1090"/>
      <c r="DD4" s="1090"/>
      <c r="DE4" s="1090"/>
      <c r="DF4" s="1090"/>
      <c r="DH4" s="1350" t="s">
        <v>1790</v>
      </c>
      <c r="DI4" s="1350" t="s">
        <v>1558</v>
      </c>
    </row>
    <row r="5" spans="1:113" ht="12"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54">
        <v>0</v>
      </c>
      <c r="AC5" s="1057"/>
      <c r="AD5" s="1057"/>
      <c r="AE5" s="1058"/>
      <c r="AF5" s="1054">
        <v>0</v>
      </c>
      <c r="AG5" s="1057"/>
      <c r="AH5" s="1057"/>
      <c r="AI5" s="1058"/>
      <c r="AJ5" s="1054">
        <v>0</v>
      </c>
      <c r="AK5" s="1057"/>
      <c r="AL5" s="1057"/>
      <c r="AM5" s="1058"/>
      <c r="AN5" s="1054">
        <v>0</v>
      </c>
      <c r="AO5" s="1057"/>
      <c r="AP5" s="1057"/>
      <c r="AQ5" s="1058"/>
      <c r="AR5" s="1054">
        <v>0</v>
      </c>
      <c r="AS5" s="1057"/>
      <c r="AT5" s="1057"/>
      <c r="AU5" s="1058"/>
      <c r="AV5" s="1054">
        <v>0</v>
      </c>
      <c r="AW5" s="1057"/>
      <c r="AX5" s="1057"/>
      <c r="AY5" s="1058"/>
      <c r="AZ5" s="1054">
        <v>0</v>
      </c>
      <c r="BA5" s="1057"/>
      <c r="BB5" s="1057"/>
      <c r="BC5" s="1058"/>
      <c r="BD5" s="1054">
        <v>0</v>
      </c>
      <c r="BE5" s="1057"/>
      <c r="BF5" s="1057"/>
      <c r="BG5" s="1058"/>
      <c r="BH5" s="1054">
        <v>0</v>
      </c>
      <c r="BI5" s="1057"/>
      <c r="BJ5" s="1057"/>
      <c r="BK5" s="1058"/>
      <c r="BL5" s="1054">
        <v>0</v>
      </c>
      <c r="BM5" s="1057"/>
      <c r="BN5" s="1057"/>
      <c r="BO5" s="1058"/>
      <c r="BP5" s="1054">
        <v>0</v>
      </c>
      <c r="BQ5" s="1057"/>
      <c r="BR5" s="1057"/>
      <c r="BS5" s="1058"/>
      <c r="BT5" s="1054">
        <v>0</v>
      </c>
      <c r="BU5" s="1057"/>
      <c r="BV5" s="1057"/>
      <c r="BW5" s="1058"/>
      <c r="BX5" s="1054">
        <v>0</v>
      </c>
      <c r="BY5" s="1057"/>
      <c r="BZ5" s="1057"/>
      <c r="CA5" s="1058"/>
      <c r="CB5" s="1054">
        <v>0</v>
      </c>
      <c r="CC5" s="1057"/>
      <c r="CD5" s="1057"/>
      <c r="CE5" s="1058"/>
      <c r="CF5" s="1054">
        <v>0</v>
      </c>
      <c r="CG5" s="1057"/>
      <c r="CH5" s="1057"/>
      <c r="CI5" s="1058"/>
      <c r="CJ5" s="1355"/>
      <c r="CK5" s="1355"/>
      <c r="CL5" s="1355"/>
      <c r="CM5" s="1355"/>
      <c r="CN5" s="1355"/>
      <c r="CO5" s="1086"/>
      <c r="CP5" s="1082"/>
      <c r="CQ5" s="1082"/>
      <c r="CR5" s="1082"/>
      <c r="CS5" s="1082"/>
      <c r="CT5" s="1082"/>
      <c r="CU5" s="1082"/>
      <c r="CV5" s="1089"/>
      <c r="CW5" s="1089"/>
      <c r="CX5" s="1089"/>
      <c r="CY5" s="1089"/>
      <c r="CZ5" s="1089"/>
      <c r="DA5" s="1090"/>
      <c r="DB5" s="1090"/>
      <c r="DC5" s="1090"/>
      <c r="DD5" s="1090"/>
      <c r="DE5" s="1090"/>
      <c r="DF5" s="1090"/>
    </row>
    <row r="6" spans="1:113">
      <c r="A6" s="1041"/>
      <c r="B6" s="1051"/>
      <c r="C6" s="1043">
        <v>403</v>
      </c>
      <c r="D6" s="1053"/>
      <c r="E6" s="1053"/>
      <c r="F6" s="1053" t="s">
        <v>337</v>
      </c>
      <c r="G6" s="1053"/>
      <c r="H6" s="1053"/>
      <c r="I6" s="1053"/>
      <c r="J6" s="1053"/>
      <c r="K6" s="1053"/>
      <c r="L6" s="1054" t="s">
        <v>605</v>
      </c>
      <c r="M6" s="1057"/>
      <c r="N6" s="1057"/>
      <c r="O6" s="1058"/>
      <c r="P6" s="1054" t="s">
        <v>605</v>
      </c>
      <c r="Q6" s="1057"/>
      <c r="R6" s="1057"/>
      <c r="S6" s="1058"/>
      <c r="T6" s="1054" t="s">
        <v>605</v>
      </c>
      <c r="U6" s="1057"/>
      <c r="V6" s="1057"/>
      <c r="W6" s="1058"/>
      <c r="X6" s="1054" t="s">
        <v>605</v>
      </c>
      <c r="Y6" s="1057"/>
      <c r="Z6" s="1057"/>
      <c r="AA6" s="1058"/>
      <c r="AB6" s="1054" t="s">
        <v>605</v>
      </c>
      <c r="AC6" s="1057"/>
      <c r="AD6" s="1057"/>
      <c r="AE6" s="1058"/>
      <c r="AF6" s="1054" t="s">
        <v>605</v>
      </c>
      <c r="AG6" s="1057"/>
      <c r="AH6" s="1057"/>
      <c r="AI6" s="1058"/>
      <c r="AJ6" s="1054" t="s">
        <v>605</v>
      </c>
      <c r="AK6" s="1057"/>
      <c r="AL6" s="1057"/>
      <c r="AM6" s="1058"/>
      <c r="AN6" s="1054" t="s">
        <v>605</v>
      </c>
      <c r="AO6" s="1057"/>
      <c r="AP6" s="1057"/>
      <c r="AQ6" s="1058"/>
      <c r="AR6" s="1054" t="s">
        <v>605</v>
      </c>
      <c r="AS6" s="1057"/>
      <c r="AT6" s="1057"/>
      <c r="AU6" s="1058"/>
      <c r="AV6" s="1054" t="s">
        <v>605</v>
      </c>
      <c r="AW6" s="1057"/>
      <c r="AX6" s="1057"/>
      <c r="AY6" s="1058"/>
      <c r="AZ6" s="1054" t="s">
        <v>605</v>
      </c>
      <c r="BA6" s="1057"/>
      <c r="BB6" s="1057"/>
      <c r="BC6" s="1058"/>
      <c r="BD6" s="1054" t="s">
        <v>605</v>
      </c>
      <c r="BE6" s="1057"/>
      <c r="BF6" s="1057"/>
      <c r="BG6" s="1058"/>
      <c r="BH6" s="1054" t="s">
        <v>605</v>
      </c>
      <c r="BI6" s="1057"/>
      <c r="BJ6" s="1057"/>
      <c r="BK6" s="1058"/>
      <c r="BL6" s="1054" t="s">
        <v>605</v>
      </c>
      <c r="BM6" s="1057"/>
      <c r="BN6" s="1057"/>
      <c r="BO6" s="1058"/>
      <c r="BP6" s="1054" t="s">
        <v>605</v>
      </c>
      <c r="BQ6" s="1057"/>
      <c r="BR6" s="1057"/>
      <c r="BS6" s="1058"/>
      <c r="BT6" s="1054" t="s">
        <v>605</v>
      </c>
      <c r="BU6" s="1057"/>
      <c r="BV6" s="1057"/>
      <c r="BW6" s="1058"/>
      <c r="BX6" s="1054" t="s">
        <v>605</v>
      </c>
      <c r="BY6" s="1057"/>
      <c r="BZ6" s="1057"/>
      <c r="CA6" s="1058"/>
      <c r="CB6" s="1054" t="s">
        <v>605</v>
      </c>
      <c r="CC6" s="1057"/>
      <c r="CD6" s="1057"/>
      <c r="CE6" s="1058"/>
      <c r="CF6" s="1054" t="s">
        <v>605</v>
      </c>
      <c r="CG6" s="1057"/>
      <c r="CH6" s="1057"/>
      <c r="CI6" s="1058"/>
      <c r="CJ6" s="1355" t="s">
        <v>352</v>
      </c>
      <c r="CK6" s="1355" t="s">
        <v>352</v>
      </c>
      <c r="CL6" s="1355" t="s">
        <v>705</v>
      </c>
      <c r="CM6" s="1355" t="s">
        <v>353</v>
      </c>
      <c r="CN6" s="1355" t="s">
        <v>340</v>
      </c>
      <c r="CO6" s="1086"/>
      <c r="CP6" s="1091"/>
      <c r="CQ6" s="1091"/>
      <c r="CR6" s="1091"/>
      <c r="CS6" s="1091"/>
      <c r="CT6" s="1091"/>
      <c r="CU6" s="1091"/>
      <c r="CV6" s="1089"/>
      <c r="CW6" s="1089"/>
      <c r="CX6" s="1092"/>
      <c r="CY6" s="1092"/>
      <c r="CZ6" s="1093"/>
      <c r="DA6" s="1090"/>
      <c r="DB6" s="1090"/>
      <c r="DC6" s="1090"/>
      <c r="DD6" s="1090"/>
      <c r="DE6" s="1090"/>
      <c r="DF6" s="1090"/>
      <c r="DH6" s="1350" t="s">
        <v>353</v>
      </c>
      <c r="DI6" s="1350" t="s">
        <v>394</v>
      </c>
    </row>
    <row r="7" spans="1:113" outlineLevel="1">
      <c r="A7" s="1045">
        <v>32082</v>
      </c>
      <c r="B7" s="1059" t="s">
        <v>467</v>
      </c>
      <c r="C7" s="1060"/>
      <c r="D7" s="1061" t="s">
        <v>352</v>
      </c>
      <c r="E7" s="1062">
        <v>0</v>
      </c>
      <c r="F7" s="1063" t="s">
        <v>3550</v>
      </c>
      <c r="G7" s="1064" t="s">
        <v>431</v>
      </c>
      <c r="H7" s="1065" t="s">
        <v>352</v>
      </c>
      <c r="I7" s="1065" t="s">
        <v>352</v>
      </c>
      <c r="J7" s="1066">
        <v>0</v>
      </c>
      <c r="K7" s="1064" t="s">
        <v>605</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J7" s="1067">
        <v>0</v>
      </c>
      <c r="AK7" s="1068"/>
      <c r="AL7" s="1069"/>
      <c r="AM7" s="1070"/>
      <c r="AN7" s="1067">
        <v>0</v>
      </c>
      <c r="AO7" s="1068"/>
      <c r="AP7" s="1069"/>
      <c r="AQ7" s="1070"/>
      <c r="AR7" s="1067">
        <v>0</v>
      </c>
      <c r="AS7" s="1068"/>
      <c r="AT7" s="1069"/>
      <c r="AU7" s="1070"/>
      <c r="AV7" s="1067">
        <v>0</v>
      </c>
      <c r="AW7" s="1068"/>
      <c r="AX7" s="1069"/>
      <c r="AY7" s="1070"/>
      <c r="AZ7" s="1067">
        <v>0</v>
      </c>
      <c r="BA7" s="1068"/>
      <c r="BB7" s="1069"/>
      <c r="BC7" s="1070"/>
      <c r="BD7" s="1067">
        <v>0</v>
      </c>
      <c r="BE7" s="1068"/>
      <c r="BF7" s="1069"/>
      <c r="BG7" s="1070"/>
      <c r="BH7" s="1067">
        <v>0</v>
      </c>
      <c r="BI7" s="1068"/>
      <c r="BJ7" s="1069"/>
      <c r="BK7" s="1070"/>
      <c r="BL7" s="1067">
        <v>0</v>
      </c>
      <c r="BM7" s="1068"/>
      <c r="BN7" s="1069"/>
      <c r="BO7" s="1070"/>
      <c r="BP7" s="1067">
        <v>0</v>
      </c>
      <c r="BQ7" s="1068"/>
      <c r="BR7" s="1069"/>
      <c r="BS7" s="1070"/>
      <c r="BT7" s="1067">
        <v>0</v>
      </c>
      <c r="BU7" s="1068"/>
      <c r="BV7" s="1069"/>
      <c r="BW7" s="1070"/>
      <c r="BX7" s="1067">
        <v>0</v>
      </c>
      <c r="BY7" s="1068"/>
      <c r="BZ7" s="1069"/>
      <c r="CA7" s="1070"/>
      <c r="CB7" s="1067">
        <v>0</v>
      </c>
      <c r="CC7" s="1068"/>
      <c r="CD7" s="1069"/>
      <c r="CE7" s="1070"/>
      <c r="CF7" s="1067">
        <v>0</v>
      </c>
      <c r="CG7" s="1068"/>
      <c r="CH7" s="1069"/>
      <c r="CI7" s="1070"/>
      <c r="CJ7" s="1356"/>
      <c r="CK7" s="1356"/>
      <c r="CL7" s="1357"/>
      <c r="CM7" s="1357"/>
      <c r="CN7" s="1356"/>
      <c r="CO7" s="1086"/>
      <c r="CP7" s="1082"/>
      <c r="CQ7" s="1082"/>
      <c r="CR7" s="1082"/>
      <c r="CS7" s="1082"/>
      <c r="CT7" s="1082"/>
      <c r="CU7" s="1082"/>
      <c r="CV7" s="1089"/>
      <c r="CW7" s="1089"/>
      <c r="CX7" s="1089"/>
      <c r="CY7" s="1089"/>
      <c r="CZ7" s="1089"/>
      <c r="DA7" s="1089"/>
      <c r="DB7" s="1089"/>
      <c r="DC7" s="1089"/>
      <c r="DD7" s="1089"/>
      <c r="DE7" s="1089"/>
      <c r="DF7" s="1089"/>
      <c r="DH7" s="1351">
        <v>1.0000000000000002</v>
      </c>
      <c r="DI7" s="1352">
        <v>1503.1895519680759</v>
      </c>
    </row>
    <row r="8" spans="1:113" outlineLevel="1">
      <c r="A8" s="1045">
        <v>32084</v>
      </c>
      <c r="B8" s="1059"/>
      <c r="C8" s="1060"/>
      <c r="D8" s="1061" t="s">
        <v>352</v>
      </c>
      <c r="E8" s="1062">
        <v>0</v>
      </c>
      <c r="F8" s="1063" t="s">
        <v>3550</v>
      </c>
      <c r="G8" s="1064" t="s">
        <v>1510</v>
      </c>
      <c r="H8" s="1065" t="s">
        <v>352</v>
      </c>
      <c r="I8" s="1065" t="s">
        <v>352</v>
      </c>
      <c r="J8" s="1066">
        <v>0</v>
      </c>
      <c r="K8" s="1064" t="s">
        <v>605</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J8" s="1067">
        <v>0</v>
      </c>
      <c r="AK8" s="1068"/>
      <c r="AL8" s="1069"/>
      <c r="AM8" s="1070"/>
      <c r="AN8" s="1067">
        <v>0</v>
      </c>
      <c r="AO8" s="1068"/>
      <c r="AP8" s="1069"/>
      <c r="AQ8" s="1070"/>
      <c r="AR8" s="1067">
        <v>0</v>
      </c>
      <c r="AS8" s="1068"/>
      <c r="AT8" s="1069"/>
      <c r="AU8" s="1070"/>
      <c r="AV8" s="1067">
        <v>0</v>
      </c>
      <c r="AW8" s="1068"/>
      <c r="AX8" s="1069"/>
      <c r="AY8" s="1070"/>
      <c r="AZ8" s="1067">
        <v>0</v>
      </c>
      <c r="BA8" s="1068"/>
      <c r="BB8" s="1069"/>
      <c r="BC8" s="1070"/>
      <c r="BD8" s="1067">
        <v>0</v>
      </c>
      <c r="BE8" s="1068"/>
      <c r="BF8" s="1069"/>
      <c r="BG8" s="1070"/>
      <c r="BH8" s="1067">
        <v>0</v>
      </c>
      <c r="BI8" s="1068"/>
      <c r="BJ8" s="1069"/>
      <c r="BK8" s="1070"/>
      <c r="BL8" s="1067">
        <v>0</v>
      </c>
      <c r="BM8" s="1068"/>
      <c r="BN8" s="1069"/>
      <c r="BO8" s="1070"/>
      <c r="BP8" s="1067">
        <v>0</v>
      </c>
      <c r="BQ8" s="1068"/>
      <c r="BR8" s="1069"/>
      <c r="BS8" s="1070"/>
      <c r="BT8" s="1067">
        <v>0</v>
      </c>
      <c r="BU8" s="1068"/>
      <c r="BV8" s="1069"/>
      <c r="BW8" s="1070"/>
      <c r="BX8" s="1067">
        <v>0</v>
      </c>
      <c r="BY8" s="1068"/>
      <c r="BZ8" s="1069"/>
      <c r="CA8" s="1070"/>
      <c r="CB8" s="1067">
        <v>0</v>
      </c>
      <c r="CC8" s="1068"/>
      <c r="CD8" s="1069"/>
      <c r="CE8" s="1070"/>
      <c r="CF8" s="1067">
        <v>0</v>
      </c>
      <c r="CG8" s="1068"/>
      <c r="CH8" s="1069"/>
      <c r="CI8" s="1070"/>
      <c r="CJ8" s="1356"/>
      <c r="CK8" s="1356"/>
      <c r="CL8" s="1357"/>
      <c r="CM8" s="1357"/>
      <c r="CN8" s="1356"/>
      <c r="CO8" s="1086"/>
      <c r="CP8" s="1082"/>
      <c r="CQ8" s="1082"/>
      <c r="CR8" s="1082"/>
      <c r="CS8" s="1082"/>
      <c r="CT8" s="1082"/>
      <c r="CU8" s="1082"/>
      <c r="CV8" s="1089"/>
      <c r="CW8" s="1089"/>
      <c r="CX8" s="1089"/>
      <c r="CY8" s="1089"/>
      <c r="CZ8" s="1089"/>
      <c r="DA8" s="1089"/>
      <c r="DB8" s="1089"/>
      <c r="DC8" s="1089"/>
      <c r="DD8" s="1089"/>
      <c r="DE8" s="1089"/>
      <c r="DF8" s="1089"/>
      <c r="DH8" s="1351">
        <v>0.94050426265191367</v>
      </c>
      <c r="DI8" s="1350" t="s">
        <v>429</v>
      </c>
    </row>
    <row r="9" spans="1:113" outlineLevel="1">
      <c r="A9" s="1045">
        <v>32090</v>
      </c>
      <c r="B9" s="1059"/>
      <c r="C9" s="1060"/>
      <c r="D9" s="1061" t="s">
        <v>352</v>
      </c>
      <c r="E9" s="1062">
        <v>0</v>
      </c>
      <c r="F9" s="1063" t="s">
        <v>3550</v>
      </c>
      <c r="G9" s="1064" t="s">
        <v>1512</v>
      </c>
      <c r="H9" s="1065" t="s">
        <v>352</v>
      </c>
      <c r="I9" s="1065" t="s">
        <v>352</v>
      </c>
      <c r="J9" s="1066">
        <v>0</v>
      </c>
      <c r="K9" s="1064" t="s">
        <v>605</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J9" s="1067">
        <v>0</v>
      </c>
      <c r="AK9" s="1068"/>
      <c r="AL9" s="1069"/>
      <c r="AM9" s="1070"/>
      <c r="AN9" s="1067">
        <v>0</v>
      </c>
      <c r="AO9" s="1068"/>
      <c r="AP9" s="1069"/>
      <c r="AQ9" s="1070"/>
      <c r="AR9" s="1067">
        <v>0</v>
      </c>
      <c r="AS9" s="1068"/>
      <c r="AT9" s="1069"/>
      <c r="AU9" s="1070"/>
      <c r="AV9" s="1067">
        <v>0</v>
      </c>
      <c r="AW9" s="1068"/>
      <c r="AX9" s="1069"/>
      <c r="AY9" s="1070"/>
      <c r="AZ9" s="1067">
        <v>0</v>
      </c>
      <c r="BA9" s="1068"/>
      <c r="BB9" s="1069"/>
      <c r="BC9" s="1070"/>
      <c r="BD9" s="1067">
        <v>0</v>
      </c>
      <c r="BE9" s="1068"/>
      <c r="BF9" s="1069"/>
      <c r="BG9" s="1070"/>
      <c r="BH9" s="1067">
        <v>0</v>
      </c>
      <c r="BI9" s="1068"/>
      <c r="BJ9" s="1069"/>
      <c r="BK9" s="1070"/>
      <c r="BL9" s="1067">
        <v>0</v>
      </c>
      <c r="BM9" s="1068"/>
      <c r="BN9" s="1069"/>
      <c r="BO9" s="1070"/>
      <c r="BP9" s="1067">
        <v>0</v>
      </c>
      <c r="BQ9" s="1068"/>
      <c r="BR9" s="1069"/>
      <c r="BS9" s="1070"/>
      <c r="BT9" s="1067">
        <v>0</v>
      </c>
      <c r="BU9" s="1068"/>
      <c r="BV9" s="1069"/>
      <c r="BW9" s="1070"/>
      <c r="BX9" s="1067">
        <v>0</v>
      </c>
      <c r="BY9" s="1068"/>
      <c r="BZ9" s="1069"/>
      <c r="CA9" s="1070"/>
      <c r="CB9" s="1067">
        <v>0</v>
      </c>
      <c r="CC9" s="1068"/>
      <c r="CD9" s="1069"/>
      <c r="CE9" s="1070"/>
      <c r="CF9" s="1067">
        <v>0</v>
      </c>
      <c r="CG9" s="1068"/>
      <c r="CH9" s="1069"/>
      <c r="CI9" s="1070"/>
      <c r="CJ9" s="1356"/>
      <c r="CK9" s="1356"/>
      <c r="CL9" s="1357"/>
      <c r="CM9" s="1357"/>
      <c r="CN9" s="1356"/>
      <c r="CO9" s="1086"/>
      <c r="CP9" s="1082"/>
      <c r="CQ9" s="1082"/>
      <c r="CR9" s="1082"/>
      <c r="CS9" s="1082"/>
      <c r="CT9" s="1082"/>
      <c r="CU9" s="1082"/>
      <c r="CV9" s="1089"/>
      <c r="CW9" s="1089"/>
      <c r="CX9" s="1089"/>
      <c r="CY9" s="1089"/>
      <c r="CZ9" s="1089"/>
      <c r="DA9" s="1089"/>
      <c r="DB9" s="1089"/>
      <c r="DC9" s="1089"/>
      <c r="DD9" s="1089"/>
      <c r="DE9" s="1089"/>
      <c r="DF9" s="1089"/>
      <c r="DH9" s="1351">
        <v>0.33025641025641028</v>
      </c>
      <c r="DI9" s="1350" t="s">
        <v>152</v>
      </c>
    </row>
    <row r="10" spans="1:113" outlineLevel="1">
      <c r="A10" s="1045">
        <v>32092</v>
      </c>
      <c r="B10" s="1059"/>
      <c r="C10" s="1060"/>
      <c r="D10" s="1061" t="s">
        <v>352</v>
      </c>
      <c r="E10" s="1062">
        <v>0</v>
      </c>
      <c r="F10" s="1063" t="s">
        <v>3550</v>
      </c>
      <c r="G10" s="1064" t="s">
        <v>433</v>
      </c>
      <c r="H10" s="1065" t="s">
        <v>352</v>
      </c>
      <c r="I10" s="1065" t="s">
        <v>352</v>
      </c>
      <c r="J10" s="1066">
        <v>0</v>
      </c>
      <c r="K10" s="1064" t="s">
        <v>605</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J10" s="1067">
        <v>0</v>
      </c>
      <c r="AK10" s="1068"/>
      <c r="AL10" s="1069"/>
      <c r="AM10" s="1070"/>
      <c r="AN10" s="1067">
        <v>0</v>
      </c>
      <c r="AO10" s="1068"/>
      <c r="AP10" s="1069"/>
      <c r="AQ10" s="1070"/>
      <c r="AR10" s="1067">
        <v>0</v>
      </c>
      <c r="AS10" s="1068"/>
      <c r="AT10" s="1069"/>
      <c r="AU10" s="1070"/>
      <c r="AV10" s="1067">
        <v>0</v>
      </c>
      <c r="AW10" s="1068"/>
      <c r="AX10" s="1069"/>
      <c r="AY10" s="1070"/>
      <c r="AZ10" s="1067">
        <v>0</v>
      </c>
      <c r="BA10" s="1068"/>
      <c r="BB10" s="1069"/>
      <c r="BC10" s="1070"/>
      <c r="BD10" s="1067">
        <v>0</v>
      </c>
      <c r="BE10" s="1068"/>
      <c r="BF10" s="1069"/>
      <c r="BG10" s="1070"/>
      <c r="BH10" s="1067">
        <v>0</v>
      </c>
      <c r="BI10" s="1068"/>
      <c r="BJ10" s="1069"/>
      <c r="BK10" s="1070"/>
      <c r="BL10" s="1067">
        <v>0</v>
      </c>
      <c r="BM10" s="1068"/>
      <c r="BN10" s="1069"/>
      <c r="BO10" s="1070"/>
      <c r="BP10" s="1067">
        <v>0</v>
      </c>
      <c r="BQ10" s="1068"/>
      <c r="BR10" s="1069"/>
      <c r="BS10" s="1070"/>
      <c r="BT10" s="1067">
        <v>0</v>
      </c>
      <c r="BU10" s="1068"/>
      <c r="BV10" s="1069"/>
      <c r="BW10" s="1070"/>
      <c r="BX10" s="1067">
        <v>0</v>
      </c>
      <c r="BY10" s="1068"/>
      <c r="BZ10" s="1069"/>
      <c r="CA10" s="1070"/>
      <c r="CB10" s="1067">
        <v>0</v>
      </c>
      <c r="CC10" s="1068"/>
      <c r="CD10" s="1069"/>
      <c r="CE10" s="1070"/>
      <c r="CF10" s="1067">
        <v>0</v>
      </c>
      <c r="CG10" s="1068"/>
      <c r="CH10" s="1069"/>
      <c r="CI10" s="1070"/>
      <c r="CJ10" s="1356"/>
      <c r="CK10" s="1356"/>
      <c r="CL10" s="1357"/>
      <c r="CM10" s="1357"/>
      <c r="CN10" s="1356"/>
      <c r="CO10" s="1086"/>
      <c r="CP10" s="1082"/>
      <c r="CQ10" s="1082"/>
      <c r="CR10" s="1082"/>
      <c r="CS10" s="1082"/>
      <c r="CT10" s="1082"/>
      <c r="CU10" s="1082"/>
      <c r="CV10" s="1089"/>
      <c r="CW10" s="1089"/>
      <c r="CX10" s="1089"/>
      <c r="CY10" s="1089"/>
      <c r="CZ10" s="1089"/>
      <c r="DA10" s="1089"/>
      <c r="DB10" s="1089"/>
      <c r="DC10" s="1089"/>
      <c r="DD10" s="1089"/>
      <c r="DE10" s="1089"/>
      <c r="DF10" s="1089"/>
      <c r="DH10" s="1351">
        <v>2.358974358974358E-2</v>
      </c>
      <c r="DI10" s="1350" t="s">
        <v>399</v>
      </c>
    </row>
    <row r="11" spans="1:113" outlineLevel="1">
      <c r="A11" s="1045">
        <v>32094</v>
      </c>
      <c r="B11" s="1059"/>
      <c r="C11" s="1060"/>
      <c r="D11" s="1061" t="s">
        <v>352</v>
      </c>
      <c r="E11" s="1062">
        <v>0</v>
      </c>
      <c r="F11" s="1063" t="s">
        <v>3550</v>
      </c>
      <c r="G11" s="1064" t="s">
        <v>1513</v>
      </c>
      <c r="H11" s="1065" t="s">
        <v>352</v>
      </c>
      <c r="I11" s="1065" t="s">
        <v>352</v>
      </c>
      <c r="J11" s="1066">
        <v>0</v>
      </c>
      <c r="K11" s="1064" t="s">
        <v>605</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J11" s="1067">
        <v>0</v>
      </c>
      <c r="AK11" s="1068"/>
      <c r="AL11" s="1069"/>
      <c r="AM11" s="1070"/>
      <c r="AN11" s="1067">
        <v>0</v>
      </c>
      <c r="AO11" s="1068"/>
      <c r="AP11" s="1069"/>
      <c r="AQ11" s="1070"/>
      <c r="AR11" s="1067">
        <v>0</v>
      </c>
      <c r="AS11" s="1068"/>
      <c r="AT11" s="1069"/>
      <c r="AU11" s="1070"/>
      <c r="AV11" s="1067">
        <v>0</v>
      </c>
      <c r="AW11" s="1068"/>
      <c r="AX11" s="1069"/>
      <c r="AY11" s="1070"/>
      <c r="AZ11" s="1067">
        <v>0</v>
      </c>
      <c r="BA11" s="1068"/>
      <c r="BB11" s="1069"/>
      <c r="BC11" s="1070"/>
      <c r="BD11" s="1067">
        <v>0</v>
      </c>
      <c r="BE11" s="1068"/>
      <c r="BF11" s="1069"/>
      <c r="BG11" s="1070"/>
      <c r="BH11" s="1067">
        <v>0</v>
      </c>
      <c r="BI11" s="1068"/>
      <c r="BJ11" s="1069"/>
      <c r="BK11" s="1070"/>
      <c r="BL11" s="1067">
        <v>0</v>
      </c>
      <c r="BM11" s="1068"/>
      <c r="BN11" s="1069"/>
      <c r="BO11" s="1070"/>
      <c r="BP11" s="1067">
        <v>0</v>
      </c>
      <c r="BQ11" s="1068"/>
      <c r="BR11" s="1069"/>
      <c r="BS11" s="1070"/>
      <c r="BT11" s="1067">
        <v>0</v>
      </c>
      <c r="BU11" s="1068"/>
      <c r="BV11" s="1069"/>
      <c r="BW11" s="1070"/>
      <c r="BX11" s="1067">
        <v>0</v>
      </c>
      <c r="BY11" s="1068"/>
      <c r="BZ11" s="1069"/>
      <c r="CA11" s="1070"/>
      <c r="CB11" s="1067">
        <v>0</v>
      </c>
      <c r="CC11" s="1068"/>
      <c r="CD11" s="1069"/>
      <c r="CE11" s="1070"/>
      <c r="CF11" s="1067">
        <v>0</v>
      </c>
      <c r="CG11" s="1068"/>
      <c r="CH11" s="1069"/>
      <c r="CI11" s="1070"/>
      <c r="CJ11" s="1356"/>
      <c r="CK11" s="1356"/>
      <c r="CL11" s="1357"/>
      <c r="CM11" s="1357"/>
      <c r="CN11" s="1356"/>
      <c r="CO11" s="1086"/>
      <c r="CP11" s="1082"/>
      <c r="CQ11" s="1082"/>
      <c r="CR11" s="1082"/>
      <c r="CS11" s="1082"/>
      <c r="CT11" s="1082"/>
      <c r="CU11" s="1082"/>
      <c r="CV11" s="1089"/>
      <c r="CW11" s="1089"/>
      <c r="CX11" s="1089"/>
      <c r="CY11" s="1089"/>
      <c r="CZ11" s="1089"/>
      <c r="DA11" s="1089"/>
      <c r="DB11" s="1089"/>
      <c r="DC11" s="1089"/>
      <c r="DD11" s="1089"/>
      <c r="DE11" s="1089"/>
      <c r="DF11" s="1089"/>
    </row>
    <row r="12" spans="1:113" outlineLevel="1">
      <c r="A12" s="1045">
        <v>32095</v>
      </c>
      <c r="B12" s="1059"/>
      <c r="C12" s="1060"/>
      <c r="D12" s="1061" t="s">
        <v>352</v>
      </c>
      <c r="E12" s="1062">
        <v>0</v>
      </c>
      <c r="F12" s="1063" t="s">
        <v>3550</v>
      </c>
      <c r="G12" s="1064" t="s">
        <v>435</v>
      </c>
      <c r="H12" s="1065" t="s">
        <v>352</v>
      </c>
      <c r="I12" s="1065" t="s">
        <v>352</v>
      </c>
      <c r="J12" s="1066">
        <v>0</v>
      </c>
      <c r="K12" s="1064" t="s">
        <v>605</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J12" s="1067">
        <v>0</v>
      </c>
      <c r="AK12" s="1068"/>
      <c r="AL12" s="1069"/>
      <c r="AM12" s="1070"/>
      <c r="AN12" s="1067">
        <v>0</v>
      </c>
      <c r="AO12" s="1068"/>
      <c r="AP12" s="1069"/>
      <c r="AQ12" s="1070"/>
      <c r="AR12" s="1067">
        <v>0</v>
      </c>
      <c r="AS12" s="1068"/>
      <c r="AT12" s="1069"/>
      <c r="AU12" s="1070"/>
      <c r="AV12" s="1067">
        <v>0</v>
      </c>
      <c r="AW12" s="1068"/>
      <c r="AX12" s="1069"/>
      <c r="AY12" s="1070"/>
      <c r="AZ12" s="1067">
        <v>0</v>
      </c>
      <c r="BA12" s="1068"/>
      <c r="BB12" s="1069"/>
      <c r="BC12" s="1070"/>
      <c r="BD12" s="1067">
        <v>0</v>
      </c>
      <c r="BE12" s="1068"/>
      <c r="BF12" s="1069"/>
      <c r="BG12" s="1070"/>
      <c r="BH12" s="1067">
        <v>0</v>
      </c>
      <c r="BI12" s="1068"/>
      <c r="BJ12" s="1069"/>
      <c r="BK12" s="1070"/>
      <c r="BL12" s="1067">
        <v>0</v>
      </c>
      <c r="BM12" s="1068"/>
      <c r="BN12" s="1069"/>
      <c r="BO12" s="1070"/>
      <c r="BP12" s="1067">
        <v>0</v>
      </c>
      <c r="BQ12" s="1068"/>
      <c r="BR12" s="1069"/>
      <c r="BS12" s="1070"/>
      <c r="BT12" s="1067">
        <v>0</v>
      </c>
      <c r="BU12" s="1068"/>
      <c r="BV12" s="1069"/>
      <c r="BW12" s="1070"/>
      <c r="BX12" s="1067">
        <v>0</v>
      </c>
      <c r="BY12" s="1068"/>
      <c r="BZ12" s="1069"/>
      <c r="CA12" s="1070"/>
      <c r="CB12" s="1067">
        <v>0</v>
      </c>
      <c r="CC12" s="1068"/>
      <c r="CD12" s="1069"/>
      <c r="CE12" s="1070"/>
      <c r="CF12" s="1067">
        <v>0</v>
      </c>
      <c r="CG12" s="1068"/>
      <c r="CH12" s="1069"/>
      <c r="CI12" s="1070"/>
      <c r="CJ12" s="1356"/>
      <c r="CK12" s="1356"/>
      <c r="CL12" s="1357"/>
      <c r="CM12" s="1357"/>
      <c r="CN12" s="1356"/>
      <c r="CO12" s="1086"/>
      <c r="CP12" s="1082"/>
      <c r="CQ12" s="1082"/>
      <c r="CR12" s="1082"/>
      <c r="CS12" s="1082"/>
      <c r="CT12" s="1082"/>
      <c r="CU12" s="1082"/>
      <c r="CV12" s="1089"/>
      <c r="CW12" s="1089"/>
      <c r="CX12" s="1089"/>
      <c r="CY12" s="1089"/>
      <c r="CZ12" s="1089"/>
      <c r="DA12" s="1089"/>
      <c r="DB12" s="1089"/>
      <c r="DC12" s="1089"/>
      <c r="DD12" s="1089"/>
      <c r="DE12" s="1089"/>
      <c r="DF12" s="1089"/>
    </row>
    <row r="13" spans="1:113" outlineLevel="1">
      <c r="A13" s="1045">
        <v>32091</v>
      </c>
      <c r="B13" s="1059"/>
      <c r="C13" s="1060"/>
      <c r="D13" s="1061" t="s">
        <v>352</v>
      </c>
      <c r="E13" s="1062">
        <v>0</v>
      </c>
      <c r="F13" s="1063" t="s">
        <v>3550</v>
      </c>
      <c r="G13" s="1064" t="s">
        <v>191</v>
      </c>
      <c r="H13" s="1065" t="s">
        <v>352</v>
      </c>
      <c r="I13" s="1065" t="s">
        <v>352</v>
      </c>
      <c r="J13" s="1066">
        <v>0</v>
      </c>
      <c r="K13" s="1064" t="s">
        <v>605</v>
      </c>
      <c r="L13" s="1067">
        <v>0</v>
      </c>
      <c r="M13" s="1068"/>
      <c r="N13" s="1069"/>
      <c r="O13" s="1070"/>
      <c r="P13" s="1067">
        <v>0</v>
      </c>
      <c r="Q13" s="1068"/>
      <c r="R13" s="1069"/>
      <c r="S13" s="1070"/>
      <c r="T13" s="1067">
        <v>0</v>
      </c>
      <c r="U13" s="1068"/>
      <c r="V13" s="1069"/>
      <c r="W13" s="1070"/>
      <c r="X13" s="1067">
        <v>0</v>
      </c>
      <c r="Y13" s="1068"/>
      <c r="Z13" s="1069"/>
      <c r="AA13" s="1070"/>
      <c r="AB13" s="1067">
        <v>0</v>
      </c>
      <c r="AC13" s="1068"/>
      <c r="AD13" s="1069"/>
      <c r="AE13" s="1070"/>
      <c r="AF13" s="1067">
        <v>0</v>
      </c>
      <c r="AG13" s="1068"/>
      <c r="AH13" s="1069"/>
      <c r="AI13" s="1070"/>
      <c r="AJ13" s="1067">
        <v>1</v>
      </c>
      <c r="AK13" s="1068"/>
      <c r="AL13" s="1069"/>
      <c r="AM13" s="1070"/>
      <c r="AN13" s="1067">
        <v>0</v>
      </c>
      <c r="AO13" s="1068"/>
      <c r="AP13" s="1069"/>
      <c r="AQ13" s="1070"/>
      <c r="AR13" s="1067">
        <v>0</v>
      </c>
      <c r="AS13" s="1068"/>
      <c r="AT13" s="1069"/>
      <c r="AU13" s="1070"/>
      <c r="AV13" s="1067">
        <v>0</v>
      </c>
      <c r="AW13" s="1068"/>
      <c r="AX13" s="1069"/>
      <c r="AY13" s="1070"/>
      <c r="AZ13" s="1067">
        <v>0</v>
      </c>
      <c r="BA13" s="1068"/>
      <c r="BB13" s="1069"/>
      <c r="BC13" s="1070"/>
      <c r="BD13" s="1067">
        <v>0</v>
      </c>
      <c r="BE13" s="1068"/>
      <c r="BF13" s="1069"/>
      <c r="BG13" s="1070"/>
      <c r="BH13" s="1067">
        <v>0</v>
      </c>
      <c r="BI13" s="1068"/>
      <c r="BJ13" s="1069"/>
      <c r="BK13" s="1070"/>
      <c r="BL13" s="1067">
        <v>0</v>
      </c>
      <c r="BM13" s="1068"/>
      <c r="BN13" s="1069"/>
      <c r="BO13" s="1070"/>
      <c r="BP13" s="1067">
        <v>0</v>
      </c>
      <c r="BQ13" s="1068"/>
      <c r="BR13" s="1069"/>
      <c r="BS13" s="1070"/>
      <c r="BT13" s="1067">
        <v>0</v>
      </c>
      <c r="BU13" s="1068"/>
      <c r="BV13" s="1069"/>
      <c r="BW13" s="1070"/>
      <c r="BX13" s="1067">
        <v>0</v>
      </c>
      <c r="BY13" s="1068"/>
      <c r="BZ13" s="1069"/>
      <c r="CA13" s="1070"/>
      <c r="CB13" s="1067">
        <v>0</v>
      </c>
      <c r="CC13" s="1068"/>
      <c r="CD13" s="1069"/>
      <c r="CE13" s="1070"/>
      <c r="CF13" s="1067">
        <v>0</v>
      </c>
      <c r="CG13" s="1068"/>
      <c r="CH13" s="1069"/>
      <c r="CI13" s="1070"/>
      <c r="CJ13" s="1356"/>
      <c r="CK13" s="1356"/>
      <c r="CL13" s="1357"/>
      <c r="CM13" s="1357"/>
      <c r="CN13" s="1356"/>
      <c r="CO13" s="1086"/>
      <c r="CP13" s="1082"/>
      <c r="CQ13" s="1082"/>
      <c r="CR13" s="1082"/>
      <c r="CS13" s="1082"/>
      <c r="CT13" s="1082"/>
      <c r="CU13" s="1082"/>
      <c r="CV13" s="1089"/>
      <c r="CW13" s="1089"/>
      <c r="CX13" s="1089"/>
      <c r="CY13" s="1089"/>
      <c r="CZ13" s="1089"/>
      <c r="DA13" s="1089"/>
      <c r="DB13" s="1089"/>
      <c r="DC13" s="1089"/>
      <c r="DD13" s="1089"/>
      <c r="DE13" s="1089"/>
      <c r="DF13" s="1089"/>
    </row>
    <row r="14" spans="1:113" outlineLevel="1">
      <c r="A14" s="1045">
        <v>32097</v>
      </c>
      <c r="B14" s="1059"/>
      <c r="C14" s="1060"/>
      <c r="D14" s="1061" t="s">
        <v>352</v>
      </c>
      <c r="E14" s="1062">
        <v>0</v>
      </c>
      <c r="F14" s="1063" t="s">
        <v>3550</v>
      </c>
      <c r="G14" s="1064" t="s">
        <v>1514</v>
      </c>
      <c r="H14" s="1065" t="s">
        <v>352</v>
      </c>
      <c r="I14" s="1065" t="s">
        <v>352</v>
      </c>
      <c r="J14" s="1066">
        <v>0</v>
      </c>
      <c r="K14" s="1064" t="s">
        <v>605</v>
      </c>
      <c r="L14" s="1067">
        <v>0</v>
      </c>
      <c r="M14" s="1068"/>
      <c r="N14" s="1069"/>
      <c r="O14" s="1070"/>
      <c r="P14" s="1067">
        <v>0</v>
      </c>
      <c r="Q14" s="1068"/>
      <c r="R14" s="1069"/>
      <c r="S14" s="1070"/>
      <c r="T14" s="1067">
        <v>0</v>
      </c>
      <c r="U14" s="1068"/>
      <c r="V14" s="1069"/>
      <c r="W14" s="1070"/>
      <c r="X14" s="1067">
        <v>0</v>
      </c>
      <c r="Y14" s="1068"/>
      <c r="Z14" s="1069"/>
      <c r="AA14" s="1070"/>
      <c r="AB14" s="1067">
        <v>0</v>
      </c>
      <c r="AC14" s="1068"/>
      <c r="AD14" s="1069"/>
      <c r="AE14" s="1070"/>
      <c r="AF14" s="1067">
        <v>0</v>
      </c>
      <c r="AG14" s="1068"/>
      <c r="AH14" s="1069"/>
      <c r="AI14" s="1070"/>
      <c r="AJ14" s="1067">
        <v>0</v>
      </c>
      <c r="AK14" s="1068"/>
      <c r="AL14" s="1069"/>
      <c r="AM14" s="1070"/>
      <c r="AN14" s="1067">
        <v>1</v>
      </c>
      <c r="AO14" s="1068"/>
      <c r="AP14" s="1069"/>
      <c r="AQ14" s="1070"/>
      <c r="AR14" s="1067">
        <v>0</v>
      </c>
      <c r="AS14" s="1068"/>
      <c r="AT14" s="1069"/>
      <c r="AU14" s="1070"/>
      <c r="AV14" s="1067">
        <v>0</v>
      </c>
      <c r="AW14" s="1068"/>
      <c r="AX14" s="1069"/>
      <c r="AY14" s="1070"/>
      <c r="AZ14" s="1067">
        <v>0</v>
      </c>
      <c r="BA14" s="1068"/>
      <c r="BB14" s="1069"/>
      <c r="BC14" s="1070"/>
      <c r="BD14" s="1067">
        <v>0</v>
      </c>
      <c r="BE14" s="1068"/>
      <c r="BF14" s="1069"/>
      <c r="BG14" s="1070"/>
      <c r="BH14" s="1067">
        <v>0</v>
      </c>
      <c r="BI14" s="1068"/>
      <c r="BJ14" s="1069"/>
      <c r="BK14" s="1070"/>
      <c r="BL14" s="1067">
        <v>0</v>
      </c>
      <c r="BM14" s="1068"/>
      <c r="BN14" s="1069"/>
      <c r="BO14" s="1070"/>
      <c r="BP14" s="1067">
        <v>0</v>
      </c>
      <c r="BQ14" s="1068"/>
      <c r="BR14" s="1069"/>
      <c r="BS14" s="1070"/>
      <c r="BT14" s="1067">
        <v>0</v>
      </c>
      <c r="BU14" s="1068"/>
      <c r="BV14" s="1069"/>
      <c r="BW14" s="1070"/>
      <c r="BX14" s="1067">
        <v>0</v>
      </c>
      <c r="BY14" s="1068"/>
      <c r="BZ14" s="1069"/>
      <c r="CA14" s="1070"/>
      <c r="CB14" s="1067">
        <v>0</v>
      </c>
      <c r="CC14" s="1068"/>
      <c r="CD14" s="1069"/>
      <c r="CE14" s="1070"/>
      <c r="CF14" s="1067">
        <v>0</v>
      </c>
      <c r="CG14" s="1068"/>
      <c r="CH14" s="1069"/>
      <c r="CI14" s="1070"/>
      <c r="CJ14" s="1356"/>
      <c r="CK14" s="1356"/>
      <c r="CL14" s="1357"/>
      <c r="CM14" s="1357"/>
      <c r="CN14" s="1356"/>
      <c r="CO14" s="1086"/>
      <c r="CP14" s="1082"/>
      <c r="CQ14" s="1082"/>
      <c r="CR14" s="1082"/>
      <c r="CS14" s="1082"/>
      <c r="CT14" s="1082"/>
      <c r="CU14" s="1082"/>
      <c r="CV14" s="1089"/>
      <c r="CW14" s="1089"/>
      <c r="CX14" s="1089"/>
      <c r="CY14" s="1089"/>
      <c r="CZ14" s="1089"/>
      <c r="DA14" s="1089"/>
      <c r="DB14" s="1089"/>
      <c r="DC14" s="1089"/>
      <c r="DD14" s="1089"/>
      <c r="DE14" s="1089"/>
      <c r="DF14" s="1089"/>
    </row>
    <row r="15" spans="1:113" outlineLevel="1">
      <c r="A15" s="1045">
        <v>32099</v>
      </c>
      <c r="B15" s="1059"/>
      <c r="C15" s="1060"/>
      <c r="D15" s="1061" t="s">
        <v>352</v>
      </c>
      <c r="E15" s="1062">
        <v>0</v>
      </c>
      <c r="F15" s="1063" t="s">
        <v>3550</v>
      </c>
      <c r="G15" s="1064" t="s">
        <v>1515</v>
      </c>
      <c r="H15" s="1065" t="s">
        <v>352</v>
      </c>
      <c r="I15" s="1065" t="s">
        <v>352</v>
      </c>
      <c r="J15" s="1066">
        <v>0</v>
      </c>
      <c r="K15" s="1064" t="s">
        <v>605</v>
      </c>
      <c r="L15" s="1067">
        <v>0</v>
      </c>
      <c r="M15" s="1068"/>
      <c r="N15" s="1069"/>
      <c r="O15" s="1070"/>
      <c r="P15" s="1067">
        <v>0</v>
      </c>
      <c r="Q15" s="1068"/>
      <c r="R15" s="1069"/>
      <c r="S15" s="1070"/>
      <c r="T15" s="1067">
        <v>0</v>
      </c>
      <c r="U15" s="1068"/>
      <c r="V15" s="1069"/>
      <c r="W15" s="1070"/>
      <c r="X15" s="1067">
        <v>0</v>
      </c>
      <c r="Y15" s="1068"/>
      <c r="Z15" s="1069"/>
      <c r="AA15" s="1070"/>
      <c r="AB15" s="1067">
        <v>0</v>
      </c>
      <c r="AC15" s="1068"/>
      <c r="AD15" s="1069"/>
      <c r="AE15" s="1070"/>
      <c r="AF15" s="1067">
        <v>0</v>
      </c>
      <c r="AG15" s="1068"/>
      <c r="AH15" s="1069"/>
      <c r="AI15" s="1070"/>
      <c r="AJ15" s="1067">
        <v>0</v>
      </c>
      <c r="AK15" s="1068"/>
      <c r="AL15" s="1069"/>
      <c r="AM15" s="1070"/>
      <c r="AN15" s="1067">
        <v>0</v>
      </c>
      <c r="AO15" s="1068"/>
      <c r="AP15" s="1069"/>
      <c r="AQ15" s="1070"/>
      <c r="AR15" s="1067">
        <v>1</v>
      </c>
      <c r="AS15" s="1068"/>
      <c r="AT15" s="1069"/>
      <c r="AU15" s="1070"/>
      <c r="AV15" s="1067">
        <v>0</v>
      </c>
      <c r="AW15" s="1068"/>
      <c r="AX15" s="1069"/>
      <c r="AY15" s="1070"/>
      <c r="AZ15" s="1067">
        <v>0</v>
      </c>
      <c r="BA15" s="1068"/>
      <c r="BB15" s="1069"/>
      <c r="BC15" s="1070"/>
      <c r="BD15" s="1067">
        <v>0</v>
      </c>
      <c r="BE15" s="1068"/>
      <c r="BF15" s="1069"/>
      <c r="BG15" s="1070"/>
      <c r="BH15" s="1067">
        <v>0</v>
      </c>
      <c r="BI15" s="1068"/>
      <c r="BJ15" s="1069"/>
      <c r="BK15" s="1070"/>
      <c r="BL15" s="1067">
        <v>0</v>
      </c>
      <c r="BM15" s="1068"/>
      <c r="BN15" s="1069"/>
      <c r="BO15" s="1070"/>
      <c r="BP15" s="1067">
        <v>0</v>
      </c>
      <c r="BQ15" s="1068"/>
      <c r="BR15" s="1069"/>
      <c r="BS15" s="1070"/>
      <c r="BT15" s="1067">
        <v>0</v>
      </c>
      <c r="BU15" s="1068"/>
      <c r="BV15" s="1069"/>
      <c r="BW15" s="1070"/>
      <c r="BX15" s="1067">
        <v>0</v>
      </c>
      <c r="BY15" s="1068"/>
      <c r="BZ15" s="1069"/>
      <c r="CA15" s="1070"/>
      <c r="CB15" s="1067">
        <v>0</v>
      </c>
      <c r="CC15" s="1068"/>
      <c r="CD15" s="1069"/>
      <c r="CE15" s="1070"/>
      <c r="CF15" s="1067">
        <v>0</v>
      </c>
      <c r="CG15" s="1068"/>
      <c r="CH15" s="1069"/>
      <c r="CI15" s="1070"/>
      <c r="CJ15" s="1356"/>
      <c r="CK15" s="1356"/>
      <c r="CL15" s="1357"/>
      <c r="CM15" s="1357"/>
      <c r="CN15" s="1356"/>
      <c r="CO15" s="1086"/>
      <c r="CP15" s="1082"/>
      <c r="CQ15" s="1082"/>
      <c r="CR15" s="1082"/>
      <c r="CS15" s="1082"/>
      <c r="CT15" s="1082"/>
      <c r="CU15" s="1082"/>
      <c r="CV15" s="1089"/>
      <c r="CW15" s="1089"/>
      <c r="CX15" s="1089"/>
      <c r="CY15" s="1089"/>
      <c r="CZ15" s="1089"/>
      <c r="DA15" s="1089"/>
      <c r="DB15" s="1089"/>
      <c r="DC15" s="1089"/>
      <c r="DD15" s="1089"/>
      <c r="DE15" s="1089"/>
      <c r="DF15" s="1089"/>
    </row>
    <row r="16" spans="1:113" outlineLevel="1">
      <c r="A16" s="1045">
        <v>32100</v>
      </c>
      <c r="B16" s="1059"/>
      <c r="C16" s="1060"/>
      <c r="D16" s="1061" t="s">
        <v>352</v>
      </c>
      <c r="E16" s="1062">
        <v>0</v>
      </c>
      <c r="F16" s="1063" t="s">
        <v>3550</v>
      </c>
      <c r="G16" s="1064" t="s">
        <v>1516</v>
      </c>
      <c r="H16" s="1065" t="s">
        <v>352</v>
      </c>
      <c r="I16" s="1065" t="s">
        <v>352</v>
      </c>
      <c r="J16" s="1066">
        <v>0</v>
      </c>
      <c r="K16" s="1064" t="s">
        <v>605</v>
      </c>
      <c r="L16" s="1067">
        <v>0</v>
      </c>
      <c r="M16" s="1068"/>
      <c r="N16" s="1069"/>
      <c r="O16" s="1070"/>
      <c r="P16" s="1067">
        <v>0</v>
      </c>
      <c r="Q16" s="1068"/>
      <c r="R16" s="1069"/>
      <c r="S16" s="1070"/>
      <c r="T16" s="1067">
        <v>0</v>
      </c>
      <c r="U16" s="1068"/>
      <c r="V16" s="1069"/>
      <c r="W16" s="1070"/>
      <c r="X16" s="1067">
        <v>0</v>
      </c>
      <c r="Y16" s="1068"/>
      <c r="Z16" s="1069"/>
      <c r="AA16" s="1070"/>
      <c r="AB16" s="1067">
        <v>0</v>
      </c>
      <c r="AC16" s="1068"/>
      <c r="AD16" s="1069"/>
      <c r="AE16" s="1070"/>
      <c r="AF16" s="1067">
        <v>0</v>
      </c>
      <c r="AG16" s="1068"/>
      <c r="AH16" s="1069"/>
      <c r="AI16" s="1070"/>
      <c r="AJ16" s="1067">
        <v>0</v>
      </c>
      <c r="AK16" s="1068"/>
      <c r="AL16" s="1069"/>
      <c r="AM16" s="1070"/>
      <c r="AN16" s="1067">
        <v>0</v>
      </c>
      <c r="AO16" s="1068"/>
      <c r="AP16" s="1069"/>
      <c r="AQ16" s="1070"/>
      <c r="AR16" s="1067">
        <v>0</v>
      </c>
      <c r="AS16" s="1068"/>
      <c r="AT16" s="1069"/>
      <c r="AU16" s="1070"/>
      <c r="AV16" s="1067">
        <v>1</v>
      </c>
      <c r="AW16" s="1068"/>
      <c r="AX16" s="1069"/>
      <c r="AY16" s="1070"/>
      <c r="AZ16" s="1067">
        <v>0</v>
      </c>
      <c r="BA16" s="1068"/>
      <c r="BB16" s="1069"/>
      <c r="BC16" s="1070"/>
      <c r="BD16" s="1067">
        <v>0</v>
      </c>
      <c r="BE16" s="1068"/>
      <c r="BF16" s="1069"/>
      <c r="BG16" s="1070"/>
      <c r="BH16" s="1067">
        <v>0</v>
      </c>
      <c r="BI16" s="1068"/>
      <c r="BJ16" s="1069"/>
      <c r="BK16" s="1070"/>
      <c r="BL16" s="1067">
        <v>0</v>
      </c>
      <c r="BM16" s="1068"/>
      <c r="BN16" s="1069"/>
      <c r="BO16" s="1070"/>
      <c r="BP16" s="1067">
        <v>0</v>
      </c>
      <c r="BQ16" s="1068"/>
      <c r="BR16" s="1069"/>
      <c r="BS16" s="1070"/>
      <c r="BT16" s="1067">
        <v>0</v>
      </c>
      <c r="BU16" s="1068"/>
      <c r="BV16" s="1069"/>
      <c r="BW16" s="1070"/>
      <c r="BX16" s="1067">
        <v>0</v>
      </c>
      <c r="BY16" s="1068"/>
      <c r="BZ16" s="1069"/>
      <c r="CA16" s="1070"/>
      <c r="CB16" s="1067">
        <v>0</v>
      </c>
      <c r="CC16" s="1068"/>
      <c r="CD16" s="1069"/>
      <c r="CE16" s="1070"/>
      <c r="CF16" s="1067">
        <v>0</v>
      </c>
      <c r="CG16" s="1068"/>
      <c r="CH16" s="1069"/>
      <c r="CI16" s="1070"/>
      <c r="CJ16" s="1356"/>
      <c r="CK16" s="1356"/>
      <c r="CL16" s="1357"/>
      <c r="CM16" s="1357"/>
      <c r="CN16" s="1356"/>
      <c r="CO16" s="1086"/>
      <c r="CP16" s="1082"/>
      <c r="CQ16" s="1082"/>
      <c r="CR16" s="1082"/>
      <c r="CS16" s="1082"/>
      <c r="CT16" s="1082"/>
      <c r="CU16" s="1082"/>
      <c r="CV16" s="1089"/>
      <c r="CW16" s="1089"/>
      <c r="CX16" s="1089"/>
      <c r="CY16" s="1089"/>
      <c r="CZ16" s="1089"/>
      <c r="DA16" s="1089"/>
      <c r="DB16" s="1089"/>
      <c r="DC16" s="1089"/>
      <c r="DD16" s="1089"/>
      <c r="DE16" s="1089"/>
      <c r="DF16" s="1089"/>
    </row>
    <row r="17" spans="1:110">
      <c r="A17" s="1045">
        <v>32101</v>
      </c>
      <c r="B17" s="1059"/>
      <c r="C17" s="1060"/>
      <c r="D17" s="1061" t="s">
        <v>352</v>
      </c>
      <c r="E17" s="1062">
        <v>0</v>
      </c>
      <c r="F17" s="1063" t="s">
        <v>3550</v>
      </c>
      <c r="G17" s="1064" t="s">
        <v>133</v>
      </c>
      <c r="H17" s="1065" t="s">
        <v>352</v>
      </c>
      <c r="I17" s="1065" t="s">
        <v>352</v>
      </c>
      <c r="J17" s="1066">
        <v>0</v>
      </c>
      <c r="K17" s="1064" t="s">
        <v>605</v>
      </c>
      <c r="L17" s="1067">
        <v>0</v>
      </c>
      <c r="M17" s="1068"/>
      <c r="N17" s="1069"/>
      <c r="O17" s="1070"/>
      <c r="P17" s="1067">
        <v>0</v>
      </c>
      <c r="Q17" s="1068"/>
      <c r="R17" s="1069"/>
      <c r="S17" s="1070"/>
      <c r="T17" s="1067">
        <v>0</v>
      </c>
      <c r="U17" s="1068"/>
      <c r="V17" s="1069"/>
      <c r="W17" s="1070"/>
      <c r="X17" s="1067">
        <v>0</v>
      </c>
      <c r="Y17" s="1068"/>
      <c r="Z17" s="1069"/>
      <c r="AA17" s="1070"/>
      <c r="AB17" s="1067">
        <v>0</v>
      </c>
      <c r="AC17" s="1068"/>
      <c r="AD17" s="1069"/>
      <c r="AE17" s="1070"/>
      <c r="AF17" s="1067">
        <v>0</v>
      </c>
      <c r="AG17" s="1068"/>
      <c r="AH17" s="1069"/>
      <c r="AI17" s="1070"/>
      <c r="AJ17" s="1067">
        <v>0</v>
      </c>
      <c r="AK17" s="1068"/>
      <c r="AL17" s="1069"/>
      <c r="AM17" s="1070"/>
      <c r="AN17" s="1067">
        <v>0</v>
      </c>
      <c r="AO17" s="1068"/>
      <c r="AP17" s="1069"/>
      <c r="AQ17" s="1070"/>
      <c r="AR17" s="1067">
        <v>0</v>
      </c>
      <c r="AS17" s="1068"/>
      <c r="AT17" s="1069"/>
      <c r="AU17" s="1070"/>
      <c r="AV17" s="1067">
        <v>0</v>
      </c>
      <c r="AW17" s="1068"/>
      <c r="AX17" s="1069"/>
      <c r="AY17" s="1070"/>
      <c r="AZ17" s="1067">
        <v>1</v>
      </c>
      <c r="BA17" s="1068"/>
      <c r="BB17" s="1069"/>
      <c r="BC17" s="1070"/>
      <c r="BD17" s="1067">
        <v>0</v>
      </c>
      <c r="BE17" s="1068"/>
      <c r="BF17" s="1069"/>
      <c r="BG17" s="1070"/>
      <c r="BH17" s="1067">
        <v>0</v>
      </c>
      <c r="BI17" s="1068"/>
      <c r="BJ17" s="1069"/>
      <c r="BK17" s="1070"/>
      <c r="BL17" s="1067">
        <v>0</v>
      </c>
      <c r="BM17" s="1068"/>
      <c r="BN17" s="1069"/>
      <c r="BO17" s="1070"/>
      <c r="BP17" s="1067">
        <v>0</v>
      </c>
      <c r="BQ17" s="1068"/>
      <c r="BR17" s="1069"/>
      <c r="BS17" s="1070"/>
      <c r="BT17" s="1067">
        <v>0</v>
      </c>
      <c r="BU17" s="1068"/>
      <c r="BV17" s="1069"/>
      <c r="BW17" s="1070"/>
      <c r="BX17" s="1067">
        <v>0</v>
      </c>
      <c r="BY17" s="1068"/>
      <c r="BZ17" s="1069"/>
      <c r="CA17" s="1070"/>
      <c r="CB17" s="1067">
        <v>0</v>
      </c>
      <c r="CC17" s="1068"/>
      <c r="CD17" s="1069"/>
      <c r="CE17" s="1070"/>
      <c r="CF17" s="1067">
        <v>0</v>
      </c>
      <c r="CG17" s="1068"/>
      <c r="CH17" s="1069"/>
      <c r="CI17" s="1070"/>
      <c r="CJ17" s="1356"/>
      <c r="CK17" s="1356"/>
      <c r="CL17" s="1357"/>
      <c r="CM17" s="1357"/>
      <c r="CN17" s="1356"/>
      <c r="CO17" s="1086"/>
      <c r="CP17" s="1082"/>
      <c r="CQ17" s="1082"/>
      <c r="CR17" s="1082"/>
      <c r="CS17" s="1082"/>
      <c r="CT17" s="1082"/>
      <c r="CU17" s="1082"/>
      <c r="CV17" s="1089"/>
      <c r="CW17" s="1089"/>
      <c r="CX17" s="1089"/>
      <c r="CY17" s="1089"/>
      <c r="CZ17" s="1089"/>
      <c r="DA17" s="1089"/>
      <c r="DB17" s="1089"/>
      <c r="DC17" s="1089"/>
      <c r="DD17" s="1089"/>
      <c r="DE17" s="1089"/>
      <c r="DF17" s="1089"/>
    </row>
    <row r="18" spans="1:110">
      <c r="A18" s="1045">
        <v>32103</v>
      </c>
      <c r="B18" s="1059"/>
      <c r="C18" s="1060"/>
      <c r="D18" s="1061" t="s">
        <v>352</v>
      </c>
      <c r="E18" s="1062">
        <v>0</v>
      </c>
      <c r="F18" s="1063" t="s">
        <v>3550</v>
      </c>
      <c r="G18" s="1064" t="s">
        <v>1517</v>
      </c>
      <c r="H18" s="1065" t="s">
        <v>352</v>
      </c>
      <c r="I18" s="1065" t="s">
        <v>352</v>
      </c>
      <c r="J18" s="1066">
        <v>0</v>
      </c>
      <c r="K18" s="1064" t="s">
        <v>605</v>
      </c>
      <c r="L18" s="1067">
        <v>0</v>
      </c>
      <c r="M18" s="1068"/>
      <c r="N18" s="1069"/>
      <c r="O18" s="1070"/>
      <c r="P18" s="1067">
        <v>0</v>
      </c>
      <c r="Q18" s="1068"/>
      <c r="R18" s="1069"/>
      <c r="S18" s="1070"/>
      <c r="T18" s="1067">
        <v>0</v>
      </c>
      <c r="U18" s="1068"/>
      <c r="V18" s="1069"/>
      <c r="W18" s="1070"/>
      <c r="X18" s="1067">
        <v>0</v>
      </c>
      <c r="Y18" s="1068"/>
      <c r="Z18" s="1069"/>
      <c r="AA18" s="1070"/>
      <c r="AB18" s="1067">
        <v>0</v>
      </c>
      <c r="AC18" s="1068"/>
      <c r="AD18" s="1069"/>
      <c r="AE18" s="1070"/>
      <c r="AF18" s="1067">
        <v>0</v>
      </c>
      <c r="AG18" s="1068"/>
      <c r="AH18" s="1069"/>
      <c r="AI18" s="1070"/>
      <c r="AJ18" s="1067">
        <v>0</v>
      </c>
      <c r="AK18" s="1068"/>
      <c r="AL18" s="1069"/>
      <c r="AM18" s="1070"/>
      <c r="AN18" s="1067">
        <v>0</v>
      </c>
      <c r="AO18" s="1068"/>
      <c r="AP18" s="1069"/>
      <c r="AQ18" s="1070"/>
      <c r="AR18" s="1067">
        <v>0</v>
      </c>
      <c r="AS18" s="1068"/>
      <c r="AT18" s="1069"/>
      <c r="AU18" s="1070"/>
      <c r="AV18" s="1067">
        <v>0</v>
      </c>
      <c r="AW18" s="1068"/>
      <c r="AX18" s="1069"/>
      <c r="AY18" s="1070"/>
      <c r="AZ18" s="1067">
        <v>0</v>
      </c>
      <c r="BA18" s="1068"/>
      <c r="BB18" s="1069"/>
      <c r="BC18" s="1070"/>
      <c r="BD18" s="1067">
        <v>1</v>
      </c>
      <c r="BE18" s="1068"/>
      <c r="BF18" s="1069"/>
      <c r="BG18" s="1070"/>
      <c r="BH18" s="1067">
        <v>0</v>
      </c>
      <c r="BI18" s="1068"/>
      <c r="BJ18" s="1069"/>
      <c r="BK18" s="1070"/>
      <c r="BL18" s="1067">
        <v>0</v>
      </c>
      <c r="BM18" s="1068"/>
      <c r="BN18" s="1069"/>
      <c r="BO18" s="1070"/>
      <c r="BP18" s="1067">
        <v>0</v>
      </c>
      <c r="BQ18" s="1068"/>
      <c r="BR18" s="1069"/>
      <c r="BS18" s="1070"/>
      <c r="BT18" s="1067">
        <v>0</v>
      </c>
      <c r="BU18" s="1068"/>
      <c r="BV18" s="1069"/>
      <c r="BW18" s="1070"/>
      <c r="BX18" s="1067">
        <v>0</v>
      </c>
      <c r="BY18" s="1068"/>
      <c r="BZ18" s="1069"/>
      <c r="CA18" s="1070"/>
      <c r="CB18" s="1067">
        <v>0</v>
      </c>
      <c r="CC18" s="1068"/>
      <c r="CD18" s="1069"/>
      <c r="CE18" s="1070"/>
      <c r="CF18" s="1067">
        <v>0</v>
      </c>
      <c r="CG18" s="1068"/>
      <c r="CH18" s="1069"/>
      <c r="CI18" s="1070"/>
      <c r="CJ18" s="1356"/>
      <c r="CK18" s="1356"/>
      <c r="CL18" s="1357"/>
      <c r="CM18" s="1357"/>
      <c r="CN18" s="1356"/>
      <c r="CO18" s="1086"/>
      <c r="CP18" s="1082"/>
      <c r="CQ18" s="1082"/>
      <c r="CR18" s="1082"/>
      <c r="CS18" s="1082"/>
      <c r="CT18" s="1082"/>
      <c r="CU18" s="1082"/>
      <c r="CV18" s="1089"/>
      <c r="CW18" s="1089"/>
      <c r="CX18" s="1089"/>
      <c r="CY18" s="1089"/>
      <c r="CZ18" s="1089"/>
      <c r="DA18" s="1089"/>
      <c r="DB18" s="1089"/>
      <c r="DC18" s="1089"/>
      <c r="DD18" s="1089"/>
      <c r="DE18" s="1089"/>
      <c r="DF18" s="1089"/>
    </row>
    <row r="19" spans="1:110">
      <c r="A19" s="1045">
        <v>32105</v>
      </c>
      <c r="B19" s="1059"/>
      <c r="C19" s="1060"/>
      <c r="D19" s="1061" t="s">
        <v>352</v>
      </c>
      <c r="E19" s="1062">
        <v>0</v>
      </c>
      <c r="F19" s="1063" t="s">
        <v>3550</v>
      </c>
      <c r="G19" s="1064" t="s">
        <v>392</v>
      </c>
      <c r="H19" s="1065" t="s">
        <v>352</v>
      </c>
      <c r="I19" s="1065" t="s">
        <v>352</v>
      </c>
      <c r="J19" s="1066">
        <v>0</v>
      </c>
      <c r="K19" s="1064" t="s">
        <v>605</v>
      </c>
      <c r="L19" s="1067">
        <v>0</v>
      </c>
      <c r="M19" s="1068"/>
      <c r="N19" s="1069"/>
      <c r="O19" s="1070"/>
      <c r="P19" s="1067">
        <v>0</v>
      </c>
      <c r="Q19" s="1068"/>
      <c r="R19" s="1069"/>
      <c r="S19" s="1070"/>
      <c r="T19" s="1067">
        <v>0</v>
      </c>
      <c r="U19" s="1068"/>
      <c r="V19" s="1069"/>
      <c r="W19" s="1070"/>
      <c r="X19" s="1067">
        <v>0</v>
      </c>
      <c r="Y19" s="1068"/>
      <c r="Z19" s="1069"/>
      <c r="AA19" s="1070"/>
      <c r="AB19" s="1067">
        <v>0</v>
      </c>
      <c r="AC19" s="1068"/>
      <c r="AD19" s="1069"/>
      <c r="AE19" s="1070"/>
      <c r="AF19" s="1067">
        <v>0</v>
      </c>
      <c r="AG19" s="1068"/>
      <c r="AH19" s="1069"/>
      <c r="AI19" s="1070"/>
      <c r="AJ19" s="1067">
        <v>0</v>
      </c>
      <c r="AK19" s="1068"/>
      <c r="AL19" s="1069"/>
      <c r="AM19" s="1070"/>
      <c r="AN19" s="1067">
        <v>0</v>
      </c>
      <c r="AO19" s="1068"/>
      <c r="AP19" s="1069"/>
      <c r="AQ19" s="1070"/>
      <c r="AR19" s="1067">
        <v>0</v>
      </c>
      <c r="AS19" s="1068"/>
      <c r="AT19" s="1069"/>
      <c r="AU19" s="1070"/>
      <c r="AV19" s="1067">
        <v>0</v>
      </c>
      <c r="AW19" s="1068"/>
      <c r="AX19" s="1069"/>
      <c r="AY19" s="1070"/>
      <c r="AZ19" s="1067">
        <v>0</v>
      </c>
      <c r="BA19" s="1068"/>
      <c r="BB19" s="1069"/>
      <c r="BC19" s="1070"/>
      <c r="BD19" s="1067">
        <v>0</v>
      </c>
      <c r="BE19" s="1068"/>
      <c r="BF19" s="1069"/>
      <c r="BG19" s="1070"/>
      <c r="BH19" s="1067">
        <v>1</v>
      </c>
      <c r="BI19" s="1068"/>
      <c r="BJ19" s="1069"/>
      <c r="BK19" s="1070"/>
      <c r="BL19" s="1067">
        <v>0</v>
      </c>
      <c r="BM19" s="1068"/>
      <c r="BN19" s="1069"/>
      <c r="BO19" s="1070"/>
      <c r="BP19" s="1067">
        <v>0</v>
      </c>
      <c r="BQ19" s="1068"/>
      <c r="BR19" s="1069"/>
      <c r="BS19" s="1070"/>
      <c r="BT19" s="1067">
        <v>0</v>
      </c>
      <c r="BU19" s="1068"/>
      <c r="BV19" s="1069"/>
      <c r="BW19" s="1070"/>
      <c r="BX19" s="1067">
        <v>0</v>
      </c>
      <c r="BY19" s="1068"/>
      <c r="BZ19" s="1069"/>
      <c r="CA19" s="1070"/>
      <c r="CB19" s="1067">
        <v>0</v>
      </c>
      <c r="CC19" s="1068"/>
      <c r="CD19" s="1069"/>
      <c r="CE19" s="1070"/>
      <c r="CF19" s="1067">
        <v>0</v>
      </c>
      <c r="CG19" s="1068"/>
      <c r="CH19" s="1069"/>
      <c r="CI19" s="1070"/>
      <c r="CJ19" s="1356"/>
      <c r="CK19" s="1356"/>
      <c r="CL19" s="1357"/>
      <c r="CM19" s="1357"/>
      <c r="CN19" s="1356"/>
      <c r="CO19" s="1086"/>
      <c r="CP19" s="1082"/>
      <c r="CQ19" s="1082"/>
      <c r="CR19" s="1082"/>
      <c r="CS19" s="1082"/>
      <c r="CT19" s="1082"/>
      <c r="CU19" s="1082"/>
      <c r="CV19" s="1089"/>
      <c r="CW19" s="1089"/>
      <c r="CX19" s="1089"/>
      <c r="CY19" s="1089"/>
      <c r="CZ19" s="1089"/>
      <c r="DA19" s="1089"/>
      <c r="DB19" s="1089"/>
      <c r="DC19" s="1089"/>
      <c r="DD19" s="1089"/>
      <c r="DE19" s="1089"/>
      <c r="DF19" s="1089"/>
    </row>
    <row r="20" spans="1:110">
      <c r="A20" s="1045">
        <v>32106</v>
      </c>
      <c r="B20" s="1059"/>
      <c r="C20" s="1060"/>
      <c r="D20" s="1061" t="s">
        <v>352</v>
      </c>
      <c r="E20" s="1062">
        <v>0</v>
      </c>
      <c r="F20" s="1063" t="s">
        <v>3550</v>
      </c>
      <c r="G20" s="1064" t="s">
        <v>511</v>
      </c>
      <c r="H20" s="1065" t="s">
        <v>352</v>
      </c>
      <c r="I20" s="1065" t="s">
        <v>352</v>
      </c>
      <c r="J20" s="1066">
        <v>0</v>
      </c>
      <c r="K20" s="1064" t="s">
        <v>605</v>
      </c>
      <c r="L20" s="1067">
        <v>0</v>
      </c>
      <c r="M20" s="1068"/>
      <c r="N20" s="1069"/>
      <c r="O20" s="1070"/>
      <c r="P20" s="1067">
        <v>0</v>
      </c>
      <c r="Q20" s="1068"/>
      <c r="R20" s="1069"/>
      <c r="S20" s="1070"/>
      <c r="T20" s="1067">
        <v>0</v>
      </c>
      <c r="U20" s="1068"/>
      <c r="V20" s="1069"/>
      <c r="W20" s="1070"/>
      <c r="X20" s="1067">
        <v>0</v>
      </c>
      <c r="Y20" s="1068"/>
      <c r="Z20" s="1069"/>
      <c r="AA20" s="1070"/>
      <c r="AB20" s="1067">
        <v>0</v>
      </c>
      <c r="AC20" s="1068"/>
      <c r="AD20" s="1069"/>
      <c r="AE20" s="1070"/>
      <c r="AF20" s="1067">
        <v>0</v>
      </c>
      <c r="AG20" s="1068"/>
      <c r="AH20" s="1069"/>
      <c r="AI20" s="1070"/>
      <c r="AJ20" s="1067">
        <v>0</v>
      </c>
      <c r="AK20" s="1068"/>
      <c r="AL20" s="1069"/>
      <c r="AM20" s="1070"/>
      <c r="AN20" s="1067">
        <v>0</v>
      </c>
      <c r="AO20" s="1068"/>
      <c r="AP20" s="1069"/>
      <c r="AQ20" s="1070"/>
      <c r="AR20" s="1067">
        <v>0</v>
      </c>
      <c r="AS20" s="1068"/>
      <c r="AT20" s="1069"/>
      <c r="AU20" s="1070"/>
      <c r="AV20" s="1067">
        <v>0</v>
      </c>
      <c r="AW20" s="1068"/>
      <c r="AX20" s="1069"/>
      <c r="AY20" s="1070"/>
      <c r="AZ20" s="1067">
        <v>0</v>
      </c>
      <c r="BA20" s="1068"/>
      <c r="BB20" s="1069"/>
      <c r="BC20" s="1070"/>
      <c r="BD20" s="1067">
        <v>0</v>
      </c>
      <c r="BE20" s="1068"/>
      <c r="BF20" s="1069"/>
      <c r="BG20" s="1070"/>
      <c r="BH20" s="1067">
        <v>0</v>
      </c>
      <c r="BI20" s="1068"/>
      <c r="BJ20" s="1069"/>
      <c r="BK20" s="1070"/>
      <c r="BL20" s="1067">
        <v>1</v>
      </c>
      <c r="BM20" s="1068"/>
      <c r="BN20" s="1069"/>
      <c r="BO20" s="1070"/>
      <c r="BP20" s="1067">
        <v>0</v>
      </c>
      <c r="BQ20" s="1068"/>
      <c r="BR20" s="1069"/>
      <c r="BS20" s="1070"/>
      <c r="BT20" s="1067">
        <v>0</v>
      </c>
      <c r="BU20" s="1068"/>
      <c r="BV20" s="1069"/>
      <c r="BW20" s="1070"/>
      <c r="BX20" s="1067">
        <v>0</v>
      </c>
      <c r="BY20" s="1068"/>
      <c r="BZ20" s="1069"/>
      <c r="CA20" s="1070"/>
      <c r="CB20" s="1067">
        <v>0</v>
      </c>
      <c r="CC20" s="1068"/>
      <c r="CD20" s="1069"/>
      <c r="CE20" s="1070"/>
      <c r="CF20" s="1067">
        <v>0</v>
      </c>
      <c r="CG20" s="1068"/>
      <c r="CH20" s="1069"/>
      <c r="CI20" s="1070"/>
      <c r="CJ20" s="1356"/>
      <c r="CK20" s="1356"/>
      <c r="CL20" s="1357"/>
      <c r="CM20" s="1357"/>
      <c r="CN20" s="1356"/>
      <c r="CO20" s="1086"/>
      <c r="CP20" s="1082"/>
      <c r="CQ20" s="1082"/>
      <c r="CR20" s="1082"/>
      <c r="CS20" s="1082"/>
      <c r="CT20" s="1082"/>
      <c r="CU20" s="1082"/>
      <c r="CV20" s="1089"/>
      <c r="CW20" s="1089"/>
      <c r="CX20" s="1089"/>
      <c r="CY20" s="1089"/>
      <c r="CZ20" s="1089"/>
      <c r="DA20" s="1089"/>
      <c r="DB20" s="1089"/>
      <c r="DC20" s="1089"/>
      <c r="DD20" s="1089"/>
      <c r="DE20" s="1089"/>
      <c r="DF20" s="1089"/>
    </row>
    <row r="21" spans="1:110">
      <c r="A21" s="1045">
        <v>32109</v>
      </c>
      <c r="B21" s="1059"/>
      <c r="C21" s="1060"/>
      <c r="D21" s="1061" t="s">
        <v>352</v>
      </c>
      <c r="E21" s="1062">
        <v>0</v>
      </c>
      <c r="F21" s="1063" t="s">
        <v>3550</v>
      </c>
      <c r="G21" s="1064" t="s">
        <v>504</v>
      </c>
      <c r="H21" s="1065" t="s">
        <v>352</v>
      </c>
      <c r="I21" s="1065" t="s">
        <v>352</v>
      </c>
      <c r="J21" s="1066">
        <v>0</v>
      </c>
      <c r="K21" s="1064" t="s">
        <v>605</v>
      </c>
      <c r="L21" s="1067">
        <v>0</v>
      </c>
      <c r="M21" s="1068"/>
      <c r="N21" s="1069"/>
      <c r="O21" s="1070"/>
      <c r="P21" s="1067">
        <v>0</v>
      </c>
      <c r="Q21" s="1068"/>
      <c r="R21" s="1069"/>
      <c r="S21" s="1070"/>
      <c r="T21" s="1067">
        <v>0</v>
      </c>
      <c r="U21" s="1068"/>
      <c r="V21" s="1069"/>
      <c r="W21" s="1070"/>
      <c r="X21" s="1067">
        <v>0</v>
      </c>
      <c r="Y21" s="1068"/>
      <c r="Z21" s="1069"/>
      <c r="AA21" s="1070"/>
      <c r="AB21" s="1067">
        <v>0</v>
      </c>
      <c r="AC21" s="1068"/>
      <c r="AD21" s="1069"/>
      <c r="AE21" s="1070"/>
      <c r="AF21" s="1067">
        <v>0</v>
      </c>
      <c r="AG21" s="1068"/>
      <c r="AH21" s="1069"/>
      <c r="AI21" s="1070"/>
      <c r="AJ21" s="1067">
        <v>0</v>
      </c>
      <c r="AK21" s="1068"/>
      <c r="AL21" s="1069"/>
      <c r="AM21" s="1070"/>
      <c r="AN21" s="1067">
        <v>0</v>
      </c>
      <c r="AO21" s="1068"/>
      <c r="AP21" s="1069"/>
      <c r="AQ21" s="1070"/>
      <c r="AR21" s="1067">
        <v>0</v>
      </c>
      <c r="AS21" s="1068"/>
      <c r="AT21" s="1069"/>
      <c r="AU21" s="1070"/>
      <c r="AV21" s="1067">
        <v>0</v>
      </c>
      <c r="AW21" s="1068"/>
      <c r="AX21" s="1069"/>
      <c r="AY21" s="1070"/>
      <c r="AZ21" s="1067">
        <v>0</v>
      </c>
      <c r="BA21" s="1068"/>
      <c r="BB21" s="1069"/>
      <c r="BC21" s="1070"/>
      <c r="BD21" s="1067">
        <v>0</v>
      </c>
      <c r="BE21" s="1068"/>
      <c r="BF21" s="1069"/>
      <c r="BG21" s="1070"/>
      <c r="BH21" s="1067">
        <v>0</v>
      </c>
      <c r="BI21" s="1068"/>
      <c r="BJ21" s="1069"/>
      <c r="BK21" s="1070"/>
      <c r="BL21" s="1067">
        <v>0</v>
      </c>
      <c r="BM21" s="1068"/>
      <c r="BN21" s="1069"/>
      <c r="BO21" s="1070"/>
      <c r="BP21" s="1067">
        <v>1</v>
      </c>
      <c r="BQ21" s="1068"/>
      <c r="BR21" s="1069"/>
      <c r="BS21" s="1070"/>
      <c r="BT21" s="1067">
        <v>0</v>
      </c>
      <c r="BU21" s="1068"/>
      <c r="BV21" s="1069"/>
      <c r="BW21" s="1070"/>
      <c r="BX21" s="1067">
        <v>0</v>
      </c>
      <c r="BY21" s="1068"/>
      <c r="BZ21" s="1069"/>
      <c r="CA21" s="1070"/>
      <c r="CB21" s="1067">
        <v>0</v>
      </c>
      <c r="CC21" s="1068"/>
      <c r="CD21" s="1069"/>
      <c r="CE21" s="1070"/>
      <c r="CF21" s="1067">
        <v>0</v>
      </c>
      <c r="CG21" s="1068"/>
      <c r="CH21" s="1069"/>
      <c r="CI21" s="1070"/>
      <c r="CJ21" s="1356"/>
      <c r="CK21" s="1356"/>
      <c r="CL21" s="1357"/>
      <c r="CM21" s="1357"/>
      <c r="CN21" s="1356"/>
      <c r="CO21" s="1086"/>
      <c r="CP21" s="1082"/>
      <c r="CQ21" s="1082"/>
      <c r="CR21" s="1082"/>
      <c r="CS21" s="1082"/>
      <c r="CT21" s="1082"/>
      <c r="CU21" s="1082"/>
      <c r="CV21" s="1089"/>
      <c r="CW21" s="1089"/>
      <c r="CX21" s="1089"/>
      <c r="CY21" s="1089"/>
      <c r="CZ21" s="1089"/>
      <c r="DA21" s="1089"/>
      <c r="DB21" s="1089"/>
      <c r="DC21" s="1089"/>
      <c r="DD21" s="1089"/>
      <c r="DE21" s="1089"/>
      <c r="DF21" s="1089"/>
    </row>
    <row r="22" spans="1:110">
      <c r="A22" s="1045">
        <v>32093</v>
      </c>
      <c r="B22" s="1059"/>
      <c r="C22" s="1060"/>
      <c r="D22" s="1061" t="s">
        <v>352</v>
      </c>
      <c r="E22" s="1062">
        <v>0</v>
      </c>
      <c r="F22" s="1063" t="s">
        <v>3550</v>
      </c>
      <c r="G22" s="1064" t="s">
        <v>434</v>
      </c>
      <c r="H22" s="1065" t="s">
        <v>352</v>
      </c>
      <c r="I22" s="1065" t="s">
        <v>352</v>
      </c>
      <c r="J22" s="1066">
        <v>0</v>
      </c>
      <c r="K22" s="1064" t="s">
        <v>605</v>
      </c>
      <c r="L22" s="1067">
        <v>0</v>
      </c>
      <c r="M22" s="1068"/>
      <c r="N22" s="1069"/>
      <c r="O22" s="1070"/>
      <c r="P22" s="1067">
        <v>0</v>
      </c>
      <c r="Q22" s="1068"/>
      <c r="R22" s="1069"/>
      <c r="S22" s="1070"/>
      <c r="T22" s="1067">
        <v>0</v>
      </c>
      <c r="U22" s="1068"/>
      <c r="V22" s="1069"/>
      <c r="W22" s="1070"/>
      <c r="X22" s="1067">
        <v>0</v>
      </c>
      <c r="Y22" s="1068"/>
      <c r="Z22" s="1069"/>
      <c r="AA22" s="1070"/>
      <c r="AB22" s="1067">
        <v>0</v>
      </c>
      <c r="AC22" s="1068"/>
      <c r="AD22" s="1069"/>
      <c r="AE22" s="1070"/>
      <c r="AF22" s="1067">
        <v>0</v>
      </c>
      <c r="AG22" s="1068"/>
      <c r="AH22" s="1069"/>
      <c r="AI22" s="1070"/>
      <c r="AJ22" s="1067">
        <v>0</v>
      </c>
      <c r="AK22" s="1068"/>
      <c r="AL22" s="1069"/>
      <c r="AM22" s="1070"/>
      <c r="AN22" s="1067">
        <v>0</v>
      </c>
      <c r="AO22" s="1068"/>
      <c r="AP22" s="1069"/>
      <c r="AQ22" s="1070"/>
      <c r="AR22" s="1067">
        <v>0</v>
      </c>
      <c r="AS22" s="1068"/>
      <c r="AT22" s="1069"/>
      <c r="AU22" s="1070"/>
      <c r="AV22" s="1067">
        <v>0</v>
      </c>
      <c r="AW22" s="1068"/>
      <c r="AX22" s="1069"/>
      <c r="AY22" s="1070"/>
      <c r="AZ22" s="1067">
        <v>0</v>
      </c>
      <c r="BA22" s="1068"/>
      <c r="BB22" s="1069"/>
      <c r="BC22" s="1070"/>
      <c r="BD22" s="1067">
        <v>0</v>
      </c>
      <c r="BE22" s="1068"/>
      <c r="BF22" s="1069"/>
      <c r="BG22" s="1070"/>
      <c r="BH22" s="1067">
        <v>0</v>
      </c>
      <c r="BI22" s="1068"/>
      <c r="BJ22" s="1069"/>
      <c r="BK22" s="1070"/>
      <c r="BL22" s="1067">
        <v>0</v>
      </c>
      <c r="BM22" s="1068"/>
      <c r="BN22" s="1069"/>
      <c r="BO22" s="1070"/>
      <c r="BP22" s="1067">
        <v>0</v>
      </c>
      <c r="BQ22" s="1068"/>
      <c r="BR22" s="1069"/>
      <c r="BS22" s="1070"/>
      <c r="BT22" s="1067">
        <v>1</v>
      </c>
      <c r="BU22" s="1068"/>
      <c r="BV22" s="1069"/>
      <c r="BW22" s="1070"/>
      <c r="BX22" s="1067">
        <v>0</v>
      </c>
      <c r="BY22" s="1068"/>
      <c r="BZ22" s="1069"/>
      <c r="CA22" s="1070"/>
      <c r="CB22" s="1067">
        <v>0</v>
      </c>
      <c r="CC22" s="1068"/>
      <c r="CD22" s="1069"/>
      <c r="CE22" s="1070"/>
      <c r="CF22" s="1067">
        <v>0</v>
      </c>
      <c r="CG22" s="1068"/>
      <c r="CH22" s="1069"/>
      <c r="CI22" s="1070"/>
      <c r="CJ22" s="1356"/>
      <c r="CK22" s="1356"/>
      <c r="CL22" s="1357"/>
      <c r="CM22" s="1357"/>
      <c r="CN22" s="1356"/>
      <c r="CO22" s="1086"/>
      <c r="CP22" s="1082"/>
      <c r="CQ22" s="1082"/>
      <c r="CR22" s="1082"/>
      <c r="CS22" s="1082"/>
      <c r="CT22" s="1082"/>
      <c r="CU22" s="1082"/>
      <c r="CV22" s="1089"/>
      <c r="CW22" s="1089"/>
      <c r="CX22" s="1089"/>
      <c r="CY22" s="1089"/>
      <c r="CZ22" s="1089"/>
      <c r="DA22" s="1089"/>
      <c r="DB22" s="1089"/>
      <c r="DC22" s="1089"/>
      <c r="DD22" s="1089"/>
      <c r="DE22" s="1089"/>
      <c r="DF22" s="1089"/>
    </row>
    <row r="23" spans="1:110">
      <c r="A23" s="1045">
        <v>32110</v>
      </c>
      <c r="B23" s="1059"/>
      <c r="C23" s="1060"/>
      <c r="D23" s="1061" t="s">
        <v>352</v>
      </c>
      <c r="E23" s="1062">
        <v>0</v>
      </c>
      <c r="F23" s="1063" t="s">
        <v>3550</v>
      </c>
      <c r="G23" s="1064" t="s">
        <v>440</v>
      </c>
      <c r="H23" s="1065" t="s">
        <v>352</v>
      </c>
      <c r="I23" s="1065" t="s">
        <v>352</v>
      </c>
      <c r="J23" s="1066">
        <v>0</v>
      </c>
      <c r="K23" s="1064" t="s">
        <v>605</v>
      </c>
      <c r="L23" s="1067">
        <v>0</v>
      </c>
      <c r="M23" s="1068"/>
      <c r="N23" s="1069"/>
      <c r="O23" s="1070"/>
      <c r="P23" s="1067">
        <v>0</v>
      </c>
      <c r="Q23" s="1068"/>
      <c r="R23" s="1069"/>
      <c r="S23" s="1070"/>
      <c r="T23" s="1067">
        <v>0</v>
      </c>
      <c r="U23" s="1068"/>
      <c r="V23" s="1069"/>
      <c r="W23" s="1070"/>
      <c r="X23" s="1067">
        <v>0</v>
      </c>
      <c r="Y23" s="1068"/>
      <c r="Z23" s="1069"/>
      <c r="AA23" s="1070"/>
      <c r="AB23" s="1067">
        <v>0</v>
      </c>
      <c r="AC23" s="1068"/>
      <c r="AD23" s="1069"/>
      <c r="AE23" s="1070"/>
      <c r="AF23" s="1067">
        <v>0</v>
      </c>
      <c r="AG23" s="1068"/>
      <c r="AH23" s="1069"/>
      <c r="AI23" s="1070"/>
      <c r="AJ23" s="1067">
        <v>0</v>
      </c>
      <c r="AK23" s="1068"/>
      <c r="AL23" s="1069"/>
      <c r="AM23" s="1070"/>
      <c r="AN23" s="1067">
        <v>0</v>
      </c>
      <c r="AO23" s="1068"/>
      <c r="AP23" s="1069"/>
      <c r="AQ23" s="1070"/>
      <c r="AR23" s="1067">
        <v>0</v>
      </c>
      <c r="AS23" s="1068"/>
      <c r="AT23" s="1069"/>
      <c r="AU23" s="1070"/>
      <c r="AV23" s="1067">
        <v>0</v>
      </c>
      <c r="AW23" s="1068"/>
      <c r="AX23" s="1069"/>
      <c r="AY23" s="1070"/>
      <c r="AZ23" s="1067">
        <v>0</v>
      </c>
      <c r="BA23" s="1068"/>
      <c r="BB23" s="1069"/>
      <c r="BC23" s="1070"/>
      <c r="BD23" s="1067">
        <v>0</v>
      </c>
      <c r="BE23" s="1068"/>
      <c r="BF23" s="1069"/>
      <c r="BG23" s="1070"/>
      <c r="BH23" s="1067">
        <v>0</v>
      </c>
      <c r="BI23" s="1068"/>
      <c r="BJ23" s="1069"/>
      <c r="BK23" s="1070"/>
      <c r="BL23" s="1067">
        <v>0</v>
      </c>
      <c r="BM23" s="1068"/>
      <c r="BN23" s="1069"/>
      <c r="BO23" s="1070"/>
      <c r="BP23" s="1067">
        <v>0</v>
      </c>
      <c r="BQ23" s="1068"/>
      <c r="BR23" s="1069"/>
      <c r="BS23" s="1070"/>
      <c r="BT23" s="1067">
        <v>0</v>
      </c>
      <c r="BU23" s="1068"/>
      <c r="BV23" s="1069"/>
      <c r="BW23" s="1070"/>
      <c r="BX23" s="1067">
        <v>1</v>
      </c>
      <c r="BY23" s="1068"/>
      <c r="BZ23" s="1069"/>
      <c r="CA23" s="1070"/>
      <c r="CB23" s="1067">
        <v>0</v>
      </c>
      <c r="CC23" s="1068"/>
      <c r="CD23" s="1069"/>
      <c r="CE23" s="1070"/>
      <c r="CF23" s="1067">
        <v>0</v>
      </c>
      <c r="CG23" s="1068"/>
      <c r="CH23" s="1069"/>
      <c r="CI23" s="1070"/>
      <c r="CJ23" s="1356"/>
      <c r="CK23" s="1356"/>
      <c r="CL23" s="1357"/>
      <c r="CM23" s="1357"/>
      <c r="CN23" s="1356"/>
      <c r="CO23" s="1086"/>
      <c r="CP23" s="1082"/>
      <c r="CQ23" s="1082"/>
      <c r="CR23" s="1082"/>
      <c r="CS23" s="1082"/>
      <c r="CT23" s="1082"/>
      <c r="CU23" s="1082"/>
      <c r="CV23" s="1089"/>
      <c r="CW23" s="1089"/>
      <c r="CX23" s="1089"/>
      <c r="CY23" s="1089"/>
      <c r="CZ23" s="1089"/>
      <c r="DA23" s="1089"/>
      <c r="DB23" s="1089"/>
      <c r="DC23" s="1089"/>
      <c r="DD23" s="1089"/>
      <c r="DE23" s="1089"/>
      <c r="DF23" s="1089"/>
    </row>
    <row r="24" spans="1:110">
      <c r="A24" s="1045">
        <v>32096</v>
      </c>
      <c r="B24" s="1059"/>
      <c r="C24" s="1060"/>
      <c r="D24" s="1061" t="s">
        <v>352</v>
      </c>
      <c r="E24" s="1062">
        <v>0</v>
      </c>
      <c r="F24" s="1063" t="s">
        <v>3550</v>
      </c>
      <c r="G24" s="1064" t="s">
        <v>1675</v>
      </c>
      <c r="H24" s="1065" t="s">
        <v>352</v>
      </c>
      <c r="I24" s="1065" t="s">
        <v>352</v>
      </c>
      <c r="J24" s="1066">
        <v>0</v>
      </c>
      <c r="K24" s="1064" t="s">
        <v>605</v>
      </c>
      <c r="L24" s="1067">
        <v>0</v>
      </c>
      <c r="M24" s="1068"/>
      <c r="N24" s="1069"/>
      <c r="O24" s="1070"/>
      <c r="P24" s="1067">
        <v>0</v>
      </c>
      <c r="Q24" s="1068"/>
      <c r="R24" s="1069"/>
      <c r="S24" s="1070"/>
      <c r="T24" s="1067">
        <v>0</v>
      </c>
      <c r="U24" s="1068"/>
      <c r="V24" s="1069"/>
      <c r="W24" s="1070"/>
      <c r="X24" s="1067">
        <v>0</v>
      </c>
      <c r="Y24" s="1068"/>
      <c r="Z24" s="1069"/>
      <c r="AA24" s="1070"/>
      <c r="AB24" s="1067">
        <v>0</v>
      </c>
      <c r="AC24" s="1068"/>
      <c r="AD24" s="1069"/>
      <c r="AE24" s="1070"/>
      <c r="AF24" s="1067">
        <v>0</v>
      </c>
      <c r="AG24" s="1068"/>
      <c r="AH24" s="1069"/>
      <c r="AI24" s="1070"/>
      <c r="AJ24" s="1067">
        <v>0</v>
      </c>
      <c r="AK24" s="1068"/>
      <c r="AL24" s="1069"/>
      <c r="AM24" s="1070"/>
      <c r="AN24" s="1067">
        <v>0</v>
      </c>
      <c r="AO24" s="1068"/>
      <c r="AP24" s="1069"/>
      <c r="AQ24" s="1070"/>
      <c r="AR24" s="1067">
        <v>0</v>
      </c>
      <c r="AS24" s="1068"/>
      <c r="AT24" s="1069"/>
      <c r="AU24" s="1070"/>
      <c r="AV24" s="1067">
        <v>0</v>
      </c>
      <c r="AW24" s="1068"/>
      <c r="AX24" s="1069"/>
      <c r="AY24" s="1070"/>
      <c r="AZ24" s="1067">
        <v>0</v>
      </c>
      <c r="BA24" s="1068"/>
      <c r="BB24" s="1069"/>
      <c r="BC24" s="1070"/>
      <c r="BD24" s="1067">
        <v>0</v>
      </c>
      <c r="BE24" s="1068"/>
      <c r="BF24" s="1069"/>
      <c r="BG24" s="1070"/>
      <c r="BH24" s="1067">
        <v>0</v>
      </c>
      <c r="BI24" s="1068"/>
      <c r="BJ24" s="1069"/>
      <c r="BK24" s="1070"/>
      <c r="BL24" s="1067">
        <v>0</v>
      </c>
      <c r="BM24" s="1068"/>
      <c r="BN24" s="1069"/>
      <c r="BO24" s="1070"/>
      <c r="BP24" s="1067">
        <v>0</v>
      </c>
      <c r="BQ24" s="1068"/>
      <c r="BR24" s="1069"/>
      <c r="BS24" s="1070"/>
      <c r="BT24" s="1067">
        <v>0</v>
      </c>
      <c r="BU24" s="1068"/>
      <c r="BV24" s="1069"/>
      <c r="BW24" s="1070"/>
      <c r="BX24" s="1067">
        <v>0</v>
      </c>
      <c r="BY24" s="1068"/>
      <c r="BZ24" s="1069"/>
      <c r="CA24" s="1070"/>
      <c r="CB24" s="1067">
        <v>1</v>
      </c>
      <c r="CC24" s="1068"/>
      <c r="CD24" s="1069"/>
      <c r="CE24" s="1070"/>
      <c r="CF24" s="1067">
        <v>0</v>
      </c>
      <c r="CG24" s="1068"/>
      <c r="CH24" s="1069"/>
      <c r="CI24" s="1070"/>
      <c r="CJ24" s="1356"/>
      <c r="CK24" s="1356"/>
      <c r="CL24" s="1357"/>
      <c r="CM24" s="1357"/>
      <c r="CN24" s="1356"/>
      <c r="CO24" s="1086"/>
      <c r="CP24" s="1082"/>
      <c r="CQ24" s="1082"/>
      <c r="CR24" s="1082"/>
      <c r="CS24" s="1082"/>
      <c r="CT24" s="1082"/>
      <c r="CU24" s="1082"/>
      <c r="CV24" s="1089"/>
      <c r="CW24" s="1089"/>
      <c r="CX24" s="1089"/>
      <c r="CY24" s="1089"/>
      <c r="CZ24" s="1089"/>
      <c r="DA24" s="1089"/>
      <c r="DB24" s="1089"/>
      <c r="DC24" s="1089"/>
      <c r="DD24" s="1089"/>
      <c r="DE24" s="1089"/>
      <c r="DF24" s="1089"/>
    </row>
    <row r="25" spans="1:110">
      <c r="A25" s="1045">
        <v>32086</v>
      </c>
      <c r="B25" s="1059"/>
      <c r="C25" s="1060"/>
      <c r="D25" s="1061" t="s">
        <v>352</v>
      </c>
      <c r="E25" s="1062">
        <v>0</v>
      </c>
      <c r="F25" s="1063" t="s">
        <v>3550</v>
      </c>
      <c r="G25" s="1064" t="s">
        <v>1521</v>
      </c>
      <c r="H25" s="1065" t="s">
        <v>352</v>
      </c>
      <c r="I25" s="1065" t="s">
        <v>352</v>
      </c>
      <c r="J25" s="1066">
        <v>0</v>
      </c>
      <c r="K25" s="1064" t="s">
        <v>605</v>
      </c>
      <c r="L25" s="1067">
        <v>0</v>
      </c>
      <c r="M25" s="1068"/>
      <c r="N25" s="1069"/>
      <c r="O25" s="1070"/>
      <c r="P25" s="1067">
        <v>0</v>
      </c>
      <c r="Q25" s="1068"/>
      <c r="R25" s="1069"/>
      <c r="S25" s="1070"/>
      <c r="T25" s="1067">
        <v>0</v>
      </c>
      <c r="U25" s="1068"/>
      <c r="V25" s="1069"/>
      <c r="W25" s="1070"/>
      <c r="X25" s="1067">
        <v>0</v>
      </c>
      <c r="Y25" s="1068"/>
      <c r="Z25" s="1069"/>
      <c r="AA25" s="1070"/>
      <c r="AB25" s="1067">
        <v>0</v>
      </c>
      <c r="AC25" s="1068"/>
      <c r="AD25" s="1069"/>
      <c r="AE25" s="1070"/>
      <c r="AF25" s="1067">
        <v>0</v>
      </c>
      <c r="AG25" s="1068"/>
      <c r="AH25" s="1069"/>
      <c r="AI25" s="1070"/>
      <c r="AJ25" s="1067">
        <v>0</v>
      </c>
      <c r="AK25" s="1068"/>
      <c r="AL25" s="1069"/>
      <c r="AM25" s="1070"/>
      <c r="AN25" s="1067">
        <v>0</v>
      </c>
      <c r="AO25" s="1068"/>
      <c r="AP25" s="1069"/>
      <c r="AQ25" s="1070"/>
      <c r="AR25" s="1067">
        <v>0</v>
      </c>
      <c r="AS25" s="1068"/>
      <c r="AT25" s="1069"/>
      <c r="AU25" s="1070"/>
      <c r="AV25" s="1067">
        <v>0</v>
      </c>
      <c r="AW25" s="1068"/>
      <c r="AX25" s="1069"/>
      <c r="AY25" s="1070"/>
      <c r="AZ25" s="1067">
        <v>0</v>
      </c>
      <c r="BA25" s="1068"/>
      <c r="BB25" s="1069"/>
      <c r="BC25" s="1070"/>
      <c r="BD25" s="1067">
        <v>0</v>
      </c>
      <c r="BE25" s="1068"/>
      <c r="BF25" s="1069"/>
      <c r="BG25" s="1070"/>
      <c r="BH25" s="1067">
        <v>0</v>
      </c>
      <c r="BI25" s="1068"/>
      <c r="BJ25" s="1069"/>
      <c r="BK25" s="1070"/>
      <c r="BL25" s="1067">
        <v>0</v>
      </c>
      <c r="BM25" s="1068"/>
      <c r="BN25" s="1069"/>
      <c r="BO25" s="1070"/>
      <c r="BP25" s="1067">
        <v>0</v>
      </c>
      <c r="BQ25" s="1068"/>
      <c r="BR25" s="1069"/>
      <c r="BS25" s="1070"/>
      <c r="BT25" s="1067">
        <v>0</v>
      </c>
      <c r="BU25" s="1068"/>
      <c r="BV25" s="1069"/>
      <c r="BW25" s="1070"/>
      <c r="BX25" s="1067">
        <v>0</v>
      </c>
      <c r="BY25" s="1068"/>
      <c r="BZ25" s="1069"/>
      <c r="CA25" s="1070"/>
      <c r="CB25" s="1067">
        <v>0</v>
      </c>
      <c r="CC25" s="1068"/>
      <c r="CD25" s="1069"/>
      <c r="CE25" s="1070"/>
      <c r="CF25" s="1067">
        <v>1</v>
      </c>
      <c r="CG25" s="1068"/>
      <c r="CH25" s="1069"/>
      <c r="CI25" s="1070"/>
      <c r="CJ25" s="1356"/>
      <c r="CK25" s="1356"/>
      <c r="CL25" s="1357"/>
      <c r="CM25" s="1357"/>
      <c r="CN25" s="1356"/>
      <c r="CO25" s="1086"/>
      <c r="CP25" s="1082"/>
      <c r="CQ25" s="1082"/>
      <c r="CR25" s="1082"/>
      <c r="CS25" s="1082"/>
      <c r="CT25" s="1082"/>
      <c r="CU25" s="1082"/>
      <c r="CV25" s="1089"/>
      <c r="CW25" s="1089"/>
      <c r="CX25" s="1089"/>
      <c r="CY25" s="1089"/>
      <c r="CZ25" s="1089"/>
      <c r="DA25" s="1089"/>
      <c r="DB25" s="1089"/>
      <c r="DC25" s="1089"/>
      <c r="DD25" s="1089"/>
      <c r="DE25" s="1089"/>
      <c r="DF25" s="1089"/>
    </row>
    <row r="26" spans="1:110" outlineLevel="1">
      <c r="A26" s="1045">
        <v>1289</v>
      </c>
      <c r="B26" s="1059" t="s">
        <v>358</v>
      </c>
      <c r="C26" s="1060" t="s">
        <v>469</v>
      </c>
      <c r="D26" s="1071" t="s">
        <v>471</v>
      </c>
      <c r="E26" s="1072" t="s">
        <v>352</v>
      </c>
      <c r="F26" s="1073" t="s">
        <v>3553</v>
      </c>
      <c r="G26" s="1074" t="s">
        <v>352</v>
      </c>
      <c r="H26" s="1075" t="s">
        <v>197</v>
      </c>
      <c r="I26" s="1075" t="s">
        <v>3554</v>
      </c>
      <c r="J26" s="1076" t="s">
        <v>352</v>
      </c>
      <c r="K26" s="1074" t="s">
        <v>604</v>
      </c>
      <c r="L26" s="1077">
        <v>3.8502673796791442</v>
      </c>
      <c r="M26" s="1078">
        <v>1</v>
      </c>
      <c r="N26" s="1079">
        <v>1.0906744032152329</v>
      </c>
      <c r="O26" s="1073" t="s">
        <v>3555</v>
      </c>
      <c r="P26" s="1077">
        <v>3.8502673796791442</v>
      </c>
      <c r="Q26" s="1078">
        <v>1</v>
      </c>
      <c r="R26" s="1079">
        <v>1.0906744032152329</v>
      </c>
      <c r="S26" s="1073" t="s">
        <v>3555</v>
      </c>
      <c r="T26" s="1077">
        <v>3.8502673796791442</v>
      </c>
      <c r="U26" s="1078">
        <v>1</v>
      </c>
      <c r="V26" s="1079">
        <v>1.0906744032152329</v>
      </c>
      <c r="W26" s="1073" t="s">
        <v>3555</v>
      </c>
      <c r="X26" s="1077">
        <v>3.8502673796791442</v>
      </c>
      <c r="Y26" s="1078">
        <v>1</v>
      </c>
      <c r="Z26" s="1079">
        <v>1.0906744032152329</v>
      </c>
      <c r="AA26" s="1073" t="s">
        <v>3555</v>
      </c>
      <c r="AB26" s="1077">
        <v>3.8502673796791442</v>
      </c>
      <c r="AC26" s="1078">
        <v>1</v>
      </c>
      <c r="AD26" s="1079">
        <v>1.0906744032152329</v>
      </c>
      <c r="AE26" s="1073" t="s">
        <v>3555</v>
      </c>
      <c r="AF26" s="1077">
        <v>3.8502673796791442</v>
      </c>
      <c r="AG26" s="1078">
        <v>1</v>
      </c>
      <c r="AH26" s="1079">
        <v>1.0906744032152329</v>
      </c>
      <c r="AI26" s="1073" t="s">
        <v>3555</v>
      </c>
      <c r="AJ26" s="1077">
        <v>3.8502673796791442</v>
      </c>
      <c r="AK26" s="1078">
        <v>1</v>
      </c>
      <c r="AL26" s="1079">
        <v>1.0906744032152329</v>
      </c>
      <c r="AM26" s="1073" t="s">
        <v>3555</v>
      </c>
      <c r="AN26" s="1077">
        <v>3.8502673796791442</v>
      </c>
      <c r="AO26" s="1078">
        <v>1</v>
      </c>
      <c r="AP26" s="1079">
        <v>1.0906744032152329</v>
      </c>
      <c r="AQ26" s="1073" t="s">
        <v>3555</v>
      </c>
      <c r="AR26" s="1077">
        <v>3.8502673796791442</v>
      </c>
      <c r="AS26" s="1078">
        <v>1</v>
      </c>
      <c r="AT26" s="1079">
        <v>1.0906744032152329</v>
      </c>
      <c r="AU26" s="1073" t="s">
        <v>3555</v>
      </c>
      <c r="AV26" s="1077">
        <v>3.8502673796791442</v>
      </c>
      <c r="AW26" s="1078">
        <v>1</v>
      </c>
      <c r="AX26" s="1079">
        <v>1.0906744032152329</v>
      </c>
      <c r="AY26" s="1073" t="s">
        <v>3555</v>
      </c>
      <c r="AZ26" s="1077">
        <v>3.8502673796791442</v>
      </c>
      <c r="BA26" s="1078">
        <v>1</v>
      </c>
      <c r="BB26" s="1079">
        <v>1.0906744032152329</v>
      </c>
      <c r="BC26" s="1073" t="s">
        <v>3555</v>
      </c>
      <c r="BD26" s="1077">
        <v>3.8502673796791442</v>
      </c>
      <c r="BE26" s="1078">
        <v>1</v>
      </c>
      <c r="BF26" s="1079">
        <v>1.0906744032152329</v>
      </c>
      <c r="BG26" s="1073" t="s">
        <v>3555</v>
      </c>
      <c r="BH26" s="1077">
        <v>3.8502673796791442</v>
      </c>
      <c r="BI26" s="1078">
        <v>1</v>
      </c>
      <c r="BJ26" s="1079">
        <v>1.0906744032152329</v>
      </c>
      <c r="BK26" s="1073" t="s">
        <v>3555</v>
      </c>
      <c r="BL26" s="1077">
        <v>3.8502673796791442</v>
      </c>
      <c r="BM26" s="1078">
        <v>1</v>
      </c>
      <c r="BN26" s="1079">
        <v>1.0906744032152329</v>
      </c>
      <c r="BO26" s="1073" t="s">
        <v>3555</v>
      </c>
      <c r="BP26" s="1077">
        <v>3.8502673796791442</v>
      </c>
      <c r="BQ26" s="1078">
        <v>1</v>
      </c>
      <c r="BR26" s="1079">
        <v>1.0906744032152329</v>
      </c>
      <c r="BS26" s="1073" t="s">
        <v>3555</v>
      </c>
      <c r="BT26" s="1077">
        <v>3.8502673796791442</v>
      </c>
      <c r="BU26" s="1078">
        <v>1</v>
      </c>
      <c r="BV26" s="1079">
        <v>1.0906744032152329</v>
      </c>
      <c r="BW26" s="1073" t="s">
        <v>3555</v>
      </c>
      <c r="BX26" s="1077">
        <v>3.8502673796791442</v>
      </c>
      <c r="BY26" s="1078">
        <v>1</v>
      </c>
      <c r="BZ26" s="1079">
        <v>1.0906744032152329</v>
      </c>
      <c r="CA26" s="1073" t="s">
        <v>3555</v>
      </c>
      <c r="CB26" s="1077">
        <v>3.8502673796791442</v>
      </c>
      <c r="CC26" s="1078">
        <v>1</v>
      </c>
      <c r="CD26" s="1079">
        <v>1.0906744032152329</v>
      </c>
      <c r="CE26" s="1073" t="s">
        <v>3555</v>
      </c>
      <c r="CF26" s="1077">
        <v>3.8502673796791442</v>
      </c>
      <c r="CG26" s="1078">
        <v>1</v>
      </c>
      <c r="CH26" s="1079">
        <v>1.0906744032152329</v>
      </c>
      <c r="CI26" s="1073" t="s">
        <v>3555</v>
      </c>
      <c r="CJ26" s="1356"/>
      <c r="CK26" s="1356"/>
      <c r="CL26" s="1357"/>
      <c r="CM26" s="1357"/>
      <c r="CO26" s="1041" t="s">
        <v>1935</v>
      </c>
      <c r="CP26" s="1094">
        <v>2</v>
      </c>
      <c r="CQ26" s="1094">
        <v>2</v>
      </c>
      <c r="CR26" s="1094">
        <v>1</v>
      </c>
      <c r="CS26" s="1094">
        <v>1</v>
      </c>
      <c r="CT26" s="1094">
        <v>1</v>
      </c>
      <c r="CU26" s="1094">
        <v>3</v>
      </c>
      <c r="CV26" s="1089">
        <v>11</v>
      </c>
      <c r="CW26" s="1089">
        <v>1.05</v>
      </c>
      <c r="CX26" s="1093">
        <v>1.0744244531716256</v>
      </c>
      <c r="CY26" s="1093">
        <v>1.0906744032152329</v>
      </c>
      <c r="CZ26" s="1093" t="s">
        <v>2963</v>
      </c>
      <c r="DA26" s="1095">
        <v>1.05</v>
      </c>
      <c r="DB26" s="1095">
        <v>1.02</v>
      </c>
      <c r="DC26" s="1095">
        <v>1</v>
      </c>
      <c r="DD26" s="1095">
        <v>1</v>
      </c>
      <c r="DE26" s="1095">
        <v>1</v>
      </c>
      <c r="DF26" s="1095">
        <v>1.05</v>
      </c>
    </row>
    <row r="27" spans="1:110" ht="24" outlineLevel="1">
      <c r="A27" s="1045" t="s">
        <v>1890</v>
      </c>
      <c r="B27" s="1059" t="s">
        <v>468</v>
      </c>
      <c r="C27" s="1060"/>
      <c r="D27" s="1071" t="s">
        <v>470</v>
      </c>
      <c r="E27" s="1072" t="s">
        <v>352</v>
      </c>
      <c r="F27" s="1073" t="s">
        <v>2974</v>
      </c>
      <c r="G27" s="1074" t="s">
        <v>431</v>
      </c>
      <c r="H27" s="1075" t="s">
        <v>352</v>
      </c>
      <c r="I27" s="1075" t="s">
        <v>352</v>
      </c>
      <c r="J27" s="1076">
        <v>0</v>
      </c>
      <c r="K27" s="1074" t="s">
        <v>339</v>
      </c>
      <c r="L27" s="1077">
        <v>3.5494858505509476E-3</v>
      </c>
      <c r="M27" s="1078">
        <v>1</v>
      </c>
      <c r="N27" s="1079">
        <v>1.0906744032152329</v>
      </c>
      <c r="O27" s="1073" t="s">
        <v>3556</v>
      </c>
      <c r="P27" s="1077">
        <v>0</v>
      </c>
      <c r="Q27" s="1078">
        <v>1</v>
      </c>
      <c r="R27" s="1079">
        <v>1.0906744032152329</v>
      </c>
      <c r="S27" s="1073" t="s">
        <v>3556</v>
      </c>
      <c r="T27" s="1077">
        <v>0</v>
      </c>
      <c r="U27" s="1078">
        <v>1</v>
      </c>
      <c r="V27" s="1079">
        <v>1.0906744032152329</v>
      </c>
      <c r="W27" s="1073" t="s">
        <v>3556</v>
      </c>
      <c r="X27" s="1077">
        <v>0</v>
      </c>
      <c r="Y27" s="1078">
        <v>1</v>
      </c>
      <c r="Z27" s="1079">
        <v>1.0906744032152329</v>
      </c>
      <c r="AA27" s="1073" t="s">
        <v>3556</v>
      </c>
      <c r="AB27" s="1077">
        <v>0</v>
      </c>
      <c r="AC27" s="1078">
        <v>1</v>
      </c>
      <c r="AD27" s="1079">
        <v>1.0906744032152329</v>
      </c>
      <c r="AE27" s="1073" t="s">
        <v>3556</v>
      </c>
      <c r="AF27" s="1077">
        <v>0</v>
      </c>
      <c r="AG27" s="1078">
        <v>1</v>
      </c>
      <c r="AH27" s="1079">
        <v>1.0906744032152329</v>
      </c>
      <c r="AI27" s="1073" t="s">
        <v>3556</v>
      </c>
      <c r="AJ27" s="1077">
        <v>0</v>
      </c>
      <c r="AK27" s="1078">
        <v>1</v>
      </c>
      <c r="AL27" s="1079">
        <v>1.0906744032152329</v>
      </c>
      <c r="AM27" s="1073" t="s">
        <v>3556</v>
      </c>
      <c r="AN27" s="1077">
        <v>0</v>
      </c>
      <c r="AO27" s="1078">
        <v>1</v>
      </c>
      <c r="AP27" s="1079">
        <v>1.0906744032152329</v>
      </c>
      <c r="AQ27" s="1073" t="s">
        <v>3556</v>
      </c>
      <c r="AR27" s="1077">
        <v>0</v>
      </c>
      <c r="AS27" s="1078">
        <v>1</v>
      </c>
      <c r="AT27" s="1079">
        <v>1.0906744032152329</v>
      </c>
      <c r="AU27" s="1073" t="s">
        <v>3556</v>
      </c>
      <c r="AV27" s="1077">
        <v>0</v>
      </c>
      <c r="AW27" s="1078">
        <v>1</v>
      </c>
      <c r="AX27" s="1079">
        <v>1.0906744032152329</v>
      </c>
      <c r="AY27" s="1073" t="s">
        <v>3556</v>
      </c>
      <c r="AZ27" s="1077">
        <v>0</v>
      </c>
      <c r="BA27" s="1078">
        <v>1</v>
      </c>
      <c r="BB27" s="1079">
        <v>1.0906744032152329</v>
      </c>
      <c r="BC27" s="1073" t="s">
        <v>3556</v>
      </c>
      <c r="BD27" s="1077">
        <v>0</v>
      </c>
      <c r="BE27" s="1078">
        <v>1</v>
      </c>
      <c r="BF27" s="1079">
        <v>1.0906744032152329</v>
      </c>
      <c r="BG27" s="1073" t="s">
        <v>3556</v>
      </c>
      <c r="BH27" s="1077">
        <v>0</v>
      </c>
      <c r="BI27" s="1078">
        <v>1</v>
      </c>
      <c r="BJ27" s="1079">
        <v>1.0906744032152329</v>
      </c>
      <c r="BK27" s="1073" t="s">
        <v>3556</v>
      </c>
      <c r="BL27" s="1077">
        <v>0</v>
      </c>
      <c r="BM27" s="1078">
        <v>1</v>
      </c>
      <c r="BN27" s="1079">
        <v>1.0906744032152329</v>
      </c>
      <c r="BO27" s="1073" t="s">
        <v>3556</v>
      </c>
      <c r="BP27" s="1077">
        <v>0</v>
      </c>
      <c r="BQ27" s="1078">
        <v>1</v>
      </c>
      <c r="BR27" s="1079">
        <v>1.0906744032152329</v>
      </c>
      <c r="BS27" s="1073" t="s">
        <v>3556</v>
      </c>
      <c r="BT27" s="1077">
        <v>0</v>
      </c>
      <c r="BU27" s="1078">
        <v>1</v>
      </c>
      <c r="BV27" s="1079">
        <v>1.0906744032152329</v>
      </c>
      <c r="BW27" s="1073" t="s">
        <v>3556</v>
      </c>
      <c r="BX27" s="1077">
        <v>0</v>
      </c>
      <c r="BY27" s="1078">
        <v>1</v>
      </c>
      <c r="BZ27" s="1079">
        <v>1.0906744032152329</v>
      </c>
      <c r="CA27" s="1073" t="s">
        <v>3556</v>
      </c>
      <c r="CB27" s="1077">
        <v>0</v>
      </c>
      <c r="CC27" s="1078">
        <v>1</v>
      </c>
      <c r="CD27" s="1079">
        <v>1.0906744032152329</v>
      </c>
      <c r="CE27" s="1073" t="s">
        <v>3556</v>
      </c>
      <c r="CF27" s="1077">
        <v>0</v>
      </c>
      <c r="CG27" s="1078">
        <v>1</v>
      </c>
      <c r="CH27" s="1079">
        <v>1.0906744032152329</v>
      </c>
      <c r="CI27" s="1073" t="s">
        <v>3556</v>
      </c>
      <c r="CJ27" s="1360"/>
      <c r="CK27" s="1356"/>
      <c r="CL27" s="1357"/>
      <c r="CM27" s="1357"/>
      <c r="CO27" s="1041" t="s">
        <v>15</v>
      </c>
      <c r="CP27" s="1094">
        <v>2</v>
      </c>
      <c r="CQ27" s="1094">
        <v>2</v>
      </c>
      <c r="CR27" s="1094">
        <v>1</v>
      </c>
      <c r="CS27" s="1094">
        <v>1</v>
      </c>
      <c r="CT27" s="1094">
        <v>1</v>
      </c>
      <c r="CU27" s="1094">
        <v>3</v>
      </c>
      <c r="CV27" s="1089">
        <v>3</v>
      </c>
      <c r="CW27" s="1089">
        <v>1.05</v>
      </c>
      <c r="CX27" s="1093">
        <v>1.0744244531716256</v>
      </c>
      <c r="CY27" s="1093">
        <v>1.0906744032152329</v>
      </c>
      <c r="CZ27" s="1093" t="s">
        <v>2963</v>
      </c>
      <c r="DA27" s="1095">
        <v>1.05</v>
      </c>
      <c r="DB27" s="1095">
        <v>1.02</v>
      </c>
      <c r="DC27" s="1095">
        <v>1</v>
      </c>
      <c r="DD27" s="1095">
        <v>1</v>
      </c>
      <c r="DE27" s="1095">
        <v>1</v>
      </c>
      <c r="DF27" s="1095">
        <v>1.05</v>
      </c>
    </row>
    <row r="28" spans="1:110" ht="24" outlineLevel="1">
      <c r="A28" s="1045" t="s">
        <v>1891</v>
      </c>
      <c r="B28" s="1059"/>
      <c r="C28" s="1060"/>
      <c r="D28" s="1071" t="s">
        <v>470</v>
      </c>
      <c r="E28" s="1072" t="s">
        <v>352</v>
      </c>
      <c r="F28" s="1073" t="s">
        <v>2974</v>
      </c>
      <c r="G28" s="1074" t="s">
        <v>1510</v>
      </c>
      <c r="H28" s="1075" t="s">
        <v>352</v>
      </c>
      <c r="I28" s="1075" t="s">
        <v>352</v>
      </c>
      <c r="J28" s="1076">
        <v>0</v>
      </c>
      <c r="K28" s="1074" t="s">
        <v>339</v>
      </c>
      <c r="L28" s="1077">
        <v>0</v>
      </c>
      <c r="M28" s="1078">
        <v>1</v>
      </c>
      <c r="N28" s="1079">
        <v>1.0906744032152329</v>
      </c>
      <c r="O28" s="1073" t="s">
        <v>3556</v>
      </c>
      <c r="P28" s="1077">
        <v>3.984154945798536E-3</v>
      </c>
      <c r="Q28" s="1078">
        <v>1</v>
      </c>
      <c r="R28" s="1079">
        <v>1.0906744032152329</v>
      </c>
      <c r="S28" s="1073" t="s">
        <v>3556</v>
      </c>
      <c r="T28" s="1077">
        <v>0</v>
      </c>
      <c r="U28" s="1078">
        <v>1</v>
      </c>
      <c r="V28" s="1079">
        <v>1.0906744032152329</v>
      </c>
      <c r="W28" s="1073" t="s">
        <v>3556</v>
      </c>
      <c r="X28" s="1077">
        <v>0</v>
      </c>
      <c r="Y28" s="1078">
        <v>1</v>
      </c>
      <c r="Z28" s="1079">
        <v>1.0906744032152329</v>
      </c>
      <c r="AA28" s="1073" t="s">
        <v>3556</v>
      </c>
      <c r="AB28" s="1077">
        <v>0</v>
      </c>
      <c r="AC28" s="1078">
        <v>1</v>
      </c>
      <c r="AD28" s="1079">
        <v>1.0906744032152329</v>
      </c>
      <c r="AE28" s="1073" t="s">
        <v>3556</v>
      </c>
      <c r="AF28" s="1077">
        <v>0</v>
      </c>
      <c r="AG28" s="1078">
        <v>1</v>
      </c>
      <c r="AH28" s="1079">
        <v>1.0906744032152329</v>
      </c>
      <c r="AI28" s="1073" t="s">
        <v>3556</v>
      </c>
      <c r="AJ28" s="1077">
        <v>0</v>
      </c>
      <c r="AK28" s="1078">
        <v>1</v>
      </c>
      <c r="AL28" s="1079">
        <v>1.0906744032152329</v>
      </c>
      <c r="AM28" s="1073" t="s">
        <v>3556</v>
      </c>
      <c r="AN28" s="1077">
        <v>0</v>
      </c>
      <c r="AO28" s="1078">
        <v>1</v>
      </c>
      <c r="AP28" s="1079">
        <v>1.0906744032152329</v>
      </c>
      <c r="AQ28" s="1073" t="s">
        <v>3556</v>
      </c>
      <c r="AR28" s="1077">
        <v>0</v>
      </c>
      <c r="AS28" s="1078">
        <v>1</v>
      </c>
      <c r="AT28" s="1079">
        <v>1.0906744032152329</v>
      </c>
      <c r="AU28" s="1073" t="s">
        <v>3556</v>
      </c>
      <c r="AV28" s="1077">
        <v>0</v>
      </c>
      <c r="AW28" s="1078">
        <v>1</v>
      </c>
      <c r="AX28" s="1079">
        <v>1.0906744032152329</v>
      </c>
      <c r="AY28" s="1073" t="s">
        <v>3556</v>
      </c>
      <c r="AZ28" s="1077">
        <v>0</v>
      </c>
      <c r="BA28" s="1078">
        <v>1</v>
      </c>
      <c r="BB28" s="1079">
        <v>1.0906744032152329</v>
      </c>
      <c r="BC28" s="1073" t="s">
        <v>3556</v>
      </c>
      <c r="BD28" s="1077">
        <v>0</v>
      </c>
      <c r="BE28" s="1078">
        <v>1</v>
      </c>
      <c r="BF28" s="1079">
        <v>1.0906744032152329</v>
      </c>
      <c r="BG28" s="1073" t="s">
        <v>3556</v>
      </c>
      <c r="BH28" s="1077">
        <v>0</v>
      </c>
      <c r="BI28" s="1078">
        <v>1</v>
      </c>
      <c r="BJ28" s="1079">
        <v>1.0906744032152329</v>
      </c>
      <c r="BK28" s="1073" t="s">
        <v>3556</v>
      </c>
      <c r="BL28" s="1077">
        <v>0</v>
      </c>
      <c r="BM28" s="1078">
        <v>1</v>
      </c>
      <c r="BN28" s="1079">
        <v>1.0906744032152329</v>
      </c>
      <c r="BO28" s="1073" t="s">
        <v>3556</v>
      </c>
      <c r="BP28" s="1077">
        <v>0</v>
      </c>
      <c r="BQ28" s="1078">
        <v>1</v>
      </c>
      <c r="BR28" s="1079">
        <v>1.0906744032152329</v>
      </c>
      <c r="BS28" s="1073" t="s">
        <v>3556</v>
      </c>
      <c r="BT28" s="1077">
        <v>0</v>
      </c>
      <c r="BU28" s="1078">
        <v>1</v>
      </c>
      <c r="BV28" s="1079">
        <v>1.0906744032152329</v>
      </c>
      <c r="BW28" s="1073" t="s">
        <v>3556</v>
      </c>
      <c r="BX28" s="1077">
        <v>0</v>
      </c>
      <c r="BY28" s="1078">
        <v>1</v>
      </c>
      <c r="BZ28" s="1079">
        <v>1.0906744032152329</v>
      </c>
      <c r="CA28" s="1073" t="s">
        <v>3556</v>
      </c>
      <c r="CB28" s="1077">
        <v>0</v>
      </c>
      <c r="CC28" s="1078">
        <v>1</v>
      </c>
      <c r="CD28" s="1079">
        <v>1.0906744032152329</v>
      </c>
      <c r="CE28" s="1073" t="s">
        <v>3556</v>
      </c>
      <c r="CF28" s="1077">
        <v>0</v>
      </c>
      <c r="CG28" s="1078">
        <v>1</v>
      </c>
      <c r="CH28" s="1079">
        <v>1.0906744032152329</v>
      </c>
      <c r="CI28" s="1073" t="s">
        <v>3556</v>
      </c>
      <c r="CJ28" s="1360"/>
      <c r="CK28" s="1356"/>
      <c r="CL28" s="1357"/>
      <c r="CM28" s="1357"/>
      <c r="CO28" s="1041" t="s">
        <v>15</v>
      </c>
      <c r="CP28" s="1094">
        <v>2</v>
      </c>
      <c r="CQ28" s="1094">
        <v>2</v>
      </c>
      <c r="CR28" s="1094">
        <v>1</v>
      </c>
      <c r="CS28" s="1094">
        <v>1</v>
      </c>
      <c r="CT28" s="1094">
        <v>1</v>
      </c>
      <c r="CU28" s="1094">
        <v>3</v>
      </c>
      <c r="CV28" s="1089">
        <v>3</v>
      </c>
      <c r="CW28" s="1089">
        <v>1.05</v>
      </c>
      <c r="CX28" s="1093">
        <v>1.0744244531716256</v>
      </c>
      <c r="CY28" s="1093">
        <v>1.0906744032152329</v>
      </c>
      <c r="CZ28" s="1093" t="s">
        <v>2963</v>
      </c>
      <c r="DA28" s="1095">
        <v>1.05</v>
      </c>
      <c r="DB28" s="1095">
        <v>1.02</v>
      </c>
      <c r="DC28" s="1095">
        <v>1</v>
      </c>
      <c r="DD28" s="1095">
        <v>1</v>
      </c>
      <c r="DE28" s="1095">
        <v>1</v>
      </c>
      <c r="DF28" s="1095">
        <v>1.05</v>
      </c>
    </row>
    <row r="29" spans="1:110" ht="24" outlineLevel="1">
      <c r="A29" s="1045" t="s">
        <v>1892</v>
      </c>
      <c r="B29" s="1059"/>
      <c r="C29" s="1060"/>
      <c r="D29" s="1071" t="s">
        <v>470</v>
      </c>
      <c r="E29" s="1072" t="s">
        <v>352</v>
      </c>
      <c r="F29" s="1073" t="s">
        <v>2974</v>
      </c>
      <c r="G29" s="1074" t="s">
        <v>1512</v>
      </c>
      <c r="H29" s="1075" t="s">
        <v>352</v>
      </c>
      <c r="I29" s="1075" t="s">
        <v>352</v>
      </c>
      <c r="J29" s="1076">
        <v>0</v>
      </c>
      <c r="K29" s="1074" t="s">
        <v>339</v>
      </c>
      <c r="L29" s="1077">
        <v>0</v>
      </c>
      <c r="M29" s="1078">
        <v>1</v>
      </c>
      <c r="N29" s="1079">
        <v>1.0906744032152329</v>
      </c>
      <c r="O29" s="1073" t="s">
        <v>3556</v>
      </c>
      <c r="P29" s="1077">
        <v>0</v>
      </c>
      <c r="Q29" s="1078">
        <v>1</v>
      </c>
      <c r="R29" s="1079">
        <v>1.0906744032152329</v>
      </c>
      <c r="S29" s="1073" t="s">
        <v>3556</v>
      </c>
      <c r="T29" s="1077">
        <v>3.7815568621038785E-3</v>
      </c>
      <c r="U29" s="1078">
        <v>1</v>
      </c>
      <c r="V29" s="1079">
        <v>1.0906744032152329</v>
      </c>
      <c r="W29" s="1073" t="s">
        <v>3556</v>
      </c>
      <c r="X29" s="1077">
        <v>0</v>
      </c>
      <c r="Y29" s="1078">
        <v>1</v>
      </c>
      <c r="Z29" s="1079">
        <v>1.0906744032152329</v>
      </c>
      <c r="AA29" s="1073" t="s">
        <v>3556</v>
      </c>
      <c r="AB29" s="1077">
        <v>0</v>
      </c>
      <c r="AC29" s="1078">
        <v>1</v>
      </c>
      <c r="AD29" s="1079">
        <v>1.0906744032152329</v>
      </c>
      <c r="AE29" s="1073" t="s">
        <v>3556</v>
      </c>
      <c r="AF29" s="1077">
        <v>0</v>
      </c>
      <c r="AG29" s="1078">
        <v>1</v>
      </c>
      <c r="AH29" s="1079">
        <v>1.0906744032152329</v>
      </c>
      <c r="AI29" s="1073" t="s">
        <v>3556</v>
      </c>
      <c r="AJ29" s="1077">
        <v>0</v>
      </c>
      <c r="AK29" s="1078">
        <v>1</v>
      </c>
      <c r="AL29" s="1079">
        <v>1.0906744032152329</v>
      </c>
      <c r="AM29" s="1073" t="s">
        <v>3556</v>
      </c>
      <c r="AN29" s="1077">
        <v>0</v>
      </c>
      <c r="AO29" s="1078">
        <v>1</v>
      </c>
      <c r="AP29" s="1079">
        <v>1.0906744032152329</v>
      </c>
      <c r="AQ29" s="1073" t="s">
        <v>3556</v>
      </c>
      <c r="AR29" s="1077">
        <v>0</v>
      </c>
      <c r="AS29" s="1078">
        <v>1</v>
      </c>
      <c r="AT29" s="1079">
        <v>1.0906744032152329</v>
      </c>
      <c r="AU29" s="1073" t="s">
        <v>3556</v>
      </c>
      <c r="AV29" s="1077">
        <v>0</v>
      </c>
      <c r="AW29" s="1078">
        <v>1</v>
      </c>
      <c r="AX29" s="1079">
        <v>1.0906744032152329</v>
      </c>
      <c r="AY29" s="1073" t="s">
        <v>3556</v>
      </c>
      <c r="AZ29" s="1077">
        <v>0</v>
      </c>
      <c r="BA29" s="1078">
        <v>1</v>
      </c>
      <c r="BB29" s="1079">
        <v>1.0906744032152329</v>
      </c>
      <c r="BC29" s="1073" t="s">
        <v>3556</v>
      </c>
      <c r="BD29" s="1077">
        <v>0</v>
      </c>
      <c r="BE29" s="1078">
        <v>1</v>
      </c>
      <c r="BF29" s="1079">
        <v>1.0906744032152329</v>
      </c>
      <c r="BG29" s="1073" t="s">
        <v>3556</v>
      </c>
      <c r="BH29" s="1077">
        <v>0</v>
      </c>
      <c r="BI29" s="1078">
        <v>1</v>
      </c>
      <c r="BJ29" s="1079">
        <v>1.0906744032152329</v>
      </c>
      <c r="BK29" s="1073" t="s">
        <v>3556</v>
      </c>
      <c r="BL29" s="1077">
        <v>0</v>
      </c>
      <c r="BM29" s="1078">
        <v>1</v>
      </c>
      <c r="BN29" s="1079">
        <v>1.0906744032152329</v>
      </c>
      <c r="BO29" s="1073" t="s">
        <v>3556</v>
      </c>
      <c r="BP29" s="1077">
        <v>0</v>
      </c>
      <c r="BQ29" s="1078">
        <v>1</v>
      </c>
      <c r="BR29" s="1079">
        <v>1.0906744032152329</v>
      </c>
      <c r="BS29" s="1073" t="s">
        <v>3556</v>
      </c>
      <c r="BT29" s="1077">
        <v>0</v>
      </c>
      <c r="BU29" s="1078">
        <v>1</v>
      </c>
      <c r="BV29" s="1079">
        <v>1.0906744032152329</v>
      </c>
      <c r="BW29" s="1073" t="s">
        <v>3556</v>
      </c>
      <c r="BX29" s="1077">
        <v>0</v>
      </c>
      <c r="BY29" s="1078">
        <v>1</v>
      </c>
      <c r="BZ29" s="1079">
        <v>1.0906744032152329</v>
      </c>
      <c r="CA29" s="1073" t="s">
        <v>3556</v>
      </c>
      <c r="CB29" s="1077">
        <v>0</v>
      </c>
      <c r="CC29" s="1078">
        <v>1</v>
      </c>
      <c r="CD29" s="1079">
        <v>1.0906744032152329</v>
      </c>
      <c r="CE29" s="1073" t="s">
        <v>3556</v>
      </c>
      <c r="CF29" s="1077">
        <v>0</v>
      </c>
      <c r="CG29" s="1078">
        <v>1</v>
      </c>
      <c r="CH29" s="1079">
        <v>1.0906744032152329</v>
      </c>
      <c r="CI29" s="1073" t="s">
        <v>3556</v>
      </c>
      <c r="CJ29" s="1360"/>
      <c r="CK29" s="1356"/>
      <c r="CL29" s="1357"/>
      <c r="CM29" s="1357"/>
      <c r="CO29" s="1041" t="s">
        <v>15</v>
      </c>
      <c r="CP29" s="1094">
        <v>2</v>
      </c>
      <c r="CQ29" s="1094">
        <v>2</v>
      </c>
      <c r="CR29" s="1094">
        <v>1</v>
      </c>
      <c r="CS29" s="1094">
        <v>1</v>
      </c>
      <c r="CT29" s="1094">
        <v>1</v>
      </c>
      <c r="CU29" s="1094">
        <v>3</v>
      </c>
      <c r="CV29" s="1089">
        <v>3</v>
      </c>
      <c r="CW29" s="1089">
        <v>1.05</v>
      </c>
      <c r="CX29" s="1093">
        <v>1.0744244531716256</v>
      </c>
      <c r="CY29" s="1093">
        <v>1.0906744032152329</v>
      </c>
      <c r="CZ29" s="1093" t="s">
        <v>2963</v>
      </c>
      <c r="DA29" s="1095">
        <v>1.05</v>
      </c>
      <c r="DB29" s="1095">
        <v>1.02</v>
      </c>
      <c r="DC29" s="1095">
        <v>1</v>
      </c>
      <c r="DD29" s="1095">
        <v>1</v>
      </c>
      <c r="DE29" s="1095">
        <v>1</v>
      </c>
      <c r="DF29" s="1095">
        <v>1.05</v>
      </c>
    </row>
    <row r="30" spans="1:110" ht="24" outlineLevel="1">
      <c r="A30" s="1045" t="s">
        <v>1893</v>
      </c>
      <c r="B30" s="1059"/>
      <c r="C30" s="1060"/>
      <c r="D30" s="1071" t="s">
        <v>470</v>
      </c>
      <c r="E30" s="1072" t="s">
        <v>352</v>
      </c>
      <c r="F30" s="1073" t="s">
        <v>2974</v>
      </c>
      <c r="G30" s="1074" t="s">
        <v>433</v>
      </c>
      <c r="H30" s="1075" t="s">
        <v>352</v>
      </c>
      <c r="I30" s="1075" t="s">
        <v>352</v>
      </c>
      <c r="J30" s="1076">
        <v>0</v>
      </c>
      <c r="K30" s="1074" t="s">
        <v>339</v>
      </c>
      <c r="L30" s="1077">
        <v>0</v>
      </c>
      <c r="M30" s="1078">
        <v>1</v>
      </c>
      <c r="N30" s="1079">
        <v>1.0906744032152329</v>
      </c>
      <c r="O30" s="1073" t="s">
        <v>3556</v>
      </c>
      <c r="P30" s="1077">
        <v>0</v>
      </c>
      <c r="Q30" s="1078">
        <v>1</v>
      </c>
      <c r="R30" s="1079">
        <v>1.0906744032152329</v>
      </c>
      <c r="S30" s="1073" t="s">
        <v>3556</v>
      </c>
      <c r="T30" s="1077">
        <v>0</v>
      </c>
      <c r="U30" s="1078">
        <v>1</v>
      </c>
      <c r="V30" s="1079">
        <v>1.0906744032152329</v>
      </c>
      <c r="W30" s="1073" t="s">
        <v>3556</v>
      </c>
      <c r="X30" s="1077">
        <v>3.702563833885418E-3</v>
      </c>
      <c r="Y30" s="1078">
        <v>1</v>
      </c>
      <c r="Z30" s="1079">
        <v>1.0906744032152329</v>
      </c>
      <c r="AA30" s="1073" t="s">
        <v>3556</v>
      </c>
      <c r="AB30" s="1077">
        <v>0</v>
      </c>
      <c r="AC30" s="1078">
        <v>1</v>
      </c>
      <c r="AD30" s="1079">
        <v>1.0906744032152329</v>
      </c>
      <c r="AE30" s="1073" t="s">
        <v>3556</v>
      </c>
      <c r="AF30" s="1077">
        <v>0</v>
      </c>
      <c r="AG30" s="1078">
        <v>1</v>
      </c>
      <c r="AH30" s="1079">
        <v>1.0906744032152329</v>
      </c>
      <c r="AI30" s="1073" t="s">
        <v>3556</v>
      </c>
      <c r="AJ30" s="1077">
        <v>0</v>
      </c>
      <c r="AK30" s="1078">
        <v>1</v>
      </c>
      <c r="AL30" s="1079">
        <v>1.0906744032152329</v>
      </c>
      <c r="AM30" s="1073" t="s">
        <v>3556</v>
      </c>
      <c r="AN30" s="1077">
        <v>0</v>
      </c>
      <c r="AO30" s="1078">
        <v>1</v>
      </c>
      <c r="AP30" s="1079">
        <v>1.0906744032152329</v>
      </c>
      <c r="AQ30" s="1073" t="s">
        <v>3556</v>
      </c>
      <c r="AR30" s="1077">
        <v>0</v>
      </c>
      <c r="AS30" s="1078">
        <v>1</v>
      </c>
      <c r="AT30" s="1079">
        <v>1.0906744032152329</v>
      </c>
      <c r="AU30" s="1073" t="s">
        <v>3556</v>
      </c>
      <c r="AV30" s="1077">
        <v>0</v>
      </c>
      <c r="AW30" s="1078">
        <v>1</v>
      </c>
      <c r="AX30" s="1079">
        <v>1.0906744032152329</v>
      </c>
      <c r="AY30" s="1073" t="s">
        <v>3556</v>
      </c>
      <c r="AZ30" s="1077">
        <v>0</v>
      </c>
      <c r="BA30" s="1078">
        <v>1</v>
      </c>
      <c r="BB30" s="1079">
        <v>1.0906744032152329</v>
      </c>
      <c r="BC30" s="1073" t="s">
        <v>3556</v>
      </c>
      <c r="BD30" s="1077">
        <v>0</v>
      </c>
      <c r="BE30" s="1078">
        <v>1</v>
      </c>
      <c r="BF30" s="1079">
        <v>1.0906744032152329</v>
      </c>
      <c r="BG30" s="1073" t="s">
        <v>3556</v>
      </c>
      <c r="BH30" s="1077">
        <v>0</v>
      </c>
      <c r="BI30" s="1078">
        <v>1</v>
      </c>
      <c r="BJ30" s="1079">
        <v>1.0906744032152329</v>
      </c>
      <c r="BK30" s="1073" t="s">
        <v>3556</v>
      </c>
      <c r="BL30" s="1077">
        <v>0</v>
      </c>
      <c r="BM30" s="1078">
        <v>1</v>
      </c>
      <c r="BN30" s="1079">
        <v>1.0906744032152329</v>
      </c>
      <c r="BO30" s="1073" t="s">
        <v>3556</v>
      </c>
      <c r="BP30" s="1077">
        <v>0</v>
      </c>
      <c r="BQ30" s="1078">
        <v>1</v>
      </c>
      <c r="BR30" s="1079">
        <v>1.0906744032152329</v>
      </c>
      <c r="BS30" s="1073" t="s">
        <v>3556</v>
      </c>
      <c r="BT30" s="1077">
        <v>0</v>
      </c>
      <c r="BU30" s="1078">
        <v>1</v>
      </c>
      <c r="BV30" s="1079">
        <v>1.0906744032152329</v>
      </c>
      <c r="BW30" s="1073" t="s">
        <v>3556</v>
      </c>
      <c r="BX30" s="1077">
        <v>0</v>
      </c>
      <c r="BY30" s="1078">
        <v>1</v>
      </c>
      <c r="BZ30" s="1079">
        <v>1.0906744032152329</v>
      </c>
      <c r="CA30" s="1073" t="s">
        <v>3556</v>
      </c>
      <c r="CB30" s="1077">
        <v>0</v>
      </c>
      <c r="CC30" s="1078">
        <v>1</v>
      </c>
      <c r="CD30" s="1079">
        <v>1.0906744032152329</v>
      </c>
      <c r="CE30" s="1073" t="s">
        <v>3556</v>
      </c>
      <c r="CF30" s="1077">
        <v>0</v>
      </c>
      <c r="CG30" s="1078">
        <v>1</v>
      </c>
      <c r="CH30" s="1079">
        <v>1.0906744032152329</v>
      </c>
      <c r="CI30" s="1073" t="s">
        <v>3556</v>
      </c>
      <c r="CJ30" s="1360"/>
      <c r="CK30" s="1356"/>
      <c r="CL30" s="1357"/>
      <c r="CM30" s="1357"/>
      <c r="CO30" s="1041" t="s">
        <v>15</v>
      </c>
      <c r="CP30" s="1094">
        <v>2</v>
      </c>
      <c r="CQ30" s="1094">
        <v>2</v>
      </c>
      <c r="CR30" s="1094">
        <v>1</v>
      </c>
      <c r="CS30" s="1094">
        <v>1</v>
      </c>
      <c r="CT30" s="1094">
        <v>1</v>
      </c>
      <c r="CU30" s="1094">
        <v>3</v>
      </c>
      <c r="CV30" s="1089">
        <v>3</v>
      </c>
      <c r="CW30" s="1089">
        <v>1.05</v>
      </c>
      <c r="CX30" s="1093">
        <v>1.0744244531716256</v>
      </c>
      <c r="CY30" s="1093">
        <v>1.0906744032152329</v>
      </c>
      <c r="CZ30" s="1093" t="s">
        <v>2963</v>
      </c>
      <c r="DA30" s="1095">
        <v>1.05</v>
      </c>
      <c r="DB30" s="1095">
        <v>1.02</v>
      </c>
      <c r="DC30" s="1095">
        <v>1</v>
      </c>
      <c r="DD30" s="1095">
        <v>1</v>
      </c>
      <c r="DE30" s="1095">
        <v>1</v>
      </c>
      <c r="DF30" s="1095">
        <v>1.05</v>
      </c>
    </row>
    <row r="31" spans="1:110" ht="24" outlineLevel="1">
      <c r="A31" s="1045" t="s">
        <v>1894</v>
      </c>
      <c r="B31" s="1059"/>
      <c r="C31" s="1060"/>
      <c r="D31" s="1071" t="s">
        <v>470</v>
      </c>
      <c r="E31" s="1072" t="s">
        <v>352</v>
      </c>
      <c r="F31" s="1073" t="s">
        <v>2974</v>
      </c>
      <c r="G31" s="1074" t="s">
        <v>1513</v>
      </c>
      <c r="H31" s="1075" t="s">
        <v>352</v>
      </c>
      <c r="I31" s="1075" t="s">
        <v>352</v>
      </c>
      <c r="J31" s="1076">
        <v>0</v>
      </c>
      <c r="K31" s="1074" t="s">
        <v>339</v>
      </c>
      <c r="L31" s="1077">
        <v>0</v>
      </c>
      <c r="M31" s="1078">
        <v>1</v>
      </c>
      <c r="N31" s="1079">
        <v>1.0906744032152329</v>
      </c>
      <c r="O31" s="1073" t="s">
        <v>3556</v>
      </c>
      <c r="P31" s="1077">
        <v>0</v>
      </c>
      <c r="Q31" s="1078">
        <v>1</v>
      </c>
      <c r="R31" s="1079">
        <v>1.0906744032152329</v>
      </c>
      <c r="S31" s="1073" t="s">
        <v>3556</v>
      </c>
      <c r="T31" s="1077">
        <v>0</v>
      </c>
      <c r="U31" s="1078">
        <v>1</v>
      </c>
      <c r="V31" s="1079">
        <v>1.0906744032152329</v>
      </c>
      <c r="W31" s="1073" t="s">
        <v>3556</v>
      </c>
      <c r="X31" s="1077">
        <v>0</v>
      </c>
      <c r="Y31" s="1078">
        <v>1</v>
      </c>
      <c r="Z31" s="1079">
        <v>1.0906744032152329</v>
      </c>
      <c r="AA31" s="1073" t="s">
        <v>3556</v>
      </c>
      <c r="AB31" s="1077">
        <v>4.1057869767320747E-3</v>
      </c>
      <c r="AC31" s="1078">
        <v>1</v>
      </c>
      <c r="AD31" s="1079">
        <v>1.0906744032152329</v>
      </c>
      <c r="AE31" s="1073" t="s">
        <v>3556</v>
      </c>
      <c r="AF31" s="1077">
        <v>0</v>
      </c>
      <c r="AG31" s="1078">
        <v>1</v>
      </c>
      <c r="AH31" s="1079">
        <v>1.0906744032152329</v>
      </c>
      <c r="AI31" s="1073" t="s">
        <v>3556</v>
      </c>
      <c r="AJ31" s="1077">
        <v>0</v>
      </c>
      <c r="AK31" s="1078">
        <v>1</v>
      </c>
      <c r="AL31" s="1079">
        <v>1.0906744032152329</v>
      </c>
      <c r="AM31" s="1073" t="s">
        <v>3556</v>
      </c>
      <c r="AN31" s="1077">
        <v>0</v>
      </c>
      <c r="AO31" s="1078">
        <v>1</v>
      </c>
      <c r="AP31" s="1079">
        <v>1.0906744032152329</v>
      </c>
      <c r="AQ31" s="1073" t="s">
        <v>3556</v>
      </c>
      <c r="AR31" s="1077">
        <v>0</v>
      </c>
      <c r="AS31" s="1078">
        <v>1</v>
      </c>
      <c r="AT31" s="1079">
        <v>1.0906744032152329</v>
      </c>
      <c r="AU31" s="1073" t="s">
        <v>3556</v>
      </c>
      <c r="AV31" s="1077">
        <v>0</v>
      </c>
      <c r="AW31" s="1078">
        <v>1</v>
      </c>
      <c r="AX31" s="1079">
        <v>1.0906744032152329</v>
      </c>
      <c r="AY31" s="1073" t="s">
        <v>3556</v>
      </c>
      <c r="AZ31" s="1077">
        <v>0</v>
      </c>
      <c r="BA31" s="1078">
        <v>1</v>
      </c>
      <c r="BB31" s="1079">
        <v>1.0906744032152329</v>
      </c>
      <c r="BC31" s="1073" t="s">
        <v>3556</v>
      </c>
      <c r="BD31" s="1077">
        <v>0</v>
      </c>
      <c r="BE31" s="1078">
        <v>1</v>
      </c>
      <c r="BF31" s="1079">
        <v>1.0906744032152329</v>
      </c>
      <c r="BG31" s="1073" t="s">
        <v>3556</v>
      </c>
      <c r="BH31" s="1077">
        <v>0</v>
      </c>
      <c r="BI31" s="1078">
        <v>1</v>
      </c>
      <c r="BJ31" s="1079">
        <v>1.0906744032152329</v>
      </c>
      <c r="BK31" s="1073" t="s">
        <v>3556</v>
      </c>
      <c r="BL31" s="1077">
        <v>0</v>
      </c>
      <c r="BM31" s="1078">
        <v>1</v>
      </c>
      <c r="BN31" s="1079">
        <v>1.0906744032152329</v>
      </c>
      <c r="BO31" s="1073" t="s">
        <v>3556</v>
      </c>
      <c r="BP31" s="1077">
        <v>0</v>
      </c>
      <c r="BQ31" s="1078">
        <v>1</v>
      </c>
      <c r="BR31" s="1079">
        <v>1.0906744032152329</v>
      </c>
      <c r="BS31" s="1073" t="s">
        <v>3556</v>
      </c>
      <c r="BT31" s="1077">
        <v>0</v>
      </c>
      <c r="BU31" s="1078">
        <v>1</v>
      </c>
      <c r="BV31" s="1079">
        <v>1.0906744032152329</v>
      </c>
      <c r="BW31" s="1073" t="s">
        <v>3556</v>
      </c>
      <c r="BX31" s="1077">
        <v>0</v>
      </c>
      <c r="BY31" s="1078">
        <v>1</v>
      </c>
      <c r="BZ31" s="1079">
        <v>1.0906744032152329</v>
      </c>
      <c r="CA31" s="1073" t="s">
        <v>3556</v>
      </c>
      <c r="CB31" s="1077">
        <v>0</v>
      </c>
      <c r="CC31" s="1078">
        <v>1</v>
      </c>
      <c r="CD31" s="1079">
        <v>1.0906744032152329</v>
      </c>
      <c r="CE31" s="1073" t="s">
        <v>3556</v>
      </c>
      <c r="CF31" s="1077">
        <v>0</v>
      </c>
      <c r="CG31" s="1078">
        <v>1</v>
      </c>
      <c r="CH31" s="1079">
        <v>1.0906744032152329</v>
      </c>
      <c r="CI31" s="1073" t="s">
        <v>3556</v>
      </c>
      <c r="CJ31" s="1360"/>
      <c r="CK31" s="1356"/>
      <c r="CL31" s="1357"/>
      <c r="CM31" s="1357"/>
      <c r="CO31" s="1041" t="s">
        <v>15</v>
      </c>
      <c r="CP31" s="1094">
        <v>2</v>
      </c>
      <c r="CQ31" s="1094">
        <v>2</v>
      </c>
      <c r="CR31" s="1094">
        <v>1</v>
      </c>
      <c r="CS31" s="1094">
        <v>1</v>
      </c>
      <c r="CT31" s="1094">
        <v>1</v>
      </c>
      <c r="CU31" s="1094">
        <v>3</v>
      </c>
      <c r="CV31" s="1089">
        <v>3</v>
      </c>
      <c r="CW31" s="1089">
        <v>1.05</v>
      </c>
      <c r="CX31" s="1093">
        <v>1.0744244531716256</v>
      </c>
      <c r="CY31" s="1093">
        <v>1.0906744032152329</v>
      </c>
      <c r="CZ31" s="1093" t="s">
        <v>2963</v>
      </c>
      <c r="DA31" s="1095">
        <v>1.05</v>
      </c>
      <c r="DB31" s="1095">
        <v>1.02</v>
      </c>
      <c r="DC31" s="1095">
        <v>1</v>
      </c>
      <c r="DD31" s="1095">
        <v>1</v>
      </c>
      <c r="DE31" s="1095">
        <v>1</v>
      </c>
      <c r="DF31" s="1095">
        <v>1.05</v>
      </c>
    </row>
    <row r="32" spans="1:110" ht="24" outlineLevel="1">
      <c r="A32" s="1045" t="s">
        <v>1895</v>
      </c>
      <c r="B32" s="1059"/>
      <c r="C32" s="1060"/>
      <c r="D32" s="1071" t="s">
        <v>470</v>
      </c>
      <c r="E32" s="1072" t="s">
        <v>352</v>
      </c>
      <c r="F32" s="1073" t="s">
        <v>2974</v>
      </c>
      <c r="G32" s="1074" t="s">
        <v>435</v>
      </c>
      <c r="H32" s="1075" t="s">
        <v>352</v>
      </c>
      <c r="I32" s="1075" t="s">
        <v>352</v>
      </c>
      <c r="J32" s="1076">
        <v>0</v>
      </c>
      <c r="K32" s="1074" t="s">
        <v>339</v>
      </c>
      <c r="L32" s="1077">
        <v>0</v>
      </c>
      <c r="M32" s="1078">
        <v>1</v>
      </c>
      <c r="N32" s="1079">
        <v>1.0906744032152329</v>
      </c>
      <c r="O32" s="1073" t="s">
        <v>3556</v>
      </c>
      <c r="P32" s="1077">
        <v>0</v>
      </c>
      <c r="Q32" s="1078">
        <v>1</v>
      </c>
      <c r="R32" s="1079">
        <v>1.0906744032152329</v>
      </c>
      <c r="S32" s="1073" t="s">
        <v>3556</v>
      </c>
      <c r="T32" s="1077">
        <v>0</v>
      </c>
      <c r="U32" s="1078">
        <v>1</v>
      </c>
      <c r="V32" s="1079">
        <v>1.0906744032152329</v>
      </c>
      <c r="W32" s="1073" t="s">
        <v>3556</v>
      </c>
      <c r="X32" s="1077">
        <v>0</v>
      </c>
      <c r="Y32" s="1078">
        <v>1</v>
      </c>
      <c r="Z32" s="1079">
        <v>1.0906744032152329</v>
      </c>
      <c r="AA32" s="1073" t="s">
        <v>3556</v>
      </c>
      <c r="AB32" s="1077">
        <v>0</v>
      </c>
      <c r="AC32" s="1078">
        <v>1</v>
      </c>
      <c r="AD32" s="1079">
        <v>1.0906744032152329</v>
      </c>
      <c r="AE32" s="1073" t="s">
        <v>3556</v>
      </c>
      <c r="AF32" s="1077">
        <v>3.6807560687675414E-3</v>
      </c>
      <c r="AG32" s="1078">
        <v>1</v>
      </c>
      <c r="AH32" s="1079">
        <v>1.0906744032152329</v>
      </c>
      <c r="AI32" s="1073" t="s">
        <v>3556</v>
      </c>
      <c r="AJ32" s="1077">
        <v>0</v>
      </c>
      <c r="AK32" s="1078">
        <v>1</v>
      </c>
      <c r="AL32" s="1079">
        <v>1.0906744032152329</v>
      </c>
      <c r="AM32" s="1073" t="s">
        <v>3556</v>
      </c>
      <c r="AN32" s="1077">
        <v>0</v>
      </c>
      <c r="AO32" s="1078">
        <v>1</v>
      </c>
      <c r="AP32" s="1079">
        <v>1.0906744032152329</v>
      </c>
      <c r="AQ32" s="1073" t="s">
        <v>3556</v>
      </c>
      <c r="AR32" s="1077">
        <v>0</v>
      </c>
      <c r="AS32" s="1078">
        <v>1</v>
      </c>
      <c r="AT32" s="1079">
        <v>1.0906744032152329</v>
      </c>
      <c r="AU32" s="1073" t="s">
        <v>3556</v>
      </c>
      <c r="AV32" s="1077">
        <v>0</v>
      </c>
      <c r="AW32" s="1078">
        <v>1</v>
      </c>
      <c r="AX32" s="1079">
        <v>1.0906744032152329</v>
      </c>
      <c r="AY32" s="1073" t="s">
        <v>3556</v>
      </c>
      <c r="AZ32" s="1077">
        <v>0</v>
      </c>
      <c r="BA32" s="1078">
        <v>1</v>
      </c>
      <c r="BB32" s="1079">
        <v>1.0906744032152329</v>
      </c>
      <c r="BC32" s="1073" t="s">
        <v>3556</v>
      </c>
      <c r="BD32" s="1077">
        <v>0</v>
      </c>
      <c r="BE32" s="1078">
        <v>1</v>
      </c>
      <c r="BF32" s="1079">
        <v>1.0906744032152329</v>
      </c>
      <c r="BG32" s="1073" t="s">
        <v>3556</v>
      </c>
      <c r="BH32" s="1077">
        <v>0</v>
      </c>
      <c r="BI32" s="1078">
        <v>1</v>
      </c>
      <c r="BJ32" s="1079">
        <v>1.0906744032152329</v>
      </c>
      <c r="BK32" s="1073" t="s">
        <v>3556</v>
      </c>
      <c r="BL32" s="1077">
        <v>0</v>
      </c>
      <c r="BM32" s="1078">
        <v>1</v>
      </c>
      <c r="BN32" s="1079">
        <v>1.0906744032152329</v>
      </c>
      <c r="BO32" s="1073" t="s">
        <v>3556</v>
      </c>
      <c r="BP32" s="1077">
        <v>0</v>
      </c>
      <c r="BQ32" s="1078">
        <v>1</v>
      </c>
      <c r="BR32" s="1079">
        <v>1.0906744032152329</v>
      </c>
      <c r="BS32" s="1073" t="s">
        <v>3556</v>
      </c>
      <c r="BT32" s="1077">
        <v>0</v>
      </c>
      <c r="BU32" s="1078">
        <v>1</v>
      </c>
      <c r="BV32" s="1079">
        <v>1.0906744032152329</v>
      </c>
      <c r="BW32" s="1073" t="s">
        <v>3556</v>
      </c>
      <c r="BX32" s="1077">
        <v>0</v>
      </c>
      <c r="BY32" s="1078">
        <v>1</v>
      </c>
      <c r="BZ32" s="1079">
        <v>1.0906744032152329</v>
      </c>
      <c r="CA32" s="1073" t="s">
        <v>3556</v>
      </c>
      <c r="CB32" s="1077">
        <v>0</v>
      </c>
      <c r="CC32" s="1078">
        <v>1</v>
      </c>
      <c r="CD32" s="1079">
        <v>1.0906744032152329</v>
      </c>
      <c r="CE32" s="1073" t="s">
        <v>3556</v>
      </c>
      <c r="CF32" s="1077">
        <v>0</v>
      </c>
      <c r="CG32" s="1078">
        <v>1</v>
      </c>
      <c r="CH32" s="1079">
        <v>1.0906744032152329</v>
      </c>
      <c r="CI32" s="1073" t="s">
        <v>3556</v>
      </c>
      <c r="CJ32" s="1360"/>
      <c r="CK32" s="1356"/>
      <c r="CL32" s="1357"/>
      <c r="CM32" s="1357"/>
      <c r="CO32" s="1041" t="s">
        <v>15</v>
      </c>
      <c r="CP32" s="1094">
        <v>2</v>
      </c>
      <c r="CQ32" s="1094">
        <v>2</v>
      </c>
      <c r="CR32" s="1094">
        <v>1</v>
      </c>
      <c r="CS32" s="1094">
        <v>1</v>
      </c>
      <c r="CT32" s="1094">
        <v>1</v>
      </c>
      <c r="CU32" s="1094">
        <v>3</v>
      </c>
      <c r="CV32" s="1089">
        <v>3</v>
      </c>
      <c r="CW32" s="1089">
        <v>1.05</v>
      </c>
      <c r="CX32" s="1093">
        <v>1.0744244531716256</v>
      </c>
      <c r="CY32" s="1093">
        <v>1.0906744032152329</v>
      </c>
      <c r="CZ32" s="1093" t="s">
        <v>2963</v>
      </c>
      <c r="DA32" s="1095">
        <v>1.05</v>
      </c>
      <c r="DB32" s="1095">
        <v>1.02</v>
      </c>
      <c r="DC32" s="1095">
        <v>1</v>
      </c>
      <c r="DD32" s="1095">
        <v>1</v>
      </c>
      <c r="DE32" s="1095">
        <v>1</v>
      </c>
      <c r="DF32" s="1095">
        <v>1.05</v>
      </c>
    </row>
    <row r="33" spans="1:113" ht="24" outlineLevel="1">
      <c r="A33" s="1045" t="s">
        <v>1896</v>
      </c>
      <c r="B33" s="1059"/>
      <c r="C33" s="1060"/>
      <c r="D33" s="1071" t="s">
        <v>470</v>
      </c>
      <c r="E33" s="1072" t="s">
        <v>352</v>
      </c>
      <c r="F33" s="1073" t="s">
        <v>2974</v>
      </c>
      <c r="G33" s="1074" t="s">
        <v>191</v>
      </c>
      <c r="H33" s="1075" t="s">
        <v>352</v>
      </c>
      <c r="I33" s="1075" t="s">
        <v>352</v>
      </c>
      <c r="J33" s="1076">
        <v>0</v>
      </c>
      <c r="K33" s="1074" t="s">
        <v>339</v>
      </c>
      <c r="L33" s="1077">
        <v>0</v>
      </c>
      <c r="M33" s="1078">
        <v>1</v>
      </c>
      <c r="N33" s="1079">
        <v>1.0906744032152329</v>
      </c>
      <c r="O33" s="1073" t="s">
        <v>3556</v>
      </c>
      <c r="P33" s="1077">
        <v>0</v>
      </c>
      <c r="Q33" s="1078">
        <v>1</v>
      </c>
      <c r="R33" s="1079">
        <v>1.0906744032152329</v>
      </c>
      <c r="S33" s="1073" t="s">
        <v>3556</v>
      </c>
      <c r="T33" s="1077">
        <v>0</v>
      </c>
      <c r="U33" s="1078">
        <v>1</v>
      </c>
      <c r="V33" s="1079">
        <v>1.0906744032152329</v>
      </c>
      <c r="W33" s="1073" t="s">
        <v>3556</v>
      </c>
      <c r="X33" s="1077">
        <v>0</v>
      </c>
      <c r="Y33" s="1078">
        <v>1</v>
      </c>
      <c r="Z33" s="1079">
        <v>1.0906744032152329</v>
      </c>
      <c r="AA33" s="1073" t="s">
        <v>3556</v>
      </c>
      <c r="AB33" s="1077">
        <v>0</v>
      </c>
      <c r="AC33" s="1078">
        <v>1</v>
      </c>
      <c r="AD33" s="1079">
        <v>1.0906744032152329</v>
      </c>
      <c r="AE33" s="1073" t="s">
        <v>3556</v>
      </c>
      <c r="AF33" s="1077">
        <v>0</v>
      </c>
      <c r="AG33" s="1078">
        <v>1</v>
      </c>
      <c r="AH33" s="1079">
        <v>1.0906744032152329</v>
      </c>
      <c r="AI33" s="1073" t="s">
        <v>3556</v>
      </c>
      <c r="AJ33" s="1077">
        <v>3.9025332791825431E-3</v>
      </c>
      <c r="AK33" s="1078">
        <v>1</v>
      </c>
      <c r="AL33" s="1079">
        <v>1.0906744032152329</v>
      </c>
      <c r="AM33" s="1073" t="s">
        <v>3556</v>
      </c>
      <c r="AN33" s="1077">
        <v>0</v>
      </c>
      <c r="AO33" s="1078">
        <v>1</v>
      </c>
      <c r="AP33" s="1079">
        <v>1.0906744032152329</v>
      </c>
      <c r="AQ33" s="1073" t="s">
        <v>3556</v>
      </c>
      <c r="AR33" s="1077">
        <v>0</v>
      </c>
      <c r="AS33" s="1078">
        <v>1</v>
      </c>
      <c r="AT33" s="1079">
        <v>1.0906744032152329</v>
      </c>
      <c r="AU33" s="1073" t="s">
        <v>3556</v>
      </c>
      <c r="AV33" s="1077">
        <v>0</v>
      </c>
      <c r="AW33" s="1078">
        <v>1</v>
      </c>
      <c r="AX33" s="1079">
        <v>1.0906744032152329</v>
      </c>
      <c r="AY33" s="1073" t="s">
        <v>3556</v>
      </c>
      <c r="AZ33" s="1077">
        <v>0</v>
      </c>
      <c r="BA33" s="1078">
        <v>1</v>
      </c>
      <c r="BB33" s="1079">
        <v>1.0906744032152329</v>
      </c>
      <c r="BC33" s="1073" t="s">
        <v>3556</v>
      </c>
      <c r="BD33" s="1077">
        <v>0</v>
      </c>
      <c r="BE33" s="1078">
        <v>1</v>
      </c>
      <c r="BF33" s="1079">
        <v>1.0906744032152329</v>
      </c>
      <c r="BG33" s="1073" t="s">
        <v>3556</v>
      </c>
      <c r="BH33" s="1077">
        <v>0</v>
      </c>
      <c r="BI33" s="1078">
        <v>1</v>
      </c>
      <c r="BJ33" s="1079">
        <v>1.0906744032152329</v>
      </c>
      <c r="BK33" s="1073" t="s">
        <v>3556</v>
      </c>
      <c r="BL33" s="1077">
        <v>0</v>
      </c>
      <c r="BM33" s="1078">
        <v>1</v>
      </c>
      <c r="BN33" s="1079">
        <v>1.0906744032152329</v>
      </c>
      <c r="BO33" s="1073" t="s">
        <v>3556</v>
      </c>
      <c r="BP33" s="1077">
        <v>0</v>
      </c>
      <c r="BQ33" s="1078">
        <v>1</v>
      </c>
      <c r="BR33" s="1079">
        <v>1.0906744032152329</v>
      </c>
      <c r="BS33" s="1073" t="s">
        <v>3556</v>
      </c>
      <c r="BT33" s="1077">
        <v>0</v>
      </c>
      <c r="BU33" s="1078">
        <v>1</v>
      </c>
      <c r="BV33" s="1079">
        <v>1.0906744032152329</v>
      </c>
      <c r="BW33" s="1073" t="s">
        <v>3556</v>
      </c>
      <c r="BX33" s="1077">
        <v>0</v>
      </c>
      <c r="BY33" s="1078">
        <v>1</v>
      </c>
      <c r="BZ33" s="1079">
        <v>1.0906744032152329</v>
      </c>
      <c r="CA33" s="1073" t="s">
        <v>3556</v>
      </c>
      <c r="CB33" s="1077">
        <v>0</v>
      </c>
      <c r="CC33" s="1078">
        <v>1</v>
      </c>
      <c r="CD33" s="1079">
        <v>1.0906744032152329</v>
      </c>
      <c r="CE33" s="1073" t="s">
        <v>3556</v>
      </c>
      <c r="CF33" s="1077">
        <v>0</v>
      </c>
      <c r="CG33" s="1078">
        <v>1</v>
      </c>
      <c r="CH33" s="1079">
        <v>1.0906744032152329</v>
      </c>
      <c r="CI33" s="1073" t="s">
        <v>3556</v>
      </c>
      <c r="CJ33" s="1360"/>
      <c r="CK33" s="1356"/>
      <c r="CL33" s="1357"/>
      <c r="CM33" s="1357"/>
      <c r="CO33" s="1041" t="s">
        <v>15</v>
      </c>
      <c r="CP33" s="1094">
        <v>2</v>
      </c>
      <c r="CQ33" s="1094">
        <v>2</v>
      </c>
      <c r="CR33" s="1094">
        <v>1</v>
      </c>
      <c r="CS33" s="1094">
        <v>1</v>
      </c>
      <c r="CT33" s="1094">
        <v>1</v>
      </c>
      <c r="CU33" s="1094">
        <v>3</v>
      </c>
      <c r="CV33" s="1089">
        <v>3</v>
      </c>
      <c r="CW33" s="1089">
        <v>1.05</v>
      </c>
      <c r="CX33" s="1093">
        <v>1.0744244531716256</v>
      </c>
      <c r="CY33" s="1093">
        <v>1.0906744032152329</v>
      </c>
      <c r="CZ33" s="1093" t="s">
        <v>2963</v>
      </c>
      <c r="DA33" s="1095">
        <v>1.05</v>
      </c>
      <c r="DB33" s="1095">
        <v>1.02</v>
      </c>
      <c r="DC33" s="1095">
        <v>1</v>
      </c>
      <c r="DD33" s="1095">
        <v>1</v>
      </c>
      <c r="DE33" s="1095">
        <v>1</v>
      </c>
      <c r="DF33" s="1095">
        <v>1.05</v>
      </c>
    </row>
    <row r="34" spans="1:113" ht="24" outlineLevel="1">
      <c r="A34" s="1045" t="s">
        <v>1897</v>
      </c>
      <c r="B34" s="1059"/>
      <c r="C34" s="1060"/>
      <c r="D34" s="1071" t="s">
        <v>470</v>
      </c>
      <c r="E34" s="1072" t="s">
        <v>352</v>
      </c>
      <c r="F34" s="1073" t="s">
        <v>2974</v>
      </c>
      <c r="G34" s="1074" t="s">
        <v>1514</v>
      </c>
      <c r="H34" s="1075" t="s">
        <v>352</v>
      </c>
      <c r="I34" s="1075" t="s">
        <v>352</v>
      </c>
      <c r="J34" s="1076">
        <v>0</v>
      </c>
      <c r="K34" s="1074" t="s">
        <v>339</v>
      </c>
      <c r="L34" s="1077">
        <v>0</v>
      </c>
      <c r="M34" s="1078">
        <v>1</v>
      </c>
      <c r="N34" s="1079">
        <v>1.0906744032152329</v>
      </c>
      <c r="O34" s="1073" t="s">
        <v>3556</v>
      </c>
      <c r="P34" s="1077">
        <v>0</v>
      </c>
      <c r="Q34" s="1078">
        <v>1</v>
      </c>
      <c r="R34" s="1079">
        <v>1.0906744032152329</v>
      </c>
      <c r="S34" s="1073" t="s">
        <v>3556</v>
      </c>
      <c r="T34" s="1077">
        <v>0</v>
      </c>
      <c r="U34" s="1078">
        <v>1</v>
      </c>
      <c r="V34" s="1079">
        <v>1.0906744032152329</v>
      </c>
      <c r="W34" s="1073" t="s">
        <v>3556</v>
      </c>
      <c r="X34" s="1077">
        <v>0</v>
      </c>
      <c r="Y34" s="1078">
        <v>1</v>
      </c>
      <c r="Z34" s="1079">
        <v>1.0906744032152329</v>
      </c>
      <c r="AA34" s="1073" t="s">
        <v>3556</v>
      </c>
      <c r="AB34" s="1077">
        <v>0</v>
      </c>
      <c r="AC34" s="1078">
        <v>1</v>
      </c>
      <c r="AD34" s="1079">
        <v>1.0906744032152329</v>
      </c>
      <c r="AE34" s="1073" t="s">
        <v>3556</v>
      </c>
      <c r="AF34" s="1077">
        <v>0</v>
      </c>
      <c r="AG34" s="1078">
        <v>1</v>
      </c>
      <c r="AH34" s="1079">
        <v>1.0906744032152329</v>
      </c>
      <c r="AI34" s="1073" t="s">
        <v>3556</v>
      </c>
      <c r="AJ34" s="1077">
        <v>0</v>
      </c>
      <c r="AK34" s="1078">
        <v>1</v>
      </c>
      <c r="AL34" s="1079">
        <v>1.0906744032152329</v>
      </c>
      <c r="AM34" s="1073" t="s">
        <v>3556</v>
      </c>
      <c r="AN34" s="1077">
        <v>2.6986466825396193E-3</v>
      </c>
      <c r="AO34" s="1078">
        <v>1</v>
      </c>
      <c r="AP34" s="1079">
        <v>1.0906744032152329</v>
      </c>
      <c r="AQ34" s="1073" t="s">
        <v>3556</v>
      </c>
      <c r="AR34" s="1077">
        <v>0</v>
      </c>
      <c r="AS34" s="1078">
        <v>1</v>
      </c>
      <c r="AT34" s="1079">
        <v>1.0906744032152329</v>
      </c>
      <c r="AU34" s="1073" t="s">
        <v>3556</v>
      </c>
      <c r="AV34" s="1077">
        <v>0</v>
      </c>
      <c r="AW34" s="1078">
        <v>1</v>
      </c>
      <c r="AX34" s="1079">
        <v>1.0906744032152329</v>
      </c>
      <c r="AY34" s="1073" t="s">
        <v>3556</v>
      </c>
      <c r="AZ34" s="1077">
        <v>0</v>
      </c>
      <c r="BA34" s="1078">
        <v>1</v>
      </c>
      <c r="BB34" s="1079">
        <v>1.0906744032152329</v>
      </c>
      <c r="BC34" s="1073" t="s">
        <v>3556</v>
      </c>
      <c r="BD34" s="1077">
        <v>0</v>
      </c>
      <c r="BE34" s="1078">
        <v>1</v>
      </c>
      <c r="BF34" s="1079">
        <v>1.0906744032152329</v>
      </c>
      <c r="BG34" s="1073" t="s">
        <v>3556</v>
      </c>
      <c r="BH34" s="1077">
        <v>0</v>
      </c>
      <c r="BI34" s="1078">
        <v>1</v>
      </c>
      <c r="BJ34" s="1079">
        <v>1.0906744032152329</v>
      </c>
      <c r="BK34" s="1073" t="s">
        <v>3556</v>
      </c>
      <c r="BL34" s="1077">
        <v>0</v>
      </c>
      <c r="BM34" s="1078">
        <v>1</v>
      </c>
      <c r="BN34" s="1079">
        <v>1.0906744032152329</v>
      </c>
      <c r="BO34" s="1073" t="s">
        <v>3556</v>
      </c>
      <c r="BP34" s="1077">
        <v>0</v>
      </c>
      <c r="BQ34" s="1078">
        <v>1</v>
      </c>
      <c r="BR34" s="1079">
        <v>1.0906744032152329</v>
      </c>
      <c r="BS34" s="1073" t="s">
        <v>3556</v>
      </c>
      <c r="BT34" s="1077">
        <v>0</v>
      </c>
      <c r="BU34" s="1078">
        <v>1</v>
      </c>
      <c r="BV34" s="1079">
        <v>1.0906744032152329</v>
      </c>
      <c r="BW34" s="1073" t="s">
        <v>3556</v>
      </c>
      <c r="BX34" s="1077">
        <v>0</v>
      </c>
      <c r="BY34" s="1078">
        <v>1</v>
      </c>
      <c r="BZ34" s="1079">
        <v>1.0906744032152329</v>
      </c>
      <c r="CA34" s="1073" t="s">
        <v>3556</v>
      </c>
      <c r="CB34" s="1077">
        <v>0</v>
      </c>
      <c r="CC34" s="1078">
        <v>1</v>
      </c>
      <c r="CD34" s="1079">
        <v>1.0906744032152329</v>
      </c>
      <c r="CE34" s="1073" t="s">
        <v>3556</v>
      </c>
      <c r="CF34" s="1077">
        <v>0</v>
      </c>
      <c r="CG34" s="1078">
        <v>1</v>
      </c>
      <c r="CH34" s="1079">
        <v>1.0906744032152329</v>
      </c>
      <c r="CI34" s="1073" t="s">
        <v>3556</v>
      </c>
      <c r="CJ34" s="1360"/>
      <c r="CK34" s="1356"/>
      <c r="CL34" s="1357"/>
      <c r="CM34" s="1357"/>
      <c r="CO34" s="1041" t="s">
        <v>15</v>
      </c>
      <c r="CP34" s="1094">
        <v>2</v>
      </c>
      <c r="CQ34" s="1094">
        <v>2</v>
      </c>
      <c r="CR34" s="1094">
        <v>1</v>
      </c>
      <c r="CS34" s="1094">
        <v>1</v>
      </c>
      <c r="CT34" s="1094">
        <v>1</v>
      </c>
      <c r="CU34" s="1094">
        <v>3</v>
      </c>
      <c r="CV34" s="1089">
        <v>3</v>
      </c>
      <c r="CW34" s="1089">
        <v>1.05</v>
      </c>
      <c r="CX34" s="1093">
        <v>1.0744244531716256</v>
      </c>
      <c r="CY34" s="1093">
        <v>1.0906744032152329</v>
      </c>
      <c r="CZ34" s="1093" t="s">
        <v>2963</v>
      </c>
      <c r="DA34" s="1095">
        <v>1.05</v>
      </c>
      <c r="DB34" s="1095">
        <v>1.02</v>
      </c>
      <c r="DC34" s="1095">
        <v>1</v>
      </c>
      <c r="DD34" s="1095">
        <v>1</v>
      </c>
      <c r="DE34" s="1095">
        <v>1</v>
      </c>
      <c r="DF34" s="1095">
        <v>1.05</v>
      </c>
    </row>
    <row r="35" spans="1:113" ht="24" outlineLevel="1">
      <c r="A35" s="1045" t="s">
        <v>1898</v>
      </c>
      <c r="B35" s="1059"/>
      <c r="C35" s="1060"/>
      <c r="D35" s="1071" t="s">
        <v>470</v>
      </c>
      <c r="E35" s="1072" t="s">
        <v>352</v>
      </c>
      <c r="F35" s="1073" t="s">
        <v>2974</v>
      </c>
      <c r="G35" s="1074" t="s">
        <v>1515</v>
      </c>
      <c r="H35" s="1075" t="s">
        <v>352</v>
      </c>
      <c r="I35" s="1075" t="s">
        <v>352</v>
      </c>
      <c r="J35" s="1076">
        <v>0</v>
      </c>
      <c r="K35" s="1074" t="s">
        <v>339</v>
      </c>
      <c r="L35" s="1077">
        <v>0</v>
      </c>
      <c r="M35" s="1078">
        <v>1</v>
      </c>
      <c r="N35" s="1079">
        <v>1.0906744032152329</v>
      </c>
      <c r="O35" s="1073" t="s">
        <v>3556</v>
      </c>
      <c r="P35" s="1077">
        <v>0</v>
      </c>
      <c r="Q35" s="1078">
        <v>1</v>
      </c>
      <c r="R35" s="1079">
        <v>1.0906744032152329</v>
      </c>
      <c r="S35" s="1073" t="s">
        <v>3556</v>
      </c>
      <c r="T35" s="1077">
        <v>0</v>
      </c>
      <c r="U35" s="1078">
        <v>1</v>
      </c>
      <c r="V35" s="1079">
        <v>1.0906744032152329</v>
      </c>
      <c r="W35" s="1073" t="s">
        <v>3556</v>
      </c>
      <c r="X35" s="1077">
        <v>0</v>
      </c>
      <c r="Y35" s="1078">
        <v>1</v>
      </c>
      <c r="Z35" s="1079">
        <v>1.0906744032152329</v>
      </c>
      <c r="AA35" s="1073" t="s">
        <v>3556</v>
      </c>
      <c r="AB35" s="1077">
        <v>0</v>
      </c>
      <c r="AC35" s="1078">
        <v>1</v>
      </c>
      <c r="AD35" s="1079">
        <v>1.0906744032152329</v>
      </c>
      <c r="AE35" s="1073" t="s">
        <v>3556</v>
      </c>
      <c r="AF35" s="1077">
        <v>0</v>
      </c>
      <c r="AG35" s="1078">
        <v>1</v>
      </c>
      <c r="AH35" s="1079">
        <v>1.0906744032152329</v>
      </c>
      <c r="AI35" s="1073" t="s">
        <v>3556</v>
      </c>
      <c r="AJ35" s="1077">
        <v>0</v>
      </c>
      <c r="AK35" s="1078">
        <v>1</v>
      </c>
      <c r="AL35" s="1079">
        <v>1.0906744032152329</v>
      </c>
      <c r="AM35" s="1073" t="s">
        <v>3556</v>
      </c>
      <c r="AN35" s="1077">
        <v>0</v>
      </c>
      <c r="AO35" s="1078">
        <v>1</v>
      </c>
      <c r="AP35" s="1079">
        <v>1.0906744032152329</v>
      </c>
      <c r="AQ35" s="1073" t="s">
        <v>3556</v>
      </c>
      <c r="AR35" s="1077">
        <v>3.2738599546657107E-3</v>
      </c>
      <c r="AS35" s="1078">
        <v>1</v>
      </c>
      <c r="AT35" s="1079">
        <v>1.0906744032152329</v>
      </c>
      <c r="AU35" s="1073" t="s">
        <v>3556</v>
      </c>
      <c r="AV35" s="1077">
        <v>0</v>
      </c>
      <c r="AW35" s="1078">
        <v>1</v>
      </c>
      <c r="AX35" s="1079">
        <v>1.0906744032152329</v>
      </c>
      <c r="AY35" s="1073" t="s">
        <v>3556</v>
      </c>
      <c r="AZ35" s="1077">
        <v>0</v>
      </c>
      <c r="BA35" s="1078">
        <v>1</v>
      </c>
      <c r="BB35" s="1079">
        <v>1.0906744032152329</v>
      </c>
      <c r="BC35" s="1073" t="s">
        <v>3556</v>
      </c>
      <c r="BD35" s="1077">
        <v>0</v>
      </c>
      <c r="BE35" s="1078">
        <v>1</v>
      </c>
      <c r="BF35" s="1079">
        <v>1.0906744032152329</v>
      </c>
      <c r="BG35" s="1073" t="s">
        <v>3556</v>
      </c>
      <c r="BH35" s="1077">
        <v>0</v>
      </c>
      <c r="BI35" s="1078">
        <v>1</v>
      </c>
      <c r="BJ35" s="1079">
        <v>1.0906744032152329</v>
      </c>
      <c r="BK35" s="1073" t="s">
        <v>3556</v>
      </c>
      <c r="BL35" s="1077">
        <v>0</v>
      </c>
      <c r="BM35" s="1078">
        <v>1</v>
      </c>
      <c r="BN35" s="1079">
        <v>1.0906744032152329</v>
      </c>
      <c r="BO35" s="1073" t="s">
        <v>3556</v>
      </c>
      <c r="BP35" s="1077">
        <v>0</v>
      </c>
      <c r="BQ35" s="1078">
        <v>1</v>
      </c>
      <c r="BR35" s="1079">
        <v>1.0906744032152329</v>
      </c>
      <c r="BS35" s="1073" t="s">
        <v>3556</v>
      </c>
      <c r="BT35" s="1077">
        <v>0</v>
      </c>
      <c r="BU35" s="1078">
        <v>1</v>
      </c>
      <c r="BV35" s="1079">
        <v>1.0906744032152329</v>
      </c>
      <c r="BW35" s="1073" t="s">
        <v>3556</v>
      </c>
      <c r="BX35" s="1077">
        <v>0</v>
      </c>
      <c r="BY35" s="1078">
        <v>1</v>
      </c>
      <c r="BZ35" s="1079">
        <v>1.0906744032152329</v>
      </c>
      <c r="CA35" s="1073" t="s">
        <v>3556</v>
      </c>
      <c r="CB35" s="1077">
        <v>0</v>
      </c>
      <c r="CC35" s="1078">
        <v>1</v>
      </c>
      <c r="CD35" s="1079">
        <v>1.0906744032152329</v>
      </c>
      <c r="CE35" s="1073" t="s">
        <v>3556</v>
      </c>
      <c r="CF35" s="1077">
        <v>0</v>
      </c>
      <c r="CG35" s="1078">
        <v>1</v>
      </c>
      <c r="CH35" s="1079">
        <v>1.0906744032152329</v>
      </c>
      <c r="CI35" s="1073" t="s">
        <v>3556</v>
      </c>
      <c r="CJ35" s="1360"/>
      <c r="CK35" s="1356"/>
      <c r="CL35" s="1357"/>
      <c r="CM35" s="1357"/>
      <c r="CO35" s="1041" t="s">
        <v>15</v>
      </c>
      <c r="CP35" s="1094">
        <v>2</v>
      </c>
      <c r="CQ35" s="1094">
        <v>2</v>
      </c>
      <c r="CR35" s="1094">
        <v>1</v>
      </c>
      <c r="CS35" s="1094">
        <v>1</v>
      </c>
      <c r="CT35" s="1094">
        <v>1</v>
      </c>
      <c r="CU35" s="1094">
        <v>3</v>
      </c>
      <c r="CV35" s="1089">
        <v>3</v>
      </c>
      <c r="CW35" s="1089">
        <v>1.05</v>
      </c>
      <c r="CX35" s="1093">
        <v>1.0744244531716256</v>
      </c>
      <c r="CY35" s="1093">
        <v>1.0906744032152329</v>
      </c>
      <c r="CZ35" s="1093" t="s">
        <v>2963</v>
      </c>
      <c r="DA35" s="1095">
        <v>1.05</v>
      </c>
      <c r="DB35" s="1095">
        <v>1.02</v>
      </c>
      <c r="DC35" s="1095">
        <v>1</v>
      </c>
      <c r="DD35" s="1095">
        <v>1</v>
      </c>
      <c r="DE35" s="1095">
        <v>1</v>
      </c>
      <c r="DF35" s="1095">
        <v>1.05</v>
      </c>
    </row>
    <row r="36" spans="1:113" ht="24" outlineLevel="1">
      <c r="A36" s="1045" t="s">
        <v>1899</v>
      </c>
      <c r="B36" s="1059"/>
      <c r="C36" s="1060"/>
      <c r="D36" s="1071" t="s">
        <v>470</v>
      </c>
      <c r="E36" s="1072" t="s">
        <v>352</v>
      </c>
      <c r="F36" s="1073" t="s">
        <v>2974</v>
      </c>
      <c r="G36" s="1074" t="s">
        <v>1516</v>
      </c>
      <c r="H36" s="1075" t="s">
        <v>352</v>
      </c>
      <c r="I36" s="1075" t="s">
        <v>352</v>
      </c>
      <c r="J36" s="1076">
        <v>0</v>
      </c>
      <c r="K36" s="1074" t="s">
        <v>339</v>
      </c>
      <c r="L36" s="1077">
        <v>0</v>
      </c>
      <c r="M36" s="1078">
        <v>1</v>
      </c>
      <c r="N36" s="1079">
        <v>1.0906744032152329</v>
      </c>
      <c r="O36" s="1073" t="s">
        <v>3556</v>
      </c>
      <c r="P36" s="1077">
        <v>0</v>
      </c>
      <c r="Q36" s="1078">
        <v>1</v>
      </c>
      <c r="R36" s="1079">
        <v>1.0906744032152329</v>
      </c>
      <c r="S36" s="1073" t="s">
        <v>3556</v>
      </c>
      <c r="T36" s="1077">
        <v>0</v>
      </c>
      <c r="U36" s="1078">
        <v>1</v>
      </c>
      <c r="V36" s="1079">
        <v>1.0906744032152329</v>
      </c>
      <c r="W36" s="1073" t="s">
        <v>3556</v>
      </c>
      <c r="X36" s="1077">
        <v>0</v>
      </c>
      <c r="Y36" s="1078">
        <v>1</v>
      </c>
      <c r="Z36" s="1079">
        <v>1.0906744032152329</v>
      </c>
      <c r="AA36" s="1073" t="s">
        <v>3556</v>
      </c>
      <c r="AB36" s="1077">
        <v>0</v>
      </c>
      <c r="AC36" s="1078">
        <v>1</v>
      </c>
      <c r="AD36" s="1079">
        <v>1.0906744032152329</v>
      </c>
      <c r="AE36" s="1073" t="s">
        <v>3556</v>
      </c>
      <c r="AF36" s="1077">
        <v>0</v>
      </c>
      <c r="AG36" s="1078">
        <v>1</v>
      </c>
      <c r="AH36" s="1079">
        <v>1.0906744032152329</v>
      </c>
      <c r="AI36" s="1073" t="s">
        <v>3556</v>
      </c>
      <c r="AJ36" s="1077">
        <v>0</v>
      </c>
      <c r="AK36" s="1078">
        <v>1</v>
      </c>
      <c r="AL36" s="1079">
        <v>1.0906744032152329</v>
      </c>
      <c r="AM36" s="1073" t="s">
        <v>3556</v>
      </c>
      <c r="AN36" s="1077">
        <v>0</v>
      </c>
      <c r="AO36" s="1078">
        <v>1</v>
      </c>
      <c r="AP36" s="1079">
        <v>1.0906744032152329</v>
      </c>
      <c r="AQ36" s="1073" t="s">
        <v>3556</v>
      </c>
      <c r="AR36" s="1077">
        <v>0</v>
      </c>
      <c r="AS36" s="1078">
        <v>1</v>
      </c>
      <c r="AT36" s="1079">
        <v>1.0906744032152329</v>
      </c>
      <c r="AU36" s="1073" t="s">
        <v>3556</v>
      </c>
      <c r="AV36" s="1077">
        <v>4.484102023215121E-3</v>
      </c>
      <c r="AW36" s="1078">
        <v>1</v>
      </c>
      <c r="AX36" s="1079">
        <v>1.0906744032152329</v>
      </c>
      <c r="AY36" s="1073" t="s">
        <v>3556</v>
      </c>
      <c r="AZ36" s="1077">
        <v>0</v>
      </c>
      <c r="BA36" s="1078">
        <v>1</v>
      </c>
      <c r="BB36" s="1079">
        <v>1.0906744032152329</v>
      </c>
      <c r="BC36" s="1073" t="s">
        <v>3556</v>
      </c>
      <c r="BD36" s="1077">
        <v>0</v>
      </c>
      <c r="BE36" s="1078">
        <v>1</v>
      </c>
      <c r="BF36" s="1079">
        <v>1.0906744032152329</v>
      </c>
      <c r="BG36" s="1073" t="s">
        <v>3556</v>
      </c>
      <c r="BH36" s="1077">
        <v>0</v>
      </c>
      <c r="BI36" s="1078">
        <v>1</v>
      </c>
      <c r="BJ36" s="1079">
        <v>1.0906744032152329</v>
      </c>
      <c r="BK36" s="1073" t="s">
        <v>3556</v>
      </c>
      <c r="BL36" s="1077">
        <v>0</v>
      </c>
      <c r="BM36" s="1078">
        <v>1</v>
      </c>
      <c r="BN36" s="1079">
        <v>1.0906744032152329</v>
      </c>
      <c r="BO36" s="1073" t="s">
        <v>3556</v>
      </c>
      <c r="BP36" s="1077">
        <v>0</v>
      </c>
      <c r="BQ36" s="1078">
        <v>1</v>
      </c>
      <c r="BR36" s="1079">
        <v>1.0906744032152329</v>
      </c>
      <c r="BS36" s="1073" t="s">
        <v>3556</v>
      </c>
      <c r="BT36" s="1077">
        <v>0</v>
      </c>
      <c r="BU36" s="1078">
        <v>1</v>
      </c>
      <c r="BV36" s="1079">
        <v>1.0906744032152329</v>
      </c>
      <c r="BW36" s="1073" t="s">
        <v>3556</v>
      </c>
      <c r="BX36" s="1077">
        <v>0</v>
      </c>
      <c r="BY36" s="1078">
        <v>1</v>
      </c>
      <c r="BZ36" s="1079">
        <v>1.0906744032152329</v>
      </c>
      <c r="CA36" s="1073" t="s">
        <v>3556</v>
      </c>
      <c r="CB36" s="1077">
        <v>0</v>
      </c>
      <c r="CC36" s="1078">
        <v>1</v>
      </c>
      <c r="CD36" s="1079">
        <v>1.0906744032152329</v>
      </c>
      <c r="CE36" s="1073" t="s">
        <v>3556</v>
      </c>
      <c r="CF36" s="1077">
        <v>0</v>
      </c>
      <c r="CG36" s="1078">
        <v>1</v>
      </c>
      <c r="CH36" s="1079">
        <v>1.0906744032152329</v>
      </c>
      <c r="CI36" s="1073" t="s">
        <v>3556</v>
      </c>
      <c r="CJ36" s="1360"/>
      <c r="CK36" s="1356"/>
      <c r="CL36" s="1357"/>
      <c r="CM36" s="1357"/>
      <c r="CO36" s="1041" t="s">
        <v>15</v>
      </c>
      <c r="CP36" s="1094">
        <v>2</v>
      </c>
      <c r="CQ36" s="1094">
        <v>2</v>
      </c>
      <c r="CR36" s="1094">
        <v>1</v>
      </c>
      <c r="CS36" s="1094">
        <v>1</v>
      </c>
      <c r="CT36" s="1094">
        <v>1</v>
      </c>
      <c r="CU36" s="1094">
        <v>3</v>
      </c>
      <c r="CV36" s="1089">
        <v>3</v>
      </c>
      <c r="CW36" s="1089">
        <v>1.05</v>
      </c>
      <c r="CX36" s="1093">
        <v>1.0744244531716256</v>
      </c>
      <c r="CY36" s="1093">
        <v>1.0906744032152329</v>
      </c>
      <c r="CZ36" s="1093" t="s">
        <v>2963</v>
      </c>
      <c r="DA36" s="1095">
        <v>1.05</v>
      </c>
      <c r="DB36" s="1095">
        <v>1.02</v>
      </c>
      <c r="DC36" s="1095">
        <v>1</v>
      </c>
      <c r="DD36" s="1095">
        <v>1</v>
      </c>
      <c r="DE36" s="1095">
        <v>1</v>
      </c>
      <c r="DF36" s="1095">
        <v>1.05</v>
      </c>
    </row>
    <row r="37" spans="1:113" ht="24" outlineLevel="1">
      <c r="A37" s="1045" t="s">
        <v>1900</v>
      </c>
      <c r="B37" s="1059"/>
      <c r="C37" s="1060"/>
      <c r="D37" s="1071" t="s">
        <v>470</v>
      </c>
      <c r="E37" s="1072" t="s">
        <v>352</v>
      </c>
      <c r="F37" s="1073" t="s">
        <v>2974</v>
      </c>
      <c r="G37" s="1074" t="s">
        <v>133</v>
      </c>
      <c r="H37" s="1075" t="s">
        <v>352</v>
      </c>
      <c r="I37" s="1075" t="s">
        <v>352</v>
      </c>
      <c r="J37" s="1076">
        <v>0</v>
      </c>
      <c r="K37" s="1074" t="s">
        <v>339</v>
      </c>
      <c r="L37" s="1077">
        <v>0</v>
      </c>
      <c r="M37" s="1078">
        <v>1</v>
      </c>
      <c r="N37" s="1079">
        <v>1.0906744032152329</v>
      </c>
      <c r="O37" s="1073" t="s">
        <v>3556</v>
      </c>
      <c r="P37" s="1077">
        <v>0</v>
      </c>
      <c r="Q37" s="1078">
        <v>1</v>
      </c>
      <c r="R37" s="1079">
        <v>1.0906744032152329</v>
      </c>
      <c r="S37" s="1073" t="s">
        <v>3556</v>
      </c>
      <c r="T37" s="1077">
        <v>0</v>
      </c>
      <c r="U37" s="1078">
        <v>1</v>
      </c>
      <c r="V37" s="1079">
        <v>1.0906744032152329</v>
      </c>
      <c r="W37" s="1073" t="s">
        <v>3556</v>
      </c>
      <c r="X37" s="1077">
        <v>0</v>
      </c>
      <c r="Y37" s="1078">
        <v>1</v>
      </c>
      <c r="Z37" s="1079">
        <v>1.0906744032152329</v>
      </c>
      <c r="AA37" s="1073" t="s">
        <v>3556</v>
      </c>
      <c r="AB37" s="1077">
        <v>0</v>
      </c>
      <c r="AC37" s="1078">
        <v>1</v>
      </c>
      <c r="AD37" s="1079">
        <v>1.0906744032152329</v>
      </c>
      <c r="AE37" s="1073" t="s">
        <v>3556</v>
      </c>
      <c r="AF37" s="1077">
        <v>0</v>
      </c>
      <c r="AG37" s="1078">
        <v>1</v>
      </c>
      <c r="AH37" s="1079">
        <v>1.0906744032152329</v>
      </c>
      <c r="AI37" s="1073" t="s">
        <v>3556</v>
      </c>
      <c r="AJ37" s="1077">
        <v>0</v>
      </c>
      <c r="AK37" s="1078">
        <v>1</v>
      </c>
      <c r="AL37" s="1079">
        <v>1.0906744032152329</v>
      </c>
      <c r="AM37" s="1073" t="s">
        <v>3556</v>
      </c>
      <c r="AN37" s="1077">
        <v>0</v>
      </c>
      <c r="AO37" s="1078">
        <v>1</v>
      </c>
      <c r="AP37" s="1079">
        <v>1.0906744032152329</v>
      </c>
      <c r="AQ37" s="1073" t="s">
        <v>3556</v>
      </c>
      <c r="AR37" s="1077">
        <v>0</v>
      </c>
      <c r="AS37" s="1078">
        <v>1</v>
      </c>
      <c r="AT37" s="1079">
        <v>1.0906744032152329</v>
      </c>
      <c r="AU37" s="1073" t="s">
        <v>3556</v>
      </c>
      <c r="AV37" s="1077">
        <v>0</v>
      </c>
      <c r="AW37" s="1078">
        <v>1</v>
      </c>
      <c r="AX37" s="1079">
        <v>1.0906744032152329</v>
      </c>
      <c r="AY37" s="1073" t="s">
        <v>3556</v>
      </c>
      <c r="AZ37" s="1077">
        <v>2.7132149381176819E-3</v>
      </c>
      <c r="BA37" s="1078">
        <v>1</v>
      </c>
      <c r="BB37" s="1079">
        <v>1.0906744032152329</v>
      </c>
      <c r="BC37" s="1073" t="s">
        <v>3556</v>
      </c>
      <c r="BD37" s="1077">
        <v>0</v>
      </c>
      <c r="BE37" s="1078">
        <v>1</v>
      </c>
      <c r="BF37" s="1079">
        <v>1.0906744032152329</v>
      </c>
      <c r="BG37" s="1073" t="s">
        <v>3556</v>
      </c>
      <c r="BH37" s="1077">
        <v>0</v>
      </c>
      <c r="BI37" s="1078">
        <v>1</v>
      </c>
      <c r="BJ37" s="1079">
        <v>1.0906744032152329</v>
      </c>
      <c r="BK37" s="1073" t="s">
        <v>3556</v>
      </c>
      <c r="BL37" s="1077">
        <v>0</v>
      </c>
      <c r="BM37" s="1078">
        <v>1</v>
      </c>
      <c r="BN37" s="1079">
        <v>1.0906744032152329</v>
      </c>
      <c r="BO37" s="1073" t="s">
        <v>3556</v>
      </c>
      <c r="BP37" s="1077">
        <v>0</v>
      </c>
      <c r="BQ37" s="1078">
        <v>1</v>
      </c>
      <c r="BR37" s="1079">
        <v>1.0906744032152329</v>
      </c>
      <c r="BS37" s="1073" t="s">
        <v>3556</v>
      </c>
      <c r="BT37" s="1077">
        <v>0</v>
      </c>
      <c r="BU37" s="1078">
        <v>1</v>
      </c>
      <c r="BV37" s="1079">
        <v>1.0906744032152329</v>
      </c>
      <c r="BW37" s="1073" t="s">
        <v>3556</v>
      </c>
      <c r="BX37" s="1077">
        <v>0</v>
      </c>
      <c r="BY37" s="1078">
        <v>1</v>
      </c>
      <c r="BZ37" s="1079">
        <v>1.0906744032152329</v>
      </c>
      <c r="CA37" s="1073" t="s">
        <v>3556</v>
      </c>
      <c r="CB37" s="1077">
        <v>0</v>
      </c>
      <c r="CC37" s="1078">
        <v>1</v>
      </c>
      <c r="CD37" s="1079">
        <v>1.0906744032152329</v>
      </c>
      <c r="CE37" s="1073" t="s">
        <v>3556</v>
      </c>
      <c r="CF37" s="1077">
        <v>0</v>
      </c>
      <c r="CG37" s="1078">
        <v>1</v>
      </c>
      <c r="CH37" s="1079">
        <v>1.0906744032152329</v>
      </c>
      <c r="CI37" s="1073" t="s">
        <v>3556</v>
      </c>
      <c r="CJ37" s="1360"/>
      <c r="CK37" s="1356"/>
      <c r="CL37" s="1357"/>
      <c r="CM37" s="1357"/>
      <c r="CO37" s="1041" t="s">
        <v>15</v>
      </c>
      <c r="CP37" s="1094">
        <v>2</v>
      </c>
      <c r="CQ37" s="1094">
        <v>2</v>
      </c>
      <c r="CR37" s="1094">
        <v>1</v>
      </c>
      <c r="CS37" s="1094">
        <v>1</v>
      </c>
      <c r="CT37" s="1094">
        <v>1</v>
      </c>
      <c r="CU37" s="1094">
        <v>3</v>
      </c>
      <c r="CV37" s="1089">
        <v>3</v>
      </c>
      <c r="CW37" s="1089">
        <v>1.05</v>
      </c>
      <c r="CX37" s="1093">
        <v>1.0744244531716256</v>
      </c>
      <c r="CY37" s="1093">
        <v>1.0906744032152329</v>
      </c>
      <c r="CZ37" s="1093" t="s">
        <v>2963</v>
      </c>
      <c r="DA37" s="1095">
        <v>1.05</v>
      </c>
      <c r="DB37" s="1095">
        <v>1.02</v>
      </c>
      <c r="DC37" s="1095">
        <v>1</v>
      </c>
      <c r="DD37" s="1095">
        <v>1</v>
      </c>
      <c r="DE37" s="1095">
        <v>1</v>
      </c>
      <c r="DF37" s="1095">
        <v>1.05</v>
      </c>
    </row>
    <row r="38" spans="1:113" ht="24" outlineLevel="1">
      <c r="A38" s="1045" t="s">
        <v>1901</v>
      </c>
      <c r="B38" s="1059"/>
      <c r="C38" s="1060"/>
      <c r="D38" s="1071" t="s">
        <v>470</v>
      </c>
      <c r="E38" s="1072" t="s">
        <v>352</v>
      </c>
      <c r="F38" s="1073" t="s">
        <v>2974</v>
      </c>
      <c r="G38" s="1074" t="s">
        <v>1517</v>
      </c>
      <c r="H38" s="1075" t="s">
        <v>352</v>
      </c>
      <c r="I38" s="1075" t="s">
        <v>352</v>
      </c>
      <c r="J38" s="1076">
        <v>0</v>
      </c>
      <c r="K38" s="1074" t="s">
        <v>339</v>
      </c>
      <c r="L38" s="1077">
        <v>0</v>
      </c>
      <c r="M38" s="1078">
        <v>1</v>
      </c>
      <c r="N38" s="1079">
        <v>1.0906744032152329</v>
      </c>
      <c r="O38" s="1073" t="s">
        <v>3556</v>
      </c>
      <c r="P38" s="1077">
        <v>0</v>
      </c>
      <c r="Q38" s="1078">
        <v>1</v>
      </c>
      <c r="R38" s="1079">
        <v>1.0906744032152329</v>
      </c>
      <c r="S38" s="1073" t="s">
        <v>3556</v>
      </c>
      <c r="T38" s="1077">
        <v>0</v>
      </c>
      <c r="U38" s="1078">
        <v>1</v>
      </c>
      <c r="V38" s="1079">
        <v>1.0906744032152329</v>
      </c>
      <c r="W38" s="1073" t="s">
        <v>3556</v>
      </c>
      <c r="X38" s="1077">
        <v>0</v>
      </c>
      <c r="Y38" s="1078">
        <v>1</v>
      </c>
      <c r="Z38" s="1079">
        <v>1.0906744032152329</v>
      </c>
      <c r="AA38" s="1073" t="s">
        <v>3556</v>
      </c>
      <c r="AB38" s="1077">
        <v>0</v>
      </c>
      <c r="AC38" s="1078">
        <v>1</v>
      </c>
      <c r="AD38" s="1079">
        <v>1.0906744032152329</v>
      </c>
      <c r="AE38" s="1073" t="s">
        <v>3556</v>
      </c>
      <c r="AF38" s="1077">
        <v>0</v>
      </c>
      <c r="AG38" s="1078">
        <v>1</v>
      </c>
      <c r="AH38" s="1079">
        <v>1.0906744032152329</v>
      </c>
      <c r="AI38" s="1073" t="s">
        <v>3556</v>
      </c>
      <c r="AJ38" s="1077">
        <v>0</v>
      </c>
      <c r="AK38" s="1078">
        <v>1</v>
      </c>
      <c r="AL38" s="1079">
        <v>1.0906744032152329</v>
      </c>
      <c r="AM38" s="1073" t="s">
        <v>3556</v>
      </c>
      <c r="AN38" s="1077">
        <v>0</v>
      </c>
      <c r="AO38" s="1078">
        <v>1</v>
      </c>
      <c r="AP38" s="1079">
        <v>1.0906744032152329</v>
      </c>
      <c r="AQ38" s="1073" t="s">
        <v>3556</v>
      </c>
      <c r="AR38" s="1077">
        <v>0</v>
      </c>
      <c r="AS38" s="1078">
        <v>1</v>
      </c>
      <c r="AT38" s="1079">
        <v>1.0906744032152329</v>
      </c>
      <c r="AU38" s="1073" t="s">
        <v>3556</v>
      </c>
      <c r="AV38" s="1077">
        <v>0</v>
      </c>
      <c r="AW38" s="1078">
        <v>1</v>
      </c>
      <c r="AX38" s="1079">
        <v>1.0906744032152329</v>
      </c>
      <c r="AY38" s="1073" t="s">
        <v>3556</v>
      </c>
      <c r="AZ38" s="1077">
        <v>0</v>
      </c>
      <c r="BA38" s="1078">
        <v>1</v>
      </c>
      <c r="BB38" s="1079">
        <v>1.0906744032152329</v>
      </c>
      <c r="BC38" s="1073" t="s">
        <v>3556</v>
      </c>
      <c r="BD38" s="1077">
        <v>3.9324419239334602E-3</v>
      </c>
      <c r="BE38" s="1078">
        <v>1</v>
      </c>
      <c r="BF38" s="1079">
        <v>1.0906744032152329</v>
      </c>
      <c r="BG38" s="1073" t="s">
        <v>3556</v>
      </c>
      <c r="BH38" s="1077">
        <v>0</v>
      </c>
      <c r="BI38" s="1078">
        <v>1</v>
      </c>
      <c r="BJ38" s="1079">
        <v>1.0906744032152329</v>
      </c>
      <c r="BK38" s="1073" t="s">
        <v>3556</v>
      </c>
      <c r="BL38" s="1077">
        <v>0</v>
      </c>
      <c r="BM38" s="1078">
        <v>1</v>
      </c>
      <c r="BN38" s="1079">
        <v>1.0906744032152329</v>
      </c>
      <c r="BO38" s="1073" t="s">
        <v>3556</v>
      </c>
      <c r="BP38" s="1077">
        <v>0</v>
      </c>
      <c r="BQ38" s="1078">
        <v>1</v>
      </c>
      <c r="BR38" s="1079">
        <v>1.0906744032152329</v>
      </c>
      <c r="BS38" s="1073" t="s">
        <v>3556</v>
      </c>
      <c r="BT38" s="1077">
        <v>0</v>
      </c>
      <c r="BU38" s="1078">
        <v>1</v>
      </c>
      <c r="BV38" s="1079">
        <v>1.0906744032152329</v>
      </c>
      <c r="BW38" s="1073" t="s">
        <v>3556</v>
      </c>
      <c r="BX38" s="1077">
        <v>0</v>
      </c>
      <c r="BY38" s="1078">
        <v>1</v>
      </c>
      <c r="BZ38" s="1079">
        <v>1.0906744032152329</v>
      </c>
      <c r="CA38" s="1073" t="s">
        <v>3556</v>
      </c>
      <c r="CB38" s="1077">
        <v>0</v>
      </c>
      <c r="CC38" s="1078">
        <v>1</v>
      </c>
      <c r="CD38" s="1079">
        <v>1.0906744032152329</v>
      </c>
      <c r="CE38" s="1073" t="s">
        <v>3556</v>
      </c>
      <c r="CF38" s="1077">
        <v>0</v>
      </c>
      <c r="CG38" s="1078">
        <v>1</v>
      </c>
      <c r="CH38" s="1079">
        <v>1.0906744032152329</v>
      </c>
      <c r="CI38" s="1073" t="s">
        <v>3556</v>
      </c>
      <c r="CJ38" s="1360"/>
      <c r="CK38" s="1356"/>
      <c r="CL38" s="1357"/>
      <c r="CM38" s="1357"/>
      <c r="CO38" s="1041" t="s">
        <v>15</v>
      </c>
      <c r="CP38" s="1094">
        <v>2</v>
      </c>
      <c r="CQ38" s="1094">
        <v>2</v>
      </c>
      <c r="CR38" s="1094">
        <v>1</v>
      </c>
      <c r="CS38" s="1094">
        <v>1</v>
      </c>
      <c r="CT38" s="1094">
        <v>1</v>
      </c>
      <c r="CU38" s="1094">
        <v>3</v>
      </c>
      <c r="CV38" s="1089">
        <v>3</v>
      </c>
      <c r="CW38" s="1089">
        <v>1.05</v>
      </c>
      <c r="CX38" s="1093">
        <v>1.0744244531716256</v>
      </c>
      <c r="CY38" s="1093">
        <v>1.0906744032152329</v>
      </c>
      <c r="CZ38" s="1093" t="s">
        <v>2963</v>
      </c>
      <c r="DA38" s="1095">
        <v>1.05</v>
      </c>
      <c r="DB38" s="1095">
        <v>1.02</v>
      </c>
      <c r="DC38" s="1095">
        <v>1</v>
      </c>
      <c r="DD38" s="1095">
        <v>1</v>
      </c>
      <c r="DE38" s="1095">
        <v>1</v>
      </c>
      <c r="DF38" s="1095">
        <v>1.05</v>
      </c>
    </row>
    <row r="39" spans="1:113" ht="24" outlineLevel="1">
      <c r="A39" s="1045" t="s">
        <v>1902</v>
      </c>
      <c r="B39" s="1059"/>
      <c r="C39" s="1060"/>
      <c r="D39" s="1071" t="s">
        <v>470</v>
      </c>
      <c r="E39" s="1072" t="s">
        <v>352</v>
      </c>
      <c r="F39" s="1073" t="s">
        <v>2974</v>
      </c>
      <c r="G39" s="1074" t="s">
        <v>392</v>
      </c>
      <c r="H39" s="1075" t="s">
        <v>352</v>
      </c>
      <c r="I39" s="1075" t="s">
        <v>352</v>
      </c>
      <c r="J39" s="1076">
        <v>0</v>
      </c>
      <c r="K39" s="1074" t="s">
        <v>339</v>
      </c>
      <c r="L39" s="1077">
        <v>0</v>
      </c>
      <c r="M39" s="1078">
        <v>1</v>
      </c>
      <c r="N39" s="1079">
        <v>1.0906744032152329</v>
      </c>
      <c r="O39" s="1073" t="s">
        <v>3556</v>
      </c>
      <c r="P39" s="1077">
        <v>0</v>
      </c>
      <c r="Q39" s="1078">
        <v>1</v>
      </c>
      <c r="R39" s="1079">
        <v>1.0906744032152329</v>
      </c>
      <c r="S39" s="1073" t="s">
        <v>3556</v>
      </c>
      <c r="T39" s="1077">
        <v>0</v>
      </c>
      <c r="U39" s="1078">
        <v>1</v>
      </c>
      <c r="V39" s="1079">
        <v>1.0906744032152329</v>
      </c>
      <c r="W39" s="1073" t="s">
        <v>3556</v>
      </c>
      <c r="X39" s="1077">
        <v>0</v>
      </c>
      <c r="Y39" s="1078">
        <v>1</v>
      </c>
      <c r="Z39" s="1079">
        <v>1.0906744032152329</v>
      </c>
      <c r="AA39" s="1073" t="s">
        <v>3556</v>
      </c>
      <c r="AB39" s="1077">
        <v>0</v>
      </c>
      <c r="AC39" s="1078">
        <v>1</v>
      </c>
      <c r="AD39" s="1079">
        <v>1.0906744032152329</v>
      </c>
      <c r="AE39" s="1073" t="s">
        <v>3556</v>
      </c>
      <c r="AF39" s="1077">
        <v>0</v>
      </c>
      <c r="AG39" s="1078">
        <v>1</v>
      </c>
      <c r="AH39" s="1079">
        <v>1.0906744032152329</v>
      </c>
      <c r="AI39" s="1073" t="s">
        <v>3556</v>
      </c>
      <c r="AJ39" s="1077">
        <v>0</v>
      </c>
      <c r="AK39" s="1078">
        <v>1</v>
      </c>
      <c r="AL39" s="1079">
        <v>1.0906744032152329</v>
      </c>
      <c r="AM39" s="1073" t="s">
        <v>3556</v>
      </c>
      <c r="AN39" s="1077">
        <v>0</v>
      </c>
      <c r="AO39" s="1078">
        <v>1</v>
      </c>
      <c r="AP39" s="1079">
        <v>1.0906744032152329</v>
      </c>
      <c r="AQ39" s="1073" t="s">
        <v>3556</v>
      </c>
      <c r="AR39" s="1077">
        <v>0</v>
      </c>
      <c r="AS39" s="1078">
        <v>1</v>
      </c>
      <c r="AT39" s="1079">
        <v>1.0906744032152329</v>
      </c>
      <c r="AU39" s="1073" t="s">
        <v>3556</v>
      </c>
      <c r="AV39" s="1077">
        <v>0</v>
      </c>
      <c r="AW39" s="1078">
        <v>1</v>
      </c>
      <c r="AX39" s="1079">
        <v>1.0906744032152329</v>
      </c>
      <c r="AY39" s="1073" t="s">
        <v>3556</v>
      </c>
      <c r="AZ39" s="1077">
        <v>0</v>
      </c>
      <c r="BA39" s="1078">
        <v>1</v>
      </c>
      <c r="BB39" s="1079">
        <v>1.0906744032152329</v>
      </c>
      <c r="BC39" s="1073" t="s">
        <v>3556</v>
      </c>
      <c r="BD39" s="1077">
        <v>0</v>
      </c>
      <c r="BE39" s="1078">
        <v>1</v>
      </c>
      <c r="BF39" s="1079">
        <v>1.0906744032152329</v>
      </c>
      <c r="BG39" s="1073" t="s">
        <v>3556</v>
      </c>
      <c r="BH39" s="1077">
        <v>3.7833587772626402E-3</v>
      </c>
      <c r="BI39" s="1078">
        <v>1</v>
      </c>
      <c r="BJ39" s="1079">
        <v>1.0906744032152329</v>
      </c>
      <c r="BK39" s="1073" t="s">
        <v>3556</v>
      </c>
      <c r="BL39" s="1077">
        <v>0</v>
      </c>
      <c r="BM39" s="1078">
        <v>1</v>
      </c>
      <c r="BN39" s="1079">
        <v>1.0906744032152329</v>
      </c>
      <c r="BO39" s="1073" t="s">
        <v>3556</v>
      </c>
      <c r="BP39" s="1077">
        <v>0</v>
      </c>
      <c r="BQ39" s="1078">
        <v>1</v>
      </c>
      <c r="BR39" s="1079">
        <v>1.0906744032152329</v>
      </c>
      <c r="BS39" s="1073" t="s">
        <v>3556</v>
      </c>
      <c r="BT39" s="1077">
        <v>0</v>
      </c>
      <c r="BU39" s="1078">
        <v>1</v>
      </c>
      <c r="BV39" s="1079">
        <v>1.0906744032152329</v>
      </c>
      <c r="BW39" s="1073" t="s">
        <v>3556</v>
      </c>
      <c r="BX39" s="1077">
        <v>0</v>
      </c>
      <c r="BY39" s="1078">
        <v>1</v>
      </c>
      <c r="BZ39" s="1079">
        <v>1.0906744032152329</v>
      </c>
      <c r="CA39" s="1073" t="s">
        <v>3556</v>
      </c>
      <c r="CB39" s="1077">
        <v>0</v>
      </c>
      <c r="CC39" s="1078">
        <v>1</v>
      </c>
      <c r="CD39" s="1079">
        <v>1.0906744032152329</v>
      </c>
      <c r="CE39" s="1073" t="s">
        <v>3556</v>
      </c>
      <c r="CF39" s="1077">
        <v>0</v>
      </c>
      <c r="CG39" s="1078">
        <v>1</v>
      </c>
      <c r="CH39" s="1079">
        <v>1.0906744032152329</v>
      </c>
      <c r="CI39" s="1073" t="s">
        <v>3556</v>
      </c>
      <c r="CJ39" s="1360"/>
      <c r="CK39" s="1356"/>
      <c r="CL39" s="1357"/>
      <c r="CM39" s="1357"/>
      <c r="CO39" s="1041" t="s">
        <v>15</v>
      </c>
      <c r="CP39" s="1094">
        <v>2</v>
      </c>
      <c r="CQ39" s="1094">
        <v>2</v>
      </c>
      <c r="CR39" s="1094">
        <v>1</v>
      </c>
      <c r="CS39" s="1094">
        <v>1</v>
      </c>
      <c r="CT39" s="1094">
        <v>1</v>
      </c>
      <c r="CU39" s="1094">
        <v>3</v>
      </c>
      <c r="CV39" s="1089">
        <v>3</v>
      </c>
      <c r="CW39" s="1089">
        <v>1.05</v>
      </c>
      <c r="CX39" s="1093">
        <v>1.0744244531716256</v>
      </c>
      <c r="CY39" s="1093">
        <v>1.0906744032152329</v>
      </c>
      <c r="CZ39" s="1093" t="s">
        <v>2963</v>
      </c>
      <c r="DA39" s="1095">
        <v>1.05</v>
      </c>
      <c r="DB39" s="1095">
        <v>1.02</v>
      </c>
      <c r="DC39" s="1095">
        <v>1</v>
      </c>
      <c r="DD39" s="1095">
        <v>1</v>
      </c>
      <c r="DE39" s="1095">
        <v>1</v>
      </c>
      <c r="DF39" s="1095">
        <v>1.05</v>
      </c>
    </row>
    <row r="40" spans="1:113" ht="24" outlineLevel="1">
      <c r="A40" s="1045" t="s">
        <v>1903</v>
      </c>
      <c r="B40" s="1059"/>
      <c r="C40" s="1060"/>
      <c r="D40" s="1071" t="s">
        <v>470</v>
      </c>
      <c r="E40" s="1072" t="s">
        <v>352</v>
      </c>
      <c r="F40" s="1073" t="s">
        <v>2974</v>
      </c>
      <c r="G40" s="1074" t="s">
        <v>511</v>
      </c>
      <c r="H40" s="1075" t="s">
        <v>352</v>
      </c>
      <c r="I40" s="1075" t="s">
        <v>352</v>
      </c>
      <c r="J40" s="1076">
        <v>0</v>
      </c>
      <c r="K40" s="1074" t="s">
        <v>339</v>
      </c>
      <c r="L40" s="1077">
        <v>0</v>
      </c>
      <c r="M40" s="1078">
        <v>1</v>
      </c>
      <c r="N40" s="1079">
        <v>1.0906744032152329</v>
      </c>
      <c r="O40" s="1073" t="s">
        <v>3556</v>
      </c>
      <c r="P40" s="1077">
        <v>0</v>
      </c>
      <c r="Q40" s="1078">
        <v>1</v>
      </c>
      <c r="R40" s="1079">
        <v>1.0906744032152329</v>
      </c>
      <c r="S40" s="1073" t="s">
        <v>3556</v>
      </c>
      <c r="T40" s="1077">
        <v>0</v>
      </c>
      <c r="U40" s="1078">
        <v>1</v>
      </c>
      <c r="V40" s="1079">
        <v>1.0906744032152329</v>
      </c>
      <c r="W40" s="1073" t="s">
        <v>3556</v>
      </c>
      <c r="X40" s="1077">
        <v>0</v>
      </c>
      <c r="Y40" s="1078">
        <v>1</v>
      </c>
      <c r="Z40" s="1079">
        <v>1.0906744032152329</v>
      </c>
      <c r="AA40" s="1073" t="s">
        <v>3556</v>
      </c>
      <c r="AB40" s="1077">
        <v>0</v>
      </c>
      <c r="AC40" s="1078">
        <v>1</v>
      </c>
      <c r="AD40" s="1079">
        <v>1.0906744032152329</v>
      </c>
      <c r="AE40" s="1073" t="s">
        <v>3556</v>
      </c>
      <c r="AF40" s="1077">
        <v>0</v>
      </c>
      <c r="AG40" s="1078">
        <v>1</v>
      </c>
      <c r="AH40" s="1079">
        <v>1.0906744032152329</v>
      </c>
      <c r="AI40" s="1073" t="s">
        <v>3556</v>
      </c>
      <c r="AJ40" s="1077">
        <v>0</v>
      </c>
      <c r="AK40" s="1078">
        <v>1</v>
      </c>
      <c r="AL40" s="1079">
        <v>1.0906744032152329</v>
      </c>
      <c r="AM40" s="1073" t="s">
        <v>3556</v>
      </c>
      <c r="AN40" s="1077">
        <v>0</v>
      </c>
      <c r="AO40" s="1078">
        <v>1</v>
      </c>
      <c r="AP40" s="1079">
        <v>1.0906744032152329</v>
      </c>
      <c r="AQ40" s="1073" t="s">
        <v>3556</v>
      </c>
      <c r="AR40" s="1077">
        <v>0</v>
      </c>
      <c r="AS40" s="1078">
        <v>1</v>
      </c>
      <c r="AT40" s="1079">
        <v>1.0906744032152329</v>
      </c>
      <c r="AU40" s="1073" t="s">
        <v>3556</v>
      </c>
      <c r="AV40" s="1077">
        <v>0</v>
      </c>
      <c r="AW40" s="1078">
        <v>1</v>
      </c>
      <c r="AX40" s="1079">
        <v>1.0906744032152329</v>
      </c>
      <c r="AY40" s="1073" t="s">
        <v>3556</v>
      </c>
      <c r="AZ40" s="1077">
        <v>0</v>
      </c>
      <c r="BA40" s="1078">
        <v>1</v>
      </c>
      <c r="BB40" s="1079">
        <v>1.0906744032152329</v>
      </c>
      <c r="BC40" s="1073" t="s">
        <v>3556</v>
      </c>
      <c r="BD40" s="1077">
        <v>0</v>
      </c>
      <c r="BE40" s="1078">
        <v>1</v>
      </c>
      <c r="BF40" s="1079">
        <v>1.0906744032152329</v>
      </c>
      <c r="BG40" s="1073" t="s">
        <v>3556</v>
      </c>
      <c r="BH40" s="1077">
        <v>0</v>
      </c>
      <c r="BI40" s="1078">
        <v>1</v>
      </c>
      <c r="BJ40" s="1079">
        <v>1.0906744032152329</v>
      </c>
      <c r="BK40" s="1073" t="s">
        <v>3556</v>
      </c>
      <c r="BL40" s="1077">
        <v>4.3961327466188367E-3</v>
      </c>
      <c r="BM40" s="1078">
        <v>1</v>
      </c>
      <c r="BN40" s="1079">
        <v>1.0906744032152329</v>
      </c>
      <c r="BO40" s="1073" t="s">
        <v>3556</v>
      </c>
      <c r="BP40" s="1077">
        <v>0</v>
      </c>
      <c r="BQ40" s="1078">
        <v>1</v>
      </c>
      <c r="BR40" s="1079">
        <v>1.0906744032152329</v>
      </c>
      <c r="BS40" s="1073" t="s">
        <v>3556</v>
      </c>
      <c r="BT40" s="1077">
        <v>0</v>
      </c>
      <c r="BU40" s="1078">
        <v>1</v>
      </c>
      <c r="BV40" s="1079">
        <v>1.0906744032152329</v>
      </c>
      <c r="BW40" s="1073" t="s">
        <v>3556</v>
      </c>
      <c r="BX40" s="1077">
        <v>0</v>
      </c>
      <c r="BY40" s="1078">
        <v>1</v>
      </c>
      <c r="BZ40" s="1079">
        <v>1.0906744032152329</v>
      </c>
      <c r="CA40" s="1073" t="s">
        <v>3556</v>
      </c>
      <c r="CB40" s="1077">
        <v>0</v>
      </c>
      <c r="CC40" s="1078">
        <v>1</v>
      </c>
      <c r="CD40" s="1079">
        <v>1.0906744032152329</v>
      </c>
      <c r="CE40" s="1073" t="s">
        <v>3556</v>
      </c>
      <c r="CF40" s="1077">
        <v>0</v>
      </c>
      <c r="CG40" s="1078">
        <v>1</v>
      </c>
      <c r="CH40" s="1079">
        <v>1.0906744032152329</v>
      </c>
      <c r="CI40" s="1073" t="s">
        <v>3556</v>
      </c>
      <c r="CJ40" s="1360"/>
      <c r="CK40" s="1356"/>
      <c r="CL40" s="1357"/>
      <c r="CM40" s="1357"/>
      <c r="CO40" s="1041" t="s">
        <v>15</v>
      </c>
      <c r="CP40" s="1094">
        <v>2</v>
      </c>
      <c r="CQ40" s="1094">
        <v>2</v>
      </c>
      <c r="CR40" s="1094">
        <v>1</v>
      </c>
      <c r="CS40" s="1094">
        <v>1</v>
      </c>
      <c r="CT40" s="1094">
        <v>1</v>
      </c>
      <c r="CU40" s="1094">
        <v>3</v>
      </c>
      <c r="CV40" s="1089">
        <v>3</v>
      </c>
      <c r="CW40" s="1089">
        <v>1.05</v>
      </c>
      <c r="CX40" s="1093">
        <v>1.0744244531716256</v>
      </c>
      <c r="CY40" s="1093">
        <v>1.0906744032152329</v>
      </c>
      <c r="CZ40" s="1093" t="s">
        <v>2963</v>
      </c>
      <c r="DA40" s="1095">
        <v>1.05</v>
      </c>
      <c r="DB40" s="1095">
        <v>1.02</v>
      </c>
      <c r="DC40" s="1095">
        <v>1</v>
      </c>
      <c r="DD40" s="1095">
        <v>1</v>
      </c>
      <c r="DE40" s="1095">
        <v>1</v>
      </c>
      <c r="DF40" s="1095">
        <v>1.05</v>
      </c>
    </row>
    <row r="41" spans="1:113" ht="24" outlineLevel="1">
      <c r="A41" s="1045" t="s">
        <v>1904</v>
      </c>
      <c r="B41" s="1059"/>
      <c r="C41" s="1060"/>
      <c r="D41" s="1071" t="s">
        <v>470</v>
      </c>
      <c r="E41" s="1072" t="s">
        <v>352</v>
      </c>
      <c r="F41" s="1073" t="s">
        <v>2974</v>
      </c>
      <c r="G41" s="1074" t="s">
        <v>504</v>
      </c>
      <c r="H41" s="1075" t="s">
        <v>352</v>
      </c>
      <c r="I41" s="1075" t="s">
        <v>352</v>
      </c>
      <c r="J41" s="1076">
        <v>0</v>
      </c>
      <c r="K41" s="1074" t="s">
        <v>339</v>
      </c>
      <c r="L41" s="1077">
        <v>0</v>
      </c>
      <c r="M41" s="1078">
        <v>1</v>
      </c>
      <c r="N41" s="1079">
        <v>1.0906744032152329</v>
      </c>
      <c r="O41" s="1073" t="s">
        <v>3556</v>
      </c>
      <c r="P41" s="1077">
        <v>0</v>
      </c>
      <c r="Q41" s="1078">
        <v>1</v>
      </c>
      <c r="R41" s="1079">
        <v>1.0906744032152329</v>
      </c>
      <c r="S41" s="1073" t="s">
        <v>3556</v>
      </c>
      <c r="T41" s="1077">
        <v>0</v>
      </c>
      <c r="U41" s="1078">
        <v>1</v>
      </c>
      <c r="V41" s="1079">
        <v>1.0906744032152329</v>
      </c>
      <c r="W41" s="1073" t="s">
        <v>3556</v>
      </c>
      <c r="X41" s="1077">
        <v>0</v>
      </c>
      <c r="Y41" s="1078">
        <v>1</v>
      </c>
      <c r="Z41" s="1079">
        <v>1.0906744032152329</v>
      </c>
      <c r="AA41" s="1073" t="s">
        <v>3556</v>
      </c>
      <c r="AB41" s="1077">
        <v>0</v>
      </c>
      <c r="AC41" s="1078">
        <v>1</v>
      </c>
      <c r="AD41" s="1079">
        <v>1.0906744032152329</v>
      </c>
      <c r="AE41" s="1073" t="s">
        <v>3556</v>
      </c>
      <c r="AF41" s="1077">
        <v>0</v>
      </c>
      <c r="AG41" s="1078">
        <v>1</v>
      </c>
      <c r="AH41" s="1079">
        <v>1.0906744032152329</v>
      </c>
      <c r="AI41" s="1073" t="s">
        <v>3556</v>
      </c>
      <c r="AJ41" s="1077">
        <v>0</v>
      </c>
      <c r="AK41" s="1078">
        <v>1</v>
      </c>
      <c r="AL41" s="1079">
        <v>1.0906744032152329</v>
      </c>
      <c r="AM41" s="1073" t="s">
        <v>3556</v>
      </c>
      <c r="AN41" s="1077">
        <v>0</v>
      </c>
      <c r="AO41" s="1078">
        <v>1</v>
      </c>
      <c r="AP41" s="1079">
        <v>1.0906744032152329</v>
      </c>
      <c r="AQ41" s="1073" t="s">
        <v>3556</v>
      </c>
      <c r="AR41" s="1077">
        <v>0</v>
      </c>
      <c r="AS41" s="1078">
        <v>1</v>
      </c>
      <c r="AT41" s="1079">
        <v>1.0906744032152329</v>
      </c>
      <c r="AU41" s="1073" t="s">
        <v>3556</v>
      </c>
      <c r="AV41" s="1077">
        <v>0</v>
      </c>
      <c r="AW41" s="1078">
        <v>1</v>
      </c>
      <c r="AX41" s="1079">
        <v>1.0906744032152329</v>
      </c>
      <c r="AY41" s="1073" t="s">
        <v>3556</v>
      </c>
      <c r="AZ41" s="1077">
        <v>0</v>
      </c>
      <c r="BA41" s="1078">
        <v>1</v>
      </c>
      <c r="BB41" s="1079">
        <v>1.0906744032152329</v>
      </c>
      <c r="BC41" s="1073" t="s">
        <v>3556</v>
      </c>
      <c r="BD41" s="1077">
        <v>0</v>
      </c>
      <c r="BE41" s="1078">
        <v>1</v>
      </c>
      <c r="BF41" s="1079">
        <v>1.0906744032152329</v>
      </c>
      <c r="BG41" s="1073" t="s">
        <v>3556</v>
      </c>
      <c r="BH41" s="1077">
        <v>0</v>
      </c>
      <c r="BI41" s="1078">
        <v>1</v>
      </c>
      <c r="BJ41" s="1079">
        <v>1.0906744032152329</v>
      </c>
      <c r="BK41" s="1073" t="s">
        <v>3556</v>
      </c>
      <c r="BL41" s="1077">
        <v>0</v>
      </c>
      <c r="BM41" s="1078">
        <v>1</v>
      </c>
      <c r="BN41" s="1079">
        <v>1.0906744032152329</v>
      </c>
      <c r="BO41" s="1073" t="s">
        <v>3556</v>
      </c>
      <c r="BP41" s="1077">
        <v>2.4555254063995057E-3</v>
      </c>
      <c r="BQ41" s="1078">
        <v>1</v>
      </c>
      <c r="BR41" s="1079">
        <v>1.0906744032152329</v>
      </c>
      <c r="BS41" s="1073" t="s">
        <v>3556</v>
      </c>
      <c r="BT41" s="1077">
        <v>0</v>
      </c>
      <c r="BU41" s="1078">
        <v>1</v>
      </c>
      <c r="BV41" s="1079">
        <v>1.0906744032152329</v>
      </c>
      <c r="BW41" s="1073" t="s">
        <v>3556</v>
      </c>
      <c r="BX41" s="1077">
        <v>0</v>
      </c>
      <c r="BY41" s="1078">
        <v>1</v>
      </c>
      <c r="BZ41" s="1079">
        <v>1.0906744032152329</v>
      </c>
      <c r="CA41" s="1073" t="s">
        <v>3556</v>
      </c>
      <c r="CB41" s="1077">
        <v>0</v>
      </c>
      <c r="CC41" s="1078">
        <v>1</v>
      </c>
      <c r="CD41" s="1079">
        <v>1.0906744032152329</v>
      </c>
      <c r="CE41" s="1073" t="s">
        <v>3556</v>
      </c>
      <c r="CF41" s="1077">
        <v>0</v>
      </c>
      <c r="CG41" s="1078">
        <v>1</v>
      </c>
      <c r="CH41" s="1079">
        <v>1.0906744032152329</v>
      </c>
      <c r="CI41" s="1073" t="s">
        <v>3556</v>
      </c>
      <c r="CJ41" s="1360"/>
      <c r="CK41" s="1356"/>
      <c r="CL41" s="1357"/>
      <c r="CM41" s="1357"/>
      <c r="CO41" s="1041" t="s">
        <v>15</v>
      </c>
      <c r="CP41" s="1094">
        <v>2</v>
      </c>
      <c r="CQ41" s="1094">
        <v>2</v>
      </c>
      <c r="CR41" s="1094">
        <v>1</v>
      </c>
      <c r="CS41" s="1094">
        <v>1</v>
      </c>
      <c r="CT41" s="1094">
        <v>1</v>
      </c>
      <c r="CU41" s="1094">
        <v>3</v>
      </c>
      <c r="CV41" s="1089">
        <v>3</v>
      </c>
      <c r="CW41" s="1089">
        <v>1.05</v>
      </c>
      <c r="CX41" s="1093">
        <v>1.0744244531716256</v>
      </c>
      <c r="CY41" s="1093">
        <v>1.0906744032152329</v>
      </c>
      <c r="CZ41" s="1093" t="s">
        <v>2963</v>
      </c>
      <c r="DA41" s="1095">
        <v>1.05</v>
      </c>
      <c r="DB41" s="1095">
        <v>1.02</v>
      </c>
      <c r="DC41" s="1095">
        <v>1</v>
      </c>
      <c r="DD41" s="1095">
        <v>1</v>
      </c>
      <c r="DE41" s="1095">
        <v>1</v>
      </c>
      <c r="DF41" s="1095">
        <v>1.05</v>
      </c>
    </row>
    <row r="42" spans="1:113" ht="24" outlineLevel="1">
      <c r="A42" s="1045" t="s">
        <v>1905</v>
      </c>
      <c r="B42" s="1059"/>
      <c r="C42" s="1060"/>
      <c r="D42" s="1071" t="s">
        <v>470</v>
      </c>
      <c r="E42" s="1072" t="s">
        <v>352</v>
      </c>
      <c r="F42" s="1073" t="s">
        <v>2974</v>
      </c>
      <c r="G42" s="1074" t="s">
        <v>434</v>
      </c>
      <c r="H42" s="1075" t="s">
        <v>352</v>
      </c>
      <c r="I42" s="1075" t="s">
        <v>352</v>
      </c>
      <c r="J42" s="1076">
        <v>0</v>
      </c>
      <c r="K42" s="1074" t="s">
        <v>339</v>
      </c>
      <c r="L42" s="1077">
        <v>0</v>
      </c>
      <c r="M42" s="1078">
        <v>1</v>
      </c>
      <c r="N42" s="1079">
        <v>1.0906744032152329</v>
      </c>
      <c r="O42" s="1073" t="s">
        <v>3556</v>
      </c>
      <c r="P42" s="1077">
        <v>0</v>
      </c>
      <c r="Q42" s="1078">
        <v>1</v>
      </c>
      <c r="R42" s="1079">
        <v>1.0906744032152329</v>
      </c>
      <c r="S42" s="1073" t="s">
        <v>3556</v>
      </c>
      <c r="T42" s="1077">
        <v>0</v>
      </c>
      <c r="U42" s="1078">
        <v>1</v>
      </c>
      <c r="V42" s="1079">
        <v>1.0906744032152329</v>
      </c>
      <c r="W42" s="1073" t="s">
        <v>3556</v>
      </c>
      <c r="X42" s="1077">
        <v>0</v>
      </c>
      <c r="Y42" s="1078">
        <v>1</v>
      </c>
      <c r="Z42" s="1079">
        <v>1.0906744032152329</v>
      </c>
      <c r="AA42" s="1073" t="s">
        <v>3556</v>
      </c>
      <c r="AB42" s="1077">
        <v>0</v>
      </c>
      <c r="AC42" s="1078">
        <v>1</v>
      </c>
      <c r="AD42" s="1079">
        <v>1.0906744032152329</v>
      </c>
      <c r="AE42" s="1073" t="s">
        <v>3556</v>
      </c>
      <c r="AF42" s="1077">
        <v>0</v>
      </c>
      <c r="AG42" s="1078">
        <v>1</v>
      </c>
      <c r="AH42" s="1079">
        <v>1.0906744032152329</v>
      </c>
      <c r="AI42" s="1073" t="s">
        <v>3556</v>
      </c>
      <c r="AJ42" s="1077">
        <v>0</v>
      </c>
      <c r="AK42" s="1078">
        <v>1</v>
      </c>
      <c r="AL42" s="1079">
        <v>1.0906744032152329</v>
      </c>
      <c r="AM42" s="1073" t="s">
        <v>3556</v>
      </c>
      <c r="AN42" s="1077">
        <v>0</v>
      </c>
      <c r="AO42" s="1078">
        <v>1</v>
      </c>
      <c r="AP42" s="1079">
        <v>1.0906744032152329</v>
      </c>
      <c r="AQ42" s="1073" t="s">
        <v>3556</v>
      </c>
      <c r="AR42" s="1077">
        <v>0</v>
      </c>
      <c r="AS42" s="1078">
        <v>1</v>
      </c>
      <c r="AT42" s="1079">
        <v>1.0906744032152329</v>
      </c>
      <c r="AU42" s="1073" t="s">
        <v>3556</v>
      </c>
      <c r="AV42" s="1077">
        <v>0</v>
      </c>
      <c r="AW42" s="1078">
        <v>1</v>
      </c>
      <c r="AX42" s="1079">
        <v>1.0906744032152329</v>
      </c>
      <c r="AY42" s="1073" t="s">
        <v>3556</v>
      </c>
      <c r="AZ42" s="1077">
        <v>0</v>
      </c>
      <c r="BA42" s="1078">
        <v>1</v>
      </c>
      <c r="BB42" s="1079">
        <v>1.0906744032152329</v>
      </c>
      <c r="BC42" s="1073" t="s">
        <v>3556</v>
      </c>
      <c r="BD42" s="1077">
        <v>0</v>
      </c>
      <c r="BE42" s="1078">
        <v>1</v>
      </c>
      <c r="BF42" s="1079">
        <v>1.0906744032152329</v>
      </c>
      <c r="BG42" s="1073" t="s">
        <v>3556</v>
      </c>
      <c r="BH42" s="1077">
        <v>0</v>
      </c>
      <c r="BI42" s="1078">
        <v>1</v>
      </c>
      <c r="BJ42" s="1079">
        <v>1.0906744032152329</v>
      </c>
      <c r="BK42" s="1073" t="s">
        <v>3556</v>
      </c>
      <c r="BL42" s="1077">
        <v>0</v>
      </c>
      <c r="BM42" s="1078">
        <v>1</v>
      </c>
      <c r="BN42" s="1079">
        <v>1.0906744032152329</v>
      </c>
      <c r="BO42" s="1073" t="s">
        <v>3556</v>
      </c>
      <c r="BP42" s="1077">
        <v>0</v>
      </c>
      <c r="BQ42" s="1078">
        <v>1</v>
      </c>
      <c r="BR42" s="1079">
        <v>1.0906744032152329</v>
      </c>
      <c r="BS42" s="1073" t="s">
        <v>3556</v>
      </c>
      <c r="BT42" s="1077">
        <v>2.4143088282599394E-3</v>
      </c>
      <c r="BU42" s="1078">
        <v>1</v>
      </c>
      <c r="BV42" s="1079">
        <v>1.0906744032152329</v>
      </c>
      <c r="BW42" s="1073" t="s">
        <v>3556</v>
      </c>
      <c r="BX42" s="1077">
        <v>0</v>
      </c>
      <c r="BY42" s="1078">
        <v>1</v>
      </c>
      <c r="BZ42" s="1079">
        <v>1.0906744032152329</v>
      </c>
      <c r="CA42" s="1073" t="s">
        <v>3556</v>
      </c>
      <c r="CB42" s="1077">
        <v>0</v>
      </c>
      <c r="CC42" s="1078">
        <v>1</v>
      </c>
      <c r="CD42" s="1079">
        <v>1.0906744032152329</v>
      </c>
      <c r="CE42" s="1073" t="s">
        <v>3556</v>
      </c>
      <c r="CF42" s="1077">
        <v>0</v>
      </c>
      <c r="CG42" s="1078">
        <v>1</v>
      </c>
      <c r="CH42" s="1079">
        <v>1.0906744032152329</v>
      </c>
      <c r="CI42" s="1073" t="s">
        <v>3556</v>
      </c>
      <c r="CJ42" s="1360"/>
      <c r="CK42" s="1356"/>
      <c r="CL42" s="1357"/>
      <c r="CM42" s="1357"/>
      <c r="CO42" s="1041" t="s">
        <v>15</v>
      </c>
      <c r="CP42" s="1094">
        <v>2</v>
      </c>
      <c r="CQ42" s="1094">
        <v>2</v>
      </c>
      <c r="CR42" s="1094">
        <v>1</v>
      </c>
      <c r="CS42" s="1094">
        <v>1</v>
      </c>
      <c r="CT42" s="1094">
        <v>1</v>
      </c>
      <c r="CU42" s="1094">
        <v>3</v>
      </c>
      <c r="CV42" s="1089">
        <v>3</v>
      </c>
      <c r="CW42" s="1089">
        <v>1.05</v>
      </c>
      <c r="CX42" s="1093">
        <v>1.0744244531716256</v>
      </c>
      <c r="CY42" s="1093">
        <v>1.0906744032152329</v>
      </c>
      <c r="CZ42" s="1093" t="s">
        <v>2963</v>
      </c>
      <c r="DA42" s="1095">
        <v>1.05</v>
      </c>
      <c r="DB42" s="1095">
        <v>1.02</v>
      </c>
      <c r="DC42" s="1095">
        <v>1</v>
      </c>
      <c r="DD42" s="1095">
        <v>1</v>
      </c>
      <c r="DE42" s="1095">
        <v>1</v>
      </c>
      <c r="DF42" s="1095">
        <v>1.05</v>
      </c>
    </row>
    <row r="43" spans="1:113" ht="24" outlineLevel="1">
      <c r="A43" s="1045" t="s">
        <v>1906</v>
      </c>
      <c r="B43" s="1059"/>
      <c r="C43" s="1060"/>
      <c r="D43" s="1071" t="s">
        <v>470</v>
      </c>
      <c r="E43" s="1072" t="s">
        <v>352</v>
      </c>
      <c r="F43" s="1073" t="s">
        <v>2974</v>
      </c>
      <c r="G43" s="1074" t="s">
        <v>440</v>
      </c>
      <c r="H43" s="1075" t="s">
        <v>352</v>
      </c>
      <c r="I43" s="1075" t="s">
        <v>352</v>
      </c>
      <c r="J43" s="1076">
        <v>0</v>
      </c>
      <c r="K43" s="1074" t="s">
        <v>339</v>
      </c>
      <c r="L43" s="1077">
        <v>0</v>
      </c>
      <c r="M43" s="1078">
        <v>1</v>
      </c>
      <c r="N43" s="1079">
        <v>1.0906744032152329</v>
      </c>
      <c r="O43" s="1073" t="s">
        <v>3556</v>
      </c>
      <c r="P43" s="1077">
        <v>0</v>
      </c>
      <c r="Q43" s="1078">
        <v>1</v>
      </c>
      <c r="R43" s="1079">
        <v>1.0906744032152329</v>
      </c>
      <c r="S43" s="1073" t="s">
        <v>3556</v>
      </c>
      <c r="T43" s="1077">
        <v>0</v>
      </c>
      <c r="U43" s="1078">
        <v>1</v>
      </c>
      <c r="V43" s="1079">
        <v>1.0906744032152329</v>
      </c>
      <c r="W43" s="1073" t="s">
        <v>3556</v>
      </c>
      <c r="X43" s="1077">
        <v>0</v>
      </c>
      <c r="Y43" s="1078">
        <v>1</v>
      </c>
      <c r="Z43" s="1079">
        <v>1.0906744032152329</v>
      </c>
      <c r="AA43" s="1073" t="s">
        <v>3556</v>
      </c>
      <c r="AB43" s="1077">
        <v>0</v>
      </c>
      <c r="AC43" s="1078">
        <v>1</v>
      </c>
      <c r="AD43" s="1079">
        <v>1.0906744032152329</v>
      </c>
      <c r="AE43" s="1073" t="s">
        <v>3556</v>
      </c>
      <c r="AF43" s="1077">
        <v>0</v>
      </c>
      <c r="AG43" s="1078">
        <v>1</v>
      </c>
      <c r="AH43" s="1079">
        <v>1.0906744032152329</v>
      </c>
      <c r="AI43" s="1073" t="s">
        <v>3556</v>
      </c>
      <c r="AJ43" s="1077">
        <v>0</v>
      </c>
      <c r="AK43" s="1078">
        <v>1</v>
      </c>
      <c r="AL43" s="1079">
        <v>1.0906744032152329</v>
      </c>
      <c r="AM43" s="1073" t="s">
        <v>3556</v>
      </c>
      <c r="AN43" s="1077">
        <v>0</v>
      </c>
      <c r="AO43" s="1078">
        <v>1</v>
      </c>
      <c r="AP43" s="1079">
        <v>1.0906744032152329</v>
      </c>
      <c r="AQ43" s="1073" t="s">
        <v>3556</v>
      </c>
      <c r="AR43" s="1077">
        <v>0</v>
      </c>
      <c r="AS43" s="1078">
        <v>1</v>
      </c>
      <c r="AT43" s="1079">
        <v>1.0906744032152329</v>
      </c>
      <c r="AU43" s="1073" t="s">
        <v>3556</v>
      </c>
      <c r="AV43" s="1077">
        <v>0</v>
      </c>
      <c r="AW43" s="1078">
        <v>1</v>
      </c>
      <c r="AX43" s="1079">
        <v>1.0906744032152329</v>
      </c>
      <c r="AY43" s="1073" t="s">
        <v>3556</v>
      </c>
      <c r="AZ43" s="1077">
        <v>0</v>
      </c>
      <c r="BA43" s="1078">
        <v>1</v>
      </c>
      <c r="BB43" s="1079">
        <v>1.0906744032152329</v>
      </c>
      <c r="BC43" s="1073" t="s">
        <v>3556</v>
      </c>
      <c r="BD43" s="1077">
        <v>0</v>
      </c>
      <c r="BE43" s="1078">
        <v>1</v>
      </c>
      <c r="BF43" s="1079">
        <v>1.0906744032152329</v>
      </c>
      <c r="BG43" s="1073" t="s">
        <v>3556</v>
      </c>
      <c r="BH43" s="1077">
        <v>0</v>
      </c>
      <c r="BI43" s="1078">
        <v>1</v>
      </c>
      <c r="BJ43" s="1079">
        <v>1.0906744032152329</v>
      </c>
      <c r="BK43" s="1073" t="s">
        <v>3556</v>
      </c>
      <c r="BL43" s="1077">
        <v>0</v>
      </c>
      <c r="BM43" s="1078">
        <v>1</v>
      </c>
      <c r="BN43" s="1079">
        <v>1.0906744032152329</v>
      </c>
      <c r="BO43" s="1073" t="s">
        <v>3556</v>
      </c>
      <c r="BP43" s="1077">
        <v>0</v>
      </c>
      <c r="BQ43" s="1078">
        <v>1</v>
      </c>
      <c r="BR43" s="1079">
        <v>1.0906744032152329</v>
      </c>
      <c r="BS43" s="1073" t="s">
        <v>3556</v>
      </c>
      <c r="BT43" s="1077">
        <v>0</v>
      </c>
      <c r="BU43" s="1078">
        <v>1</v>
      </c>
      <c r="BV43" s="1079">
        <v>1.0906744032152329</v>
      </c>
      <c r="BW43" s="1073" t="s">
        <v>3556</v>
      </c>
      <c r="BX43" s="1077">
        <v>3.9685384636941688E-3</v>
      </c>
      <c r="BY43" s="1078">
        <v>1</v>
      </c>
      <c r="BZ43" s="1079">
        <v>1.0906744032152329</v>
      </c>
      <c r="CA43" s="1073" t="s">
        <v>3556</v>
      </c>
      <c r="CB43" s="1077">
        <v>0</v>
      </c>
      <c r="CC43" s="1078">
        <v>1</v>
      </c>
      <c r="CD43" s="1079">
        <v>1.0906744032152329</v>
      </c>
      <c r="CE43" s="1073" t="s">
        <v>3556</v>
      </c>
      <c r="CF43" s="1077">
        <v>0</v>
      </c>
      <c r="CG43" s="1078">
        <v>1</v>
      </c>
      <c r="CH43" s="1079">
        <v>1.0906744032152329</v>
      </c>
      <c r="CI43" s="1073" t="s">
        <v>3556</v>
      </c>
      <c r="CJ43" s="1360"/>
      <c r="CK43" s="1356"/>
      <c r="CL43" s="1357"/>
      <c r="CM43" s="1357"/>
      <c r="CO43" s="1041" t="s">
        <v>15</v>
      </c>
      <c r="CP43" s="1094">
        <v>2</v>
      </c>
      <c r="CQ43" s="1094">
        <v>2</v>
      </c>
      <c r="CR43" s="1094">
        <v>1</v>
      </c>
      <c r="CS43" s="1094">
        <v>1</v>
      </c>
      <c r="CT43" s="1094">
        <v>1</v>
      </c>
      <c r="CU43" s="1094">
        <v>3</v>
      </c>
      <c r="CV43" s="1089">
        <v>3</v>
      </c>
      <c r="CW43" s="1089">
        <v>1.05</v>
      </c>
      <c r="CX43" s="1093">
        <v>1.0744244531716256</v>
      </c>
      <c r="CY43" s="1093">
        <v>1.0906744032152329</v>
      </c>
      <c r="CZ43" s="1093" t="s">
        <v>2963</v>
      </c>
      <c r="DA43" s="1095">
        <v>1.05</v>
      </c>
      <c r="DB43" s="1095">
        <v>1.02</v>
      </c>
      <c r="DC43" s="1095">
        <v>1</v>
      </c>
      <c r="DD43" s="1095">
        <v>1</v>
      </c>
      <c r="DE43" s="1095">
        <v>1</v>
      </c>
      <c r="DF43" s="1095">
        <v>1.05</v>
      </c>
    </row>
    <row r="44" spans="1:113" ht="24" outlineLevel="1">
      <c r="A44" s="1045" t="s">
        <v>1907</v>
      </c>
      <c r="B44" s="1059"/>
      <c r="C44" s="1060"/>
      <c r="D44" s="1071" t="s">
        <v>470</v>
      </c>
      <c r="E44" s="1072" t="s">
        <v>352</v>
      </c>
      <c r="F44" s="1073" t="s">
        <v>2974</v>
      </c>
      <c r="G44" s="1074" t="s">
        <v>1675</v>
      </c>
      <c r="H44" s="1075" t="s">
        <v>352</v>
      </c>
      <c r="I44" s="1075" t="s">
        <v>352</v>
      </c>
      <c r="J44" s="1076">
        <v>0</v>
      </c>
      <c r="K44" s="1074" t="s">
        <v>339</v>
      </c>
      <c r="L44" s="1077">
        <v>0</v>
      </c>
      <c r="M44" s="1078">
        <v>1</v>
      </c>
      <c r="N44" s="1079">
        <v>1.0906744032152329</v>
      </c>
      <c r="O44" s="1073" t="s">
        <v>3556</v>
      </c>
      <c r="P44" s="1077">
        <v>0</v>
      </c>
      <c r="Q44" s="1078">
        <v>1</v>
      </c>
      <c r="R44" s="1079">
        <v>1.0906744032152329</v>
      </c>
      <c r="S44" s="1073" t="s">
        <v>3556</v>
      </c>
      <c r="T44" s="1077">
        <v>0</v>
      </c>
      <c r="U44" s="1078">
        <v>1</v>
      </c>
      <c r="V44" s="1079">
        <v>1.0906744032152329</v>
      </c>
      <c r="W44" s="1073" t="s">
        <v>3556</v>
      </c>
      <c r="X44" s="1077">
        <v>0</v>
      </c>
      <c r="Y44" s="1078">
        <v>1</v>
      </c>
      <c r="Z44" s="1079">
        <v>1.0906744032152329</v>
      </c>
      <c r="AA44" s="1073" t="s">
        <v>3556</v>
      </c>
      <c r="AB44" s="1077">
        <v>0</v>
      </c>
      <c r="AC44" s="1078">
        <v>1</v>
      </c>
      <c r="AD44" s="1079">
        <v>1.0906744032152329</v>
      </c>
      <c r="AE44" s="1073" t="s">
        <v>3556</v>
      </c>
      <c r="AF44" s="1077">
        <v>0</v>
      </c>
      <c r="AG44" s="1078">
        <v>1</v>
      </c>
      <c r="AH44" s="1079">
        <v>1.0906744032152329</v>
      </c>
      <c r="AI44" s="1073" t="s">
        <v>3556</v>
      </c>
      <c r="AJ44" s="1077">
        <v>0</v>
      </c>
      <c r="AK44" s="1078">
        <v>1</v>
      </c>
      <c r="AL44" s="1079">
        <v>1.0906744032152329</v>
      </c>
      <c r="AM44" s="1073" t="s">
        <v>3556</v>
      </c>
      <c r="AN44" s="1077">
        <v>0</v>
      </c>
      <c r="AO44" s="1078">
        <v>1</v>
      </c>
      <c r="AP44" s="1079">
        <v>1.0906744032152329</v>
      </c>
      <c r="AQ44" s="1073" t="s">
        <v>3556</v>
      </c>
      <c r="AR44" s="1077">
        <v>0</v>
      </c>
      <c r="AS44" s="1078">
        <v>1</v>
      </c>
      <c r="AT44" s="1079">
        <v>1.0906744032152329</v>
      </c>
      <c r="AU44" s="1073" t="s">
        <v>3556</v>
      </c>
      <c r="AV44" s="1077">
        <v>0</v>
      </c>
      <c r="AW44" s="1078">
        <v>1</v>
      </c>
      <c r="AX44" s="1079">
        <v>1.0906744032152329</v>
      </c>
      <c r="AY44" s="1073" t="s">
        <v>3556</v>
      </c>
      <c r="AZ44" s="1077">
        <v>0</v>
      </c>
      <c r="BA44" s="1078">
        <v>1</v>
      </c>
      <c r="BB44" s="1079">
        <v>1.0906744032152329</v>
      </c>
      <c r="BC44" s="1073" t="s">
        <v>3556</v>
      </c>
      <c r="BD44" s="1077">
        <v>0</v>
      </c>
      <c r="BE44" s="1078">
        <v>1</v>
      </c>
      <c r="BF44" s="1079">
        <v>1.0906744032152329</v>
      </c>
      <c r="BG44" s="1073" t="s">
        <v>3556</v>
      </c>
      <c r="BH44" s="1077">
        <v>0</v>
      </c>
      <c r="BI44" s="1078">
        <v>1</v>
      </c>
      <c r="BJ44" s="1079">
        <v>1.0906744032152329</v>
      </c>
      <c r="BK44" s="1073" t="s">
        <v>3556</v>
      </c>
      <c r="BL44" s="1077">
        <v>0</v>
      </c>
      <c r="BM44" s="1078">
        <v>1</v>
      </c>
      <c r="BN44" s="1079">
        <v>1.0906744032152329</v>
      </c>
      <c r="BO44" s="1073" t="s">
        <v>3556</v>
      </c>
      <c r="BP44" s="1077">
        <v>0</v>
      </c>
      <c r="BQ44" s="1078">
        <v>1</v>
      </c>
      <c r="BR44" s="1079">
        <v>1.0906744032152329</v>
      </c>
      <c r="BS44" s="1073" t="s">
        <v>3556</v>
      </c>
      <c r="BT44" s="1077">
        <v>0</v>
      </c>
      <c r="BU44" s="1078">
        <v>1</v>
      </c>
      <c r="BV44" s="1079">
        <v>1.0906744032152329</v>
      </c>
      <c r="BW44" s="1073" t="s">
        <v>3556</v>
      </c>
      <c r="BX44" s="1077">
        <v>0</v>
      </c>
      <c r="BY44" s="1078">
        <v>1</v>
      </c>
      <c r="BZ44" s="1079">
        <v>1.0906744032152329</v>
      </c>
      <c r="CA44" s="1073" t="s">
        <v>3556</v>
      </c>
      <c r="CB44" s="1077">
        <v>4.2110999858168919E-3</v>
      </c>
      <c r="CC44" s="1078">
        <v>1</v>
      </c>
      <c r="CD44" s="1079">
        <v>1.0906744032152329</v>
      </c>
      <c r="CE44" s="1073" t="s">
        <v>3556</v>
      </c>
      <c r="CF44" s="1077">
        <v>0</v>
      </c>
      <c r="CG44" s="1078">
        <v>1</v>
      </c>
      <c r="CH44" s="1079">
        <v>1.0906744032152329</v>
      </c>
      <c r="CI44" s="1073" t="s">
        <v>3556</v>
      </c>
      <c r="CJ44" s="1360"/>
      <c r="CK44" s="1356"/>
      <c r="CL44" s="1357"/>
      <c r="CM44" s="1357"/>
      <c r="CO44" s="1041" t="s">
        <v>15</v>
      </c>
      <c r="CP44" s="1094">
        <v>2</v>
      </c>
      <c r="CQ44" s="1094">
        <v>2</v>
      </c>
      <c r="CR44" s="1094">
        <v>1</v>
      </c>
      <c r="CS44" s="1094">
        <v>1</v>
      </c>
      <c r="CT44" s="1094">
        <v>1</v>
      </c>
      <c r="CU44" s="1094">
        <v>3</v>
      </c>
      <c r="CV44" s="1089">
        <v>3</v>
      </c>
      <c r="CW44" s="1089">
        <v>1.05</v>
      </c>
      <c r="CX44" s="1093">
        <v>1.0744244531716256</v>
      </c>
      <c r="CY44" s="1093">
        <v>1.0906744032152329</v>
      </c>
      <c r="CZ44" s="1093" t="s">
        <v>2963</v>
      </c>
      <c r="DA44" s="1095">
        <v>1.05</v>
      </c>
      <c r="DB44" s="1095">
        <v>1.02</v>
      </c>
      <c r="DC44" s="1095">
        <v>1</v>
      </c>
      <c r="DD44" s="1095">
        <v>1</v>
      </c>
      <c r="DE44" s="1095">
        <v>1</v>
      </c>
      <c r="DF44" s="1095">
        <v>1.05</v>
      </c>
    </row>
    <row r="45" spans="1:113" ht="24" outlineLevel="1">
      <c r="A45" s="1045" t="s">
        <v>1908</v>
      </c>
      <c r="B45" s="1059"/>
      <c r="C45" s="1060"/>
      <c r="D45" s="1071" t="s">
        <v>470</v>
      </c>
      <c r="E45" s="1072" t="s">
        <v>352</v>
      </c>
      <c r="F45" s="1073" t="s">
        <v>2974</v>
      </c>
      <c r="G45" s="1074" t="s">
        <v>1521</v>
      </c>
      <c r="H45" s="1075" t="s">
        <v>352</v>
      </c>
      <c r="I45" s="1075" t="s">
        <v>352</v>
      </c>
      <c r="J45" s="1076">
        <v>0</v>
      </c>
      <c r="K45" s="1074" t="s">
        <v>339</v>
      </c>
      <c r="L45" s="1077">
        <v>0</v>
      </c>
      <c r="M45" s="1078">
        <v>1</v>
      </c>
      <c r="N45" s="1079">
        <v>1.0906744032152329</v>
      </c>
      <c r="O45" s="1073" t="s">
        <v>3556</v>
      </c>
      <c r="P45" s="1077">
        <v>0</v>
      </c>
      <c r="Q45" s="1078">
        <v>1</v>
      </c>
      <c r="R45" s="1079">
        <v>1.0906744032152329</v>
      </c>
      <c r="S45" s="1073" t="s">
        <v>3556</v>
      </c>
      <c r="T45" s="1077">
        <v>0</v>
      </c>
      <c r="U45" s="1078">
        <v>1</v>
      </c>
      <c r="V45" s="1079">
        <v>1.0906744032152329</v>
      </c>
      <c r="W45" s="1073" t="s">
        <v>3556</v>
      </c>
      <c r="X45" s="1077">
        <v>0</v>
      </c>
      <c r="Y45" s="1078">
        <v>1</v>
      </c>
      <c r="Z45" s="1079">
        <v>1.0906744032152329</v>
      </c>
      <c r="AA45" s="1073" t="s">
        <v>3556</v>
      </c>
      <c r="AB45" s="1077">
        <v>0</v>
      </c>
      <c r="AC45" s="1078">
        <v>1</v>
      </c>
      <c r="AD45" s="1079">
        <v>1.0906744032152329</v>
      </c>
      <c r="AE45" s="1073" t="s">
        <v>3556</v>
      </c>
      <c r="AF45" s="1077">
        <v>0</v>
      </c>
      <c r="AG45" s="1078">
        <v>1</v>
      </c>
      <c r="AH45" s="1079">
        <v>1.0906744032152329</v>
      </c>
      <c r="AI45" s="1073" t="s">
        <v>3556</v>
      </c>
      <c r="AJ45" s="1077">
        <v>0</v>
      </c>
      <c r="AK45" s="1078">
        <v>1</v>
      </c>
      <c r="AL45" s="1079">
        <v>1.0906744032152329</v>
      </c>
      <c r="AM45" s="1073" t="s">
        <v>3556</v>
      </c>
      <c r="AN45" s="1077">
        <v>0</v>
      </c>
      <c r="AO45" s="1078">
        <v>1</v>
      </c>
      <c r="AP45" s="1079">
        <v>1.0906744032152329</v>
      </c>
      <c r="AQ45" s="1073" t="s">
        <v>3556</v>
      </c>
      <c r="AR45" s="1077">
        <v>0</v>
      </c>
      <c r="AS45" s="1078">
        <v>1</v>
      </c>
      <c r="AT45" s="1079">
        <v>1.0906744032152329</v>
      </c>
      <c r="AU45" s="1073" t="s">
        <v>3556</v>
      </c>
      <c r="AV45" s="1077">
        <v>0</v>
      </c>
      <c r="AW45" s="1078">
        <v>1</v>
      </c>
      <c r="AX45" s="1079">
        <v>1.0906744032152329</v>
      </c>
      <c r="AY45" s="1073" t="s">
        <v>3556</v>
      </c>
      <c r="AZ45" s="1077">
        <v>0</v>
      </c>
      <c r="BA45" s="1078">
        <v>1</v>
      </c>
      <c r="BB45" s="1079">
        <v>1.0906744032152329</v>
      </c>
      <c r="BC45" s="1073" t="s">
        <v>3556</v>
      </c>
      <c r="BD45" s="1077">
        <v>0</v>
      </c>
      <c r="BE45" s="1078">
        <v>1</v>
      </c>
      <c r="BF45" s="1079">
        <v>1.0906744032152329</v>
      </c>
      <c r="BG45" s="1073" t="s">
        <v>3556</v>
      </c>
      <c r="BH45" s="1077">
        <v>0</v>
      </c>
      <c r="BI45" s="1078">
        <v>1</v>
      </c>
      <c r="BJ45" s="1079">
        <v>1.0906744032152329</v>
      </c>
      <c r="BK45" s="1073" t="s">
        <v>3556</v>
      </c>
      <c r="BL45" s="1077">
        <v>0</v>
      </c>
      <c r="BM45" s="1078">
        <v>1</v>
      </c>
      <c r="BN45" s="1079">
        <v>1.0906744032152329</v>
      </c>
      <c r="BO45" s="1073" t="s">
        <v>3556</v>
      </c>
      <c r="BP45" s="1077">
        <v>0</v>
      </c>
      <c r="BQ45" s="1078">
        <v>1</v>
      </c>
      <c r="BR45" s="1079">
        <v>1.0906744032152329</v>
      </c>
      <c r="BS45" s="1073" t="s">
        <v>3556</v>
      </c>
      <c r="BT45" s="1077">
        <v>0</v>
      </c>
      <c r="BU45" s="1078">
        <v>1</v>
      </c>
      <c r="BV45" s="1079">
        <v>1.0906744032152329</v>
      </c>
      <c r="BW45" s="1073" t="s">
        <v>3556</v>
      </c>
      <c r="BX45" s="1077">
        <v>0</v>
      </c>
      <c r="BY45" s="1078">
        <v>1</v>
      </c>
      <c r="BZ45" s="1079">
        <v>1.0906744032152329</v>
      </c>
      <c r="CA45" s="1073" t="s">
        <v>3556</v>
      </c>
      <c r="CB45" s="1077">
        <v>0</v>
      </c>
      <c r="CC45" s="1078">
        <v>1</v>
      </c>
      <c r="CD45" s="1079">
        <v>1.0906744032152329</v>
      </c>
      <c r="CE45" s="1073" t="s">
        <v>3556</v>
      </c>
      <c r="CF45" s="1077">
        <v>2.4658696433067398E-3</v>
      </c>
      <c r="CG45" s="1078">
        <v>1</v>
      </c>
      <c r="CH45" s="1079">
        <v>1.0906744032152329</v>
      </c>
      <c r="CI45" s="1073" t="s">
        <v>3556</v>
      </c>
      <c r="CJ45" s="1360"/>
      <c r="CK45" s="1356"/>
      <c r="CL45" s="1357"/>
      <c r="CM45" s="1357"/>
      <c r="CO45" s="1041" t="s">
        <v>15</v>
      </c>
      <c r="CP45" s="1094">
        <v>2</v>
      </c>
      <c r="CQ45" s="1094">
        <v>2</v>
      </c>
      <c r="CR45" s="1094">
        <v>1</v>
      </c>
      <c r="CS45" s="1094">
        <v>1</v>
      </c>
      <c r="CT45" s="1094">
        <v>1</v>
      </c>
      <c r="CU45" s="1094">
        <v>3</v>
      </c>
      <c r="CV45" s="1089">
        <v>3</v>
      </c>
      <c r="CW45" s="1089">
        <v>1.05</v>
      </c>
      <c r="CX45" s="1093">
        <v>1.0744244531716256</v>
      </c>
      <c r="CY45" s="1093">
        <v>1.0906744032152329</v>
      </c>
      <c r="CZ45" s="1093" t="s">
        <v>2963</v>
      </c>
      <c r="DA45" s="1095">
        <v>1.05</v>
      </c>
      <c r="DB45" s="1095">
        <v>1.02</v>
      </c>
      <c r="DC45" s="1095">
        <v>1</v>
      </c>
      <c r="DD45" s="1095">
        <v>1</v>
      </c>
      <c r="DE45" s="1095">
        <v>1</v>
      </c>
      <c r="DF45" s="1095">
        <v>1.05</v>
      </c>
    </row>
    <row r="46" spans="1:113" ht="24" outlineLevel="1">
      <c r="A46" s="1045">
        <v>1750</v>
      </c>
      <c r="B46" s="1059"/>
      <c r="C46" s="1060"/>
      <c r="D46" s="1071" t="s">
        <v>470</v>
      </c>
      <c r="E46" s="1072" t="s">
        <v>352</v>
      </c>
      <c r="F46" s="1073" t="s">
        <v>3026</v>
      </c>
      <c r="G46" s="1074" t="s">
        <v>336</v>
      </c>
      <c r="H46" s="1075" t="s">
        <v>352</v>
      </c>
      <c r="I46" s="1075" t="s">
        <v>352</v>
      </c>
      <c r="J46" s="1076">
        <v>0</v>
      </c>
      <c r="K46" s="1074" t="s">
        <v>364</v>
      </c>
      <c r="L46" s="1077">
        <v>3.1945372654958531E-6</v>
      </c>
      <c r="M46" s="1078">
        <v>1</v>
      </c>
      <c r="N46" s="1079">
        <v>1.0906744032152329</v>
      </c>
      <c r="O46" s="1073" t="s">
        <v>3556</v>
      </c>
      <c r="P46" s="1077">
        <v>3.5857394512186822E-6</v>
      </c>
      <c r="Q46" s="1078">
        <v>1</v>
      </c>
      <c r="R46" s="1079">
        <v>1.0906744032152329</v>
      </c>
      <c r="S46" s="1073" t="s">
        <v>3556</v>
      </c>
      <c r="T46" s="1077">
        <v>3.4034011758934906E-6</v>
      </c>
      <c r="U46" s="1078">
        <v>1</v>
      </c>
      <c r="V46" s="1079">
        <v>1.0906744032152329</v>
      </c>
      <c r="W46" s="1073" t="s">
        <v>3556</v>
      </c>
      <c r="X46" s="1077">
        <v>3.3323074504968763E-6</v>
      </c>
      <c r="Y46" s="1078">
        <v>1</v>
      </c>
      <c r="Z46" s="1079">
        <v>1.0906744032152329</v>
      </c>
      <c r="AA46" s="1073" t="s">
        <v>3556</v>
      </c>
      <c r="AB46" s="1077">
        <v>3.6952082790588674E-6</v>
      </c>
      <c r="AC46" s="1078">
        <v>1</v>
      </c>
      <c r="AD46" s="1079">
        <v>1.0906744032152329</v>
      </c>
      <c r="AE46" s="1073" t="s">
        <v>3556</v>
      </c>
      <c r="AF46" s="1077">
        <v>3.3126804618907875E-6</v>
      </c>
      <c r="AG46" s="1078">
        <v>1</v>
      </c>
      <c r="AH46" s="1079">
        <v>1.0906744032152329</v>
      </c>
      <c r="AI46" s="1073" t="s">
        <v>3556</v>
      </c>
      <c r="AJ46" s="1077">
        <v>3.5122799512642887E-6</v>
      </c>
      <c r="AK46" s="1078">
        <v>1</v>
      </c>
      <c r="AL46" s="1079">
        <v>1.0906744032152329</v>
      </c>
      <c r="AM46" s="1073" t="s">
        <v>3556</v>
      </c>
      <c r="AN46" s="1077">
        <v>2.4287820142856573E-6</v>
      </c>
      <c r="AO46" s="1078">
        <v>1</v>
      </c>
      <c r="AP46" s="1079">
        <v>1.0906744032152329</v>
      </c>
      <c r="AQ46" s="1073" t="s">
        <v>3556</v>
      </c>
      <c r="AR46" s="1077">
        <v>2.9464739591991397E-6</v>
      </c>
      <c r="AS46" s="1078">
        <v>1</v>
      </c>
      <c r="AT46" s="1079">
        <v>1.0906744032152329</v>
      </c>
      <c r="AU46" s="1073" t="s">
        <v>3556</v>
      </c>
      <c r="AV46" s="1077">
        <v>4.0356918208936093E-6</v>
      </c>
      <c r="AW46" s="1078">
        <v>1</v>
      </c>
      <c r="AX46" s="1079">
        <v>1.0906744032152329</v>
      </c>
      <c r="AY46" s="1073" t="s">
        <v>3556</v>
      </c>
      <c r="AZ46" s="1077">
        <v>2.4418934443059138E-6</v>
      </c>
      <c r="BA46" s="1078">
        <v>1</v>
      </c>
      <c r="BB46" s="1079">
        <v>1.0906744032152329</v>
      </c>
      <c r="BC46" s="1073" t="s">
        <v>3556</v>
      </c>
      <c r="BD46" s="1077">
        <v>3.5391977315401142E-6</v>
      </c>
      <c r="BE46" s="1078">
        <v>1</v>
      </c>
      <c r="BF46" s="1079">
        <v>1.0906744032152329</v>
      </c>
      <c r="BG46" s="1073" t="s">
        <v>3556</v>
      </c>
      <c r="BH46" s="1077">
        <v>3.4050228995363762E-6</v>
      </c>
      <c r="BI46" s="1078">
        <v>1</v>
      </c>
      <c r="BJ46" s="1079">
        <v>1.0906744032152329</v>
      </c>
      <c r="BK46" s="1073" t="s">
        <v>3556</v>
      </c>
      <c r="BL46" s="1077">
        <v>3.9565194719569534E-6</v>
      </c>
      <c r="BM46" s="1078">
        <v>1</v>
      </c>
      <c r="BN46" s="1079">
        <v>1.0906744032152329</v>
      </c>
      <c r="BO46" s="1073" t="s">
        <v>3556</v>
      </c>
      <c r="BP46" s="1077">
        <v>2.2099728657595554E-6</v>
      </c>
      <c r="BQ46" s="1078">
        <v>1</v>
      </c>
      <c r="BR46" s="1079">
        <v>1.0906744032152329</v>
      </c>
      <c r="BS46" s="1073" t="s">
        <v>3556</v>
      </c>
      <c r="BT46" s="1077">
        <v>2.1728779454339455E-6</v>
      </c>
      <c r="BU46" s="1078">
        <v>1</v>
      </c>
      <c r="BV46" s="1079">
        <v>1.0906744032152329</v>
      </c>
      <c r="BW46" s="1073" t="s">
        <v>3556</v>
      </c>
      <c r="BX46" s="1077">
        <v>3.571684617324752E-6</v>
      </c>
      <c r="BY46" s="1078">
        <v>1</v>
      </c>
      <c r="BZ46" s="1079">
        <v>1.0906744032152329</v>
      </c>
      <c r="CA46" s="1073" t="s">
        <v>3556</v>
      </c>
      <c r="CB46" s="1077">
        <v>3.7899899872352032E-6</v>
      </c>
      <c r="CC46" s="1078">
        <v>1</v>
      </c>
      <c r="CD46" s="1079">
        <v>1.0906744032152329</v>
      </c>
      <c r="CE46" s="1073" t="s">
        <v>3556</v>
      </c>
      <c r="CF46" s="1077">
        <v>2.2192826789760658E-6</v>
      </c>
      <c r="CG46" s="1078">
        <v>1</v>
      </c>
      <c r="CH46" s="1079">
        <v>1.0906744032152329</v>
      </c>
      <c r="CI46" s="1073" t="s">
        <v>3556</v>
      </c>
      <c r="CJ46" s="1360"/>
      <c r="CK46" s="1356"/>
      <c r="CL46" s="1357"/>
      <c r="CM46" s="1357"/>
      <c r="CO46" s="1041" t="s">
        <v>15</v>
      </c>
      <c r="CP46" s="1094">
        <v>2</v>
      </c>
      <c r="CQ46" s="1094">
        <v>2</v>
      </c>
      <c r="CR46" s="1094">
        <v>1</v>
      </c>
      <c r="CS46" s="1094">
        <v>1</v>
      </c>
      <c r="CT46" s="1094">
        <v>1</v>
      </c>
      <c r="CU46" s="1094">
        <v>3</v>
      </c>
      <c r="CV46" s="1089">
        <v>6</v>
      </c>
      <c r="CW46" s="1089">
        <v>1.05</v>
      </c>
      <c r="CX46" s="1093">
        <v>1.0744244531716256</v>
      </c>
      <c r="CY46" s="1093">
        <v>1.0906744032152329</v>
      </c>
      <c r="CZ46" s="1093" t="s">
        <v>2963</v>
      </c>
      <c r="DA46" s="1095">
        <v>1.05</v>
      </c>
      <c r="DB46" s="1095">
        <v>1.02</v>
      </c>
      <c r="DC46" s="1095">
        <v>1</v>
      </c>
      <c r="DD46" s="1095">
        <v>1</v>
      </c>
      <c r="DE46" s="1095">
        <v>1</v>
      </c>
      <c r="DF46" s="1095">
        <v>1.05</v>
      </c>
    </row>
    <row r="47" spans="1:113" ht="24" outlineLevel="1">
      <c r="A47" s="1045" t="s">
        <v>706</v>
      </c>
      <c r="B47" s="1059"/>
      <c r="C47" s="1060"/>
      <c r="D47" s="1071" t="s">
        <v>470</v>
      </c>
      <c r="E47" s="1072" t="s">
        <v>352</v>
      </c>
      <c r="F47" s="1073" t="s">
        <v>59</v>
      </c>
      <c r="G47" s="1074" t="s">
        <v>336</v>
      </c>
      <c r="H47" s="1075" t="s">
        <v>352</v>
      </c>
      <c r="I47" s="1075" t="s">
        <v>352</v>
      </c>
      <c r="J47" s="1076">
        <v>1</v>
      </c>
      <c r="K47" s="1074" t="s">
        <v>466</v>
      </c>
      <c r="L47" s="1077">
        <v>2.079754848127325E-10</v>
      </c>
      <c r="M47" s="1078">
        <v>1</v>
      </c>
      <c r="N47" s="1079">
        <v>1.2164594125584303</v>
      </c>
      <c r="O47" s="1073" t="s">
        <v>3589</v>
      </c>
      <c r="P47" s="1077">
        <v>2.2471299893615188E-9</v>
      </c>
      <c r="Q47" s="1078">
        <v>1</v>
      </c>
      <c r="R47" s="1079">
        <v>1.2164594125584303</v>
      </c>
      <c r="S47" s="1073" t="s">
        <v>3589</v>
      </c>
      <c r="T47" s="1077">
        <v>1.6403562876811651E-9</v>
      </c>
      <c r="U47" s="1078">
        <v>1</v>
      </c>
      <c r="V47" s="1079">
        <v>1.2164594125584303</v>
      </c>
      <c r="W47" s="1073" t="s">
        <v>3589</v>
      </c>
      <c r="X47" s="1077">
        <v>1.8748507599895056E-9</v>
      </c>
      <c r="Y47" s="1078">
        <v>1</v>
      </c>
      <c r="Z47" s="1079">
        <v>1.2164594125584303</v>
      </c>
      <c r="AA47" s="1073" t="s">
        <v>3589</v>
      </c>
      <c r="AB47" s="1077">
        <v>2.7853125687579935E-9</v>
      </c>
      <c r="AC47" s="1078">
        <v>1</v>
      </c>
      <c r="AD47" s="1079">
        <v>1.2164594125584303</v>
      </c>
      <c r="AE47" s="1073" t="s">
        <v>3589</v>
      </c>
      <c r="AF47" s="1077">
        <v>1.5334819240315845E-9</v>
      </c>
      <c r="AG47" s="1078">
        <v>1</v>
      </c>
      <c r="AH47" s="1079">
        <v>1.2164594125584303</v>
      </c>
      <c r="AI47" s="1073" t="s">
        <v>3589</v>
      </c>
      <c r="AJ47" s="1077">
        <v>2.0062374469222164E-9</v>
      </c>
      <c r="AK47" s="1078">
        <v>1</v>
      </c>
      <c r="AL47" s="1079">
        <v>1.2164594125584303</v>
      </c>
      <c r="AM47" s="1073" t="s">
        <v>3589</v>
      </c>
      <c r="AN47" s="1077">
        <v>1.1706136428346477E-9</v>
      </c>
      <c r="AO47" s="1078">
        <v>1</v>
      </c>
      <c r="AP47" s="1079">
        <v>1.2164594125584303</v>
      </c>
      <c r="AQ47" s="1073" t="s">
        <v>3589</v>
      </c>
      <c r="AR47" s="1077">
        <v>1.4201285231066695E-9</v>
      </c>
      <c r="AS47" s="1078">
        <v>1</v>
      </c>
      <c r="AT47" s="1079">
        <v>1.2164594125584303</v>
      </c>
      <c r="AU47" s="1073" t="s">
        <v>3589</v>
      </c>
      <c r="AV47" s="1077">
        <v>1.9451049439707464E-9</v>
      </c>
      <c r="AW47" s="1078">
        <v>1</v>
      </c>
      <c r="AX47" s="1079">
        <v>1.2164594125584303</v>
      </c>
      <c r="AY47" s="1073" t="s">
        <v>3589</v>
      </c>
      <c r="AZ47" s="1077">
        <v>8.0358500319635169E-10</v>
      </c>
      <c r="BA47" s="1078">
        <v>1</v>
      </c>
      <c r="BB47" s="1079">
        <v>1.2164594125584303</v>
      </c>
      <c r="BC47" s="1073" t="s">
        <v>3589</v>
      </c>
      <c r="BD47" s="1077">
        <v>1.7058069126260495E-9</v>
      </c>
      <c r="BE47" s="1078">
        <v>1</v>
      </c>
      <c r="BF47" s="1079">
        <v>1.2164594125584303</v>
      </c>
      <c r="BG47" s="1073" t="s">
        <v>3589</v>
      </c>
      <c r="BH47" s="1077">
        <v>1.384259479887093E-9</v>
      </c>
      <c r="BI47" s="1078">
        <v>1</v>
      </c>
      <c r="BJ47" s="1079">
        <v>1.2164594125584303</v>
      </c>
      <c r="BK47" s="1073" t="s">
        <v>3589</v>
      </c>
      <c r="BL47" s="1077">
        <v>2.9822793687245608E-9</v>
      </c>
      <c r="BM47" s="1078">
        <v>1</v>
      </c>
      <c r="BN47" s="1079">
        <v>1.2164594125584303</v>
      </c>
      <c r="BO47" s="1073" t="s">
        <v>3589</v>
      </c>
      <c r="BP47" s="1077">
        <v>6.01766109586534E-10</v>
      </c>
      <c r="BQ47" s="1078">
        <v>1</v>
      </c>
      <c r="BR47" s="1079">
        <v>1.2164594125584303</v>
      </c>
      <c r="BS47" s="1073" t="s">
        <v>3589</v>
      </c>
      <c r="BT47" s="1077">
        <v>1.0376908788565178E-10</v>
      </c>
      <c r="BU47" s="1078">
        <v>1</v>
      </c>
      <c r="BV47" s="1079">
        <v>1.2164594125584303</v>
      </c>
      <c r="BW47" s="1073" t="s">
        <v>3589</v>
      </c>
      <c r="BX47" s="1077">
        <v>2.5695992641359592E-9</v>
      </c>
      <c r="BY47" s="1078">
        <v>1</v>
      </c>
      <c r="BZ47" s="1079">
        <v>1.2164594125584303</v>
      </c>
      <c r="CA47" s="1073" t="s">
        <v>3589</v>
      </c>
      <c r="CB47" s="1077">
        <v>1.8266826578790847E-9</v>
      </c>
      <c r="CC47" s="1078">
        <v>1</v>
      </c>
      <c r="CD47" s="1079">
        <v>1.2164594125584303</v>
      </c>
      <c r="CE47" s="1073" t="s">
        <v>3589</v>
      </c>
      <c r="CF47" s="1077">
        <v>2.5052086093733038E-13</v>
      </c>
      <c r="CG47" s="1078">
        <v>1</v>
      </c>
      <c r="CH47" s="1079">
        <v>1.2164594125584303</v>
      </c>
      <c r="CI47" s="1073" t="s">
        <v>3589</v>
      </c>
      <c r="CJ47" s="1360" t="s">
        <v>1541</v>
      </c>
      <c r="CK47" s="1356" t="s">
        <v>142</v>
      </c>
      <c r="CL47" s="1357">
        <v>93</v>
      </c>
      <c r="CM47" s="1357">
        <v>0.19500000000000001</v>
      </c>
      <c r="CN47" s="1358">
        <v>476.92307692307691</v>
      </c>
      <c r="CO47" s="1041" t="s">
        <v>1936</v>
      </c>
      <c r="CP47" s="1094">
        <v>2</v>
      </c>
      <c r="CQ47" s="1094">
        <v>2</v>
      </c>
      <c r="CR47" s="1094">
        <v>1</v>
      </c>
      <c r="CS47" s="1094">
        <v>1</v>
      </c>
      <c r="CT47" s="1094">
        <v>1</v>
      </c>
      <c r="CU47" s="1094">
        <v>3</v>
      </c>
      <c r="CV47" s="1089">
        <v>9</v>
      </c>
      <c r="CW47" s="1089">
        <v>1.2</v>
      </c>
      <c r="CX47" s="1093">
        <v>1.0744244531716256</v>
      </c>
      <c r="CY47" s="1093">
        <v>1.2164594125584303</v>
      </c>
      <c r="CZ47" s="1093" t="s">
        <v>2963</v>
      </c>
      <c r="DA47" s="1095">
        <v>1.05</v>
      </c>
      <c r="DB47" s="1095">
        <v>1.02</v>
      </c>
      <c r="DC47" s="1095">
        <v>1</v>
      </c>
      <c r="DD47" s="1095">
        <v>1</v>
      </c>
      <c r="DE47" s="1095">
        <v>1</v>
      </c>
      <c r="DF47" s="1095">
        <v>1.05</v>
      </c>
      <c r="DH47" s="1351">
        <v>4.119919876577162E-4</v>
      </c>
      <c r="DI47" s="1352">
        <v>1423.0382293762577</v>
      </c>
    </row>
    <row r="48" spans="1:113" ht="24" outlineLevel="1">
      <c r="A48" s="1045" t="s">
        <v>1821</v>
      </c>
      <c r="B48" s="1059"/>
      <c r="C48" s="1060"/>
      <c r="D48" s="1071" t="s">
        <v>470</v>
      </c>
      <c r="E48" s="1072" t="s">
        <v>352</v>
      </c>
      <c r="F48" s="1073" t="s">
        <v>1818</v>
      </c>
      <c r="G48" s="1074" t="s">
        <v>336</v>
      </c>
      <c r="H48" s="1075" t="s">
        <v>352</v>
      </c>
      <c r="I48" s="1075" t="s">
        <v>352</v>
      </c>
      <c r="J48" s="1076">
        <v>1</v>
      </c>
      <c r="K48" s="1074" t="s">
        <v>466</v>
      </c>
      <c r="L48" s="1077">
        <v>3.1889574337952317E-9</v>
      </c>
      <c r="M48" s="1078">
        <v>1</v>
      </c>
      <c r="N48" s="1079">
        <v>1.2164594125584303</v>
      </c>
      <c r="O48" s="1073" t="s">
        <v>3589</v>
      </c>
      <c r="P48" s="1077">
        <v>4.2430280544465931E-9</v>
      </c>
      <c r="Q48" s="1078">
        <v>1</v>
      </c>
      <c r="R48" s="1079">
        <v>1.2164594125584303</v>
      </c>
      <c r="S48" s="1073" t="s">
        <v>3589</v>
      </c>
      <c r="T48" s="1077">
        <v>3.0973187046899009E-9</v>
      </c>
      <c r="U48" s="1078">
        <v>1</v>
      </c>
      <c r="V48" s="1079">
        <v>1.2164594125584303</v>
      </c>
      <c r="W48" s="1073" t="s">
        <v>3589</v>
      </c>
      <c r="X48" s="1077">
        <v>3.5400908760050284E-9</v>
      </c>
      <c r="Y48" s="1078">
        <v>1</v>
      </c>
      <c r="Z48" s="1079">
        <v>1.2164594125584303</v>
      </c>
      <c r="AA48" s="1073" t="s">
        <v>3589</v>
      </c>
      <c r="AB48" s="1077">
        <v>5.2592237323132286E-9</v>
      </c>
      <c r="AC48" s="1078">
        <v>1</v>
      </c>
      <c r="AD48" s="1079">
        <v>1.2164594125584303</v>
      </c>
      <c r="AE48" s="1073" t="s">
        <v>3589</v>
      </c>
      <c r="AF48" s="1077">
        <v>2.8955186640099472E-9</v>
      </c>
      <c r="AG48" s="1078">
        <v>1</v>
      </c>
      <c r="AH48" s="1079">
        <v>1.2164594125584303</v>
      </c>
      <c r="AI48" s="1073" t="s">
        <v>3589</v>
      </c>
      <c r="AJ48" s="1077">
        <v>3.7881750550580971E-9</v>
      </c>
      <c r="AK48" s="1078">
        <v>1</v>
      </c>
      <c r="AL48" s="1079">
        <v>1.2164594125584303</v>
      </c>
      <c r="AM48" s="1073" t="s">
        <v>3589</v>
      </c>
      <c r="AN48" s="1077">
        <v>2.2103512262219429E-9</v>
      </c>
      <c r="AO48" s="1078">
        <v>1</v>
      </c>
      <c r="AP48" s="1079">
        <v>1.2164594125584303</v>
      </c>
      <c r="AQ48" s="1073" t="s">
        <v>3589</v>
      </c>
      <c r="AR48" s="1077">
        <v>2.6814849131952013E-9</v>
      </c>
      <c r="AS48" s="1078">
        <v>1</v>
      </c>
      <c r="AT48" s="1079">
        <v>1.2164594125584303</v>
      </c>
      <c r="AU48" s="1073" t="s">
        <v>3589</v>
      </c>
      <c r="AV48" s="1077">
        <v>3.6727447389261288E-9</v>
      </c>
      <c r="AW48" s="1078">
        <v>1</v>
      </c>
      <c r="AX48" s="1079">
        <v>1.2164594125584303</v>
      </c>
      <c r="AY48" s="1073" t="s">
        <v>3589</v>
      </c>
      <c r="AZ48" s="1077">
        <v>1.5173282047931109E-9</v>
      </c>
      <c r="BA48" s="1078">
        <v>1</v>
      </c>
      <c r="BB48" s="1079">
        <v>1.2164594125584303</v>
      </c>
      <c r="BC48" s="1073" t="s">
        <v>3589</v>
      </c>
      <c r="BD48" s="1077">
        <v>3.2209024934057074E-9</v>
      </c>
      <c r="BE48" s="1078">
        <v>1</v>
      </c>
      <c r="BF48" s="1079">
        <v>1.2164594125584303</v>
      </c>
      <c r="BG48" s="1073" t="s">
        <v>3589</v>
      </c>
      <c r="BH48" s="1077">
        <v>2.6137570303458145E-9</v>
      </c>
      <c r="BI48" s="1078">
        <v>1</v>
      </c>
      <c r="BJ48" s="1079">
        <v>1.2164594125584303</v>
      </c>
      <c r="BK48" s="1073" t="s">
        <v>3589</v>
      </c>
      <c r="BL48" s="1077">
        <v>5.6311361993308461E-9</v>
      </c>
      <c r="BM48" s="1078">
        <v>1</v>
      </c>
      <c r="BN48" s="1079">
        <v>1.2164594125584303</v>
      </c>
      <c r="BO48" s="1073" t="s">
        <v>3589</v>
      </c>
      <c r="BP48" s="1077">
        <v>1.1362540205857533E-9</v>
      </c>
      <c r="BQ48" s="1078">
        <v>1</v>
      </c>
      <c r="BR48" s="1079">
        <v>1.2164594125584303</v>
      </c>
      <c r="BS48" s="1073" t="s">
        <v>3589</v>
      </c>
      <c r="BT48" s="1077">
        <v>1.9593666283998839E-10</v>
      </c>
      <c r="BU48" s="1078">
        <v>1</v>
      </c>
      <c r="BV48" s="1079">
        <v>1.2164594125584303</v>
      </c>
      <c r="BW48" s="1073" t="s">
        <v>3589</v>
      </c>
      <c r="BX48" s="1077">
        <v>4.8519141384927424E-9</v>
      </c>
      <c r="BY48" s="1078">
        <v>1</v>
      </c>
      <c r="BZ48" s="1079">
        <v>1.2164594125584303</v>
      </c>
      <c r="CA48" s="1073" t="s">
        <v>3589</v>
      </c>
      <c r="CB48" s="1077">
        <v>3.4491399254362831E-9</v>
      </c>
      <c r="CC48" s="1078">
        <v>1</v>
      </c>
      <c r="CD48" s="1079">
        <v>1.2164594125584303</v>
      </c>
      <c r="CE48" s="1073" t="s">
        <v>3589</v>
      </c>
      <c r="CF48" s="1077">
        <v>4.7303317841582858E-13</v>
      </c>
      <c r="CG48" s="1078">
        <v>1</v>
      </c>
      <c r="CH48" s="1079">
        <v>1.2164594125584303</v>
      </c>
      <c r="CI48" s="1073" t="s">
        <v>3589</v>
      </c>
      <c r="CJ48" s="1360" t="s">
        <v>1541</v>
      </c>
      <c r="CK48" s="1356" t="s">
        <v>141</v>
      </c>
      <c r="CL48" s="1357">
        <v>93</v>
      </c>
      <c r="CM48" s="1357">
        <v>0.18</v>
      </c>
      <c r="CN48" s="1358">
        <v>516.66666666666674</v>
      </c>
      <c r="CO48" s="1041" t="s">
        <v>1936</v>
      </c>
      <c r="CP48" s="1094">
        <v>2</v>
      </c>
      <c r="CQ48" s="1094">
        <v>2</v>
      </c>
      <c r="CR48" s="1094">
        <v>1</v>
      </c>
      <c r="CS48" s="1094">
        <v>1</v>
      </c>
      <c r="CT48" s="1094">
        <v>1</v>
      </c>
      <c r="CU48" s="1094">
        <v>3</v>
      </c>
      <c r="CV48" s="1089">
        <v>9</v>
      </c>
      <c r="CW48" s="1089">
        <v>1.2</v>
      </c>
      <c r="CX48" s="1093">
        <v>1.0744244531716256</v>
      </c>
      <c r="CY48" s="1093">
        <v>1.2164594125584303</v>
      </c>
      <c r="CZ48" s="1093" t="s">
        <v>2963</v>
      </c>
      <c r="DA48" s="1095">
        <v>1.05</v>
      </c>
      <c r="DB48" s="1095">
        <v>1.02</v>
      </c>
      <c r="DC48" s="1095">
        <v>1</v>
      </c>
      <c r="DD48" s="1095">
        <v>1</v>
      </c>
      <c r="DE48" s="1095">
        <v>1</v>
      </c>
      <c r="DF48" s="1095">
        <v>1.05</v>
      </c>
      <c r="DH48" s="1351">
        <v>7.7792275930401041E-4</v>
      </c>
      <c r="DI48" s="1352">
        <v>1423.0382293762577</v>
      </c>
    </row>
    <row r="49" spans="1:113" ht="24" outlineLevel="1">
      <c r="A49" s="1045" t="s">
        <v>1822</v>
      </c>
      <c r="B49" s="1059"/>
      <c r="C49" s="1060"/>
      <c r="D49" s="1071" t="s">
        <v>470</v>
      </c>
      <c r="E49" s="1072" t="s">
        <v>352</v>
      </c>
      <c r="F49" s="1073" t="s">
        <v>1819</v>
      </c>
      <c r="G49" s="1074" t="s">
        <v>336</v>
      </c>
      <c r="H49" s="1075" t="s">
        <v>352</v>
      </c>
      <c r="I49" s="1075" t="s">
        <v>352</v>
      </c>
      <c r="J49" s="1076">
        <v>1</v>
      </c>
      <c r="K49" s="1074" t="s">
        <v>466</v>
      </c>
      <c r="L49" s="1077">
        <v>6.855191941711991E-9</v>
      </c>
      <c r="M49" s="1078">
        <v>1</v>
      </c>
      <c r="N49" s="1079">
        <v>1.2164594125584303</v>
      </c>
      <c r="O49" s="1073" t="s">
        <v>3589</v>
      </c>
      <c r="P49" s="1077">
        <v>3.7452166489358644E-8</v>
      </c>
      <c r="Q49" s="1078">
        <v>1</v>
      </c>
      <c r="R49" s="1079">
        <v>1.2164594125584303</v>
      </c>
      <c r="S49" s="1073" t="s">
        <v>3589</v>
      </c>
      <c r="T49" s="1077">
        <v>2.7339271461352748E-8</v>
      </c>
      <c r="U49" s="1078">
        <v>1</v>
      </c>
      <c r="V49" s="1079">
        <v>1.2164594125584303</v>
      </c>
      <c r="W49" s="1073" t="s">
        <v>3589</v>
      </c>
      <c r="X49" s="1077">
        <v>3.1247512666491759E-8</v>
      </c>
      <c r="Y49" s="1078">
        <v>1</v>
      </c>
      <c r="Z49" s="1079">
        <v>1.2164594125584303</v>
      </c>
      <c r="AA49" s="1073" t="s">
        <v>3589</v>
      </c>
      <c r="AB49" s="1077">
        <v>4.6421876145966558E-8</v>
      </c>
      <c r="AC49" s="1078">
        <v>1</v>
      </c>
      <c r="AD49" s="1079">
        <v>1.2164594125584303</v>
      </c>
      <c r="AE49" s="1073" t="s">
        <v>3589</v>
      </c>
      <c r="AF49" s="1077">
        <v>2.5558032067193069E-8</v>
      </c>
      <c r="AG49" s="1078">
        <v>1</v>
      </c>
      <c r="AH49" s="1079">
        <v>1.2164594125584303</v>
      </c>
      <c r="AI49" s="1073" t="s">
        <v>3589</v>
      </c>
      <c r="AJ49" s="1077">
        <v>3.3437290782036936E-8</v>
      </c>
      <c r="AK49" s="1078">
        <v>1</v>
      </c>
      <c r="AL49" s="1079">
        <v>1.2164594125584303</v>
      </c>
      <c r="AM49" s="1073" t="s">
        <v>3589</v>
      </c>
      <c r="AN49" s="1077">
        <v>1.9510227380577462E-8</v>
      </c>
      <c r="AO49" s="1078">
        <v>1</v>
      </c>
      <c r="AP49" s="1079">
        <v>1.2164594125584303</v>
      </c>
      <c r="AQ49" s="1073" t="s">
        <v>3589</v>
      </c>
      <c r="AR49" s="1077">
        <v>2.3668808718444488E-8</v>
      </c>
      <c r="AS49" s="1078">
        <v>1</v>
      </c>
      <c r="AT49" s="1079">
        <v>1.2164594125584303</v>
      </c>
      <c r="AU49" s="1073" t="s">
        <v>3589</v>
      </c>
      <c r="AV49" s="1077">
        <v>3.2418415732845769E-8</v>
      </c>
      <c r="AW49" s="1078">
        <v>1</v>
      </c>
      <c r="AX49" s="1079">
        <v>1.2164594125584303</v>
      </c>
      <c r="AY49" s="1073" t="s">
        <v>3589</v>
      </c>
      <c r="AZ49" s="1077">
        <v>1.3393083386605861E-8</v>
      </c>
      <c r="BA49" s="1078">
        <v>1</v>
      </c>
      <c r="BB49" s="1079">
        <v>1.2164594125584303</v>
      </c>
      <c r="BC49" s="1073" t="s">
        <v>3589</v>
      </c>
      <c r="BD49" s="1077">
        <v>2.8430115210434156E-8</v>
      </c>
      <c r="BE49" s="1078">
        <v>1</v>
      </c>
      <c r="BF49" s="1079">
        <v>1.2164594125584303</v>
      </c>
      <c r="BG49" s="1073" t="s">
        <v>3589</v>
      </c>
      <c r="BH49" s="1077">
        <v>2.3070991331451545E-8</v>
      </c>
      <c r="BI49" s="1078">
        <v>1</v>
      </c>
      <c r="BJ49" s="1079">
        <v>1.2164594125584303</v>
      </c>
      <c r="BK49" s="1073" t="s">
        <v>3589</v>
      </c>
      <c r="BL49" s="1077">
        <v>4.9704656145409336E-8</v>
      </c>
      <c r="BM49" s="1078">
        <v>1</v>
      </c>
      <c r="BN49" s="1079">
        <v>1.2164594125584303</v>
      </c>
      <c r="BO49" s="1073" t="s">
        <v>3589</v>
      </c>
      <c r="BP49" s="1077">
        <v>1.0029435159775565E-8</v>
      </c>
      <c r="BQ49" s="1078">
        <v>1</v>
      </c>
      <c r="BR49" s="1079">
        <v>1.2164594125584303</v>
      </c>
      <c r="BS49" s="1073" t="s">
        <v>3589</v>
      </c>
      <c r="BT49" s="1077">
        <v>1.7294847980941961E-9</v>
      </c>
      <c r="BU49" s="1078">
        <v>1</v>
      </c>
      <c r="BV49" s="1079">
        <v>1.2164594125584303</v>
      </c>
      <c r="BW49" s="1073" t="s">
        <v>3589</v>
      </c>
      <c r="BX49" s="1077">
        <v>4.2826654402265991E-8</v>
      </c>
      <c r="BY49" s="1078">
        <v>1</v>
      </c>
      <c r="BZ49" s="1079">
        <v>1.2164594125584303</v>
      </c>
      <c r="CA49" s="1073" t="s">
        <v>3589</v>
      </c>
      <c r="CB49" s="1077">
        <v>3.0444710964651412E-8</v>
      </c>
      <c r="CC49" s="1078">
        <v>1</v>
      </c>
      <c r="CD49" s="1079">
        <v>1.2164594125584303</v>
      </c>
      <c r="CE49" s="1073" t="s">
        <v>3589</v>
      </c>
      <c r="CF49" s="1077">
        <v>4.1753476822888383E-12</v>
      </c>
      <c r="CG49" s="1078">
        <v>1</v>
      </c>
      <c r="CH49" s="1079">
        <v>1.2164594125584303</v>
      </c>
      <c r="CI49" s="1073" t="s">
        <v>3589</v>
      </c>
      <c r="CJ49" s="1360" t="s">
        <v>1541</v>
      </c>
      <c r="CK49" s="1356" t="s">
        <v>142</v>
      </c>
      <c r="CL49" s="1357">
        <v>93</v>
      </c>
      <c r="CM49" s="1357">
        <v>0.19500000000000001</v>
      </c>
      <c r="CN49" s="1358">
        <v>476.92307692307691</v>
      </c>
      <c r="CO49" s="1041" t="s">
        <v>1936</v>
      </c>
      <c r="CP49" s="1094">
        <v>2</v>
      </c>
      <c r="CQ49" s="1094">
        <v>2</v>
      </c>
      <c r="CR49" s="1094">
        <v>1</v>
      </c>
      <c r="CS49" s="1094">
        <v>1</v>
      </c>
      <c r="CT49" s="1094">
        <v>1</v>
      </c>
      <c r="CU49" s="1094">
        <v>3</v>
      </c>
      <c r="CV49" s="1089">
        <v>9</v>
      </c>
      <c r="CW49" s="1089">
        <v>1.2</v>
      </c>
      <c r="CX49" s="1093">
        <v>1.0744244531716256</v>
      </c>
      <c r="CY49" s="1093">
        <v>1.2164594125584303</v>
      </c>
      <c r="CZ49" s="1093" t="s">
        <v>2963</v>
      </c>
      <c r="DA49" s="1095">
        <v>1.05</v>
      </c>
      <c r="DB49" s="1095">
        <v>1.02</v>
      </c>
      <c r="DC49" s="1095">
        <v>1</v>
      </c>
      <c r="DD49" s="1095">
        <v>1</v>
      </c>
      <c r="DE49" s="1095">
        <v>1</v>
      </c>
      <c r="DF49" s="1095">
        <v>1.05</v>
      </c>
      <c r="DH49" s="1351">
        <v>6.8665331276286023E-3</v>
      </c>
      <c r="DI49" s="1352">
        <v>1423.0382293762577</v>
      </c>
    </row>
    <row r="50" spans="1:113" ht="24" outlineLevel="1">
      <c r="A50" s="1045" t="s">
        <v>1823</v>
      </c>
      <c r="B50" s="1059"/>
      <c r="C50" s="1060"/>
      <c r="D50" s="1071" t="s">
        <v>470</v>
      </c>
      <c r="E50" s="1072" t="s">
        <v>352</v>
      </c>
      <c r="F50" s="1073" t="s">
        <v>1820</v>
      </c>
      <c r="G50" s="1074" t="s">
        <v>336</v>
      </c>
      <c r="H50" s="1075" t="s">
        <v>352</v>
      </c>
      <c r="I50" s="1075" t="s">
        <v>352</v>
      </c>
      <c r="J50" s="1076">
        <v>1</v>
      </c>
      <c r="K50" s="1074" t="s">
        <v>466</v>
      </c>
      <c r="L50" s="1077">
        <v>1.0511294310625054E-7</v>
      </c>
      <c r="M50" s="1078">
        <v>1</v>
      </c>
      <c r="N50" s="1079">
        <v>1.2164594125584303</v>
      </c>
      <c r="O50" s="1073" t="s">
        <v>3589</v>
      </c>
      <c r="P50" s="1077">
        <v>7.071713424077656E-8</v>
      </c>
      <c r="Q50" s="1078">
        <v>1</v>
      </c>
      <c r="R50" s="1079">
        <v>1.2164594125584303</v>
      </c>
      <c r="S50" s="1073" t="s">
        <v>3589</v>
      </c>
      <c r="T50" s="1077">
        <v>5.1621978411498344E-8</v>
      </c>
      <c r="U50" s="1078">
        <v>1</v>
      </c>
      <c r="V50" s="1079">
        <v>1.2164594125584303</v>
      </c>
      <c r="W50" s="1073" t="s">
        <v>3589</v>
      </c>
      <c r="X50" s="1077">
        <v>5.9001514600083812E-8</v>
      </c>
      <c r="Y50" s="1078">
        <v>1</v>
      </c>
      <c r="Z50" s="1079">
        <v>1.2164594125584303</v>
      </c>
      <c r="AA50" s="1073" t="s">
        <v>3589</v>
      </c>
      <c r="AB50" s="1077">
        <v>8.7653728871887148E-8</v>
      </c>
      <c r="AC50" s="1078">
        <v>1</v>
      </c>
      <c r="AD50" s="1079">
        <v>1.2164594125584303</v>
      </c>
      <c r="AE50" s="1073" t="s">
        <v>3589</v>
      </c>
      <c r="AF50" s="1077">
        <v>4.8258644400165788E-8</v>
      </c>
      <c r="AG50" s="1078">
        <v>1</v>
      </c>
      <c r="AH50" s="1079">
        <v>1.2164594125584303</v>
      </c>
      <c r="AI50" s="1073" t="s">
        <v>3589</v>
      </c>
      <c r="AJ50" s="1077">
        <v>6.3136250917634954E-8</v>
      </c>
      <c r="AK50" s="1078">
        <v>1</v>
      </c>
      <c r="AL50" s="1079">
        <v>1.2164594125584303</v>
      </c>
      <c r="AM50" s="1073" t="s">
        <v>3589</v>
      </c>
      <c r="AN50" s="1077">
        <v>3.6839187103699047E-8</v>
      </c>
      <c r="AO50" s="1078">
        <v>1</v>
      </c>
      <c r="AP50" s="1079">
        <v>1.2164594125584303</v>
      </c>
      <c r="AQ50" s="1073" t="s">
        <v>3589</v>
      </c>
      <c r="AR50" s="1077">
        <v>4.4691415219920018E-8</v>
      </c>
      <c r="AS50" s="1078">
        <v>1</v>
      </c>
      <c r="AT50" s="1079">
        <v>1.2164594125584303</v>
      </c>
      <c r="AU50" s="1073" t="s">
        <v>3589</v>
      </c>
      <c r="AV50" s="1077">
        <v>6.1212412315435471E-8</v>
      </c>
      <c r="AW50" s="1078">
        <v>1</v>
      </c>
      <c r="AX50" s="1079">
        <v>1.2164594125584303</v>
      </c>
      <c r="AY50" s="1073" t="s">
        <v>3589</v>
      </c>
      <c r="AZ50" s="1077">
        <v>2.5288803413218514E-8</v>
      </c>
      <c r="BA50" s="1078">
        <v>1</v>
      </c>
      <c r="BB50" s="1079">
        <v>1.2164594125584303</v>
      </c>
      <c r="BC50" s="1073" t="s">
        <v>3589</v>
      </c>
      <c r="BD50" s="1077">
        <v>5.3681708223428455E-8</v>
      </c>
      <c r="BE50" s="1078">
        <v>1</v>
      </c>
      <c r="BF50" s="1079">
        <v>1.2164594125584303</v>
      </c>
      <c r="BG50" s="1073" t="s">
        <v>3589</v>
      </c>
      <c r="BH50" s="1077">
        <v>4.3562617172430244E-8</v>
      </c>
      <c r="BI50" s="1078">
        <v>1</v>
      </c>
      <c r="BJ50" s="1079">
        <v>1.2164594125584303</v>
      </c>
      <c r="BK50" s="1073" t="s">
        <v>3589</v>
      </c>
      <c r="BL50" s="1077">
        <v>9.3852269988847434E-8</v>
      </c>
      <c r="BM50" s="1078">
        <v>1</v>
      </c>
      <c r="BN50" s="1079">
        <v>1.2164594125584303</v>
      </c>
      <c r="BO50" s="1073" t="s">
        <v>3589</v>
      </c>
      <c r="BP50" s="1077">
        <v>1.8937567009762556E-8</v>
      </c>
      <c r="BQ50" s="1078">
        <v>1</v>
      </c>
      <c r="BR50" s="1079">
        <v>1.2164594125584303</v>
      </c>
      <c r="BS50" s="1073" t="s">
        <v>3589</v>
      </c>
      <c r="BT50" s="1077">
        <v>3.2656110473331397E-9</v>
      </c>
      <c r="BU50" s="1078">
        <v>1</v>
      </c>
      <c r="BV50" s="1079">
        <v>1.2164594125584303</v>
      </c>
      <c r="BW50" s="1073" t="s">
        <v>3589</v>
      </c>
      <c r="BX50" s="1077">
        <v>8.0865235641545701E-8</v>
      </c>
      <c r="BY50" s="1078">
        <v>1</v>
      </c>
      <c r="BZ50" s="1079">
        <v>1.2164594125584303</v>
      </c>
      <c r="CA50" s="1073" t="s">
        <v>3589</v>
      </c>
      <c r="CB50" s="1077">
        <v>5.748566542393805E-8</v>
      </c>
      <c r="CC50" s="1078">
        <v>1</v>
      </c>
      <c r="CD50" s="1079">
        <v>1.2164594125584303</v>
      </c>
      <c r="CE50" s="1073" t="s">
        <v>3589</v>
      </c>
      <c r="CF50" s="1077">
        <v>7.8838863069304768E-12</v>
      </c>
      <c r="CG50" s="1078">
        <v>1</v>
      </c>
      <c r="CH50" s="1079">
        <v>1.2164594125584303</v>
      </c>
      <c r="CI50" s="1073" t="s">
        <v>3589</v>
      </c>
      <c r="CJ50" s="1360" t="s">
        <v>1541</v>
      </c>
      <c r="CK50" s="1356" t="s">
        <v>141</v>
      </c>
      <c r="CL50" s="1357">
        <v>93</v>
      </c>
      <c r="CM50" s="1357">
        <v>0.18</v>
      </c>
      <c r="CN50" s="1358">
        <v>516.66666666666674</v>
      </c>
      <c r="CO50" s="1041" t="s">
        <v>1936</v>
      </c>
      <c r="CP50" s="1094">
        <v>2</v>
      </c>
      <c r="CQ50" s="1094">
        <v>2</v>
      </c>
      <c r="CR50" s="1094">
        <v>1</v>
      </c>
      <c r="CS50" s="1094">
        <v>1</v>
      </c>
      <c r="CT50" s="1094">
        <v>1</v>
      </c>
      <c r="CU50" s="1094">
        <v>3</v>
      </c>
      <c r="CV50" s="1089">
        <v>9</v>
      </c>
      <c r="CW50" s="1089">
        <v>1.2</v>
      </c>
      <c r="CX50" s="1093">
        <v>1.0744244531716256</v>
      </c>
      <c r="CY50" s="1093">
        <v>1.2164594125584303</v>
      </c>
      <c r="CZ50" s="1093" t="s">
        <v>2963</v>
      </c>
      <c r="DA50" s="1095">
        <v>1.05</v>
      </c>
      <c r="DB50" s="1095">
        <v>1.02</v>
      </c>
      <c r="DC50" s="1095">
        <v>1</v>
      </c>
      <c r="DD50" s="1095">
        <v>1</v>
      </c>
      <c r="DE50" s="1095">
        <v>1</v>
      </c>
      <c r="DF50" s="1095">
        <v>1.05</v>
      </c>
      <c r="DH50" s="1351">
        <v>1.2965379321733507E-2</v>
      </c>
      <c r="DI50" s="1352">
        <v>1423.0382293762577</v>
      </c>
    </row>
    <row r="51" spans="1:113" ht="24" outlineLevel="1">
      <c r="A51" s="1045" t="s">
        <v>707</v>
      </c>
      <c r="B51" s="1059"/>
      <c r="C51" s="1060"/>
      <c r="D51" s="1071" t="s">
        <v>470</v>
      </c>
      <c r="E51" s="1072" t="s">
        <v>352</v>
      </c>
      <c r="F51" s="1073" t="s">
        <v>60</v>
      </c>
      <c r="G51" s="1074" t="s">
        <v>336</v>
      </c>
      <c r="H51" s="1075" t="s">
        <v>352</v>
      </c>
      <c r="I51" s="1075" t="s">
        <v>352</v>
      </c>
      <c r="J51" s="1076">
        <v>1</v>
      </c>
      <c r="K51" s="1074" t="s">
        <v>466</v>
      </c>
      <c r="L51" s="1077">
        <v>6.2663485313341676E-8</v>
      </c>
      <c r="M51" s="1078">
        <v>1</v>
      </c>
      <c r="N51" s="1079">
        <v>1.2164594125584303</v>
      </c>
      <c r="O51" s="1073" t="s">
        <v>3589</v>
      </c>
      <c r="P51" s="1077">
        <v>3.7942462409955124E-8</v>
      </c>
      <c r="Q51" s="1078">
        <v>1</v>
      </c>
      <c r="R51" s="1079">
        <v>1.2164594125584303</v>
      </c>
      <c r="S51" s="1073" t="s">
        <v>3589</v>
      </c>
      <c r="T51" s="1077">
        <v>2.7697176878476994E-8</v>
      </c>
      <c r="U51" s="1078">
        <v>1</v>
      </c>
      <c r="V51" s="1079">
        <v>1.2164594125584303</v>
      </c>
      <c r="W51" s="1073" t="s">
        <v>3589</v>
      </c>
      <c r="X51" s="1077">
        <v>3.1656581871968041E-8</v>
      </c>
      <c r="Y51" s="1078">
        <v>1</v>
      </c>
      <c r="Z51" s="1079">
        <v>1.2164594125584303</v>
      </c>
      <c r="AA51" s="1073" t="s">
        <v>3589</v>
      </c>
      <c r="AB51" s="1077">
        <v>4.702959683703176E-8</v>
      </c>
      <c r="AC51" s="1078">
        <v>1</v>
      </c>
      <c r="AD51" s="1079">
        <v>1.2164594125584303</v>
      </c>
      <c r="AE51" s="1073" t="s">
        <v>3589</v>
      </c>
      <c r="AF51" s="1077">
        <v>2.589261882239665E-8</v>
      </c>
      <c r="AG51" s="1078">
        <v>1</v>
      </c>
      <c r="AH51" s="1079">
        <v>1.2164594125584303</v>
      </c>
      <c r="AI51" s="1073" t="s">
        <v>3589</v>
      </c>
      <c r="AJ51" s="1077">
        <v>3.3875026934654137E-8</v>
      </c>
      <c r="AK51" s="1078">
        <v>1</v>
      </c>
      <c r="AL51" s="1079">
        <v>1.2164594125584303</v>
      </c>
      <c r="AM51" s="1073" t="s">
        <v>3589</v>
      </c>
      <c r="AN51" s="1077">
        <v>1.9765640772946219E-8</v>
      </c>
      <c r="AO51" s="1078">
        <v>1</v>
      </c>
      <c r="AP51" s="1079">
        <v>1.2164594125584303</v>
      </c>
      <c r="AQ51" s="1073" t="s">
        <v>3589</v>
      </c>
      <c r="AR51" s="1077">
        <v>2.397866316607247E-8</v>
      </c>
      <c r="AS51" s="1078">
        <v>1</v>
      </c>
      <c r="AT51" s="1079">
        <v>1.2164594125584303</v>
      </c>
      <c r="AU51" s="1073" t="s">
        <v>3589</v>
      </c>
      <c r="AV51" s="1077">
        <v>3.284281353078173E-8</v>
      </c>
      <c r="AW51" s="1078">
        <v>1</v>
      </c>
      <c r="AX51" s="1079">
        <v>1.2164594125584303</v>
      </c>
      <c r="AY51" s="1073" t="s">
        <v>3589</v>
      </c>
      <c r="AZ51" s="1077">
        <v>1.3568415677476856E-8</v>
      </c>
      <c r="BA51" s="1078">
        <v>1</v>
      </c>
      <c r="BB51" s="1079">
        <v>1.2164594125584303</v>
      </c>
      <c r="BC51" s="1073" t="s">
        <v>3589</v>
      </c>
      <c r="BD51" s="1077">
        <v>2.8802301142954884E-8</v>
      </c>
      <c r="BE51" s="1078">
        <v>1</v>
      </c>
      <c r="BF51" s="1079">
        <v>1.2164594125584303</v>
      </c>
      <c r="BG51" s="1073" t="s">
        <v>3589</v>
      </c>
      <c r="BH51" s="1077">
        <v>2.3373019598284689E-8</v>
      </c>
      <c r="BI51" s="1078">
        <v>1</v>
      </c>
      <c r="BJ51" s="1079">
        <v>1.2164594125584303</v>
      </c>
      <c r="BK51" s="1073" t="s">
        <v>3589</v>
      </c>
      <c r="BL51" s="1077">
        <v>5.0355352551708521E-8</v>
      </c>
      <c r="BM51" s="1078">
        <v>1</v>
      </c>
      <c r="BN51" s="1079">
        <v>1.2164594125584303</v>
      </c>
      <c r="BO51" s="1073" t="s">
        <v>3589</v>
      </c>
      <c r="BP51" s="1077">
        <v>1.0160733068699524E-8</v>
      </c>
      <c r="BQ51" s="1078">
        <v>1</v>
      </c>
      <c r="BR51" s="1079">
        <v>1.2164594125584303</v>
      </c>
      <c r="BS51" s="1073" t="s">
        <v>3589</v>
      </c>
      <c r="BT51" s="1077">
        <v>1.7521259273191268E-9</v>
      </c>
      <c r="BU51" s="1078">
        <v>1</v>
      </c>
      <c r="BV51" s="1079">
        <v>1.2164594125584303</v>
      </c>
      <c r="BW51" s="1073" t="s">
        <v>3589</v>
      </c>
      <c r="BX51" s="1077">
        <v>4.3387309123060096E-8</v>
      </c>
      <c r="BY51" s="1078">
        <v>1</v>
      </c>
      <c r="BZ51" s="1079">
        <v>1.2164594125584303</v>
      </c>
      <c r="CA51" s="1073" t="s">
        <v>3589</v>
      </c>
      <c r="CB51" s="1077">
        <v>3.0843270487074451E-8</v>
      </c>
      <c r="CC51" s="1078">
        <v>1</v>
      </c>
      <c r="CD51" s="1079">
        <v>1.2164594125584303</v>
      </c>
      <c r="CE51" s="1073" t="s">
        <v>3589</v>
      </c>
      <c r="CF51" s="1077">
        <v>4.2300082300646212E-12</v>
      </c>
      <c r="CG51" s="1078">
        <v>1</v>
      </c>
      <c r="CH51" s="1079">
        <v>1.2164594125584303</v>
      </c>
      <c r="CI51" s="1073" t="s">
        <v>3589</v>
      </c>
      <c r="CJ51" s="1360" t="s">
        <v>1541</v>
      </c>
      <c r="CK51" s="1356" t="s">
        <v>141</v>
      </c>
      <c r="CL51" s="1357">
        <v>156</v>
      </c>
      <c r="CM51" s="1357">
        <v>0.18</v>
      </c>
      <c r="CN51" s="1358">
        <v>866.66666666666674</v>
      </c>
      <c r="CO51" s="1041" t="s">
        <v>1936</v>
      </c>
      <c r="CP51" s="1094">
        <v>2</v>
      </c>
      <c r="CQ51" s="1094">
        <v>2</v>
      </c>
      <c r="CR51" s="1094">
        <v>1</v>
      </c>
      <c r="CS51" s="1094">
        <v>1</v>
      </c>
      <c r="CT51" s="1094">
        <v>1</v>
      </c>
      <c r="CU51" s="1094">
        <v>3</v>
      </c>
      <c r="CV51" s="1089">
        <v>9</v>
      </c>
      <c r="CW51" s="1089">
        <v>1.2</v>
      </c>
      <c r="CX51" s="1093">
        <v>1.0744244531716256</v>
      </c>
      <c r="CY51" s="1093">
        <v>1.2164594125584303</v>
      </c>
      <c r="CZ51" s="1093" t="s">
        <v>2963</v>
      </c>
      <c r="DA51" s="1095">
        <v>1.05</v>
      </c>
      <c r="DB51" s="1095">
        <v>1.02</v>
      </c>
      <c r="DC51" s="1095">
        <v>1</v>
      </c>
      <c r="DD51" s="1095">
        <v>1</v>
      </c>
      <c r="DE51" s="1095">
        <v>1</v>
      </c>
      <c r="DF51" s="1095">
        <v>1.05</v>
      </c>
      <c r="DH51" s="1351">
        <v>1.1668841389560154E-2</v>
      </c>
      <c r="DI51" s="1352">
        <v>1423.0382293762575</v>
      </c>
    </row>
    <row r="52" spans="1:113" ht="24" outlineLevel="1">
      <c r="A52" s="1045" t="s">
        <v>1824</v>
      </c>
      <c r="B52" s="1059"/>
      <c r="C52" s="1060"/>
      <c r="D52" s="1071" t="s">
        <v>470</v>
      </c>
      <c r="E52" s="1072" t="s">
        <v>352</v>
      </c>
      <c r="F52" s="1073" t="s">
        <v>1815</v>
      </c>
      <c r="G52" s="1074" t="s">
        <v>336</v>
      </c>
      <c r="H52" s="1075" t="s">
        <v>352</v>
      </c>
      <c r="I52" s="1075" t="s">
        <v>352</v>
      </c>
      <c r="J52" s="1076">
        <v>1</v>
      </c>
      <c r="K52" s="1074" t="s">
        <v>466</v>
      </c>
      <c r="L52" s="1077">
        <v>4.086749042174456E-9</v>
      </c>
      <c r="M52" s="1078">
        <v>1</v>
      </c>
      <c r="N52" s="1079">
        <v>1.2164594125584303</v>
      </c>
      <c r="O52" s="1073" t="s">
        <v>3589</v>
      </c>
      <c r="P52" s="1077">
        <v>2.0094527789482813E-8</v>
      </c>
      <c r="Q52" s="1078">
        <v>1</v>
      </c>
      <c r="R52" s="1079">
        <v>1.2164594125584303</v>
      </c>
      <c r="S52" s="1073" t="s">
        <v>3589</v>
      </c>
      <c r="T52" s="1077">
        <v>1.4668570649456567E-8</v>
      </c>
      <c r="U52" s="1078">
        <v>1</v>
      </c>
      <c r="V52" s="1079">
        <v>1.2164594125584303</v>
      </c>
      <c r="W52" s="1073" t="s">
        <v>3589</v>
      </c>
      <c r="X52" s="1077">
        <v>1.676549237298308E-8</v>
      </c>
      <c r="Y52" s="1078">
        <v>1</v>
      </c>
      <c r="Z52" s="1079">
        <v>1.2164594125584303</v>
      </c>
      <c r="AA52" s="1073" t="s">
        <v>3589</v>
      </c>
      <c r="AB52" s="1077">
        <v>2.4907122009085903E-8</v>
      </c>
      <c r="AC52" s="1078">
        <v>1</v>
      </c>
      <c r="AD52" s="1079">
        <v>1.2164594125584303</v>
      </c>
      <c r="AE52" s="1073" t="s">
        <v>3589</v>
      </c>
      <c r="AF52" s="1077">
        <v>1.3712867205282439E-8</v>
      </c>
      <c r="AG52" s="1078">
        <v>1</v>
      </c>
      <c r="AH52" s="1079">
        <v>1.2164594125584303</v>
      </c>
      <c r="AI52" s="1073" t="s">
        <v>3589</v>
      </c>
      <c r="AJ52" s="1077">
        <v>1.794039255420828E-8</v>
      </c>
      <c r="AK52" s="1078">
        <v>1</v>
      </c>
      <c r="AL52" s="1079">
        <v>1.2164594125584303</v>
      </c>
      <c r="AM52" s="1073" t="s">
        <v>3589</v>
      </c>
      <c r="AN52" s="1077">
        <v>1.0467987383040598E-8</v>
      </c>
      <c r="AO52" s="1078">
        <v>1</v>
      </c>
      <c r="AP52" s="1079">
        <v>1.2164594125584303</v>
      </c>
      <c r="AQ52" s="1073" t="s">
        <v>3589</v>
      </c>
      <c r="AR52" s="1077">
        <v>1.2699226216242329E-8</v>
      </c>
      <c r="AS52" s="1078">
        <v>1</v>
      </c>
      <c r="AT52" s="1079">
        <v>1.2164594125584303</v>
      </c>
      <c r="AU52" s="1073" t="s">
        <v>3589</v>
      </c>
      <c r="AV52" s="1077">
        <v>1.7393726902815326E-8</v>
      </c>
      <c r="AW52" s="1078">
        <v>1</v>
      </c>
      <c r="AX52" s="1079">
        <v>1.2164594125584303</v>
      </c>
      <c r="AY52" s="1073" t="s">
        <v>3589</v>
      </c>
      <c r="AZ52" s="1077">
        <v>7.1859043555058365E-9</v>
      </c>
      <c r="BA52" s="1078">
        <v>1</v>
      </c>
      <c r="BB52" s="1079">
        <v>1.2164594125584303</v>
      </c>
      <c r="BC52" s="1073" t="s">
        <v>3589</v>
      </c>
      <c r="BD52" s="1077">
        <v>1.5253850276367555E-8</v>
      </c>
      <c r="BE52" s="1078">
        <v>1</v>
      </c>
      <c r="BF52" s="1079">
        <v>1.2164594125584303</v>
      </c>
      <c r="BG52" s="1073" t="s">
        <v>3589</v>
      </c>
      <c r="BH52" s="1077">
        <v>1.2378474195144196E-8</v>
      </c>
      <c r="BI52" s="1078">
        <v>1</v>
      </c>
      <c r="BJ52" s="1079">
        <v>1.2164594125584303</v>
      </c>
      <c r="BK52" s="1073" t="s">
        <v>3589</v>
      </c>
      <c r="BL52" s="1077">
        <v>2.6668459739556164E-8</v>
      </c>
      <c r="BM52" s="1078">
        <v>1</v>
      </c>
      <c r="BN52" s="1079">
        <v>1.2164594125584303</v>
      </c>
      <c r="BO52" s="1073" t="s">
        <v>3589</v>
      </c>
      <c r="BP52" s="1077">
        <v>5.3811777107257358E-9</v>
      </c>
      <c r="BQ52" s="1078">
        <v>1</v>
      </c>
      <c r="BR52" s="1079">
        <v>1.2164594125584303</v>
      </c>
      <c r="BS52" s="1073" t="s">
        <v>3589</v>
      </c>
      <c r="BT52" s="1077">
        <v>9.2793511282361673E-10</v>
      </c>
      <c r="BU52" s="1078">
        <v>1</v>
      </c>
      <c r="BV52" s="1079">
        <v>1.2164594125584303</v>
      </c>
      <c r="BW52" s="1073" t="s">
        <v>3589</v>
      </c>
      <c r="BX52" s="1077">
        <v>2.2978147265831175E-8</v>
      </c>
      <c r="BY52" s="1078">
        <v>1</v>
      </c>
      <c r="BZ52" s="1079">
        <v>1.2164594125584303</v>
      </c>
      <c r="CA52" s="1073" t="s">
        <v>3589</v>
      </c>
      <c r="CB52" s="1077">
        <v>1.6334758382957197E-8</v>
      </c>
      <c r="CC52" s="1078">
        <v>1</v>
      </c>
      <c r="CD52" s="1079">
        <v>1.2164594125584303</v>
      </c>
      <c r="CE52" s="1073" t="s">
        <v>3589</v>
      </c>
      <c r="CF52" s="1077">
        <v>2.2402346218434346E-12</v>
      </c>
      <c r="CG52" s="1078">
        <v>1</v>
      </c>
      <c r="CH52" s="1079">
        <v>1.2164594125584303</v>
      </c>
      <c r="CI52" s="1073" t="s">
        <v>3589</v>
      </c>
      <c r="CJ52" s="1360" t="s">
        <v>1541</v>
      </c>
      <c r="CK52" s="1356" t="s">
        <v>142</v>
      </c>
      <c r="CL52" s="1357">
        <v>156</v>
      </c>
      <c r="CM52" s="1357">
        <v>0.19500000000000001</v>
      </c>
      <c r="CN52" s="1358">
        <v>800</v>
      </c>
      <c r="CO52" s="1041" t="s">
        <v>1936</v>
      </c>
      <c r="CP52" s="1094">
        <v>2</v>
      </c>
      <c r="CQ52" s="1094">
        <v>2</v>
      </c>
      <c r="CR52" s="1094">
        <v>1</v>
      </c>
      <c r="CS52" s="1094">
        <v>1</v>
      </c>
      <c r="CT52" s="1094">
        <v>1</v>
      </c>
      <c r="CU52" s="1094">
        <v>3</v>
      </c>
      <c r="CV52" s="1089">
        <v>9</v>
      </c>
      <c r="CW52" s="1089">
        <v>1.2</v>
      </c>
      <c r="CX52" s="1093">
        <v>1.0744244531716256</v>
      </c>
      <c r="CY52" s="1093">
        <v>1.2164594125584303</v>
      </c>
      <c r="CZ52" s="1093" t="s">
        <v>2963</v>
      </c>
      <c r="DA52" s="1095">
        <v>1.05</v>
      </c>
      <c r="DB52" s="1095">
        <v>1.02</v>
      </c>
      <c r="DC52" s="1095">
        <v>1</v>
      </c>
      <c r="DD52" s="1095">
        <v>1</v>
      </c>
      <c r="DE52" s="1095">
        <v>1</v>
      </c>
      <c r="DF52" s="1095">
        <v>1.05</v>
      </c>
      <c r="DH52" s="1351">
        <v>6.1798798148657418E-3</v>
      </c>
      <c r="DI52" s="1352">
        <v>1423.0382293762575</v>
      </c>
    </row>
    <row r="53" spans="1:113" ht="24" outlineLevel="1">
      <c r="A53" s="1045" t="s">
        <v>1672</v>
      </c>
      <c r="B53" s="1059"/>
      <c r="C53" s="1060"/>
      <c r="D53" s="1071" t="s">
        <v>470</v>
      </c>
      <c r="E53" s="1072" t="s">
        <v>352</v>
      </c>
      <c r="F53" s="1073" t="s">
        <v>1776</v>
      </c>
      <c r="G53" s="1074" t="s">
        <v>465</v>
      </c>
      <c r="H53" s="1075" t="s">
        <v>352</v>
      </c>
      <c r="I53" s="1075" t="s">
        <v>352</v>
      </c>
      <c r="J53" s="1076">
        <v>1</v>
      </c>
      <c r="K53" s="1074" t="s">
        <v>466</v>
      </c>
      <c r="L53" s="1077">
        <v>0</v>
      </c>
      <c r="M53" s="1078">
        <v>1</v>
      </c>
      <c r="N53" s="1079">
        <v>1.2164594125584303</v>
      </c>
      <c r="O53" s="1073" t="s">
        <v>3589</v>
      </c>
      <c r="P53" s="1077">
        <v>3.5759338597420254E-9</v>
      </c>
      <c r="Q53" s="1078">
        <v>1</v>
      </c>
      <c r="R53" s="1079">
        <v>1.2164594125584303</v>
      </c>
      <c r="S53" s="1073" t="s">
        <v>3589</v>
      </c>
      <c r="T53" s="1077">
        <v>7.2591044080560733E-9</v>
      </c>
      <c r="U53" s="1078">
        <v>1</v>
      </c>
      <c r="V53" s="1079">
        <v>1.2164594125584303</v>
      </c>
      <c r="W53" s="1073" t="s">
        <v>3589</v>
      </c>
      <c r="X53" s="1077">
        <v>4.9983332430220696E-9</v>
      </c>
      <c r="Y53" s="1078">
        <v>1</v>
      </c>
      <c r="Z53" s="1079">
        <v>1.2164594125584303</v>
      </c>
      <c r="AA53" s="1073" t="s">
        <v>3589</v>
      </c>
      <c r="AB53" s="1077">
        <v>0</v>
      </c>
      <c r="AC53" s="1078">
        <v>1</v>
      </c>
      <c r="AD53" s="1079">
        <v>1.2164594125584303</v>
      </c>
      <c r="AE53" s="1073" t="s">
        <v>3589</v>
      </c>
      <c r="AF53" s="1077">
        <v>7.5611796673780448E-9</v>
      </c>
      <c r="AG53" s="1078">
        <v>1</v>
      </c>
      <c r="AH53" s="1079">
        <v>1.2164594125584303</v>
      </c>
      <c r="AI53" s="1073" t="s">
        <v>3589</v>
      </c>
      <c r="AJ53" s="1077">
        <v>5.0318426437712716E-9</v>
      </c>
      <c r="AK53" s="1078">
        <v>1</v>
      </c>
      <c r="AL53" s="1079">
        <v>1.2164594125584303</v>
      </c>
      <c r="AM53" s="1073" t="s">
        <v>3589</v>
      </c>
      <c r="AN53" s="1077">
        <v>5.1803420504724183E-9</v>
      </c>
      <c r="AO53" s="1078">
        <v>1</v>
      </c>
      <c r="AP53" s="1079">
        <v>1.2164594125584303</v>
      </c>
      <c r="AQ53" s="1073" t="s">
        <v>3589</v>
      </c>
      <c r="AR53" s="1077">
        <v>6.2845256847599655E-9</v>
      </c>
      <c r="AS53" s="1078">
        <v>1</v>
      </c>
      <c r="AT53" s="1079">
        <v>1.2164594125584303</v>
      </c>
      <c r="AU53" s="1073" t="s">
        <v>3589</v>
      </c>
      <c r="AV53" s="1077">
        <v>8.6077152743868704E-9</v>
      </c>
      <c r="AW53" s="1078">
        <v>1</v>
      </c>
      <c r="AX53" s="1079">
        <v>1.2164594125584303</v>
      </c>
      <c r="AY53" s="1073" t="s">
        <v>3589</v>
      </c>
      <c r="AZ53" s="1077">
        <v>8.138214594160322E-9</v>
      </c>
      <c r="BA53" s="1078">
        <v>1</v>
      </c>
      <c r="BB53" s="1079">
        <v>1.2164594125584303</v>
      </c>
      <c r="BC53" s="1073" t="s">
        <v>3589</v>
      </c>
      <c r="BD53" s="1077">
        <v>7.5487444841879876E-9</v>
      </c>
      <c r="BE53" s="1078">
        <v>1</v>
      </c>
      <c r="BF53" s="1079">
        <v>1.2164594125584303</v>
      </c>
      <c r="BG53" s="1073" t="s">
        <v>3589</v>
      </c>
      <c r="BH53" s="1077">
        <v>9.2784572170117541E-9</v>
      </c>
      <c r="BI53" s="1078">
        <v>1</v>
      </c>
      <c r="BJ53" s="1079">
        <v>1.2164594125584303</v>
      </c>
      <c r="BK53" s="1073" t="s">
        <v>3589</v>
      </c>
      <c r="BL53" s="1077">
        <v>0</v>
      </c>
      <c r="BM53" s="1078">
        <v>1</v>
      </c>
      <c r="BN53" s="1079">
        <v>1.2164594125584303</v>
      </c>
      <c r="BO53" s="1073" t="s">
        <v>3589</v>
      </c>
      <c r="BP53" s="1077">
        <v>8.3501457588273733E-9</v>
      </c>
      <c r="BQ53" s="1078">
        <v>1</v>
      </c>
      <c r="BR53" s="1079">
        <v>1.2164594125584303</v>
      </c>
      <c r="BS53" s="1073" t="s">
        <v>3589</v>
      </c>
      <c r="BT53" s="1077">
        <v>1.2038828797536829E-8</v>
      </c>
      <c r="BU53" s="1078">
        <v>1</v>
      </c>
      <c r="BV53" s="1079">
        <v>1.2164594125584303</v>
      </c>
      <c r="BW53" s="1073" t="s">
        <v>3589</v>
      </c>
      <c r="BX53" s="1077">
        <v>9.6216742620163287E-10</v>
      </c>
      <c r="BY53" s="1078">
        <v>1</v>
      </c>
      <c r="BZ53" s="1079">
        <v>1.2164594125584303</v>
      </c>
      <c r="CA53" s="1073" t="s">
        <v>3589</v>
      </c>
      <c r="CB53" s="1077">
        <v>8.0836585524199261E-9</v>
      </c>
      <c r="CC53" s="1078">
        <v>1</v>
      </c>
      <c r="CD53" s="1079">
        <v>1.2164594125584303</v>
      </c>
      <c r="CE53" s="1073" t="s">
        <v>3589</v>
      </c>
      <c r="CF53" s="1077">
        <v>1.3125703799786891E-8</v>
      </c>
      <c r="CG53" s="1078">
        <v>1</v>
      </c>
      <c r="CH53" s="1079">
        <v>1.2164594125584303</v>
      </c>
      <c r="CI53" s="1073" t="s">
        <v>3589</v>
      </c>
      <c r="CJ53" s="1360" t="s">
        <v>1554</v>
      </c>
      <c r="CK53" s="1356" t="s">
        <v>142</v>
      </c>
      <c r="CL53" s="1357">
        <v>570</v>
      </c>
      <c r="CM53" s="1357">
        <v>0.19500000000000001</v>
      </c>
      <c r="CN53" s="1358">
        <v>2923.0769230769229</v>
      </c>
      <c r="CO53" s="1041" t="s">
        <v>1936</v>
      </c>
      <c r="CP53" s="1094">
        <v>2</v>
      </c>
      <c r="CQ53" s="1094">
        <v>2</v>
      </c>
      <c r="CR53" s="1094">
        <v>1</v>
      </c>
      <c r="CS53" s="1094">
        <v>1</v>
      </c>
      <c r="CT53" s="1094">
        <v>1</v>
      </c>
      <c r="CU53" s="1094">
        <v>3</v>
      </c>
      <c r="CV53" s="1089">
        <v>9</v>
      </c>
      <c r="CW53" s="1089">
        <v>1.2</v>
      </c>
      <c r="CX53" s="1093">
        <v>1.0744244531716256</v>
      </c>
      <c r="CY53" s="1093">
        <v>1.2164594125584303</v>
      </c>
      <c r="CZ53" s="1093" t="s">
        <v>2963</v>
      </c>
      <c r="DA53" s="1095">
        <v>1.05</v>
      </c>
      <c r="DB53" s="1095">
        <v>1.02</v>
      </c>
      <c r="DC53" s="1095">
        <v>1</v>
      </c>
      <c r="DD53" s="1095">
        <v>1</v>
      </c>
      <c r="DE53" s="1095">
        <v>1</v>
      </c>
      <c r="DF53" s="1095">
        <v>1.05</v>
      </c>
      <c r="DH53" s="1351">
        <v>0.31060756161427305</v>
      </c>
      <c r="DI53" s="1352">
        <v>1508.8000000000002</v>
      </c>
    </row>
    <row r="54" spans="1:113" ht="24" outlineLevel="1">
      <c r="A54" s="1045" t="s">
        <v>1673</v>
      </c>
      <c r="B54" s="1059"/>
      <c r="C54" s="1060"/>
      <c r="D54" s="1071" t="s">
        <v>470</v>
      </c>
      <c r="E54" s="1072" t="s">
        <v>352</v>
      </c>
      <c r="F54" s="1073" t="s">
        <v>1571</v>
      </c>
      <c r="G54" s="1074" t="s">
        <v>465</v>
      </c>
      <c r="H54" s="1075" t="s">
        <v>352</v>
      </c>
      <c r="I54" s="1075" t="s">
        <v>352</v>
      </c>
      <c r="J54" s="1076">
        <v>1</v>
      </c>
      <c r="K54" s="1074" t="s">
        <v>466</v>
      </c>
      <c r="L54" s="1077">
        <v>0</v>
      </c>
      <c r="M54" s="1078">
        <v>1</v>
      </c>
      <c r="N54" s="1079">
        <v>1.2164594125584303</v>
      </c>
      <c r="O54" s="1073" t="s">
        <v>3589</v>
      </c>
      <c r="P54" s="1077">
        <v>6.7520738718110275E-9</v>
      </c>
      <c r="Q54" s="1078">
        <v>1</v>
      </c>
      <c r="R54" s="1079">
        <v>1.2164594125584303</v>
      </c>
      <c r="S54" s="1073" t="s">
        <v>3589</v>
      </c>
      <c r="T54" s="1077">
        <v>1.3706631925770471E-8</v>
      </c>
      <c r="U54" s="1078">
        <v>1</v>
      </c>
      <c r="V54" s="1079">
        <v>1.2164594125584303</v>
      </c>
      <c r="W54" s="1073" t="s">
        <v>3589</v>
      </c>
      <c r="X54" s="1077">
        <v>9.4378466203646529E-9</v>
      </c>
      <c r="Y54" s="1078">
        <v>1</v>
      </c>
      <c r="Z54" s="1079">
        <v>1.2164594125584303</v>
      </c>
      <c r="AA54" s="1073" t="s">
        <v>3589</v>
      </c>
      <c r="AB54" s="1077">
        <v>0</v>
      </c>
      <c r="AC54" s="1078">
        <v>1</v>
      </c>
      <c r="AD54" s="1079">
        <v>1.2164594125584303</v>
      </c>
      <c r="AE54" s="1073" t="s">
        <v>3589</v>
      </c>
      <c r="AF54" s="1077">
        <v>1.4277010055173446E-8</v>
      </c>
      <c r="AG54" s="1078">
        <v>1</v>
      </c>
      <c r="AH54" s="1079">
        <v>1.2164594125584303</v>
      </c>
      <c r="AI54" s="1073" t="s">
        <v>3589</v>
      </c>
      <c r="AJ54" s="1077">
        <v>9.5011190292327101E-9</v>
      </c>
      <c r="AK54" s="1078">
        <v>1</v>
      </c>
      <c r="AL54" s="1079">
        <v>1.2164594125584303</v>
      </c>
      <c r="AM54" s="1073" t="s">
        <v>3589</v>
      </c>
      <c r="AN54" s="1077">
        <v>9.7815154244945026E-9</v>
      </c>
      <c r="AO54" s="1078">
        <v>1</v>
      </c>
      <c r="AP54" s="1079">
        <v>1.2164594125584303</v>
      </c>
      <c r="AQ54" s="1073" t="s">
        <v>3589</v>
      </c>
      <c r="AR54" s="1077">
        <v>1.1866433591099559E-8</v>
      </c>
      <c r="AS54" s="1078">
        <v>1</v>
      </c>
      <c r="AT54" s="1079">
        <v>1.2164594125584303</v>
      </c>
      <c r="AU54" s="1073" t="s">
        <v>3589</v>
      </c>
      <c r="AV54" s="1077">
        <v>1.6253077288283281E-8</v>
      </c>
      <c r="AW54" s="1078">
        <v>1</v>
      </c>
      <c r="AX54" s="1079">
        <v>1.2164594125584303</v>
      </c>
      <c r="AY54" s="1073" t="s">
        <v>3589</v>
      </c>
      <c r="AZ54" s="1077">
        <v>1.5366566687110171E-8</v>
      </c>
      <c r="BA54" s="1078">
        <v>1</v>
      </c>
      <c r="BB54" s="1079">
        <v>1.2164594125584303</v>
      </c>
      <c r="BC54" s="1073" t="s">
        <v>3589</v>
      </c>
      <c r="BD54" s="1077">
        <v>1.4253529957721416E-8</v>
      </c>
      <c r="BE54" s="1078">
        <v>1</v>
      </c>
      <c r="BF54" s="1079">
        <v>1.2164594125584303</v>
      </c>
      <c r="BG54" s="1073" t="s">
        <v>3589</v>
      </c>
      <c r="BH54" s="1077">
        <v>1.7519571391127783E-8</v>
      </c>
      <c r="BI54" s="1078">
        <v>1</v>
      </c>
      <c r="BJ54" s="1079">
        <v>1.2164594125584303</v>
      </c>
      <c r="BK54" s="1073" t="s">
        <v>3589</v>
      </c>
      <c r="BL54" s="1077">
        <v>0</v>
      </c>
      <c r="BM54" s="1078">
        <v>1</v>
      </c>
      <c r="BN54" s="1079">
        <v>1.2164594125584303</v>
      </c>
      <c r="BO54" s="1073" t="s">
        <v>3589</v>
      </c>
      <c r="BP54" s="1077">
        <v>1.5766734848965968E-8</v>
      </c>
      <c r="BQ54" s="1078">
        <v>1</v>
      </c>
      <c r="BR54" s="1079">
        <v>1.2164594125584303</v>
      </c>
      <c r="BS54" s="1073" t="s">
        <v>3589</v>
      </c>
      <c r="BT54" s="1077">
        <v>2.2731701580442207E-8</v>
      </c>
      <c r="BU54" s="1078">
        <v>1</v>
      </c>
      <c r="BV54" s="1079">
        <v>1.2164594125584303</v>
      </c>
      <c r="BW54" s="1073" t="s">
        <v>3589</v>
      </c>
      <c r="BX54" s="1077">
        <v>1.8167633389148842E-9</v>
      </c>
      <c r="BY54" s="1078">
        <v>1</v>
      </c>
      <c r="BZ54" s="1079">
        <v>1.2164594125584303</v>
      </c>
      <c r="CA54" s="1073" t="s">
        <v>3589</v>
      </c>
      <c r="CB54" s="1077">
        <v>1.5263554036867434E-8</v>
      </c>
      <c r="CC54" s="1078">
        <v>1</v>
      </c>
      <c r="CD54" s="1079">
        <v>1.2164594125584303</v>
      </c>
      <c r="CE54" s="1073" t="s">
        <v>3589</v>
      </c>
      <c r="CF54" s="1077">
        <v>2.4783937609535492E-8</v>
      </c>
      <c r="CG54" s="1078">
        <v>1</v>
      </c>
      <c r="CH54" s="1079">
        <v>1.2164594125584303</v>
      </c>
      <c r="CI54" s="1073" t="s">
        <v>3589</v>
      </c>
      <c r="CJ54" s="1360" t="s">
        <v>1554</v>
      </c>
      <c r="CK54" s="1356" t="s">
        <v>141</v>
      </c>
      <c r="CL54" s="1357">
        <v>570</v>
      </c>
      <c r="CM54" s="1357">
        <v>0.18</v>
      </c>
      <c r="CN54" s="1358">
        <v>3166.666666666667</v>
      </c>
      <c r="CO54" s="1041" t="s">
        <v>1936</v>
      </c>
      <c r="CP54" s="1094">
        <v>2</v>
      </c>
      <c r="CQ54" s="1094">
        <v>2</v>
      </c>
      <c r="CR54" s="1094">
        <v>1</v>
      </c>
      <c r="CS54" s="1094">
        <v>1</v>
      </c>
      <c r="CT54" s="1094">
        <v>1</v>
      </c>
      <c r="CU54" s="1094">
        <v>3</v>
      </c>
      <c r="CV54" s="1089">
        <v>9</v>
      </c>
      <c r="CW54" s="1089">
        <v>1.2</v>
      </c>
      <c r="CX54" s="1093">
        <v>1.0744244531716256</v>
      </c>
      <c r="CY54" s="1093">
        <v>1.2164594125584303</v>
      </c>
      <c r="CZ54" s="1093" t="s">
        <v>2963</v>
      </c>
      <c r="DA54" s="1095">
        <v>1.05</v>
      </c>
      <c r="DB54" s="1095">
        <v>1.02</v>
      </c>
      <c r="DC54" s="1095">
        <v>1</v>
      </c>
      <c r="DD54" s="1095">
        <v>1</v>
      </c>
      <c r="DE54" s="1095">
        <v>1</v>
      </c>
      <c r="DF54" s="1095">
        <v>1.05</v>
      </c>
      <c r="DH54" s="1351">
        <v>0.58648881199216762</v>
      </c>
      <c r="DI54" s="1352">
        <v>1508.8000000000004</v>
      </c>
    </row>
    <row r="55" spans="1:113" ht="24" outlineLevel="1">
      <c r="A55" s="1045" t="s">
        <v>1664</v>
      </c>
      <c r="B55" s="1059"/>
      <c r="C55" s="1060"/>
      <c r="D55" s="1071" t="s">
        <v>470</v>
      </c>
      <c r="E55" s="1072" t="s">
        <v>352</v>
      </c>
      <c r="F55" s="1073" t="s">
        <v>1569</v>
      </c>
      <c r="G55" s="1074" t="s">
        <v>465</v>
      </c>
      <c r="H55" s="1075" t="s">
        <v>352</v>
      </c>
      <c r="I55" s="1075" t="s">
        <v>352</v>
      </c>
      <c r="J55" s="1076">
        <v>1</v>
      </c>
      <c r="K55" s="1074" t="s">
        <v>466</v>
      </c>
      <c r="L55" s="1077">
        <v>0</v>
      </c>
      <c r="M55" s="1078">
        <v>1</v>
      </c>
      <c r="N55" s="1079">
        <v>1.2164594125584303</v>
      </c>
      <c r="O55" s="1073" t="s">
        <v>3589</v>
      </c>
      <c r="P55" s="1077">
        <v>2.5542384712443034E-10</v>
      </c>
      <c r="Q55" s="1078">
        <v>1</v>
      </c>
      <c r="R55" s="1079">
        <v>1.2164594125584303</v>
      </c>
      <c r="S55" s="1073" t="s">
        <v>3589</v>
      </c>
      <c r="T55" s="1077">
        <v>5.1850745771829079E-10</v>
      </c>
      <c r="U55" s="1078">
        <v>1</v>
      </c>
      <c r="V55" s="1079">
        <v>1.2164594125584303</v>
      </c>
      <c r="W55" s="1073" t="s">
        <v>3589</v>
      </c>
      <c r="X55" s="1077">
        <v>3.5702380307300492E-10</v>
      </c>
      <c r="Y55" s="1078">
        <v>1</v>
      </c>
      <c r="Z55" s="1079">
        <v>1.2164594125584303</v>
      </c>
      <c r="AA55" s="1073" t="s">
        <v>3589</v>
      </c>
      <c r="AB55" s="1077">
        <v>0</v>
      </c>
      <c r="AC55" s="1078">
        <v>1</v>
      </c>
      <c r="AD55" s="1079">
        <v>1.2164594125584303</v>
      </c>
      <c r="AE55" s="1073" t="s">
        <v>3589</v>
      </c>
      <c r="AF55" s="1077">
        <v>5.4008426195557451E-10</v>
      </c>
      <c r="AG55" s="1078">
        <v>1</v>
      </c>
      <c r="AH55" s="1079">
        <v>1.2164594125584303</v>
      </c>
      <c r="AI55" s="1073" t="s">
        <v>3589</v>
      </c>
      <c r="AJ55" s="1077">
        <v>3.5941733169794789E-10</v>
      </c>
      <c r="AK55" s="1078">
        <v>1</v>
      </c>
      <c r="AL55" s="1079">
        <v>1.2164594125584303</v>
      </c>
      <c r="AM55" s="1073" t="s">
        <v>3589</v>
      </c>
      <c r="AN55" s="1077">
        <v>3.7002443217660126E-10</v>
      </c>
      <c r="AO55" s="1078">
        <v>1</v>
      </c>
      <c r="AP55" s="1079">
        <v>1.2164594125584303</v>
      </c>
      <c r="AQ55" s="1073" t="s">
        <v>3589</v>
      </c>
      <c r="AR55" s="1077">
        <v>4.4889469176856881E-10</v>
      </c>
      <c r="AS55" s="1078">
        <v>1</v>
      </c>
      <c r="AT55" s="1079">
        <v>1.2164594125584303</v>
      </c>
      <c r="AU55" s="1073" t="s">
        <v>3589</v>
      </c>
      <c r="AV55" s="1077">
        <v>6.1483680531334776E-10</v>
      </c>
      <c r="AW55" s="1078">
        <v>1</v>
      </c>
      <c r="AX55" s="1079">
        <v>1.2164594125584303</v>
      </c>
      <c r="AY55" s="1073" t="s">
        <v>3589</v>
      </c>
      <c r="AZ55" s="1077">
        <v>5.8130104244002288E-10</v>
      </c>
      <c r="BA55" s="1078">
        <v>1</v>
      </c>
      <c r="BB55" s="1079">
        <v>1.2164594125584303</v>
      </c>
      <c r="BC55" s="1073" t="s">
        <v>3589</v>
      </c>
      <c r="BD55" s="1077">
        <v>5.3919603458485612E-10</v>
      </c>
      <c r="BE55" s="1078">
        <v>1</v>
      </c>
      <c r="BF55" s="1079">
        <v>1.2164594125584303</v>
      </c>
      <c r="BG55" s="1073" t="s">
        <v>3589</v>
      </c>
      <c r="BH55" s="1077">
        <v>6.6274694407226809E-10</v>
      </c>
      <c r="BI55" s="1078">
        <v>1</v>
      </c>
      <c r="BJ55" s="1079">
        <v>1.2164594125584303</v>
      </c>
      <c r="BK55" s="1073" t="s">
        <v>3589</v>
      </c>
      <c r="BL55" s="1077">
        <v>0</v>
      </c>
      <c r="BM55" s="1078">
        <v>1</v>
      </c>
      <c r="BN55" s="1079">
        <v>1.2164594125584303</v>
      </c>
      <c r="BO55" s="1073" t="s">
        <v>3589</v>
      </c>
      <c r="BP55" s="1077">
        <v>5.9643898277338374E-10</v>
      </c>
      <c r="BQ55" s="1078">
        <v>1</v>
      </c>
      <c r="BR55" s="1079">
        <v>1.2164594125584303</v>
      </c>
      <c r="BS55" s="1073" t="s">
        <v>3589</v>
      </c>
      <c r="BT55" s="1077">
        <v>8.5991634268120183E-10</v>
      </c>
      <c r="BU55" s="1078">
        <v>1</v>
      </c>
      <c r="BV55" s="1079">
        <v>1.2164594125584303</v>
      </c>
      <c r="BW55" s="1073" t="s">
        <v>3589</v>
      </c>
      <c r="BX55" s="1077">
        <v>6.8726244728688057E-11</v>
      </c>
      <c r="BY55" s="1078">
        <v>1</v>
      </c>
      <c r="BZ55" s="1079">
        <v>1.2164594125584303</v>
      </c>
      <c r="CA55" s="1073" t="s">
        <v>3589</v>
      </c>
      <c r="CB55" s="1077">
        <v>5.7740418231570877E-10</v>
      </c>
      <c r="CC55" s="1078">
        <v>1</v>
      </c>
      <c r="CD55" s="1079">
        <v>1.2164594125584303</v>
      </c>
      <c r="CE55" s="1073" t="s">
        <v>3589</v>
      </c>
      <c r="CF55" s="1077">
        <v>9.3755027141334923E-10</v>
      </c>
      <c r="CG55" s="1078">
        <v>1</v>
      </c>
      <c r="CH55" s="1079">
        <v>1.2164594125584303</v>
      </c>
      <c r="CI55" s="1073" t="s">
        <v>3589</v>
      </c>
      <c r="CJ55" s="1360" t="s">
        <v>1554</v>
      </c>
      <c r="CK55" s="1356" t="s">
        <v>399</v>
      </c>
      <c r="CL55" s="1357">
        <v>570</v>
      </c>
      <c r="CM55" s="1357">
        <v>0.18</v>
      </c>
      <c r="CN55" s="1358">
        <v>3166.666666666667</v>
      </c>
      <c r="CO55" s="1041" t="s">
        <v>1936</v>
      </c>
      <c r="CP55" s="1094">
        <v>2</v>
      </c>
      <c r="CQ55" s="1094">
        <v>2</v>
      </c>
      <c r="CR55" s="1094">
        <v>1</v>
      </c>
      <c r="CS55" s="1094">
        <v>1</v>
      </c>
      <c r="CT55" s="1094">
        <v>1</v>
      </c>
      <c r="CU55" s="1094">
        <v>3</v>
      </c>
      <c r="CV55" s="1089">
        <v>9</v>
      </c>
      <c r="CW55" s="1089">
        <v>1.2</v>
      </c>
      <c r="CX55" s="1093">
        <v>1.0744244531716256</v>
      </c>
      <c r="CY55" s="1093">
        <v>1.2164594125584303</v>
      </c>
      <c r="CZ55" s="1093" t="s">
        <v>2963</v>
      </c>
      <c r="DA55" s="1095">
        <v>1.05</v>
      </c>
      <c r="DB55" s="1095">
        <v>1.02</v>
      </c>
      <c r="DC55" s="1095">
        <v>1</v>
      </c>
      <c r="DD55" s="1095">
        <v>1</v>
      </c>
      <c r="DE55" s="1095">
        <v>1</v>
      </c>
      <c r="DF55" s="1095">
        <v>1.05</v>
      </c>
      <c r="DH55" s="1351">
        <v>2.2186254401019494E-2</v>
      </c>
      <c r="DI55" s="1352">
        <v>1508.8000000000002</v>
      </c>
    </row>
    <row r="56" spans="1:113" ht="24" outlineLevel="1">
      <c r="A56" s="1045" t="s">
        <v>1625</v>
      </c>
      <c r="B56" s="1059"/>
      <c r="C56" s="1060"/>
      <c r="D56" s="1071" t="s">
        <v>470</v>
      </c>
      <c r="E56" s="1072" t="s">
        <v>352</v>
      </c>
      <c r="F56" s="1073" t="s">
        <v>1570</v>
      </c>
      <c r="G56" s="1074" t="s">
        <v>465</v>
      </c>
      <c r="H56" s="1075" t="s">
        <v>352</v>
      </c>
      <c r="I56" s="1075" t="s">
        <v>352</v>
      </c>
      <c r="J56" s="1076">
        <v>1</v>
      </c>
      <c r="K56" s="1074" t="s">
        <v>466</v>
      </c>
      <c r="L56" s="1077">
        <v>0</v>
      </c>
      <c r="M56" s="1078">
        <v>1</v>
      </c>
      <c r="N56" s="1079">
        <v>1.2164594125584303</v>
      </c>
      <c r="O56" s="1073" t="s">
        <v>3589</v>
      </c>
      <c r="P56" s="1077">
        <v>2.1100230849409461E-10</v>
      </c>
      <c r="Q56" s="1078">
        <v>1</v>
      </c>
      <c r="R56" s="1079">
        <v>1.2164594125584303</v>
      </c>
      <c r="S56" s="1073" t="s">
        <v>3589</v>
      </c>
      <c r="T56" s="1077">
        <v>4.2833224768032723E-10</v>
      </c>
      <c r="U56" s="1078">
        <v>1</v>
      </c>
      <c r="V56" s="1079">
        <v>1.2164594125584303</v>
      </c>
      <c r="W56" s="1073" t="s">
        <v>3589</v>
      </c>
      <c r="X56" s="1077">
        <v>2.949327068863954E-10</v>
      </c>
      <c r="Y56" s="1078">
        <v>1</v>
      </c>
      <c r="Z56" s="1079">
        <v>1.2164594125584303</v>
      </c>
      <c r="AA56" s="1073" t="s">
        <v>3589</v>
      </c>
      <c r="AB56" s="1077">
        <v>0</v>
      </c>
      <c r="AC56" s="1078">
        <v>1</v>
      </c>
      <c r="AD56" s="1079">
        <v>1.2164594125584303</v>
      </c>
      <c r="AE56" s="1073" t="s">
        <v>3589</v>
      </c>
      <c r="AF56" s="1077">
        <v>4.4615656422417018E-10</v>
      </c>
      <c r="AG56" s="1078">
        <v>1</v>
      </c>
      <c r="AH56" s="1079">
        <v>1.2164594125584303</v>
      </c>
      <c r="AI56" s="1073" t="s">
        <v>3589</v>
      </c>
      <c r="AJ56" s="1077">
        <v>2.9690996966352219E-10</v>
      </c>
      <c r="AK56" s="1078">
        <v>1</v>
      </c>
      <c r="AL56" s="1079">
        <v>1.2164594125584303</v>
      </c>
      <c r="AM56" s="1073" t="s">
        <v>3589</v>
      </c>
      <c r="AN56" s="1077">
        <v>3.0567235701545321E-10</v>
      </c>
      <c r="AO56" s="1078">
        <v>1</v>
      </c>
      <c r="AP56" s="1079">
        <v>1.2164594125584303</v>
      </c>
      <c r="AQ56" s="1073" t="s">
        <v>3589</v>
      </c>
      <c r="AR56" s="1077">
        <v>3.7082604972186122E-10</v>
      </c>
      <c r="AS56" s="1078">
        <v>1</v>
      </c>
      <c r="AT56" s="1079">
        <v>1.2164594125584303</v>
      </c>
      <c r="AU56" s="1073" t="s">
        <v>3589</v>
      </c>
      <c r="AV56" s="1077">
        <v>5.0790866525885253E-10</v>
      </c>
      <c r="AW56" s="1078">
        <v>1</v>
      </c>
      <c r="AX56" s="1079">
        <v>1.2164594125584303</v>
      </c>
      <c r="AY56" s="1073" t="s">
        <v>3589</v>
      </c>
      <c r="AZ56" s="1077">
        <v>4.8020520897219283E-10</v>
      </c>
      <c r="BA56" s="1078">
        <v>1</v>
      </c>
      <c r="BB56" s="1079">
        <v>1.2164594125584303</v>
      </c>
      <c r="BC56" s="1073" t="s">
        <v>3589</v>
      </c>
      <c r="BD56" s="1077">
        <v>4.4542281117879426E-10</v>
      </c>
      <c r="BE56" s="1078">
        <v>1</v>
      </c>
      <c r="BF56" s="1079">
        <v>1.2164594125584303</v>
      </c>
      <c r="BG56" s="1073" t="s">
        <v>3589</v>
      </c>
      <c r="BH56" s="1077">
        <v>5.4748660597274322E-10</v>
      </c>
      <c r="BI56" s="1078">
        <v>1</v>
      </c>
      <c r="BJ56" s="1079">
        <v>1.2164594125584303</v>
      </c>
      <c r="BK56" s="1073" t="s">
        <v>3589</v>
      </c>
      <c r="BL56" s="1077">
        <v>0</v>
      </c>
      <c r="BM56" s="1078">
        <v>1</v>
      </c>
      <c r="BN56" s="1079">
        <v>1.2164594125584303</v>
      </c>
      <c r="BO56" s="1073" t="s">
        <v>3589</v>
      </c>
      <c r="BP56" s="1077">
        <v>4.9271046403018652E-10</v>
      </c>
      <c r="BQ56" s="1078">
        <v>1</v>
      </c>
      <c r="BR56" s="1079">
        <v>1.2164594125584303</v>
      </c>
      <c r="BS56" s="1073" t="s">
        <v>3589</v>
      </c>
      <c r="BT56" s="1077">
        <v>7.1036567438881896E-10</v>
      </c>
      <c r="BU56" s="1078">
        <v>1</v>
      </c>
      <c r="BV56" s="1079">
        <v>1.2164594125584303</v>
      </c>
      <c r="BW56" s="1073" t="s">
        <v>3589</v>
      </c>
      <c r="BX56" s="1077">
        <v>5.6773854341090132E-11</v>
      </c>
      <c r="BY56" s="1078">
        <v>1</v>
      </c>
      <c r="BZ56" s="1079">
        <v>1.2164594125584303</v>
      </c>
      <c r="CA56" s="1073" t="s">
        <v>3589</v>
      </c>
      <c r="CB56" s="1077">
        <v>4.769860636521073E-10</v>
      </c>
      <c r="CC56" s="1078">
        <v>1</v>
      </c>
      <c r="CD56" s="1079">
        <v>1.2164594125584303</v>
      </c>
      <c r="CE56" s="1073" t="s">
        <v>3589</v>
      </c>
      <c r="CF56" s="1077">
        <v>7.7449805029798413E-10</v>
      </c>
      <c r="CG56" s="1078">
        <v>1</v>
      </c>
      <c r="CH56" s="1079">
        <v>1.2164594125584303</v>
      </c>
      <c r="CI56" s="1073" t="s">
        <v>3589</v>
      </c>
      <c r="CJ56" s="1356" t="s">
        <v>1554</v>
      </c>
      <c r="CK56" s="1356" t="s">
        <v>398</v>
      </c>
      <c r="CL56" s="1357">
        <v>570</v>
      </c>
      <c r="CM56" s="1357">
        <v>0.16</v>
      </c>
      <c r="CN56" s="1358">
        <v>3562.5</v>
      </c>
      <c r="CO56" s="1041" t="s">
        <v>1936</v>
      </c>
      <c r="CP56" s="1094">
        <v>2</v>
      </c>
      <c r="CQ56" s="1094">
        <v>2</v>
      </c>
      <c r="CR56" s="1094">
        <v>1</v>
      </c>
      <c r="CS56" s="1094">
        <v>1</v>
      </c>
      <c r="CT56" s="1094">
        <v>1</v>
      </c>
      <c r="CU56" s="1094">
        <v>3</v>
      </c>
      <c r="CV56" s="1089">
        <v>9</v>
      </c>
      <c r="CW56" s="1089">
        <v>1.2</v>
      </c>
      <c r="CX56" s="1093">
        <v>1.0744244531716256</v>
      </c>
      <c r="CY56" s="1093">
        <v>1.2164594125584303</v>
      </c>
      <c r="CZ56" s="1093" t="s">
        <v>2963</v>
      </c>
      <c r="DA56" s="1095">
        <v>1.05</v>
      </c>
      <c r="DB56" s="1095">
        <v>1.02</v>
      </c>
      <c r="DC56" s="1095">
        <v>1</v>
      </c>
      <c r="DD56" s="1095">
        <v>1</v>
      </c>
      <c r="DE56" s="1095">
        <v>1</v>
      </c>
      <c r="DF56" s="1095">
        <v>1.05</v>
      </c>
      <c r="DH56" s="1351">
        <v>1.8327775374755238E-2</v>
      </c>
      <c r="DI56" s="1352">
        <v>1508.8000000000004</v>
      </c>
    </row>
    <row r="57" spans="1:113" ht="24" outlineLevel="1">
      <c r="A57" s="1045" t="s">
        <v>1595</v>
      </c>
      <c r="B57" s="1059"/>
      <c r="C57" s="1060"/>
      <c r="D57" s="1071" t="s">
        <v>470</v>
      </c>
      <c r="E57" s="1072" t="s">
        <v>352</v>
      </c>
      <c r="F57" s="1073" t="s">
        <v>1572</v>
      </c>
      <c r="G57" s="1074" t="s">
        <v>465</v>
      </c>
      <c r="H57" s="1075" t="s">
        <v>352</v>
      </c>
      <c r="I57" s="1075" t="s">
        <v>352</v>
      </c>
      <c r="J57" s="1076">
        <v>1</v>
      </c>
      <c r="K57" s="1074" t="s">
        <v>466</v>
      </c>
      <c r="L57" s="1077">
        <v>0</v>
      </c>
      <c r="M57" s="1078">
        <v>1</v>
      </c>
      <c r="N57" s="1079">
        <v>1.2164594125584303</v>
      </c>
      <c r="O57" s="1073" t="s">
        <v>3589</v>
      </c>
      <c r="P57" s="1077">
        <v>3.3316153972751783E-11</v>
      </c>
      <c r="Q57" s="1078">
        <v>1</v>
      </c>
      <c r="R57" s="1079">
        <v>1.2164594125584303</v>
      </c>
      <c r="S57" s="1073" t="s">
        <v>3589</v>
      </c>
      <c r="T57" s="1077">
        <v>6.7631407528472725E-11</v>
      </c>
      <c r="U57" s="1078">
        <v>1</v>
      </c>
      <c r="V57" s="1079">
        <v>1.2164594125584303</v>
      </c>
      <c r="W57" s="1073" t="s">
        <v>3589</v>
      </c>
      <c r="X57" s="1077">
        <v>4.6568322139957164E-11</v>
      </c>
      <c r="Y57" s="1078">
        <v>1</v>
      </c>
      <c r="Z57" s="1079">
        <v>1.2164594125584303</v>
      </c>
      <c r="AA57" s="1073" t="s">
        <v>3589</v>
      </c>
      <c r="AB57" s="1077">
        <v>0</v>
      </c>
      <c r="AC57" s="1078">
        <v>1</v>
      </c>
      <c r="AD57" s="1079">
        <v>1.2164594125584303</v>
      </c>
      <c r="AE57" s="1073" t="s">
        <v>3589</v>
      </c>
      <c r="AF57" s="1077">
        <v>7.0445773298553196E-11</v>
      </c>
      <c r="AG57" s="1078">
        <v>1</v>
      </c>
      <c r="AH57" s="1079">
        <v>1.2164594125584303</v>
      </c>
      <c r="AI57" s="1073" t="s">
        <v>3589</v>
      </c>
      <c r="AJ57" s="1077">
        <v>4.6880521525819297E-11</v>
      </c>
      <c r="AK57" s="1078">
        <v>1</v>
      </c>
      <c r="AL57" s="1079">
        <v>1.2164594125584303</v>
      </c>
      <c r="AM57" s="1073" t="s">
        <v>3589</v>
      </c>
      <c r="AN57" s="1077">
        <v>4.8264056370861037E-11</v>
      </c>
      <c r="AO57" s="1078">
        <v>1</v>
      </c>
      <c r="AP57" s="1079">
        <v>1.2164594125584303</v>
      </c>
      <c r="AQ57" s="1073" t="s">
        <v>3589</v>
      </c>
      <c r="AR57" s="1077">
        <v>5.8551481535030724E-11</v>
      </c>
      <c r="AS57" s="1078">
        <v>1</v>
      </c>
      <c r="AT57" s="1079">
        <v>1.2164594125584303</v>
      </c>
      <c r="AU57" s="1073" t="s">
        <v>3589</v>
      </c>
      <c r="AV57" s="1077">
        <v>8.0196105040871458E-11</v>
      </c>
      <c r="AW57" s="1078">
        <v>1</v>
      </c>
      <c r="AX57" s="1079">
        <v>1.2164594125584303</v>
      </c>
      <c r="AY57" s="1073" t="s">
        <v>3589</v>
      </c>
      <c r="AZ57" s="1077">
        <v>7.5821875100872562E-11</v>
      </c>
      <c r="BA57" s="1078">
        <v>1</v>
      </c>
      <c r="BB57" s="1079">
        <v>1.2164594125584303</v>
      </c>
      <c r="BC57" s="1073" t="s">
        <v>3589</v>
      </c>
      <c r="BD57" s="1077">
        <v>7.032991755454646E-11</v>
      </c>
      <c r="BE57" s="1078">
        <v>1</v>
      </c>
      <c r="BF57" s="1079">
        <v>1.2164594125584303</v>
      </c>
      <c r="BG57" s="1073" t="s">
        <v>3589</v>
      </c>
      <c r="BH57" s="1077">
        <v>8.6445253574643679E-11</v>
      </c>
      <c r="BI57" s="1078">
        <v>1</v>
      </c>
      <c r="BJ57" s="1079">
        <v>1.2164594125584303</v>
      </c>
      <c r="BK57" s="1073" t="s">
        <v>3589</v>
      </c>
      <c r="BL57" s="1077">
        <v>0</v>
      </c>
      <c r="BM57" s="1078">
        <v>1</v>
      </c>
      <c r="BN57" s="1079">
        <v>1.2164594125584303</v>
      </c>
      <c r="BO57" s="1073" t="s">
        <v>3589</v>
      </c>
      <c r="BP57" s="1077">
        <v>7.779638905739789E-11</v>
      </c>
      <c r="BQ57" s="1078">
        <v>1</v>
      </c>
      <c r="BR57" s="1079">
        <v>1.2164594125584303</v>
      </c>
      <c r="BS57" s="1073" t="s">
        <v>3589</v>
      </c>
      <c r="BT57" s="1077">
        <v>1.1216300121928722E-10</v>
      </c>
      <c r="BU57" s="1078">
        <v>1</v>
      </c>
      <c r="BV57" s="1079">
        <v>1.2164594125584303</v>
      </c>
      <c r="BW57" s="1073" t="s">
        <v>3589</v>
      </c>
      <c r="BX57" s="1077">
        <v>8.9642927906984432E-12</v>
      </c>
      <c r="BY57" s="1078">
        <v>1</v>
      </c>
      <c r="BZ57" s="1079">
        <v>1.2164594125584303</v>
      </c>
      <c r="CA57" s="1073" t="s">
        <v>3589</v>
      </c>
      <c r="CB57" s="1077">
        <v>7.5313588997701155E-11</v>
      </c>
      <c r="CC57" s="1078">
        <v>1</v>
      </c>
      <c r="CD57" s="1079">
        <v>1.2164594125584303</v>
      </c>
      <c r="CE57" s="1073" t="s">
        <v>3589</v>
      </c>
      <c r="CF57" s="1077">
        <v>1.2228916583652383E-10</v>
      </c>
      <c r="CG57" s="1078">
        <v>1</v>
      </c>
      <c r="CH57" s="1079">
        <v>1.2164594125584303</v>
      </c>
      <c r="CI57" s="1073" t="s">
        <v>3589</v>
      </c>
      <c r="CJ57" s="1356" t="s">
        <v>1554</v>
      </c>
      <c r="CK57" s="1356" t="s">
        <v>1779</v>
      </c>
      <c r="CL57" s="1357">
        <v>570</v>
      </c>
      <c r="CM57" s="1357">
        <v>0.1</v>
      </c>
      <c r="CN57" s="1358">
        <v>5700</v>
      </c>
      <c r="CO57" s="1041" t="s">
        <v>1936</v>
      </c>
      <c r="CP57" s="1094">
        <v>2</v>
      </c>
      <c r="CQ57" s="1094">
        <v>2</v>
      </c>
      <c r="CR57" s="1094">
        <v>1</v>
      </c>
      <c r="CS57" s="1094">
        <v>1</v>
      </c>
      <c r="CT57" s="1094">
        <v>1</v>
      </c>
      <c r="CU57" s="1094">
        <v>3</v>
      </c>
      <c r="CV57" s="1089">
        <v>9</v>
      </c>
      <c r="CW57" s="1089">
        <v>1.2</v>
      </c>
      <c r="CX57" s="1093">
        <v>1.0744244531716256</v>
      </c>
      <c r="CY57" s="1093">
        <v>1.2164594125584303</v>
      </c>
      <c r="CZ57" s="1093" t="s">
        <v>2963</v>
      </c>
      <c r="DA57" s="1095">
        <v>1.05</v>
      </c>
      <c r="DB57" s="1095">
        <v>1.02</v>
      </c>
      <c r="DC57" s="1095">
        <v>1</v>
      </c>
      <c r="DD57" s="1095">
        <v>1</v>
      </c>
      <c r="DE57" s="1095">
        <v>1</v>
      </c>
      <c r="DF57" s="1095">
        <v>1.05</v>
      </c>
      <c r="DH57" s="1351">
        <v>2.8938592696981964E-3</v>
      </c>
      <c r="DI57" s="1352">
        <v>1508.8000000000006</v>
      </c>
    </row>
    <row r="58" spans="1:113" ht="24" outlineLevel="1">
      <c r="A58" s="1045" t="s">
        <v>954</v>
      </c>
      <c r="B58" s="1059"/>
      <c r="C58" s="1060"/>
      <c r="D58" s="1071" t="s">
        <v>470</v>
      </c>
      <c r="E58" s="1072" t="s">
        <v>352</v>
      </c>
      <c r="F58" s="1073" t="s">
        <v>61</v>
      </c>
      <c r="G58" s="1074" t="s">
        <v>465</v>
      </c>
      <c r="H58" s="1075" t="s">
        <v>352</v>
      </c>
      <c r="I58" s="1075" t="s">
        <v>352</v>
      </c>
      <c r="J58" s="1076">
        <v>1</v>
      </c>
      <c r="K58" s="1074" t="s">
        <v>466</v>
      </c>
      <c r="L58" s="1077">
        <v>6.3763912376650969E-9</v>
      </c>
      <c r="M58" s="1078">
        <v>1</v>
      </c>
      <c r="N58" s="1079">
        <v>1.2164594125584303</v>
      </c>
      <c r="O58" s="1073" t="s">
        <v>3589</v>
      </c>
      <c r="P58" s="1077">
        <v>4.9757878335862204E-8</v>
      </c>
      <c r="Q58" s="1078">
        <v>1</v>
      </c>
      <c r="R58" s="1079">
        <v>1.2164594125584303</v>
      </c>
      <c r="S58" s="1073" t="s">
        <v>3589</v>
      </c>
      <c r="T58" s="1077">
        <v>3.6322174941511514E-8</v>
      </c>
      <c r="U58" s="1078">
        <v>1</v>
      </c>
      <c r="V58" s="1079">
        <v>1.2164594125584303</v>
      </c>
      <c r="W58" s="1073" t="s">
        <v>3589</v>
      </c>
      <c r="X58" s="1077">
        <v>4.1514552542624765E-8</v>
      </c>
      <c r="Y58" s="1078">
        <v>1</v>
      </c>
      <c r="Z58" s="1079">
        <v>1.2164594125584303</v>
      </c>
      <c r="AA58" s="1073" t="s">
        <v>3589</v>
      </c>
      <c r="AB58" s="1077">
        <v>6.1674778308212714E-8</v>
      </c>
      <c r="AC58" s="1078">
        <v>1</v>
      </c>
      <c r="AD58" s="1079">
        <v>1.2164594125584303</v>
      </c>
      <c r="AE58" s="1073" t="s">
        <v>3589</v>
      </c>
      <c r="AF58" s="1077">
        <v>3.3955671174985096E-8</v>
      </c>
      <c r="AG58" s="1078">
        <v>1</v>
      </c>
      <c r="AH58" s="1079">
        <v>1.2164594125584303</v>
      </c>
      <c r="AI58" s="1073" t="s">
        <v>3589</v>
      </c>
      <c r="AJ58" s="1077">
        <v>4.442382918184909E-8</v>
      </c>
      <c r="AK58" s="1078">
        <v>1</v>
      </c>
      <c r="AL58" s="1079">
        <v>1.2164594125584303</v>
      </c>
      <c r="AM58" s="1073" t="s">
        <v>3589</v>
      </c>
      <c r="AN58" s="1077">
        <v>2.5920730662767204E-8</v>
      </c>
      <c r="AO58" s="1078">
        <v>1</v>
      </c>
      <c r="AP58" s="1079">
        <v>1.2164594125584303</v>
      </c>
      <c r="AQ58" s="1073" t="s">
        <v>3589</v>
      </c>
      <c r="AR58" s="1077">
        <v>3.144570301164768E-8</v>
      </c>
      <c r="AS58" s="1078">
        <v>1</v>
      </c>
      <c r="AT58" s="1079">
        <v>1.2164594125584303</v>
      </c>
      <c r="AU58" s="1073" t="s">
        <v>3589</v>
      </c>
      <c r="AV58" s="1077">
        <v>4.3070180902209381E-8</v>
      </c>
      <c r="AW58" s="1078">
        <v>1</v>
      </c>
      <c r="AX58" s="1079">
        <v>1.2164594125584303</v>
      </c>
      <c r="AY58" s="1073" t="s">
        <v>3589</v>
      </c>
      <c r="AZ58" s="1077">
        <v>1.7793667927919217E-8</v>
      </c>
      <c r="BA58" s="1078">
        <v>1</v>
      </c>
      <c r="BB58" s="1079">
        <v>1.2164594125584303</v>
      </c>
      <c r="BC58" s="1073" t="s">
        <v>3589</v>
      </c>
      <c r="BD58" s="1077">
        <v>3.7771438779576814E-8</v>
      </c>
      <c r="BE58" s="1078">
        <v>1</v>
      </c>
      <c r="BF58" s="1079">
        <v>1.2164594125584303</v>
      </c>
      <c r="BG58" s="1073" t="s">
        <v>3589</v>
      </c>
      <c r="BH58" s="1077">
        <v>3.065145991178563E-8</v>
      </c>
      <c r="BI58" s="1078">
        <v>1</v>
      </c>
      <c r="BJ58" s="1079">
        <v>1.2164594125584303</v>
      </c>
      <c r="BK58" s="1073" t="s">
        <v>3589</v>
      </c>
      <c r="BL58" s="1077">
        <v>6.6036186021758129E-8</v>
      </c>
      <c r="BM58" s="1078">
        <v>1</v>
      </c>
      <c r="BN58" s="1079">
        <v>1.2164594125584303</v>
      </c>
      <c r="BO58" s="1073" t="s">
        <v>3589</v>
      </c>
      <c r="BP58" s="1077">
        <v>1.3324820997987538E-8</v>
      </c>
      <c r="BQ58" s="1078">
        <v>1</v>
      </c>
      <c r="BR58" s="1079">
        <v>1.2164594125584303</v>
      </c>
      <c r="BS58" s="1073" t="s">
        <v>3589</v>
      </c>
      <c r="BT58" s="1077">
        <v>2.2977440888965756E-9</v>
      </c>
      <c r="BU58" s="1078">
        <v>1</v>
      </c>
      <c r="BV58" s="1079">
        <v>1.2164594125584303</v>
      </c>
      <c r="BW58" s="1073" t="s">
        <v>3589</v>
      </c>
      <c r="BX58" s="1077">
        <v>5.689826942015339E-8</v>
      </c>
      <c r="BY58" s="1078">
        <v>1</v>
      </c>
      <c r="BZ58" s="1079">
        <v>1.2164594125584303</v>
      </c>
      <c r="CA58" s="1073" t="s">
        <v>3589</v>
      </c>
      <c r="CB58" s="1077">
        <v>4.0447973138751164E-8</v>
      </c>
      <c r="CC58" s="1078">
        <v>1</v>
      </c>
      <c r="CD58" s="1079">
        <v>1.2164594125584303</v>
      </c>
      <c r="CE58" s="1073" t="s">
        <v>3589</v>
      </c>
      <c r="CF58" s="1077">
        <v>5.5472476350408874E-12</v>
      </c>
      <c r="CG58" s="1078">
        <v>1</v>
      </c>
      <c r="CH58" s="1079">
        <v>1.2164594125584303</v>
      </c>
      <c r="CI58" s="1073" t="s">
        <v>3589</v>
      </c>
      <c r="CJ58" s="1356" t="s">
        <v>1542</v>
      </c>
      <c r="CK58" s="1356" t="s">
        <v>142</v>
      </c>
      <c r="CL58" s="1357">
        <v>3</v>
      </c>
      <c r="CM58" s="1357">
        <v>0.19500000000000001</v>
      </c>
      <c r="CN58" s="1358">
        <v>15.384615384615383</v>
      </c>
      <c r="CO58" s="1041" t="s">
        <v>1936</v>
      </c>
      <c r="CP58" s="1094">
        <v>2</v>
      </c>
      <c r="CQ58" s="1094">
        <v>2</v>
      </c>
      <c r="CR58" s="1094">
        <v>1</v>
      </c>
      <c r="CS58" s="1094">
        <v>1</v>
      </c>
      <c r="CT58" s="1094">
        <v>1</v>
      </c>
      <c r="CU58" s="1094">
        <v>3</v>
      </c>
      <c r="CV58" s="1089">
        <v>9</v>
      </c>
      <c r="CW58" s="1089">
        <v>1.2</v>
      </c>
      <c r="CX58" s="1093">
        <v>1.0744244531716256</v>
      </c>
      <c r="CY58" s="1093">
        <v>1.2164594125584303</v>
      </c>
      <c r="CZ58" s="1093" t="s">
        <v>2963</v>
      </c>
      <c r="DA58" s="1095">
        <v>1.05</v>
      </c>
      <c r="DB58" s="1095">
        <v>1.02</v>
      </c>
      <c r="DC58" s="1095">
        <v>1</v>
      </c>
      <c r="DD58" s="1095">
        <v>1</v>
      </c>
      <c r="DE58" s="1095">
        <v>1</v>
      </c>
      <c r="DF58" s="1095">
        <v>1.05</v>
      </c>
      <c r="DH58" s="1351">
        <v>2.0599599382885813E-4</v>
      </c>
      <c r="DI58" s="1352">
        <v>996.12676056338034</v>
      </c>
    </row>
    <row r="59" spans="1:113" ht="24" outlineLevel="1">
      <c r="A59" s="1045" t="s">
        <v>955</v>
      </c>
      <c r="B59" s="1059" t="s">
        <v>469</v>
      </c>
      <c r="C59" s="1060"/>
      <c r="D59" s="1071" t="s">
        <v>470</v>
      </c>
      <c r="E59" s="1072" t="s">
        <v>352</v>
      </c>
      <c r="F59" s="1073" t="s">
        <v>62</v>
      </c>
      <c r="G59" s="1074" t="s">
        <v>465</v>
      </c>
      <c r="H59" s="1075" t="s">
        <v>352</v>
      </c>
      <c r="I59" s="1075" t="s">
        <v>352</v>
      </c>
      <c r="J59" s="1076">
        <v>1</v>
      </c>
      <c r="K59" s="1074" t="s">
        <v>466</v>
      </c>
      <c r="L59" s="1077">
        <v>0</v>
      </c>
      <c r="M59" s="1078">
        <v>1</v>
      </c>
      <c r="N59" s="1079">
        <v>1.2164594125584303</v>
      </c>
      <c r="O59" s="1073" t="s">
        <v>3589</v>
      </c>
      <c r="P59" s="1077">
        <v>4.9757878335862204E-8</v>
      </c>
      <c r="Q59" s="1078">
        <v>1</v>
      </c>
      <c r="R59" s="1079">
        <v>1.2164594125584303</v>
      </c>
      <c r="S59" s="1073" t="s">
        <v>3589</v>
      </c>
      <c r="T59" s="1077">
        <v>3.6322174941511514E-8</v>
      </c>
      <c r="U59" s="1078">
        <v>1</v>
      </c>
      <c r="V59" s="1079">
        <v>1.2164594125584303</v>
      </c>
      <c r="W59" s="1073" t="s">
        <v>3589</v>
      </c>
      <c r="X59" s="1077">
        <v>4.1514552542624765E-8</v>
      </c>
      <c r="Y59" s="1078">
        <v>1</v>
      </c>
      <c r="Z59" s="1079">
        <v>1.2164594125584303</v>
      </c>
      <c r="AA59" s="1073" t="s">
        <v>3589</v>
      </c>
      <c r="AB59" s="1077">
        <v>6.1674778308212714E-8</v>
      </c>
      <c r="AC59" s="1078">
        <v>1</v>
      </c>
      <c r="AD59" s="1079">
        <v>1.2164594125584303</v>
      </c>
      <c r="AE59" s="1073" t="s">
        <v>3589</v>
      </c>
      <c r="AF59" s="1077">
        <v>3.3955671174985096E-8</v>
      </c>
      <c r="AG59" s="1078">
        <v>1</v>
      </c>
      <c r="AH59" s="1079">
        <v>1.2164594125584303</v>
      </c>
      <c r="AI59" s="1073" t="s">
        <v>3589</v>
      </c>
      <c r="AJ59" s="1077">
        <v>4.442382918184909E-8</v>
      </c>
      <c r="AK59" s="1078">
        <v>1</v>
      </c>
      <c r="AL59" s="1079">
        <v>1.2164594125584303</v>
      </c>
      <c r="AM59" s="1073" t="s">
        <v>3589</v>
      </c>
      <c r="AN59" s="1077">
        <v>2.5920730662767204E-8</v>
      </c>
      <c r="AO59" s="1078">
        <v>1</v>
      </c>
      <c r="AP59" s="1079">
        <v>1.2164594125584303</v>
      </c>
      <c r="AQ59" s="1073" t="s">
        <v>3589</v>
      </c>
      <c r="AR59" s="1077">
        <v>3.144570301164768E-8</v>
      </c>
      <c r="AS59" s="1078">
        <v>1</v>
      </c>
      <c r="AT59" s="1079">
        <v>1.2164594125584303</v>
      </c>
      <c r="AU59" s="1073" t="s">
        <v>3589</v>
      </c>
      <c r="AV59" s="1077">
        <v>4.3070180902209381E-8</v>
      </c>
      <c r="AW59" s="1078">
        <v>1</v>
      </c>
      <c r="AX59" s="1079">
        <v>1.2164594125584303</v>
      </c>
      <c r="AY59" s="1073" t="s">
        <v>3589</v>
      </c>
      <c r="AZ59" s="1077">
        <v>1.7793667927919217E-8</v>
      </c>
      <c r="BA59" s="1078">
        <v>1</v>
      </c>
      <c r="BB59" s="1079">
        <v>1.2164594125584303</v>
      </c>
      <c r="BC59" s="1073" t="s">
        <v>3589</v>
      </c>
      <c r="BD59" s="1077">
        <v>3.7771438779576814E-8</v>
      </c>
      <c r="BE59" s="1078">
        <v>1</v>
      </c>
      <c r="BF59" s="1079">
        <v>1.2164594125584303</v>
      </c>
      <c r="BG59" s="1073" t="s">
        <v>3589</v>
      </c>
      <c r="BH59" s="1077">
        <v>3.065145991178563E-8</v>
      </c>
      <c r="BI59" s="1078">
        <v>1</v>
      </c>
      <c r="BJ59" s="1079">
        <v>1.2164594125584303</v>
      </c>
      <c r="BK59" s="1073" t="s">
        <v>3589</v>
      </c>
      <c r="BL59" s="1077">
        <v>6.6036186021758129E-8</v>
      </c>
      <c r="BM59" s="1078">
        <v>1</v>
      </c>
      <c r="BN59" s="1079">
        <v>1.2164594125584303</v>
      </c>
      <c r="BO59" s="1073" t="s">
        <v>3589</v>
      </c>
      <c r="BP59" s="1077">
        <v>1.3324820997987538E-8</v>
      </c>
      <c r="BQ59" s="1078">
        <v>1</v>
      </c>
      <c r="BR59" s="1079">
        <v>1.2164594125584303</v>
      </c>
      <c r="BS59" s="1073" t="s">
        <v>3589</v>
      </c>
      <c r="BT59" s="1077">
        <v>2.2977440888965756E-9</v>
      </c>
      <c r="BU59" s="1078">
        <v>1</v>
      </c>
      <c r="BV59" s="1079">
        <v>1.2164594125584303</v>
      </c>
      <c r="BW59" s="1073" t="s">
        <v>3589</v>
      </c>
      <c r="BX59" s="1077">
        <v>5.689826942015339E-8</v>
      </c>
      <c r="BY59" s="1078">
        <v>1</v>
      </c>
      <c r="BZ59" s="1079">
        <v>1.2164594125584303</v>
      </c>
      <c r="CA59" s="1073" t="s">
        <v>3589</v>
      </c>
      <c r="CB59" s="1077">
        <v>4.0447973138751164E-8</v>
      </c>
      <c r="CC59" s="1078">
        <v>1</v>
      </c>
      <c r="CD59" s="1079">
        <v>1.2164594125584303</v>
      </c>
      <c r="CE59" s="1073" t="s">
        <v>3589</v>
      </c>
      <c r="CF59" s="1077">
        <v>5.5472476350408874E-12</v>
      </c>
      <c r="CG59" s="1078">
        <v>1</v>
      </c>
      <c r="CH59" s="1079">
        <v>1.2164594125584303</v>
      </c>
      <c r="CI59" s="1073" t="s">
        <v>3589</v>
      </c>
      <c r="CJ59" s="1356" t="s">
        <v>1542</v>
      </c>
      <c r="CK59" s="1356" t="s">
        <v>142</v>
      </c>
      <c r="CL59" s="1357">
        <v>3</v>
      </c>
      <c r="CM59" s="1357">
        <v>0.19500000000000001</v>
      </c>
      <c r="CN59" s="1358">
        <v>15.384615384615383</v>
      </c>
      <c r="CO59" s="1041" t="s">
        <v>1936</v>
      </c>
      <c r="CP59" s="1094">
        <v>2</v>
      </c>
      <c r="CQ59" s="1094">
        <v>2</v>
      </c>
      <c r="CR59" s="1094">
        <v>1</v>
      </c>
      <c r="CS59" s="1094">
        <v>1</v>
      </c>
      <c r="CT59" s="1094">
        <v>1</v>
      </c>
      <c r="CU59" s="1094">
        <v>3</v>
      </c>
      <c r="CV59" s="1089">
        <v>9</v>
      </c>
      <c r="CW59" s="1089">
        <v>1.2</v>
      </c>
      <c r="CX59" s="1093">
        <v>1.0744244531716256</v>
      </c>
      <c r="CY59" s="1093">
        <v>1.2164594125584303</v>
      </c>
      <c r="CZ59" s="1093" t="s">
        <v>2963</v>
      </c>
      <c r="DA59" s="1095">
        <v>1.05</v>
      </c>
      <c r="DB59" s="1095">
        <v>1.02</v>
      </c>
      <c r="DC59" s="1095">
        <v>1</v>
      </c>
      <c r="DD59" s="1095">
        <v>1</v>
      </c>
      <c r="DE59" s="1095">
        <v>1</v>
      </c>
      <c r="DF59" s="1095">
        <v>1.05</v>
      </c>
      <c r="DH59" s="1351">
        <v>2.0599599382885813E-4</v>
      </c>
      <c r="DI59" s="1352">
        <v>996.12676056338034</v>
      </c>
    </row>
    <row r="60" spans="1:113" ht="24" outlineLevel="1">
      <c r="A60" s="1045" t="s">
        <v>959</v>
      </c>
      <c r="B60" s="1059" t="s">
        <v>469</v>
      </c>
      <c r="C60" s="1060"/>
      <c r="D60" s="1071" t="s">
        <v>470</v>
      </c>
      <c r="E60" s="1072" t="s">
        <v>352</v>
      </c>
      <c r="F60" s="1073" t="s">
        <v>63</v>
      </c>
      <c r="G60" s="1074" t="s">
        <v>465</v>
      </c>
      <c r="H60" s="1075" t="s">
        <v>352</v>
      </c>
      <c r="I60" s="1075" t="s">
        <v>352</v>
      </c>
      <c r="J60" s="1076">
        <v>1</v>
      </c>
      <c r="K60" s="1074" t="s">
        <v>466</v>
      </c>
      <c r="L60" s="1077">
        <v>9.7771332310864806E-8</v>
      </c>
      <c r="M60" s="1078">
        <v>1</v>
      </c>
      <c r="N60" s="1079">
        <v>1.2164594125584303</v>
      </c>
      <c r="O60" s="1073" t="s">
        <v>3589</v>
      </c>
      <c r="P60" s="1077">
        <v>9.3952764062746002E-8</v>
      </c>
      <c r="Q60" s="1078">
        <v>1</v>
      </c>
      <c r="R60" s="1079">
        <v>1.2164594125584303</v>
      </c>
      <c r="S60" s="1073" t="s">
        <v>3589</v>
      </c>
      <c r="T60" s="1077">
        <v>6.8583485603847801E-8</v>
      </c>
      <c r="U60" s="1078">
        <v>1</v>
      </c>
      <c r="V60" s="1079">
        <v>1.2164594125584303</v>
      </c>
      <c r="W60" s="1073" t="s">
        <v>3589</v>
      </c>
      <c r="X60" s="1077">
        <v>7.8387726540111339E-8</v>
      </c>
      <c r="Y60" s="1078">
        <v>1</v>
      </c>
      <c r="Z60" s="1079">
        <v>1.2164594125584303</v>
      </c>
      <c r="AA60" s="1073" t="s">
        <v>3589</v>
      </c>
      <c r="AB60" s="1077">
        <v>1.1645423978693579E-7</v>
      </c>
      <c r="AC60" s="1078">
        <v>1</v>
      </c>
      <c r="AD60" s="1079">
        <v>1.2164594125584303</v>
      </c>
      <c r="AE60" s="1073" t="s">
        <v>3589</v>
      </c>
      <c r="AF60" s="1077">
        <v>6.4115056131648845E-8</v>
      </c>
      <c r="AG60" s="1078">
        <v>1</v>
      </c>
      <c r="AH60" s="1079">
        <v>1.2164594125584303</v>
      </c>
      <c r="AI60" s="1073" t="s">
        <v>3589</v>
      </c>
      <c r="AJ60" s="1077">
        <v>8.3881019076286445E-8</v>
      </c>
      <c r="AK60" s="1078">
        <v>1</v>
      </c>
      <c r="AL60" s="1079">
        <v>1.2164594125584303</v>
      </c>
      <c r="AM60" s="1073" t="s">
        <v>3589</v>
      </c>
      <c r="AN60" s="1077">
        <v>4.8943491437771593E-8</v>
      </c>
      <c r="AO60" s="1078">
        <v>1</v>
      </c>
      <c r="AP60" s="1079">
        <v>1.2164594125584303</v>
      </c>
      <c r="AQ60" s="1073" t="s">
        <v>3589</v>
      </c>
      <c r="AR60" s="1077">
        <v>5.9375737363608024E-8</v>
      </c>
      <c r="AS60" s="1078">
        <v>1</v>
      </c>
      <c r="AT60" s="1079">
        <v>1.2164594125584303</v>
      </c>
      <c r="AU60" s="1073" t="s">
        <v>3589</v>
      </c>
      <c r="AV60" s="1077">
        <v>8.132506207622142E-8</v>
      </c>
      <c r="AW60" s="1078">
        <v>1</v>
      </c>
      <c r="AX60" s="1079">
        <v>1.2164594125584303</v>
      </c>
      <c r="AY60" s="1073" t="s">
        <v>3589</v>
      </c>
      <c r="AZ60" s="1077">
        <v>3.3597981677561743E-8</v>
      </c>
      <c r="BA60" s="1078">
        <v>1</v>
      </c>
      <c r="BB60" s="1079">
        <v>1.2164594125584303</v>
      </c>
      <c r="BC60" s="1073" t="s">
        <v>3589</v>
      </c>
      <c r="BD60" s="1077">
        <v>7.1319983782554957E-8</v>
      </c>
      <c r="BE60" s="1078">
        <v>1</v>
      </c>
      <c r="BF60" s="1079">
        <v>1.2164594125584303</v>
      </c>
      <c r="BG60" s="1073" t="s">
        <v>3589</v>
      </c>
      <c r="BH60" s="1077">
        <v>5.7876048529085893E-8</v>
      </c>
      <c r="BI60" s="1078">
        <v>1</v>
      </c>
      <c r="BJ60" s="1079">
        <v>1.2164594125584303</v>
      </c>
      <c r="BK60" s="1073" t="s">
        <v>3589</v>
      </c>
      <c r="BL60" s="1077">
        <v>1.2468944441375445E-7</v>
      </c>
      <c r="BM60" s="1078">
        <v>1</v>
      </c>
      <c r="BN60" s="1079">
        <v>1.2164594125584303</v>
      </c>
      <c r="BO60" s="1073" t="s">
        <v>3589</v>
      </c>
      <c r="BP60" s="1077">
        <v>2.5159910455827395E-8</v>
      </c>
      <c r="BQ60" s="1078">
        <v>1</v>
      </c>
      <c r="BR60" s="1079">
        <v>1.2164594125584303</v>
      </c>
      <c r="BS60" s="1073" t="s">
        <v>3589</v>
      </c>
      <c r="BT60" s="1077">
        <v>4.3385975343140292E-9</v>
      </c>
      <c r="BU60" s="1078">
        <v>1</v>
      </c>
      <c r="BV60" s="1079">
        <v>1.2164594125584303</v>
      </c>
      <c r="BW60" s="1073" t="s">
        <v>3589</v>
      </c>
      <c r="BX60" s="1077">
        <v>1.0743524163805358E-7</v>
      </c>
      <c r="BY60" s="1078">
        <v>1</v>
      </c>
      <c r="BZ60" s="1079">
        <v>1.2164594125584303</v>
      </c>
      <c r="CA60" s="1073" t="s">
        <v>3589</v>
      </c>
      <c r="CB60" s="1077">
        <v>7.6373812634660558E-8</v>
      </c>
      <c r="CC60" s="1078">
        <v>1</v>
      </c>
      <c r="CD60" s="1079">
        <v>1.2164594125584303</v>
      </c>
      <c r="CE60" s="1073" t="s">
        <v>3589</v>
      </c>
      <c r="CF60" s="1077">
        <v>1.0474306093493349E-11</v>
      </c>
      <c r="CG60" s="1078">
        <v>1</v>
      </c>
      <c r="CH60" s="1079">
        <v>1.2164594125584303</v>
      </c>
      <c r="CI60" s="1073" t="s">
        <v>3589</v>
      </c>
      <c r="CJ60" s="1356" t="s">
        <v>1542</v>
      </c>
      <c r="CK60" s="1356" t="s">
        <v>141</v>
      </c>
      <c r="CL60" s="1357">
        <v>3</v>
      </c>
      <c r="CM60" s="1357">
        <v>0.18</v>
      </c>
      <c r="CN60" s="1358">
        <v>16.666666666666668</v>
      </c>
      <c r="CO60" s="1041" t="s">
        <v>1936</v>
      </c>
      <c r="CP60" s="1094">
        <v>2</v>
      </c>
      <c r="CQ60" s="1094">
        <v>2</v>
      </c>
      <c r="CR60" s="1094">
        <v>1</v>
      </c>
      <c r="CS60" s="1094">
        <v>1</v>
      </c>
      <c r="CT60" s="1094">
        <v>1</v>
      </c>
      <c r="CU60" s="1094">
        <v>3</v>
      </c>
      <c r="CV60" s="1089">
        <v>9</v>
      </c>
      <c r="CW60" s="1089">
        <v>1.2</v>
      </c>
      <c r="CX60" s="1093">
        <v>1.0744244531716256</v>
      </c>
      <c r="CY60" s="1093">
        <v>1.2164594125584303</v>
      </c>
      <c r="CZ60" s="1093" t="s">
        <v>2963</v>
      </c>
      <c r="DA60" s="1095">
        <v>1.05</v>
      </c>
      <c r="DB60" s="1095">
        <v>1.02</v>
      </c>
      <c r="DC60" s="1095">
        <v>1</v>
      </c>
      <c r="DD60" s="1095">
        <v>1</v>
      </c>
      <c r="DE60" s="1095">
        <v>1</v>
      </c>
      <c r="DF60" s="1095">
        <v>1.05</v>
      </c>
      <c r="DH60" s="1351">
        <v>3.8896137965200526E-4</v>
      </c>
      <c r="DI60" s="1352">
        <v>996.12676056338034</v>
      </c>
    </row>
    <row r="61" spans="1:113" ht="24" outlineLevel="1">
      <c r="A61" s="1045" t="s">
        <v>960</v>
      </c>
      <c r="B61" s="1059" t="s">
        <v>469</v>
      </c>
      <c r="C61" s="1060"/>
      <c r="D61" s="1071" t="s">
        <v>470</v>
      </c>
      <c r="E61" s="1072" t="s">
        <v>352</v>
      </c>
      <c r="F61" s="1073" t="s">
        <v>64</v>
      </c>
      <c r="G61" s="1074" t="s">
        <v>465</v>
      </c>
      <c r="H61" s="1075" t="s">
        <v>352</v>
      </c>
      <c r="I61" s="1075" t="s">
        <v>352</v>
      </c>
      <c r="J61" s="1076">
        <v>1</v>
      </c>
      <c r="K61" s="1074" t="s">
        <v>466</v>
      </c>
      <c r="L61" s="1077">
        <v>0</v>
      </c>
      <c r="M61" s="1078">
        <v>1</v>
      </c>
      <c r="N61" s="1079">
        <v>1.2164594125584303</v>
      </c>
      <c r="O61" s="1073" t="s">
        <v>3589</v>
      </c>
      <c r="P61" s="1077">
        <v>9.3952764062746002E-8</v>
      </c>
      <c r="Q61" s="1078">
        <v>1</v>
      </c>
      <c r="R61" s="1079">
        <v>1.2164594125584303</v>
      </c>
      <c r="S61" s="1073" t="s">
        <v>3589</v>
      </c>
      <c r="T61" s="1077">
        <v>6.8583485603847801E-8</v>
      </c>
      <c r="U61" s="1078">
        <v>1</v>
      </c>
      <c r="V61" s="1079">
        <v>1.2164594125584303</v>
      </c>
      <c r="W61" s="1073" t="s">
        <v>3589</v>
      </c>
      <c r="X61" s="1077">
        <v>7.8387726540111339E-8</v>
      </c>
      <c r="Y61" s="1078">
        <v>1</v>
      </c>
      <c r="Z61" s="1079">
        <v>1.2164594125584303</v>
      </c>
      <c r="AA61" s="1073" t="s">
        <v>3589</v>
      </c>
      <c r="AB61" s="1077">
        <v>1.1645423978693579E-7</v>
      </c>
      <c r="AC61" s="1078">
        <v>1</v>
      </c>
      <c r="AD61" s="1079">
        <v>1.2164594125584303</v>
      </c>
      <c r="AE61" s="1073" t="s">
        <v>3589</v>
      </c>
      <c r="AF61" s="1077">
        <v>6.4115056131648845E-8</v>
      </c>
      <c r="AG61" s="1078">
        <v>1</v>
      </c>
      <c r="AH61" s="1079">
        <v>1.2164594125584303</v>
      </c>
      <c r="AI61" s="1073" t="s">
        <v>3589</v>
      </c>
      <c r="AJ61" s="1077">
        <v>8.3881019076286445E-8</v>
      </c>
      <c r="AK61" s="1078">
        <v>1</v>
      </c>
      <c r="AL61" s="1079">
        <v>1.2164594125584303</v>
      </c>
      <c r="AM61" s="1073" t="s">
        <v>3589</v>
      </c>
      <c r="AN61" s="1077">
        <v>4.8943491437771593E-8</v>
      </c>
      <c r="AO61" s="1078">
        <v>1</v>
      </c>
      <c r="AP61" s="1079">
        <v>1.2164594125584303</v>
      </c>
      <c r="AQ61" s="1073" t="s">
        <v>3589</v>
      </c>
      <c r="AR61" s="1077">
        <v>5.9375737363608024E-8</v>
      </c>
      <c r="AS61" s="1078">
        <v>1</v>
      </c>
      <c r="AT61" s="1079">
        <v>1.2164594125584303</v>
      </c>
      <c r="AU61" s="1073" t="s">
        <v>3589</v>
      </c>
      <c r="AV61" s="1077">
        <v>8.132506207622142E-8</v>
      </c>
      <c r="AW61" s="1078">
        <v>1</v>
      </c>
      <c r="AX61" s="1079">
        <v>1.2164594125584303</v>
      </c>
      <c r="AY61" s="1073" t="s">
        <v>3589</v>
      </c>
      <c r="AZ61" s="1077">
        <v>3.3597981677561743E-8</v>
      </c>
      <c r="BA61" s="1078">
        <v>1</v>
      </c>
      <c r="BB61" s="1079">
        <v>1.2164594125584303</v>
      </c>
      <c r="BC61" s="1073" t="s">
        <v>3589</v>
      </c>
      <c r="BD61" s="1077">
        <v>7.1319983782554957E-8</v>
      </c>
      <c r="BE61" s="1078">
        <v>1</v>
      </c>
      <c r="BF61" s="1079">
        <v>1.2164594125584303</v>
      </c>
      <c r="BG61" s="1073" t="s">
        <v>3589</v>
      </c>
      <c r="BH61" s="1077">
        <v>5.7876048529085893E-8</v>
      </c>
      <c r="BI61" s="1078">
        <v>1</v>
      </c>
      <c r="BJ61" s="1079">
        <v>1.2164594125584303</v>
      </c>
      <c r="BK61" s="1073" t="s">
        <v>3589</v>
      </c>
      <c r="BL61" s="1077">
        <v>1.2468944441375445E-7</v>
      </c>
      <c r="BM61" s="1078">
        <v>1</v>
      </c>
      <c r="BN61" s="1079">
        <v>1.2164594125584303</v>
      </c>
      <c r="BO61" s="1073" t="s">
        <v>3589</v>
      </c>
      <c r="BP61" s="1077">
        <v>2.5159910455827395E-8</v>
      </c>
      <c r="BQ61" s="1078">
        <v>1</v>
      </c>
      <c r="BR61" s="1079">
        <v>1.2164594125584303</v>
      </c>
      <c r="BS61" s="1073" t="s">
        <v>3589</v>
      </c>
      <c r="BT61" s="1077">
        <v>4.3385975343140292E-9</v>
      </c>
      <c r="BU61" s="1078">
        <v>1</v>
      </c>
      <c r="BV61" s="1079">
        <v>1.2164594125584303</v>
      </c>
      <c r="BW61" s="1073" t="s">
        <v>3589</v>
      </c>
      <c r="BX61" s="1077">
        <v>1.0743524163805358E-7</v>
      </c>
      <c r="BY61" s="1078">
        <v>1</v>
      </c>
      <c r="BZ61" s="1079">
        <v>1.2164594125584303</v>
      </c>
      <c r="CA61" s="1073" t="s">
        <v>3589</v>
      </c>
      <c r="CB61" s="1077">
        <v>7.6373812634660558E-8</v>
      </c>
      <c r="CC61" s="1078">
        <v>1</v>
      </c>
      <c r="CD61" s="1079">
        <v>1.2164594125584303</v>
      </c>
      <c r="CE61" s="1073" t="s">
        <v>3589</v>
      </c>
      <c r="CF61" s="1077">
        <v>1.0474306093493349E-11</v>
      </c>
      <c r="CG61" s="1078">
        <v>1</v>
      </c>
      <c r="CH61" s="1079">
        <v>1.2164594125584303</v>
      </c>
      <c r="CI61" s="1073" t="s">
        <v>3589</v>
      </c>
      <c r="CJ61" s="1356" t="s">
        <v>1542</v>
      </c>
      <c r="CK61" s="1356" t="s">
        <v>141</v>
      </c>
      <c r="CL61" s="1357">
        <v>3</v>
      </c>
      <c r="CM61" s="1357">
        <v>0.18</v>
      </c>
      <c r="CN61" s="1358">
        <v>16.666666666666668</v>
      </c>
      <c r="CO61" s="1041" t="s">
        <v>1936</v>
      </c>
      <c r="CP61" s="1094">
        <v>2</v>
      </c>
      <c r="CQ61" s="1094">
        <v>2</v>
      </c>
      <c r="CR61" s="1094">
        <v>1</v>
      </c>
      <c r="CS61" s="1094">
        <v>1</v>
      </c>
      <c r="CT61" s="1094">
        <v>1</v>
      </c>
      <c r="CU61" s="1094">
        <v>3</v>
      </c>
      <c r="CV61" s="1089">
        <v>9</v>
      </c>
      <c r="CW61" s="1089">
        <v>1.2</v>
      </c>
      <c r="CX61" s="1093">
        <v>1.0744244531716256</v>
      </c>
      <c r="CY61" s="1093">
        <v>1.2164594125584303</v>
      </c>
      <c r="CZ61" s="1093" t="s">
        <v>2963</v>
      </c>
      <c r="DA61" s="1095">
        <v>1.05</v>
      </c>
      <c r="DB61" s="1095">
        <v>1.02</v>
      </c>
      <c r="DC61" s="1095">
        <v>1</v>
      </c>
      <c r="DD61" s="1095">
        <v>1</v>
      </c>
      <c r="DE61" s="1095">
        <v>1</v>
      </c>
      <c r="DF61" s="1095">
        <v>1.05</v>
      </c>
      <c r="DH61" s="1351">
        <v>3.8896137965200526E-4</v>
      </c>
      <c r="DI61" s="1352">
        <v>996.12676056338034</v>
      </c>
    </row>
    <row r="62" spans="1:113" ht="24" outlineLevel="1">
      <c r="A62" s="1045" t="s">
        <v>956</v>
      </c>
      <c r="B62" s="1059" t="s">
        <v>469</v>
      </c>
      <c r="C62" s="1060"/>
      <c r="D62" s="1071" t="s">
        <v>470</v>
      </c>
      <c r="E62" s="1072" t="s">
        <v>352</v>
      </c>
      <c r="F62" s="1073" t="s">
        <v>65</v>
      </c>
      <c r="G62" s="1074" t="s">
        <v>465</v>
      </c>
      <c r="H62" s="1075" t="s">
        <v>352</v>
      </c>
      <c r="I62" s="1075" t="s">
        <v>352</v>
      </c>
      <c r="J62" s="1076">
        <v>1</v>
      </c>
      <c r="K62" s="1074" t="s">
        <v>466</v>
      </c>
      <c r="L62" s="1077">
        <v>1.0625547509653588E-7</v>
      </c>
      <c r="M62" s="1078">
        <v>1</v>
      </c>
      <c r="N62" s="1079">
        <v>1.2164594125584303</v>
      </c>
      <c r="O62" s="1073" t="s">
        <v>3589</v>
      </c>
      <c r="P62" s="1077">
        <v>5.2245772252655319E-7</v>
      </c>
      <c r="Q62" s="1078">
        <v>1</v>
      </c>
      <c r="R62" s="1079">
        <v>1.2164594125584303</v>
      </c>
      <c r="S62" s="1073" t="s">
        <v>3589</v>
      </c>
      <c r="T62" s="1077">
        <v>3.8138283688587079E-7</v>
      </c>
      <c r="U62" s="1078">
        <v>1</v>
      </c>
      <c r="V62" s="1079">
        <v>1.2164594125584303</v>
      </c>
      <c r="W62" s="1073" t="s">
        <v>3589</v>
      </c>
      <c r="X62" s="1077">
        <v>4.3590280169756004E-7</v>
      </c>
      <c r="Y62" s="1078">
        <v>1</v>
      </c>
      <c r="Z62" s="1079">
        <v>1.2164594125584303</v>
      </c>
      <c r="AA62" s="1073" t="s">
        <v>3589</v>
      </c>
      <c r="AB62" s="1077">
        <v>6.4758517223623352E-7</v>
      </c>
      <c r="AC62" s="1078">
        <v>1</v>
      </c>
      <c r="AD62" s="1079">
        <v>1.2164594125584303</v>
      </c>
      <c r="AE62" s="1073" t="s">
        <v>3589</v>
      </c>
      <c r="AF62" s="1077">
        <v>3.5653454733734337E-7</v>
      </c>
      <c r="AG62" s="1078">
        <v>1</v>
      </c>
      <c r="AH62" s="1079">
        <v>1.2164594125584303</v>
      </c>
      <c r="AI62" s="1073" t="s">
        <v>3589</v>
      </c>
      <c r="AJ62" s="1077">
        <v>4.6645020640941534E-7</v>
      </c>
      <c r="AK62" s="1078">
        <v>1</v>
      </c>
      <c r="AL62" s="1079">
        <v>1.2164594125584303</v>
      </c>
      <c r="AM62" s="1073" t="s">
        <v>3589</v>
      </c>
      <c r="AN62" s="1077">
        <v>2.7216767195905555E-7</v>
      </c>
      <c r="AO62" s="1078">
        <v>1</v>
      </c>
      <c r="AP62" s="1079">
        <v>1.2164594125584303</v>
      </c>
      <c r="AQ62" s="1073" t="s">
        <v>3589</v>
      </c>
      <c r="AR62" s="1077">
        <v>3.3017988162230055E-7</v>
      </c>
      <c r="AS62" s="1078">
        <v>1</v>
      </c>
      <c r="AT62" s="1079">
        <v>1.2164594125584303</v>
      </c>
      <c r="AU62" s="1073" t="s">
        <v>3589</v>
      </c>
      <c r="AV62" s="1077">
        <v>4.522368994731984E-7</v>
      </c>
      <c r="AW62" s="1078">
        <v>1</v>
      </c>
      <c r="AX62" s="1079">
        <v>1.2164594125584303</v>
      </c>
      <c r="AY62" s="1073" t="s">
        <v>3589</v>
      </c>
      <c r="AZ62" s="1077">
        <v>1.8683351324315174E-7</v>
      </c>
      <c r="BA62" s="1078">
        <v>1</v>
      </c>
      <c r="BB62" s="1079">
        <v>1.2164594125584303</v>
      </c>
      <c r="BC62" s="1073" t="s">
        <v>3589</v>
      </c>
      <c r="BD62" s="1077">
        <v>3.9660010718555645E-7</v>
      </c>
      <c r="BE62" s="1078">
        <v>1</v>
      </c>
      <c r="BF62" s="1079">
        <v>1.2164594125584303</v>
      </c>
      <c r="BG62" s="1073" t="s">
        <v>3589</v>
      </c>
      <c r="BH62" s="1077">
        <v>3.2184032907374905E-7</v>
      </c>
      <c r="BI62" s="1078">
        <v>1</v>
      </c>
      <c r="BJ62" s="1079">
        <v>1.2164594125584303</v>
      </c>
      <c r="BK62" s="1073" t="s">
        <v>3589</v>
      </c>
      <c r="BL62" s="1077">
        <v>6.9337995322846016E-7</v>
      </c>
      <c r="BM62" s="1078">
        <v>1</v>
      </c>
      <c r="BN62" s="1079">
        <v>1.2164594125584303</v>
      </c>
      <c r="BO62" s="1073" t="s">
        <v>3589</v>
      </c>
      <c r="BP62" s="1077">
        <v>1.3991062047886916E-7</v>
      </c>
      <c r="BQ62" s="1078">
        <v>1</v>
      </c>
      <c r="BR62" s="1079">
        <v>1.2164594125584303</v>
      </c>
      <c r="BS62" s="1073" t="s">
        <v>3589</v>
      </c>
      <c r="BT62" s="1077">
        <v>2.4126312933414036E-8</v>
      </c>
      <c r="BU62" s="1078">
        <v>1</v>
      </c>
      <c r="BV62" s="1079">
        <v>1.2164594125584303</v>
      </c>
      <c r="BW62" s="1073" t="s">
        <v>3589</v>
      </c>
      <c r="BX62" s="1077">
        <v>5.9743182891161046E-7</v>
      </c>
      <c r="BY62" s="1078">
        <v>1</v>
      </c>
      <c r="BZ62" s="1079">
        <v>1.2164594125584303</v>
      </c>
      <c r="CA62" s="1073" t="s">
        <v>3589</v>
      </c>
      <c r="CB62" s="1077">
        <v>4.2470371795688705E-7</v>
      </c>
      <c r="CC62" s="1078">
        <v>1</v>
      </c>
      <c r="CD62" s="1079">
        <v>1.2164594125584303</v>
      </c>
      <c r="CE62" s="1073" t="s">
        <v>3589</v>
      </c>
      <c r="CF62" s="1077">
        <v>5.82461001679293E-11</v>
      </c>
      <c r="CG62" s="1078">
        <v>1</v>
      </c>
      <c r="CH62" s="1079">
        <v>1.2164594125584303</v>
      </c>
      <c r="CI62" s="1073" t="s">
        <v>3589</v>
      </c>
      <c r="CJ62" s="1356" t="s">
        <v>1541</v>
      </c>
      <c r="CK62" s="1356" t="s">
        <v>142</v>
      </c>
      <c r="CL62" s="1357">
        <v>3</v>
      </c>
      <c r="CM62" s="1357">
        <v>0.19500000000000001</v>
      </c>
      <c r="CN62" s="1358">
        <v>15.384615384615383</v>
      </c>
      <c r="CO62" s="1041" t="s">
        <v>1936</v>
      </c>
      <c r="CP62" s="1094">
        <v>2</v>
      </c>
      <c r="CQ62" s="1094">
        <v>2</v>
      </c>
      <c r="CR62" s="1094">
        <v>1</v>
      </c>
      <c r="CS62" s="1094">
        <v>1</v>
      </c>
      <c r="CT62" s="1094">
        <v>1</v>
      </c>
      <c r="CU62" s="1094">
        <v>3</v>
      </c>
      <c r="CV62" s="1089">
        <v>9</v>
      </c>
      <c r="CW62" s="1089">
        <v>1.2</v>
      </c>
      <c r="CX62" s="1093">
        <v>1.0744244531716256</v>
      </c>
      <c r="CY62" s="1093">
        <v>1.2164594125584303</v>
      </c>
      <c r="CZ62" s="1093" t="s">
        <v>2963</v>
      </c>
      <c r="DA62" s="1095">
        <v>1.05</v>
      </c>
      <c r="DB62" s="1095">
        <v>1.02</v>
      </c>
      <c r="DC62" s="1095">
        <v>1</v>
      </c>
      <c r="DD62" s="1095">
        <v>1</v>
      </c>
      <c r="DE62" s="1095">
        <v>1</v>
      </c>
      <c r="DF62" s="1095">
        <v>1.05</v>
      </c>
      <c r="DH62" s="1351">
        <v>3.0899399074328709E-3</v>
      </c>
      <c r="DI62" s="1352">
        <v>1423.0382293762575</v>
      </c>
    </row>
    <row r="63" spans="1:113" ht="24" outlineLevel="1">
      <c r="A63" s="1045" t="s">
        <v>961</v>
      </c>
      <c r="B63" s="1059" t="s">
        <v>469</v>
      </c>
      <c r="C63" s="1060"/>
      <c r="D63" s="1071" t="s">
        <v>470</v>
      </c>
      <c r="E63" s="1072" t="s">
        <v>352</v>
      </c>
      <c r="F63" s="1073" t="s">
        <v>66</v>
      </c>
      <c r="G63" s="1074" t="s">
        <v>465</v>
      </c>
      <c r="H63" s="1075" t="s">
        <v>352</v>
      </c>
      <c r="I63" s="1075" t="s">
        <v>352</v>
      </c>
      <c r="J63" s="1076">
        <v>1</v>
      </c>
      <c r="K63" s="1074" t="s">
        <v>466</v>
      </c>
      <c r="L63" s="1077">
        <v>1.6292506181468836E-6</v>
      </c>
      <c r="M63" s="1078">
        <v>1</v>
      </c>
      <c r="N63" s="1079">
        <v>1.2164594125584303</v>
      </c>
      <c r="O63" s="1073" t="s">
        <v>3589</v>
      </c>
      <c r="P63" s="1077">
        <v>9.8650402265883322E-7</v>
      </c>
      <c r="Q63" s="1078">
        <v>1</v>
      </c>
      <c r="R63" s="1079">
        <v>1.2164594125584303</v>
      </c>
      <c r="S63" s="1073" t="s">
        <v>3589</v>
      </c>
      <c r="T63" s="1077">
        <v>7.2012659884040187E-7</v>
      </c>
      <c r="U63" s="1078">
        <v>1</v>
      </c>
      <c r="V63" s="1079">
        <v>1.2164594125584303</v>
      </c>
      <c r="W63" s="1073" t="s">
        <v>3589</v>
      </c>
      <c r="X63" s="1077">
        <v>8.2307112867116899E-7</v>
      </c>
      <c r="Y63" s="1078">
        <v>1</v>
      </c>
      <c r="Z63" s="1079">
        <v>1.2164594125584303</v>
      </c>
      <c r="AA63" s="1073" t="s">
        <v>3589</v>
      </c>
      <c r="AB63" s="1077">
        <v>1.2227695177628256E-6</v>
      </c>
      <c r="AC63" s="1078">
        <v>1</v>
      </c>
      <c r="AD63" s="1079">
        <v>1.2164594125584303</v>
      </c>
      <c r="AE63" s="1073" t="s">
        <v>3589</v>
      </c>
      <c r="AF63" s="1077">
        <v>6.7320808938231275E-7</v>
      </c>
      <c r="AG63" s="1078">
        <v>1</v>
      </c>
      <c r="AH63" s="1079">
        <v>1.2164594125584303</v>
      </c>
      <c r="AI63" s="1073" t="s">
        <v>3589</v>
      </c>
      <c r="AJ63" s="1077">
        <v>8.8075070030100766E-7</v>
      </c>
      <c r="AK63" s="1078">
        <v>1</v>
      </c>
      <c r="AL63" s="1079">
        <v>1.2164594125584303</v>
      </c>
      <c r="AM63" s="1073" t="s">
        <v>3589</v>
      </c>
      <c r="AN63" s="1077">
        <v>5.1390666009660165E-7</v>
      </c>
      <c r="AO63" s="1078">
        <v>1</v>
      </c>
      <c r="AP63" s="1079">
        <v>1.2164594125584303</v>
      </c>
      <c r="AQ63" s="1073" t="s">
        <v>3589</v>
      </c>
      <c r="AR63" s="1077">
        <v>6.234452423178842E-7</v>
      </c>
      <c r="AS63" s="1078">
        <v>1</v>
      </c>
      <c r="AT63" s="1079">
        <v>1.2164594125584303</v>
      </c>
      <c r="AU63" s="1073" t="s">
        <v>3589</v>
      </c>
      <c r="AV63" s="1077">
        <v>8.5391315180032474E-7</v>
      </c>
      <c r="AW63" s="1078">
        <v>1</v>
      </c>
      <c r="AX63" s="1079">
        <v>1.2164594125584303</v>
      </c>
      <c r="AY63" s="1073" t="s">
        <v>3589</v>
      </c>
      <c r="AZ63" s="1077">
        <v>3.5277880761439823E-7</v>
      </c>
      <c r="BA63" s="1078">
        <v>1</v>
      </c>
      <c r="BB63" s="1079">
        <v>1.2164594125584303</v>
      </c>
      <c r="BC63" s="1073" t="s">
        <v>3589</v>
      </c>
      <c r="BD63" s="1077">
        <v>7.4885982971682695E-7</v>
      </c>
      <c r="BE63" s="1078">
        <v>1</v>
      </c>
      <c r="BF63" s="1079">
        <v>1.2164594125584303</v>
      </c>
      <c r="BG63" s="1073" t="s">
        <v>3589</v>
      </c>
      <c r="BH63" s="1077">
        <v>6.0769850955540174E-7</v>
      </c>
      <c r="BI63" s="1078">
        <v>1</v>
      </c>
      <c r="BJ63" s="1079">
        <v>1.2164594125584303</v>
      </c>
      <c r="BK63" s="1073" t="s">
        <v>3589</v>
      </c>
      <c r="BL63" s="1077">
        <v>1.3092391663444215E-6</v>
      </c>
      <c r="BM63" s="1078">
        <v>1</v>
      </c>
      <c r="BN63" s="1079">
        <v>1.2164594125584303</v>
      </c>
      <c r="BO63" s="1073" t="s">
        <v>3589</v>
      </c>
      <c r="BP63" s="1077">
        <v>2.6417905978618766E-7</v>
      </c>
      <c r="BQ63" s="1078">
        <v>1</v>
      </c>
      <c r="BR63" s="1079">
        <v>1.2164594125584303</v>
      </c>
      <c r="BS63" s="1073" t="s">
        <v>3589</v>
      </c>
      <c r="BT63" s="1077">
        <v>4.5555274110297303E-8</v>
      </c>
      <c r="BU63" s="1078">
        <v>1</v>
      </c>
      <c r="BV63" s="1079">
        <v>1.2164594125584303</v>
      </c>
      <c r="BW63" s="1073" t="s">
        <v>3589</v>
      </c>
      <c r="BX63" s="1077">
        <v>1.1280700371995623E-6</v>
      </c>
      <c r="BY63" s="1078">
        <v>1</v>
      </c>
      <c r="BZ63" s="1079">
        <v>1.2164594125584303</v>
      </c>
      <c r="CA63" s="1073" t="s">
        <v>3589</v>
      </c>
      <c r="CB63" s="1077">
        <v>8.0192503266393572E-7</v>
      </c>
      <c r="CC63" s="1078">
        <v>1</v>
      </c>
      <c r="CD63" s="1079">
        <v>1.2164594125584303</v>
      </c>
      <c r="CE63" s="1073" t="s">
        <v>3589</v>
      </c>
      <c r="CF63" s="1077">
        <v>1.0998021398168016E-10</v>
      </c>
      <c r="CG63" s="1078">
        <v>1</v>
      </c>
      <c r="CH63" s="1079">
        <v>1.2164594125584303</v>
      </c>
      <c r="CI63" s="1073" t="s">
        <v>3589</v>
      </c>
      <c r="CJ63" s="1356" t="s">
        <v>1541</v>
      </c>
      <c r="CK63" s="1356" t="s">
        <v>141</v>
      </c>
      <c r="CL63" s="1357">
        <v>3</v>
      </c>
      <c r="CM63" s="1357">
        <v>0.18</v>
      </c>
      <c r="CN63" s="1358">
        <v>16.666666666666668</v>
      </c>
      <c r="CO63" s="1041" t="s">
        <v>1936</v>
      </c>
      <c r="CP63" s="1094">
        <v>2</v>
      </c>
      <c r="CQ63" s="1094">
        <v>2</v>
      </c>
      <c r="CR63" s="1094">
        <v>1</v>
      </c>
      <c r="CS63" s="1094">
        <v>1</v>
      </c>
      <c r="CT63" s="1094">
        <v>1</v>
      </c>
      <c r="CU63" s="1094">
        <v>3</v>
      </c>
      <c r="CV63" s="1089">
        <v>9</v>
      </c>
      <c r="CW63" s="1089">
        <v>1.2</v>
      </c>
      <c r="CX63" s="1093">
        <v>1.0744244531716256</v>
      </c>
      <c r="CY63" s="1093">
        <v>1.2164594125584303</v>
      </c>
      <c r="CZ63" s="1093" t="s">
        <v>2963</v>
      </c>
      <c r="DA63" s="1095">
        <v>1.05</v>
      </c>
      <c r="DB63" s="1095">
        <v>1.02</v>
      </c>
      <c r="DC63" s="1095">
        <v>1</v>
      </c>
      <c r="DD63" s="1095">
        <v>1</v>
      </c>
      <c r="DE63" s="1095">
        <v>1</v>
      </c>
      <c r="DF63" s="1095">
        <v>1.05</v>
      </c>
      <c r="DH63" s="1351">
        <v>5.8344206947800788E-3</v>
      </c>
      <c r="DI63" s="1352">
        <v>1423.0382293762575</v>
      </c>
    </row>
    <row r="64" spans="1:113" ht="24" outlineLevel="1">
      <c r="A64" s="1045" t="s">
        <v>957</v>
      </c>
      <c r="B64" s="1059" t="s">
        <v>469</v>
      </c>
      <c r="C64" s="1060"/>
      <c r="D64" s="1071" t="s">
        <v>470</v>
      </c>
      <c r="E64" s="1072" t="s">
        <v>352</v>
      </c>
      <c r="F64" s="1073" t="s">
        <v>67</v>
      </c>
      <c r="G64" s="1074" t="s">
        <v>465</v>
      </c>
      <c r="H64" s="1075" t="s">
        <v>352</v>
      </c>
      <c r="I64" s="1075" t="s">
        <v>352</v>
      </c>
      <c r="J64" s="1076">
        <v>1</v>
      </c>
      <c r="K64" s="1074" t="s">
        <v>466</v>
      </c>
      <c r="L64" s="1077">
        <v>2.8398522502321501E-9</v>
      </c>
      <c r="M64" s="1078">
        <v>1</v>
      </c>
      <c r="N64" s="1079">
        <v>1.2164594125584303</v>
      </c>
      <c r="O64" s="1073" t="s">
        <v>3589</v>
      </c>
      <c r="P64" s="1077">
        <v>2.5731106024771705E-8</v>
      </c>
      <c r="Q64" s="1078">
        <v>1</v>
      </c>
      <c r="R64" s="1079">
        <v>1.2164594125584303</v>
      </c>
      <c r="S64" s="1073" t="s">
        <v>3589</v>
      </c>
      <c r="T64" s="1077">
        <v>1.8783150844209805E-8</v>
      </c>
      <c r="U64" s="1078">
        <v>1</v>
      </c>
      <c r="V64" s="1079">
        <v>1.2164594125584303</v>
      </c>
      <c r="W64" s="1073" t="s">
        <v>3589</v>
      </c>
      <c r="X64" s="1077">
        <v>2.1468265705278952E-8</v>
      </c>
      <c r="Y64" s="1078">
        <v>1</v>
      </c>
      <c r="Z64" s="1079">
        <v>1.2164594125584303</v>
      </c>
      <c r="AA64" s="1073" t="s">
        <v>3589</v>
      </c>
      <c r="AB64" s="1077">
        <v>3.1893648056917558E-8</v>
      </c>
      <c r="AC64" s="1078">
        <v>1</v>
      </c>
      <c r="AD64" s="1079">
        <v>1.2164594125584303</v>
      </c>
      <c r="AE64" s="1073" t="s">
        <v>3589</v>
      </c>
      <c r="AF64" s="1077">
        <v>1.755936957858807E-8</v>
      </c>
      <c r="AG64" s="1078">
        <v>1</v>
      </c>
      <c r="AH64" s="1079">
        <v>1.2164594125584303</v>
      </c>
      <c r="AI64" s="1073" t="s">
        <v>3589</v>
      </c>
      <c r="AJ64" s="1077">
        <v>2.2972729081992494E-8</v>
      </c>
      <c r="AK64" s="1078">
        <v>1</v>
      </c>
      <c r="AL64" s="1079">
        <v>1.2164594125584303</v>
      </c>
      <c r="AM64" s="1073" t="s">
        <v>3589</v>
      </c>
      <c r="AN64" s="1077">
        <v>1.340429076218281E-8</v>
      </c>
      <c r="AO64" s="1078">
        <v>1</v>
      </c>
      <c r="AP64" s="1079">
        <v>1.2164594125584303</v>
      </c>
      <c r="AQ64" s="1073" t="s">
        <v>3589</v>
      </c>
      <c r="AR64" s="1077">
        <v>1.6261399104571949E-8</v>
      </c>
      <c r="AS64" s="1078">
        <v>1</v>
      </c>
      <c r="AT64" s="1079">
        <v>1.2164594125584303</v>
      </c>
      <c r="AU64" s="1073" t="s">
        <v>3589</v>
      </c>
      <c r="AV64" s="1077">
        <v>2.2272721996309445E-8</v>
      </c>
      <c r="AW64" s="1078">
        <v>1</v>
      </c>
      <c r="AX64" s="1079">
        <v>1.2164594125584303</v>
      </c>
      <c r="AY64" s="1073" t="s">
        <v>3589</v>
      </c>
      <c r="AZ64" s="1077">
        <v>9.2015731244087332E-9</v>
      </c>
      <c r="BA64" s="1078">
        <v>1</v>
      </c>
      <c r="BB64" s="1079">
        <v>1.2164594125584303</v>
      </c>
      <c r="BC64" s="1073" t="s">
        <v>3589</v>
      </c>
      <c r="BD64" s="1077">
        <v>1.9532603246971295E-8</v>
      </c>
      <c r="BE64" s="1078">
        <v>1</v>
      </c>
      <c r="BF64" s="1079">
        <v>1.2164594125584303</v>
      </c>
      <c r="BG64" s="1073" t="s">
        <v>3589</v>
      </c>
      <c r="BH64" s="1077">
        <v>1.5850675132901603E-8</v>
      </c>
      <c r="BI64" s="1078">
        <v>1</v>
      </c>
      <c r="BJ64" s="1079">
        <v>1.2164594125584303</v>
      </c>
      <c r="BK64" s="1073" t="s">
        <v>3589</v>
      </c>
      <c r="BL64" s="1077">
        <v>3.4149046559582614E-8</v>
      </c>
      <c r="BM64" s="1078">
        <v>1</v>
      </c>
      <c r="BN64" s="1079">
        <v>1.2164594125584303</v>
      </c>
      <c r="BO64" s="1073" t="s">
        <v>3589</v>
      </c>
      <c r="BP64" s="1077">
        <v>6.890614980526787E-9</v>
      </c>
      <c r="BQ64" s="1078">
        <v>1</v>
      </c>
      <c r="BR64" s="1079">
        <v>1.2164594125584303</v>
      </c>
      <c r="BS64" s="1073" t="s">
        <v>3589</v>
      </c>
      <c r="BT64" s="1077">
        <v>1.1882238300055878E-9</v>
      </c>
      <c r="BU64" s="1078">
        <v>1</v>
      </c>
      <c r="BV64" s="1079">
        <v>1.2164594125584303</v>
      </c>
      <c r="BW64" s="1073" t="s">
        <v>3589</v>
      </c>
      <c r="BX64" s="1077">
        <v>2.9423589832221551E-8</v>
      </c>
      <c r="BY64" s="1078">
        <v>1</v>
      </c>
      <c r="BZ64" s="1079">
        <v>1.2164594125584303</v>
      </c>
      <c r="CA64" s="1073" t="s">
        <v>3589</v>
      </c>
      <c r="CB64" s="1077">
        <v>2.0916709476541426E-8</v>
      </c>
      <c r="CC64" s="1078">
        <v>1</v>
      </c>
      <c r="CD64" s="1079">
        <v>1.2164594125584303</v>
      </c>
      <c r="CE64" s="1073" t="s">
        <v>3589</v>
      </c>
      <c r="CF64" s="1077">
        <v>2.8686274780334767E-12</v>
      </c>
      <c r="CG64" s="1078">
        <v>1</v>
      </c>
      <c r="CH64" s="1079">
        <v>1.2164594125584303</v>
      </c>
      <c r="CI64" s="1073" t="s">
        <v>3589</v>
      </c>
      <c r="CJ64" s="1356" t="s">
        <v>1541</v>
      </c>
      <c r="CK64" s="1356" t="s">
        <v>142</v>
      </c>
      <c r="CL64" s="1357">
        <v>3</v>
      </c>
      <c r="CM64" s="1357">
        <v>0.19500000000000001</v>
      </c>
      <c r="CN64" s="1358">
        <v>15.384615384615383</v>
      </c>
      <c r="CO64" s="1041" t="s">
        <v>1936</v>
      </c>
      <c r="CP64" s="1094">
        <v>2</v>
      </c>
      <c r="CQ64" s="1094">
        <v>2</v>
      </c>
      <c r="CR64" s="1094">
        <v>1</v>
      </c>
      <c r="CS64" s="1094">
        <v>1</v>
      </c>
      <c r="CT64" s="1094">
        <v>1</v>
      </c>
      <c r="CU64" s="1094">
        <v>3</v>
      </c>
      <c r="CV64" s="1089">
        <v>9</v>
      </c>
      <c r="CW64" s="1089">
        <v>1.2</v>
      </c>
      <c r="CX64" s="1093">
        <v>1.0744244531716256</v>
      </c>
      <c r="CY64" s="1093">
        <v>1.2164594125584303</v>
      </c>
      <c r="CZ64" s="1093" t="s">
        <v>2963</v>
      </c>
      <c r="DA64" s="1095">
        <v>1.05</v>
      </c>
      <c r="DB64" s="1095">
        <v>1.02</v>
      </c>
      <c r="DC64" s="1095">
        <v>1</v>
      </c>
      <c r="DD64" s="1095">
        <v>1</v>
      </c>
      <c r="DE64" s="1095">
        <v>1</v>
      </c>
      <c r="DF64" s="1095">
        <v>1.05</v>
      </c>
      <c r="DH64" s="1351">
        <v>1.521799141638444E-4</v>
      </c>
      <c r="DI64" s="1352">
        <v>1423.0382293762575</v>
      </c>
    </row>
    <row r="65" spans="1:113" ht="24" outlineLevel="1">
      <c r="A65" s="1045" t="s">
        <v>958</v>
      </c>
      <c r="B65" s="1059" t="s">
        <v>469</v>
      </c>
      <c r="C65" s="1060"/>
      <c r="D65" s="1071" t="s">
        <v>470</v>
      </c>
      <c r="E65" s="1072" t="s">
        <v>352</v>
      </c>
      <c r="F65" s="1073" t="s">
        <v>68</v>
      </c>
      <c r="G65" s="1074" t="s">
        <v>465</v>
      </c>
      <c r="H65" s="1075" t="s">
        <v>352</v>
      </c>
      <c r="I65" s="1075" t="s">
        <v>352</v>
      </c>
      <c r="J65" s="1076">
        <v>1</v>
      </c>
      <c r="K65" s="1074" t="s">
        <v>466</v>
      </c>
      <c r="L65" s="1077">
        <v>9.3605899171113575E-8</v>
      </c>
      <c r="M65" s="1078">
        <v>1</v>
      </c>
      <c r="N65" s="1079">
        <v>1.2164594125584303</v>
      </c>
      <c r="O65" s="1073" t="s">
        <v>3589</v>
      </c>
      <c r="P65" s="1077">
        <v>4.2885176707952838E-7</v>
      </c>
      <c r="Q65" s="1078">
        <v>1</v>
      </c>
      <c r="R65" s="1079">
        <v>1.2164594125584303</v>
      </c>
      <c r="S65" s="1073" t="s">
        <v>3589</v>
      </c>
      <c r="T65" s="1077">
        <v>3.1305251407016342E-7</v>
      </c>
      <c r="U65" s="1078">
        <v>1</v>
      </c>
      <c r="V65" s="1079">
        <v>1.2164594125584303</v>
      </c>
      <c r="W65" s="1073" t="s">
        <v>3589</v>
      </c>
      <c r="X65" s="1077">
        <v>3.5780442842131584E-7</v>
      </c>
      <c r="Y65" s="1078">
        <v>1</v>
      </c>
      <c r="Z65" s="1079">
        <v>1.2164594125584303</v>
      </c>
      <c r="AA65" s="1073" t="s">
        <v>3589</v>
      </c>
      <c r="AB65" s="1077">
        <v>5.3156080094862589E-7</v>
      </c>
      <c r="AC65" s="1078">
        <v>1</v>
      </c>
      <c r="AD65" s="1079">
        <v>1.2164594125584303</v>
      </c>
      <c r="AE65" s="1073" t="s">
        <v>3589</v>
      </c>
      <c r="AF65" s="1077">
        <v>2.9265615964313445E-7</v>
      </c>
      <c r="AG65" s="1078">
        <v>1</v>
      </c>
      <c r="AH65" s="1079">
        <v>1.2164594125584303</v>
      </c>
      <c r="AI65" s="1073" t="s">
        <v>3589</v>
      </c>
      <c r="AJ65" s="1077">
        <v>3.8287881803320814E-7</v>
      </c>
      <c r="AK65" s="1078">
        <v>1</v>
      </c>
      <c r="AL65" s="1079">
        <v>1.2164594125584303</v>
      </c>
      <c r="AM65" s="1073" t="s">
        <v>3589</v>
      </c>
      <c r="AN65" s="1077">
        <v>2.2340484603638015E-7</v>
      </c>
      <c r="AO65" s="1078">
        <v>1</v>
      </c>
      <c r="AP65" s="1079">
        <v>1.2164594125584303</v>
      </c>
      <c r="AQ65" s="1073" t="s">
        <v>3589</v>
      </c>
      <c r="AR65" s="1077">
        <v>2.710233184095324E-7</v>
      </c>
      <c r="AS65" s="1078">
        <v>1</v>
      </c>
      <c r="AT65" s="1079">
        <v>1.2164594125584303</v>
      </c>
      <c r="AU65" s="1073" t="s">
        <v>3589</v>
      </c>
      <c r="AV65" s="1077">
        <v>3.7121203327182406E-7</v>
      </c>
      <c r="AW65" s="1078">
        <v>1</v>
      </c>
      <c r="AX65" s="1079">
        <v>1.2164594125584303</v>
      </c>
      <c r="AY65" s="1073" t="s">
        <v>3589</v>
      </c>
      <c r="AZ65" s="1077">
        <v>1.5335955207347885E-7</v>
      </c>
      <c r="BA65" s="1078">
        <v>1</v>
      </c>
      <c r="BB65" s="1079">
        <v>1.2164594125584303</v>
      </c>
      <c r="BC65" s="1073" t="s">
        <v>3589</v>
      </c>
      <c r="BD65" s="1077">
        <v>3.2554338744952154E-7</v>
      </c>
      <c r="BE65" s="1078">
        <v>1</v>
      </c>
      <c r="BF65" s="1079">
        <v>1.2164594125584303</v>
      </c>
      <c r="BG65" s="1073" t="s">
        <v>3589</v>
      </c>
      <c r="BH65" s="1077">
        <v>2.6417791888169337E-7</v>
      </c>
      <c r="BI65" s="1078">
        <v>1</v>
      </c>
      <c r="BJ65" s="1079">
        <v>1.2164594125584303</v>
      </c>
      <c r="BK65" s="1073" t="s">
        <v>3589</v>
      </c>
      <c r="BL65" s="1077">
        <v>5.6915077599304347E-7</v>
      </c>
      <c r="BM65" s="1078">
        <v>1</v>
      </c>
      <c r="BN65" s="1079">
        <v>1.2164594125584303</v>
      </c>
      <c r="BO65" s="1073" t="s">
        <v>3589</v>
      </c>
      <c r="BP65" s="1077">
        <v>1.1484358300877978E-7</v>
      </c>
      <c r="BQ65" s="1078">
        <v>1</v>
      </c>
      <c r="BR65" s="1079">
        <v>1.2164594125584303</v>
      </c>
      <c r="BS65" s="1073" t="s">
        <v>3589</v>
      </c>
      <c r="BT65" s="1077">
        <v>1.9803730500093126E-8</v>
      </c>
      <c r="BU65" s="1078">
        <v>1</v>
      </c>
      <c r="BV65" s="1079">
        <v>1.2164594125584303</v>
      </c>
      <c r="BW65" s="1073" t="s">
        <v>3589</v>
      </c>
      <c r="BX65" s="1077">
        <v>4.9039316387035904E-7</v>
      </c>
      <c r="BY65" s="1078">
        <v>1</v>
      </c>
      <c r="BZ65" s="1079">
        <v>1.2164594125584303</v>
      </c>
      <c r="CA65" s="1073" t="s">
        <v>3589</v>
      </c>
      <c r="CB65" s="1077">
        <v>3.4861182460902373E-7</v>
      </c>
      <c r="CC65" s="1078">
        <v>1</v>
      </c>
      <c r="CD65" s="1079">
        <v>1.2164594125584303</v>
      </c>
      <c r="CE65" s="1073" t="s">
        <v>3589</v>
      </c>
      <c r="CF65" s="1077">
        <v>4.7810457967224597E-11</v>
      </c>
      <c r="CG65" s="1078">
        <v>1</v>
      </c>
      <c r="CH65" s="1079">
        <v>1.2164594125584303</v>
      </c>
      <c r="CI65" s="1073" t="s">
        <v>3589</v>
      </c>
      <c r="CJ65" s="1356" t="s">
        <v>1541</v>
      </c>
      <c r="CK65" s="1356" t="s">
        <v>142</v>
      </c>
      <c r="CL65" s="1357">
        <v>3</v>
      </c>
      <c r="CM65" s="1357">
        <v>0.19500000000000001</v>
      </c>
      <c r="CN65" s="1358">
        <v>15.384615384615383</v>
      </c>
      <c r="CO65" s="1041" t="s">
        <v>1936</v>
      </c>
      <c r="CP65" s="1094">
        <v>2</v>
      </c>
      <c r="CQ65" s="1094">
        <v>2</v>
      </c>
      <c r="CR65" s="1094">
        <v>1</v>
      </c>
      <c r="CS65" s="1094">
        <v>1</v>
      </c>
      <c r="CT65" s="1094">
        <v>1</v>
      </c>
      <c r="CU65" s="1094">
        <v>3</v>
      </c>
      <c r="CV65" s="1089">
        <v>9</v>
      </c>
      <c r="CW65" s="1089">
        <v>1.2</v>
      </c>
      <c r="CX65" s="1093">
        <v>1.0744244531716256</v>
      </c>
      <c r="CY65" s="1093">
        <v>1.2164594125584303</v>
      </c>
      <c r="CZ65" s="1093" t="s">
        <v>2963</v>
      </c>
      <c r="DA65" s="1095">
        <v>1.05</v>
      </c>
      <c r="DB65" s="1095">
        <v>1.02</v>
      </c>
      <c r="DC65" s="1095">
        <v>1</v>
      </c>
      <c r="DD65" s="1095">
        <v>1</v>
      </c>
      <c r="DE65" s="1095">
        <v>1</v>
      </c>
      <c r="DF65" s="1095">
        <v>1.05</v>
      </c>
      <c r="DH65" s="1351">
        <v>2.5363319027307397E-3</v>
      </c>
      <c r="DI65" s="1352">
        <v>1423.0382293762575</v>
      </c>
    </row>
    <row r="66" spans="1:113" ht="24" outlineLevel="1">
      <c r="A66" s="1045" t="s">
        <v>962</v>
      </c>
      <c r="B66" s="1059" t="s">
        <v>469</v>
      </c>
      <c r="C66" s="1060"/>
      <c r="D66" s="1071" t="s">
        <v>470</v>
      </c>
      <c r="E66" s="1072" t="s">
        <v>352</v>
      </c>
      <c r="F66" s="1073" t="s">
        <v>69</v>
      </c>
      <c r="G66" s="1074" t="s">
        <v>465</v>
      </c>
      <c r="H66" s="1075" t="s">
        <v>352</v>
      </c>
      <c r="I66" s="1075" t="s">
        <v>352</v>
      </c>
      <c r="J66" s="1076">
        <v>1</v>
      </c>
      <c r="K66" s="1074" t="s">
        <v>466</v>
      </c>
      <c r="L66" s="1077">
        <v>4.35444011702263E-8</v>
      </c>
      <c r="M66" s="1078">
        <v>1</v>
      </c>
      <c r="N66" s="1079">
        <v>1.2164594125584303</v>
      </c>
      <c r="O66" s="1073" t="s">
        <v>3589</v>
      </c>
      <c r="P66" s="1077">
        <v>4.858544243186705E-8</v>
      </c>
      <c r="Q66" s="1078">
        <v>1</v>
      </c>
      <c r="R66" s="1079">
        <v>1.2164594125584303</v>
      </c>
      <c r="S66" s="1073" t="s">
        <v>3589</v>
      </c>
      <c r="T66" s="1077">
        <v>3.5466322090930322E-8</v>
      </c>
      <c r="U66" s="1078">
        <v>1</v>
      </c>
      <c r="V66" s="1079">
        <v>1.2164594125584303</v>
      </c>
      <c r="W66" s="1073" t="s">
        <v>3589</v>
      </c>
      <c r="X66" s="1077">
        <v>4.0536352636054655E-8</v>
      </c>
      <c r="Y66" s="1078">
        <v>1</v>
      </c>
      <c r="Z66" s="1079">
        <v>1.2164594125584303</v>
      </c>
      <c r="AA66" s="1073" t="s">
        <v>3589</v>
      </c>
      <c r="AB66" s="1077">
        <v>6.0221546641633098E-8</v>
      </c>
      <c r="AC66" s="1078">
        <v>1</v>
      </c>
      <c r="AD66" s="1079">
        <v>1.2164594125584303</v>
      </c>
      <c r="AE66" s="1073" t="s">
        <v>3589</v>
      </c>
      <c r="AF66" s="1077">
        <v>3.3155579825408491E-8</v>
      </c>
      <c r="AG66" s="1078">
        <v>1</v>
      </c>
      <c r="AH66" s="1079">
        <v>1.2164594125584303</v>
      </c>
      <c r="AI66" s="1073" t="s">
        <v>3589</v>
      </c>
      <c r="AJ66" s="1077">
        <v>4.3377078515066491E-8</v>
      </c>
      <c r="AK66" s="1078">
        <v>1</v>
      </c>
      <c r="AL66" s="1079">
        <v>1.2164594125584303</v>
      </c>
      <c r="AM66" s="1073" t="s">
        <v>3589</v>
      </c>
      <c r="AN66" s="1077">
        <v>2.5309965165860713E-8</v>
      </c>
      <c r="AO66" s="1078">
        <v>1</v>
      </c>
      <c r="AP66" s="1079">
        <v>1.2164594125584303</v>
      </c>
      <c r="AQ66" s="1073" t="s">
        <v>3589</v>
      </c>
      <c r="AR66" s="1077">
        <v>3.0704753588756971E-8</v>
      </c>
      <c r="AS66" s="1078">
        <v>1</v>
      </c>
      <c r="AT66" s="1079">
        <v>1.2164594125584303</v>
      </c>
      <c r="AU66" s="1073" t="s">
        <v>3589</v>
      </c>
      <c r="AV66" s="1077">
        <v>4.205532600545386E-8</v>
      </c>
      <c r="AW66" s="1078">
        <v>1</v>
      </c>
      <c r="AX66" s="1079">
        <v>1.2164594125584303</v>
      </c>
      <c r="AY66" s="1073" t="s">
        <v>3589</v>
      </c>
      <c r="AZ66" s="1077">
        <v>1.7374398942982945E-8</v>
      </c>
      <c r="BA66" s="1078">
        <v>1</v>
      </c>
      <c r="BB66" s="1079">
        <v>1.2164594125584303</v>
      </c>
      <c r="BC66" s="1073" t="s">
        <v>3589</v>
      </c>
      <c r="BD66" s="1077">
        <v>3.6881437186827789E-8</v>
      </c>
      <c r="BE66" s="1078">
        <v>1</v>
      </c>
      <c r="BF66" s="1079">
        <v>1.2164594125584303</v>
      </c>
      <c r="BG66" s="1073" t="s">
        <v>3589</v>
      </c>
      <c r="BH66" s="1077">
        <v>2.992922509566519E-8</v>
      </c>
      <c r="BI66" s="1078">
        <v>1</v>
      </c>
      <c r="BJ66" s="1079">
        <v>1.2164594125584303</v>
      </c>
      <c r="BK66" s="1073" t="s">
        <v>3589</v>
      </c>
      <c r="BL66" s="1077">
        <v>6.4480187292627989E-8</v>
      </c>
      <c r="BM66" s="1078">
        <v>1</v>
      </c>
      <c r="BN66" s="1079">
        <v>1.2164594125584303</v>
      </c>
      <c r="BO66" s="1073" t="s">
        <v>3589</v>
      </c>
      <c r="BP66" s="1077">
        <v>1.301085064646052E-8</v>
      </c>
      <c r="BQ66" s="1078">
        <v>1</v>
      </c>
      <c r="BR66" s="1079">
        <v>1.2164594125584303</v>
      </c>
      <c r="BS66" s="1073" t="s">
        <v>3589</v>
      </c>
      <c r="BT66" s="1077">
        <v>2.2436027597621031E-9</v>
      </c>
      <c r="BU66" s="1078">
        <v>1</v>
      </c>
      <c r="BV66" s="1079">
        <v>1.2164594125584303</v>
      </c>
      <c r="BW66" s="1073" t="s">
        <v>3589</v>
      </c>
      <c r="BX66" s="1077">
        <v>5.5557585770157405E-8</v>
      </c>
      <c r="BY66" s="1078">
        <v>1</v>
      </c>
      <c r="BZ66" s="1079">
        <v>1.2164594125584303</v>
      </c>
      <c r="CA66" s="1073" t="s">
        <v>3589</v>
      </c>
      <c r="CB66" s="1077">
        <v>3.9494904850115492E-8</v>
      </c>
      <c r="CC66" s="1078">
        <v>1</v>
      </c>
      <c r="CD66" s="1079">
        <v>1.2164594125584303</v>
      </c>
      <c r="CE66" s="1073" t="s">
        <v>3589</v>
      </c>
      <c r="CF66" s="1077">
        <v>5.4165388405104229E-12</v>
      </c>
      <c r="CG66" s="1078">
        <v>1</v>
      </c>
      <c r="CH66" s="1079">
        <v>1.2164594125584303</v>
      </c>
      <c r="CI66" s="1073" t="s">
        <v>3589</v>
      </c>
      <c r="CJ66" s="1356" t="s">
        <v>1541</v>
      </c>
      <c r="CK66" s="1356" t="s">
        <v>141</v>
      </c>
      <c r="CL66" s="1357">
        <v>3</v>
      </c>
      <c r="CM66" s="1357">
        <v>0.18</v>
      </c>
      <c r="CN66" s="1358">
        <v>16.666666666666668</v>
      </c>
      <c r="CO66" s="1041" t="s">
        <v>1936</v>
      </c>
      <c r="CP66" s="1094">
        <v>2</v>
      </c>
      <c r="CQ66" s="1094">
        <v>2</v>
      </c>
      <c r="CR66" s="1094">
        <v>1</v>
      </c>
      <c r="CS66" s="1094">
        <v>1</v>
      </c>
      <c r="CT66" s="1094">
        <v>1</v>
      </c>
      <c r="CU66" s="1094">
        <v>3</v>
      </c>
      <c r="CV66" s="1089">
        <v>9</v>
      </c>
      <c r="CW66" s="1089">
        <v>1.2</v>
      </c>
      <c r="CX66" s="1093">
        <v>1.0744244531716256</v>
      </c>
      <c r="CY66" s="1093">
        <v>1.2164594125584303</v>
      </c>
      <c r="CZ66" s="1093" t="s">
        <v>2963</v>
      </c>
      <c r="DA66" s="1095">
        <v>1.05</v>
      </c>
      <c r="DB66" s="1095">
        <v>1.02</v>
      </c>
      <c r="DC66" s="1095">
        <v>1</v>
      </c>
      <c r="DD66" s="1095">
        <v>1</v>
      </c>
      <c r="DE66" s="1095">
        <v>1</v>
      </c>
      <c r="DF66" s="1095">
        <v>1.05</v>
      </c>
      <c r="DH66" s="1351">
        <v>2.8734592488079938E-4</v>
      </c>
      <c r="DI66" s="1352">
        <v>1423.038229376258</v>
      </c>
    </row>
    <row r="67" spans="1:113" ht="24" outlineLevel="1">
      <c r="A67" s="1045" t="s">
        <v>963</v>
      </c>
      <c r="B67" s="1059" t="s">
        <v>469</v>
      </c>
      <c r="C67" s="1060"/>
      <c r="D67" s="1071" t="s">
        <v>470</v>
      </c>
      <c r="E67" s="1072" t="s">
        <v>352</v>
      </c>
      <c r="F67" s="1073" t="s">
        <v>70</v>
      </c>
      <c r="G67" s="1074" t="s">
        <v>465</v>
      </c>
      <c r="H67" s="1075" t="s">
        <v>352</v>
      </c>
      <c r="I67" s="1075" t="s">
        <v>352</v>
      </c>
      <c r="J67" s="1076">
        <v>1</v>
      </c>
      <c r="K67" s="1074" t="s">
        <v>466</v>
      </c>
      <c r="L67" s="1077">
        <v>1.4352904539570751E-6</v>
      </c>
      <c r="M67" s="1078">
        <v>1</v>
      </c>
      <c r="N67" s="1079">
        <v>1.2164594125584303</v>
      </c>
      <c r="O67" s="1073" t="s">
        <v>3589</v>
      </c>
      <c r="P67" s="1077">
        <v>8.0975737386445072E-7</v>
      </c>
      <c r="Q67" s="1078">
        <v>1</v>
      </c>
      <c r="R67" s="1079">
        <v>1.2164594125584303</v>
      </c>
      <c r="S67" s="1073" t="s">
        <v>3589</v>
      </c>
      <c r="T67" s="1077">
        <v>5.9110536818217194E-7</v>
      </c>
      <c r="U67" s="1078">
        <v>1</v>
      </c>
      <c r="V67" s="1079">
        <v>1.2164594125584303</v>
      </c>
      <c r="W67" s="1073" t="s">
        <v>3589</v>
      </c>
      <c r="X67" s="1077">
        <v>6.7560587726757747E-7</v>
      </c>
      <c r="Y67" s="1078">
        <v>1</v>
      </c>
      <c r="Z67" s="1079">
        <v>1.2164594125584303</v>
      </c>
      <c r="AA67" s="1073" t="s">
        <v>3589</v>
      </c>
      <c r="AB67" s="1077">
        <v>1.0036924440272183E-6</v>
      </c>
      <c r="AC67" s="1078">
        <v>1</v>
      </c>
      <c r="AD67" s="1079">
        <v>1.2164594125584303</v>
      </c>
      <c r="AE67" s="1073" t="s">
        <v>3589</v>
      </c>
      <c r="AF67" s="1077">
        <v>5.5259299709014137E-7</v>
      </c>
      <c r="AG67" s="1078">
        <v>1</v>
      </c>
      <c r="AH67" s="1079">
        <v>1.2164594125584303</v>
      </c>
      <c r="AI67" s="1073" t="s">
        <v>3589</v>
      </c>
      <c r="AJ67" s="1077">
        <v>7.2295130858444149E-7</v>
      </c>
      <c r="AK67" s="1078">
        <v>1</v>
      </c>
      <c r="AL67" s="1079">
        <v>1.2164594125584303</v>
      </c>
      <c r="AM67" s="1073" t="s">
        <v>3589</v>
      </c>
      <c r="AN67" s="1077">
        <v>4.2183275276434516E-7</v>
      </c>
      <c r="AO67" s="1078">
        <v>1</v>
      </c>
      <c r="AP67" s="1079">
        <v>1.2164594125584303</v>
      </c>
      <c r="AQ67" s="1073" t="s">
        <v>3589</v>
      </c>
      <c r="AR67" s="1077">
        <v>5.1174589314594943E-7</v>
      </c>
      <c r="AS67" s="1078">
        <v>1</v>
      </c>
      <c r="AT67" s="1079">
        <v>1.2164594125584303</v>
      </c>
      <c r="AU67" s="1073" t="s">
        <v>3589</v>
      </c>
      <c r="AV67" s="1077">
        <v>7.0092210009089759E-7</v>
      </c>
      <c r="AW67" s="1078">
        <v>1</v>
      </c>
      <c r="AX67" s="1079">
        <v>1.2164594125584303</v>
      </c>
      <c r="AY67" s="1073" t="s">
        <v>3589</v>
      </c>
      <c r="AZ67" s="1077">
        <v>2.8957331571638243E-7</v>
      </c>
      <c r="BA67" s="1078">
        <v>1</v>
      </c>
      <c r="BB67" s="1079">
        <v>1.2164594125584303</v>
      </c>
      <c r="BC67" s="1073" t="s">
        <v>3589</v>
      </c>
      <c r="BD67" s="1077">
        <v>6.1469061978046312E-7</v>
      </c>
      <c r="BE67" s="1078">
        <v>1</v>
      </c>
      <c r="BF67" s="1079">
        <v>1.2164594125584303</v>
      </c>
      <c r="BG67" s="1073" t="s">
        <v>3589</v>
      </c>
      <c r="BH67" s="1077">
        <v>4.9882041826108641E-7</v>
      </c>
      <c r="BI67" s="1078">
        <v>1</v>
      </c>
      <c r="BJ67" s="1079">
        <v>1.2164594125584303</v>
      </c>
      <c r="BK67" s="1073" t="s">
        <v>3589</v>
      </c>
      <c r="BL67" s="1077">
        <v>1.0746697882104665E-6</v>
      </c>
      <c r="BM67" s="1078">
        <v>1</v>
      </c>
      <c r="BN67" s="1079">
        <v>1.2164594125584303</v>
      </c>
      <c r="BO67" s="1073" t="s">
        <v>3589</v>
      </c>
      <c r="BP67" s="1077">
        <v>2.1684751077434202E-7</v>
      </c>
      <c r="BQ67" s="1078">
        <v>1</v>
      </c>
      <c r="BR67" s="1079">
        <v>1.2164594125584303</v>
      </c>
      <c r="BS67" s="1073" t="s">
        <v>3589</v>
      </c>
      <c r="BT67" s="1077">
        <v>3.7393379329368385E-8</v>
      </c>
      <c r="BU67" s="1078">
        <v>1</v>
      </c>
      <c r="BV67" s="1079">
        <v>1.2164594125584303</v>
      </c>
      <c r="BW67" s="1073" t="s">
        <v>3589</v>
      </c>
      <c r="BX67" s="1077">
        <v>9.2595976283595667E-7</v>
      </c>
      <c r="BY67" s="1078">
        <v>1</v>
      </c>
      <c r="BZ67" s="1079">
        <v>1.2164594125584303</v>
      </c>
      <c r="CA67" s="1073" t="s">
        <v>3589</v>
      </c>
      <c r="CB67" s="1077">
        <v>6.582484141685914E-7</v>
      </c>
      <c r="CC67" s="1078">
        <v>1</v>
      </c>
      <c r="CD67" s="1079">
        <v>1.2164594125584303</v>
      </c>
      <c r="CE67" s="1073" t="s">
        <v>3589</v>
      </c>
      <c r="CF67" s="1077">
        <v>9.0275647341840374E-11</v>
      </c>
      <c r="CG67" s="1078">
        <v>1</v>
      </c>
      <c r="CH67" s="1079">
        <v>1.2164594125584303</v>
      </c>
      <c r="CI67" s="1073" t="s">
        <v>3589</v>
      </c>
      <c r="CJ67" s="1356" t="s">
        <v>1541</v>
      </c>
      <c r="CK67" s="1356" t="s">
        <v>141</v>
      </c>
      <c r="CL67" s="1357">
        <v>3</v>
      </c>
      <c r="CM67" s="1357">
        <v>0.18</v>
      </c>
      <c r="CN67" s="1358">
        <v>16.666666666666668</v>
      </c>
      <c r="CO67" s="1041" t="s">
        <v>1936</v>
      </c>
      <c r="CP67" s="1094">
        <v>2</v>
      </c>
      <c r="CQ67" s="1094">
        <v>2</v>
      </c>
      <c r="CR67" s="1094">
        <v>1</v>
      </c>
      <c r="CS67" s="1094">
        <v>1</v>
      </c>
      <c r="CT67" s="1094">
        <v>1</v>
      </c>
      <c r="CU67" s="1094">
        <v>3</v>
      </c>
      <c r="CV67" s="1089">
        <v>9</v>
      </c>
      <c r="CW67" s="1089">
        <v>1.2</v>
      </c>
      <c r="CX67" s="1093">
        <v>1.0744244531716256</v>
      </c>
      <c r="CY67" s="1093">
        <v>1.2164594125584303</v>
      </c>
      <c r="CZ67" s="1093" t="s">
        <v>2963</v>
      </c>
      <c r="DA67" s="1095">
        <v>1.05</v>
      </c>
      <c r="DB67" s="1095">
        <v>1.02</v>
      </c>
      <c r="DC67" s="1095">
        <v>1</v>
      </c>
      <c r="DD67" s="1095">
        <v>1</v>
      </c>
      <c r="DE67" s="1095">
        <v>1</v>
      </c>
      <c r="DF67" s="1095">
        <v>1.05</v>
      </c>
      <c r="DH67" s="1351">
        <v>4.7890987480133226E-3</v>
      </c>
      <c r="DI67" s="1352">
        <v>1423.0382293762575</v>
      </c>
    </row>
    <row r="68" spans="1:113" ht="24">
      <c r="A68" s="1045">
        <v>32076</v>
      </c>
      <c r="B68" s="1059" t="s">
        <v>469</v>
      </c>
      <c r="C68" s="1060"/>
      <c r="D68" s="1071" t="s">
        <v>470</v>
      </c>
      <c r="E68" s="1072" t="s">
        <v>352</v>
      </c>
      <c r="F68" s="1073" t="s">
        <v>55</v>
      </c>
      <c r="G68" s="1074" t="s">
        <v>336</v>
      </c>
      <c r="H68" s="1075" t="s">
        <v>352</v>
      </c>
      <c r="I68" s="1075" t="s">
        <v>352</v>
      </c>
      <c r="J68" s="1076">
        <v>1</v>
      </c>
      <c r="K68" s="1074" t="s">
        <v>466</v>
      </c>
      <c r="L68" s="1077">
        <v>3.2037501514043205E-9</v>
      </c>
      <c r="M68" s="1078">
        <v>1</v>
      </c>
      <c r="N68" s="1079">
        <v>1.2164594125584303</v>
      </c>
      <c r="O68" s="1073" t="s">
        <v>3589</v>
      </c>
      <c r="P68" s="1077">
        <v>1.3432460624775572E-8</v>
      </c>
      <c r="Q68" s="1078">
        <v>1</v>
      </c>
      <c r="R68" s="1079">
        <v>1.2164594125584303</v>
      </c>
      <c r="S68" s="1073" t="s">
        <v>3589</v>
      </c>
      <c r="T68" s="1077">
        <v>9.8054057171569512E-9</v>
      </c>
      <c r="U68" s="1078">
        <v>1</v>
      </c>
      <c r="V68" s="1079">
        <v>1.2164594125584303</v>
      </c>
      <c r="W68" s="1073" t="s">
        <v>3589</v>
      </c>
      <c r="X68" s="1077">
        <v>1.1207121586252835E-8</v>
      </c>
      <c r="Y68" s="1078">
        <v>1</v>
      </c>
      <c r="Z68" s="1079">
        <v>1.2164594125584303</v>
      </c>
      <c r="AA68" s="1073" t="s">
        <v>3589</v>
      </c>
      <c r="AB68" s="1077">
        <v>1.6649504739227233E-8</v>
      </c>
      <c r="AC68" s="1078">
        <v>1</v>
      </c>
      <c r="AD68" s="1079">
        <v>1.2164594125584303</v>
      </c>
      <c r="AE68" s="1073" t="s">
        <v>3589</v>
      </c>
      <c r="AF68" s="1077">
        <v>9.166552740997422E-9</v>
      </c>
      <c r="AG68" s="1078">
        <v>1</v>
      </c>
      <c r="AH68" s="1079">
        <v>1.2164594125584303</v>
      </c>
      <c r="AI68" s="1073" t="s">
        <v>3589</v>
      </c>
      <c r="AJ68" s="1077">
        <v>1.1992499604969416E-8</v>
      </c>
      <c r="AK68" s="1078">
        <v>1</v>
      </c>
      <c r="AL68" s="1079">
        <v>1.2164594125584303</v>
      </c>
      <c r="AM68" s="1073" t="s">
        <v>3589</v>
      </c>
      <c r="AN68" s="1077">
        <v>6.9974686549705343E-9</v>
      </c>
      <c r="AO68" s="1078">
        <v>1</v>
      </c>
      <c r="AP68" s="1079">
        <v>1.2164594125584303</v>
      </c>
      <c r="AQ68" s="1073" t="s">
        <v>3589</v>
      </c>
      <c r="AR68" s="1077">
        <v>8.4889706243344936E-9</v>
      </c>
      <c r="AS68" s="1078">
        <v>1</v>
      </c>
      <c r="AT68" s="1079">
        <v>1.2164594125584303</v>
      </c>
      <c r="AU68" s="1073" t="s">
        <v>3589</v>
      </c>
      <c r="AV68" s="1077">
        <v>1.1627073509159569E-8</v>
      </c>
      <c r="AW68" s="1078">
        <v>1</v>
      </c>
      <c r="AX68" s="1079">
        <v>1.2164594125584303</v>
      </c>
      <c r="AY68" s="1073" t="s">
        <v>3589</v>
      </c>
      <c r="AZ68" s="1077">
        <v>4.8035155799607736E-9</v>
      </c>
      <c r="BA68" s="1078">
        <v>1</v>
      </c>
      <c r="BB68" s="1079">
        <v>1.2164594125584303</v>
      </c>
      <c r="BC68" s="1073" t="s">
        <v>3589</v>
      </c>
      <c r="BD68" s="1077">
        <v>1.0196643850509848E-8</v>
      </c>
      <c r="BE68" s="1078">
        <v>1</v>
      </c>
      <c r="BF68" s="1079">
        <v>1.2164594125584303</v>
      </c>
      <c r="BG68" s="1073" t="s">
        <v>3589</v>
      </c>
      <c r="BH68" s="1077">
        <v>8.2745595697998905E-9</v>
      </c>
      <c r="BI68" s="1078">
        <v>1</v>
      </c>
      <c r="BJ68" s="1079">
        <v>1.2164594125584303</v>
      </c>
      <c r="BK68" s="1073" t="s">
        <v>3589</v>
      </c>
      <c r="BL68" s="1077">
        <v>1.7826894920242389E-8</v>
      </c>
      <c r="BM68" s="1078">
        <v>1</v>
      </c>
      <c r="BN68" s="1079">
        <v>1.2164594125584303</v>
      </c>
      <c r="BO68" s="1073" t="s">
        <v>3589</v>
      </c>
      <c r="BP68" s="1077">
        <v>3.5971214885713808E-9</v>
      </c>
      <c r="BQ68" s="1078">
        <v>1</v>
      </c>
      <c r="BR68" s="1079">
        <v>1.2164594125584303</v>
      </c>
      <c r="BS68" s="1073" t="s">
        <v>3589</v>
      </c>
      <c r="BT68" s="1077">
        <v>6.2029085708964126E-10</v>
      </c>
      <c r="BU68" s="1078">
        <v>1</v>
      </c>
      <c r="BV68" s="1079">
        <v>1.2164594125584303</v>
      </c>
      <c r="BW68" s="1073" t="s">
        <v>3589</v>
      </c>
      <c r="BX68" s="1077">
        <v>1.5360055315164771E-8</v>
      </c>
      <c r="BY68" s="1078">
        <v>1</v>
      </c>
      <c r="BZ68" s="1079">
        <v>1.2164594125584303</v>
      </c>
      <c r="CA68" s="1073" t="s">
        <v>3589</v>
      </c>
      <c r="CB68" s="1077">
        <v>1.0919191587529337E-8</v>
      </c>
      <c r="CC68" s="1078">
        <v>1</v>
      </c>
      <c r="CD68" s="1079">
        <v>1.2164594125584303</v>
      </c>
      <c r="CE68" s="1073" t="s">
        <v>3589</v>
      </c>
      <c r="CF68" s="1077">
        <v>1.4975153267309211E-12</v>
      </c>
      <c r="CG68" s="1078">
        <v>1</v>
      </c>
      <c r="CH68" s="1079">
        <v>1.2164594125584303</v>
      </c>
      <c r="CI68" s="1073" t="s">
        <v>3589</v>
      </c>
      <c r="CJ68" s="1356" t="s">
        <v>1541</v>
      </c>
      <c r="CK68" s="1356" t="s">
        <v>399</v>
      </c>
      <c r="CL68" s="1357">
        <v>3</v>
      </c>
      <c r="CM68" s="1357">
        <v>0.18</v>
      </c>
      <c r="CN68" s="1358">
        <v>16.666666666666668</v>
      </c>
      <c r="CO68" s="1041" t="s">
        <v>1936</v>
      </c>
      <c r="CP68" s="1094">
        <v>2</v>
      </c>
      <c r="CQ68" s="1094">
        <v>2</v>
      </c>
      <c r="CR68" s="1094">
        <v>1</v>
      </c>
      <c r="CS68" s="1094">
        <v>1</v>
      </c>
      <c r="CT68" s="1094">
        <v>1</v>
      </c>
      <c r="CU68" s="1094">
        <v>3</v>
      </c>
      <c r="CV68" s="1089">
        <v>9</v>
      </c>
      <c r="CW68" s="1089">
        <v>1.2</v>
      </c>
      <c r="CX68" s="1093">
        <v>1.0744244531716256</v>
      </c>
      <c r="CY68" s="1093">
        <v>1.2164594125584303</v>
      </c>
      <c r="CZ68" s="1093" t="s">
        <v>2963</v>
      </c>
      <c r="DA68" s="1095">
        <v>1.05</v>
      </c>
      <c r="DB68" s="1095">
        <v>1.02</v>
      </c>
      <c r="DC68" s="1095">
        <v>1</v>
      </c>
      <c r="DD68" s="1095">
        <v>1</v>
      </c>
      <c r="DE68" s="1095">
        <v>1</v>
      </c>
      <c r="DF68" s="1095">
        <v>1.05</v>
      </c>
      <c r="DH68" s="1351">
        <v>7.9442784267401187E-5</v>
      </c>
      <c r="DI68" s="1352">
        <v>1423.0382293762575</v>
      </c>
    </row>
    <row r="69" spans="1:113" ht="24">
      <c r="A69" s="1045" t="s">
        <v>1477</v>
      </c>
      <c r="B69" s="1059" t="s">
        <v>469</v>
      </c>
      <c r="C69" s="1060"/>
      <c r="D69" s="1071" t="s">
        <v>470</v>
      </c>
      <c r="E69" s="1072" t="s">
        <v>352</v>
      </c>
      <c r="F69" s="1073" t="s">
        <v>1476</v>
      </c>
      <c r="G69" s="1074" t="s">
        <v>336</v>
      </c>
      <c r="H69" s="1075" t="s">
        <v>352</v>
      </c>
      <c r="I69" s="1075" t="s">
        <v>352</v>
      </c>
      <c r="J69" s="1076">
        <v>1</v>
      </c>
      <c r="K69" s="1074" t="s">
        <v>466</v>
      </c>
      <c r="L69" s="1077">
        <v>1.0560053383667319E-7</v>
      </c>
      <c r="M69" s="1078">
        <v>1</v>
      </c>
      <c r="N69" s="1079">
        <v>1.2164594125584303</v>
      </c>
      <c r="O69" s="1073" t="s">
        <v>3589</v>
      </c>
      <c r="P69" s="1077">
        <v>2.2387434374625949E-7</v>
      </c>
      <c r="Q69" s="1078">
        <v>1</v>
      </c>
      <c r="R69" s="1079">
        <v>1.2164594125584303</v>
      </c>
      <c r="S69" s="1073" t="s">
        <v>3589</v>
      </c>
      <c r="T69" s="1077">
        <v>1.634234286192825E-7</v>
      </c>
      <c r="U69" s="1078">
        <v>1</v>
      </c>
      <c r="V69" s="1079">
        <v>1.2164594125584303</v>
      </c>
      <c r="W69" s="1073" t="s">
        <v>3589</v>
      </c>
      <c r="X69" s="1077">
        <v>1.867853597708806E-7</v>
      </c>
      <c r="Y69" s="1078">
        <v>1</v>
      </c>
      <c r="Z69" s="1079">
        <v>1.2164594125584303</v>
      </c>
      <c r="AA69" s="1073" t="s">
        <v>3589</v>
      </c>
      <c r="AB69" s="1077">
        <v>2.7749174565378721E-7</v>
      </c>
      <c r="AC69" s="1078">
        <v>1</v>
      </c>
      <c r="AD69" s="1079">
        <v>1.2164594125584303</v>
      </c>
      <c r="AE69" s="1073" t="s">
        <v>3589</v>
      </c>
      <c r="AF69" s="1077">
        <v>1.5277587901662371E-7</v>
      </c>
      <c r="AG69" s="1078">
        <v>1</v>
      </c>
      <c r="AH69" s="1079">
        <v>1.2164594125584303</v>
      </c>
      <c r="AI69" s="1073" t="s">
        <v>3589</v>
      </c>
      <c r="AJ69" s="1077">
        <v>1.9987499341615693E-7</v>
      </c>
      <c r="AK69" s="1078">
        <v>1</v>
      </c>
      <c r="AL69" s="1079">
        <v>1.2164594125584303</v>
      </c>
      <c r="AM69" s="1073" t="s">
        <v>3589</v>
      </c>
      <c r="AN69" s="1077">
        <v>1.1662447758284222E-7</v>
      </c>
      <c r="AO69" s="1078">
        <v>1</v>
      </c>
      <c r="AP69" s="1079">
        <v>1.2164594125584303</v>
      </c>
      <c r="AQ69" s="1073" t="s">
        <v>3589</v>
      </c>
      <c r="AR69" s="1077">
        <v>1.4148284373890822E-7</v>
      </c>
      <c r="AS69" s="1078">
        <v>1</v>
      </c>
      <c r="AT69" s="1079">
        <v>1.2164594125584303</v>
      </c>
      <c r="AU69" s="1073" t="s">
        <v>3589</v>
      </c>
      <c r="AV69" s="1077">
        <v>1.9378455848599277E-7</v>
      </c>
      <c r="AW69" s="1078">
        <v>1</v>
      </c>
      <c r="AX69" s="1079">
        <v>1.2164594125584303</v>
      </c>
      <c r="AY69" s="1073" t="s">
        <v>3589</v>
      </c>
      <c r="AZ69" s="1077">
        <v>8.0058592999346231E-8</v>
      </c>
      <c r="BA69" s="1078">
        <v>1</v>
      </c>
      <c r="BB69" s="1079">
        <v>1.2164594125584303</v>
      </c>
      <c r="BC69" s="1073" t="s">
        <v>3589</v>
      </c>
      <c r="BD69" s="1077">
        <v>1.6994406417516411E-7</v>
      </c>
      <c r="BE69" s="1078">
        <v>1</v>
      </c>
      <c r="BF69" s="1079">
        <v>1.2164594125584303</v>
      </c>
      <c r="BG69" s="1073" t="s">
        <v>3589</v>
      </c>
      <c r="BH69" s="1077">
        <v>1.379093261633315E-7</v>
      </c>
      <c r="BI69" s="1078">
        <v>1</v>
      </c>
      <c r="BJ69" s="1079">
        <v>1.2164594125584303</v>
      </c>
      <c r="BK69" s="1073" t="s">
        <v>3589</v>
      </c>
      <c r="BL69" s="1077">
        <v>2.9711491533737315E-7</v>
      </c>
      <c r="BM69" s="1078">
        <v>1</v>
      </c>
      <c r="BN69" s="1079">
        <v>1.2164594125584303</v>
      </c>
      <c r="BO69" s="1073" t="s">
        <v>3589</v>
      </c>
      <c r="BP69" s="1077">
        <v>5.995202480952302E-8</v>
      </c>
      <c r="BQ69" s="1078">
        <v>1</v>
      </c>
      <c r="BR69" s="1079">
        <v>1.2164594125584303</v>
      </c>
      <c r="BS69" s="1073" t="s">
        <v>3589</v>
      </c>
      <c r="BT69" s="1077">
        <v>1.0338180951494021E-8</v>
      </c>
      <c r="BU69" s="1078">
        <v>1</v>
      </c>
      <c r="BV69" s="1079">
        <v>1.2164594125584303</v>
      </c>
      <c r="BW69" s="1073" t="s">
        <v>3589</v>
      </c>
      <c r="BX69" s="1077">
        <v>2.5600092191941283E-7</v>
      </c>
      <c r="BY69" s="1078">
        <v>1</v>
      </c>
      <c r="BZ69" s="1079">
        <v>1.2164594125584303</v>
      </c>
      <c r="CA69" s="1073" t="s">
        <v>3589</v>
      </c>
      <c r="CB69" s="1077">
        <v>1.8198652645882226E-7</v>
      </c>
      <c r="CC69" s="1078">
        <v>1</v>
      </c>
      <c r="CD69" s="1079">
        <v>1.2164594125584303</v>
      </c>
      <c r="CE69" s="1073" t="s">
        <v>3589</v>
      </c>
      <c r="CF69" s="1077">
        <v>2.4958588778848685E-11</v>
      </c>
      <c r="CG69" s="1078">
        <v>1</v>
      </c>
      <c r="CH69" s="1079">
        <v>1.2164594125584303</v>
      </c>
      <c r="CI69" s="1073" t="s">
        <v>3589</v>
      </c>
      <c r="CJ69" s="1356" t="s">
        <v>1541</v>
      </c>
      <c r="CK69" s="1356" t="s">
        <v>399</v>
      </c>
      <c r="CL69" s="1357">
        <v>3</v>
      </c>
      <c r="CM69" s="1357">
        <v>0.18</v>
      </c>
      <c r="CN69" s="1358">
        <v>16.666666666666668</v>
      </c>
      <c r="CO69" s="1041" t="s">
        <v>1936</v>
      </c>
      <c r="CP69" s="1094">
        <v>2</v>
      </c>
      <c r="CQ69" s="1094">
        <v>2</v>
      </c>
      <c r="CR69" s="1094">
        <v>1</v>
      </c>
      <c r="CS69" s="1094">
        <v>1</v>
      </c>
      <c r="CT69" s="1094">
        <v>1</v>
      </c>
      <c r="CU69" s="1094">
        <v>3</v>
      </c>
      <c r="CV69" s="1089">
        <v>9</v>
      </c>
      <c r="CW69" s="1089">
        <v>1.2</v>
      </c>
      <c r="CX69" s="1093">
        <v>1.0744244531716256</v>
      </c>
      <c r="CY69" s="1093">
        <v>1.2164594125584303</v>
      </c>
      <c r="CZ69" s="1093" t="s">
        <v>2963</v>
      </c>
      <c r="DA69" s="1095">
        <v>1.05</v>
      </c>
      <c r="DB69" s="1095">
        <v>1.02</v>
      </c>
      <c r="DC69" s="1095">
        <v>1</v>
      </c>
      <c r="DD69" s="1095">
        <v>1</v>
      </c>
      <c r="DE69" s="1095">
        <v>1</v>
      </c>
      <c r="DF69" s="1095">
        <v>1.05</v>
      </c>
      <c r="DH69" s="1351">
        <v>1.3240464044566864E-3</v>
      </c>
      <c r="DI69" s="1352">
        <v>1423.0382293762575</v>
      </c>
    </row>
    <row r="70" spans="1:113" ht="24">
      <c r="A70" s="1045">
        <v>32080</v>
      </c>
      <c r="B70" s="1059" t="s">
        <v>469</v>
      </c>
      <c r="C70" s="1060"/>
      <c r="D70" s="1071" t="s">
        <v>470</v>
      </c>
      <c r="E70" s="1072" t="s">
        <v>352</v>
      </c>
      <c r="F70" s="1073" t="s">
        <v>54</v>
      </c>
      <c r="G70" s="1074" t="s">
        <v>336</v>
      </c>
      <c r="H70" s="1075" t="s">
        <v>352</v>
      </c>
      <c r="I70" s="1075" t="s">
        <v>352</v>
      </c>
      <c r="J70" s="1076">
        <v>1</v>
      </c>
      <c r="K70" s="1074" t="s">
        <v>466</v>
      </c>
      <c r="L70" s="1077">
        <v>8.723522360420831E-8</v>
      </c>
      <c r="M70" s="1078">
        <v>1</v>
      </c>
      <c r="N70" s="1079">
        <v>1.2164594125584303</v>
      </c>
      <c r="O70" s="1073" t="s">
        <v>3589</v>
      </c>
      <c r="P70" s="1077">
        <v>1.8493967526864915E-7</v>
      </c>
      <c r="Q70" s="1078">
        <v>1</v>
      </c>
      <c r="R70" s="1079">
        <v>1.2164594125584303</v>
      </c>
      <c r="S70" s="1073" t="s">
        <v>3589</v>
      </c>
      <c r="T70" s="1077">
        <v>1.3500196277245077E-7</v>
      </c>
      <c r="U70" s="1078">
        <v>1</v>
      </c>
      <c r="V70" s="1079">
        <v>1.2164594125584303</v>
      </c>
      <c r="W70" s="1073" t="s">
        <v>3589</v>
      </c>
      <c r="X70" s="1077">
        <v>1.5430094937594485E-7</v>
      </c>
      <c r="Y70" s="1078">
        <v>1</v>
      </c>
      <c r="Z70" s="1079">
        <v>1.2164594125584303</v>
      </c>
      <c r="AA70" s="1073" t="s">
        <v>3589</v>
      </c>
      <c r="AB70" s="1077">
        <v>2.2923231162704159E-7</v>
      </c>
      <c r="AC70" s="1078">
        <v>1</v>
      </c>
      <c r="AD70" s="1079">
        <v>1.2164594125584303</v>
      </c>
      <c r="AE70" s="1073" t="s">
        <v>3589</v>
      </c>
      <c r="AF70" s="1077">
        <v>1.2620616092677611E-7</v>
      </c>
      <c r="AG70" s="1078">
        <v>1</v>
      </c>
      <c r="AH70" s="1079">
        <v>1.2164594125584303</v>
      </c>
      <c r="AI70" s="1073" t="s">
        <v>3589</v>
      </c>
      <c r="AJ70" s="1077">
        <v>1.6511412499595572E-7</v>
      </c>
      <c r="AK70" s="1078">
        <v>1</v>
      </c>
      <c r="AL70" s="1079">
        <v>1.2164594125584303</v>
      </c>
      <c r="AM70" s="1073" t="s">
        <v>3589</v>
      </c>
      <c r="AN70" s="1077">
        <v>9.6341959742347921E-8</v>
      </c>
      <c r="AO70" s="1078">
        <v>1</v>
      </c>
      <c r="AP70" s="1079">
        <v>1.2164594125584303</v>
      </c>
      <c r="AQ70" s="1073" t="s">
        <v>3589</v>
      </c>
      <c r="AR70" s="1077">
        <v>1.1687713178431548E-7</v>
      </c>
      <c r="AS70" s="1078">
        <v>1</v>
      </c>
      <c r="AT70" s="1079">
        <v>1.2164594125584303</v>
      </c>
      <c r="AU70" s="1073" t="s">
        <v>3589</v>
      </c>
      <c r="AV70" s="1077">
        <v>1.6008289614060274E-7</v>
      </c>
      <c r="AW70" s="1078">
        <v>1</v>
      </c>
      <c r="AX70" s="1079">
        <v>1.2164594125584303</v>
      </c>
      <c r="AY70" s="1073" t="s">
        <v>3589</v>
      </c>
      <c r="AZ70" s="1077">
        <v>6.6135359434242539E-8</v>
      </c>
      <c r="BA70" s="1078">
        <v>1</v>
      </c>
      <c r="BB70" s="1079">
        <v>1.2164594125584303</v>
      </c>
      <c r="BC70" s="1073" t="s">
        <v>3589</v>
      </c>
      <c r="BD70" s="1077">
        <v>1.4038857475339644E-7</v>
      </c>
      <c r="BE70" s="1078">
        <v>1</v>
      </c>
      <c r="BF70" s="1079">
        <v>1.2164594125584303</v>
      </c>
      <c r="BG70" s="1073" t="s">
        <v>3589</v>
      </c>
      <c r="BH70" s="1077">
        <v>1.1392509552623037E-7</v>
      </c>
      <c r="BI70" s="1078">
        <v>1</v>
      </c>
      <c r="BJ70" s="1079">
        <v>1.2164594125584303</v>
      </c>
      <c r="BK70" s="1073" t="s">
        <v>3589</v>
      </c>
      <c r="BL70" s="1077">
        <v>2.454427561482648E-7</v>
      </c>
      <c r="BM70" s="1078">
        <v>1</v>
      </c>
      <c r="BN70" s="1079">
        <v>1.2164594125584303</v>
      </c>
      <c r="BO70" s="1073" t="s">
        <v>3589</v>
      </c>
      <c r="BP70" s="1077">
        <v>4.9525585712214663E-8</v>
      </c>
      <c r="BQ70" s="1078">
        <v>1</v>
      </c>
      <c r="BR70" s="1079">
        <v>1.2164594125584303</v>
      </c>
      <c r="BS70" s="1073" t="s">
        <v>3589</v>
      </c>
      <c r="BT70" s="1077">
        <v>8.5402364381907138E-9</v>
      </c>
      <c r="BU70" s="1078">
        <v>1</v>
      </c>
      <c r="BV70" s="1079">
        <v>1.2164594125584303</v>
      </c>
      <c r="BW70" s="1073" t="s">
        <v>3589</v>
      </c>
      <c r="BX70" s="1077">
        <v>2.1147902245516714E-7</v>
      </c>
      <c r="BY70" s="1078">
        <v>1</v>
      </c>
      <c r="BZ70" s="1079">
        <v>1.2164594125584303</v>
      </c>
      <c r="CA70" s="1073" t="s">
        <v>3589</v>
      </c>
      <c r="CB70" s="1077">
        <v>1.5033669577033145E-7</v>
      </c>
      <c r="CC70" s="1078">
        <v>1</v>
      </c>
      <c r="CD70" s="1079">
        <v>1.2164594125584303</v>
      </c>
      <c r="CE70" s="1073" t="s">
        <v>3589</v>
      </c>
      <c r="CF70" s="1077">
        <v>2.0617964643396742E-11</v>
      </c>
      <c r="CG70" s="1078">
        <v>1</v>
      </c>
      <c r="CH70" s="1079">
        <v>1.2164594125584303</v>
      </c>
      <c r="CI70" s="1073" t="s">
        <v>3589</v>
      </c>
      <c r="CJ70" s="1356" t="s">
        <v>1541</v>
      </c>
      <c r="CK70" s="1356" t="s">
        <v>398</v>
      </c>
      <c r="CL70" s="1357">
        <v>3</v>
      </c>
      <c r="CM70" s="1357">
        <v>0.16</v>
      </c>
      <c r="CN70" s="1358">
        <v>18.75</v>
      </c>
      <c r="CO70" s="1041" t="s">
        <v>1936</v>
      </c>
      <c r="CP70" s="1094">
        <v>2</v>
      </c>
      <c r="CQ70" s="1094">
        <v>2</v>
      </c>
      <c r="CR70" s="1094">
        <v>1</v>
      </c>
      <c r="CS70" s="1094">
        <v>1</v>
      </c>
      <c r="CT70" s="1094">
        <v>1</v>
      </c>
      <c r="CU70" s="1094">
        <v>3</v>
      </c>
      <c r="CV70" s="1089">
        <v>9</v>
      </c>
      <c r="CW70" s="1089">
        <v>1.2</v>
      </c>
      <c r="CX70" s="1093">
        <v>1.0744244531716256</v>
      </c>
      <c r="CY70" s="1093">
        <v>1.2164594125584303</v>
      </c>
      <c r="CZ70" s="1093" t="s">
        <v>2963</v>
      </c>
      <c r="DA70" s="1095">
        <v>1.05</v>
      </c>
      <c r="DB70" s="1095">
        <v>1.02</v>
      </c>
      <c r="DC70" s="1095">
        <v>1</v>
      </c>
      <c r="DD70" s="1095">
        <v>1</v>
      </c>
      <c r="DE70" s="1095">
        <v>1</v>
      </c>
      <c r="DF70" s="1095">
        <v>1.05</v>
      </c>
      <c r="DH70" s="1351">
        <v>1.0937774645511757E-3</v>
      </c>
      <c r="DI70" s="1352">
        <v>1423.0382293762573</v>
      </c>
    </row>
    <row r="71" spans="1:113" ht="24">
      <c r="A71" s="1045" t="s">
        <v>1777</v>
      </c>
      <c r="B71" s="1059" t="s">
        <v>469</v>
      </c>
      <c r="C71" s="1060"/>
      <c r="D71" s="1071" t="s">
        <v>470</v>
      </c>
      <c r="E71" s="1072" t="s">
        <v>352</v>
      </c>
      <c r="F71" s="1073" t="s">
        <v>1556</v>
      </c>
      <c r="G71" s="1074" t="s">
        <v>336</v>
      </c>
      <c r="H71" s="1075" t="s">
        <v>352</v>
      </c>
      <c r="I71" s="1075" t="s">
        <v>352</v>
      </c>
      <c r="J71" s="1076">
        <v>1</v>
      </c>
      <c r="K71" s="1074" t="s">
        <v>466</v>
      </c>
      <c r="L71" s="1077">
        <v>2.646576212029656E-9</v>
      </c>
      <c r="M71" s="1078">
        <v>1</v>
      </c>
      <c r="N71" s="1079">
        <v>1.2164594125584303</v>
      </c>
      <c r="O71" s="1073" t="s">
        <v>3589</v>
      </c>
      <c r="P71" s="1077">
        <v>1.1096380516118949E-8</v>
      </c>
      <c r="Q71" s="1078">
        <v>1</v>
      </c>
      <c r="R71" s="1079">
        <v>1.2164594125584303</v>
      </c>
      <c r="S71" s="1073" t="s">
        <v>3589</v>
      </c>
      <c r="T71" s="1077">
        <v>8.1001177663470444E-9</v>
      </c>
      <c r="U71" s="1078">
        <v>1</v>
      </c>
      <c r="V71" s="1079">
        <v>1.2164594125584303</v>
      </c>
      <c r="W71" s="1073" t="s">
        <v>3589</v>
      </c>
      <c r="X71" s="1077">
        <v>9.2580569625566911E-9</v>
      </c>
      <c r="Y71" s="1078">
        <v>1</v>
      </c>
      <c r="Z71" s="1079">
        <v>1.2164594125584303</v>
      </c>
      <c r="AA71" s="1073" t="s">
        <v>3589</v>
      </c>
      <c r="AB71" s="1077">
        <v>1.3753938697622493E-8</v>
      </c>
      <c r="AC71" s="1078">
        <v>1</v>
      </c>
      <c r="AD71" s="1079">
        <v>1.2164594125584303</v>
      </c>
      <c r="AE71" s="1073" t="s">
        <v>3589</v>
      </c>
      <c r="AF71" s="1077">
        <v>7.5723696556065651E-9</v>
      </c>
      <c r="AG71" s="1078">
        <v>1</v>
      </c>
      <c r="AH71" s="1079">
        <v>1.2164594125584303</v>
      </c>
      <c r="AI71" s="1073" t="s">
        <v>3589</v>
      </c>
      <c r="AJ71" s="1077">
        <v>9.9068474997573416E-9</v>
      </c>
      <c r="AK71" s="1078">
        <v>1</v>
      </c>
      <c r="AL71" s="1079">
        <v>1.2164594125584303</v>
      </c>
      <c r="AM71" s="1073" t="s">
        <v>3589</v>
      </c>
      <c r="AN71" s="1077">
        <v>5.7805175845408743E-9</v>
      </c>
      <c r="AO71" s="1078">
        <v>1</v>
      </c>
      <c r="AP71" s="1079">
        <v>1.2164594125584303</v>
      </c>
      <c r="AQ71" s="1073" t="s">
        <v>3589</v>
      </c>
      <c r="AR71" s="1077">
        <v>7.0126279070589287E-9</v>
      </c>
      <c r="AS71" s="1078">
        <v>1</v>
      </c>
      <c r="AT71" s="1079">
        <v>1.2164594125584303</v>
      </c>
      <c r="AU71" s="1073" t="s">
        <v>3589</v>
      </c>
      <c r="AV71" s="1077">
        <v>9.6049737684361632E-9</v>
      </c>
      <c r="AW71" s="1078">
        <v>1</v>
      </c>
      <c r="AX71" s="1079">
        <v>1.2164594125584303</v>
      </c>
      <c r="AY71" s="1073" t="s">
        <v>3589</v>
      </c>
      <c r="AZ71" s="1077">
        <v>3.9681215660545519E-9</v>
      </c>
      <c r="BA71" s="1078">
        <v>1</v>
      </c>
      <c r="BB71" s="1079">
        <v>1.2164594125584303</v>
      </c>
      <c r="BC71" s="1073" t="s">
        <v>3589</v>
      </c>
      <c r="BD71" s="1077">
        <v>8.423314485203785E-9</v>
      </c>
      <c r="BE71" s="1078">
        <v>1</v>
      </c>
      <c r="BF71" s="1079">
        <v>1.2164594125584303</v>
      </c>
      <c r="BG71" s="1073" t="s">
        <v>3589</v>
      </c>
      <c r="BH71" s="1077">
        <v>6.8355057315738219E-9</v>
      </c>
      <c r="BI71" s="1078">
        <v>1</v>
      </c>
      <c r="BJ71" s="1079">
        <v>1.2164594125584303</v>
      </c>
      <c r="BK71" s="1073" t="s">
        <v>3589</v>
      </c>
      <c r="BL71" s="1077">
        <v>1.4726565368895885E-8</v>
      </c>
      <c r="BM71" s="1078">
        <v>1</v>
      </c>
      <c r="BN71" s="1079">
        <v>1.2164594125584303</v>
      </c>
      <c r="BO71" s="1073" t="s">
        <v>3589</v>
      </c>
      <c r="BP71" s="1077">
        <v>2.9715351427328795E-9</v>
      </c>
      <c r="BQ71" s="1078">
        <v>1</v>
      </c>
      <c r="BR71" s="1079">
        <v>1.2164594125584303</v>
      </c>
      <c r="BS71" s="1073" t="s">
        <v>3589</v>
      </c>
      <c r="BT71" s="1077">
        <v>5.1241418629144279E-10</v>
      </c>
      <c r="BU71" s="1078">
        <v>1</v>
      </c>
      <c r="BV71" s="1079">
        <v>1.2164594125584303</v>
      </c>
      <c r="BW71" s="1073" t="s">
        <v>3589</v>
      </c>
      <c r="BX71" s="1077">
        <v>1.2688741347310027E-8</v>
      </c>
      <c r="BY71" s="1078">
        <v>1</v>
      </c>
      <c r="BZ71" s="1079">
        <v>1.2164594125584303</v>
      </c>
      <c r="CA71" s="1073" t="s">
        <v>3589</v>
      </c>
      <c r="CB71" s="1077">
        <v>9.0202017462198852E-9</v>
      </c>
      <c r="CC71" s="1078">
        <v>1</v>
      </c>
      <c r="CD71" s="1079">
        <v>1.2164594125584303</v>
      </c>
      <c r="CE71" s="1073" t="s">
        <v>3589</v>
      </c>
      <c r="CF71" s="1077">
        <v>1.2370778786038042E-12</v>
      </c>
      <c r="CG71" s="1078">
        <v>1</v>
      </c>
      <c r="CH71" s="1079">
        <v>1.2164594125584303</v>
      </c>
      <c r="CI71" s="1073" t="s">
        <v>3589</v>
      </c>
      <c r="CJ71" s="1356" t="s">
        <v>1541</v>
      </c>
      <c r="CK71" s="1356" t="s">
        <v>398</v>
      </c>
      <c r="CL71" s="1357">
        <v>3</v>
      </c>
      <c r="CM71" s="1357">
        <v>0.16</v>
      </c>
      <c r="CN71" s="1358">
        <v>18.75</v>
      </c>
      <c r="CO71" s="1041" t="s">
        <v>1936</v>
      </c>
      <c r="CP71" s="1094">
        <v>2</v>
      </c>
      <c r="CQ71" s="1094">
        <v>2</v>
      </c>
      <c r="CR71" s="1094">
        <v>1</v>
      </c>
      <c r="CS71" s="1094">
        <v>1</v>
      </c>
      <c r="CT71" s="1094">
        <v>1</v>
      </c>
      <c r="CU71" s="1094">
        <v>3</v>
      </c>
      <c r="CV71" s="1089">
        <v>9</v>
      </c>
      <c r="CW71" s="1089">
        <v>1.2</v>
      </c>
      <c r="CX71" s="1093">
        <v>1.0744244531716256</v>
      </c>
      <c r="CY71" s="1093">
        <v>1.2164594125584303</v>
      </c>
      <c r="CZ71" s="1093" t="s">
        <v>2963</v>
      </c>
      <c r="DA71" s="1095">
        <v>1.05</v>
      </c>
      <c r="DB71" s="1095">
        <v>1.02</v>
      </c>
      <c r="DC71" s="1095">
        <v>1</v>
      </c>
      <c r="DD71" s="1095">
        <v>1</v>
      </c>
      <c r="DE71" s="1095">
        <v>1</v>
      </c>
      <c r="DF71" s="1095">
        <v>1.05</v>
      </c>
      <c r="DH71" s="1351">
        <v>6.5626647873070552E-5</v>
      </c>
      <c r="DI71" s="1352">
        <v>1423.0382293762575</v>
      </c>
    </row>
    <row r="72" spans="1:113" ht="24">
      <c r="A72" s="1045" t="s">
        <v>1593</v>
      </c>
      <c r="B72" s="1059" t="s">
        <v>469</v>
      </c>
      <c r="C72" s="1060"/>
      <c r="D72" s="1071" t="s">
        <v>470</v>
      </c>
      <c r="E72" s="1072" t="s">
        <v>352</v>
      </c>
      <c r="F72" s="1073" t="s">
        <v>1774</v>
      </c>
      <c r="G72" s="1074" t="s">
        <v>465</v>
      </c>
      <c r="H72" s="1075" t="s">
        <v>352</v>
      </c>
      <c r="I72" s="1075" t="s">
        <v>352</v>
      </c>
      <c r="J72" s="1076">
        <v>1</v>
      </c>
      <c r="K72" s="1074" t="s">
        <v>466</v>
      </c>
      <c r="L72" s="1077">
        <v>4.1788045453099833E-10</v>
      </c>
      <c r="M72" s="1078">
        <v>1</v>
      </c>
      <c r="N72" s="1079">
        <v>1.2164594125584303</v>
      </c>
      <c r="O72" s="1073" t="s">
        <v>3589</v>
      </c>
      <c r="P72" s="1077">
        <v>1.7520600814924658E-9</v>
      </c>
      <c r="Q72" s="1078">
        <v>1</v>
      </c>
      <c r="R72" s="1079">
        <v>1.2164594125584303</v>
      </c>
      <c r="S72" s="1073" t="s">
        <v>3589</v>
      </c>
      <c r="T72" s="1077">
        <v>1.2789659631074282E-9</v>
      </c>
      <c r="U72" s="1078">
        <v>1</v>
      </c>
      <c r="V72" s="1079">
        <v>1.2164594125584303</v>
      </c>
      <c r="W72" s="1073" t="s">
        <v>3589</v>
      </c>
      <c r="X72" s="1077">
        <v>1.4617984677721092E-9</v>
      </c>
      <c r="Y72" s="1078">
        <v>1</v>
      </c>
      <c r="Z72" s="1079">
        <v>1.2164594125584303</v>
      </c>
      <c r="AA72" s="1073" t="s">
        <v>3589</v>
      </c>
      <c r="AB72" s="1077">
        <v>2.1716745312035518E-9</v>
      </c>
      <c r="AC72" s="1078">
        <v>1</v>
      </c>
      <c r="AD72" s="1079">
        <v>1.2164594125584303</v>
      </c>
      <c r="AE72" s="1073" t="s">
        <v>3589</v>
      </c>
      <c r="AF72" s="1077">
        <v>1.195637314043142E-9</v>
      </c>
      <c r="AG72" s="1078">
        <v>1</v>
      </c>
      <c r="AH72" s="1079">
        <v>1.2164594125584303</v>
      </c>
      <c r="AI72" s="1073" t="s">
        <v>3589</v>
      </c>
      <c r="AJ72" s="1077">
        <v>1.564239078909054E-9</v>
      </c>
      <c r="AK72" s="1078">
        <v>1</v>
      </c>
      <c r="AL72" s="1079">
        <v>1.2164594125584303</v>
      </c>
      <c r="AM72" s="1073" t="s">
        <v>3589</v>
      </c>
      <c r="AN72" s="1077">
        <v>9.1271330282224343E-10</v>
      </c>
      <c r="AO72" s="1078">
        <v>1</v>
      </c>
      <c r="AP72" s="1079">
        <v>1.2164594125584303</v>
      </c>
      <c r="AQ72" s="1073" t="s">
        <v>3589</v>
      </c>
      <c r="AR72" s="1077">
        <v>1.107257037956673E-9</v>
      </c>
      <c r="AS72" s="1078">
        <v>1</v>
      </c>
      <c r="AT72" s="1079">
        <v>1.2164594125584303</v>
      </c>
      <c r="AU72" s="1073" t="s">
        <v>3589</v>
      </c>
      <c r="AV72" s="1077">
        <v>1.5165748055425522E-9</v>
      </c>
      <c r="AW72" s="1078">
        <v>1</v>
      </c>
      <c r="AX72" s="1079">
        <v>1.2164594125584303</v>
      </c>
      <c r="AY72" s="1073" t="s">
        <v>3589</v>
      </c>
      <c r="AZ72" s="1077">
        <v>6.2654551042966618E-10</v>
      </c>
      <c r="BA72" s="1078">
        <v>1</v>
      </c>
      <c r="BB72" s="1079">
        <v>1.2164594125584303</v>
      </c>
      <c r="BC72" s="1073" t="s">
        <v>3589</v>
      </c>
      <c r="BD72" s="1077">
        <v>1.3299970239795452E-9</v>
      </c>
      <c r="BE72" s="1078">
        <v>1</v>
      </c>
      <c r="BF72" s="1079">
        <v>1.2164594125584303</v>
      </c>
      <c r="BG72" s="1073" t="s">
        <v>3589</v>
      </c>
      <c r="BH72" s="1077">
        <v>1.0792903786695509E-9</v>
      </c>
      <c r="BI72" s="1078">
        <v>1</v>
      </c>
      <c r="BJ72" s="1079">
        <v>1.2164594125584303</v>
      </c>
      <c r="BK72" s="1073" t="s">
        <v>3589</v>
      </c>
      <c r="BL72" s="1077">
        <v>2.3252471635098768E-9</v>
      </c>
      <c r="BM72" s="1078">
        <v>1</v>
      </c>
      <c r="BN72" s="1079">
        <v>1.2164594125584303</v>
      </c>
      <c r="BO72" s="1073" t="s">
        <v>3589</v>
      </c>
      <c r="BP72" s="1077">
        <v>4.6918975937887574E-10</v>
      </c>
      <c r="BQ72" s="1078">
        <v>1</v>
      </c>
      <c r="BR72" s="1079">
        <v>1.2164594125584303</v>
      </c>
      <c r="BS72" s="1073" t="s">
        <v>3589</v>
      </c>
      <c r="BT72" s="1077">
        <v>8.090750309864887E-11</v>
      </c>
      <c r="BU72" s="1078">
        <v>1</v>
      </c>
      <c r="BV72" s="1079">
        <v>1.2164594125584303</v>
      </c>
      <c r="BW72" s="1073" t="s">
        <v>3589</v>
      </c>
      <c r="BX72" s="1077">
        <v>2.003485475891057E-9</v>
      </c>
      <c r="BY72" s="1078">
        <v>1</v>
      </c>
      <c r="BZ72" s="1079">
        <v>1.2164594125584303</v>
      </c>
      <c r="CA72" s="1073" t="s">
        <v>3589</v>
      </c>
      <c r="CB72" s="1077">
        <v>1.4242423809820874E-9</v>
      </c>
      <c r="CC72" s="1078">
        <v>1</v>
      </c>
      <c r="CD72" s="1079">
        <v>1.2164594125584303</v>
      </c>
      <c r="CE72" s="1073" t="s">
        <v>3589</v>
      </c>
      <c r="CF72" s="1077">
        <v>1.9532808609533753E-13</v>
      </c>
      <c r="CG72" s="1078">
        <v>1</v>
      </c>
      <c r="CH72" s="1079">
        <v>1.2164594125584303</v>
      </c>
      <c r="CI72" s="1073" t="s">
        <v>3589</v>
      </c>
      <c r="CJ72" s="1356" t="s">
        <v>1541</v>
      </c>
      <c r="CK72" s="1356" t="s">
        <v>1779</v>
      </c>
      <c r="CL72" s="1357">
        <v>3</v>
      </c>
      <c r="CM72" s="1357">
        <v>0.1</v>
      </c>
      <c r="CN72" s="1358">
        <v>30</v>
      </c>
      <c r="CO72" s="1041" t="s">
        <v>1936</v>
      </c>
      <c r="CP72" s="1094">
        <v>2</v>
      </c>
      <c r="CQ72" s="1094">
        <v>2</v>
      </c>
      <c r="CR72" s="1094">
        <v>1</v>
      </c>
      <c r="CS72" s="1094">
        <v>1</v>
      </c>
      <c r="CT72" s="1094">
        <v>1</v>
      </c>
      <c r="CU72" s="1094">
        <v>3</v>
      </c>
      <c r="CV72" s="1089">
        <v>9</v>
      </c>
      <c r="CW72" s="1089">
        <v>1.2</v>
      </c>
      <c r="CX72" s="1093">
        <v>1.0744244531716256</v>
      </c>
      <c r="CY72" s="1093">
        <v>1.2164594125584303</v>
      </c>
      <c r="CZ72" s="1093" t="s">
        <v>2963</v>
      </c>
      <c r="DA72" s="1095">
        <v>1.05</v>
      </c>
      <c r="DB72" s="1095">
        <v>1.02</v>
      </c>
      <c r="DC72" s="1095">
        <v>1</v>
      </c>
      <c r="DD72" s="1095">
        <v>1</v>
      </c>
      <c r="DE72" s="1095">
        <v>1</v>
      </c>
      <c r="DF72" s="1095">
        <v>1.05</v>
      </c>
      <c r="DH72" s="1351">
        <v>1.036210229574798E-5</v>
      </c>
      <c r="DI72" s="1352">
        <v>1423.0382293762573</v>
      </c>
    </row>
    <row r="73" spans="1:113" ht="24">
      <c r="A73" s="1045" t="s">
        <v>1594</v>
      </c>
      <c r="B73" s="1059" t="s">
        <v>469</v>
      </c>
      <c r="C73" s="1060"/>
      <c r="D73" s="1071" t="s">
        <v>470</v>
      </c>
      <c r="E73" s="1072" t="s">
        <v>352</v>
      </c>
      <c r="F73" s="1073" t="s">
        <v>1775</v>
      </c>
      <c r="G73" s="1074" t="s">
        <v>465</v>
      </c>
      <c r="H73" s="1075" t="s">
        <v>352</v>
      </c>
      <c r="I73" s="1075" t="s">
        <v>352</v>
      </c>
      <c r="J73" s="1076">
        <v>1</v>
      </c>
      <c r="K73" s="1074" t="s">
        <v>466</v>
      </c>
      <c r="L73" s="1077">
        <v>1.3773982674348677E-8</v>
      </c>
      <c r="M73" s="1078">
        <v>1</v>
      </c>
      <c r="N73" s="1079">
        <v>1.2164594125584303</v>
      </c>
      <c r="O73" s="1073" t="s">
        <v>3589</v>
      </c>
      <c r="P73" s="1077">
        <v>2.9201001358207767E-8</v>
      </c>
      <c r="Q73" s="1078">
        <v>1</v>
      </c>
      <c r="R73" s="1079">
        <v>1.2164594125584303</v>
      </c>
      <c r="S73" s="1073" t="s">
        <v>3589</v>
      </c>
      <c r="T73" s="1077">
        <v>2.1316099385123808E-8</v>
      </c>
      <c r="U73" s="1078">
        <v>1</v>
      </c>
      <c r="V73" s="1079">
        <v>1.2164594125584303</v>
      </c>
      <c r="W73" s="1073" t="s">
        <v>3589</v>
      </c>
      <c r="X73" s="1077">
        <v>2.4363307796201818E-8</v>
      </c>
      <c r="Y73" s="1078">
        <v>1</v>
      </c>
      <c r="Z73" s="1079">
        <v>1.2164594125584303</v>
      </c>
      <c r="AA73" s="1073" t="s">
        <v>3589</v>
      </c>
      <c r="AB73" s="1077">
        <v>3.6194575520059199E-8</v>
      </c>
      <c r="AC73" s="1078">
        <v>1</v>
      </c>
      <c r="AD73" s="1079">
        <v>1.2164594125584303</v>
      </c>
      <c r="AE73" s="1073" t="s">
        <v>3589</v>
      </c>
      <c r="AF73" s="1077">
        <v>1.9927288567385701E-8</v>
      </c>
      <c r="AG73" s="1078">
        <v>1</v>
      </c>
      <c r="AH73" s="1079">
        <v>1.2164594125584303</v>
      </c>
      <c r="AI73" s="1073" t="s">
        <v>3589</v>
      </c>
      <c r="AJ73" s="1077">
        <v>2.6070651315150907E-8</v>
      </c>
      <c r="AK73" s="1078">
        <v>1</v>
      </c>
      <c r="AL73" s="1079">
        <v>1.2164594125584303</v>
      </c>
      <c r="AM73" s="1073" t="s">
        <v>3589</v>
      </c>
      <c r="AN73" s="1077">
        <v>1.5211888380370728E-8</v>
      </c>
      <c r="AO73" s="1078">
        <v>1</v>
      </c>
      <c r="AP73" s="1079">
        <v>1.2164594125584303</v>
      </c>
      <c r="AQ73" s="1073" t="s">
        <v>3589</v>
      </c>
      <c r="AR73" s="1077">
        <v>1.8454283965944553E-8</v>
      </c>
      <c r="AS73" s="1078">
        <v>1</v>
      </c>
      <c r="AT73" s="1079">
        <v>1.2164594125584303</v>
      </c>
      <c r="AU73" s="1073" t="s">
        <v>3589</v>
      </c>
      <c r="AV73" s="1077">
        <v>2.5276246759042539E-8</v>
      </c>
      <c r="AW73" s="1078">
        <v>1</v>
      </c>
      <c r="AX73" s="1079">
        <v>1.2164594125584303</v>
      </c>
      <c r="AY73" s="1073" t="s">
        <v>3589</v>
      </c>
      <c r="AZ73" s="1077">
        <v>1.0442425173827771E-8</v>
      </c>
      <c r="BA73" s="1078">
        <v>1</v>
      </c>
      <c r="BB73" s="1079">
        <v>1.2164594125584303</v>
      </c>
      <c r="BC73" s="1073" t="s">
        <v>3589</v>
      </c>
      <c r="BD73" s="1077">
        <v>2.2166617066325756E-8</v>
      </c>
      <c r="BE73" s="1078">
        <v>1</v>
      </c>
      <c r="BF73" s="1079">
        <v>1.2164594125584303</v>
      </c>
      <c r="BG73" s="1073" t="s">
        <v>3589</v>
      </c>
      <c r="BH73" s="1077">
        <v>1.798817297782585E-8</v>
      </c>
      <c r="BI73" s="1078">
        <v>1</v>
      </c>
      <c r="BJ73" s="1079">
        <v>1.2164594125584303</v>
      </c>
      <c r="BK73" s="1073" t="s">
        <v>3589</v>
      </c>
      <c r="BL73" s="1077">
        <v>3.8754119391831286E-8</v>
      </c>
      <c r="BM73" s="1078">
        <v>1</v>
      </c>
      <c r="BN73" s="1079">
        <v>1.2164594125584303</v>
      </c>
      <c r="BO73" s="1073" t="s">
        <v>3589</v>
      </c>
      <c r="BP73" s="1077">
        <v>7.8198293229812629E-9</v>
      </c>
      <c r="BQ73" s="1078">
        <v>1</v>
      </c>
      <c r="BR73" s="1079">
        <v>1.2164594125584303</v>
      </c>
      <c r="BS73" s="1073" t="s">
        <v>3589</v>
      </c>
      <c r="BT73" s="1077">
        <v>1.3484583849774813E-9</v>
      </c>
      <c r="BU73" s="1078">
        <v>1</v>
      </c>
      <c r="BV73" s="1079">
        <v>1.2164594125584303</v>
      </c>
      <c r="BW73" s="1073" t="s">
        <v>3589</v>
      </c>
      <c r="BX73" s="1077">
        <v>3.3391424598184283E-8</v>
      </c>
      <c r="BY73" s="1078">
        <v>1</v>
      </c>
      <c r="BZ73" s="1079">
        <v>1.2164594125584303</v>
      </c>
      <c r="CA73" s="1073" t="s">
        <v>3589</v>
      </c>
      <c r="CB73" s="1077">
        <v>2.3737373016368127E-8</v>
      </c>
      <c r="CC73" s="1078">
        <v>1</v>
      </c>
      <c r="CD73" s="1079">
        <v>1.2164594125584303</v>
      </c>
      <c r="CE73" s="1073" t="s">
        <v>3589</v>
      </c>
      <c r="CF73" s="1077">
        <v>3.2554681015889592E-12</v>
      </c>
      <c r="CG73" s="1078">
        <v>1</v>
      </c>
      <c r="CH73" s="1079">
        <v>1.2164594125584303</v>
      </c>
      <c r="CI73" s="1073" t="s">
        <v>3589</v>
      </c>
      <c r="CJ73" s="1356" t="s">
        <v>1541</v>
      </c>
      <c r="CK73" s="1356" t="s">
        <v>1779</v>
      </c>
      <c r="CL73" s="1357">
        <v>3</v>
      </c>
      <c r="CM73" s="1357">
        <v>0.1</v>
      </c>
      <c r="CN73" s="1358">
        <v>30</v>
      </c>
      <c r="CO73" s="1041" t="s">
        <v>1936</v>
      </c>
      <c r="CP73" s="1094">
        <v>2</v>
      </c>
      <c r="CQ73" s="1094">
        <v>2</v>
      </c>
      <c r="CR73" s="1094">
        <v>1</v>
      </c>
      <c r="CS73" s="1094">
        <v>1</v>
      </c>
      <c r="CT73" s="1094">
        <v>1</v>
      </c>
      <c r="CU73" s="1094">
        <v>3</v>
      </c>
      <c r="CV73" s="1089">
        <v>9</v>
      </c>
      <c r="CW73" s="1089">
        <v>1.2</v>
      </c>
      <c r="CX73" s="1093">
        <v>1.0744244531716256</v>
      </c>
      <c r="CY73" s="1093">
        <v>1.2164594125584303</v>
      </c>
      <c r="CZ73" s="1093" t="s">
        <v>2963</v>
      </c>
      <c r="DA73" s="1095">
        <v>1.05</v>
      </c>
      <c r="DB73" s="1095">
        <v>1.02</v>
      </c>
      <c r="DC73" s="1095">
        <v>1</v>
      </c>
      <c r="DD73" s="1095">
        <v>1</v>
      </c>
      <c r="DE73" s="1095">
        <v>1</v>
      </c>
      <c r="DF73" s="1095">
        <v>1.05</v>
      </c>
      <c r="DH73" s="1351">
        <v>1.7270170492913304E-4</v>
      </c>
      <c r="DI73" s="1352">
        <v>1423.0382293762575</v>
      </c>
    </row>
    <row r="74" spans="1:113" ht="36">
      <c r="A74" s="1045">
        <v>491</v>
      </c>
      <c r="B74" s="1059" t="s">
        <v>620</v>
      </c>
      <c r="C74" s="1060"/>
      <c r="D74" s="1071" t="s">
        <v>352</v>
      </c>
      <c r="E74" s="1072" t="s">
        <v>471</v>
      </c>
      <c r="F74" s="1073" t="s">
        <v>245</v>
      </c>
      <c r="G74" s="1074" t="s">
        <v>352</v>
      </c>
      <c r="H74" s="1075" t="s">
        <v>246</v>
      </c>
      <c r="I74" s="1075" t="s">
        <v>619</v>
      </c>
      <c r="J74" s="1076" t="s">
        <v>352</v>
      </c>
      <c r="K74" s="1074" t="s">
        <v>604</v>
      </c>
      <c r="L74" s="1077">
        <v>0.25026737967914414</v>
      </c>
      <c r="M74" s="1078">
        <v>1</v>
      </c>
      <c r="N74" s="1079">
        <v>1.05</v>
      </c>
      <c r="O74" s="1073" t="s">
        <v>3590</v>
      </c>
      <c r="P74" s="1077">
        <v>0.25026737967914414</v>
      </c>
      <c r="Q74" s="1078">
        <v>1</v>
      </c>
      <c r="R74" s="1079">
        <v>1.05</v>
      </c>
      <c r="S74" s="1073" t="s">
        <v>3590</v>
      </c>
      <c r="T74" s="1077">
        <v>0.25026737967914414</v>
      </c>
      <c r="U74" s="1078">
        <v>1</v>
      </c>
      <c r="V74" s="1079">
        <v>1.05</v>
      </c>
      <c r="W74" s="1073" t="s">
        <v>3590</v>
      </c>
      <c r="X74" s="1077">
        <v>0.25026737967914414</v>
      </c>
      <c r="Y74" s="1078">
        <v>1</v>
      </c>
      <c r="Z74" s="1079">
        <v>1.05</v>
      </c>
      <c r="AA74" s="1073" t="s">
        <v>3590</v>
      </c>
      <c r="AB74" s="1077">
        <v>0.25026737967914414</v>
      </c>
      <c r="AC74" s="1078">
        <v>1</v>
      </c>
      <c r="AD74" s="1079">
        <v>1.05</v>
      </c>
      <c r="AE74" s="1073" t="s">
        <v>3590</v>
      </c>
      <c r="AF74" s="1077">
        <v>0.25026737967914414</v>
      </c>
      <c r="AG74" s="1078">
        <v>1</v>
      </c>
      <c r="AH74" s="1079">
        <v>1.05</v>
      </c>
      <c r="AI74" s="1073" t="s">
        <v>3590</v>
      </c>
      <c r="AJ74" s="1077">
        <v>0.25026737967914414</v>
      </c>
      <c r="AK74" s="1078">
        <v>1</v>
      </c>
      <c r="AL74" s="1079">
        <v>1.05</v>
      </c>
      <c r="AM74" s="1073" t="s">
        <v>3590</v>
      </c>
      <c r="AN74" s="1077">
        <v>0.25026737967914414</v>
      </c>
      <c r="AO74" s="1078">
        <v>1</v>
      </c>
      <c r="AP74" s="1079">
        <v>1.05</v>
      </c>
      <c r="AQ74" s="1073" t="s">
        <v>3590</v>
      </c>
      <c r="AR74" s="1077">
        <v>0.25026737967914414</v>
      </c>
      <c r="AS74" s="1078">
        <v>1</v>
      </c>
      <c r="AT74" s="1079">
        <v>1.05</v>
      </c>
      <c r="AU74" s="1073" t="s">
        <v>3590</v>
      </c>
      <c r="AV74" s="1077">
        <v>0.25026737967914414</v>
      </c>
      <c r="AW74" s="1078">
        <v>1</v>
      </c>
      <c r="AX74" s="1079">
        <v>1.05</v>
      </c>
      <c r="AY74" s="1073" t="s">
        <v>3590</v>
      </c>
      <c r="AZ74" s="1077">
        <v>0.25026737967914414</v>
      </c>
      <c r="BA74" s="1078">
        <v>1</v>
      </c>
      <c r="BB74" s="1079">
        <v>1.05</v>
      </c>
      <c r="BC74" s="1073" t="s">
        <v>3590</v>
      </c>
      <c r="BD74" s="1077">
        <v>0.25026737967914414</v>
      </c>
      <c r="BE74" s="1078">
        <v>1</v>
      </c>
      <c r="BF74" s="1079">
        <v>1.05</v>
      </c>
      <c r="BG74" s="1073" t="s">
        <v>3590</v>
      </c>
      <c r="BH74" s="1077">
        <v>0.25026737967914414</v>
      </c>
      <c r="BI74" s="1078">
        <v>1</v>
      </c>
      <c r="BJ74" s="1079">
        <v>1.05</v>
      </c>
      <c r="BK74" s="1073" t="s">
        <v>3590</v>
      </c>
      <c r="BL74" s="1077">
        <v>0.25026737967914414</v>
      </c>
      <c r="BM74" s="1078">
        <v>1</v>
      </c>
      <c r="BN74" s="1079">
        <v>1.05</v>
      </c>
      <c r="BO74" s="1073" t="s">
        <v>3590</v>
      </c>
      <c r="BP74" s="1077">
        <v>0.25026737967914414</v>
      </c>
      <c r="BQ74" s="1078">
        <v>1</v>
      </c>
      <c r="BR74" s="1079">
        <v>1.05</v>
      </c>
      <c r="BS74" s="1073" t="s">
        <v>3590</v>
      </c>
      <c r="BT74" s="1077">
        <v>0.25026737967914414</v>
      </c>
      <c r="BU74" s="1078">
        <v>1</v>
      </c>
      <c r="BV74" s="1079">
        <v>1.05</v>
      </c>
      <c r="BW74" s="1073" t="s">
        <v>3590</v>
      </c>
      <c r="BX74" s="1077">
        <v>0.25026737967914414</v>
      </c>
      <c r="BY74" s="1078">
        <v>1</v>
      </c>
      <c r="BZ74" s="1079">
        <v>1.05</v>
      </c>
      <c r="CA74" s="1073" t="s">
        <v>3590</v>
      </c>
      <c r="CB74" s="1077">
        <v>0.25026737967914414</v>
      </c>
      <c r="CC74" s="1078">
        <v>1</v>
      </c>
      <c r="CD74" s="1079">
        <v>1.05</v>
      </c>
      <c r="CE74" s="1073" t="s">
        <v>3590</v>
      </c>
      <c r="CF74" s="1077">
        <v>0.25026737967914414</v>
      </c>
      <c r="CG74" s="1078">
        <v>1</v>
      </c>
      <c r="CH74" s="1079">
        <v>1.05</v>
      </c>
      <c r="CI74" s="1073" t="s">
        <v>3590</v>
      </c>
      <c r="CJ74" s="1356"/>
      <c r="CK74" s="1356"/>
      <c r="CL74" s="1357"/>
      <c r="CM74" s="1357"/>
      <c r="CO74" s="1041" t="s">
        <v>1788</v>
      </c>
      <c r="CP74" s="1094">
        <v>1</v>
      </c>
      <c r="CQ74" s="1094" t="s">
        <v>194</v>
      </c>
      <c r="CR74" s="1094" t="s">
        <v>194</v>
      </c>
      <c r="CS74" s="1094" t="s">
        <v>194</v>
      </c>
      <c r="CT74" s="1094" t="s">
        <v>194</v>
      </c>
      <c r="CU74" s="1094" t="s">
        <v>194</v>
      </c>
      <c r="CV74" s="1089">
        <v>13</v>
      </c>
      <c r="CW74" s="1089">
        <v>1.05</v>
      </c>
      <c r="CX74" s="1093">
        <v>1</v>
      </c>
      <c r="CY74" s="1093">
        <v>1.05</v>
      </c>
      <c r="CZ74" s="1093" t="s">
        <v>3503</v>
      </c>
      <c r="DA74" s="1095">
        <v>1</v>
      </c>
      <c r="DB74" s="1095">
        <v>1</v>
      </c>
      <c r="DC74" s="1095">
        <v>1</v>
      </c>
      <c r="DD74" s="1095">
        <v>1</v>
      </c>
      <c r="DE74" s="1095">
        <v>1</v>
      </c>
      <c r="DF74" s="1095">
        <v>1</v>
      </c>
      <c r="DH74" s="1351"/>
      <c r="DI74" s="1352"/>
    </row>
    <row r="75" spans="1:113">
      <c r="A75" s="1045" t="s">
        <v>1871</v>
      </c>
      <c r="B75" s="1059" t="s">
        <v>469</v>
      </c>
      <c r="C75" s="1060"/>
      <c r="D75" s="1071" t="s">
        <v>352</v>
      </c>
      <c r="E75" s="1072" t="s">
        <v>471</v>
      </c>
      <c r="F75" s="1073" t="s">
        <v>3591</v>
      </c>
      <c r="G75" s="1074" t="s">
        <v>352</v>
      </c>
      <c r="H75" s="1075" t="s">
        <v>246</v>
      </c>
      <c r="I75" s="1075" t="s">
        <v>619</v>
      </c>
      <c r="J75" s="1076" t="s">
        <v>352</v>
      </c>
      <c r="K75" s="1074" t="s">
        <v>339</v>
      </c>
      <c r="L75" s="1077">
        <v>3.5494858505509476E-4</v>
      </c>
      <c r="M75" s="1078">
        <v>1</v>
      </c>
      <c r="N75" s="1079">
        <v>1.5094881771396103</v>
      </c>
      <c r="O75" s="1073" t="s">
        <v>3560</v>
      </c>
      <c r="P75" s="1077">
        <v>0</v>
      </c>
      <c r="Q75" s="1078">
        <v>1</v>
      </c>
      <c r="R75" s="1079">
        <v>1.5094881771396103</v>
      </c>
      <c r="S75" s="1073" t="s">
        <v>3560</v>
      </c>
      <c r="T75" s="1077">
        <v>0</v>
      </c>
      <c r="U75" s="1078">
        <v>1</v>
      </c>
      <c r="V75" s="1079">
        <v>1.5094881771396103</v>
      </c>
      <c r="W75" s="1073" t="s">
        <v>3560</v>
      </c>
      <c r="X75" s="1077">
        <v>0</v>
      </c>
      <c r="Y75" s="1078">
        <v>1</v>
      </c>
      <c r="Z75" s="1079">
        <v>1.5094881771396103</v>
      </c>
      <c r="AA75" s="1073" t="s">
        <v>3560</v>
      </c>
      <c r="AB75" s="1077">
        <v>0</v>
      </c>
      <c r="AC75" s="1078">
        <v>1</v>
      </c>
      <c r="AD75" s="1079">
        <v>1.5094881771396103</v>
      </c>
      <c r="AE75" s="1073" t="s">
        <v>3560</v>
      </c>
      <c r="AF75" s="1077">
        <v>0</v>
      </c>
      <c r="AG75" s="1078">
        <v>1</v>
      </c>
      <c r="AH75" s="1079">
        <v>1.5094881771396103</v>
      </c>
      <c r="AI75" s="1073" t="s">
        <v>3560</v>
      </c>
      <c r="AJ75" s="1077">
        <v>0</v>
      </c>
      <c r="AK75" s="1078">
        <v>1</v>
      </c>
      <c r="AL75" s="1079">
        <v>1.5094881771396103</v>
      </c>
      <c r="AM75" s="1073" t="s">
        <v>3560</v>
      </c>
      <c r="AN75" s="1077">
        <v>0</v>
      </c>
      <c r="AO75" s="1078">
        <v>1</v>
      </c>
      <c r="AP75" s="1079">
        <v>1.5094881771396103</v>
      </c>
      <c r="AQ75" s="1073" t="s">
        <v>3560</v>
      </c>
      <c r="AR75" s="1077">
        <v>0</v>
      </c>
      <c r="AS75" s="1078">
        <v>1</v>
      </c>
      <c r="AT75" s="1079">
        <v>1.5094881771396103</v>
      </c>
      <c r="AU75" s="1073" t="s">
        <v>3560</v>
      </c>
      <c r="AV75" s="1077">
        <v>0</v>
      </c>
      <c r="AW75" s="1078">
        <v>1</v>
      </c>
      <c r="AX75" s="1079">
        <v>1.5094881771396103</v>
      </c>
      <c r="AY75" s="1073" t="s">
        <v>3560</v>
      </c>
      <c r="AZ75" s="1077">
        <v>0</v>
      </c>
      <c r="BA75" s="1078">
        <v>1</v>
      </c>
      <c r="BB75" s="1079">
        <v>1.5094881771396103</v>
      </c>
      <c r="BC75" s="1073" t="s">
        <v>3560</v>
      </c>
      <c r="BD75" s="1077">
        <v>0</v>
      </c>
      <c r="BE75" s="1078">
        <v>1</v>
      </c>
      <c r="BF75" s="1079">
        <v>1.5094881771396103</v>
      </c>
      <c r="BG75" s="1073" t="s">
        <v>3560</v>
      </c>
      <c r="BH75" s="1077">
        <v>0</v>
      </c>
      <c r="BI75" s="1078">
        <v>1</v>
      </c>
      <c r="BJ75" s="1079">
        <v>1.5094881771396103</v>
      </c>
      <c r="BK75" s="1073" t="s">
        <v>3560</v>
      </c>
      <c r="BL75" s="1077">
        <v>0</v>
      </c>
      <c r="BM75" s="1078">
        <v>1</v>
      </c>
      <c r="BN75" s="1079">
        <v>1.5094881771396103</v>
      </c>
      <c r="BO75" s="1073" t="s">
        <v>3560</v>
      </c>
      <c r="BP75" s="1077">
        <v>0</v>
      </c>
      <c r="BQ75" s="1078">
        <v>1</v>
      </c>
      <c r="BR75" s="1079">
        <v>1.5094881771396103</v>
      </c>
      <c r="BS75" s="1073" t="s">
        <v>3560</v>
      </c>
      <c r="BT75" s="1077">
        <v>0</v>
      </c>
      <c r="BU75" s="1078">
        <v>1</v>
      </c>
      <c r="BV75" s="1079">
        <v>1.5094881771396103</v>
      </c>
      <c r="BW75" s="1073" t="s">
        <v>3560</v>
      </c>
      <c r="BX75" s="1077">
        <v>0</v>
      </c>
      <c r="BY75" s="1078">
        <v>1</v>
      </c>
      <c r="BZ75" s="1079">
        <v>1.5094881771396103</v>
      </c>
      <c r="CA75" s="1073" t="s">
        <v>3560</v>
      </c>
      <c r="CB75" s="1077">
        <v>0</v>
      </c>
      <c r="CC75" s="1078">
        <v>1</v>
      </c>
      <c r="CD75" s="1079">
        <v>1.5094881771396103</v>
      </c>
      <c r="CE75" s="1073" t="s">
        <v>3560</v>
      </c>
      <c r="CF75" s="1077">
        <v>0</v>
      </c>
      <c r="CG75" s="1078">
        <v>1</v>
      </c>
      <c r="CH75" s="1079">
        <v>1.5094881771396103</v>
      </c>
      <c r="CI75" s="1073" t="s">
        <v>3560</v>
      </c>
      <c r="CJ75" s="1356"/>
      <c r="CK75" s="1356"/>
      <c r="CL75" s="1357"/>
      <c r="CM75" s="1357"/>
      <c r="CO75" s="1041" t="s">
        <v>1870</v>
      </c>
      <c r="CP75" s="1094">
        <v>2</v>
      </c>
      <c r="CQ75" s="1094">
        <v>2</v>
      </c>
      <c r="CR75" s="1094">
        <v>1</v>
      </c>
      <c r="CS75" s="1094">
        <v>1</v>
      </c>
      <c r="CT75" s="1094">
        <v>1</v>
      </c>
      <c r="CU75" s="1094">
        <v>3</v>
      </c>
      <c r="CV75" s="1089">
        <v>31</v>
      </c>
      <c r="CW75" s="1089">
        <v>1.5</v>
      </c>
      <c r="CX75" s="1093">
        <v>1.0744244531716256</v>
      </c>
      <c r="CY75" s="1093">
        <v>1.5094881771396103</v>
      </c>
      <c r="CZ75" s="1093" t="s">
        <v>2963</v>
      </c>
      <c r="DA75" s="1095">
        <v>1.05</v>
      </c>
      <c r="DB75" s="1095">
        <v>1.02</v>
      </c>
      <c r="DC75" s="1095">
        <v>1</v>
      </c>
      <c r="DD75" s="1095">
        <v>1</v>
      </c>
      <c r="DE75" s="1095">
        <v>1</v>
      </c>
      <c r="DF75" s="1095">
        <v>1.05</v>
      </c>
      <c r="DH75" s="1351"/>
      <c r="DI75" s="1352"/>
    </row>
    <row r="76" spans="1:113">
      <c r="A76" s="1045" t="s">
        <v>1872</v>
      </c>
      <c r="B76" s="1059" t="s">
        <v>469</v>
      </c>
      <c r="C76" s="1060"/>
      <c r="D76" s="1071" t="s">
        <v>352</v>
      </c>
      <c r="E76" s="1072" t="s">
        <v>471</v>
      </c>
      <c r="F76" s="1073" t="s">
        <v>3592</v>
      </c>
      <c r="G76" s="1074" t="s">
        <v>352</v>
      </c>
      <c r="H76" s="1075" t="s">
        <v>246</v>
      </c>
      <c r="I76" s="1075" t="s">
        <v>619</v>
      </c>
      <c r="J76" s="1076" t="s">
        <v>352</v>
      </c>
      <c r="K76" s="1074" t="s">
        <v>339</v>
      </c>
      <c r="L76" s="1077">
        <v>0</v>
      </c>
      <c r="M76" s="1078">
        <v>1</v>
      </c>
      <c r="N76" s="1079">
        <v>1.5094881771396103</v>
      </c>
      <c r="O76" s="1073" t="s">
        <v>3560</v>
      </c>
      <c r="P76" s="1077">
        <v>3.9841549457985363E-4</v>
      </c>
      <c r="Q76" s="1078">
        <v>1</v>
      </c>
      <c r="R76" s="1079">
        <v>1.5094881771396103</v>
      </c>
      <c r="S76" s="1073" t="s">
        <v>3560</v>
      </c>
      <c r="T76" s="1077">
        <v>0</v>
      </c>
      <c r="U76" s="1078">
        <v>1</v>
      </c>
      <c r="V76" s="1079">
        <v>1.5094881771396103</v>
      </c>
      <c r="W76" s="1073" t="s">
        <v>3560</v>
      </c>
      <c r="X76" s="1077">
        <v>0</v>
      </c>
      <c r="Y76" s="1078">
        <v>1</v>
      </c>
      <c r="Z76" s="1079">
        <v>1.5094881771396103</v>
      </c>
      <c r="AA76" s="1073" t="s">
        <v>3560</v>
      </c>
      <c r="AB76" s="1077">
        <v>0</v>
      </c>
      <c r="AC76" s="1078">
        <v>1</v>
      </c>
      <c r="AD76" s="1079">
        <v>1.5094881771396103</v>
      </c>
      <c r="AE76" s="1073" t="s">
        <v>3560</v>
      </c>
      <c r="AF76" s="1077">
        <v>0</v>
      </c>
      <c r="AG76" s="1078">
        <v>1</v>
      </c>
      <c r="AH76" s="1079">
        <v>1.5094881771396103</v>
      </c>
      <c r="AI76" s="1073" t="s">
        <v>3560</v>
      </c>
      <c r="AJ76" s="1077">
        <v>0</v>
      </c>
      <c r="AK76" s="1078">
        <v>1</v>
      </c>
      <c r="AL76" s="1079">
        <v>1.5094881771396103</v>
      </c>
      <c r="AM76" s="1073" t="s">
        <v>3560</v>
      </c>
      <c r="AN76" s="1077">
        <v>0</v>
      </c>
      <c r="AO76" s="1078">
        <v>1</v>
      </c>
      <c r="AP76" s="1079">
        <v>1.5094881771396103</v>
      </c>
      <c r="AQ76" s="1073" t="s">
        <v>3560</v>
      </c>
      <c r="AR76" s="1077">
        <v>0</v>
      </c>
      <c r="AS76" s="1078">
        <v>1</v>
      </c>
      <c r="AT76" s="1079">
        <v>1.5094881771396103</v>
      </c>
      <c r="AU76" s="1073" t="s">
        <v>3560</v>
      </c>
      <c r="AV76" s="1077">
        <v>0</v>
      </c>
      <c r="AW76" s="1078">
        <v>1</v>
      </c>
      <c r="AX76" s="1079">
        <v>1.5094881771396103</v>
      </c>
      <c r="AY76" s="1073" t="s">
        <v>3560</v>
      </c>
      <c r="AZ76" s="1077">
        <v>0</v>
      </c>
      <c r="BA76" s="1078">
        <v>1</v>
      </c>
      <c r="BB76" s="1079">
        <v>1.5094881771396103</v>
      </c>
      <c r="BC76" s="1073" t="s">
        <v>3560</v>
      </c>
      <c r="BD76" s="1077">
        <v>0</v>
      </c>
      <c r="BE76" s="1078">
        <v>1</v>
      </c>
      <c r="BF76" s="1079">
        <v>1.5094881771396103</v>
      </c>
      <c r="BG76" s="1073" t="s">
        <v>3560</v>
      </c>
      <c r="BH76" s="1077">
        <v>0</v>
      </c>
      <c r="BI76" s="1078">
        <v>1</v>
      </c>
      <c r="BJ76" s="1079">
        <v>1.5094881771396103</v>
      </c>
      <c r="BK76" s="1073" t="s">
        <v>3560</v>
      </c>
      <c r="BL76" s="1077">
        <v>0</v>
      </c>
      <c r="BM76" s="1078">
        <v>1</v>
      </c>
      <c r="BN76" s="1079">
        <v>1.5094881771396103</v>
      </c>
      <c r="BO76" s="1073" t="s">
        <v>3560</v>
      </c>
      <c r="BP76" s="1077">
        <v>0</v>
      </c>
      <c r="BQ76" s="1078">
        <v>1</v>
      </c>
      <c r="BR76" s="1079">
        <v>1.5094881771396103</v>
      </c>
      <c r="BS76" s="1073" t="s">
        <v>3560</v>
      </c>
      <c r="BT76" s="1077">
        <v>0</v>
      </c>
      <c r="BU76" s="1078">
        <v>1</v>
      </c>
      <c r="BV76" s="1079">
        <v>1.5094881771396103</v>
      </c>
      <c r="BW76" s="1073" t="s">
        <v>3560</v>
      </c>
      <c r="BX76" s="1077">
        <v>0</v>
      </c>
      <c r="BY76" s="1078">
        <v>1</v>
      </c>
      <c r="BZ76" s="1079">
        <v>1.5094881771396103</v>
      </c>
      <c r="CA76" s="1073" t="s">
        <v>3560</v>
      </c>
      <c r="CB76" s="1077">
        <v>0</v>
      </c>
      <c r="CC76" s="1078">
        <v>1</v>
      </c>
      <c r="CD76" s="1079">
        <v>1.5094881771396103</v>
      </c>
      <c r="CE76" s="1073" t="s">
        <v>3560</v>
      </c>
      <c r="CF76" s="1077">
        <v>0</v>
      </c>
      <c r="CG76" s="1078">
        <v>1</v>
      </c>
      <c r="CH76" s="1079">
        <v>1.5094881771396103</v>
      </c>
      <c r="CI76" s="1073" t="s">
        <v>3560</v>
      </c>
      <c r="CJ76" s="1356"/>
      <c r="CK76" s="1356"/>
      <c r="CL76" s="1357"/>
      <c r="CM76" s="1357"/>
      <c r="CO76" s="1041" t="s">
        <v>1870</v>
      </c>
      <c r="CP76" s="1094">
        <v>2</v>
      </c>
      <c r="CQ76" s="1094">
        <v>2</v>
      </c>
      <c r="CR76" s="1094">
        <v>1</v>
      </c>
      <c r="CS76" s="1094">
        <v>1</v>
      </c>
      <c r="CT76" s="1094">
        <v>1</v>
      </c>
      <c r="CU76" s="1094">
        <v>3</v>
      </c>
      <c r="CV76" s="1089">
        <v>31</v>
      </c>
      <c r="CW76" s="1089">
        <v>1.5</v>
      </c>
      <c r="CX76" s="1093">
        <v>1.0744244531716256</v>
      </c>
      <c r="CY76" s="1093">
        <v>1.5094881771396103</v>
      </c>
      <c r="CZ76" s="1093" t="s">
        <v>2963</v>
      </c>
      <c r="DA76" s="1095">
        <v>1.05</v>
      </c>
      <c r="DB76" s="1095">
        <v>1.02</v>
      </c>
      <c r="DC76" s="1095">
        <v>1</v>
      </c>
      <c r="DD76" s="1095">
        <v>1</v>
      </c>
      <c r="DE76" s="1095">
        <v>1</v>
      </c>
      <c r="DF76" s="1095">
        <v>1.05</v>
      </c>
      <c r="DH76" s="1351"/>
      <c r="DI76" s="1352"/>
    </row>
    <row r="77" spans="1:113">
      <c r="A77" s="1045" t="s">
        <v>1873</v>
      </c>
      <c r="B77" s="1059" t="s">
        <v>469</v>
      </c>
      <c r="C77" s="1060"/>
      <c r="D77" s="1071" t="s">
        <v>352</v>
      </c>
      <c r="E77" s="1072" t="s">
        <v>471</v>
      </c>
      <c r="F77" s="1073" t="s">
        <v>3593</v>
      </c>
      <c r="G77" s="1074" t="s">
        <v>352</v>
      </c>
      <c r="H77" s="1075" t="s">
        <v>246</v>
      </c>
      <c r="I77" s="1075" t="s">
        <v>619</v>
      </c>
      <c r="J77" s="1076" t="s">
        <v>352</v>
      </c>
      <c r="K77" s="1074" t="s">
        <v>339</v>
      </c>
      <c r="L77" s="1077">
        <v>0</v>
      </c>
      <c r="M77" s="1078">
        <v>1</v>
      </c>
      <c r="N77" s="1079">
        <v>1.5094881771396103</v>
      </c>
      <c r="O77" s="1073" t="s">
        <v>3560</v>
      </c>
      <c r="P77" s="1077">
        <v>0</v>
      </c>
      <c r="Q77" s="1078">
        <v>1</v>
      </c>
      <c r="R77" s="1079">
        <v>1.5094881771396103</v>
      </c>
      <c r="S77" s="1073" t="s">
        <v>3560</v>
      </c>
      <c r="T77" s="1077">
        <v>3.7815568621038786E-4</v>
      </c>
      <c r="U77" s="1078">
        <v>1</v>
      </c>
      <c r="V77" s="1079">
        <v>1.5094881771396103</v>
      </c>
      <c r="W77" s="1073" t="s">
        <v>3560</v>
      </c>
      <c r="X77" s="1077">
        <v>0</v>
      </c>
      <c r="Y77" s="1078">
        <v>1</v>
      </c>
      <c r="Z77" s="1079">
        <v>1.5094881771396103</v>
      </c>
      <c r="AA77" s="1073" t="s">
        <v>3560</v>
      </c>
      <c r="AB77" s="1077">
        <v>0</v>
      </c>
      <c r="AC77" s="1078">
        <v>1</v>
      </c>
      <c r="AD77" s="1079">
        <v>1.5094881771396103</v>
      </c>
      <c r="AE77" s="1073" t="s">
        <v>3560</v>
      </c>
      <c r="AF77" s="1077">
        <v>0</v>
      </c>
      <c r="AG77" s="1078">
        <v>1</v>
      </c>
      <c r="AH77" s="1079">
        <v>1.5094881771396103</v>
      </c>
      <c r="AI77" s="1073" t="s">
        <v>3560</v>
      </c>
      <c r="AJ77" s="1077">
        <v>0</v>
      </c>
      <c r="AK77" s="1078">
        <v>1</v>
      </c>
      <c r="AL77" s="1079">
        <v>1.5094881771396103</v>
      </c>
      <c r="AM77" s="1073" t="s">
        <v>3560</v>
      </c>
      <c r="AN77" s="1077">
        <v>0</v>
      </c>
      <c r="AO77" s="1078">
        <v>1</v>
      </c>
      <c r="AP77" s="1079">
        <v>1.5094881771396103</v>
      </c>
      <c r="AQ77" s="1073" t="s">
        <v>3560</v>
      </c>
      <c r="AR77" s="1077">
        <v>0</v>
      </c>
      <c r="AS77" s="1078">
        <v>1</v>
      </c>
      <c r="AT77" s="1079">
        <v>1.5094881771396103</v>
      </c>
      <c r="AU77" s="1073" t="s">
        <v>3560</v>
      </c>
      <c r="AV77" s="1077">
        <v>0</v>
      </c>
      <c r="AW77" s="1078">
        <v>1</v>
      </c>
      <c r="AX77" s="1079">
        <v>1.5094881771396103</v>
      </c>
      <c r="AY77" s="1073" t="s">
        <v>3560</v>
      </c>
      <c r="AZ77" s="1077">
        <v>0</v>
      </c>
      <c r="BA77" s="1078">
        <v>1</v>
      </c>
      <c r="BB77" s="1079">
        <v>1.5094881771396103</v>
      </c>
      <c r="BC77" s="1073" t="s">
        <v>3560</v>
      </c>
      <c r="BD77" s="1077">
        <v>0</v>
      </c>
      <c r="BE77" s="1078">
        <v>1</v>
      </c>
      <c r="BF77" s="1079">
        <v>1.5094881771396103</v>
      </c>
      <c r="BG77" s="1073" t="s">
        <v>3560</v>
      </c>
      <c r="BH77" s="1077">
        <v>0</v>
      </c>
      <c r="BI77" s="1078">
        <v>1</v>
      </c>
      <c r="BJ77" s="1079">
        <v>1.5094881771396103</v>
      </c>
      <c r="BK77" s="1073" t="s">
        <v>3560</v>
      </c>
      <c r="BL77" s="1077">
        <v>0</v>
      </c>
      <c r="BM77" s="1078">
        <v>1</v>
      </c>
      <c r="BN77" s="1079">
        <v>1.5094881771396103</v>
      </c>
      <c r="BO77" s="1073" t="s">
        <v>3560</v>
      </c>
      <c r="BP77" s="1077">
        <v>0</v>
      </c>
      <c r="BQ77" s="1078">
        <v>1</v>
      </c>
      <c r="BR77" s="1079">
        <v>1.5094881771396103</v>
      </c>
      <c r="BS77" s="1073" t="s">
        <v>3560</v>
      </c>
      <c r="BT77" s="1077">
        <v>0</v>
      </c>
      <c r="BU77" s="1078">
        <v>1</v>
      </c>
      <c r="BV77" s="1079">
        <v>1.5094881771396103</v>
      </c>
      <c r="BW77" s="1073" t="s">
        <v>3560</v>
      </c>
      <c r="BX77" s="1077">
        <v>0</v>
      </c>
      <c r="BY77" s="1078">
        <v>1</v>
      </c>
      <c r="BZ77" s="1079">
        <v>1.5094881771396103</v>
      </c>
      <c r="CA77" s="1073" t="s">
        <v>3560</v>
      </c>
      <c r="CB77" s="1077">
        <v>0</v>
      </c>
      <c r="CC77" s="1078">
        <v>1</v>
      </c>
      <c r="CD77" s="1079">
        <v>1.5094881771396103</v>
      </c>
      <c r="CE77" s="1073" t="s">
        <v>3560</v>
      </c>
      <c r="CF77" s="1077">
        <v>0</v>
      </c>
      <c r="CG77" s="1078">
        <v>1</v>
      </c>
      <c r="CH77" s="1079">
        <v>1.5094881771396103</v>
      </c>
      <c r="CI77" s="1073" t="s">
        <v>3560</v>
      </c>
      <c r="CJ77" s="1356"/>
      <c r="CK77" s="1356"/>
      <c r="CL77" s="1357"/>
      <c r="CM77" s="1357"/>
      <c r="CO77" s="1041" t="s">
        <v>1870</v>
      </c>
      <c r="CP77" s="1094">
        <v>2</v>
      </c>
      <c r="CQ77" s="1094">
        <v>2</v>
      </c>
      <c r="CR77" s="1094">
        <v>1</v>
      </c>
      <c r="CS77" s="1094">
        <v>1</v>
      </c>
      <c r="CT77" s="1094">
        <v>1</v>
      </c>
      <c r="CU77" s="1094">
        <v>3</v>
      </c>
      <c r="CV77" s="1089">
        <v>31</v>
      </c>
      <c r="CW77" s="1089">
        <v>1.5</v>
      </c>
      <c r="CX77" s="1093">
        <v>1.0744244531716256</v>
      </c>
      <c r="CY77" s="1093">
        <v>1.5094881771396103</v>
      </c>
      <c r="CZ77" s="1093" t="s">
        <v>2963</v>
      </c>
      <c r="DA77" s="1095">
        <v>1.05</v>
      </c>
      <c r="DB77" s="1095">
        <v>1.02</v>
      </c>
      <c r="DC77" s="1095">
        <v>1</v>
      </c>
      <c r="DD77" s="1095">
        <v>1</v>
      </c>
      <c r="DE77" s="1095">
        <v>1</v>
      </c>
      <c r="DF77" s="1095">
        <v>1.05</v>
      </c>
      <c r="DH77" s="1351"/>
      <c r="DI77" s="1352"/>
    </row>
    <row r="78" spans="1:113">
      <c r="A78" s="1045" t="s">
        <v>1874</v>
      </c>
      <c r="B78" s="1059" t="s">
        <v>469</v>
      </c>
      <c r="C78" s="1060"/>
      <c r="D78" s="1071" t="s">
        <v>352</v>
      </c>
      <c r="E78" s="1072" t="s">
        <v>471</v>
      </c>
      <c r="F78" s="1073" t="s">
        <v>3594</v>
      </c>
      <c r="G78" s="1074" t="s">
        <v>352</v>
      </c>
      <c r="H78" s="1075" t="s">
        <v>246</v>
      </c>
      <c r="I78" s="1075" t="s">
        <v>619</v>
      </c>
      <c r="J78" s="1076" t="s">
        <v>352</v>
      </c>
      <c r="K78" s="1074" t="s">
        <v>339</v>
      </c>
      <c r="L78" s="1077">
        <v>0</v>
      </c>
      <c r="M78" s="1078">
        <v>1</v>
      </c>
      <c r="N78" s="1079">
        <v>1.5094881771396103</v>
      </c>
      <c r="O78" s="1073" t="s">
        <v>3560</v>
      </c>
      <c r="P78" s="1077">
        <v>0</v>
      </c>
      <c r="Q78" s="1078">
        <v>1</v>
      </c>
      <c r="R78" s="1079">
        <v>1.5094881771396103</v>
      </c>
      <c r="S78" s="1073" t="s">
        <v>3560</v>
      </c>
      <c r="T78" s="1077">
        <v>0</v>
      </c>
      <c r="U78" s="1078">
        <v>1</v>
      </c>
      <c r="V78" s="1079">
        <v>1.5094881771396103</v>
      </c>
      <c r="W78" s="1073" t="s">
        <v>3560</v>
      </c>
      <c r="X78" s="1077">
        <v>3.7025638338854185E-4</v>
      </c>
      <c r="Y78" s="1078">
        <v>1</v>
      </c>
      <c r="Z78" s="1079">
        <v>1.5094881771396103</v>
      </c>
      <c r="AA78" s="1073" t="s">
        <v>3560</v>
      </c>
      <c r="AB78" s="1077">
        <v>0</v>
      </c>
      <c r="AC78" s="1078">
        <v>1</v>
      </c>
      <c r="AD78" s="1079">
        <v>1.5094881771396103</v>
      </c>
      <c r="AE78" s="1073" t="s">
        <v>3560</v>
      </c>
      <c r="AF78" s="1077">
        <v>0</v>
      </c>
      <c r="AG78" s="1078">
        <v>1</v>
      </c>
      <c r="AH78" s="1079">
        <v>1.5094881771396103</v>
      </c>
      <c r="AI78" s="1073" t="s">
        <v>3560</v>
      </c>
      <c r="AJ78" s="1077">
        <v>0</v>
      </c>
      <c r="AK78" s="1078">
        <v>1</v>
      </c>
      <c r="AL78" s="1079">
        <v>1.5094881771396103</v>
      </c>
      <c r="AM78" s="1073" t="s">
        <v>3560</v>
      </c>
      <c r="AN78" s="1077">
        <v>0</v>
      </c>
      <c r="AO78" s="1078">
        <v>1</v>
      </c>
      <c r="AP78" s="1079">
        <v>1.5094881771396103</v>
      </c>
      <c r="AQ78" s="1073" t="s">
        <v>3560</v>
      </c>
      <c r="AR78" s="1077">
        <v>0</v>
      </c>
      <c r="AS78" s="1078">
        <v>1</v>
      </c>
      <c r="AT78" s="1079">
        <v>1.5094881771396103</v>
      </c>
      <c r="AU78" s="1073" t="s">
        <v>3560</v>
      </c>
      <c r="AV78" s="1077">
        <v>0</v>
      </c>
      <c r="AW78" s="1078">
        <v>1</v>
      </c>
      <c r="AX78" s="1079">
        <v>1.5094881771396103</v>
      </c>
      <c r="AY78" s="1073" t="s">
        <v>3560</v>
      </c>
      <c r="AZ78" s="1077">
        <v>0</v>
      </c>
      <c r="BA78" s="1078">
        <v>1</v>
      </c>
      <c r="BB78" s="1079">
        <v>1.5094881771396103</v>
      </c>
      <c r="BC78" s="1073" t="s">
        <v>3560</v>
      </c>
      <c r="BD78" s="1077">
        <v>0</v>
      </c>
      <c r="BE78" s="1078">
        <v>1</v>
      </c>
      <c r="BF78" s="1079">
        <v>1.5094881771396103</v>
      </c>
      <c r="BG78" s="1073" t="s">
        <v>3560</v>
      </c>
      <c r="BH78" s="1077">
        <v>0</v>
      </c>
      <c r="BI78" s="1078">
        <v>1</v>
      </c>
      <c r="BJ78" s="1079">
        <v>1.5094881771396103</v>
      </c>
      <c r="BK78" s="1073" t="s">
        <v>3560</v>
      </c>
      <c r="BL78" s="1077">
        <v>0</v>
      </c>
      <c r="BM78" s="1078">
        <v>1</v>
      </c>
      <c r="BN78" s="1079">
        <v>1.5094881771396103</v>
      </c>
      <c r="BO78" s="1073" t="s">
        <v>3560</v>
      </c>
      <c r="BP78" s="1077">
        <v>0</v>
      </c>
      <c r="BQ78" s="1078">
        <v>1</v>
      </c>
      <c r="BR78" s="1079">
        <v>1.5094881771396103</v>
      </c>
      <c r="BS78" s="1073" t="s">
        <v>3560</v>
      </c>
      <c r="BT78" s="1077">
        <v>0</v>
      </c>
      <c r="BU78" s="1078">
        <v>1</v>
      </c>
      <c r="BV78" s="1079">
        <v>1.5094881771396103</v>
      </c>
      <c r="BW78" s="1073" t="s">
        <v>3560</v>
      </c>
      <c r="BX78" s="1077">
        <v>0</v>
      </c>
      <c r="BY78" s="1078">
        <v>1</v>
      </c>
      <c r="BZ78" s="1079">
        <v>1.5094881771396103</v>
      </c>
      <c r="CA78" s="1073" t="s">
        <v>3560</v>
      </c>
      <c r="CB78" s="1077">
        <v>0</v>
      </c>
      <c r="CC78" s="1078">
        <v>1</v>
      </c>
      <c r="CD78" s="1079">
        <v>1.5094881771396103</v>
      </c>
      <c r="CE78" s="1073" t="s">
        <v>3560</v>
      </c>
      <c r="CF78" s="1077">
        <v>0</v>
      </c>
      <c r="CG78" s="1078">
        <v>1</v>
      </c>
      <c r="CH78" s="1079">
        <v>1.5094881771396103</v>
      </c>
      <c r="CI78" s="1073" t="s">
        <v>3560</v>
      </c>
      <c r="CJ78" s="1356"/>
      <c r="CK78" s="1356"/>
      <c r="CL78" s="1357"/>
      <c r="CM78" s="1357"/>
      <c r="CO78" s="1041" t="s">
        <v>1870</v>
      </c>
      <c r="CP78" s="1094">
        <v>2</v>
      </c>
      <c r="CQ78" s="1094">
        <v>2</v>
      </c>
      <c r="CR78" s="1094">
        <v>1</v>
      </c>
      <c r="CS78" s="1094">
        <v>1</v>
      </c>
      <c r="CT78" s="1094">
        <v>1</v>
      </c>
      <c r="CU78" s="1094">
        <v>3</v>
      </c>
      <c r="CV78" s="1089">
        <v>31</v>
      </c>
      <c r="CW78" s="1089">
        <v>1.5</v>
      </c>
      <c r="CX78" s="1093">
        <v>1.0744244531716256</v>
      </c>
      <c r="CY78" s="1093">
        <v>1.5094881771396103</v>
      </c>
      <c r="CZ78" s="1093" t="s">
        <v>2963</v>
      </c>
      <c r="DA78" s="1095">
        <v>1.05</v>
      </c>
      <c r="DB78" s="1095">
        <v>1.02</v>
      </c>
      <c r="DC78" s="1095">
        <v>1</v>
      </c>
      <c r="DD78" s="1095">
        <v>1</v>
      </c>
      <c r="DE78" s="1095">
        <v>1</v>
      </c>
      <c r="DF78" s="1095">
        <v>1.05</v>
      </c>
      <c r="DH78" s="1351"/>
      <c r="DI78" s="1352"/>
    </row>
    <row r="79" spans="1:113">
      <c r="A79" s="1045" t="s">
        <v>1875</v>
      </c>
      <c r="B79" s="1059" t="s">
        <v>469</v>
      </c>
      <c r="C79" s="1060"/>
      <c r="D79" s="1071" t="s">
        <v>352</v>
      </c>
      <c r="E79" s="1072" t="s">
        <v>471</v>
      </c>
      <c r="F79" s="1073" t="s">
        <v>3595</v>
      </c>
      <c r="G79" s="1074" t="s">
        <v>352</v>
      </c>
      <c r="H79" s="1075" t="s">
        <v>246</v>
      </c>
      <c r="I79" s="1075" t="s">
        <v>619</v>
      </c>
      <c r="J79" s="1076" t="s">
        <v>352</v>
      </c>
      <c r="K79" s="1074" t="s">
        <v>339</v>
      </c>
      <c r="L79" s="1077">
        <v>0</v>
      </c>
      <c r="M79" s="1078">
        <v>1</v>
      </c>
      <c r="N79" s="1079">
        <v>1.5094881771396103</v>
      </c>
      <c r="O79" s="1073" t="s">
        <v>3560</v>
      </c>
      <c r="P79" s="1077">
        <v>0</v>
      </c>
      <c r="Q79" s="1078">
        <v>1</v>
      </c>
      <c r="R79" s="1079">
        <v>1.5094881771396103</v>
      </c>
      <c r="S79" s="1073" t="s">
        <v>3560</v>
      </c>
      <c r="T79" s="1077">
        <v>0</v>
      </c>
      <c r="U79" s="1078">
        <v>1</v>
      </c>
      <c r="V79" s="1079">
        <v>1.5094881771396103</v>
      </c>
      <c r="W79" s="1073" t="s">
        <v>3560</v>
      </c>
      <c r="X79" s="1077">
        <v>0</v>
      </c>
      <c r="Y79" s="1078">
        <v>1</v>
      </c>
      <c r="Z79" s="1079">
        <v>1.5094881771396103</v>
      </c>
      <c r="AA79" s="1073" t="s">
        <v>3560</v>
      </c>
      <c r="AB79" s="1077">
        <v>4.1057869767320749E-4</v>
      </c>
      <c r="AC79" s="1078">
        <v>1</v>
      </c>
      <c r="AD79" s="1079">
        <v>1.5094881771396103</v>
      </c>
      <c r="AE79" s="1073" t="s">
        <v>3560</v>
      </c>
      <c r="AF79" s="1077">
        <v>0</v>
      </c>
      <c r="AG79" s="1078">
        <v>1</v>
      </c>
      <c r="AH79" s="1079">
        <v>1.5094881771396103</v>
      </c>
      <c r="AI79" s="1073" t="s">
        <v>3560</v>
      </c>
      <c r="AJ79" s="1077">
        <v>0</v>
      </c>
      <c r="AK79" s="1078">
        <v>1</v>
      </c>
      <c r="AL79" s="1079">
        <v>1.5094881771396103</v>
      </c>
      <c r="AM79" s="1073" t="s">
        <v>3560</v>
      </c>
      <c r="AN79" s="1077">
        <v>0</v>
      </c>
      <c r="AO79" s="1078">
        <v>1</v>
      </c>
      <c r="AP79" s="1079">
        <v>1.5094881771396103</v>
      </c>
      <c r="AQ79" s="1073" t="s">
        <v>3560</v>
      </c>
      <c r="AR79" s="1077">
        <v>0</v>
      </c>
      <c r="AS79" s="1078">
        <v>1</v>
      </c>
      <c r="AT79" s="1079">
        <v>1.5094881771396103</v>
      </c>
      <c r="AU79" s="1073" t="s">
        <v>3560</v>
      </c>
      <c r="AV79" s="1077">
        <v>0</v>
      </c>
      <c r="AW79" s="1078">
        <v>1</v>
      </c>
      <c r="AX79" s="1079">
        <v>1.5094881771396103</v>
      </c>
      <c r="AY79" s="1073" t="s">
        <v>3560</v>
      </c>
      <c r="AZ79" s="1077">
        <v>0</v>
      </c>
      <c r="BA79" s="1078">
        <v>1</v>
      </c>
      <c r="BB79" s="1079">
        <v>1.5094881771396103</v>
      </c>
      <c r="BC79" s="1073" t="s">
        <v>3560</v>
      </c>
      <c r="BD79" s="1077">
        <v>0</v>
      </c>
      <c r="BE79" s="1078">
        <v>1</v>
      </c>
      <c r="BF79" s="1079">
        <v>1.5094881771396103</v>
      </c>
      <c r="BG79" s="1073" t="s">
        <v>3560</v>
      </c>
      <c r="BH79" s="1077">
        <v>0</v>
      </c>
      <c r="BI79" s="1078">
        <v>1</v>
      </c>
      <c r="BJ79" s="1079">
        <v>1.5094881771396103</v>
      </c>
      <c r="BK79" s="1073" t="s">
        <v>3560</v>
      </c>
      <c r="BL79" s="1077">
        <v>0</v>
      </c>
      <c r="BM79" s="1078">
        <v>1</v>
      </c>
      <c r="BN79" s="1079">
        <v>1.5094881771396103</v>
      </c>
      <c r="BO79" s="1073" t="s">
        <v>3560</v>
      </c>
      <c r="BP79" s="1077">
        <v>0</v>
      </c>
      <c r="BQ79" s="1078">
        <v>1</v>
      </c>
      <c r="BR79" s="1079">
        <v>1.5094881771396103</v>
      </c>
      <c r="BS79" s="1073" t="s">
        <v>3560</v>
      </c>
      <c r="BT79" s="1077">
        <v>0</v>
      </c>
      <c r="BU79" s="1078">
        <v>1</v>
      </c>
      <c r="BV79" s="1079">
        <v>1.5094881771396103</v>
      </c>
      <c r="BW79" s="1073" t="s">
        <v>3560</v>
      </c>
      <c r="BX79" s="1077">
        <v>0</v>
      </c>
      <c r="BY79" s="1078">
        <v>1</v>
      </c>
      <c r="BZ79" s="1079">
        <v>1.5094881771396103</v>
      </c>
      <c r="CA79" s="1073" t="s">
        <v>3560</v>
      </c>
      <c r="CB79" s="1077">
        <v>0</v>
      </c>
      <c r="CC79" s="1078">
        <v>1</v>
      </c>
      <c r="CD79" s="1079">
        <v>1.5094881771396103</v>
      </c>
      <c r="CE79" s="1073" t="s">
        <v>3560</v>
      </c>
      <c r="CF79" s="1077">
        <v>0</v>
      </c>
      <c r="CG79" s="1078">
        <v>1</v>
      </c>
      <c r="CH79" s="1079">
        <v>1.5094881771396103</v>
      </c>
      <c r="CI79" s="1073" t="s">
        <v>3560</v>
      </c>
      <c r="CJ79" s="1356"/>
      <c r="CK79" s="1356"/>
      <c r="CL79" s="1357"/>
      <c r="CM79" s="1357"/>
      <c r="CO79" s="1041" t="s">
        <v>1870</v>
      </c>
      <c r="CP79" s="1094">
        <v>2</v>
      </c>
      <c r="CQ79" s="1094">
        <v>2</v>
      </c>
      <c r="CR79" s="1094">
        <v>1</v>
      </c>
      <c r="CS79" s="1094">
        <v>1</v>
      </c>
      <c r="CT79" s="1094">
        <v>1</v>
      </c>
      <c r="CU79" s="1094">
        <v>3</v>
      </c>
      <c r="CV79" s="1089">
        <v>31</v>
      </c>
      <c r="CW79" s="1089">
        <v>1.5</v>
      </c>
      <c r="CX79" s="1093">
        <v>1.0744244531716256</v>
      </c>
      <c r="CY79" s="1093">
        <v>1.5094881771396103</v>
      </c>
      <c r="CZ79" s="1093" t="s">
        <v>2963</v>
      </c>
      <c r="DA79" s="1095">
        <v>1.05</v>
      </c>
      <c r="DB79" s="1095">
        <v>1.02</v>
      </c>
      <c r="DC79" s="1095">
        <v>1</v>
      </c>
      <c r="DD79" s="1095">
        <v>1</v>
      </c>
      <c r="DE79" s="1095">
        <v>1</v>
      </c>
      <c r="DF79" s="1095">
        <v>1.05</v>
      </c>
      <c r="DH79" s="1351"/>
      <c r="DI79" s="1352"/>
    </row>
    <row r="80" spans="1:113">
      <c r="A80" s="1045" t="s">
        <v>1889</v>
      </c>
      <c r="B80" s="1059" t="s">
        <v>469</v>
      </c>
      <c r="C80" s="1060"/>
      <c r="D80" s="1071" t="s">
        <v>352</v>
      </c>
      <c r="E80" s="1072" t="s">
        <v>471</v>
      </c>
      <c r="F80" s="1073" t="s">
        <v>3596</v>
      </c>
      <c r="G80" s="1074" t="s">
        <v>352</v>
      </c>
      <c r="H80" s="1075" t="s">
        <v>246</v>
      </c>
      <c r="I80" s="1075" t="s">
        <v>619</v>
      </c>
      <c r="J80" s="1076" t="s">
        <v>352</v>
      </c>
      <c r="K80" s="1074" t="s">
        <v>339</v>
      </c>
      <c r="L80" s="1077">
        <v>0</v>
      </c>
      <c r="M80" s="1078">
        <v>1</v>
      </c>
      <c r="N80" s="1079">
        <v>1.5094881771396103</v>
      </c>
      <c r="O80" s="1073" t="s">
        <v>3560</v>
      </c>
      <c r="P80" s="1077">
        <v>0</v>
      </c>
      <c r="Q80" s="1078">
        <v>1</v>
      </c>
      <c r="R80" s="1079">
        <v>1.5094881771396103</v>
      </c>
      <c r="S80" s="1073" t="s">
        <v>3560</v>
      </c>
      <c r="T80" s="1077">
        <v>0</v>
      </c>
      <c r="U80" s="1078">
        <v>1</v>
      </c>
      <c r="V80" s="1079">
        <v>1.5094881771396103</v>
      </c>
      <c r="W80" s="1073" t="s">
        <v>3560</v>
      </c>
      <c r="X80" s="1077">
        <v>0</v>
      </c>
      <c r="Y80" s="1078">
        <v>1</v>
      </c>
      <c r="Z80" s="1079">
        <v>1.5094881771396103</v>
      </c>
      <c r="AA80" s="1073" t="s">
        <v>3560</v>
      </c>
      <c r="AB80" s="1077">
        <v>0</v>
      </c>
      <c r="AC80" s="1078">
        <v>1</v>
      </c>
      <c r="AD80" s="1079">
        <v>1.5094881771396103</v>
      </c>
      <c r="AE80" s="1073" t="s">
        <v>3560</v>
      </c>
      <c r="AF80" s="1077">
        <v>3.6807560687675419E-4</v>
      </c>
      <c r="AG80" s="1078">
        <v>1</v>
      </c>
      <c r="AH80" s="1079">
        <v>1.5094881771396103</v>
      </c>
      <c r="AI80" s="1073" t="s">
        <v>3560</v>
      </c>
      <c r="AJ80" s="1077">
        <v>0</v>
      </c>
      <c r="AK80" s="1078">
        <v>1</v>
      </c>
      <c r="AL80" s="1079">
        <v>1.5094881771396103</v>
      </c>
      <c r="AM80" s="1073" t="s">
        <v>3560</v>
      </c>
      <c r="AN80" s="1077">
        <v>0</v>
      </c>
      <c r="AO80" s="1078">
        <v>1</v>
      </c>
      <c r="AP80" s="1079">
        <v>1.5094881771396103</v>
      </c>
      <c r="AQ80" s="1073" t="s">
        <v>3560</v>
      </c>
      <c r="AR80" s="1077">
        <v>0</v>
      </c>
      <c r="AS80" s="1078">
        <v>1</v>
      </c>
      <c r="AT80" s="1079">
        <v>1.5094881771396103</v>
      </c>
      <c r="AU80" s="1073" t="s">
        <v>3560</v>
      </c>
      <c r="AV80" s="1077">
        <v>0</v>
      </c>
      <c r="AW80" s="1078">
        <v>1</v>
      </c>
      <c r="AX80" s="1079">
        <v>1.5094881771396103</v>
      </c>
      <c r="AY80" s="1073" t="s">
        <v>3560</v>
      </c>
      <c r="AZ80" s="1077">
        <v>0</v>
      </c>
      <c r="BA80" s="1078">
        <v>1</v>
      </c>
      <c r="BB80" s="1079">
        <v>1.5094881771396103</v>
      </c>
      <c r="BC80" s="1073" t="s">
        <v>3560</v>
      </c>
      <c r="BD80" s="1077">
        <v>0</v>
      </c>
      <c r="BE80" s="1078">
        <v>1</v>
      </c>
      <c r="BF80" s="1079">
        <v>1.5094881771396103</v>
      </c>
      <c r="BG80" s="1073" t="s">
        <v>3560</v>
      </c>
      <c r="BH80" s="1077">
        <v>0</v>
      </c>
      <c r="BI80" s="1078">
        <v>1</v>
      </c>
      <c r="BJ80" s="1079">
        <v>1.5094881771396103</v>
      </c>
      <c r="BK80" s="1073" t="s">
        <v>3560</v>
      </c>
      <c r="BL80" s="1077">
        <v>0</v>
      </c>
      <c r="BM80" s="1078">
        <v>1</v>
      </c>
      <c r="BN80" s="1079">
        <v>1.5094881771396103</v>
      </c>
      <c r="BO80" s="1073" t="s">
        <v>3560</v>
      </c>
      <c r="BP80" s="1077">
        <v>0</v>
      </c>
      <c r="BQ80" s="1078">
        <v>1</v>
      </c>
      <c r="BR80" s="1079">
        <v>1.5094881771396103</v>
      </c>
      <c r="BS80" s="1073" t="s">
        <v>3560</v>
      </c>
      <c r="BT80" s="1077">
        <v>0</v>
      </c>
      <c r="BU80" s="1078">
        <v>1</v>
      </c>
      <c r="BV80" s="1079">
        <v>1.5094881771396103</v>
      </c>
      <c r="BW80" s="1073" t="s">
        <v>3560</v>
      </c>
      <c r="BX80" s="1077">
        <v>0</v>
      </c>
      <c r="BY80" s="1078">
        <v>1</v>
      </c>
      <c r="BZ80" s="1079">
        <v>1.5094881771396103</v>
      </c>
      <c r="CA80" s="1073" t="s">
        <v>3560</v>
      </c>
      <c r="CB80" s="1077">
        <v>0</v>
      </c>
      <c r="CC80" s="1078">
        <v>1</v>
      </c>
      <c r="CD80" s="1079">
        <v>1.5094881771396103</v>
      </c>
      <c r="CE80" s="1073" t="s">
        <v>3560</v>
      </c>
      <c r="CF80" s="1077">
        <v>0</v>
      </c>
      <c r="CG80" s="1078">
        <v>1</v>
      </c>
      <c r="CH80" s="1079">
        <v>1.5094881771396103</v>
      </c>
      <c r="CI80" s="1073" t="s">
        <v>3560</v>
      </c>
      <c r="CJ80" s="1356"/>
      <c r="CK80" s="1356"/>
      <c r="CL80" s="1357"/>
      <c r="CM80" s="1357"/>
      <c r="CO80" s="1041" t="s">
        <v>1870</v>
      </c>
      <c r="CP80" s="1094">
        <v>2</v>
      </c>
      <c r="CQ80" s="1094">
        <v>2</v>
      </c>
      <c r="CR80" s="1094">
        <v>1</v>
      </c>
      <c r="CS80" s="1094">
        <v>1</v>
      </c>
      <c r="CT80" s="1094">
        <v>1</v>
      </c>
      <c r="CU80" s="1094">
        <v>3</v>
      </c>
      <c r="CV80" s="1089">
        <v>31</v>
      </c>
      <c r="CW80" s="1089">
        <v>1.5</v>
      </c>
      <c r="CX80" s="1093">
        <v>1.0744244531716256</v>
      </c>
      <c r="CY80" s="1093">
        <v>1.5094881771396103</v>
      </c>
      <c r="CZ80" s="1093" t="s">
        <v>2963</v>
      </c>
      <c r="DA80" s="1095">
        <v>1.05</v>
      </c>
      <c r="DB80" s="1095">
        <v>1.02</v>
      </c>
      <c r="DC80" s="1095">
        <v>1</v>
      </c>
      <c r="DD80" s="1095">
        <v>1</v>
      </c>
      <c r="DE80" s="1095">
        <v>1</v>
      </c>
      <c r="DF80" s="1095">
        <v>1.05</v>
      </c>
      <c r="DH80" s="1351"/>
      <c r="DI80" s="1352"/>
    </row>
    <row r="81" spans="1:131">
      <c r="A81" s="1045" t="s">
        <v>1876</v>
      </c>
      <c r="B81" s="1059" t="s">
        <v>469</v>
      </c>
      <c r="C81" s="1060"/>
      <c r="D81" s="1071" t="s">
        <v>352</v>
      </c>
      <c r="E81" s="1072" t="s">
        <v>471</v>
      </c>
      <c r="F81" s="1073" t="s">
        <v>3587</v>
      </c>
      <c r="G81" s="1074" t="s">
        <v>352</v>
      </c>
      <c r="H81" s="1075" t="s">
        <v>246</v>
      </c>
      <c r="I81" s="1075" t="s">
        <v>619</v>
      </c>
      <c r="J81" s="1076" t="s">
        <v>352</v>
      </c>
      <c r="K81" s="1074" t="s">
        <v>339</v>
      </c>
      <c r="L81" s="1077">
        <v>0</v>
      </c>
      <c r="M81" s="1078">
        <v>1</v>
      </c>
      <c r="N81" s="1079">
        <v>1.5094881771396103</v>
      </c>
      <c r="O81" s="1073" t="s">
        <v>3560</v>
      </c>
      <c r="P81" s="1077">
        <v>0</v>
      </c>
      <c r="Q81" s="1078">
        <v>1</v>
      </c>
      <c r="R81" s="1079">
        <v>1.5094881771396103</v>
      </c>
      <c r="S81" s="1073" t="s">
        <v>3560</v>
      </c>
      <c r="T81" s="1077">
        <v>0</v>
      </c>
      <c r="U81" s="1078">
        <v>1</v>
      </c>
      <c r="V81" s="1079">
        <v>1.5094881771396103</v>
      </c>
      <c r="W81" s="1073" t="s">
        <v>3560</v>
      </c>
      <c r="X81" s="1077">
        <v>0</v>
      </c>
      <c r="Y81" s="1078">
        <v>1</v>
      </c>
      <c r="Z81" s="1079">
        <v>1.5094881771396103</v>
      </c>
      <c r="AA81" s="1073" t="s">
        <v>3560</v>
      </c>
      <c r="AB81" s="1077">
        <v>0</v>
      </c>
      <c r="AC81" s="1078">
        <v>1</v>
      </c>
      <c r="AD81" s="1079">
        <v>1.5094881771396103</v>
      </c>
      <c r="AE81" s="1073" t="s">
        <v>3560</v>
      </c>
      <c r="AF81" s="1077">
        <v>0</v>
      </c>
      <c r="AG81" s="1078">
        <v>1</v>
      </c>
      <c r="AH81" s="1079">
        <v>1.5094881771396103</v>
      </c>
      <c r="AI81" s="1073" t="s">
        <v>3560</v>
      </c>
      <c r="AJ81" s="1077">
        <v>3.9025332791825431E-4</v>
      </c>
      <c r="AK81" s="1078">
        <v>1</v>
      </c>
      <c r="AL81" s="1079">
        <v>1.5094881771396103</v>
      </c>
      <c r="AM81" s="1073" t="s">
        <v>3560</v>
      </c>
      <c r="AN81" s="1077">
        <v>0</v>
      </c>
      <c r="AO81" s="1078">
        <v>1</v>
      </c>
      <c r="AP81" s="1079">
        <v>1.5094881771396103</v>
      </c>
      <c r="AQ81" s="1073" t="s">
        <v>3560</v>
      </c>
      <c r="AR81" s="1077">
        <v>0</v>
      </c>
      <c r="AS81" s="1078">
        <v>1</v>
      </c>
      <c r="AT81" s="1079">
        <v>1.5094881771396103</v>
      </c>
      <c r="AU81" s="1073" t="s">
        <v>3560</v>
      </c>
      <c r="AV81" s="1077">
        <v>0</v>
      </c>
      <c r="AW81" s="1078">
        <v>1</v>
      </c>
      <c r="AX81" s="1079">
        <v>1.5094881771396103</v>
      </c>
      <c r="AY81" s="1073" t="s">
        <v>3560</v>
      </c>
      <c r="AZ81" s="1077">
        <v>0</v>
      </c>
      <c r="BA81" s="1078">
        <v>1</v>
      </c>
      <c r="BB81" s="1079">
        <v>1.5094881771396103</v>
      </c>
      <c r="BC81" s="1073" t="s">
        <v>3560</v>
      </c>
      <c r="BD81" s="1077">
        <v>0</v>
      </c>
      <c r="BE81" s="1078">
        <v>1</v>
      </c>
      <c r="BF81" s="1079">
        <v>1.5094881771396103</v>
      </c>
      <c r="BG81" s="1073" t="s">
        <v>3560</v>
      </c>
      <c r="BH81" s="1077">
        <v>0</v>
      </c>
      <c r="BI81" s="1078">
        <v>1</v>
      </c>
      <c r="BJ81" s="1079">
        <v>1.5094881771396103</v>
      </c>
      <c r="BK81" s="1073" t="s">
        <v>3560</v>
      </c>
      <c r="BL81" s="1077">
        <v>0</v>
      </c>
      <c r="BM81" s="1078">
        <v>1</v>
      </c>
      <c r="BN81" s="1079">
        <v>1.5094881771396103</v>
      </c>
      <c r="BO81" s="1073" t="s">
        <v>3560</v>
      </c>
      <c r="BP81" s="1077">
        <v>0</v>
      </c>
      <c r="BQ81" s="1078">
        <v>1</v>
      </c>
      <c r="BR81" s="1079">
        <v>1.5094881771396103</v>
      </c>
      <c r="BS81" s="1073" t="s">
        <v>3560</v>
      </c>
      <c r="BT81" s="1077">
        <v>0</v>
      </c>
      <c r="BU81" s="1078">
        <v>1</v>
      </c>
      <c r="BV81" s="1079">
        <v>1.5094881771396103</v>
      </c>
      <c r="BW81" s="1073" t="s">
        <v>3560</v>
      </c>
      <c r="BX81" s="1077">
        <v>0</v>
      </c>
      <c r="BY81" s="1078">
        <v>1</v>
      </c>
      <c r="BZ81" s="1079">
        <v>1.5094881771396103</v>
      </c>
      <c r="CA81" s="1073" t="s">
        <v>3560</v>
      </c>
      <c r="CB81" s="1077">
        <v>0</v>
      </c>
      <c r="CC81" s="1078">
        <v>1</v>
      </c>
      <c r="CD81" s="1079">
        <v>1.5094881771396103</v>
      </c>
      <c r="CE81" s="1073" t="s">
        <v>3560</v>
      </c>
      <c r="CF81" s="1077">
        <v>0</v>
      </c>
      <c r="CG81" s="1078">
        <v>1</v>
      </c>
      <c r="CH81" s="1079">
        <v>1.5094881771396103</v>
      </c>
      <c r="CI81" s="1073" t="s">
        <v>3560</v>
      </c>
      <c r="CJ81" s="1356"/>
      <c r="CK81" s="1356"/>
      <c r="CL81" s="1357"/>
      <c r="CM81" s="1357"/>
      <c r="CO81" s="1041" t="s">
        <v>1870</v>
      </c>
      <c r="CP81" s="1094">
        <v>2</v>
      </c>
      <c r="CQ81" s="1094">
        <v>2</v>
      </c>
      <c r="CR81" s="1094">
        <v>1</v>
      </c>
      <c r="CS81" s="1094">
        <v>1</v>
      </c>
      <c r="CT81" s="1094">
        <v>1</v>
      </c>
      <c r="CU81" s="1094">
        <v>3</v>
      </c>
      <c r="CV81" s="1089">
        <v>31</v>
      </c>
      <c r="CW81" s="1089">
        <v>1.5</v>
      </c>
      <c r="CX81" s="1093">
        <v>1.0744244531716256</v>
      </c>
      <c r="CY81" s="1093">
        <v>1.5094881771396103</v>
      </c>
      <c r="CZ81" s="1093" t="s">
        <v>2963</v>
      </c>
      <c r="DA81" s="1095">
        <v>1.05</v>
      </c>
      <c r="DB81" s="1095">
        <v>1.02</v>
      </c>
      <c r="DC81" s="1095">
        <v>1</v>
      </c>
      <c r="DD81" s="1095">
        <v>1</v>
      </c>
      <c r="DE81" s="1095">
        <v>1</v>
      </c>
      <c r="DF81" s="1095">
        <v>1.05</v>
      </c>
      <c r="DH81" s="1351"/>
      <c r="DI81" s="1352"/>
    </row>
    <row r="82" spans="1:131">
      <c r="A82" s="1045" t="s">
        <v>1877</v>
      </c>
      <c r="B82" s="1059" t="s">
        <v>469</v>
      </c>
      <c r="C82" s="1060"/>
      <c r="D82" s="1071" t="s">
        <v>352</v>
      </c>
      <c r="E82" s="1072" t="s">
        <v>471</v>
      </c>
      <c r="F82" s="1073" t="s">
        <v>3597</v>
      </c>
      <c r="G82" s="1074" t="s">
        <v>352</v>
      </c>
      <c r="H82" s="1075" t="s">
        <v>246</v>
      </c>
      <c r="I82" s="1075" t="s">
        <v>619</v>
      </c>
      <c r="J82" s="1076" t="s">
        <v>352</v>
      </c>
      <c r="K82" s="1074" t="s">
        <v>339</v>
      </c>
      <c r="L82" s="1077">
        <v>0</v>
      </c>
      <c r="M82" s="1078">
        <v>1</v>
      </c>
      <c r="N82" s="1079">
        <v>1.5094881771396103</v>
      </c>
      <c r="O82" s="1073" t="s">
        <v>3560</v>
      </c>
      <c r="P82" s="1077">
        <v>0</v>
      </c>
      <c r="Q82" s="1078">
        <v>1</v>
      </c>
      <c r="R82" s="1079">
        <v>1.5094881771396103</v>
      </c>
      <c r="S82" s="1073" t="s">
        <v>3560</v>
      </c>
      <c r="T82" s="1077">
        <v>0</v>
      </c>
      <c r="U82" s="1078">
        <v>1</v>
      </c>
      <c r="V82" s="1079">
        <v>1.5094881771396103</v>
      </c>
      <c r="W82" s="1073" t="s">
        <v>3560</v>
      </c>
      <c r="X82" s="1077">
        <v>0</v>
      </c>
      <c r="Y82" s="1078">
        <v>1</v>
      </c>
      <c r="Z82" s="1079">
        <v>1.5094881771396103</v>
      </c>
      <c r="AA82" s="1073" t="s">
        <v>3560</v>
      </c>
      <c r="AB82" s="1077">
        <v>0</v>
      </c>
      <c r="AC82" s="1078">
        <v>1</v>
      </c>
      <c r="AD82" s="1079">
        <v>1.5094881771396103</v>
      </c>
      <c r="AE82" s="1073" t="s">
        <v>3560</v>
      </c>
      <c r="AF82" s="1077">
        <v>0</v>
      </c>
      <c r="AG82" s="1078">
        <v>1</v>
      </c>
      <c r="AH82" s="1079">
        <v>1.5094881771396103</v>
      </c>
      <c r="AI82" s="1073" t="s">
        <v>3560</v>
      </c>
      <c r="AJ82" s="1077">
        <v>0</v>
      </c>
      <c r="AK82" s="1078">
        <v>1</v>
      </c>
      <c r="AL82" s="1079">
        <v>1.5094881771396103</v>
      </c>
      <c r="AM82" s="1073" t="s">
        <v>3560</v>
      </c>
      <c r="AN82" s="1077">
        <v>2.6986466825396196E-4</v>
      </c>
      <c r="AO82" s="1078">
        <v>1</v>
      </c>
      <c r="AP82" s="1079">
        <v>1.5094881771396103</v>
      </c>
      <c r="AQ82" s="1073" t="s">
        <v>3560</v>
      </c>
      <c r="AR82" s="1077">
        <v>0</v>
      </c>
      <c r="AS82" s="1078">
        <v>1</v>
      </c>
      <c r="AT82" s="1079">
        <v>1.5094881771396103</v>
      </c>
      <c r="AU82" s="1073" t="s">
        <v>3560</v>
      </c>
      <c r="AV82" s="1077">
        <v>0</v>
      </c>
      <c r="AW82" s="1078">
        <v>1</v>
      </c>
      <c r="AX82" s="1079">
        <v>1.5094881771396103</v>
      </c>
      <c r="AY82" s="1073" t="s">
        <v>3560</v>
      </c>
      <c r="AZ82" s="1077">
        <v>0</v>
      </c>
      <c r="BA82" s="1078">
        <v>1</v>
      </c>
      <c r="BB82" s="1079">
        <v>1.5094881771396103</v>
      </c>
      <c r="BC82" s="1073" t="s">
        <v>3560</v>
      </c>
      <c r="BD82" s="1077">
        <v>0</v>
      </c>
      <c r="BE82" s="1078">
        <v>1</v>
      </c>
      <c r="BF82" s="1079">
        <v>1.5094881771396103</v>
      </c>
      <c r="BG82" s="1073" t="s">
        <v>3560</v>
      </c>
      <c r="BH82" s="1077">
        <v>0</v>
      </c>
      <c r="BI82" s="1078">
        <v>1</v>
      </c>
      <c r="BJ82" s="1079">
        <v>1.5094881771396103</v>
      </c>
      <c r="BK82" s="1073" t="s">
        <v>3560</v>
      </c>
      <c r="BL82" s="1077">
        <v>0</v>
      </c>
      <c r="BM82" s="1078">
        <v>1</v>
      </c>
      <c r="BN82" s="1079">
        <v>1.5094881771396103</v>
      </c>
      <c r="BO82" s="1073" t="s">
        <v>3560</v>
      </c>
      <c r="BP82" s="1077">
        <v>0</v>
      </c>
      <c r="BQ82" s="1078">
        <v>1</v>
      </c>
      <c r="BR82" s="1079">
        <v>1.5094881771396103</v>
      </c>
      <c r="BS82" s="1073" t="s">
        <v>3560</v>
      </c>
      <c r="BT82" s="1077">
        <v>0</v>
      </c>
      <c r="BU82" s="1078">
        <v>1</v>
      </c>
      <c r="BV82" s="1079">
        <v>1.5094881771396103</v>
      </c>
      <c r="BW82" s="1073" t="s">
        <v>3560</v>
      </c>
      <c r="BX82" s="1077">
        <v>0</v>
      </c>
      <c r="BY82" s="1078">
        <v>1</v>
      </c>
      <c r="BZ82" s="1079">
        <v>1.5094881771396103</v>
      </c>
      <c r="CA82" s="1073" t="s">
        <v>3560</v>
      </c>
      <c r="CB82" s="1077">
        <v>0</v>
      </c>
      <c r="CC82" s="1078">
        <v>1</v>
      </c>
      <c r="CD82" s="1079">
        <v>1.5094881771396103</v>
      </c>
      <c r="CE82" s="1073" t="s">
        <v>3560</v>
      </c>
      <c r="CF82" s="1077">
        <v>0</v>
      </c>
      <c r="CG82" s="1078">
        <v>1</v>
      </c>
      <c r="CH82" s="1079">
        <v>1.5094881771396103</v>
      </c>
      <c r="CI82" s="1073" t="s">
        <v>3560</v>
      </c>
      <c r="CJ82" s="1356"/>
      <c r="CK82" s="1356"/>
      <c r="CL82" s="1357"/>
      <c r="CM82" s="1357"/>
      <c r="CO82" s="1041" t="s">
        <v>1870</v>
      </c>
      <c r="CP82" s="1094">
        <v>2</v>
      </c>
      <c r="CQ82" s="1094">
        <v>2</v>
      </c>
      <c r="CR82" s="1094">
        <v>1</v>
      </c>
      <c r="CS82" s="1094">
        <v>1</v>
      </c>
      <c r="CT82" s="1094">
        <v>1</v>
      </c>
      <c r="CU82" s="1094">
        <v>3</v>
      </c>
      <c r="CV82" s="1089">
        <v>31</v>
      </c>
      <c r="CW82" s="1089">
        <v>1.5</v>
      </c>
      <c r="CX82" s="1093">
        <v>1.0744244531716256</v>
      </c>
      <c r="CY82" s="1093">
        <v>1.5094881771396103</v>
      </c>
      <c r="CZ82" s="1093" t="s">
        <v>2963</v>
      </c>
      <c r="DA82" s="1095">
        <v>1.05</v>
      </c>
      <c r="DB82" s="1095">
        <v>1.02</v>
      </c>
      <c r="DC82" s="1095">
        <v>1</v>
      </c>
      <c r="DD82" s="1095">
        <v>1</v>
      </c>
      <c r="DE82" s="1095">
        <v>1</v>
      </c>
      <c r="DF82" s="1095">
        <v>1.05</v>
      </c>
      <c r="DH82" s="1351"/>
      <c r="DI82" s="1352"/>
    </row>
    <row r="83" spans="1:131">
      <c r="A83" s="1045" t="s">
        <v>1878</v>
      </c>
      <c r="B83" s="1059" t="s">
        <v>469</v>
      </c>
      <c r="C83" s="1060"/>
      <c r="D83" s="1071" t="s">
        <v>352</v>
      </c>
      <c r="E83" s="1072" t="s">
        <v>471</v>
      </c>
      <c r="F83" s="1073" t="s">
        <v>3598</v>
      </c>
      <c r="G83" s="1074" t="s">
        <v>352</v>
      </c>
      <c r="H83" s="1075" t="s">
        <v>246</v>
      </c>
      <c r="I83" s="1075" t="s">
        <v>619</v>
      </c>
      <c r="J83" s="1076" t="s">
        <v>352</v>
      </c>
      <c r="K83" s="1074" t="s">
        <v>339</v>
      </c>
      <c r="L83" s="1077">
        <v>0</v>
      </c>
      <c r="M83" s="1078">
        <v>1</v>
      </c>
      <c r="N83" s="1079">
        <v>1.5094881771396103</v>
      </c>
      <c r="O83" s="1073" t="s">
        <v>3560</v>
      </c>
      <c r="P83" s="1077">
        <v>0</v>
      </c>
      <c r="Q83" s="1078">
        <v>1</v>
      </c>
      <c r="R83" s="1079">
        <v>1.5094881771396103</v>
      </c>
      <c r="S83" s="1073" t="s">
        <v>3560</v>
      </c>
      <c r="T83" s="1077">
        <v>0</v>
      </c>
      <c r="U83" s="1078">
        <v>1</v>
      </c>
      <c r="V83" s="1079">
        <v>1.5094881771396103</v>
      </c>
      <c r="W83" s="1073" t="s">
        <v>3560</v>
      </c>
      <c r="X83" s="1077">
        <v>0</v>
      </c>
      <c r="Y83" s="1078">
        <v>1</v>
      </c>
      <c r="Z83" s="1079">
        <v>1.5094881771396103</v>
      </c>
      <c r="AA83" s="1073" t="s">
        <v>3560</v>
      </c>
      <c r="AB83" s="1077">
        <v>0</v>
      </c>
      <c r="AC83" s="1078">
        <v>1</v>
      </c>
      <c r="AD83" s="1079">
        <v>1.5094881771396103</v>
      </c>
      <c r="AE83" s="1073" t="s">
        <v>3560</v>
      </c>
      <c r="AF83" s="1077">
        <v>0</v>
      </c>
      <c r="AG83" s="1078">
        <v>1</v>
      </c>
      <c r="AH83" s="1079">
        <v>1.5094881771396103</v>
      </c>
      <c r="AI83" s="1073" t="s">
        <v>3560</v>
      </c>
      <c r="AJ83" s="1077">
        <v>0</v>
      </c>
      <c r="AK83" s="1078">
        <v>1</v>
      </c>
      <c r="AL83" s="1079">
        <v>1.5094881771396103</v>
      </c>
      <c r="AM83" s="1073" t="s">
        <v>3560</v>
      </c>
      <c r="AN83" s="1077">
        <v>0</v>
      </c>
      <c r="AO83" s="1078">
        <v>1</v>
      </c>
      <c r="AP83" s="1079">
        <v>1.5094881771396103</v>
      </c>
      <c r="AQ83" s="1073" t="s">
        <v>3560</v>
      </c>
      <c r="AR83" s="1077">
        <v>3.2738599546657107E-4</v>
      </c>
      <c r="AS83" s="1078">
        <v>1</v>
      </c>
      <c r="AT83" s="1079">
        <v>1.5094881771396103</v>
      </c>
      <c r="AU83" s="1073" t="s">
        <v>3560</v>
      </c>
      <c r="AV83" s="1077">
        <v>0</v>
      </c>
      <c r="AW83" s="1078">
        <v>1</v>
      </c>
      <c r="AX83" s="1079">
        <v>1.5094881771396103</v>
      </c>
      <c r="AY83" s="1073" t="s">
        <v>3560</v>
      </c>
      <c r="AZ83" s="1077">
        <v>0</v>
      </c>
      <c r="BA83" s="1078">
        <v>1</v>
      </c>
      <c r="BB83" s="1079">
        <v>1.5094881771396103</v>
      </c>
      <c r="BC83" s="1073" t="s">
        <v>3560</v>
      </c>
      <c r="BD83" s="1077">
        <v>0</v>
      </c>
      <c r="BE83" s="1078">
        <v>1</v>
      </c>
      <c r="BF83" s="1079">
        <v>1.5094881771396103</v>
      </c>
      <c r="BG83" s="1073" t="s">
        <v>3560</v>
      </c>
      <c r="BH83" s="1077">
        <v>0</v>
      </c>
      <c r="BI83" s="1078">
        <v>1</v>
      </c>
      <c r="BJ83" s="1079">
        <v>1.5094881771396103</v>
      </c>
      <c r="BK83" s="1073" t="s">
        <v>3560</v>
      </c>
      <c r="BL83" s="1077">
        <v>0</v>
      </c>
      <c r="BM83" s="1078">
        <v>1</v>
      </c>
      <c r="BN83" s="1079">
        <v>1.5094881771396103</v>
      </c>
      <c r="BO83" s="1073" t="s">
        <v>3560</v>
      </c>
      <c r="BP83" s="1077">
        <v>0</v>
      </c>
      <c r="BQ83" s="1078">
        <v>1</v>
      </c>
      <c r="BR83" s="1079">
        <v>1.5094881771396103</v>
      </c>
      <c r="BS83" s="1073" t="s">
        <v>3560</v>
      </c>
      <c r="BT83" s="1077">
        <v>0</v>
      </c>
      <c r="BU83" s="1078">
        <v>1</v>
      </c>
      <c r="BV83" s="1079">
        <v>1.5094881771396103</v>
      </c>
      <c r="BW83" s="1073" t="s">
        <v>3560</v>
      </c>
      <c r="BX83" s="1077">
        <v>0</v>
      </c>
      <c r="BY83" s="1078">
        <v>1</v>
      </c>
      <c r="BZ83" s="1079">
        <v>1.5094881771396103</v>
      </c>
      <c r="CA83" s="1073" t="s">
        <v>3560</v>
      </c>
      <c r="CB83" s="1077">
        <v>0</v>
      </c>
      <c r="CC83" s="1078">
        <v>1</v>
      </c>
      <c r="CD83" s="1079">
        <v>1.5094881771396103</v>
      </c>
      <c r="CE83" s="1073" t="s">
        <v>3560</v>
      </c>
      <c r="CF83" s="1077">
        <v>0</v>
      </c>
      <c r="CG83" s="1078">
        <v>1</v>
      </c>
      <c r="CH83" s="1079">
        <v>1.5094881771396103</v>
      </c>
      <c r="CI83" s="1073" t="s">
        <v>3560</v>
      </c>
      <c r="CJ83" s="1356"/>
      <c r="CK83" s="1356"/>
      <c r="CL83" s="1357"/>
      <c r="CM83" s="1357"/>
      <c r="CO83" s="1041" t="s">
        <v>1870</v>
      </c>
      <c r="CP83" s="1094">
        <v>2</v>
      </c>
      <c r="CQ83" s="1094">
        <v>2</v>
      </c>
      <c r="CR83" s="1094">
        <v>1</v>
      </c>
      <c r="CS83" s="1094">
        <v>1</v>
      </c>
      <c r="CT83" s="1094">
        <v>1</v>
      </c>
      <c r="CU83" s="1094">
        <v>3</v>
      </c>
      <c r="CV83" s="1089">
        <v>31</v>
      </c>
      <c r="CW83" s="1089">
        <v>1.5</v>
      </c>
      <c r="CX83" s="1093">
        <v>1.0744244531716256</v>
      </c>
      <c r="CY83" s="1093">
        <v>1.5094881771396103</v>
      </c>
      <c r="CZ83" s="1093" t="s">
        <v>2963</v>
      </c>
      <c r="DA83" s="1095">
        <v>1.05</v>
      </c>
      <c r="DB83" s="1095">
        <v>1.02</v>
      </c>
      <c r="DC83" s="1095">
        <v>1</v>
      </c>
      <c r="DD83" s="1095">
        <v>1</v>
      </c>
      <c r="DE83" s="1095">
        <v>1</v>
      </c>
      <c r="DF83" s="1095">
        <v>1.05</v>
      </c>
      <c r="DH83" s="1351"/>
      <c r="DI83" s="1352"/>
    </row>
    <row r="84" spans="1:131">
      <c r="A84" s="1045" t="s">
        <v>1879</v>
      </c>
      <c r="B84" s="1059" t="s">
        <v>469</v>
      </c>
      <c r="C84" s="1060"/>
      <c r="D84" s="1071" t="s">
        <v>352</v>
      </c>
      <c r="E84" s="1072" t="s">
        <v>471</v>
      </c>
      <c r="F84" s="1073" t="s">
        <v>3599</v>
      </c>
      <c r="G84" s="1074" t="s">
        <v>352</v>
      </c>
      <c r="H84" s="1075" t="s">
        <v>246</v>
      </c>
      <c r="I84" s="1075" t="s">
        <v>619</v>
      </c>
      <c r="J84" s="1076" t="s">
        <v>352</v>
      </c>
      <c r="K84" s="1074" t="s">
        <v>339</v>
      </c>
      <c r="L84" s="1077">
        <v>0</v>
      </c>
      <c r="M84" s="1078">
        <v>1</v>
      </c>
      <c r="N84" s="1079">
        <v>1.5094881771396103</v>
      </c>
      <c r="O84" s="1073" t="s">
        <v>3560</v>
      </c>
      <c r="P84" s="1077">
        <v>0</v>
      </c>
      <c r="Q84" s="1078">
        <v>1</v>
      </c>
      <c r="R84" s="1079">
        <v>1.5094881771396103</v>
      </c>
      <c r="S84" s="1073" t="s">
        <v>3560</v>
      </c>
      <c r="T84" s="1077">
        <v>0</v>
      </c>
      <c r="U84" s="1078">
        <v>1</v>
      </c>
      <c r="V84" s="1079">
        <v>1.5094881771396103</v>
      </c>
      <c r="W84" s="1073" t="s">
        <v>3560</v>
      </c>
      <c r="X84" s="1077">
        <v>0</v>
      </c>
      <c r="Y84" s="1078">
        <v>1</v>
      </c>
      <c r="Z84" s="1079">
        <v>1.5094881771396103</v>
      </c>
      <c r="AA84" s="1073" t="s">
        <v>3560</v>
      </c>
      <c r="AB84" s="1077">
        <v>0</v>
      </c>
      <c r="AC84" s="1078">
        <v>1</v>
      </c>
      <c r="AD84" s="1079">
        <v>1.5094881771396103</v>
      </c>
      <c r="AE84" s="1073" t="s">
        <v>3560</v>
      </c>
      <c r="AF84" s="1077">
        <v>0</v>
      </c>
      <c r="AG84" s="1078">
        <v>1</v>
      </c>
      <c r="AH84" s="1079">
        <v>1.5094881771396103</v>
      </c>
      <c r="AI84" s="1073" t="s">
        <v>3560</v>
      </c>
      <c r="AJ84" s="1077">
        <v>0</v>
      </c>
      <c r="AK84" s="1078">
        <v>1</v>
      </c>
      <c r="AL84" s="1079">
        <v>1.5094881771396103</v>
      </c>
      <c r="AM84" s="1073" t="s">
        <v>3560</v>
      </c>
      <c r="AN84" s="1077">
        <v>0</v>
      </c>
      <c r="AO84" s="1078">
        <v>1</v>
      </c>
      <c r="AP84" s="1079">
        <v>1.5094881771396103</v>
      </c>
      <c r="AQ84" s="1073" t="s">
        <v>3560</v>
      </c>
      <c r="AR84" s="1077">
        <v>0</v>
      </c>
      <c r="AS84" s="1078">
        <v>1</v>
      </c>
      <c r="AT84" s="1079">
        <v>1.5094881771396103</v>
      </c>
      <c r="AU84" s="1073" t="s">
        <v>3560</v>
      </c>
      <c r="AV84" s="1077">
        <v>4.4841020232151213E-4</v>
      </c>
      <c r="AW84" s="1078">
        <v>1</v>
      </c>
      <c r="AX84" s="1079">
        <v>1.5094881771396103</v>
      </c>
      <c r="AY84" s="1073" t="s">
        <v>3560</v>
      </c>
      <c r="AZ84" s="1077">
        <v>0</v>
      </c>
      <c r="BA84" s="1078">
        <v>1</v>
      </c>
      <c r="BB84" s="1079">
        <v>1.5094881771396103</v>
      </c>
      <c r="BC84" s="1073" t="s">
        <v>3560</v>
      </c>
      <c r="BD84" s="1077">
        <v>0</v>
      </c>
      <c r="BE84" s="1078">
        <v>1</v>
      </c>
      <c r="BF84" s="1079">
        <v>1.5094881771396103</v>
      </c>
      <c r="BG84" s="1073" t="s">
        <v>3560</v>
      </c>
      <c r="BH84" s="1077">
        <v>0</v>
      </c>
      <c r="BI84" s="1078">
        <v>1</v>
      </c>
      <c r="BJ84" s="1079">
        <v>1.5094881771396103</v>
      </c>
      <c r="BK84" s="1073" t="s">
        <v>3560</v>
      </c>
      <c r="BL84" s="1077">
        <v>0</v>
      </c>
      <c r="BM84" s="1078">
        <v>1</v>
      </c>
      <c r="BN84" s="1079">
        <v>1.5094881771396103</v>
      </c>
      <c r="BO84" s="1073" t="s">
        <v>3560</v>
      </c>
      <c r="BP84" s="1077">
        <v>0</v>
      </c>
      <c r="BQ84" s="1078">
        <v>1</v>
      </c>
      <c r="BR84" s="1079">
        <v>1.5094881771396103</v>
      </c>
      <c r="BS84" s="1073" t="s">
        <v>3560</v>
      </c>
      <c r="BT84" s="1077">
        <v>0</v>
      </c>
      <c r="BU84" s="1078">
        <v>1</v>
      </c>
      <c r="BV84" s="1079">
        <v>1.5094881771396103</v>
      </c>
      <c r="BW84" s="1073" t="s">
        <v>3560</v>
      </c>
      <c r="BX84" s="1077">
        <v>0</v>
      </c>
      <c r="BY84" s="1078">
        <v>1</v>
      </c>
      <c r="BZ84" s="1079">
        <v>1.5094881771396103</v>
      </c>
      <c r="CA84" s="1073" t="s">
        <v>3560</v>
      </c>
      <c r="CB84" s="1077">
        <v>0</v>
      </c>
      <c r="CC84" s="1078">
        <v>1</v>
      </c>
      <c r="CD84" s="1079">
        <v>1.5094881771396103</v>
      </c>
      <c r="CE84" s="1073" t="s">
        <v>3560</v>
      </c>
      <c r="CF84" s="1077">
        <v>0</v>
      </c>
      <c r="CG84" s="1078">
        <v>1</v>
      </c>
      <c r="CH84" s="1079">
        <v>1.5094881771396103</v>
      </c>
      <c r="CI84" s="1073" t="s">
        <v>3560</v>
      </c>
      <c r="CJ84" s="1356"/>
      <c r="CK84" s="1356"/>
      <c r="CL84" s="1357"/>
      <c r="CM84" s="1357"/>
      <c r="CO84" s="1041" t="s">
        <v>1870</v>
      </c>
      <c r="CP84" s="1094">
        <v>2</v>
      </c>
      <c r="CQ84" s="1094">
        <v>2</v>
      </c>
      <c r="CR84" s="1094">
        <v>1</v>
      </c>
      <c r="CS84" s="1094">
        <v>1</v>
      </c>
      <c r="CT84" s="1094">
        <v>1</v>
      </c>
      <c r="CU84" s="1094">
        <v>3</v>
      </c>
      <c r="CV84" s="1089">
        <v>31</v>
      </c>
      <c r="CW84" s="1089">
        <v>1.5</v>
      </c>
      <c r="CX84" s="1093">
        <v>1.0744244531716256</v>
      </c>
      <c r="CY84" s="1093">
        <v>1.5094881771396103</v>
      </c>
      <c r="CZ84" s="1093" t="s">
        <v>2963</v>
      </c>
      <c r="DA84" s="1095">
        <v>1.05</v>
      </c>
      <c r="DB84" s="1095">
        <v>1.02</v>
      </c>
      <c r="DC84" s="1095">
        <v>1</v>
      </c>
      <c r="DD84" s="1095">
        <v>1</v>
      </c>
      <c r="DE84" s="1095">
        <v>1</v>
      </c>
      <c r="DF84" s="1095">
        <v>1.05</v>
      </c>
      <c r="DH84" s="1351"/>
      <c r="DI84" s="1352"/>
    </row>
    <row r="85" spans="1:131">
      <c r="A85" s="1045" t="s">
        <v>1880</v>
      </c>
      <c r="B85" s="1059" t="s">
        <v>469</v>
      </c>
      <c r="C85" s="1060"/>
      <c r="D85" s="1071" t="s">
        <v>352</v>
      </c>
      <c r="E85" s="1072" t="s">
        <v>471</v>
      </c>
      <c r="F85" s="1073" t="s">
        <v>3600</v>
      </c>
      <c r="G85" s="1074" t="s">
        <v>352</v>
      </c>
      <c r="H85" s="1075" t="s">
        <v>246</v>
      </c>
      <c r="I85" s="1075" t="s">
        <v>619</v>
      </c>
      <c r="J85" s="1076" t="s">
        <v>352</v>
      </c>
      <c r="K85" s="1074" t="s">
        <v>339</v>
      </c>
      <c r="L85" s="1077">
        <v>0</v>
      </c>
      <c r="M85" s="1078">
        <v>1</v>
      </c>
      <c r="N85" s="1079">
        <v>1.5094881771396103</v>
      </c>
      <c r="O85" s="1073" t="s">
        <v>3560</v>
      </c>
      <c r="P85" s="1077">
        <v>0</v>
      </c>
      <c r="Q85" s="1078">
        <v>1</v>
      </c>
      <c r="R85" s="1079">
        <v>1.5094881771396103</v>
      </c>
      <c r="S85" s="1073" t="s">
        <v>3560</v>
      </c>
      <c r="T85" s="1077">
        <v>0</v>
      </c>
      <c r="U85" s="1078">
        <v>1</v>
      </c>
      <c r="V85" s="1079">
        <v>1.5094881771396103</v>
      </c>
      <c r="W85" s="1073" t="s">
        <v>3560</v>
      </c>
      <c r="X85" s="1077">
        <v>0</v>
      </c>
      <c r="Y85" s="1078">
        <v>1</v>
      </c>
      <c r="Z85" s="1079">
        <v>1.5094881771396103</v>
      </c>
      <c r="AA85" s="1073" t="s">
        <v>3560</v>
      </c>
      <c r="AB85" s="1077">
        <v>0</v>
      </c>
      <c r="AC85" s="1078">
        <v>1</v>
      </c>
      <c r="AD85" s="1079">
        <v>1.5094881771396103</v>
      </c>
      <c r="AE85" s="1073" t="s">
        <v>3560</v>
      </c>
      <c r="AF85" s="1077">
        <v>0</v>
      </c>
      <c r="AG85" s="1078">
        <v>1</v>
      </c>
      <c r="AH85" s="1079">
        <v>1.5094881771396103</v>
      </c>
      <c r="AI85" s="1073" t="s">
        <v>3560</v>
      </c>
      <c r="AJ85" s="1077">
        <v>0</v>
      </c>
      <c r="AK85" s="1078">
        <v>1</v>
      </c>
      <c r="AL85" s="1079">
        <v>1.5094881771396103</v>
      </c>
      <c r="AM85" s="1073" t="s">
        <v>3560</v>
      </c>
      <c r="AN85" s="1077">
        <v>0</v>
      </c>
      <c r="AO85" s="1078">
        <v>1</v>
      </c>
      <c r="AP85" s="1079">
        <v>1.5094881771396103</v>
      </c>
      <c r="AQ85" s="1073" t="s">
        <v>3560</v>
      </c>
      <c r="AR85" s="1077">
        <v>0</v>
      </c>
      <c r="AS85" s="1078">
        <v>1</v>
      </c>
      <c r="AT85" s="1079">
        <v>1.5094881771396103</v>
      </c>
      <c r="AU85" s="1073" t="s">
        <v>3560</v>
      </c>
      <c r="AV85" s="1077">
        <v>0</v>
      </c>
      <c r="AW85" s="1078">
        <v>1</v>
      </c>
      <c r="AX85" s="1079">
        <v>1.5094881771396103</v>
      </c>
      <c r="AY85" s="1073" t="s">
        <v>3560</v>
      </c>
      <c r="AZ85" s="1077">
        <v>2.7132149381176821E-4</v>
      </c>
      <c r="BA85" s="1078">
        <v>1</v>
      </c>
      <c r="BB85" s="1079">
        <v>1.5094881771396103</v>
      </c>
      <c r="BC85" s="1073" t="s">
        <v>3560</v>
      </c>
      <c r="BD85" s="1077">
        <v>0</v>
      </c>
      <c r="BE85" s="1078">
        <v>1</v>
      </c>
      <c r="BF85" s="1079">
        <v>1.5094881771396103</v>
      </c>
      <c r="BG85" s="1073" t="s">
        <v>3560</v>
      </c>
      <c r="BH85" s="1077">
        <v>0</v>
      </c>
      <c r="BI85" s="1078">
        <v>1</v>
      </c>
      <c r="BJ85" s="1079">
        <v>1.5094881771396103</v>
      </c>
      <c r="BK85" s="1073" t="s">
        <v>3560</v>
      </c>
      <c r="BL85" s="1077">
        <v>0</v>
      </c>
      <c r="BM85" s="1078">
        <v>1</v>
      </c>
      <c r="BN85" s="1079">
        <v>1.5094881771396103</v>
      </c>
      <c r="BO85" s="1073" t="s">
        <v>3560</v>
      </c>
      <c r="BP85" s="1077">
        <v>0</v>
      </c>
      <c r="BQ85" s="1078">
        <v>1</v>
      </c>
      <c r="BR85" s="1079">
        <v>1.5094881771396103</v>
      </c>
      <c r="BS85" s="1073" t="s">
        <v>3560</v>
      </c>
      <c r="BT85" s="1077">
        <v>0</v>
      </c>
      <c r="BU85" s="1078">
        <v>1</v>
      </c>
      <c r="BV85" s="1079">
        <v>1.5094881771396103</v>
      </c>
      <c r="BW85" s="1073" t="s">
        <v>3560</v>
      </c>
      <c r="BX85" s="1077">
        <v>0</v>
      </c>
      <c r="BY85" s="1078">
        <v>1</v>
      </c>
      <c r="BZ85" s="1079">
        <v>1.5094881771396103</v>
      </c>
      <c r="CA85" s="1073" t="s">
        <v>3560</v>
      </c>
      <c r="CB85" s="1077">
        <v>0</v>
      </c>
      <c r="CC85" s="1078">
        <v>1</v>
      </c>
      <c r="CD85" s="1079">
        <v>1.5094881771396103</v>
      </c>
      <c r="CE85" s="1073" t="s">
        <v>3560</v>
      </c>
      <c r="CF85" s="1077">
        <v>0</v>
      </c>
      <c r="CG85" s="1078">
        <v>1</v>
      </c>
      <c r="CH85" s="1079">
        <v>1.5094881771396103</v>
      </c>
      <c r="CI85" s="1073" t="s">
        <v>3560</v>
      </c>
      <c r="CJ85" s="1356"/>
      <c r="CK85" s="1356"/>
      <c r="CL85" s="1357"/>
      <c r="CM85" s="1357"/>
      <c r="CO85" s="1041" t="s">
        <v>1870</v>
      </c>
      <c r="CP85" s="1094">
        <v>2</v>
      </c>
      <c r="CQ85" s="1094">
        <v>2</v>
      </c>
      <c r="CR85" s="1094">
        <v>1</v>
      </c>
      <c r="CS85" s="1094">
        <v>1</v>
      </c>
      <c r="CT85" s="1094">
        <v>1</v>
      </c>
      <c r="CU85" s="1094">
        <v>3</v>
      </c>
      <c r="CV85" s="1089">
        <v>31</v>
      </c>
      <c r="CW85" s="1089">
        <v>1.5</v>
      </c>
      <c r="CX85" s="1093">
        <v>1.0744244531716256</v>
      </c>
      <c r="CY85" s="1093">
        <v>1.5094881771396103</v>
      </c>
      <c r="CZ85" s="1093" t="s">
        <v>2963</v>
      </c>
      <c r="DA85" s="1095">
        <v>1.05</v>
      </c>
      <c r="DB85" s="1095">
        <v>1.02</v>
      </c>
      <c r="DC85" s="1095">
        <v>1</v>
      </c>
      <c r="DD85" s="1095">
        <v>1</v>
      </c>
      <c r="DE85" s="1095">
        <v>1</v>
      </c>
      <c r="DF85" s="1095">
        <v>1.05</v>
      </c>
      <c r="DH85" s="1351"/>
      <c r="DI85" s="1352"/>
    </row>
    <row r="86" spans="1:131">
      <c r="A86" s="1045" t="s">
        <v>1881</v>
      </c>
      <c r="B86" s="1059" t="s">
        <v>469</v>
      </c>
      <c r="C86" s="1060"/>
      <c r="D86" s="1071" t="s">
        <v>352</v>
      </c>
      <c r="E86" s="1072" t="s">
        <v>471</v>
      </c>
      <c r="F86" s="1073" t="s">
        <v>3601</v>
      </c>
      <c r="G86" s="1074" t="s">
        <v>352</v>
      </c>
      <c r="H86" s="1075" t="s">
        <v>246</v>
      </c>
      <c r="I86" s="1075" t="s">
        <v>619</v>
      </c>
      <c r="J86" s="1076" t="s">
        <v>352</v>
      </c>
      <c r="K86" s="1074" t="s">
        <v>339</v>
      </c>
      <c r="L86" s="1077">
        <v>0</v>
      </c>
      <c r="M86" s="1078">
        <v>1</v>
      </c>
      <c r="N86" s="1079">
        <v>1.5094881771396103</v>
      </c>
      <c r="O86" s="1073" t="s">
        <v>3560</v>
      </c>
      <c r="P86" s="1077">
        <v>0</v>
      </c>
      <c r="Q86" s="1078">
        <v>1</v>
      </c>
      <c r="R86" s="1079">
        <v>1.5094881771396103</v>
      </c>
      <c r="S86" s="1073" t="s">
        <v>3560</v>
      </c>
      <c r="T86" s="1077">
        <v>0</v>
      </c>
      <c r="U86" s="1078">
        <v>1</v>
      </c>
      <c r="V86" s="1079">
        <v>1.5094881771396103</v>
      </c>
      <c r="W86" s="1073" t="s">
        <v>3560</v>
      </c>
      <c r="X86" s="1077">
        <v>0</v>
      </c>
      <c r="Y86" s="1078">
        <v>1</v>
      </c>
      <c r="Z86" s="1079">
        <v>1.5094881771396103</v>
      </c>
      <c r="AA86" s="1073" t="s">
        <v>3560</v>
      </c>
      <c r="AB86" s="1077">
        <v>0</v>
      </c>
      <c r="AC86" s="1078">
        <v>1</v>
      </c>
      <c r="AD86" s="1079">
        <v>1.5094881771396103</v>
      </c>
      <c r="AE86" s="1073" t="s">
        <v>3560</v>
      </c>
      <c r="AF86" s="1077">
        <v>0</v>
      </c>
      <c r="AG86" s="1078">
        <v>1</v>
      </c>
      <c r="AH86" s="1079">
        <v>1.5094881771396103</v>
      </c>
      <c r="AI86" s="1073" t="s">
        <v>3560</v>
      </c>
      <c r="AJ86" s="1077">
        <v>0</v>
      </c>
      <c r="AK86" s="1078">
        <v>1</v>
      </c>
      <c r="AL86" s="1079">
        <v>1.5094881771396103</v>
      </c>
      <c r="AM86" s="1073" t="s">
        <v>3560</v>
      </c>
      <c r="AN86" s="1077">
        <v>0</v>
      </c>
      <c r="AO86" s="1078">
        <v>1</v>
      </c>
      <c r="AP86" s="1079">
        <v>1.5094881771396103</v>
      </c>
      <c r="AQ86" s="1073" t="s">
        <v>3560</v>
      </c>
      <c r="AR86" s="1077">
        <v>0</v>
      </c>
      <c r="AS86" s="1078">
        <v>1</v>
      </c>
      <c r="AT86" s="1079">
        <v>1.5094881771396103</v>
      </c>
      <c r="AU86" s="1073" t="s">
        <v>3560</v>
      </c>
      <c r="AV86" s="1077">
        <v>0</v>
      </c>
      <c r="AW86" s="1078">
        <v>1</v>
      </c>
      <c r="AX86" s="1079">
        <v>1.5094881771396103</v>
      </c>
      <c r="AY86" s="1073" t="s">
        <v>3560</v>
      </c>
      <c r="AZ86" s="1077">
        <v>0</v>
      </c>
      <c r="BA86" s="1078">
        <v>1</v>
      </c>
      <c r="BB86" s="1079">
        <v>1.5094881771396103</v>
      </c>
      <c r="BC86" s="1073" t="s">
        <v>3560</v>
      </c>
      <c r="BD86" s="1077">
        <v>3.9324419239334605E-4</v>
      </c>
      <c r="BE86" s="1078">
        <v>1</v>
      </c>
      <c r="BF86" s="1079">
        <v>1.5094881771396103</v>
      </c>
      <c r="BG86" s="1073" t="s">
        <v>3560</v>
      </c>
      <c r="BH86" s="1077">
        <v>0</v>
      </c>
      <c r="BI86" s="1078">
        <v>1</v>
      </c>
      <c r="BJ86" s="1079">
        <v>1.5094881771396103</v>
      </c>
      <c r="BK86" s="1073" t="s">
        <v>3560</v>
      </c>
      <c r="BL86" s="1077">
        <v>0</v>
      </c>
      <c r="BM86" s="1078">
        <v>1</v>
      </c>
      <c r="BN86" s="1079">
        <v>1.5094881771396103</v>
      </c>
      <c r="BO86" s="1073" t="s">
        <v>3560</v>
      </c>
      <c r="BP86" s="1077">
        <v>0</v>
      </c>
      <c r="BQ86" s="1078">
        <v>1</v>
      </c>
      <c r="BR86" s="1079">
        <v>1.5094881771396103</v>
      </c>
      <c r="BS86" s="1073" t="s">
        <v>3560</v>
      </c>
      <c r="BT86" s="1077">
        <v>0</v>
      </c>
      <c r="BU86" s="1078">
        <v>1</v>
      </c>
      <c r="BV86" s="1079">
        <v>1.5094881771396103</v>
      </c>
      <c r="BW86" s="1073" t="s">
        <v>3560</v>
      </c>
      <c r="BX86" s="1077">
        <v>0</v>
      </c>
      <c r="BY86" s="1078">
        <v>1</v>
      </c>
      <c r="BZ86" s="1079">
        <v>1.5094881771396103</v>
      </c>
      <c r="CA86" s="1073" t="s">
        <v>3560</v>
      </c>
      <c r="CB86" s="1077">
        <v>0</v>
      </c>
      <c r="CC86" s="1078">
        <v>1</v>
      </c>
      <c r="CD86" s="1079">
        <v>1.5094881771396103</v>
      </c>
      <c r="CE86" s="1073" t="s">
        <v>3560</v>
      </c>
      <c r="CF86" s="1077">
        <v>0</v>
      </c>
      <c r="CG86" s="1078">
        <v>1</v>
      </c>
      <c r="CH86" s="1079">
        <v>1.5094881771396103</v>
      </c>
      <c r="CI86" s="1073" t="s">
        <v>3560</v>
      </c>
      <c r="CJ86" s="1356"/>
      <c r="CK86" s="1356"/>
      <c r="CL86" s="1357"/>
      <c r="CM86" s="1357"/>
      <c r="CO86" s="1041" t="s">
        <v>1870</v>
      </c>
      <c r="CP86" s="1094">
        <v>2</v>
      </c>
      <c r="CQ86" s="1094">
        <v>2</v>
      </c>
      <c r="CR86" s="1094">
        <v>1</v>
      </c>
      <c r="CS86" s="1094">
        <v>1</v>
      </c>
      <c r="CT86" s="1094">
        <v>1</v>
      </c>
      <c r="CU86" s="1094">
        <v>3</v>
      </c>
      <c r="CV86" s="1089">
        <v>31</v>
      </c>
      <c r="CW86" s="1089">
        <v>1.5</v>
      </c>
      <c r="CX86" s="1093">
        <v>1.0744244531716256</v>
      </c>
      <c r="CY86" s="1093">
        <v>1.5094881771396103</v>
      </c>
      <c r="CZ86" s="1093" t="s">
        <v>2963</v>
      </c>
      <c r="DA86" s="1095">
        <v>1.05</v>
      </c>
      <c r="DB86" s="1095">
        <v>1.02</v>
      </c>
      <c r="DC86" s="1095">
        <v>1</v>
      </c>
      <c r="DD86" s="1095">
        <v>1</v>
      </c>
      <c r="DE86" s="1095">
        <v>1</v>
      </c>
      <c r="DF86" s="1095">
        <v>1.05</v>
      </c>
      <c r="DH86" s="1351"/>
      <c r="DI86" s="1352"/>
    </row>
    <row r="87" spans="1:131">
      <c r="A87" s="1045" t="s">
        <v>1882</v>
      </c>
      <c r="B87" s="1059" t="s">
        <v>469</v>
      </c>
      <c r="C87" s="1060"/>
      <c r="D87" s="1071" t="s">
        <v>352</v>
      </c>
      <c r="E87" s="1072" t="s">
        <v>471</v>
      </c>
      <c r="F87" s="1073" t="s">
        <v>3602</v>
      </c>
      <c r="G87" s="1074" t="s">
        <v>352</v>
      </c>
      <c r="H87" s="1075" t="s">
        <v>246</v>
      </c>
      <c r="I87" s="1075" t="s">
        <v>619</v>
      </c>
      <c r="J87" s="1076" t="s">
        <v>352</v>
      </c>
      <c r="K87" s="1074" t="s">
        <v>339</v>
      </c>
      <c r="L87" s="1077">
        <v>0</v>
      </c>
      <c r="M87" s="1078">
        <v>1</v>
      </c>
      <c r="N87" s="1079">
        <v>1.5094881771396103</v>
      </c>
      <c r="O87" s="1073" t="s">
        <v>3560</v>
      </c>
      <c r="P87" s="1077">
        <v>0</v>
      </c>
      <c r="Q87" s="1078">
        <v>1</v>
      </c>
      <c r="R87" s="1079">
        <v>1.5094881771396103</v>
      </c>
      <c r="S87" s="1073" t="s">
        <v>3560</v>
      </c>
      <c r="T87" s="1077">
        <v>0</v>
      </c>
      <c r="U87" s="1078">
        <v>1</v>
      </c>
      <c r="V87" s="1079">
        <v>1.5094881771396103</v>
      </c>
      <c r="W87" s="1073" t="s">
        <v>3560</v>
      </c>
      <c r="X87" s="1077">
        <v>0</v>
      </c>
      <c r="Y87" s="1078">
        <v>1</v>
      </c>
      <c r="Z87" s="1079">
        <v>1.5094881771396103</v>
      </c>
      <c r="AA87" s="1073" t="s">
        <v>3560</v>
      </c>
      <c r="AB87" s="1077">
        <v>0</v>
      </c>
      <c r="AC87" s="1078">
        <v>1</v>
      </c>
      <c r="AD87" s="1079">
        <v>1.5094881771396103</v>
      </c>
      <c r="AE87" s="1073" t="s">
        <v>3560</v>
      </c>
      <c r="AF87" s="1077">
        <v>0</v>
      </c>
      <c r="AG87" s="1078">
        <v>1</v>
      </c>
      <c r="AH87" s="1079">
        <v>1.5094881771396103</v>
      </c>
      <c r="AI87" s="1073" t="s">
        <v>3560</v>
      </c>
      <c r="AJ87" s="1077">
        <v>0</v>
      </c>
      <c r="AK87" s="1078">
        <v>1</v>
      </c>
      <c r="AL87" s="1079">
        <v>1.5094881771396103</v>
      </c>
      <c r="AM87" s="1073" t="s">
        <v>3560</v>
      </c>
      <c r="AN87" s="1077">
        <v>0</v>
      </c>
      <c r="AO87" s="1078">
        <v>1</v>
      </c>
      <c r="AP87" s="1079">
        <v>1.5094881771396103</v>
      </c>
      <c r="AQ87" s="1073" t="s">
        <v>3560</v>
      </c>
      <c r="AR87" s="1077">
        <v>0</v>
      </c>
      <c r="AS87" s="1078">
        <v>1</v>
      </c>
      <c r="AT87" s="1079">
        <v>1.5094881771396103</v>
      </c>
      <c r="AU87" s="1073" t="s">
        <v>3560</v>
      </c>
      <c r="AV87" s="1077">
        <v>0</v>
      </c>
      <c r="AW87" s="1078">
        <v>1</v>
      </c>
      <c r="AX87" s="1079">
        <v>1.5094881771396103</v>
      </c>
      <c r="AY87" s="1073" t="s">
        <v>3560</v>
      </c>
      <c r="AZ87" s="1077">
        <v>0</v>
      </c>
      <c r="BA87" s="1078">
        <v>1</v>
      </c>
      <c r="BB87" s="1079">
        <v>1.5094881771396103</v>
      </c>
      <c r="BC87" s="1073" t="s">
        <v>3560</v>
      </c>
      <c r="BD87" s="1077">
        <v>0</v>
      </c>
      <c r="BE87" s="1078">
        <v>1</v>
      </c>
      <c r="BF87" s="1079">
        <v>1.5094881771396103</v>
      </c>
      <c r="BG87" s="1073" t="s">
        <v>3560</v>
      </c>
      <c r="BH87" s="1077">
        <v>3.7833587772626405E-4</v>
      </c>
      <c r="BI87" s="1078">
        <v>1</v>
      </c>
      <c r="BJ87" s="1079">
        <v>1.5094881771396103</v>
      </c>
      <c r="BK87" s="1073" t="s">
        <v>3560</v>
      </c>
      <c r="BL87" s="1077">
        <v>0</v>
      </c>
      <c r="BM87" s="1078">
        <v>1</v>
      </c>
      <c r="BN87" s="1079">
        <v>1.5094881771396103</v>
      </c>
      <c r="BO87" s="1073" t="s">
        <v>3560</v>
      </c>
      <c r="BP87" s="1077">
        <v>0</v>
      </c>
      <c r="BQ87" s="1078">
        <v>1</v>
      </c>
      <c r="BR87" s="1079">
        <v>1.5094881771396103</v>
      </c>
      <c r="BS87" s="1073" t="s">
        <v>3560</v>
      </c>
      <c r="BT87" s="1077">
        <v>0</v>
      </c>
      <c r="BU87" s="1078">
        <v>1</v>
      </c>
      <c r="BV87" s="1079">
        <v>1.5094881771396103</v>
      </c>
      <c r="BW87" s="1073" t="s">
        <v>3560</v>
      </c>
      <c r="BX87" s="1077">
        <v>0</v>
      </c>
      <c r="BY87" s="1078">
        <v>1</v>
      </c>
      <c r="BZ87" s="1079">
        <v>1.5094881771396103</v>
      </c>
      <c r="CA87" s="1073" t="s">
        <v>3560</v>
      </c>
      <c r="CB87" s="1077">
        <v>0</v>
      </c>
      <c r="CC87" s="1078">
        <v>1</v>
      </c>
      <c r="CD87" s="1079">
        <v>1.5094881771396103</v>
      </c>
      <c r="CE87" s="1073" t="s">
        <v>3560</v>
      </c>
      <c r="CF87" s="1077">
        <v>0</v>
      </c>
      <c r="CG87" s="1078">
        <v>1</v>
      </c>
      <c r="CH87" s="1079">
        <v>1.5094881771396103</v>
      </c>
      <c r="CI87" s="1073" t="s">
        <v>3560</v>
      </c>
      <c r="CJ87" s="1356"/>
      <c r="CK87" s="1356"/>
      <c r="CL87" s="1357"/>
      <c r="CM87" s="1357"/>
      <c r="CO87" s="1041" t="s">
        <v>1870</v>
      </c>
      <c r="CP87" s="1094">
        <v>2</v>
      </c>
      <c r="CQ87" s="1094">
        <v>2</v>
      </c>
      <c r="CR87" s="1094">
        <v>1</v>
      </c>
      <c r="CS87" s="1094">
        <v>1</v>
      </c>
      <c r="CT87" s="1094">
        <v>1</v>
      </c>
      <c r="CU87" s="1094">
        <v>3</v>
      </c>
      <c r="CV87" s="1089">
        <v>31</v>
      </c>
      <c r="CW87" s="1089">
        <v>1.5</v>
      </c>
      <c r="CX87" s="1093">
        <v>1.0744244531716256</v>
      </c>
      <c r="CY87" s="1093">
        <v>1.5094881771396103</v>
      </c>
      <c r="CZ87" s="1093" t="s">
        <v>2963</v>
      </c>
      <c r="DA87" s="1095">
        <v>1.05</v>
      </c>
      <c r="DB87" s="1095">
        <v>1.02</v>
      </c>
      <c r="DC87" s="1095">
        <v>1</v>
      </c>
      <c r="DD87" s="1095">
        <v>1</v>
      </c>
      <c r="DE87" s="1095">
        <v>1</v>
      </c>
      <c r="DF87" s="1095">
        <v>1.05</v>
      </c>
      <c r="DH87" s="1351"/>
      <c r="DI87" s="1352"/>
    </row>
    <row r="88" spans="1:131">
      <c r="A88" s="1045" t="s">
        <v>1883</v>
      </c>
      <c r="B88" s="1059" t="s">
        <v>469</v>
      </c>
      <c r="C88" s="1060"/>
      <c r="D88" s="1071" t="s">
        <v>352</v>
      </c>
      <c r="E88" s="1072" t="s">
        <v>471</v>
      </c>
      <c r="F88" s="1073" t="s">
        <v>3603</v>
      </c>
      <c r="G88" s="1074" t="s">
        <v>352</v>
      </c>
      <c r="H88" s="1075" t="s">
        <v>246</v>
      </c>
      <c r="I88" s="1075" t="s">
        <v>619</v>
      </c>
      <c r="J88" s="1076" t="s">
        <v>352</v>
      </c>
      <c r="K88" s="1074" t="s">
        <v>339</v>
      </c>
      <c r="L88" s="1077">
        <v>0</v>
      </c>
      <c r="M88" s="1078">
        <v>1</v>
      </c>
      <c r="N88" s="1079">
        <v>1.5094881771396103</v>
      </c>
      <c r="O88" s="1073" t="s">
        <v>3560</v>
      </c>
      <c r="P88" s="1077">
        <v>0</v>
      </c>
      <c r="Q88" s="1078">
        <v>1</v>
      </c>
      <c r="R88" s="1079">
        <v>1.5094881771396103</v>
      </c>
      <c r="S88" s="1073" t="s">
        <v>3560</v>
      </c>
      <c r="T88" s="1077">
        <v>0</v>
      </c>
      <c r="U88" s="1078">
        <v>1</v>
      </c>
      <c r="V88" s="1079">
        <v>1.5094881771396103</v>
      </c>
      <c r="W88" s="1073" t="s">
        <v>3560</v>
      </c>
      <c r="X88" s="1077">
        <v>0</v>
      </c>
      <c r="Y88" s="1078">
        <v>1</v>
      </c>
      <c r="Z88" s="1079">
        <v>1.5094881771396103</v>
      </c>
      <c r="AA88" s="1073" t="s">
        <v>3560</v>
      </c>
      <c r="AB88" s="1077">
        <v>0</v>
      </c>
      <c r="AC88" s="1078">
        <v>1</v>
      </c>
      <c r="AD88" s="1079">
        <v>1.5094881771396103</v>
      </c>
      <c r="AE88" s="1073" t="s">
        <v>3560</v>
      </c>
      <c r="AF88" s="1077">
        <v>0</v>
      </c>
      <c r="AG88" s="1078">
        <v>1</v>
      </c>
      <c r="AH88" s="1079">
        <v>1.5094881771396103</v>
      </c>
      <c r="AI88" s="1073" t="s">
        <v>3560</v>
      </c>
      <c r="AJ88" s="1077">
        <v>0</v>
      </c>
      <c r="AK88" s="1078">
        <v>1</v>
      </c>
      <c r="AL88" s="1079">
        <v>1.5094881771396103</v>
      </c>
      <c r="AM88" s="1073" t="s">
        <v>3560</v>
      </c>
      <c r="AN88" s="1077">
        <v>0</v>
      </c>
      <c r="AO88" s="1078">
        <v>1</v>
      </c>
      <c r="AP88" s="1079">
        <v>1.5094881771396103</v>
      </c>
      <c r="AQ88" s="1073" t="s">
        <v>3560</v>
      </c>
      <c r="AR88" s="1077">
        <v>0</v>
      </c>
      <c r="AS88" s="1078">
        <v>1</v>
      </c>
      <c r="AT88" s="1079">
        <v>1.5094881771396103</v>
      </c>
      <c r="AU88" s="1073" t="s">
        <v>3560</v>
      </c>
      <c r="AV88" s="1077">
        <v>0</v>
      </c>
      <c r="AW88" s="1078">
        <v>1</v>
      </c>
      <c r="AX88" s="1079">
        <v>1.5094881771396103</v>
      </c>
      <c r="AY88" s="1073" t="s">
        <v>3560</v>
      </c>
      <c r="AZ88" s="1077">
        <v>0</v>
      </c>
      <c r="BA88" s="1078">
        <v>1</v>
      </c>
      <c r="BB88" s="1079">
        <v>1.5094881771396103</v>
      </c>
      <c r="BC88" s="1073" t="s">
        <v>3560</v>
      </c>
      <c r="BD88" s="1077">
        <v>0</v>
      </c>
      <c r="BE88" s="1078">
        <v>1</v>
      </c>
      <c r="BF88" s="1079">
        <v>1.5094881771396103</v>
      </c>
      <c r="BG88" s="1073" t="s">
        <v>3560</v>
      </c>
      <c r="BH88" s="1077">
        <v>0</v>
      </c>
      <c r="BI88" s="1078">
        <v>1</v>
      </c>
      <c r="BJ88" s="1079">
        <v>1.5094881771396103</v>
      </c>
      <c r="BK88" s="1073" t="s">
        <v>3560</v>
      </c>
      <c r="BL88" s="1077">
        <v>4.3961327466188367E-4</v>
      </c>
      <c r="BM88" s="1078">
        <v>1</v>
      </c>
      <c r="BN88" s="1079">
        <v>1.5094881771396103</v>
      </c>
      <c r="BO88" s="1073" t="s">
        <v>3560</v>
      </c>
      <c r="BP88" s="1077">
        <v>0</v>
      </c>
      <c r="BQ88" s="1078">
        <v>1</v>
      </c>
      <c r="BR88" s="1079">
        <v>1.5094881771396103</v>
      </c>
      <c r="BS88" s="1073" t="s">
        <v>3560</v>
      </c>
      <c r="BT88" s="1077">
        <v>0</v>
      </c>
      <c r="BU88" s="1078">
        <v>1</v>
      </c>
      <c r="BV88" s="1079">
        <v>1.5094881771396103</v>
      </c>
      <c r="BW88" s="1073" t="s">
        <v>3560</v>
      </c>
      <c r="BX88" s="1077">
        <v>0</v>
      </c>
      <c r="BY88" s="1078">
        <v>1</v>
      </c>
      <c r="BZ88" s="1079">
        <v>1.5094881771396103</v>
      </c>
      <c r="CA88" s="1073" t="s">
        <v>3560</v>
      </c>
      <c r="CB88" s="1077">
        <v>0</v>
      </c>
      <c r="CC88" s="1078">
        <v>1</v>
      </c>
      <c r="CD88" s="1079">
        <v>1.5094881771396103</v>
      </c>
      <c r="CE88" s="1073" t="s">
        <v>3560</v>
      </c>
      <c r="CF88" s="1077">
        <v>0</v>
      </c>
      <c r="CG88" s="1078">
        <v>1</v>
      </c>
      <c r="CH88" s="1079">
        <v>1.5094881771396103</v>
      </c>
      <c r="CI88" s="1073" t="s">
        <v>3560</v>
      </c>
      <c r="CJ88" s="1356"/>
      <c r="CK88" s="1356"/>
      <c r="CL88" s="1357"/>
      <c r="CM88" s="1357"/>
      <c r="CO88" s="1041" t="s">
        <v>1870</v>
      </c>
      <c r="CP88" s="1094">
        <v>2</v>
      </c>
      <c r="CQ88" s="1094">
        <v>2</v>
      </c>
      <c r="CR88" s="1094">
        <v>1</v>
      </c>
      <c r="CS88" s="1094">
        <v>1</v>
      </c>
      <c r="CT88" s="1094">
        <v>1</v>
      </c>
      <c r="CU88" s="1094">
        <v>3</v>
      </c>
      <c r="CV88" s="1089">
        <v>31</v>
      </c>
      <c r="CW88" s="1089">
        <v>1.5</v>
      </c>
      <c r="CX88" s="1093">
        <v>1.0744244531716256</v>
      </c>
      <c r="CY88" s="1093">
        <v>1.5094881771396103</v>
      </c>
      <c r="CZ88" s="1093" t="s">
        <v>2963</v>
      </c>
      <c r="DA88" s="1095">
        <v>1.05</v>
      </c>
      <c r="DB88" s="1095">
        <v>1.02</v>
      </c>
      <c r="DC88" s="1095">
        <v>1</v>
      </c>
      <c r="DD88" s="1095">
        <v>1</v>
      </c>
      <c r="DE88" s="1095">
        <v>1</v>
      </c>
      <c r="DF88" s="1095">
        <v>1.05</v>
      </c>
      <c r="DH88" s="1351"/>
      <c r="DI88" s="1352"/>
    </row>
    <row r="89" spans="1:131">
      <c r="A89" s="1045" t="s">
        <v>1884</v>
      </c>
      <c r="B89" s="1059" t="s">
        <v>469</v>
      </c>
      <c r="C89" s="1060"/>
      <c r="D89" s="1071" t="s">
        <v>352</v>
      </c>
      <c r="E89" s="1072" t="s">
        <v>471</v>
      </c>
      <c r="F89" s="1073" t="s">
        <v>3604</v>
      </c>
      <c r="G89" s="1074" t="s">
        <v>352</v>
      </c>
      <c r="H89" s="1075" t="s">
        <v>246</v>
      </c>
      <c r="I89" s="1075" t="s">
        <v>619</v>
      </c>
      <c r="J89" s="1076" t="s">
        <v>352</v>
      </c>
      <c r="K89" s="1074" t="s">
        <v>339</v>
      </c>
      <c r="L89" s="1077">
        <v>0</v>
      </c>
      <c r="M89" s="1078">
        <v>1</v>
      </c>
      <c r="N89" s="1079">
        <v>1.5094881771396103</v>
      </c>
      <c r="O89" s="1073" t="s">
        <v>3560</v>
      </c>
      <c r="P89" s="1077">
        <v>0</v>
      </c>
      <c r="Q89" s="1078">
        <v>1</v>
      </c>
      <c r="R89" s="1079">
        <v>1.5094881771396103</v>
      </c>
      <c r="S89" s="1073" t="s">
        <v>3560</v>
      </c>
      <c r="T89" s="1077">
        <v>0</v>
      </c>
      <c r="U89" s="1078">
        <v>1</v>
      </c>
      <c r="V89" s="1079">
        <v>1.5094881771396103</v>
      </c>
      <c r="W89" s="1073" t="s">
        <v>3560</v>
      </c>
      <c r="X89" s="1077">
        <v>0</v>
      </c>
      <c r="Y89" s="1078">
        <v>1</v>
      </c>
      <c r="Z89" s="1079">
        <v>1.5094881771396103</v>
      </c>
      <c r="AA89" s="1073" t="s">
        <v>3560</v>
      </c>
      <c r="AB89" s="1077">
        <v>0</v>
      </c>
      <c r="AC89" s="1078">
        <v>1</v>
      </c>
      <c r="AD89" s="1079">
        <v>1.5094881771396103</v>
      </c>
      <c r="AE89" s="1073" t="s">
        <v>3560</v>
      </c>
      <c r="AF89" s="1077">
        <v>0</v>
      </c>
      <c r="AG89" s="1078">
        <v>1</v>
      </c>
      <c r="AH89" s="1079">
        <v>1.5094881771396103</v>
      </c>
      <c r="AI89" s="1073" t="s">
        <v>3560</v>
      </c>
      <c r="AJ89" s="1077">
        <v>0</v>
      </c>
      <c r="AK89" s="1078">
        <v>1</v>
      </c>
      <c r="AL89" s="1079">
        <v>1.5094881771396103</v>
      </c>
      <c r="AM89" s="1073" t="s">
        <v>3560</v>
      </c>
      <c r="AN89" s="1077">
        <v>0</v>
      </c>
      <c r="AO89" s="1078">
        <v>1</v>
      </c>
      <c r="AP89" s="1079">
        <v>1.5094881771396103</v>
      </c>
      <c r="AQ89" s="1073" t="s">
        <v>3560</v>
      </c>
      <c r="AR89" s="1077">
        <v>0</v>
      </c>
      <c r="AS89" s="1078">
        <v>1</v>
      </c>
      <c r="AT89" s="1079">
        <v>1.5094881771396103</v>
      </c>
      <c r="AU89" s="1073" t="s">
        <v>3560</v>
      </c>
      <c r="AV89" s="1077">
        <v>0</v>
      </c>
      <c r="AW89" s="1078">
        <v>1</v>
      </c>
      <c r="AX89" s="1079">
        <v>1.5094881771396103</v>
      </c>
      <c r="AY89" s="1073" t="s">
        <v>3560</v>
      </c>
      <c r="AZ89" s="1077">
        <v>0</v>
      </c>
      <c r="BA89" s="1078">
        <v>1</v>
      </c>
      <c r="BB89" s="1079">
        <v>1.5094881771396103</v>
      </c>
      <c r="BC89" s="1073" t="s">
        <v>3560</v>
      </c>
      <c r="BD89" s="1077">
        <v>0</v>
      </c>
      <c r="BE89" s="1078">
        <v>1</v>
      </c>
      <c r="BF89" s="1079">
        <v>1.5094881771396103</v>
      </c>
      <c r="BG89" s="1073" t="s">
        <v>3560</v>
      </c>
      <c r="BH89" s="1077">
        <v>0</v>
      </c>
      <c r="BI89" s="1078">
        <v>1</v>
      </c>
      <c r="BJ89" s="1079">
        <v>1.5094881771396103</v>
      </c>
      <c r="BK89" s="1073" t="s">
        <v>3560</v>
      </c>
      <c r="BL89" s="1077">
        <v>0</v>
      </c>
      <c r="BM89" s="1078">
        <v>1</v>
      </c>
      <c r="BN89" s="1079">
        <v>1.5094881771396103</v>
      </c>
      <c r="BO89" s="1073" t="s">
        <v>3560</v>
      </c>
      <c r="BP89" s="1077">
        <v>2.4555254063995057E-4</v>
      </c>
      <c r="BQ89" s="1078">
        <v>1</v>
      </c>
      <c r="BR89" s="1079">
        <v>1.5094881771396103</v>
      </c>
      <c r="BS89" s="1073" t="s">
        <v>3560</v>
      </c>
      <c r="BT89" s="1077">
        <v>0</v>
      </c>
      <c r="BU89" s="1078">
        <v>1</v>
      </c>
      <c r="BV89" s="1079">
        <v>1.5094881771396103</v>
      </c>
      <c r="BW89" s="1073" t="s">
        <v>3560</v>
      </c>
      <c r="BX89" s="1077">
        <v>0</v>
      </c>
      <c r="BY89" s="1078">
        <v>1</v>
      </c>
      <c r="BZ89" s="1079">
        <v>1.5094881771396103</v>
      </c>
      <c r="CA89" s="1073" t="s">
        <v>3560</v>
      </c>
      <c r="CB89" s="1077">
        <v>0</v>
      </c>
      <c r="CC89" s="1078">
        <v>1</v>
      </c>
      <c r="CD89" s="1079">
        <v>1.5094881771396103</v>
      </c>
      <c r="CE89" s="1073" t="s">
        <v>3560</v>
      </c>
      <c r="CF89" s="1077">
        <v>0</v>
      </c>
      <c r="CG89" s="1078">
        <v>1</v>
      </c>
      <c r="CH89" s="1079">
        <v>1.5094881771396103</v>
      </c>
      <c r="CI89" s="1073" t="s">
        <v>3560</v>
      </c>
      <c r="CJ89" s="1356"/>
      <c r="CK89" s="1356"/>
      <c r="CL89" s="1357"/>
      <c r="CM89" s="1357"/>
      <c r="CO89" s="1041" t="s">
        <v>1870</v>
      </c>
      <c r="CP89" s="1094">
        <v>2</v>
      </c>
      <c r="CQ89" s="1094">
        <v>2</v>
      </c>
      <c r="CR89" s="1094">
        <v>1</v>
      </c>
      <c r="CS89" s="1094">
        <v>1</v>
      </c>
      <c r="CT89" s="1094">
        <v>1</v>
      </c>
      <c r="CU89" s="1094">
        <v>3</v>
      </c>
      <c r="CV89" s="1089">
        <v>31</v>
      </c>
      <c r="CW89" s="1089">
        <v>1.5</v>
      </c>
      <c r="CX89" s="1093">
        <v>1.0744244531716256</v>
      </c>
      <c r="CY89" s="1093">
        <v>1.5094881771396103</v>
      </c>
      <c r="CZ89" s="1093" t="s">
        <v>2963</v>
      </c>
      <c r="DA89" s="1095">
        <v>1.05</v>
      </c>
      <c r="DB89" s="1095">
        <v>1.02</v>
      </c>
      <c r="DC89" s="1095">
        <v>1</v>
      </c>
      <c r="DD89" s="1095">
        <v>1</v>
      </c>
      <c r="DE89" s="1095">
        <v>1</v>
      </c>
      <c r="DF89" s="1095">
        <v>1.05</v>
      </c>
      <c r="DH89" s="1351"/>
      <c r="DI89" s="1352"/>
    </row>
    <row r="90" spans="1:131">
      <c r="A90" s="1045" t="s">
        <v>1885</v>
      </c>
      <c r="B90" s="1059" t="s">
        <v>469</v>
      </c>
      <c r="C90" s="1060"/>
      <c r="D90" s="1071" t="s">
        <v>352</v>
      </c>
      <c r="E90" s="1072" t="s">
        <v>471</v>
      </c>
      <c r="F90" s="1073" t="s">
        <v>3588</v>
      </c>
      <c r="G90" s="1074" t="s">
        <v>352</v>
      </c>
      <c r="H90" s="1075" t="s">
        <v>246</v>
      </c>
      <c r="I90" s="1075" t="s">
        <v>619</v>
      </c>
      <c r="J90" s="1076" t="s">
        <v>352</v>
      </c>
      <c r="K90" s="1074" t="s">
        <v>339</v>
      </c>
      <c r="L90" s="1077">
        <v>0</v>
      </c>
      <c r="M90" s="1078">
        <v>1</v>
      </c>
      <c r="N90" s="1079">
        <v>1.5094881771396103</v>
      </c>
      <c r="O90" s="1073" t="s">
        <v>3560</v>
      </c>
      <c r="P90" s="1077">
        <v>0</v>
      </c>
      <c r="Q90" s="1078">
        <v>1</v>
      </c>
      <c r="R90" s="1079">
        <v>1.5094881771396103</v>
      </c>
      <c r="S90" s="1073" t="s">
        <v>3560</v>
      </c>
      <c r="T90" s="1077">
        <v>0</v>
      </c>
      <c r="U90" s="1078">
        <v>1</v>
      </c>
      <c r="V90" s="1079">
        <v>1.5094881771396103</v>
      </c>
      <c r="W90" s="1073" t="s">
        <v>3560</v>
      </c>
      <c r="X90" s="1077">
        <v>0</v>
      </c>
      <c r="Y90" s="1078">
        <v>1</v>
      </c>
      <c r="Z90" s="1079">
        <v>1.5094881771396103</v>
      </c>
      <c r="AA90" s="1073" t="s">
        <v>3560</v>
      </c>
      <c r="AB90" s="1077">
        <v>0</v>
      </c>
      <c r="AC90" s="1078">
        <v>1</v>
      </c>
      <c r="AD90" s="1079">
        <v>1.5094881771396103</v>
      </c>
      <c r="AE90" s="1073" t="s">
        <v>3560</v>
      </c>
      <c r="AF90" s="1077">
        <v>0</v>
      </c>
      <c r="AG90" s="1078">
        <v>1</v>
      </c>
      <c r="AH90" s="1079">
        <v>1.5094881771396103</v>
      </c>
      <c r="AI90" s="1073" t="s">
        <v>3560</v>
      </c>
      <c r="AJ90" s="1077">
        <v>0</v>
      </c>
      <c r="AK90" s="1078">
        <v>1</v>
      </c>
      <c r="AL90" s="1079">
        <v>1.5094881771396103</v>
      </c>
      <c r="AM90" s="1073" t="s">
        <v>3560</v>
      </c>
      <c r="AN90" s="1077">
        <v>0</v>
      </c>
      <c r="AO90" s="1078">
        <v>1</v>
      </c>
      <c r="AP90" s="1079">
        <v>1.5094881771396103</v>
      </c>
      <c r="AQ90" s="1073" t="s">
        <v>3560</v>
      </c>
      <c r="AR90" s="1077">
        <v>0</v>
      </c>
      <c r="AS90" s="1078">
        <v>1</v>
      </c>
      <c r="AT90" s="1079">
        <v>1.5094881771396103</v>
      </c>
      <c r="AU90" s="1073" t="s">
        <v>3560</v>
      </c>
      <c r="AV90" s="1077">
        <v>0</v>
      </c>
      <c r="AW90" s="1078">
        <v>1</v>
      </c>
      <c r="AX90" s="1079">
        <v>1.5094881771396103</v>
      </c>
      <c r="AY90" s="1073" t="s">
        <v>3560</v>
      </c>
      <c r="AZ90" s="1077">
        <v>0</v>
      </c>
      <c r="BA90" s="1078">
        <v>1</v>
      </c>
      <c r="BB90" s="1079">
        <v>1.5094881771396103</v>
      </c>
      <c r="BC90" s="1073" t="s">
        <v>3560</v>
      </c>
      <c r="BD90" s="1077">
        <v>0</v>
      </c>
      <c r="BE90" s="1078">
        <v>1</v>
      </c>
      <c r="BF90" s="1079">
        <v>1.5094881771396103</v>
      </c>
      <c r="BG90" s="1073" t="s">
        <v>3560</v>
      </c>
      <c r="BH90" s="1077">
        <v>0</v>
      </c>
      <c r="BI90" s="1078">
        <v>1</v>
      </c>
      <c r="BJ90" s="1079">
        <v>1.5094881771396103</v>
      </c>
      <c r="BK90" s="1073" t="s">
        <v>3560</v>
      </c>
      <c r="BL90" s="1077">
        <v>0</v>
      </c>
      <c r="BM90" s="1078">
        <v>1</v>
      </c>
      <c r="BN90" s="1079">
        <v>1.5094881771396103</v>
      </c>
      <c r="BO90" s="1073" t="s">
        <v>3560</v>
      </c>
      <c r="BP90" s="1077">
        <v>0</v>
      </c>
      <c r="BQ90" s="1078">
        <v>1</v>
      </c>
      <c r="BR90" s="1079">
        <v>1.5094881771396103</v>
      </c>
      <c r="BS90" s="1073" t="s">
        <v>3560</v>
      </c>
      <c r="BT90" s="1077">
        <v>2.4143088282599395E-4</v>
      </c>
      <c r="BU90" s="1078">
        <v>1</v>
      </c>
      <c r="BV90" s="1079">
        <v>1.5094881771396103</v>
      </c>
      <c r="BW90" s="1073" t="s">
        <v>3560</v>
      </c>
      <c r="BX90" s="1077">
        <v>0</v>
      </c>
      <c r="BY90" s="1078">
        <v>1</v>
      </c>
      <c r="BZ90" s="1079">
        <v>1.5094881771396103</v>
      </c>
      <c r="CA90" s="1073" t="s">
        <v>3560</v>
      </c>
      <c r="CB90" s="1077">
        <v>0</v>
      </c>
      <c r="CC90" s="1078">
        <v>1</v>
      </c>
      <c r="CD90" s="1079">
        <v>1.5094881771396103</v>
      </c>
      <c r="CE90" s="1073" t="s">
        <v>3560</v>
      </c>
      <c r="CF90" s="1077">
        <v>0</v>
      </c>
      <c r="CG90" s="1078">
        <v>1</v>
      </c>
      <c r="CH90" s="1079">
        <v>1.5094881771396103</v>
      </c>
      <c r="CI90" s="1073" t="s">
        <v>3560</v>
      </c>
      <c r="CJ90" s="1356"/>
      <c r="CK90" s="1356"/>
      <c r="CL90" s="1357"/>
      <c r="CM90" s="1357"/>
      <c r="CO90" s="1041" t="s">
        <v>1870</v>
      </c>
      <c r="CP90" s="1094">
        <v>2</v>
      </c>
      <c r="CQ90" s="1094">
        <v>2</v>
      </c>
      <c r="CR90" s="1094">
        <v>1</v>
      </c>
      <c r="CS90" s="1094">
        <v>1</v>
      </c>
      <c r="CT90" s="1094">
        <v>1</v>
      </c>
      <c r="CU90" s="1094">
        <v>3</v>
      </c>
      <c r="CV90" s="1089">
        <v>31</v>
      </c>
      <c r="CW90" s="1089">
        <v>1.5</v>
      </c>
      <c r="CX90" s="1093">
        <v>1.0744244531716256</v>
      </c>
      <c r="CY90" s="1093">
        <v>1.5094881771396103</v>
      </c>
      <c r="CZ90" s="1093" t="s">
        <v>2963</v>
      </c>
      <c r="DA90" s="1095">
        <v>1.05</v>
      </c>
      <c r="DB90" s="1095">
        <v>1.02</v>
      </c>
      <c r="DC90" s="1095">
        <v>1</v>
      </c>
      <c r="DD90" s="1095">
        <v>1</v>
      </c>
      <c r="DE90" s="1095">
        <v>1</v>
      </c>
      <c r="DF90" s="1095">
        <v>1.05</v>
      </c>
      <c r="DH90" s="1351"/>
      <c r="DI90" s="1352"/>
    </row>
    <row r="91" spans="1:131">
      <c r="A91" s="1045" t="s">
        <v>1886</v>
      </c>
      <c r="B91" s="1059" t="s">
        <v>469</v>
      </c>
      <c r="C91" s="1060"/>
      <c r="D91" s="1071" t="s">
        <v>352</v>
      </c>
      <c r="E91" s="1072" t="s">
        <v>471</v>
      </c>
      <c r="F91" s="1073" t="s">
        <v>3605</v>
      </c>
      <c r="G91" s="1074" t="s">
        <v>352</v>
      </c>
      <c r="H91" s="1075" t="s">
        <v>246</v>
      </c>
      <c r="I91" s="1075" t="s">
        <v>619</v>
      </c>
      <c r="J91" s="1076" t="s">
        <v>352</v>
      </c>
      <c r="K91" s="1074" t="s">
        <v>339</v>
      </c>
      <c r="L91" s="1077">
        <v>0</v>
      </c>
      <c r="M91" s="1078">
        <v>1</v>
      </c>
      <c r="N91" s="1079">
        <v>1.5094881771396103</v>
      </c>
      <c r="O91" s="1073" t="s">
        <v>3560</v>
      </c>
      <c r="P91" s="1077">
        <v>0</v>
      </c>
      <c r="Q91" s="1078">
        <v>1</v>
      </c>
      <c r="R91" s="1079">
        <v>1.5094881771396103</v>
      </c>
      <c r="S91" s="1073" t="s">
        <v>3560</v>
      </c>
      <c r="T91" s="1077">
        <v>0</v>
      </c>
      <c r="U91" s="1078">
        <v>1</v>
      </c>
      <c r="V91" s="1079">
        <v>1.5094881771396103</v>
      </c>
      <c r="W91" s="1073" t="s">
        <v>3560</v>
      </c>
      <c r="X91" s="1077">
        <v>0</v>
      </c>
      <c r="Y91" s="1078">
        <v>1</v>
      </c>
      <c r="Z91" s="1079">
        <v>1.5094881771396103</v>
      </c>
      <c r="AA91" s="1073" t="s">
        <v>3560</v>
      </c>
      <c r="AB91" s="1077">
        <v>0</v>
      </c>
      <c r="AC91" s="1078">
        <v>1</v>
      </c>
      <c r="AD91" s="1079">
        <v>1.5094881771396103</v>
      </c>
      <c r="AE91" s="1073" t="s">
        <v>3560</v>
      </c>
      <c r="AF91" s="1077">
        <v>0</v>
      </c>
      <c r="AG91" s="1078">
        <v>1</v>
      </c>
      <c r="AH91" s="1079">
        <v>1.5094881771396103</v>
      </c>
      <c r="AI91" s="1073" t="s">
        <v>3560</v>
      </c>
      <c r="AJ91" s="1077">
        <v>0</v>
      </c>
      <c r="AK91" s="1078">
        <v>1</v>
      </c>
      <c r="AL91" s="1079">
        <v>1.5094881771396103</v>
      </c>
      <c r="AM91" s="1073" t="s">
        <v>3560</v>
      </c>
      <c r="AN91" s="1077">
        <v>0</v>
      </c>
      <c r="AO91" s="1078">
        <v>1</v>
      </c>
      <c r="AP91" s="1079">
        <v>1.5094881771396103</v>
      </c>
      <c r="AQ91" s="1073" t="s">
        <v>3560</v>
      </c>
      <c r="AR91" s="1077">
        <v>0</v>
      </c>
      <c r="AS91" s="1078">
        <v>1</v>
      </c>
      <c r="AT91" s="1079">
        <v>1.5094881771396103</v>
      </c>
      <c r="AU91" s="1073" t="s">
        <v>3560</v>
      </c>
      <c r="AV91" s="1077">
        <v>0</v>
      </c>
      <c r="AW91" s="1078">
        <v>1</v>
      </c>
      <c r="AX91" s="1079">
        <v>1.5094881771396103</v>
      </c>
      <c r="AY91" s="1073" t="s">
        <v>3560</v>
      </c>
      <c r="AZ91" s="1077">
        <v>0</v>
      </c>
      <c r="BA91" s="1078">
        <v>1</v>
      </c>
      <c r="BB91" s="1079">
        <v>1.5094881771396103</v>
      </c>
      <c r="BC91" s="1073" t="s">
        <v>3560</v>
      </c>
      <c r="BD91" s="1077">
        <v>0</v>
      </c>
      <c r="BE91" s="1078">
        <v>1</v>
      </c>
      <c r="BF91" s="1079">
        <v>1.5094881771396103</v>
      </c>
      <c r="BG91" s="1073" t="s">
        <v>3560</v>
      </c>
      <c r="BH91" s="1077">
        <v>0</v>
      </c>
      <c r="BI91" s="1078">
        <v>1</v>
      </c>
      <c r="BJ91" s="1079">
        <v>1.5094881771396103</v>
      </c>
      <c r="BK91" s="1073" t="s">
        <v>3560</v>
      </c>
      <c r="BL91" s="1077">
        <v>0</v>
      </c>
      <c r="BM91" s="1078">
        <v>1</v>
      </c>
      <c r="BN91" s="1079">
        <v>1.5094881771396103</v>
      </c>
      <c r="BO91" s="1073" t="s">
        <v>3560</v>
      </c>
      <c r="BP91" s="1077">
        <v>0</v>
      </c>
      <c r="BQ91" s="1078">
        <v>1</v>
      </c>
      <c r="BR91" s="1079">
        <v>1.5094881771396103</v>
      </c>
      <c r="BS91" s="1073" t="s">
        <v>3560</v>
      </c>
      <c r="BT91" s="1077">
        <v>0</v>
      </c>
      <c r="BU91" s="1078">
        <v>1</v>
      </c>
      <c r="BV91" s="1079">
        <v>1.5094881771396103</v>
      </c>
      <c r="BW91" s="1073" t="s">
        <v>3560</v>
      </c>
      <c r="BX91" s="1077">
        <v>3.968538463694169E-4</v>
      </c>
      <c r="BY91" s="1078">
        <v>1</v>
      </c>
      <c r="BZ91" s="1079">
        <v>1.5094881771396103</v>
      </c>
      <c r="CA91" s="1073" t="s">
        <v>3560</v>
      </c>
      <c r="CB91" s="1077">
        <v>0</v>
      </c>
      <c r="CC91" s="1078">
        <v>1</v>
      </c>
      <c r="CD91" s="1079">
        <v>1.5094881771396103</v>
      </c>
      <c r="CE91" s="1073" t="s">
        <v>3560</v>
      </c>
      <c r="CF91" s="1077">
        <v>0</v>
      </c>
      <c r="CG91" s="1078">
        <v>1</v>
      </c>
      <c r="CH91" s="1079">
        <v>1.5094881771396103</v>
      </c>
      <c r="CI91" s="1073" t="s">
        <v>3560</v>
      </c>
      <c r="CJ91" s="1356"/>
      <c r="CK91" s="1356"/>
      <c r="CL91" s="1357"/>
      <c r="CM91" s="1357"/>
      <c r="CO91" s="1041" t="s">
        <v>1870</v>
      </c>
      <c r="CP91" s="1094">
        <v>2</v>
      </c>
      <c r="CQ91" s="1094">
        <v>2</v>
      </c>
      <c r="CR91" s="1094">
        <v>1</v>
      </c>
      <c r="CS91" s="1094">
        <v>1</v>
      </c>
      <c r="CT91" s="1094">
        <v>1</v>
      </c>
      <c r="CU91" s="1094">
        <v>3</v>
      </c>
      <c r="CV91" s="1089">
        <v>31</v>
      </c>
      <c r="CW91" s="1089">
        <v>1.5</v>
      </c>
      <c r="CX91" s="1093">
        <v>1.0744244531716256</v>
      </c>
      <c r="CY91" s="1093">
        <v>1.5094881771396103</v>
      </c>
      <c r="CZ91" s="1093" t="s">
        <v>2963</v>
      </c>
      <c r="DA91" s="1095">
        <v>1.05</v>
      </c>
      <c r="DB91" s="1095">
        <v>1.02</v>
      </c>
      <c r="DC91" s="1095">
        <v>1</v>
      </c>
      <c r="DD91" s="1095">
        <v>1</v>
      </c>
      <c r="DE91" s="1095">
        <v>1</v>
      </c>
      <c r="DF91" s="1095">
        <v>1.05</v>
      </c>
      <c r="DH91" s="1351"/>
      <c r="DI91" s="1352"/>
    </row>
    <row r="92" spans="1:131">
      <c r="A92" s="1045" t="s">
        <v>1887</v>
      </c>
      <c r="B92" s="1059" t="s">
        <v>469</v>
      </c>
      <c r="C92" s="1060"/>
      <c r="D92" s="1071" t="s">
        <v>352</v>
      </c>
      <c r="E92" s="1072" t="s">
        <v>471</v>
      </c>
      <c r="F92" s="1073" t="s">
        <v>3606</v>
      </c>
      <c r="G92" s="1074" t="s">
        <v>352</v>
      </c>
      <c r="H92" s="1075" t="s">
        <v>246</v>
      </c>
      <c r="I92" s="1075" t="s">
        <v>619</v>
      </c>
      <c r="J92" s="1076" t="s">
        <v>352</v>
      </c>
      <c r="K92" s="1074" t="s">
        <v>339</v>
      </c>
      <c r="L92" s="1077">
        <v>0</v>
      </c>
      <c r="M92" s="1078">
        <v>1</v>
      </c>
      <c r="N92" s="1079">
        <v>1.5094881771396103</v>
      </c>
      <c r="O92" s="1073" t="s">
        <v>3560</v>
      </c>
      <c r="P92" s="1077">
        <v>0</v>
      </c>
      <c r="Q92" s="1078">
        <v>1</v>
      </c>
      <c r="R92" s="1079">
        <v>1.5094881771396103</v>
      </c>
      <c r="S92" s="1073" t="s">
        <v>3560</v>
      </c>
      <c r="T92" s="1077">
        <v>0</v>
      </c>
      <c r="U92" s="1078">
        <v>1</v>
      </c>
      <c r="V92" s="1079">
        <v>1.5094881771396103</v>
      </c>
      <c r="W92" s="1073" t="s">
        <v>3560</v>
      </c>
      <c r="X92" s="1077">
        <v>0</v>
      </c>
      <c r="Y92" s="1078">
        <v>1</v>
      </c>
      <c r="Z92" s="1079">
        <v>1.5094881771396103</v>
      </c>
      <c r="AA92" s="1073" t="s">
        <v>3560</v>
      </c>
      <c r="AB92" s="1077">
        <v>0</v>
      </c>
      <c r="AC92" s="1078">
        <v>1</v>
      </c>
      <c r="AD92" s="1079">
        <v>1.5094881771396103</v>
      </c>
      <c r="AE92" s="1073" t="s">
        <v>3560</v>
      </c>
      <c r="AF92" s="1077">
        <v>0</v>
      </c>
      <c r="AG92" s="1078">
        <v>1</v>
      </c>
      <c r="AH92" s="1079">
        <v>1.5094881771396103</v>
      </c>
      <c r="AI92" s="1073" t="s">
        <v>3560</v>
      </c>
      <c r="AJ92" s="1077">
        <v>0</v>
      </c>
      <c r="AK92" s="1078">
        <v>1</v>
      </c>
      <c r="AL92" s="1079">
        <v>1.5094881771396103</v>
      </c>
      <c r="AM92" s="1073" t="s">
        <v>3560</v>
      </c>
      <c r="AN92" s="1077">
        <v>0</v>
      </c>
      <c r="AO92" s="1078">
        <v>1</v>
      </c>
      <c r="AP92" s="1079">
        <v>1.5094881771396103</v>
      </c>
      <c r="AQ92" s="1073" t="s">
        <v>3560</v>
      </c>
      <c r="AR92" s="1077">
        <v>0</v>
      </c>
      <c r="AS92" s="1078">
        <v>1</v>
      </c>
      <c r="AT92" s="1079">
        <v>1.5094881771396103</v>
      </c>
      <c r="AU92" s="1073" t="s">
        <v>3560</v>
      </c>
      <c r="AV92" s="1077">
        <v>0</v>
      </c>
      <c r="AW92" s="1078">
        <v>1</v>
      </c>
      <c r="AX92" s="1079">
        <v>1.5094881771396103</v>
      </c>
      <c r="AY92" s="1073" t="s">
        <v>3560</v>
      </c>
      <c r="AZ92" s="1077">
        <v>0</v>
      </c>
      <c r="BA92" s="1078">
        <v>1</v>
      </c>
      <c r="BB92" s="1079">
        <v>1.5094881771396103</v>
      </c>
      <c r="BC92" s="1073" t="s">
        <v>3560</v>
      </c>
      <c r="BD92" s="1077">
        <v>0</v>
      </c>
      <c r="BE92" s="1078">
        <v>1</v>
      </c>
      <c r="BF92" s="1079">
        <v>1.5094881771396103</v>
      </c>
      <c r="BG92" s="1073" t="s">
        <v>3560</v>
      </c>
      <c r="BH92" s="1077">
        <v>0</v>
      </c>
      <c r="BI92" s="1078">
        <v>1</v>
      </c>
      <c r="BJ92" s="1079">
        <v>1.5094881771396103</v>
      </c>
      <c r="BK92" s="1073" t="s">
        <v>3560</v>
      </c>
      <c r="BL92" s="1077">
        <v>0</v>
      </c>
      <c r="BM92" s="1078">
        <v>1</v>
      </c>
      <c r="BN92" s="1079">
        <v>1.5094881771396103</v>
      </c>
      <c r="BO92" s="1073" t="s">
        <v>3560</v>
      </c>
      <c r="BP92" s="1077">
        <v>0</v>
      </c>
      <c r="BQ92" s="1078">
        <v>1</v>
      </c>
      <c r="BR92" s="1079">
        <v>1.5094881771396103</v>
      </c>
      <c r="BS92" s="1073" t="s">
        <v>3560</v>
      </c>
      <c r="BT92" s="1077">
        <v>0</v>
      </c>
      <c r="BU92" s="1078">
        <v>1</v>
      </c>
      <c r="BV92" s="1079">
        <v>1.5094881771396103</v>
      </c>
      <c r="BW92" s="1073" t="s">
        <v>3560</v>
      </c>
      <c r="BX92" s="1077">
        <v>0</v>
      </c>
      <c r="BY92" s="1078">
        <v>1</v>
      </c>
      <c r="BZ92" s="1079">
        <v>1.5094881771396103</v>
      </c>
      <c r="CA92" s="1073" t="s">
        <v>3560</v>
      </c>
      <c r="CB92" s="1077">
        <v>4.211099985816892E-4</v>
      </c>
      <c r="CC92" s="1078">
        <v>1</v>
      </c>
      <c r="CD92" s="1079">
        <v>1.5094881771396103</v>
      </c>
      <c r="CE92" s="1073" t="s">
        <v>3560</v>
      </c>
      <c r="CF92" s="1077">
        <v>0</v>
      </c>
      <c r="CG92" s="1078">
        <v>1</v>
      </c>
      <c r="CH92" s="1079">
        <v>1.5094881771396103</v>
      </c>
      <c r="CI92" s="1073" t="s">
        <v>3560</v>
      </c>
      <c r="CJ92" s="1356"/>
      <c r="CK92" s="1356"/>
      <c r="CL92" s="1357"/>
      <c r="CM92" s="1357"/>
      <c r="CO92" s="1041" t="s">
        <v>1870</v>
      </c>
      <c r="CP92" s="1094">
        <v>2</v>
      </c>
      <c r="CQ92" s="1094">
        <v>2</v>
      </c>
      <c r="CR92" s="1094">
        <v>1</v>
      </c>
      <c r="CS92" s="1094">
        <v>1</v>
      </c>
      <c r="CT92" s="1094">
        <v>1</v>
      </c>
      <c r="CU92" s="1094">
        <v>3</v>
      </c>
      <c r="CV92" s="1089">
        <v>31</v>
      </c>
      <c r="CW92" s="1089">
        <v>1.5</v>
      </c>
      <c r="CX92" s="1093">
        <v>1.0744244531716256</v>
      </c>
      <c r="CY92" s="1093">
        <v>1.5094881771396103</v>
      </c>
      <c r="CZ92" s="1093" t="s">
        <v>2963</v>
      </c>
      <c r="DA92" s="1095">
        <v>1.05</v>
      </c>
      <c r="DB92" s="1095">
        <v>1.02</v>
      </c>
      <c r="DC92" s="1095">
        <v>1</v>
      </c>
      <c r="DD92" s="1095">
        <v>1</v>
      </c>
      <c r="DE92" s="1095">
        <v>1</v>
      </c>
      <c r="DF92" s="1095">
        <v>1.05</v>
      </c>
      <c r="DH92" s="1351"/>
      <c r="DI92" s="1352"/>
    </row>
    <row r="93" spans="1:131">
      <c r="A93" s="1045" t="s">
        <v>1888</v>
      </c>
      <c r="B93" s="1059" t="s">
        <v>469</v>
      </c>
      <c r="C93" s="1060"/>
      <c r="D93" s="1071" t="s">
        <v>352</v>
      </c>
      <c r="E93" s="1072" t="s">
        <v>471</v>
      </c>
      <c r="F93" s="1073" t="s">
        <v>3607</v>
      </c>
      <c r="G93" s="1074" t="s">
        <v>352</v>
      </c>
      <c r="H93" s="1075" t="s">
        <v>246</v>
      </c>
      <c r="I93" s="1075" t="s">
        <v>619</v>
      </c>
      <c r="J93" s="1076" t="s">
        <v>352</v>
      </c>
      <c r="K93" s="1074" t="s">
        <v>339</v>
      </c>
      <c r="L93" s="1077">
        <v>0</v>
      </c>
      <c r="M93" s="1078">
        <v>1</v>
      </c>
      <c r="N93" s="1079">
        <v>1.5094881771396103</v>
      </c>
      <c r="O93" s="1073" t="s">
        <v>3560</v>
      </c>
      <c r="P93" s="1077">
        <v>0</v>
      </c>
      <c r="Q93" s="1078">
        <v>1</v>
      </c>
      <c r="R93" s="1079">
        <v>1.5094881771396103</v>
      </c>
      <c r="S93" s="1073" t="s">
        <v>3560</v>
      </c>
      <c r="T93" s="1077">
        <v>0</v>
      </c>
      <c r="U93" s="1078">
        <v>1</v>
      </c>
      <c r="V93" s="1079">
        <v>1.5094881771396103</v>
      </c>
      <c r="W93" s="1073" t="s">
        <v>3560</v>
      </c>
      <c r="X93" s="1077">
        <v>0</v>
      </c>
      <c r="Y93" s="1078">
        <v>1</v>
      </c>
      <c r="Z93" s="1079">
        <v>1.5094881771396103</v>
      </c>
      <c r="AA93" s="1073" t="s">
        <v>3560</v>
      </c>
      <c r="AB93" s="1077">
        <v>0</v>
      </c>
      <c r="AC93" s="1078">
        <v>1</v>
      </c>
      <c r="AD93" s="1079">
        <v>1.5094881771396103</v>
      </c>
      <c r="AE93" s="1073" t="s">
        <v>3560</v>
      </c>
      <c r="AF93" s="1077">
        <v>0</v>
      </c>
      <c r="AG93" s="1078">
        <v>1</v>
      </c>
      <c r="AH93" s="1079">
        <v>1.5094881771396103</v>
      </c>
      <c r="AI93" s="1073" t="s">
        <v>3560</v>
      </c>
      <c r="AJ93" s="1077">
        <v>0</v>
      </c>
      <c r="AK93" s="1078">
        <v>1</v>
      </c>
      <c r="AL93" s="1079">
        <v>1.5094881771396103</v>
      </c>
      <c r="AM93" s="1073" t="s">
        <v>3560</v>
      </c>
      <c r="AN93" s="1077">
        <v>0</v>
      </c>
      <c r="AO93" s="1078">
        <v>1</v>
      </c>
      <c r="AP93" s="1079">
        <v>1.5094881771396103</v>
      </c>
      <c r="AQ93" s="1073" t="s">
        <v>3560</v>
      </c>
      <c r="AR93" s="1077">
        <v>0</v>
      </c>
      <c r="AS93" s="1078">
        <v>1</v>
      </c>
      <c r="AT93" s="1079">
        <v>1.5094881771396103</v>
      </c>
      <c r="AU93" s="1073" t="s">
        <v>3560</v>
      </c>
      <c r="AV93" s="1077">
        <v>0</v>
      </c>
      <c r="AW93" s="1078">
        <v>1</v>
      </c>
      <c r="AX93" s="1079">
        <v>1.5094881771396103</v>
      </c>
      <c r="AY93" s="1073" t="s">
        <v>3560</v>
      </c>
      <c r="AZ93" s="1077">
        <v>0</v>
      </c>
      <c r="BA93" s="1078">
        <v>1</v>
      </c>
      <c r="BB93" s="1079">
        <v>1.5094881771396103</v>
      </c>
      <c r="BC93" s="1073" t="s">
        <v>3560</v>
      </c>
      <c r="BD93" s="1077">
        <v>0</v>
      </c>
      <c r="BE93" s="1078">
        <v>1</v>
      </c>
      <c r="BF93" s="1079">
        <v>1.5094881771396103</v>
      </c>
      <c r="BG93" s="1073" t="s">
        <v>3560</v>
      </c>
      <c r="BH93" s="1077">
        <v>0</v>
      </c>
      <c r="BI93" s="1078">
        <v>1</v>
      </c>
      <c r="BJ93" s="1079">
        <v>1.5094881771396103</v>
      </c>
      <c r="BK93" s="1073" t="s">
        <v>3560</v>
      </c>
      <c r="BL93" s="1077">
        <v>0</v>
      </c>
      <c r="BM93" s="1078">
        <v>1</v>
      </c>
      <c r="BN93" s="1079">
        <v>1.5094881771396103</v>
      </c>
      <c r="BO93" s="1073" t="s">
        <v>3560</v>
      </c>
      <c r="BP93" s="1077">
        <v>0</v>
      </c>
      <c r="BQ93" s="1078">
        <v>1</v>
      </c>
      <c r="BR93" s="1079">
        <v>1.5094881771396103</v>
      </c>
      <c r="BS93" s="1073" t="s">
        <v>3560</v>
      </c>
      <c r="BT93" s="1077">
        <v>0</v>
      </c>
      <c r="BU93" s="1078">
        <v>1</v>
      </c>
      <c r="BV93" s="1079">
        <v>1.5094881771396103</v>
      </c>
      <c r="BW93" s="1073" t="s">
        <v>3560</v>
      </c>
      <c r="BX93" s="1077">
        <v>0</v>
      </c>
      <c r="BY93" s="1078">
        <v>1</v>
      </c>
      <c r="BZ93" s="1079">
        <v>1.5094881771396103</v>
      </c>
      <c r="CA93" s="1073" t="s">
        <v>3560</v>
      </c>
      <c r="CB93" s="1077">
        <v>0</v>
      </c>
      <c r="CC93" s="1078">
        <v>1</v>
      </c>
      <c r="CD93" s="1079">
        <v>1.5094881771396103</v>
      </c>
      <c r="CE93" s="1073" t="s">
        <v>3560</v>
      </c>
      <c r="CF93" s="1077">
        <v>2.4658696433067399E-4</v>
      </c>
      <c r="CG93" s="1078">
        <v>1</v>
      </c>
      <c r="CH93" s="1079">
        <v>1.5094881771396103</v>
      </c>
      <c r="CI93" s="1073" t="s">
        <v>3560</v>
      </c>
      <c r="CJ93" s="1356"/>
      <c r="CK93" s="1356"/>
      <c r="CL93" s="1357"/>
      <c r="CM93" s="1357"/>
      <c r="CO93" s="1041" t="s">
        <v>1870</v>
      </c>
      <c r="CP93" s="1094">
        <v>2</v>
      </c>
      <c r="CQ93" s="1094">
        <v>2</v>
      </c>
      <c r="CR93" s="1094">
        <v>1</v>
      </c>
      <c r="CS93" s="1094">
        <v>1</v>
      </c>
      <c r="CT93" s="1094">
        <v>1</v>
      </c>
      <c r="CU93" s="1094">
        <v>3</v>
      </c>
      <c r="CV93" s="1089">
        <v>31</v>
      </c>
      <c r="CW93" s="1089">
        <v>1.5</v>
      </c>
      <c r="CX93" s="1093">
        <v>1.0744244531716256</v>
      </c>
      <c r="CY93" s="1093">
        <v>1.5094881771396103</v>
      </c>
      <c r="CZ93" s="1093" t="s">
        <v>2963</v>
      </c>
      <c r="DA93" s="1095">
        <v>1.05</v>
      </c>
      <c r="DB93" s="1095">
        <v>1.02</v>
      </c>
      <c r="DC93" s="1095">
        <v>1</v>
      </c>
      <c r="DD93" s="1095">
        <v>1</v>
      </c>
      <c r="DE93" s="1095">
        <v>1</v>
      </c>
      <c r="DF93" s="1095">
        <v>1.05</v>
      </c>
      <c r="DH93" s="1351"/>
      <c r="DI93" s="1352"/>
    </row>
    <row r="94" spans="1:131" s="1268" customFormat="1">
      <c r="A94" s="1080"/>
      <c r="B94" s="1105"/>
      <c r="C94" s="1106"/>
      <c r="D94" s="1080"/>
      <c r="E94" s="1080"/>
      <c r="F94" s="1080"/>
      <c r="G94" s="1080"/>
      <c r="H94" s="1080"/>
      <c r="I94" s="1080"/>
      <c r="J94" s="1080"/>
      <c r="K94" s="1080"/>
      <c r="L94" s="1296">
        <v>3.8099276725958785E-6</v>
      </c>
      <c r="M94" s="1361"/>
      <c r="N94" s="1361"/>
      <c r="O94" s="1361"/>
      <c r="P94" s="1296">
        <v>3.75712883999325E-6</v>
      </c>
      <c r="Q94" s="1361"/>
      <c r="R94" s="1361"/>
      <c r="S94" s="1361"/>
      <c r="T94" s="1296">
        <v>2.7566989720678447E-6</v>
      </c>
      <c r="U94" s="1361"/>
      <c r="V94" s="1361"/>
      <c r="W94" s="1361"/>
      <c r="X94" s="1296">
        <v>3.140790754367045E-6</v>
      </c>
      <c r="Y94" s="1361"/>
      <c r="Z94" s="1361"/>
      <c r="AA94" s="1361"/>
      <c r="AB94" s="1296">
        <v>4.6435317767977337E-6</v>
      </c>
      <c r="AC94" s="1361"/>
      <c r="AD94" s="1361"/>
      <c r="AE94" s="1361"/>
      <c r="AF94" s="1296">
        <v>2.5794381250967387E-6</v>
      </c>
      <c r="AG94" s="1361"/>
      <c r="AH94" s="1361"/>
      <c r="AI94" s="1361"/>
      <c r="AJ94" s="1296">
        <v>3.3599334365387087E-6</v>
      </c>
      <c r="AK94" s="1361"/>
      <c r="AL94" s="1361"/>
      <c r="AM94" s="1361"/>
      <c r="AN94" s="1296">
        <v>1.9672734820632475E-6</v>
      </c>
      <c r="AO94" s="1361"/>
      <c r="AP94" s="1361"/>
      <c r="AQ94" s="1361"/>
      <c r="AR94" s="1296">
        <v>2.3865954422538917E-6</v>
      </c>
      <c r="AS94" s="1361"/>
      <c r="AT94" s="1361"/>
      <c r="AU94" s="1361"/>
      <c r="AV94" s="1296">
        <v>3.2688439943667039E-6</v>
      </c>
      <c r="AW94" s="1361"/>
      <c r="AX94" s="1361"/>
      <c r="AY94" s="1361"/>
      <c r="AZ94" s="1296">
        <v>1.3643382496382065E-6</v>
      </c>
      <c r="BA94" s="1361"/>
      <c r="BB94" s="1361"/>
      <c r="BC94" s="1361"/>
      <c r="BD94" s="1296">
        <v>2.8666919485094543E-6</v>
      </c>
      <c r="BE94" s="1361"/>
      <c r="BF94" s="1361"/>
      <c r="BG94" s="1361"/>
      <c r="BH94" s="1296">
        <v>2.3358618694489736E-6</v>
      </c>
      <c r="BI94" s="1361"/>
      <c r="BJ94" s="1361"/>
      <c r="BK94" s="1361"/>
      <c r="BL94" s="1296">
        <v>4.9719048308233217E-6</v>
      </c>
      <c r="BM94" s="1361"/>
      <c r="BN94" s="1361"/>
      <c r="BO94" s="1361"/>
      <c r="BP94" s="1296">
        <v>1.0285177483409877E-6</v>
      </c>
      <c r="BQ94" s="1361"/>
      <c r="BR94" s="1361"/>
      <c r="BS94" s="1361"/>
      <c r="BT94" s="1296">
        <v>2.0945153306306779E-7</v>
      </c>
      <c r="BU94" s="1361"/>
      <c r="BV94" s="1361"/>
      <c r="BW94" s="1361"/>
      <c r="BX94" s="1296">
        <v>4.2868188966397209E-6</v>
      </c>
      <c r="BY94" s="1361"/>
      <c r="BZ94" s="1361"/>
      <c r="CA94" s="1361"/>
      <c r="CB94" s="1296">
        <v>3.0698295504983608E-6</v>
      </c>
      <c r="CC94" s="1361"/>
      <c r="CD94" s="1361"/>
      <c r="CE94" s="1361"/>
      <c r="CF94" s="1296">
        <v>4.0161634563800279E-8</v>
      </c>
      <c r="CG94" s="1107"/>
      <c r="CH94" s="1107"/>
      <c r="CI94" s="1107"/>
      <c r="CJ94" s="1358"/>
      <c r="CK94" s="1358"/>
      <c r="CL94" s="1358"/>
      <c r="CM94" s="1358"/>
      <c r="CN94" s="1358"/>
      <c r="CO94" s="1192"/>
      <c r="CP94" s="1192"/>
      <c r="CQ94" s="1192"/>
      <c r="CR94" s="1192"/>
      <c r="CS94" s="1192"/>
      <c r="CT94" s="1192"/>
      <c r="CU94" s="1192"/>
      <c r="CV94" s="1192"/>
      <c r="CW94" s="1080"/>
      <c r="CX94" s="1080"/>
      <c r="CY94" s="1080"/>
      <c r="CZ94" s="1080"/>
      <c r="DA94" s="1080"/>
      <c r="DB94" s="1080"/>
      <c r="DC94" s="1080"/>
      <c r="DD94" s="1080"/>
      <c r="DE94" s="1080"/>
      <c r="DF94" s="1080"/>
      <c r="DG94" s="1203"/>
      <c r="DH94" s="1350"/>
      <c r="DI94" s="1350"/>
      <c r="DJ94" s="1203"/>
      <c r="DK94" s="1203"/>
      <c r="DL94" s="1203"/>
      <c r="DM94" s="1203"/>
      <c r="DN94" s="1203"/>
      <c r="DO94" s="1203"/>
      <c r="DP94" s="1203"/>
      <c r="DQ94" s="1203"/>
      <c r="DR94" s="1203"/>
      <c r="DS94" s="1203"/>
      <c r="DT94" s="1203"/>
      <c r="DU94" s="1203"/>
      <c r="DV94" s="1203"/>
      <c r="DW94" s="1203"/>
      <c r="DX94" s="1203"/>
      <c r="DY94" s="1203"/>
      <c r="DZ94" s="1203"/>
      <c r="EA94" s="1203"/>
    </row>
    <row r="95" spans="1:131">
      <c r="L95" s="1296">
        <v>0.99999999999999989</v>
      </c>
      <c r="M95" s="1361"/>
      <c r="N95" s="1361"/>
      <c r="O95" s="1361"/>
      <c r="P95" s="1296">
        <v>1</v>
      </c>
      <c r="Q95" s="1361"/>
      <c r="R95" s="1361"/>
      <c r="S95" s="1361"/>
      <c r="T95" s="1296">
        <v>1</v>
      </c>
      <c r="U95" s="1361"/>
      <c r="V95" s="1361"/>
      <c r="W95" s="1361"/>
      <c r="X95" s="1296">
        <v>1</v>
      </c>
      <c r="Y95" s="1361"/>
      <c r="Z95" s="1361"/>
      <c r="AA95" s="1361"/>
      <c r="AB95" s="1296">
        <v>1</v>
      </c>
      <c r="AC95" s="1361"/>
      <c r="AD95" s="1361"/>
      <c r="AE95" s="1361"/>
      <c r="AF95" s="1296">
        <v>1</v>
      </c>
      <c r="AG95" s="1361"/>
      <c r="AH95" s="1361"/>
      <c r="AI95" s="1361"/>
      <c r="AJ95" s="1296">
        <v>1</v>
      </c>
      <c r="AK95" s="1361"/>
      <c r="AL95" s="1361"/>
      <c r="AM95" s="1361"/>
      <c r="AN95" s="1296">
        <v>1</v>
      </c>
      <c r="AO95" s="1361"/>
      <c r="AP95" s="1361"/>
      <c r="AQ95" s="1361"/>
      <c r="AR95" s="1296">
        <v>1</v>
      </c>
      <c r="AS95" s="1361"/>
      <c r="AT95" s="1361"/>
      <c r="AU95" s="1361"/>
      <c r="AV95" s="1296">
        <v>1</v>
      </c>
      <c r="AW95" s="1361"/>
      <c r="AX95" s="1361"/>
      <c r="AY95" s="1361"/>
      <c r="AZ95" s="1296">
        <v>1</v>
      </c>
      <c r="BA95" s="1361"/>
      <c r="BB95" s="1361"/>
      <c r="BC95" s="1361"/>
      <c r="BD95" s="1296">
        <v>1</v>
      </c>
      <c r="BE95" s="1361"/>
      <c r="BF95" s="1361"/>
      <c r="BG95" s="1361"/>
      <c r="BH95" s="1296">
        <v>1</v>
      </c>
      <c r="BI95" s="1361"/>
      <c r="BJ95" s="1361"/>
      <c r="BK95" s="1361"/>
      <c r="BL95" s="1296">
        <v>1</v>
      </c>
      <c r="BM95" s="1361"/>
      <c r="BN95" s="1361"/>
      <c r="BO95" s="1361"/>
      <c r="BP95" s="1296">
        <v>0.99999999999999978</v>
      </c>
      <c r="BQ95" s="1361"/>
      <c r="BR95" s="1361"/>
      <c r="BS95" s="1361"/>
      <c r="BT95" s="1296">
        <v>0.99999999999999978</v>
      </c>
      <c r="BU95" s="1361"/>
      <c r="BV95" s="1361"/>
      <c r="BW95" s="1361"/>
      <c r="BX95" s="1296">
        <v>1</v>
      </c>
      <c r="BY95" s="1361"/>
      <c r="BZ95" s="1361"/>
      <c r="CA95" s="1361"/>
      <c r="CB95" s="1296">
        <v>1</v>
      </c>
      <c r="CC95" s="1361"/>
      <c r="CD95" s="1361"/>
      <c r="CE95" s="1361"/>
      <c r="CF95" s="1296">
        <v>1</v>
      </c>
    </row>
  </sheetData>
  <mergeCells count="1">
    <mergeCell ref="CP1:CU1"/>
  </mergeCells>
  <conditionalFormatting sqref="D27:W27 D29:W29 D31:W31 D33:W33 D35:W35 D37:W37 D39:W39 D41:W41 D43:W43 D45:W45 D47:W47 D49:W49 D51:W51 D53:W53 D55:W55 D26:K26 D28:K28 D30:K30 D32:K32 D34:K34 D36:K36 D38:K38 D40:K40 D42:K42 D44:K44 D46:K46 D48:K48 D50:K50 D52:K52 D54:K54 M26:O26 M28:O28 M30:O30 M32:O32 M34:O34 M36:O36 M38:O38 M40:O40 M42:O42 M44:O44 M46:O46 M48:O48 M50:O50 M52:O52 M54:O54 Q26:W26 Q28:W28 Q30:W30 Q32:W32 Q34:W34 Q36:W36 Q38:W38 Q40:W40 Q42:W42 Q44:W44 Q46:W46 Q48:W48 Q50:W50 Q52:W52 Q54:W54 D57:W57 D59:W59 D61:W61 D63:W63 D65:W65 D67:W67 D69:W69 D71:W71 D73:W73 D75:W75 D77:W77 D79:W79 D81:W81 D83:W83 D85:W85 D87:W87 D89:W89 D91:W91 D93:W93 D56:K56 D58:K58 D60:K60 D62:K62 D64:K64 D66:K66 D68:K68 D70:K70 D72:K72 D74:K74 D76:K76 D78:K78 D80:K80 D82:K82 D84:K84 D86:K86 D88:K88 D90:K90 D92:K92 M56:O56 M58:O58 M60:O60 M62:O62 M64:O64 M66:O66 M68:O68 M70:O70 M72:O72 M74:O74 M76:O76 M78:O78 M80:O80 M82:O82 M84:O84 M86:O86 M88:O88 M90:O90 M92:O92 Q56:W56 Q58:W58 Q60:W60 Q62:W62 Q64:W64 Q66:W66 Q68:W68 Q70:W70 Q72:W72 Q74:W74 Q76:W76 Q78:W78 Q80:W80 Q82:W82 Q84:W84 Q86:W86 Q88:W88 Q90:W90 Q92:W92">
    <cfRule type="expression" dxfId="230" priority="7">
      <formula>MOD(ROW(),2)=0</formula>
    </cfRule>
  </conditionalFormatting>
  <conditionalFormatting sqref="L26 L28 L30 L32 L34 L36 L38 L40 L42 L44 L46 L48 L50 L52 L54 L56 L58 L60 L62 L64 L66 L68 L70 L72 L74 L76 L78 L80 L82 L84 L86 L88 L90 L92">
    <cfRule type="expression" dxfId="229" priority="6">
      <formula>MOD(ROW(),2)=0</formula>
    </cfRule>
  </conditionalFormatting>
  <conditionalFormatting sqref="P26 P28 P30 P32 P34 P36 P38 P40 P42 P44 P46 P48 P50 P52 P54 P56 P58 P60 P62 P64 P66 P68 P70 P72 P74 P76 P78 P80 P82 P84 P86 P88 P90 P92">
    <cfRule type="expression" dxfId="228" priority="5">
      <formula>MOD(ROW(),2)=0</formula>
    </cfRule>
  </conditionalFormatting>
  <conditionalFormatting sqref="X26:AY93">
    <cfRule type="expression" dxfId="227" priority="4">
      <formula>MOD(ROW(),2)=0</formula>
    </cfRule>
  </conditionalFormatting>
  <conditionalFormatting sqref="AZ26:CI93">
    <cfRule type="expression" dxfId="226" priority="3">
      <formula>MOD(ROW(),2)=0</formula>
    </cfRule>
  </conditionalFormatting>
  <conditionalFormatting sqref="CO26:CU93">
    <cfRule type="expression" dxfId="225" priority="2">
      <formula>MOD(ROW(),2)=0</formula>
    </cfRule>
  </conditionalFormatting>
  <conditionalFormatting sqref="CV26:DF93">
    <cfRule type="expression" dxfId="224" priority="1">
      <formula>MOD(ROW(),2)=0</formula>
    </cfRule>
  </conditionalFormatting>
  <dataValidations count="13">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25 S1:S25 W1:W25 AA1:AA25 AE1:AE25 AI1:AI25 AM1:AM25 AQ1:AQ25 AU1:AU25 AY1:AY25 BC1:BC25 BG1:BG25 BK1:BK25 BO1:BO25 BS1:BS25 BW1:BW25 CA1:CA25 CE1:CE25 CI1:CI25" xr:uid="{00000000-0002-0000-4000-000000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25 R2:R25 V2:V25 Z2:Z25 AD2:AD25 AH2:AH25 AL2:AL25 AP2:AP25 AT2:AT25 AX2:AX25 BB2:BB25 BF2:BF25 BJ2:BJ25 BN2:BN25 BR2:BR25 BV2:BV25 BZ2:BZ25 CD2:CD25 CH2:CH25" xr:uid="{00000000-0002-0000-4000-000001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25 Q2:Q25 U2:U25 Y2:Y25 AC2:AC25 AG2:AG25 AK2:AK25 AO2:AO25 AS2:AS25 AW2:AW25 BA2:BA25 BE2:BE25 BI2:BI25 BM2:BM25 BQ2:BQ25 BU2:BU25 BY2:BY25 CC2:CC25 CG2:CG25" xr:uid="{00000000-0002-0000-4000-000002000000}"/>
    <dataValidation allowBlank="1" showInputMessage="1" showErrorMessage="1" prompt="always 1" sqref="L7:L25 P7:P25 T7:T25 X7:X25 AB7:AB25 AF7:AF25 AJ7:AJ25 AN7:AN25 AR7:AR25 AV7:AV25 AZ7:AZ25 BD7:BD25 BH7:BH25 BL7:BL25 BP7:BP25 BT7:BT25 BX7:BX25 CB7:CB25 CF7:CF25" xr:uid="{00000000-0002-0000-4000-000003000000}"/>
    <dataValidation allowBlank="1" showInputMessage="1" showErrorMessage="1" promptTitle="Do not change" prompt="This field is automatically updated from the names-list" sqref="CV26:CV93" xr:uid="{00000000-0002-0000-4000-000004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CP3" xr:uid="{914081D2-02F7-4200-9DAB-3F0BEB9B05B7}"/>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CU3" xr:uid="{91D99FD3-31AF-45DD-B745-3F128BBECBF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CT3" xr:uid="{1D391654-7EDB-4499-84B5-FA96BDBE2E61}"/>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CS3" xr:uid="{2C309E92-410C-4459-BDF9-53F2D69D7268}"/>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CR3" xr:uid="{630AE0BA-23C0-4479-93DE-AF1B82E0631D}"/>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CQ3" xr:uid="{2E16E80B-7058-43AB-8760-F39160147F3C}"/>
    <dataValidation allowBlank="1" showInputMessage="1" showErrorMessage="1" prompt="Do not change." sqref="CX7:DF8 CV3:DF4" xr:uid="{157169A9-F33F-4D63-82FC-AC2D22EE34B6}"/>
    <dataValidation allowBlank="1" showInputMessage="1" showErrorMessage="1" promptTitle="Remarks" prompt="A general comment (data source, calculation procedure, ...) can be made about each individual exchange. The remarks are added to the GeneralComment-field." sqref="CO3" xr:uid="{D398F209-3185-4474-85D3-1E42298457F0}"/>
  </dataValidations>
  <pageMargins left="0.78740157499999996" right="0.78740157499999996" top="0.984251969" bottom="0.984251969" header="0.4921259845" footer="0.4921259845"/>
  <pageSetup paperSize="9" scale="26" fitToWidth="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97">
    <tabColor theme="0" tint="-0.249977111117893"/>
    <pageSetUpPr fitToPage="1"/>
  </sheetPr>
  <dimension ref="A1:CL57"/>
  <sheetViews>
    <sheetView zoomScale="85" zoomScaleNormal="85" workbookViewId="0">
      <pane xSplit="11" ySplit="6" topLeftCell="L22" activePane="bottomRight" state="frozen"/>
      <selection pane="topRight"/>
      <selection pane="bottomLeft"/>
      <selection pane="bottomRight"/>
    </sheetView>
  </sheetViews>
  <sheetFormatPr baseColWidth="10" defaultColWidth="11.42578125" defaultRowHeight="12"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customWidth="1" outlineLevel="1"/>
    <col min="27" max="27" width="50.7109375" style="1107" customWidth="1" outlineLevel="1"/>
    <col min="28" max="28" width="10.7109375" style="1358" customWidth="1"/>
    <col min="29" max="30" width="8.7109375" style="1358" customWidth="1"/>
    <col min="31" max="32" width="6.7109375" style="1358" customWidth="1"/>
    <col min="33" max="33" width="30.7109375" style="1192" customWidth="1"/>
    <col min="34" max="34" width="4.140625" style="1192" customWidth="1"/>
    <col min="35" max="35" width="4.42578125" style="1192" customWidth="1"/>
    <col min="36" max="36" width="4.28515625" style="1192" customWidth="1"/>
    <col min="37" max="37" width="4" style="1192" customWidth="1"/>
    <col min="38" max="38" width="3.7109375" style="1192" customWidth="1"/>
    <col min="39" max="39" width="4.28515625" style="1192" customWidth="1"/>
    <col min="40" max="40" width="3.42578125" style="1192" customWidth="1" outlineLevel="1"/>
    <col min="41" max="41" width="4.7109375" style="1080" customWidth="1" outlineLevel="1"/>
    <col min="42" max="43" width="5.42578125" style="1080" customWidth="1" outlineLevel="1"/>
    <col min="44" max="44" width="14.85546875" style="1080" customWidth="1" outlineLevel="1"/>
    <col min="45" max="50" width="4.28515625" style="1080" customWidth="1" outlineLevel="1"/>
    <col min="51" max="51" width="11.42578125" style="1203"/>
    <col min="52" max="53" width="11.42578125" style="1350"/>
    <col min="54" max="16384" width="11.42578125" style="1203"/>
  </cols>
  <sheetData>
    <row r="1" spans="1:53">
      <c r="A1" s="1041"/>
      <c r="B1" s="1042"/>
      <c r="C1" s="1043"/>
      <c r="D1" s="1041"/>
      <c r="E1" s="1041"/>
      <c r="F1" s="1044" t="s">
        <v>456</v>
      </c>
      <c r="G1" s="1041"/>
      <c r="H1" s="1041"/>
      <c r="I1" s="1041"/>
      <c r="J1" s="1041"/>
      <c r="K1" s="1041"/>
      <c r="L1" s="1045">
        <v>32114</v>
      </c>
      <c r="M1" s="1046"/>
      <c r="N1" s="1046"/>
      <c r="O1" s="1046"/>
      <c r="P1" s="1045">
        <v>32087</v>
      </c>
      <c r="Q1" s="1046"/>
      <c r="R1" s="1046"/>
      <c r="S1" s="1046"/>
      <c r="T1" s="1045" t="s">
        <v>1791</v>
      </c>
      <c r="U1" s="1046"/>
      <c r="V1" s="1046"/>
      <c r="W1" s="1046"/>
      <c r="X1" s="1045" t="s">
        <v>1792</v>
      </c>
      <c r="Y1" s="1046"/>
      <c r="Z1" s="1046"/>
      <c r="AA1" s="1046"/>
      <c r="AB1" s="1353"/>
      <c r="AC1" s="1353"/>
      <c r="AD1" s="1353"/>
      <c r="AE1" s="1353"/>
      <c r="AF1" s="1353"/>
      <c r="AG1" s="1080"/>
      <c r="AH1" s="1523"/>
      <c r="AI1" s="1523"/>
      <c r="AJ1" s="1523"/>
      <c r="AK1" s="1523"/>
      <c r="AL1" s="1523"/>
      <c r="AM1" s="1523"/>
      <c r="AN1" s="1081"/>
      <c r="AO1" s="1081"/>
      <c r="AP1" s="1081"/>
      <c r="AQ1" s="1081"/>
      <c r="AR1" s="1081"/>
    </row>
    <row r="2" spans="1:53">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354"/>
      <c r="AC2" s="1354"/>
      <c r="AD2" s="1354"/>
      <c r="AE2" s="1354"/>
      <c r="AF2" s="1354"/>
      <c r="AG2" s="1081"/>
      <c r="AH2" s="1081"/>
      <c r="AI2" s="1081"/>
      <c r="AJ2" s="1081"/>
      <c r="AK2" s="1081"/>
      <c r="AL2" s="1081"/>
      <c r="AM2" s="1081"/>
      <c r="AN2" s="1081"/>
    </row>
    <row r="3" spans="1:53" ht="105.75" customHeight="1">
      <c r="A3" s="1050" t="s">
        <v>344</v>
      </c>
      <c r="B3" s="1051"/>
      <c r="C3" s="1043">
        <v>401</v>
      </c>
      <c r="D3" s="1052" t="s">
        <v>458</v>
      </c>
      <c r="E3" s="1052" t="s">
        <v>459</v>
      </c>
      <c r="F3" s="1053" t="s">
        <v>460</v>
      </c>
      <c r="G3" s="1052" t="s">
        <v>461</v>
      </c>
      <c r="H3" s="1052" t="s">
        <v>462</v>
      </c>
      <c r="I3" s="1052" t="s">
        <v>463</v>
      </c>
      <c r="J3" s="1052" t="s">
        <v>464</v>
      </c>
      <c r="K3" s="1052" t="s">
        <v>337</v>
      </c>
      <c r="L3" s="1054" t="s">
        <v>3550</v>
      </c>
      <c r="M3" s="1055" t="s">
        <v>187</v>
      </c>
      <c r="N3" s="1055" t="s">
        <v>188</v>
      </c>
      <c r="O3" s="1056" t="s">
        <v>492</v>
      </c>
      <c r="P3" s="1054" t="s">
        <v>3550</v>
      </c>
      <c r="Q3" s="1055" t="s">
        <v>187</v>
      </c>
      <c r="R3" s="1055" t="s">
        <v>188</v>
      </c>
      <c r="S3" s="1056" t="s">
        <v>492</v>
      </c>
      <c r="T3" s="1054" t="s">
        <v>3550</v>
      </c>
      <c r="U3" s="1055" t="s">
        <v>187</v>
      </c>
      <c r="V3" s="1055" t="s">
        <v>188</v>
      </c>
      <c r="W3" s="1056" t="s">
        <v>492</v>
      </c>
      <c r="X3" s="1054" t="s">
        <v>3550</v>
      </c>
      <c r="Y3" s="1055" t="s">
        <v>187</v>
      </c>
      <c r="Z3" s="1055" t="s">
        <v>188</v>
      </c>
      <c r="AA3" s="1056" t="s">
        <v>492</v>
      </c>
      <c r="AB3" s="1355" t="s">
        <v>1787</v>
      </c>
      <c r="AC3" s="1355" t="s">
        <v>1780</v>
      </c>
      <c r="AD3" s="1355" t="s">
        <v>1781</v>
      </c>
      <c r="AE3" s="1355" t="s">
        <v>395</v>
      </c>
      <c r="AF3" s="1355" t="s">
        <v>678</v>
      </c>
      <c r="AG3" s="1082" t="s">
        <v>1953</v>
      </c>
      <c r="AH3" s="1083" t="s">
        <v>1954</v>
      </c>
      <c r="AI3" s="1083" t="s">
        <v>1955</v>
      </c>
      <c r="AJ3" s="1083" t="s">
        <v>1956</v>
      </c>
      <c r="AK3" s="1083" t="s">
        <v>1957</v>
      </c>
      <c r="AL3" s="1083" t="s">
        <v>1958</v>
      </c>
      <c r="AM3" s="1083" t="s">
        <v>1959</v>
      </c>
      <c r="AN3" s="1084" t="s">
        <v>180</v>
      </c>
      <c r="AO3" s="1084" t="s">
        <v>1960</v>
      </c>
      <c r="AP3" s="1084" t="s">
        <v>182</v>
      </c>
      <c r="AQ3" s="1084" t="s">
        <v>332</v>
      </c>
      <c r="AR3" s="1084" t="s">
        <v>1961</v>
      </c>
      <c r="AS3" s="1085" t="s">
        <v>1954</v>
      </c>
      <c r="AT3" s="1085" t="s">
        <v>1955</v>
      </c>
      <c r="AU3" s="1085" t="s">
        <v>1956</v>
      </c>
      <c r="AV3" s="1085" t="s">
        <v>1957</v>
      </c>
      <c r="AW3" s="1085" t="s">
        <v>1958</v>
      </c>
      <c r="AX3" s="1085" t="s">
        <v>1959</v>
      </c>
      <c r="AZ3" s="1350" t="s">
        <v>1793</v>
      </c>
    </row>
    <row r="4" spans="1:53" ht="12.75" customHeight="1">
      <c r="A4" s="1041"/>
      <c r="B4" s="1051"/>
      <c r="C4" s="1043">
        <v>662</v>
      </c>
      <c r="D4" s="1053"/>
      <c r="E4" s="1053"/>
      <c r="F4" s="1053" t="s">
        <v>461</v>
      </c>
      <c r="G4" s="1053"/>
      <c r="H4" s="1053"/>
      <c r="I4" s="1053"/>
      <c r="J4" s="1053"/>
      <c r="K4" s="1053"/>
      <c r="L4" s="1054" t="s">
        <v>403</v>
      </c>
      <c r="M4" s="1057"/>
      <c r="N4" s="1057"/>
      <c r="O4" s="1058"/>
      <c r="P4" s="1054" t="s">
        <v>432</v>
      </c>
      <c r="Q4" s="1057"/>
      <c r="R4" s="1057"/>
      <c r="S4" s="1058"/>
      <c r="T4" s="1054" t="s">
        <v>439</v>
      </c>
      <c r="U4" s="1057"/>
      <c r="V4" s="1057"/>
      <c r="W4" s="1058"/>
      <c r="X4" s="1054" t="s">
        <v>1511</v>
      </c>
      <c r="Y4" s="1057"/>
      <c r="Z4" s="1057"/>
      <c r="AA4" s="1058"/>
      <c r="AB4" s="1355" t="s">
        <v>336</v>
      </c>
      <c r="AC4" s="1355"/>
      <c r="AD4" s="1355"/>
      <c r="AE4" s="1355"/>
      <c r="AF4" s="1355"/>
      <c r="AG4" s="1086"/>
      <c r="AH4" s="1087" t="s">
        <v>192</v>
      </c>
      <c r="AI4" s="1082"/>
      <c r="AJ4" s="1082"/>
      <c r="AK4" s="1082"/>
      <c r="AL4" s="1082"/>
      <c r="AM4" s="1082"/>
      <c r="AN4" s="1088"/>
      <c r="AO4" s="1088"/>
      <c r="AP4" s="1088" t="s">
        <v>190</v>
      </c>
      <c r="AQ4" s="1088" t="s">
        <v>190</v>
      </c>
      <c r="AR4" s="1089"/>
      <c r="AS4" s="1090"/>
      <c r="AT4" s="1090"/>
      <c r="AU4" s="1090"/>
      <c r="AV4" s="1090"/>
      <c r="AW4" s="1090"/>
      <c r="AX4" s="1090"/>
      <c r="AZ4" s="1350" t="s">
        <v>1790</v>
      </c>
      <c r="BA4" s="1350" t="s">
        <v>1558</v>
      </c>
    </row>
    <row r="5" spans="1:53">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355"/>
      <c r="AC5" s="1355"/>
      <c r="AD5" s="1355"/>
      <c r="AE5" s="1355"/>
      <c r="AF5" s="1355"/>
      <c r="AG5" s="1086"/>
      <c r="AH5" s="1082"/>
      <c r="AI5" s="1082"/>
      <c r="AJ5" s="1082"/>
      <c r="AK5" s="1082"/>
      <c r="AL5" s="1082"/>
      <c r="AM5" s="1082"/>
      <c r="AN5" s="1089"/>
      <c r="AO5" s="1089"/>
      <c r="AP5" s="1089"/>
      <c r="AQ5" s="1089"/>
      <c r="AR5" s="1089"/>
      <c r="AS5" s="1090"/>
      <c r="AT5" s="1090"/>
      <c r="AU5" s="1090"/>
      <c r="AV5" s="1090"/>
      <c r="AW5" s="1090"/>
      <c r="AX5" s="1090"/>
    </row>
    <row r="6" spans="1:53">
      <c r="A6" s="1041"/>
      <c r="B6" s="1051"/>
      <c r="C6" s="1043">
        <v>403</v>
      </c>
      <c r="D6" s="1053"/>
      <c r="E6" s="1053"/>
      <c r="F6" s="1053" t="s">
        <v>337</v>
      </c>
      <c r="G6" s="1053"/>
      <c r="H6" s="1053"/>
      <c r="I6" s="1053"/>
      <c r="J6" s="1053"/>
      <c r="K6" s="1053"/>
      <c r="L6" s="1054" t="s">
        <v>605</v>
      </c>
      <c r="M6" s="1057"/>
      <c r="N6" s="1057"/>
      <c r="O6" s="1058"/>
      <c r="P6" s="1054" t="s">
        <v>605</v>
      </c>
      <c r="Q6" s="1057"/>
      <c r="R6" s="1057"/>
      <c r="S6" s="1058"/>
      <c r="T6" s="1054" t="s">
        <v>605</v>
      </c>
      <c r="U6" s="1057"/>
      <c r="V6" s="1057"/>
      <c r="W6" s="1058"/>
      <c r="X6" s="1054" t="s">
        <v>605</v>
      </c>
      <c r="Y6" s="1057"/>
      <c r="Z6" s="1057"/>
      <c r="AA6" s="1058"/>
      <c r="AB6" s="1355" t="s">
        <v>352</v>
      </c>
      <c r="AC6" s="1355" t="s">
        <v>352</v>
      </c>
      <c r="AD6" s="1355" t="s">
        <v>705</v>
      </c>
      <c r="AE6" s="1355" t="s">
        <v>353</v>
      </c>
      <c r="AF6" s="1355" t="s">
        <v>340</v>
      </c>
      <c r="AG6" s="1086"/>
      <c r="AH6" s="1091"/>
      <c r="AI6" s="1091"/>
      <c r="AJ6" s="1091"/>
      <c r="AK6" s="1091"/>
      <c r="AL6" s="1091"/>
      <c r="AM6" s="1091"/>
      <c r="AN6" s="1089"/>
      <c r="AO6" s="1089"/>
      <c r="AP6" s="1092"/>
      <c r="AQ6" s="1092"/>
      <c r="AR6" s="1093"/>
      <c r="AS6" s="1090"/>
      <c r="AT6" s="1090"/>
      <c r="AU6" s="1090"/>
      <c r="AV6" s="1090"/>
      <c r="AW6" s="1090"/>
      <c r="AX6" s="1090"/>
      <c r="AZ6" s="1350" t="s">
        <v>353</v>
      </c>
      <c r="BA6" s="1350" t="s">
        <v>394</v>
      </c>
    </row>
    <row r="7" spans="1:53">
      <c r="A7" s="1045">
        <v>32114</v>
      </c>
      <c r="B7" s="1059"/>
      <c r="C7" s="1060"/>
      <c r="D7" s="1061" t="s">
        <v>352</v>
      </c>
      <c r="E7" s="1062">
        <v>0</v>
      </c>
      <c r="F7" s="1063" t="s">
        <v>3550</v>
      </c>
      <c r="G7" s="1064" t="s">
        <v>403</v>
      </c>
      <c r="H7" s="1065" t="s">
        <v>352</v>
      </c>
      <c r="I7" s="1065" t="s">
        <v>352</v>
      </c>
      <c r="J7" s="1066">
        <v>0</v>
      </c>
      <c r="K7" s="1064" t="s">
        <v>605</v>
      </c>
      <c r="L7" s="1067">
        <v>1</v>
      </c>
      <c r="M7" s="1068"/>
      <c r="N7" s="1069"/>
      <c r="O7" s="1070"/>
      <c r="P7" s="1067">
        <v>0</v>
      </c>
      <c r="Q7" s="1068"/>
      <c r="R7" s="1069"/>
      <c r="S7" s="1070"/>
      <c r="T7" s="1067">
        <v>0</v>
      </c>
      <c r="U7" s="1068"/>
      <c r="V7" s="1069"/>
      <c r="W7" s="1070"/>
      <c r="X7" s="1067">
        <v>0</v>
      </c>
      <c r="Y7" s="1068"/>
      <c r="Z7" s="1069"/>
      <c r="AA7" s="1070"/>
      <c r="AB7" s="1356"/>
      <c r="AC7" s="1356"/>
      <c r="AD7" s="1357"/>
      <c r="AE7" s="1357"/>
      <c r="AF7" s="1356"/>
      <c r="AG7" s="1086"/>
      <c r="AH7" s="1082"/>
      <c r="AI7" s="1082"/>
      <c r="AJ7" s="1082"/>
      <c r="AK7" s="1082"/>
      <c r="AL7" s="1082"/>
      <c r="AM7" s="1082"/>
      <c r="AN7" s="1089"/>
      <c r="AO7" s="1089"/>
      <c r="AP7" s="1089"/>
      <c r="AQ7" s="1089"/>
      <c r="AR7" s="1089"/>
      <c r="AS7" s="1089"/>
      <c r="AT7" s="1089"/>
      <c r="AU7" s="1089"/>
      <c r="AV7" s="1089"/>
      <c r="AW7" s="1089"/>
      <c r="AX7" s="1089"/>
      <c r="AZ7" s="1351">
        <v>1</v>
      </c>
      <c r="BA7" s="1352">
        <v>1448.1100000000006</v>
      </c>
    </row>
    <row r="8" spans="1:53">
      <c r="A8" s="1045">
        <v>32087</v>
      </c>
      <c r="B8" s="1059"/>
      <c r="C8" s="1060"/>
      <c r="D8" s="1061" t="s">
        <v>352</v>
      </c>
      <c r="E8" s="1062">
        <v>0</v>
      </c>
      <c r="F8" s="1063" t="s">
        <v>3550</v>
      </c>
      <c r="G8" s="1064" t="s">
        <v>432</v>
      </c>
      <c r="H8" s="1065" t="s">
        <v>352</v>
      </c>
      <c r="I8" s="1065" t="s">
        <v>352</v>
      </c>
      <c r="J8" s="1066">
        <v>0</v>
      </c>
      <c r="K8" s="1064" t="s">
        <v>605</v>
      </c>
      <c r="L8" s="1067">
        <v>0</v>
      </c>
      <c r="M8" s="1068"/>
      <c r="N8" s="1069"/>
      <c r="O8" s="1070"/>
      <c r="P8" s="1067">
        <v>1</v>
      </c>
      <c r="Q8" s="1068"/>
      <c r="R8" s="1069"/>
      <c r="S8" s="1070"/>
      <c r="T8" s="1067">
        <v>0</v>
      </c>
      <c r="U8" s="1068"/>
      <c r="V8" s="1069"/>
      <c r="W8" s="1070"/>
      <c r="X8" s="1067">
        <v>0</v>
      </c>
      <c r="Y8" s="1068"/>
      <c r="Z8" s="1069"/>
      <c r="AA8" s="1070"/>
      <c r="AB8" s="1356"/>
      <c r="AC8" s="1356"/>
      <c r="AD8" s="1357"/>
      <c r="AE8" s="1357"/>
      <c r="AF8" s="1356"/>
      <c r="AG8" s="1086"/>
      <c r="AH8" s="1082"/>
      <c r="AI8" s="1082"/>
      <c r="AJ8" s="1082"/>
      <c r="AK8" s="1082"/>
      <c r="AL8" s="1082"/>
      <c r="AM8" s="1082"/>
      <c r="AN8" s="1089"/>
      <c r="AO8" s="1089"/>
      <c r="AP8" s="1089"/>
      <c r="AQ8" s="1089"/>
      <c r="AR8" s="1089"/>
      <c r="AS8" s="1089"/>
      <c r="AT8" s="1089"/>
      <c r="AU8" s="1089"/>
      <c r="AV8" s="1089"/>
      <c r="AW8" s="1089"/>
      <c r="AX8" s="1089"/>
      <c r="AZ8" s="1351">
        <v>0.59774712790809303</v>
      </c>
      <c r="BA8" s="1350" t="s">
        <v>429</v>
      </c>
    </row>
    <row r="9" spans="1:53">
      <c r="A9" s="1045" t="s">
        <v>1791</v>
      </c>
      <c r="B9" s="1059"/>
      <c r="C9" s="1060"/>
      <c r="D9" s="1061" t="s">
        <v>352</v>
      </c>
      <c r="E9" s="1062">
        <v>0</v>
      </c>
      <c r="F9" s="1063" t="s">
        <v>3550</v>
      </c>
      <c r="G9" s="1064" t="s">
        <v>439</v>
      </c>
      <c r="H9" s="1065" t="s">
        <v>352</v>
      </c>
      <c r="I9" s="1065" t="s">
        <v>352</v>
      </c>
      <c r="J9" s="1066">
        <v>0</v>
      </c>
      <c r="K9" s="1064" t="s">
        <v>605</v>
      </c>
      <c r="L9" s="1067">
        <v>0</v>
      </c>
      <c r="M9" s="1068"/>
      <c r="N9" s="1069"/>
      <c r="O9" s="1070"/>
      <c r="P9" s="1067">
        <v>0</v>
      </c>
      <c r="Q9" s="1068"/>
      <c r="R9" s="1069"/>
      <c r="S9" s="1070"/>
      <c r="T9" s="1067">
        <v>1</v>
      </c>
      <c r="U9" s="1068"/>
      <c r="V9" s="1069"/>
      <c r="W9" s="1070"/>
      <c r="X9" s="1067">
        <v>0</v>
      </c>
      <c r="Y9" s="1068"/>
      <c r="Z9" s="1069"/>
      <c r="AA9" s="1070"/>
      <c r="AB9" s="1356"/>
      <c r="AC9" s="1356"/>
      <c r="AD9" s="1357"/>
      <c r="AE9" s="1357"/>
      <c r="AF9" s="1356"/>
      <c r="AG9" s="1086"/>
      <c r="AH9" s="1082"/>
      <c r="AI9" s="1082"/>
      <c r="AJ9" s="1082"/>
      <c r="AK9" s="1082"/>
      <c r="AL9" s="1082"/>
      <c r="AM9" s="1082"/>
      <c r="AN9" s="1089"/>
      <c r="AO9" s="1089"/>
      <c r="AP9" s="1089"/>
      <c r="AQ9" s="1089"/>
      <c r="AR9" s="1089"/>
      <c r="AS9" s="1089"/>
      <c r="AT9" s="1089"/>
      <c r="AU9" s="1089"/>
      <c r="AV9" s="1089"/>
      <c r="AW9" s="1089"/>
      <c r="AX9" s="1089"/>
      <c r="AZ9" s="1351">
        <v>0.2790251159670542</v>
      </c>
      <c r="BA9" s="1350" t="s">
        <v>152</v>
      </c>
    </row>
    <row r="10" spans="1:53">
      <c r="A10" s="1045" t="s">
        <v>1792</v>
      </c>
      <c r="B10" s="1059"/>
      <c r="C10" s="1060"/>
      <c r="D10" s="1061" t="s">
        <v>352</v>
      </c>
      <c r="E10" s="1062">
        <v>0</v>
      </c>
      <c r="F10" s="1063" t="s">
        <v>3550</v>
      </c>
      <c r="G10" s="1064" t="s">
        <v>1511</v>
      </c>
      <c r="H10" s="1065" t="s">
        <v>352</v>
      </c>
      <c r="I10" s="1065" t="s">
        <v>352</v>
      </c>
      <c r="J10" s="1066">
        <v>0</v>
      </c>
      <c r="K10" s="1064" t="s">
        <v>605</v>
      </c>
      <c r="L10" s="1067">
        <v>0</v>
      </c>
      <c r="M10" s="1068"/>
      <c r="N10" s="1069"/>
      <c r="O10" s="1070"/>
      <c r="P10" s="1067">
        <v>0</v>
      </c>
      <c r="Q10" s="1068"/>
      <c r="R10" s="1069"/>
      <c r="S10" s="1070"/>
      <c r="T10" s="1067">
        <v>0</v>
      </c>
      <c r="U10" s="1068"/>
      <c r="V10" s="1069"/>
      <c r="W10" s="1070"/>
      <c r="X10" s="1067">
        <v>1</v>
      </c>
      <c r="Y10" s="1068"/>
      <c r="Z10" s="1069"/>
      <c r="AA10" s="1070"/>
      <c r="AB10" s="1356"/>
      <c r="AC10" s="1356"/>
      <c r="AD10" s="1357"/>
      <c r="AE10" s="1357"/>
      <c r="AF10" s="1356"/>
      <c r="AG10" s="1086"/>
      <c r="AH10" s="1082"/>
      <c r="AI10" s="1082"/>
      <c r="AJ10" s="1082"/>
      <c r="AK10" s="1082"/>
      <c r="AL10" s="1082"/>
      <c r="AM10" s="1082"/>
      <c r="AN10" s="1089"/>
      <c r="AO10" s="1089"/>
      <c r="AP10" s="1089"/>
      <c r="AQ10" s="1089"/>
      <c r="AR10" s="1089"/>
      <c r="AS10" s="1089"/>
      <c r="AT10" s="1089"/>
      <c r="AU10" s="1089"/>
      <c r="AV10" s="1089"/>
      <c r="AW10" s="1089"/>
      <c r="AX10" s="1089"/>
      <c r="AZ10" s="1351">
        <v>0.19615052580030909</v>
      </c>
      <c r="BA10" s="1350" t="s">
        <v>399</v>
      </c>
    </row>
    <row r="11" spans="1:53">
      <c r="A11" s="1045">
        <v>1289</v>
      </c>
      <c r="B11" s="1059" t="s">
        <v>358</v>
      </c>
      <c r="C11" s="1060" t="s">
        <v>469</v>
      </c>
      <c r="D11" s="1071" t="s">
        <v>471</v>
      </c>
      <c r="E11" s="1072" t="s">
        <v>352</v>
      </c>
      <c r="F11" s="1073" t="s">
        <v>3553</v>
      </c>
      <c r="G11" s="1074" t="s">
        <v>352</v>
      </c>
      <c r="H11" s="1075" t="s">
        <v>197</v>
      </c>
      <c r="I11" s="1075" t="s">
        <v>3554</v>
      </c>
      <c r="J11" s="1076" t="s">
        <v>352</v>
      </c>
      <c r="K11" s="1074" t="s">
        <v>604</v>
      </c>
      <c r="L11" s="1077">
        <v>3.8502673796791442</v>
      </c>
      <c r="M11" s="1078">
        <v>1</v>
      </c>
      <c r="N11" s="1079">
        <v>1.0906744032152329</v>
      </c>
      <c r="O11" s="1073" t="s">
        <v>3555</v>
      </c>
      <c r="P11" s="1077">
        <v>3.8502673796791442</v>
      </c>
      <c r="Q11" s="1078">
        <v>1</v>
      </c>
      <c r="R11" s="1079">
        <v>1.0906744032152329</v>
      </c>
      <c r="S11" s="1073" t="s">
        <v>3555</v>
      </c>
      <c r="T11" s="1077">
        <v>3.8502673796791442</v>
      </c>
      <c r="U11" s="1078">
        <v>1</v>
      </c>
      <c r="V11" s="1079">
        <v>1.0906744032152329</v>
      </c>
      <c r="W11" s="1073" t="s">
        <v>3555</v>
      </c>
      <c r="X11" s="1077">
        <v>3.8502673796791442</v>
      </c>
      <c r="Y11" s="1078">
        <v>1</v>
      </c>
      <c r="Z11" s="1079">
        <v>1.0906744032152329</v>
      </c>
      <c r="AA11" s="1073" t="s">
        <v>3555</v>
      </c>
      <c r="AB11" s="1356"/>
      <c r="AC11" s="1356"/>
      <c r="AD11" s="1357"/>
      <c r="AE11" s="1357"/>
      <c r="AF11" s="1356"/>
      <c r="AG11" s="1041" t="s">
        <v>1935</v>
      </c>
      <c r="AH11" s="1094">
        <v>2</v>
      </c>
      <c r="AI11" s="1094">
        <v>2</v>
      </c>
      <c r="AJ11" s="1094">
        <v>1</v>
      </c>
      <c r="AK11" s="1094">
        <v>1</v>
      </c>
      <c r="AL11" s="1094">
        <v>1</v>
      </c>
      <c r="AM11" s="1094">
        <v>3</v>
      </c>
      <c r="AN11" s="1089">
        <v>11</v>
      </c>
      <c r="AO11" s="1089">
        <v>1.05</v>
      </c>
      <c r="AP11" s="1093">
        <v>1.0744244531716256</v>
      </c>
      <c r="AQ11" s="1093">
        <v>1.0906744032152329</v>
      </c>
      <c r="AR11" s="1093" t="s">
        <v>2963</v>
      </c>
      <c r="AS11" s="1095">
        <v>1.05</v>
      </c>
      <c r="AT11" s="1095">
        <v>1.02</v>
      </c>
      <c r="AU11" s="1095">
        <v>1</v>
      </c>
      <c r="AV11" s="1095">
        <v>1</v>
      </c>
      <c r="AW11" s="1095">
        <v>1</v>
      </c>
      <c r="AX11" s="1095">
        <v>1.05</v>
      </c>
    </row>
    <row r="12" spans="1:53" ht="24">
      <c r="A12" s="1045" t="s">
        <v>1909</v>
      </c>
      <c r="B12" s="1059" t="s">
        <v>468</v>
      </c>
      <c r="C12" s="1060"/>
      <c r="D12" s="1071" t="s">
        <v>470</v>
      </c>
      <c r="E12" s="1072" t="s">
        <v>352</v>
      </c>
      <c r="F12" s="1073" t="s">
        <v>2974</v>
      </c>
      <c r="G12" s="1074" t="s">
        <v>403</v>
      </c>
      <c r="H12" s="1075" t="s">
        <v>352</v>
      </c>
      <c r="I12" s="1075" t="s">
        <v>352</v>
      </c>
      <c r="J12" s="1076">
        <v>0</v>
      </c>
      <c r="K12" s="1074" t="s">
        <v>339</v>
      </c>
      <c r="L12" s="1077">
        <v>2.5140643726005072E-3</v>
      </c>
      <c r="M12" s="1078">
        <v>1</v>
      </c>
      <c r="N12" s="1079">
        <v>1.0906744032152329</v>
      </c>
      <c r="O12" s="1073" t="s">
        <v>3556</v>
      </c>
      <c r="P12" s="1077">
        <v>0</v>
      </c>
      <c r="Q12" s="1078">
        <v>1</v>
      </c>
      <c r="R12" s="1079">
        <v>1.0906744032152329</v>
      </c>
      <c r="S12" s="1073" t="s">
        <v>3556</v>
      </c>
      <c r="T12" s="1077">
        <v>0</v>
      </c>
      <c r="U12" s="1078">
        <v>1</v>
      </c>
      <c r="V12" s="1079">
        <v>1.0906744032152329</v>
      </c>
      <c r="W12" s="1073" t="s">
        <v>3556</v>
      </c>
      <c r="X12" s="1077">
        <v>0</v>
      </c>
      <c r="Y12" s="1078">
        <v>1</v>
      </c>
      <c r="Z12" s="1079">
        <v>1.0906744032152329</v>
      </c>
      <c r="AA12" s="1073" t="s">
        <v>3556</v>
      </c>
      <c r="AB12" s="1356"/>
      <c r="AC12" s="1356"/>
      <c r="AD12" s="1357"/>
      <c r="AE12" s="1357"/>
      <c r="AF12" s="1356"/>
      <c r="AG12" s="1041" t="s">
        <v>15</v>
      </c>
      <c r="AH12" s="1094">
        <v>2</v>
      </c>
      <c r="AI12" s="1094">
        <v>2</v>
      </c>
      <c r="AJ12" s="1094">
        <v>1</v>
      </c>
      <c r="AK12" s="1094">
        <v>1</v>
      </c>
      <c r="AL12" s="1094">
        <v>1</v>
      </c>
      <c r="AM12" s="1094">
        <v>3</v>
      </c>
      <c r="AN12" s="1089">
        <v>3</v>
      </c>
      <c r="AO12" s="1089">
        <v>1.05</v>
      </c>
      <c r="AP12" s="1093">
        <v>1.0744244531716256</v>
      </c>
      <c r="AQ12" s="1093">
        <v>1.0906744032152329</v>
      </c>
      <c r="AR12" s="1093" t="s">
        <v>2963</v>
      </c>
      <c r="AS12" s="1095">
        <v>1.05</v>
      </c>
      <c r="AT12" s="1095">
        <v>1.02</v>
      </c>
      <c r="AU12" s="1095">
        <v>1</v>
      </c>
      <c r="AV12" s="1095">
        <v>1</v>
      </c>
      <c r="AW12" s="1095">
        <v>1</v>
      </c>
      <c r="AX12" s="1095">
        <v>1.05</v>
      </c>
    </row>
    <row r="13" spans="1:53" ht="24">
      <c r="A13" s="1045" t="s">
        <v>1911</v>
      </c>
      <c r="B13" s="1059"/>
      <c r="C13" s="1060"/>
      <c r="D13" s="1071" t="s">
        <v>470</v>
      </c>
      <c r="E13" s="1072" t="s">
        <v>352</v>
      </c>
      <c r="F13" s="1073" t="s">
        <v>2974</v>
      </c>
      <c r="G13" s="1074" t="s">
        <v>432</v>
      </c>
      <c r="H13" s="1075" t="s">
        <v>352</v>
      </c>
      <c r="I13" s="1075" t="s">
        <v>352</v>
      </c>
      <c r="J13" s="1076">
        <v>0</v>
      </c>
      <c r="K13" s="1074" t="s">
        <v>339</v>
      </c>
      <c r="L13" s="1077">
        <v>0</v>
      </c>
      <c r="M13" s="1078">
        <v>1</v>
      </c>
      <c r="N13" s="1079">
        <v>1.0906744032152329</v>
      </c>
      <c r="O13" s="1073" t="s">
        <v>3556</v>
      </c>
      <c r="P13" s="1077">
        <v>2.9889890638269542E-3</v>
      </c>
      <c r="Q13" s="1078">
        <v>1</v>
      </c>
      <c r="R13" s="1079">
        <v>1.0906744032152329</v>
      </c>
      <c r="S13" s="1073" t="s">
        <v>3556</v>
      </c>
      <c r="T13" s="1077">
        <v>0</v>
      </c>
      <c r="U13" s="1078">
        <v>1</v>
      </c>
      <c r="V13" s="1079">
        <v>1.0906744032152329</v>
      </c>
      <c r="W13" s="1073" t="s">
        <v>3556</v>
      </c>
      <c r="X13" s="1077">
        <v>0</v>
      </c>
      <c r="Y13" s="1078">
        <v>1</v>
      </c>
      <c r="Z13" s="1079">
        <v>1.0906744032152329</v>
      </c>
      <c r="AA13" s="1073" t="s">
        <v>3556</v>
      </c>
      <c r="AB13" s="1356"/>
      <c r="AC13" s="1356"/>
      <c r="AD13" s="1357"/>
      <c r="AE13" s="1357"/>
      <c r="AF13" s="1356"/>
      <c r="AG13" s="1041" t="s">
        <v>15</v>
      </c>
      <c r="AH13" s="1094">
        <v>2</v>
      </c>
      <c r="AI13" s="1094">
        <v>2</v>
      </c>
      <c r="AJ13" s="1094">
        <v>1</v>
      </c>
      <c r="AK13" s="1094">
        <v>1</v>
      </c>
      <c r="AL13" s="1094">
        <v>1</v>
      </c>
      <c r="AM13" s="1094">
        <v>3</v>
      </c>
      <c r="AN13" s="1089">
        <v>3</v>
      </c>
      <c r="AO13" s="1089">
        <v>1.05</v>
      </c>
      <c r="AP13" s="1093">
        <v>1.0744244531716256</v>
      </c>
      <c r="AQ13" s="1093">
        <v>1.0906744032152329</v>
      </c>
      <c r="AR13" s="1093" t="s">
        <v>2963</v>
      </c>
      <c r="AS13" s="1095">
        <v>1.05</v>
      </c>
      <c r="AT13" s="1095">
        <v>1.02</v>
      </c>
      <c r="AU13" s="1095">
        <v>1</v>
      </c>
      <c r="AV13" s="1095">
        <v>1</v>
      </c>
      <c r="AW13" s="1095">
        <v>1</v>
      </c>
      <c r="AX13" s="1095">
        <v>1.05</v>
      </c>
    </row>
    <row r="14" spans="1:53" ht="24">
      <c r="A14" s="1045" t="s">
        <v>1910</v>
      </c>
      <c r="B14" s="1059"/>
      <c r="C14" s="1060"/>
      <c r="D14" s="1071" t="s">
        <v>470</v>
      </c>
      <c r="E14" s="1072" t="s">
        <v>352</v>
      </c>
      <c r="F14" s="1073" t="s">
        <v>2974</v>
      </c>
      <c r="G14" s="1074" t="s">
        <v>439</v>
      </c>
      <c r="H14" s="1075" t="s">
        <v>352</v>
      </c>
      <c r="I14" s="1075" t="s">
        <v>352</v>
      </c>
      <c r="J14" s="1076">
        <v>0</v>
      </c>
      <c r="K14" s="1074" t="s">
        <v>339</v>
      </c>
      <c r="L14" s="1077">
        <v>0</v>
      </c>
      <c r="M14" s="1078">
        <v>1</v>
      </c>
      <c r="N14" s="1079">
        <v>1.0906744032152329</v>
      </c>
      <c r="O14" s="1073" t="s">
        <v>3556</v>
      </c>
      <c r="P14" s="1077">
        <v>0</v>
      </c>
      <c r="Q14" s="1078">
        <v>1</v>
      </c>
      <c r="R14" s="1079">
        <v>1.0906744032152329</v>
      </c>
      <c r="S14" s="1073" t="s">
        <v>3556</v>
      </c>
      <c r="T14" s="1077">
        <v>2.1435507134722124E-3</v>
      </c>
      <c r="U14" s="1078">
        <v>1</v>
      </c>
      <c r="V14" s="1079">
        <v>1.0906744032152329</v>
      </c>
      <c r="W14" s="1073" t="s">
        <v>3556</v>
      </c>
      <c r="X14" s="1077">
        <v>0</v>
      </c>
      <c r="Y14" s="1078">
        <v>1</v>
      </c>
      <c r="Z14" s="1079">
        <v>1.0906744032152329</v>
      </c>
      <c r="AA14" s="1073" t="s">
        <v>3556</v>
      </c>
      <c r="AB14" s="1356"/>
      <c r="AC14" s="1356"/>
      <c r="AD14" s="1357"/>
      <c r="AE14" s="1357"/>
      <c r="AF14" s="1356"/>
      <c r="AG14" s="1041" t="s">
        <v>15</v>
      </c>
      <c r="AH14" s="1094">
        <v>2</v>
      </c>
      <c r="AI14" s="1094">
        <v>2</v>
      </c>
      <c r="AJ14" s="1094">
        <v>1</v>
      </c>
      <c r="AK14" s="1094">
        <v>1</v>
      </c>
      <c r="AL14" s="1094">
        <v>1</v>
      </c>
      <c r="AM14" s="1094">
        <v>3</v>
      </c>
      <c r="AN14" s="1089">
        <v>3</v>
      </c>
      <c r="AO14" s="1089">
        <v>1.05</v>
      </c>
      <c r="AP14" s="1093">
        <v>1.0744244531716256</v>
      </c>
      <c r="AQ14" s="1093">
        <v>1.0906744032152329</v>
      </c>
      <c r="AR14" s="1093" t="s">
        <v>2963</v>
      </c>
      <c r="AS14" s="1095">
        <v>1.05</v>
      </c>
      <c r="AT14" s="1095">
        <v>1.02</v>
      </c>
      <c r="AU14" s="1095">
        <v>1</v>
      </c>
      <c r="AV14" s="1095">
        <v>1</v>
      </c>
      <c r="AW14" s="1095">
        <v>1</v>
      </c>
      <c r="AX14" s="1095">
        <v>1.05</v>
      </c>
    </row>
    <row r="15" spans="1:53" ht="24">
      <c r="A15" s="1045" t="s">
        <v>1912</v>
      </c>
      <c r="B15" s="1059"/>
      <c r="C15" s="1060"/>
      <c r="D15" s="1071" t="s">
        <v>470</v>
      </c>
      <c r="E15" s="1072" t="s">
        <v>352</v>
      </c>
      <c r="F15" s="1073" t="s">
        <v>2974</v>
      </c>
      <c r="G15" s="1074" t="s">
        <v>1511</v>
      </c>
      <c r="H15" s="1075" t="s">
        <v>352</v>
      </c>
      <c r="I15" s="1075" t="s">
        <v>352</v>
      </c>
      <c r="J15" s="1076">
        <v>0</v>
      </c>
      <c r="K15" s="1074" t="s">
        <v>339</v>
      </c>
      <c r="L15" s="1077">
        <v>0</v>
      </c>
      <c r="M15" s="1078">
        <v>1</v>
      </c>
      <c r="N15" s="1079">
        <v>1.0906744032152329</v>
      </c>
      <c r="O15" s="1073" t="s">
        <v>3556</v>
      </c>
      <c r="P15" s="1077">
        <v>0</v>
      </c>
      <c r="Q15" s="1078">
        <v>1</v>
      </c>
      <c r="R15" s="1079">
        <v>1.0906744032152329</v>
      </c>
      <c r="S15" s="1073" t="s">
        <v>3556</v>
      </c>
      <c r="T15" s="1077">
        <v>0</v>
      </c>
      <c r="U15" s="1078">
        <v>1</v>
      </c>
      <c r="V15" s="1079">
        <v>1.0906744032152329</v>
      </c>
      <c r="W15" s="1073" t="s">
        <v>3556</v>
      </c>
      <c r="X15" s="1077">
        <v>2.1363493720944135E-3</v>
      </c>
      <c r="Y15" s="1078">
        <v>1</v>
      </c>
      <c r="Z15" s="1079">
        <v>1.0906744032152329</v>
      </c>
      <c r="AA15" s="1073" t="s">
        <v>3556</v>
      </c>
      <c r="AB15" s="1356"/>
      <c r="AC15" s="1356"/>
      <c r="AD15" s="1357"/>
      <c r="AE15" s="1357"/>
      <c r="AF15" s="1356"/>
      <c r="AG15" s="1041" t="s">
        <v>15</v>
      </c>
      <c r="AH15" s="1094">
        <v>2</v>
      </c>
      <c r="AI15" s="1094">
        <v>2</v>
      </c>
      <c r="AJ15" s="1094">
        <v>1</v>
      </c>
      <c r="AK15" s="1094">
        <v>1</v>
      </c>
      <c r="AL15" s="1094">
        <v>1</v>
      </c>
      <c r="AM15" s="1094">
        <v>3</v>
      </c>
      <c r="AN15" s="1089">
        <v>3</v>
      </c>
      <c r="AO15" s="1089">
        <v>1.05</v>
      </c>
      <c r="AP15" s="1093">
        <v>1.0744244531716256</v>
      </c>
      <c r="AQ15" s="1093">
        <v>1.0906744032152329</v>
      </c>
      <c r="AR15" s="1093" t="s">
        <v>2963</v>
      </c>
      <c r="AS15" s="1095">
        <v>1.05</v>
      </c>
      <c r="AT15" s="1095">
        <v>1.02</v>
      </c>
      <c r="AU15" s="1095">
        <v>1</v>
      </c>
      <c r="AV15" s="1095">
        <v>1</v>
      </c>
      <c r="AW15" s="1095">
        <v>1</v>
      </c>
      <c r="AX15" s="1095">
        <v>1.05</v>
      </c>
    </row>
    <row r="16" spans="1:53" ht="24">
      <c r="A16" s="1045">
        <v>1750</v>
      </c>
      <c r="B16" s="1059"/>
      <c r="C16" s="1060"/>
      <c r="D16" s="1071" t="s">
        <v>470</v>
      </c>
      <c r="E16" s="1072" t="s">
        <v>352</v>
      </c>
      <c r="F16" s="1073" t="s">
        <v>3026</v>
      </c>
      <c r="G16" s="1074" t="s">
        <v>336</v>
      </c>
      <c r="H16" s="1075" t="s">
        <v>352</v>
      </c>
      <c r="I16" s="1075" t="s">
        <v>352</v>
      </c>
      <c r="J16" s="1076">
        <v>0</v>
      </c>
      <c r="K16" s="1074" t="s">
        <v>364</v>
      </c>
      <c r="L16" s="1077">
        <v>2.2626579353404564E-6</v>
      </c>
      <c r="M16" s="1078">
        <v>1</v>
      </c>
      <c r="N16" s="1079">
        <v>1.0906744032152329</v>
      </c>
      <c r="O16" s="1073" t="s">
        <v>3556</v>
      </c>
      <c r="P16" s="1077">
        <v>2.6900901574442591E-6</v>
      </c>
      <c r="Q16" s="1078">
        <v>1</v>
      </c>
      <c r="R16" s="1079">
        <v>1.0906744032152329</v>
      </c>
      <c r="S16" s="1073" t="s">
        <v>3556</v>
      </c>
      <c r="T16" s="1077">
        <v>1.9291956421249913E-6</v>
      </c>
      <c r="U16" s="1078">
        <v>1</v>
      </c>
      <c r="V16" s="1079">
        <v>1.0906744032152329</v>
      </c>
      <c r="W16" s="1073" t="s">
        <v>3556</v>
      </c>
      <c r="X16" s="1077">
        <v>1.9227144348849723E-6</v>
      </c>
      <c r="Y16" s="1078">
        <v>1</v>
      </c>
      <c r="Z16" s="1079">
        <v>1.0906744032152329</v>
      </c>
      <c r="AA16" s="1073" t="s">
        <v>3556</v>
      </c>
      <c r="AB16" s="1356"/>
      <c r="AC16" s="1356"/>
      <c r="AD16" s="1357"/>
      <c r="AE16" s="1357"/>
      <c r="AF16" s="1356"/>
      <c r="AG16" s="1041" t="s">
        <v>15</v>
      </c>
      <c r="AH16" s="1094">
        <v>2</v>
      </c>
      <c r="AI16" s="1094">
        <v>2</v>
      </c>
      <c r="AJ16" s="1094">
        <v>1</v>
      </c>
      <c r="AK16" s="1094">
        <v>1</v>
      </c>
      <c r="AL16" s="1094">
        <v>1</v>
      </c>
      <c r="AM16" s="1094">
        <v>3</v>
      </c>
      <c r="AN16" s="1089">
        <v>6</v>
      </c>
      <c r="AO16" s="1089">
        <v>1.05</v>
      </c>
      <c r="AP16" s="1093">
        <v>1.0744244531716256</v>
      </c>
      <c r="AQ16" s="1093">
        <v>1.0906744032152329</v>
      </c>
      <c r="AR16" s="1093" t="s">
        <v>2963</v>
      </c>
      <c r="AS16" s="1095">
        <v>1.05</v>
      </c>
      <c r="AT16" s="1095">
        <v>1.02</v>
      </c>
      <c r="AU16" s="1095">
        <v>1</v>
      </c>
      <c r="AV16" s="1095">
        <v>1</v>
      </c>
      <c r="AW16" s="1095">
        <v>1</v>
      </c>
      <c r="AX16" s="1095">
        <v>1.05</v>
      </c>
    </row>
    <row r="17" spans="1:53" ht="24">
      <c r="A17" s="1045" t="s">
        <v>706</v>
      </c>
      <c r="B17" s="1059"/>
      <c r="C17" s="1060"/>
      <c r="D17" s="1071" t="s">
        <v>470</v>
      </c>
      <c r="E17" s="1072" t="s">
        <v>352</v>
      </c>
      <c r="F17" s="1073" t="s">
        <v>59</v>
      </c>
      <c r="G17" s="1074" t="s">
        <v>336</v>
      </c>
      <c r="H17" s="1075" t="s">
        <v>352</v>
      </c>
      <c r="I17" s="1075" t="s">
        <v>352</v>
      </c>
      <c r="J17" s="1076">
        <v>1</v>
      </c>
      <c r="K17" s="1074" t="s">
        <v>466</v>
      </c>
      <c r="L17" s="1077">
        <v>5.2243934051131845E-10</v>
      </c>
      <c r="M17" s="1078">
        <v>1</v>
      </c>
      <c r="N17" s="1079">
        <v>1.2164594125584303</v>
      </c>
      <c r="O17" s="1073" t="s">
        <v>3589</v>
      </c>
      <c r="P17" s="1077">
        <v>7.4230476929190833E-10</v>
      </c>
      <c r="Q17" s="1078">
        <v>1</v>
      </c>
      <c r="R17" s="1079">
        <v>1.2164594125584303</v>
      </c>
      <c r="S17" s="1073" t="s">
        <v>3589</v>
      </c>
      <c r="T17" s="1077">
        <v>2.1530629735168445E-10</v>
      </c>
      <c r="U17" s="1078">
        <v>1</v>
      </c>
      <c r="V17" s="1079">
        <v>1.2164594125584303</v>
      </c>
      <c r="W17" s="1073" t="s">
        <v>3589</v>
      </c>
      <c r="X17" s="1077">
        <v>1.4370121858813138E-11</v>
      </c>
      <c r="Y17" s="1078">
        <v>1</v>
      </c>
      <c r="Z17" s="1079">
        <v>1.2164594125584303</v>
      </c>
      <c r="AA17" s="1073" t="s">
        <v>3589</v>
      </c>
      <c r="AB17" s="1356" t="s">
        <v>1541</v>
      </c>
      <c r="AC17" s="1356" t="s">
        <v>142</v>
      </c>
      <c r="AD17" s="1357">
        <v>93</v>
      </c>
      <c r="AE17" s="1357">
        <v>0.19500000000000001</v>
      </c>
      <c r="AF17" s="1359">
        <v>476.92307692307691</v>
      </c>
      <c r="AG17" s="1041" t="s">
        <v>1936</v>
      </c>
      <c r="AH17" s="1094">
        <v>2</v>
      </c>
      <c r="AI17" s="1094">
        <v>2</v>
      </c>
      <c r="AJ17" s="1094">
        <v>1</v>
      </c>
      <c r="AK17" s="1094">
        <v>1</v>
      </c>
      <c r="AL17" s="1094">
        <v>1</v>
      </c>
      <c r="AM17" s="1094">
        <v>3</v>
      </c>
      <c r="AN17" s="1089">
        <v>9</v>
      </c>
      <c r="AO17" s="1089">
        <v>1.2</v>
      </c>
      <c r="AP17" s="1093">
        <v>1.0744244531716256</v>
      </c>
      <c r="AQ17" s="1093">
        <v>1.2164594125584303</v>
      </c>
      <c r="AR17" s="1093" t="s">
        <v>2963</v>
      </c>
      <c r="AS17" s="1095">
        <v>1.05</v>
      </c>
      <c r="AT17" s="1095">
        <v>1.02</v>
      </c>
      <c r="AU17" s="1095">
        <v>1</v>
      </c>
      <c r="AV17" s="1095">
        <v>1</v>
      </c>
      <c r="AW17" s="1095">
        <v>1</v>
      </c>
      <c r="AX17" s="1095">
        <v>1.05</v>
      </c>
      <c r="AZ17" s="1351">
        <v>2.0421358422395342E-3</v>
      </c>
      <c r="BA17" s="1352">
        <v>1401.020700002103</v>
      </c>
    </row>
    <row r="18" spans="1:53" ht="24">
      <c r="A18" s="1045" t="s">
        <v>1821</v>
      </c>
      <c r="B18" s="1059"/>
      <c r="C18" s="1060"/>
      <c r="D18" s="1071" t="s">
        <v>470</v>
      </c>
      <c r="E18" s="1072" t="s">
        <v>352</v>
      </c>
      <c r="F18" s="1073" t="s">
        <v>1818</v>
      </c>
      <c r="G18" s="1074" t="s">
        <v>336</v>
      </c>
      <c r="H18" s="1075" t="s">
        <v>352</v>
      </c>
      <c r="I18" s="1075" t="s">
        <v>352</v>
      </c>
      <c r="J18" s="1076">
        <v>1</v>
      </c>
      <c r="K18" s="1074" t="s">
        <v>466</v>
      </c>
      <c r="L18" s="1077">
        <v>9.4264716458984201E-10</v>
      </c>
      <c r="M18" s="1078">
        <v>1</v>
      </c>
      <c r="N18" s="1079">
        <v>1.2164594125584303</v>
      </c>
      <c r="O18" s="1073" t="s">
        <v>3589</v>
      </c>
      <c r="P18" s="1077">
        <v>1.401618943259255E-9</v>
      </c>
      <c r="Q18" s="1078">
        <v>1</v>
      </c>
      <c r="R18" s="1079">
        <v>1.2164594125584303</v>
      </c>
      <c r="S18" s="1073" t="s">
        <v>3589</v>
      </c>
      <c r="T18" s="1077">
        <v>4.0654108319821151E-10</v>
      </c>
      <c r="U18" s="1078">
        <v>1</v>
      </c>
      <c r="V18" s="1079">
        <v>1.2164594125584303</v>
      </c>
      <c r="W18" s="1073" t="s">
        <v>3589</v>
      </c>
      <c r="X18" s="1077">
        <v>2.7133646242727904E-11</v>
      </c>
      <c r="Y18" s="1078">
        <v>1</v>
      </c>
      <c r="Z18" s="1079">
        <v>1.2164594125584303</v>
      </c>
      <c r="AA18" s="1073" t="s">
        <v>3589</v>
      </c>
      <c r="AB18" s="1356" t="s">
        <v>1541</v>
      </c>
      <c r="AC18" s="1356" t="s">
        <v>141</v>
      </c>
      <c r="AD18" s="1357">
        <v>93</v>
      </c>
      <c r="AE18" s="1357">
        <v>0.18</v>
      </c>
      <c r="AF18" s="1359">
        <v>516.66666666666674</v>
      </c>
      <c r="AG18" s="1041" t="s">
        <v>1936</v>
      </c>
      <c r="AH18" s="1094">
        <v>2</v>
      </c>
      <c r="AI18" s="1094">
        <v>2</v>
      </c>
      <c r="AJ18" s="1094">
        <v>1</v>
      </c>
      <c r="AK18" s="1094">
        <v>1</v>
      </c>
      <c r="AL18" s="1094">
        <v>1</v>
      </c>
      <c r="AM18" s="1094">
        <v>3</v>
      </c>
      <c r="AN18" s="1089">
        <v>9</v>
      </c>
      <c r="AO18" s="1089">
        <v>1.2</v>
      </c>
      <c r="AP18" s="1093">
        <v>1.0744244531716256</v>
      </c>
      <c r="AQ18" s="1093">
        <v>1.2164594125584303</v>
      </c>
      <c r="AR18" s="1093" t="s">
        <v>2963</v>
      </c>
      <c r="AS18" s="1095">
        <v>1.05</v>
      </c>
      <c r="AT18" s="1095">
        <v>1.02</v>
      </c>
      <c r="AU18" s="1095">
        <v>1</v>
      </c>
      <c r="AV18" s="1095">
        <v>1</v>
      </c>
      <c r="AW18" s="1095">
        <v>1</v>
      </c>
      <c r="AX18" s="1095">
        <v>1.05</v>
      </c>
      <c r="AZ18" s="1351">
        <v>3.6846642511843557E-3</v>
      </c>
      <c r="BA18" s="1352">
        <v>1401.020700002103</v>
      </c>
    </row>
    <row r="19" spans="1:53" ht="24">
      <c r="A19" s="1045" t="s">
        <v>1822</v>
      </c>
      <c r="B19" s="1059"/>
      <c r="C19" s="1060"/>
      <c r="D19" s="1071" t="s">
        <v>470</v>
      </c>
      <c r="E19" s="1072" t="s">
        <v>352</v>
      </c>
      <c r="F19" s="1073" t="s">
        <v>1819</v>
      </c>
      <c r="G19" s="1074" t="s">
        <v>336</v>
      </c>
      <c r="H19" s="1075" t="s">
        <v>352</v>
      </c>
      <c r="I19" s="1075" t="s">
        <v>352</v>
      </c>
      <c r="J19" s="1076">
        <v>1</v>
      </c>
      <c r="K19" s="1074" t="s">
        <v>466</v>
      </c>
      <c r="L19" s="1077">
        <v>1.2538544172271636E-8</v>
      </c>
      <c r="M19" s="1078">
        <v>1</v>
      </c>
      <c r="N19" s="1079">
        <v>1.2164594125584303</v>
      </c>
      <c r="O19" s="1073" t="s">
        <v>3589</v>
      </c>
      <c r="P19" s="1077">
        <v>1.2371746154865136E-8</v>
      </c>
      <c r="Q19" s="1078">
        <v>1</v>
      </c>
      <c r="R19" s="1079">
        <v>1.2164594125584303</v>
      </c>
      <c r="S19" s="1073" t="s">
        <v>3589</v>
      </c>
      <c r="T19" s="1077">
        <v>3.5884382891947402E-9</v>
      </c>
      <c r="U19" s="1078">
        <v>1</v>
      </c>
      <c r="V19" s="1079">
        <v>1.2164594125584303</v>
      </c>
      <c r="W19" s="1073" t="s">
        <v>3589</v>
      </c>
      <c r="X19" s="1077">
        <v>2.3950203098021895E-10</v>
      </c>
      <c r="Y19" s="1078">
        <v>1</v>
      </c>
      <c r="Z19" s="1079">
        <v>1.2164594125584303</v>
      </c>
      <c r="AA19" s="1073" t="s">
        <v>3589</v>
      </c>
      <c r="AB19" s="1356" t="s">
        <v>1541</v>
      </c>
      <c r="AC19" s="1356" t="s">
        <v>142</v>
      </c>
      <c r="AD19" s="1357">
        <v>93</v>
      </c>
      <c r="AE19" s="1357">
        <v>0.19500000000000001</v>
      </c>
      <c r="AF19" s="1359">
        <v>476.92307692307691</v>
      </c>
      <c r="AG19" s="1041" t="s">
        <v>1936</v>
      </c>
      <c r="AH19" s="1094">
        <v>2</v>
      </c>
      <c r="AI19" s="1094">
        <v>2</v>
      </c>
      <c r="AJ19" s="1094">
        <v>1</v>
      </c>
      <c r="AK19" s="1094">
        <v>1</v>
      </c>
      <c r="AL19" s="1094">
        <v>1</v>
      </c>
      <c r="AM19" s="1094">
        <v>3</v>
      </c>
      <c r="AN19" s="1089">
        <v>9</v>
      </c>
      <c r="AO19" s="1089">
        <v>1.2</v>
      </c>
      <c r="AP19" s="1093">
        <v>1.0744244531716256</v>
      </c>
      <c r="AQ19" s="1093">
        <v>1.2164594125584303</v>
      </c>
      <c r="AR19" s="1093" t="s">
        <v>2963</v>
      </c>
      <c r="AS19" s="1095">
        <v>1.05</v>
      </c>
      <c r="AT19" s="1095">
        <v>1.02</v>
      </c>
      <c r="AU19" s="1095">
        <v>1</v>
      </c>
      <c r="AV19" s="1095">
        <v>1</v>
      </c>
      <c r="AW19" s="1095">
        <v>1</v>
      </c>
      <c r="AX19" s="1095">
        <v>1.05</v>
      </c>
      <c r="AZ19" s="1351">
        <v>4.901126021374879E-2</v>
      </c>
      <c r="BA19" s="1352">
        <v>1401.0207000021028</v>
      </c>
    </row>
    <row r="20" spans="1:53" ht="24">
      <c r="A20" s="1045" t="s">
        <v>1823</v>
      </c>
      <c r="B20" s="1059"/>
      <c r="C20" s="1060"/>
      <c r="D20" s="1071" t="s">
        <v>470</v>
      </c>
      <c r="E20" s="1072" t="s">
        <v>352</v>
      </c>
      <c r="F20" s="1073" t="s">
        <v>1820</v>
      </c>
      <c r="G20" s="1074" t="s">
        <v>336</v>
      </c>
      <c r="H20" s="1075" t="s">
        <v>352</v>
      </c>
      <c r="I20" s="1075" t="s">
        <v>352</v>
      </c>
      <c r="J20" s="1076">
        <v>1</v>
      </c>
      <c r="K20" s="1074" t="s">
        <v>466</v>
      </c>
      <c r="L20" s="1077">
        <v>2.2623531950156192E-8</v>
      </c>
      <c r="M20" s="1078">
        <v>1</v>
      </c>
      <c r="N20" s="1079">
        <v>1.2164594125584303</v>
      </c>
      <c r="O20" s="1073" t="s">
        <v>3589</v>
      </c>
      <c r="P20" s="1077">
        <v>2.3360315720987586E-8</v>
      </c>
      <c r="Q20" s="1078">
        <v>1</v>
      </c>
      <c r="R20" s="1079">
        <v>1.2164594125584303</v>
      </c>
      <c r="S20" s="1073" t="s">
        <v>3589</v>
      </c>
      <c r="T20" s="1077">
        <v>6.7756847199701916E-9</v>
      </c>
      <c r="U20" s="1078">
        <v>1</v>
      </c>
      <c r="V20" s="1079">
        <v>1.2164594125584303</v>
      </c>
      <c r="W20" s="1073" t="s">
        <v>3589</v>
      </c>
      <c r="X20" s="1077">
        <v>4.522274373787984E-10</v>
      </c>
      <c r="Y20" s="1078">
        <v>1</v>
      </c>
      <c r="Z20" s="1079">
        <v>1.2164594125584303</v>
      </c>
      <c r="AA20" s="1073" t="s">
        <v>3589</v>
      </c>
      <c r="AB20" s="1356" t="s">
        <v>1541</v>
      </c>
      <c r="AC20" s="1356" t="s">
        <v>141</v>
      </c>
      <c r="AD20" s="1357">
        <v>93</v>
      </c>
      <c r="AE20" s="1357">
        <v>0.18</v>
      </c>
      <c r="AF20" s="1359">
        <v>516.66666666666674</v>
      </c>
      <c r="AG20" s="1041" t="s">
        <v>1936</v>
      </c>
      <c r="AH20" s="1094">
        <v>2</v>
      </c>
      <c r="AI20" s="1094">
        <v>2</v>
      </c>
      <c r="AJ20" s="1094">
        <v>1</v>
      </c>
      <c r="AK20" s="1094">
        <v>1</v>
      </c>
      <c r="AL20" s="1094">
        <v>1</v>
      </c>
      <c r="AM20" s="1094">
        <v>3</v>
      </c>
      <c r="AN20" s="1089">
        <v>9</v>
      </c>
      <c r="AO20" s="1089">
        <v>1.2</v>
      </c>
      <c r="AP20" s="1093">
        <v>1.0744244531716256</v>
      </c>
      <c r="AQ20" s="1093">
        <v>1.2164594125584303</v>
      </c>
      <c r="AR20" s="1093" t="s">
        <v>2963</v>
      </c>
      <c r="AS20" s="1095">
        <v>1.05</v>
      </c>
      <c r="AT20" s="1095">
        <v>1.02</v>
      </c>
      <c r="AU20" s="1095">
        <v>1</v>
      </c>
      <c r="AV20" s="1095">
        <v>1</v>
      </c>
      <c r="AW20" s="1095">
        <v>1</v>
      </c>
      <c r="AX20" s="1095">
        <v>1.05</v>
      </c>
      <c r="AZ20" s="1351">
        <v>8.8431942028424471E-2</v>
      </c>
      <c r="BA20" s="1352">
        <v>1401.020700002103</v>
      </c>
    </row>
    <row r="21" spans="1:53" ht="24">
      <c r="A21" s="1045" t="s">
        <v>707</v>
      </c>
      <c r="B21" s="1059"/>
      <c r="C21" s="1060"/>
      <c r="D21" s="1071" t="s">
        <v>470</v>
      </c>
      <c r="E21" s="1072" t="s">
        <v>352</v>
      </c>
      <c r="F21" s="1073" t="s">
        <v>60</v>
      </c>
      <c r="G21" s="1074" t="s">
        <v>336</v>
      </c>
      <c r="H21" s="1075" t="s">
        <v>352</v>
      </c>
      <c r="I21" s="1075" t="s">
        <v>352</v>
      </c>
      <c r="J21" s="1076">
        <v>1</v>
      </c>
      <c r="K21" s="1074" t="s">
        <v>466</v>
      </c>
      <c r="L21" s="1077">
        <v>1.1739632430449091E-8</v>
      </c>
      <c r="M21" s="1078">
        <v>1</v>
      </c>
      <c r="N21" s="1079">
        <v>1.2164594125584303</v>
      </c>
      <c r="O21" s="1073" t="s">
        <v>3589</v>
      </c>
      <c r="P21" s="1077">
        <v>1.2533707857991415E-8</v>
      </c>
      <c r="Q21" s="1078">
        <v>1</v>
      </c>
      <c r="R21" s="1079">
        <v>1.2164594125584303</v>
      </c>
      <c r="S21" s="1073" t="s">
        <v>3589</v>
      </c>
      <c r="T21" s="1077">
        <v>3.6354154555224687E-9</v>
      </c>
      <c r="U21" s="1078">
        <v>1</v>
      </c>
      <c r="V21" s="1079">
        <v>1.2164594125584303</v>
      </c>
      <c r="W21" s="1073" t="s">
        <v>3589</v>
      </c>
      <c r="X21" s="1077">
        <v>2.4263741351670145E-10</v>
      </c>
      <c r="Y21" s="1078">
        <v>1</v>
      </c>
      <c r="Z21" s="1079">
        <v>1.2164594125584303</v>
      </c>
      <c r="AA21" s="1073" t="s">
        <v>3589</v>
      </c>
      <c r="AB21" s="1356" t="s">
        <v>1541</v>
      </c>
      <c r="AC21" s="1356" t="s">
        <v>141</v>
      </c>
      <c r="AD21" s="1357">
        <v>156</v>
      </c>
      <c r="AE21" s="1357">
        <v>0.18</v>
      </c>
      <c r="AF21" s="1359">
        <v>866.66666666666674</v>
      </c>
      <c r="AG21" s="1041" t="s">
        <v>1936</v>
      </c>
      <c r="AH21" s="1094">
        <v>2</v>
      </c>
      <c r="AI21" s="1094">
        <v>2</v>
      </c>
      <c r="AJ21" s="1094">
        <v>1</v>
      </c>
      <c r="AK21" s="1094">
        <v>1</v>
      </c>
      <c r="AL21" s="1094">
        <v>1</v>
      </c>
      <c r="AM21" s="1094">
        <v>3</v>
      </c>
      <c r="AN21" s="1089">
        <v>9</v>
      </c>
      <c r="AO21" s="1089">
        <v>1.2</v>
      </c>
      <c r="AP21" s="1093">
        <v>1.0744244531716256</v>
      </c>
      <c r="AQ21" s="1093">
        <v>1.2164594125584303</v>
      </c>
      <c r="AR21" s="1093" t="s">
        <v>2963</v>
      </c>
      <c r="AS21" s="1095">
        <v>1.05</v>
      </c>
      <c r="AT21" s="1095">
        <v>1.02</v>
      </c>
      <c r="AU21" s="1095">
        <v>1</v>
      </c>
      <c r="AV21" s="1095">
        <v>1</v>
      </c>
      <c r="AW21" s="1095">
        <v>1</v>
      </c>
      <c r="AX21" s="1095">
        <v>1.05</v>
      </c>
      <c r="AZ21" s="1351">
        <v>7.6974150452823811E-2</v>
      </c>
      <c r="BA21" s="1352">
        <v>1401.020700002103</v>
      </c>
    </row>
    <row r="22" spans="1:53" ht="24">
      <c r="A22" s="1045" t="s">
        <v>1824</v>
      </c>
      <c r="B22" s="1059"/>
      <c r="C22" s="1060"/>
      <c r="D22" s="1071" t="s">
        <v>470</v>
      </c>
      <c r="E22" s="1072" t="s">
        <v>352</v>
      </c>
      <c r="F22" s="1073" t="s">
        <v>1815</v>
      </c>
      <c r="G22" s="1074" t="s">
        <v>336</v>
      </c>
      <c r="H22" s="1075" t="s">
        <v>352</v>
      </c>
      <c r="I22" s="1075" t="s">
        <v>352</v>
      </c>
      <c r="J22" s="1076">
        <v>1</v>
      </c>
      <c r="K22" s="1074" t="s">
        <v>466</v>
      </c>
      <c r="L22" s="1077">
        <v>6.5064066972267036E-9</v>
      </c>
      <c r="M22" s="1078">
        <v>1</v>
      </c>
      <c r="N22" s="1079">
        <v>1.2164594125584303</v>
      </c>
      <c r="O22" s="1073" t="s">
        <v>3589</v>
      </c>
      <c r="P22" s="1077">
        <v>6.6379176484757177E-9</v>
      </c>
      <c r="Q22" s="1078">
        <v>1</v>
      </c>
      <c r="R22" s="1079">
        <v>1.2164594125584303</v>
      </c>
      <c r="S22" s="1073" t="s">
        <v>3589</v>
      </c>
      <c r="T22" s="1077">
        <v>1.9253351590102551E-9</v>
      </c>
      <c r="U22" s="1078">
        <v>1</v>
      </c>
      <c r="V22" s="1079">
        <v>1.2164594125584303</v>
      </c>
      <c r="W22" s="1073" t="s">
        <v>3589</v>
      </c>
      <c r="X22" s="1077">
        <v>1.2850205123746362E-10</v>
      </c>
      <c r="Y22" s="1078">
        <v>1</v>
      </c>
      <c r="Z22" s="1079">
        <v>1.2164594125584303</v>
      </c>
      <c r="AA22" s="1073" t="s">
        <v>3589</v>
      </c>
      <c r="AB22" s="1356" t="s">
        <v>1541</v>
      </c>
      <c r="AC22" s="1356" t="s">
        <v>142</v>
      </c>
      <c r="AD22" s="1357">
        <v>156</v>
      </c>
      <c r="AE22" s="1357">
        <v>0.19500000000000001</v>
      </c>
      <c r="AF22" s="1359">
        <v>800</v>
      </c>
      <c r="AG22" s="1041" t="s">
        <v>1936</v>
      </c>
      <c r="AH22" s="1094">
        <v>2</v>
      </c>
      <c r="AI22" s="1094">
        <v>2</v>
      </c>
      <c r="AJ22" s="1094">
        <v>1</v>
      </c>
      <c r="AK22" s="1094">
        <v>1</v>
      </c>
      <c r="AL22" s="1094">
        <v>1</v>
      </c>
      <c r="AM22" s="1094">
        <v>3</v>
      </c>
      <c r="AN22" s="1089">
        <v>9</v>
      </c>
      <c r="AO22" s="1089">
        <v>1.2</v>
      </c>
      <c r="AP22" s="1093">
        <v>1.0744244531716256</v>
      </c>
      <c r="AQ22" s="1093">
        <v>1.2164594125584303</v>
      </c>
      <c r="AR22" s="1093" t="s">
        <v>2963</v>
      </c>
      <c r="AS22" s="1095">
        <v>1.05</v>
      </c>
      <c r="AT22" s="1095">
        <v>1.02</v>
      </c>
      <c r="AU22" s="1095">
        <v>1</v>
      </c>
      <c r="AV22" s="1095">
        <v>1</v>
      </c>
      <c r="AW22" s="1095">
        <v>1</v>
      </c>
      <c r="AX22" s="1095">
        <v>1.05</v>
      </c>
      <c r="AZ22" s="1351">
        <v>4.266105697829161E-2</v>
      </c>
      <c r="BA22" s="1352">
        <v>1401.0207000021028</v>
      </c>
    </row>
    <row r="23" spans="1:53" ht="24">
      <c r="A23" s="1045" t="s">
        <v>1672</v>
      </c>
      <c r="B23" s="1059"/>
      <c r="C23" s="1060"/>
      <c r="D23" s="1071" t="s">
        <v>470</v>
      </c>
      <c r="E23" s="1072" t="s">
        <v>352</v>
      </c>
      <c r="F23" s="1073" t="s">
        <v>1776</v>
      </c>
      <c r="G23" s="1074" t="s">
        <v>465</v>
      </c>
      <c r="H23" s="1075" t="s">
        <v>352</v>
      </c>
      <c r="I23" s="1075" t="s">
        <v>352</v>
      </c>
      <c r="J23" s="1076">
        <v>1</v>
      </c>
      <c r="K23" s="1074" t="s">
        <v>466</v>
      </c>
      <c r="L23" s="1077">
        <v>5.424662565837634E-9</v>
      </c>
      <c r="M23" s="1078">
        <v>1</v>
      </c>
      <c r="N23" s="1079">
        <v>1.2164594125584303</v>
      </c>
      <c r="O23" s="1073" t="s">
        <v>3589</v>
      </c>
      <c r="P23" s="1077">
        <v>1.0087272927631744E-8</v>
      </c>
      <c r="Q23" s="1078">
        <v>1</v>
      </c>
      <c r="R23" s="1079">
        <v>1.2164594125584303</v>
      </c>
      <c r="S23" s="1073" t="s">
        <v>3589</v>
      </c>
      <c r="T23" s="1077">
        <v>9.7220749465452893E-9</v>
      </c>
      <c r="U23" s="1078">
        <v>1</v>
      </c>
      <c r="V23" s="1079">
        <v>1.2164594125584303</v>
      </c>
      <c r="W23" s="1073" t="s">
        <v>3589</v>
      </c>
      <c r="X23" s="1077">
        <v>1.1260614968592459E-8</v>
      </c>
      <c r="Y23" s="1078">
        <v>1</v>
      </c>
      <c r="Z23" s="1079">
        <v>1.2164594125584303</v>
      </c>
      <c r="AA23" s="1073" t="s">
        <v>3589</v>
      </c>
      <c r="AB23" s="1356" t="s">
        <v>1554</v>
      </c>
      <c r="AC23" s="1356" t="s">
        <v>142</v>
      </c>
      <c r="AD23" s="1357">
        <v>570</v>
      </c>
      <c r="AE23" s="1357">
        <v>0.19500000000000001</v>
      </c>
      <c r="AF23" s="1359">
        <v>2923.0769230769229</v>
      </c>
      <c r="AG23" s="1041" t="s">
        <v>1936</v>
      </c>
      <c r="AH23" s="1094">
        <v>2</v>
      </c>
      <c r="AI23" s="1094">
        <v>2</v>
      </c>
      <c r="AJ23" s="1094">
        <v>1</v>
      </c>
      <c r="AK23" s="1094">
        <v>1</v>
      </c>
      <c r="AL23" s="1094">
        <v>1</v>
      </c>
      <c r="AM23" s="1094">
        <v>3</v>
      </c>
      <c r="AN23" s="1089">
        <v>9</v>
      </c>
      <c r="AO23" s="1089">
        <v>1.2</v>
      </c>
      <c r="AP23" s="1093">
        <v>1.0744244531716256</v>
      </c>
      <c r="AQ23" s="1093">
        <v>1.2164594125584303</v>
      </c>
      <c r="AR23" s="1093" t="s">
        <v>2963</v>
      </c>
      <c r="AS23" s="1095">
        <v>1.05</v>
      </c>
      <c r="AT23" s="1095">
        <v>1.02</v>
      </c>
      <c r="AU23" s="1095">
        <v>1</v>
      </c>
      <c r="AV23" s="1095">
        <v>1</v>
      </c>
      <c r="AW23" s="1095">
        <v>1</v>
      </c>
      <c r="AX23" s="1095">
        <v>1.05</v>
      </c>
      <c r="AZ23" s="1351">
        <v>0.13779342624180063</v>
      </c>
      <c r="BA23" s="1352">
        <v>1485.4555475222296</v>
      </c>
    </row>
    <row r="24" spans="1:53" ht="24">
      <c r="A24" s="1045" t="s">
        <v>1673</v>
      </c>
      <c r="B24" s="1059"/>
      <c r="C24" s="1060"/>
      <c r="D24" s="1071" t="s">
        <v>470</v>
      </c>
      <c r="E24" s="1072" t="s">
        <v>352</v>
      </c>
      <c r="F24" s="1073" t="s">
        <v>1571</v>
      </c>
      <c r="G24" s="1074" t="s">
        <v>465</v>
      </c>
      <c r="H24" s="1075" t="s">
        <v>352</v>
      </c>
      <c r="I24" s="1075" t="s">
        <v>352</v>
      </c>
      <c r="J24" s="1076">
        <v>1</v>
      </c>
      <c r="K24" s="1074" t="s">
        <v>466</v>
      </c>
      <c r="L24" s="1077">
        <v>1.0242841118103354E-8</v>
      </c>
      <c r="M24" s="1078">
        <v>1</v>
      </c>
      <c r="N24" s="1079">
        <v>1.2164594125584303</v>
      </c>
      <c r="O24" s="1073" t="s">
        <v>3589</v>
      </c>
      <c r="P24" s="1077">
        <v>1.9046776211180431E-8</v>
      </c>
      <c r="Q24" s="1078">
        <v>1</v>
      </c>
      <c r="R24" s="1079">
        <v>1.2164594125584303</v>
      </c>
      <c r="S24" s="1073" t="s">
        <v>3589</v>
      </c>
      <c r="T24" s="1077">
        <v>1.8357209836955072E-8</v>
      </c>
      <c r="U24" s="1078">
        <v>1</v>
      </c>
      <c r="V24" s="1079">
        <v>1.2164594125584303</v>
      </c>
      <c r="W24" s="1073" t="s">
        <v>3589</v>
      </c>
      <c r="X24" s="1077">
        <v>2.1262279195354698E-8</v>
      </c>
      <c r="Y24" s="1078">
        <v>1</v>
      </c>
      <c r="Z24" s="1079">
        <v>1.2164594125584303</v>
      </c>
      <c r="AA24" s="1073" t="s">
        <v>3589</v>
      </c>
      <c r="AB24" s="1356" t="s">
        <v>1554</v>
      </c>
      <c r="AC24" s="1356" t="s">
        <v>141</v>
      </c>
      <c r="AD24" s="1357">
        <v>570</v>
      </c>
      <c r="AE24" s="1357">
        <v>0.18</v>
      </c>
      <c r="AF24" s="1359">
        <v>3166.666666666667</v>
      </c>
      <c r="AG24" s="1041" t="s">
        <v>1936</v>
      </c>
      <c r="AH24" s="1094">
        <v>2</v>
      </c>
      <c r="AI24" s="1094">
        <v>2</v>
      </c>
      <c r="AJ24" s="1094">
        <v>1</v>
      </c>
      <c r="AK24" s="1094">
        <v>1</v>
      </c>
      <c r="AL24" s="1094">
        <v>1</v>
      </c>
      <c r="AM24" s="1094">
        <v>3</v>
      </c>
      <c r="AN24" s="1089">
        <v>9</v>
      </c>
      <c r="AO24" s="1089">
        <v>1.2</v>
      </c>
      <c r="AP24" s="1093">
        <v>1.0744244531716256</v>
      </c>
      <c r="AQ24" s="1093">
        <v>1.2164594125584303</v>
      </c>
      <c r="AR24" s="1093" t="s">
        <v>2963</v>
      </c>
      <c r="AS24" s="1095">
        <v>1.05</v>
      </c>
      <c r="AT24" s="1095">
        <v>1.02</v>
      </c>
      <c r="AU24" s="1095">
        <v>1</v>
      </c>
      <c r="AV24" s="1095">
        <v>1</v>
      </c>
      <c r="AW24" s="1095">
        <v>1</v>
      </c>
      <c r="AX24" s="1095">
        <v>1.05</v>
      </c>
      <c r="AZ24" s="1351">
        <v>0.26018137625780979</v>
      </c>
      <c r="BA24" s="1352">
        <v>1485.4555475222298</v>
      </c>
    </row>
    <row r="25" spans="1:53" ht="24">
      <c r="A25" s="1045" t="s">
        <v>1664</v>
      </c>
      <c r="B25" s="1059"/>
      <c r="C25" s="1060"/>
      <c r="D25" s="1071" t="s">
        <v>470</v>
      </c>
      <c r="E25" s="1072" t="s">
        <v>352</v>
      </c>
      <c r="F25" s="1073" t="s">
        <v>1569</v>
      </c>
      <c r="G25" s="1074" t="s">
        <v>465</v>
      </c>
      <c r="H25" s="1075" t="s">
        <v>352</v>
      </c>
      <c r="I25" s="1075" t="s">
        <v>352</v>
      </c>
      <c r="J25" s="1076">
        <v>1</v>
      </c>
      <c r="K25" s="1074" t="s">
        <v>466</v>
      </c>
      <c r="L25" s="1077">
        <v>7.6652672347800334E-9</v>
      </c>
      <c r="M25" s="1078">
        <v>1</v>
      </c>
      <c r="N25" s="1079">
        <v>1.2164594125584303</v>
      </c>
      <c r="O25" s="1073" t="s">
        <v>3589</v>
      </c>
      <c r="P25" s="1077">
        <v>7.205194948308387E-10</v>
      </c>
      <c r="Q25" s="1078">
        <v>1</v>
      </c>
      <c r="R25" s="1079">
        <v>1.2164594125584303</v>
      </c>
      <c r="S25" s="1073" t="s">
        <v>3589</v>
      </c>
      <c r="T25" s="1077">
        <v>6.9443392475323471E-10</v>
      </c>
      <c r="U25" s="1078">
        <v>1</v>
      </c>
      <c r="V25" s="1079">
        <v>1.2164594125584303</v>
      </c>
      <c r="W25" s="1073" t="s">
        <v>3589</v>
      </c>
      <c r="X25" s="1077">
        <v>8.0432964061374682E-10</v>
      </c>
      <c r="Y25" s="1078">
        <v>1</v>
      </c>
      <c r="Z25" s="1079">
        <v>1.2164594125584303</v>
      </c>
      <c r="AA25" s="1073" t="s">
        <v>3589</v>
      </c>
      <c r="AB25" s="1356" t="s">
        <v>1554</v>
      </c>
      <c r="AC25" s="1356" t="s">
        <v>399</v>
      </c>
      <c r="AD25" s="1357">
        <v>570</v>
      </c>
      <c r="AE25" s="1357">
        <v>0.18</v>
      </c>
      <c r="AF25" s="1359">
        <v>3166.666666666667</v>
      </c>
      <c r="AG25" s="1041" t="s">
        <v>1936</v>
      </c>
      <c r="AH25" s="1094">
        <v>2</v>
      </c>
      <c r="AI25" s="1094">
        <v>2</v>
      </c>
      <c r="AJ25" s="1094">
        <v>1</v>
      </c>
      <c r="AK25" s="1094">
        <v>1</v>
      </c>
      <c r="AL25" s="1094">
        <v>1</v>
      </c>
      <c r="AM25" s="1094">
        <v>3</v>
      </c>
      <c r="AN25" s="1089">
        <v>9</v>
      </c>
      <c r="AO25" s="1089">
        <v>1.2</v>
      </c>
      <c r="AP25" s="1093">
        <v>1.0744244531716256</v>
      </c>
      <c r="AQ25" s="1093">
        <v>1.2164594125584303</v>
      </c>
      <c r="AR25" s="1093" t="s">
        <v>2963</v>
      </c>
      <c r="AS25" s="1095">
        <v>1.05</v>
      </c>
      <c r="AT25" s="1095">
        <v>1.02</v>
      </c>
      <c r="AU25" s="1095">
        <v>1</v>
      </c>
      <c r="AV25" s="1095">
        <v>1</v>
      </c>
      <c r="AW25" s="1095">
        <v>1</v>
      </c>
      <c r="AX25" s="1095">
        <v>1.05</v>
      </c>
      <c r="AZ25" s="1351">
        <v>0.19470767490516896</v>
      </c>
      <c r="BA25" s="1352">
        <v>1485.4555475222298</v>
      </c>
    </row>
    <row r="26" spans="1:53" ht="24">
      <c r="A26" s="1045" t="s">
        <v>1625</v>
      </c>
      <c r="B26" s="1059"/>
      <c r="C26" s="1060"/>
      <c r="D26" s="1071" t="s">
        <v>470</v>
      </c>
      <c r="E26" s="1072" t="s">
        <v>352</v>
      </c>
      <c r="F26" s="1073" t="s">
        <v>1570</v>
      </c>
      <c r="G26" s="1074" t="s">
        <v>465</v>
      </c>
      <c r="H26" s="1075" t="s">
        <v>352</v>
      </c>
      <c r="I26" s="1075" t="s">
        <v>352</v>
      </c>
      <c r="J26" s="1076">
        <v>1</v>
      </c>
      <c r="K26" s="1074" t="s">
        <v>466</v>
      </c>
      <c r="L26" s="1077">
        <v>1.993855639104633E-10</v>
      </c>
      <c r="M26" s="1078">
        <v>1</v>
      </c>
      <c r="N26" s="1079">
        <v>1.2164594125584303</v>
      </c>
      <c r="O26" s="1073" t="s">
        <v>3589</v>
      </c>
      <c r="P26" s="1077">
        <v>5.9521175659938847E-10</v>
      </c>
      <c r="Q26" s="1078">
        <v>1</v>
      </c>
      <c r="R26" s="1079">
        <v>1.2164594125584303</v>
      </c>
      <c r="S26" s="1073" t="s">
        <v>3589</v>
      </c>
      <c r="T26" s="1077">
        <v>5.7366280740484601E-10</v>
      </c>
      <c r="U26" s="1078">
        <v>1</v>
      </c>
      <c r="V26" s="1079">
        <v>1.2164594125584303</v>
      </c>
      <c r="W26" s="1073" t="s">
        <v>3589</v>
      </c>
      <c r="X26" s="1077">
        <v>6.644462248548343E-10</v>
      </c>
      <c r="Y26" s="1078">
        <v>1</v>
      </c>
      <c r="Z26" s="1079">
        <v>1.2164594125584303</v>
      </c>
      <c r="AA26" s="1073" t="s">
        <v>3589</v>
      </c>
      <c r="AB26" s="1356" t="s">
        <v>1554</v>
      </c>
      <c r="AC26" s="1356" t="s">
        <v>398</v>
      </c>
      <c r="AD26" s="1357">
        <v>570</v>
      </c>
      <c r="AE26" s="1357">
        <v>0.16</v>
      </c>
      <c r="AF26" s="1359">
        <v>3562.5</v>
      </c>
      <c r="AG26" s="1041" t="s">
        <v>1936</v>
      </c>
      <c r="AH26" s="1094">
        <v>2</v>
      </c>
      <c r="AI26" s="1094">
        <v>2</v>
      </c>
      <c r="AJ26" s="1094">
        <v>1</v>
      </c>
      <c r="AK26" s="1094">
        <v>1</v>
      </c>
      <c r="AL26" s="1094">
        <v>1</v>
      </c>
      <c r="AM26" s="1094">
        <v>3</v>
      </c>
      <c r="AN26" s="1089">
        <v>9</v>
      </c>
      <c r="AO26" s="1089">
        <v>1.2</v>
      </c>
      <c r="AP26" s="1093">
        <v>1.0744244531716256</v>
      </c>
      <c r="AQ26" s="1093">
        <v>1.2164594125584303</v>
      </c>
      <c r="AR26" s="1093" t="s">
        <v>2963</v>
      </c>
      <c r="AS26" s="1095">
        <v>1.05</v>
      </c>
      <c r="AT26" s="1095">
        <v>1.02</v>
      </c>
      <c r="AU26" s="1095">
        <v>1</v>
      </c>
      <c r="AV26" s="1095">
        <v>1</v>
      </c>
      <c r="AW26" s="1095">
        <v>1</v>
      </c>
      <c r="AX26" s="1095">
        <v>1.05</v>
      </c>
      <c r="AZ26" s="1351">
        <v>5.0646505033136429E-3</v>
      </c>
      <c r="BA26" s="1352">
        <v>1485.4555475222296</v>
      </c>
    </row>
    <row r="27" spans="1:53" ht="24">
      <c r="A27" s="1045" t="s">
        <v>1595</v>
      </c>
      <c r="B27" s="1059"/>
      <c r="C27" s="1060"/>
      <c r="D27" s="1071" t="s">
        <v>470</v>
      </c>
      <c r="E27" s="1072" t="s">
        <v>352</v>
      </c>
      <c r="F27" s="1073" t="s">
        <v>1572</v>
      </c>
      <c r="G27" s="1074" t="s">
        <v>465</v>
      </c>
      <c r="H27" s="1075" t="s">
        <v>352</v>
      </c>
      <c r="I27" s="1075" t="s">
        <v>352</v>
      </c>
      <c r="J27" s="1076">
        <v>1</v>
      </c>
      <c r="K27" s="1074" t="s">
        <v>466</v>
      </c>
      <c r="L27" s="1077">
        <v>0</v>
      </c>
      <c r="M27" s="1078">
        <v>1</v>
      </c>
      <c r="N27" s="1079">
        <v>1.2164594125584303</v>
      </c>
      <c r="O27" s="1073" t="s">
        <v>3589</v>
      </c>
      <c r="P27" s="1077">
        <v>9.3980803673587674E-11</v>
      </c>
      <c r="Q27" s="1078">
        <v>1</v>
      </c>
      <c r="R27" s="1079">
        <v>1.2164594125584303</v>
      </c>
      <c r="S27" s="1073" t="s">
        <v>3589</v>
      </c>
      <c r="T27" s="1077">
        <v>9.057833801129149E-11</v>
      </c>
      <c r="U27" s="1078">
        <v>1</v>
      </c>
      <c r="V27" s="1079">
        <v>1.2164594125584303</v>
      </c>
      <c r="W27" s="1073" t="s">
        <v>3589</v>
      </c>
      <c r="X27" s="1077">
        <v>1.0491256181918438E-10</v>
      </c>
      <c r="Y27" s="1078">
        <v>1</v>
      </c>
      <c r="Z27" s="1079">
        <v>1.2164594125584303</v>
      </c>
      <c r="AA27" s="1073" t="s">
        <v>3589</v>
      </c>
      <c r="AB27" s="1360" t="s">
        <v>1554</v>
      </c>
      <c r="AC27" s="1356" t="s">
        <v>1779</v>
      </c>
      <c r="AD27" s="1357">
        <v>570</v>
      </c>
      <c r="AE27" s="1357">
        <v>0.1</v>
      </c>
      <c r="AF27" s="1359">
        <v>5700</v>
      </c>
      <c r="AG27" s="1041" t="s">
        <v>1936</v>
      </c>
      <c r="AH27" s="1094">
        <v>2</v>
      </c>
      <c r="AI27" s="1094">
        <v>2</v>
      </c>
      <c r="AJ27" s="1094">
        <v>1</v>
      </c>
      <c r="AK27" s="1094">
        <v>1</v>
      </c>
      <c r="AL27" s="1094">
        <v>1</v>
      </c>
      <c r="AM27" s="1094">
        <v>3</v>
      </c>
      <c r="AN27" s="1089">
        <v>9</v>
      </c>
      <c r="AO27" s="1089">
        <v>1.2</v>
      </c>
      <c r="AP27" s="1093">
        <v>1.0744244531716256</v>
      </c>
      <c r="AQ27" s="1093">
        <v>1.2164594125584303</v>
      </c>
      <c r="AR27" s="1093" t="s">
        <v>2963</v>
      </c>
      <c r="AS27" s="1095">
        <v>1.05</v>
      </c>
      <c r="AT27" s="1095">
        <v>1.02</v>
      </c>
      <c r="AU27" s="1095">
        <v>1</v>
      </c>
      <c r="AV27" s="1095">
        <v>1</v>
      </c>
      <c r="AW27" s="1095">
        <v>1</v>
      </c>
      <c r="AX27" s="1095">
        <v>1.05</v>
      </c>
      <c r="AZ27" s="1351">
        <v>0</v>
      </c>
      <c r="BA27" s="1352"/>
    </row>
    <row r="28" spans="1:53" ht="24">
      <c r="A28" s="1045" t="s">
        <v>964</v>
      </c>
      <c r="B28" s="1059"/>
      <c r="C28" s="1060"/>
      <c r="D28" s="1071" t="s">
        <v>470</v>
      </c>
      <c r="E28" s="1072" t="s">
        <v>352</v>
      </c>
      <c r="F28" s="1073" t="s">
        <v>61</v>
      </c>
      <c r="G28" s="1074" t="s">
        <v>403</v>
      </c>
      <c r="H28" s="1075" t="s">
        <v>352</v>
      </c>
      <c r="I28" s="1075" t="s">
        <v>352</v>
      </c>
      <c r="J28" s="1076">
        <v>1</v>
      </c>
      <c r="K28" s="1074" t="s">
        <v>466</v>
      </c>
      <c r="L28" s="1077">
        <v>1.6251245710322015E-8</v>
      </c>
      <c r="M28" s="1078">
        <v>1</v>
      </c>
      <c r="N28" s="1079">
        <v>1.2164594125584303</v>
      </c>
      <c r="O28" s="1073" t="s">
        <v>3589</v>
      </c>
      <c r="P28" s="1077">
        <v>1.6436748462892255E-8</v>
      </c>
      <c r="Q28" s="1078">
        <v>1</v>
      </c>
      <c r="R28" s="1079">
        <v>1.2164594125584303</v>
      </c>
      <c r="S28" s="1073" t="s">
        <v>3589</v>
      </c>
      <c r="T28" s="1077">
        <v>4.7674965842158703E-9</v>
      </c>
      <c r="U28" s="1078">
        <v>1</v>
      </c>
      <c r="V28" s="1079">
        <v>1.2164594125584303</v>
      </c>
      <c r="W28" s="1073" t="s">
        <v>3589</v>
      </c>
      <c r="X28" s="1077">
        <v>3.1819555544514807E-10</v>
      </c>
      <c r="Y28" s="1078">
        <v>1</v>
      </c>
      <c r="Z28" s="1079">
        <v>1.2164594125584303</v>
      </c>
      <c r="AA28" s="1073" t="s">
        <v>3589</v>
      </c>
      <c r="AB28" s="1360" t="s">
        <v>1542</v>
      </c>
      <c r="AC28" s="1356" t="s">
        <v>142</v>
      </c>
      <c r="AD28" s="1357">
        <v>3</v>
      </c>
      <c r="AE28" s="1357">
        <v>0.19500000000000001</v>
      </c>
      <c r="AF28" s="1359">
        <v>15.384615384615383</v>
      </c>
      <c r="AG28" s="1041" t="s">
        <v>1936</v>
      </c>
      <c r="AH28" s="1094">
        <v>2</v>
      </c>
      <c r="AI28" s="1094">
        <v>2</v>
      </c>
      <c r="AJ28" s="1094">
        <v>1</v>
      </c>
      <c r="AK28" s="1094">
        <v>1</v>
      </c>
      <c r="AL28" s="1094">
        <v>1</v>
      </c>
      <c r="AM28" s="1094">
        <v>3</v>
      </c>
      <c r="AN28" s="1089">
        <v>9</v>
      </c>
      <c r="AO28" s="1089">
        <v>1.2</v>
      </c>
      <c r="AP28" s="1093">
        <v>1.0744244531716256</v>
      </c>
      <c r="AQ28" s="1093">
        <v>1.2164594125584303</v>
      </c>
      <c r="AR28" s="1093" t="s">
        <v>2963</v>
      </c>
      <c r="AS28" s="1095">
        <v>1.05</v>
      </c>
      <c r="AT28" s="1095">
        <v>1.02</v>
      </c>
      <c r="AU28" s="1095">
        <v>1</v>
      </c>
      <c r="AV28" s="1095">
        <v>1</v>
      </c>
      <c r="AW28" s="1095">
        <v>1</v>
      </c>
      <c r="AX28" s="1095">
        <v>1.05</v>
      </c>
      <c r="AZ28" s="1351">
        <v>1.4344048933818355E-3</v>
      </c>
      <c r="BA28" s="1352">
        <v>980.71449000147175</v>
      </c>
    </row>
    <row r="29" spans="1:53" ht="24">
      <c r="A29" s="1045" t="s">
        <v>965</v>
      </c>
      <c r="B29" s="1059" t="s">
        <v>469</v>
      </c>
      <c r="C29" s="1060"/>
      <c r="D29" s="1071" t="s">
        <v>470</v>
      </c>
      <c r="E29" s="1072" t="s">
        <v>352</v>
      </c>
      <c r="F29" s="1073" t="s">
        <v>62</v>
      </c>
      <c r="G29" s="1074" t="s">
        <v>403</v>
      </c>
      <c r="H29" s="1075" t="s">
        <v>352</v>
      </c>
      <c r="I29" s="1075" t="s">
        <v>352</v>
      </c>
      <c r="J29" s="1076">
        <v>1</v>
      </c>
      <c r="K29" s="1074" t="s">
        <v>466</v>
      </c>
      <c r="L29" s="1077">
        <v>1.6251245710322015E-8</v>
      </c>
      <c r="M29" s="1078">
        <v>1</v>
      </c>
      <c r="N29" s="1079">
        <v>1.2164594125584303</v>
      </c>
      <c r="O29" s="1073" t="s">
        <v>3589</v>
      </c>
      <c r="P29" s="1077">
        <v>1.6436748462892255E-8</v>
      </c>
      <c r="Q29" s="1078">
        <v>1</v>
      </c>
      <c r="R29" s="1079">
        <v>1.2164594125584303</v>
      </c>
      <c r="S29" s="1073" t="s">
        <v>3589</v>
      </c>
      <c r="T29" s="1077">
        <v>4.7674965842158703E-9</v>
      </c>
      <c r="U29" s="1078">
        <v>1</v>
      </c>
      <c r="V29" s="1079">
        <v>1.2164594125584303</v>
      </c>
      <c r="W29" s="1073" t="s">
        <v>3589</v>
      </c>
      <c r="X29" s="1077">
        <v>3.1819555544514807E-10</v>
      </c>
      <c r="Y29" s="1078">
        <v>1</v>
      </c>
      <c r="Z29" s="1079">
        <v>1.2164594125584303</v>
      </c>
      <c r="AA29" s="1073" t="s">
        <v>3589</v>
      </c>
      <c r="AB29" s="1360" t="s">
        <v>1542</v>
      </c>
      <c r="AC29" s="1356" t="s">
        <v>142</v>
      </c>
      <c r="AD29" s="1357">
        <v>3</v>
      </c>
      <c r="AE29" s="1357">
        <v>0.19500000000000001</v>
      </c>
      <c r="AF29" s="1359">
        <v>15.384615384615383</v>
      </c>
      <c r="AG29" s="1041" t="s">
        <v>1936</v>
      </c>
      <c r="AH29" s="1094">
        <v>2</v>
      </c>
      <c r="AI29" s="1094">
        <v>2</v>
      </c>
      <c r="AJ29" s="1094">
        <v>1</v>
      </c>
      <c r="AK29" s="1094">
        <v>1</v>
      </c>
      <c r="AL29" s="1094">
        <v>1</v>
      </c>
      <c r="AM29" s="1094">
        <v>3</v>
      </c>
      <c r="AN29" s="1089">
        <v>9</v>
      </c>
      <c r="AO29" s="1089">
        <v>1.2</v>
      </c>
      <c r="AP29" s="1093">
        <v>1.0744244531716256</v>
      </c>
      <c r="AQ29" s="1093">
        <v>1.2164594125584303</v>
      </c>
      <c r="AR29" s="1093" t="s">
        <v>2963</v>
      </c>
      <c r="AS29" s="1095">
        <v>1.05</v>
      </c>
      <c r="AT29" s="1095">
        <v>1.02</v>
      </c>
      <c r="AU29" s="1095">
        <v>1</v>
      </c>
      <c r="AV29" s="1095">
        <v>1</v>
      </c>
      <c r="AW29" s="1095">
        <v>1</v>
      </c>
      <c r="AX29" s="1095">
        <v>1.05</v>
      </c>
      <c r="AZ29" s="1351">
        <v>1.4344048933818355E-3</v>
      </c>
      <c r="BA29" s="1352">
        <v>980.71449000147175</v>
      </c>
    </row>
    <row r="30" spans="1:53" ht="24">
      <c r="A30" s="1045" t="s">
        <v>979</v>
      </c>
      <c r="B30" s="1059" t="s">
        <v>469</v>
      </c>
      <c r="C30" s="1060"/>
      <c r="D30" s="1071" t="s">
        <v>470</v>
      </c>
      <c r="E30" s="1072" t="s">
        <v>352</v>
      </c>
      <c r="F30" s="1073" t="s">
        <v>63</v>
      </c>
      <c r="G30" s="1074" t="s">
        <v>403</v>
      </c>
      <c r="H30" s="1075" t="s">
        <v>352</v>
      </c>
      <c r="I30" s="1075" t="s">
        <v>352</v>
      </c>
      <c r="J30" s="1076">
        <v>1</v>
      </c>
      <c r="K30" s="1074" t="s">
        <v>466</v>
      </c>
      <c r="L30" s="1077">
        <v>2.932242942289679E-8</v>
      </c>
      <c r="M30" s="1078">
        <v>1</v>
      </c>
      <c r="N30" s="1079">
        <v>1.2164594125584303</v>
      </c>
      <c r="O30" s="1073" t="s">
        <v>3589</v>
      </c>
      <c r="P30" s="1077">
        <v>3.103584802931207E-8</v>
      </c>
      <c r="Q30" s="1078">
        <v>1</v>
      </c>
      <c r="R30" s="1079">
        <v>1.2164594125584303</v>
      </c>
      <c r="S30" s="1073" t="s">
        <v>3589</v>
      </c>
      <c r="T30" s="1077">
        <v>9.0019811279603978E-9</v>
      </c>
      <c r="U30" s="1078">
        <v>1</v>
      </c>
      <c r="V30" s="1079">
        <v>1.2164594125584303</v>
      </c>
      <c r="W30" s="1073" t="s">
        <v>3589</v>
      </c>
      <c r="X30" s="1077">
        <v>6.0081645251754643E-10</v>
      </c>
      <c r="Y30" s="1078">
        <v>1</v>
      </c>
      <c r="Z30" s="1079">
        <v>1.2164594125584303</v>
      </c>
      <c r="AA30" s="1073" t="s">
        <v>3589</v>
      </c>
      <c r="AB30" s="1360" t="s">
        <v>1542</v>
      </c>
      <c r="AC30" s="1356" t="s">
        <v>141</v>
      </c>
      <c r="AD30" s="1357">
        <v>3</v>
      </c>
      <c r="AE30" s="1357">
        <v>0.18</v>
      </c>
      <c r="AF30" s="1359">
        <v>16.666666666666668</v>
      </c>
      <c r="AG30" s="1041" t="s">
        <v>1936</v>
      </c>
      <c r="AH30" s="1094">
        <v>2</v>
      </c>
      <c r="AI30" s="1094">
        <v>2</v>
      </c>
      <c r="AJ30" s="1094">
        <v>1</v>
      </c>
      <c r="AK30" s="1094">
        <v>1</v>
      </c>
      <c r="AL30" s="1094">
        <v>1</v>
      </c>
      <c r="AM30" s="1094">
        <v>3</v>
      </c>
      <c r="AN30" s="1089">
        <v>9</v>
      </c>
      <c r="AO30" s="1089">
        <v>1.2</v>
      </c>
      <c r="AP30" s="1093">
        <v>1.0744244531716256</v>
      </c>
      <c r="AQ30" s="1093">
        <v>1.2164594125584303</v>
      </c>
      <c r="AR30" s="1093" t="s">
        <v>2963</v>
      </c>
      <c r="AS30" s="1095">
        <v>1.05</v>
      </c>
      <c r="AT30" s="1095">
        <v>1.02</v>
      </c>
      <c r="AU30" s="1095">
        <v>1</v>
      </c>
      <c r="AV30" s="1095">
        <v>1</v>
      </c>
      <c r="AW30" s="1095">
        <v>1</v>
      </c>
      <c r="AX30" s="1095">
        <v>1.05</v>
      </c>
      <c r="AZ30" s="1351">
        <v>2.588123827537234E-3</v>
      </c>
      <c r="BA30" s="1352">
        <v>980.71449000147175</v>
      </c>
    </row>
    <row r="31" spans="1:53" ht="24">
      <c r="A31" s="1045" t="s">
        <v>980</v>
      </c>
      <c r="B31" s="1059" t="s">
        <v>469</v>
      </c>
      <c r="C31" s="1060"/>
      <c r="D31" s="1071" t="s">
        <v>470</v>
      </c>
      <c r="E31" s="1072" t="s">
        <v>352</v>
      </c>
      <c r="F31" s="1073" t="s">
        <v>64</v>
      </c>
      <c r="G31" s="1074" t="s">
        <v>403</v>
      </c>
      <c r="H31" s="1075" t="s">
        <v>352</v>
      </c>
      <c r="I31" s="1075" t="s">
        <v>352</v>
      </c>
      <c r="J31" s="1076">
        <v>1</v>
      </c>
      <c r="K31" s="1074" t="s">
        <v>466</v>
      </c>
      <c r="L31" s="1077">
        <v>2.932242942289679E-8</v>
      </c>
      <c r="M31" s="1078">
        <v>1</v>
      </c>
      <c r="N31" s="1079">
        <v>1.2164594125584303</v>
      </c>
      <c r="O31" s="1073" t="s">
        <v>3589</v>
      </c>
      <c r="P31" s="1077">
        <v>3.103584802931207E-8</v>
      </c>
      <c r="Q31" s="1078">
        <v>1</v>
      </c>
      <c r="R31" s="1079">
        <v>1.2164594125584303</v>
      </c>
      <c r="S31" s="1073" t="s">
        <v>3589</v>
      </c>
      <c r="T31" s="1077">
        <v>9.0019811279603978E-9</v>
      </c>
      <c r="U31" s="1078">
        <v>1</v>
      </c>
      <c r="V31" s="1079">
        <v>1.2164594125584303</v>
      </c>
      <c r="W31" s="1073" t="s">
        <v>3589</v>
      </c>
      <c r="X31" s="1077">
        <v>6.0081645251754643E-10</v>
      </c>
      <c r="Y31" s="1078">
        <v>1</v>
      </c>
      <c r="Z31" s="1079">
        <v>1.2164594125584303</v>
      </c>
      <c r="AA31" s="1073" t="s">
        <v>3589</v>
      </c>
      <c r="AB31" s="1360" t="s">
        <v>1542</v>
      </c>
      <c r="AC31" s="1356" t="s">
        <v>141</v>
      </c>
      <c r="AD31" s="1357">
        <v>3</v>
      </c>
      <c r="AE31" s="1357">
        <v>0.18</v>
      </c>
      <c r="AF31" s="1359">
        <v>16.666666666666668</v>
      </c>
      <c r="AG31" s="1041" t="s">
        <v>1936</v>
      </c>
      <c r="AH31" s="1094">
        <v>2</v>
      </c>
      <c r="AI31" s="1094">
        <v>2</v>
      </c>
      <c r="AJ31" s="1094">
        <v>1</v>
      </c>
      <c r="AK31" s="1094">
        <v>1</v>
      </c>
      <c r="AL31" s="1094">
        <v>1</v>
      </c>
      <c r="AM31" s="1094">
        <v>3</v>
      </c>
      <c r="AN31" s="1089">
        <v>9</v>
      </c>
      <c r="AO31" s="1089">
        <v>1.2</v>
      </c>
      <c r="AP31" s="1093">
        <v>1.0744244531716256</v>
      </c>
      <c r="AQ31" s="1093">
        <v>1.2164594125584303</v>
      </c>
      <c r="AR31" s="1093" t="s">
        <v>2963</v>
      </c>
      <c r="AS31" s="1095">
        <v>1.05</v>
      </c>
      <c r="AT31" s="1095">
        <v>1.02</v>
      </c>
      <c r="AU31" s="1095">
        <v>1</v>
      </c>
      <c r="AV31" s="1095">
        <v>1</v>
      </c>
      <c r="AW31" s="1095">
        <v>1</v>
      </c>
      <c r="AX31" s="1095">
        <v>1.05</v>
      </c>
      <c r="AZ31" s="1351">
        <v>2.588123827537234E-3</v>
      </c>
      <c r="BA31" s="1352">
        <v>980.71449000147175</v>
      </c>
    </row>
    <row r="32" spans="1:53" ht="24">
      <c r="A32" s="1045" t="s">
        <v>966</v>
      </c>
      <c r="B32" s="1059" t="s">
        <v>469</v>
      </c>
      <c r="C32" s="1060"/>
      <c r="D32" s="1071" t="s">
        <v>470</v>
      </c>
      <c r="E32" s="1072" t="s">
        <v>352</v>
      </c>
      <c r="F32" s="1073" t="s">
        <v>65</v>
      </c>
      <c r="G32" s="1074" t="s">
        <v>403</v>
      </c>
      <c r="H32" s="1075" t="s">
        <v>352</v>
      </c>
      <c r="I32" s="1075" t="s">
        <v>352</v>
      </c>
      <c r="J32" s="1076">
        <v>1</v>
      </c>
      <c r="K32" s="1074" t="s">
        <v>466</v>
      </c>
      <c r="L32" s="1077">
        <v>1.6916657412789428E-7</v>
      </c>
      <c r="M32" s="1078">
        <v>1</v>
      </c>
      <c r="N32" s="1079">
        <v>1.2164594125584303</v>
      </c>
      <c r="O32" s="1073" t="s">
        <v>3589</v>
      </c>
      <c r="P32" s="1077">
        <v>1.7258585886036863E-7</v>
      </c>
      <c r="Q32" s="1078">
        <v>1</v>
      </c>
      <c r="R32" s="1079">
        <v>1.2164594125584303</v>
      </c>
      <c r="S32" s="1073" t="s">
        <v>3589</v>
      </c>
      <c r="T32" s="1077">
        <v>5.0058714134266627E-8</v>
      </c>
      <c r="U32" s="1078">
        <v>1</v>
      </c>
      <c r="V32" s="1079">
        <v>1.2164594125584303</v>
      </c>
      <c r="W32" s="1073" t="s">
        <v>3589</v>
      </c>
      <c r="X32" s="1077">
        <v>3.3410533321740543E-9</v>
      </c>
      <c r="Y32" s="1078">
        <v>1</v>
      </c>
      <c r="Z32" s="1079">
        <v>1.2164594125584303</v>
      </c>
      <c r="AA32" s="1073" t="s">
        <v>3589</v>
      </c>
      <c r="AB32" s="1360" t="s">
        <v>1541</v>
      </c>
      <c r="AC32" s="1356" t="s">
        <v>142</v>
      </c>
      <c r="AD32" s="1357">
        <v>3</v>
      </c>
      <c r="AE32" s="1357">
        <v>0.19500000000000001</v>
      </c>
      <c r="AF32" s="1359">
        <v>15.384615384615383</v>
      </c>
      <c r="AG32" s="1041" t="s">
        <v>1936</v>
      </c>
      <c r="AH32" s="1094">
        <v>2</v>
      </c>
      <c r="AI32" s="1094">
        <v>2</v>
      </c>
      <c r="AJ32" s="1094">
        <v>1</v>
      </c>
      <c r="AK32" s="1094">
        <v>1</v>
      </c>
      <c r="AL32" s="1094">
        <v>1</v>
      </c>
      <c r="AM32" s="1094">
        <v>3</v>
      </c>
      <c r="AN32" s="1089">
        <v>9</v>
      </c>
      <c r="AO32" s="1089">
        <v>1.2</v>
      </c>
      <c r="AP32" s="1093">
        <v>1.0744244531716256</v>
      </c>
      <c r="AQ32" s="1093">
        <v>1.2164594125584303</v>
      </c>
      <c r="AR32" s="1093" t="s">
        <v>2963</v>
      </c>
      <c r="AS32" s="1095">
        <v>1.05</v>
      </c>
      <c r="AT32" s="1095">
        <v>1.02</v>
      </c>
      <c r="AU32" s="1095">
        <v>1</v>
      </c>
      <c r="AV32" s="1095">
        <v>1</v>
      </c>
      <c r="AW32" s="1095">
        <v>1</v>
      </c>
      <c r="AX32" s="1095">
        <v>1.05</v>
      </c>
      <c r="AZ32" s="1351">
        <v>2.1330528489145805E-2</v>
      </c>
      <c r="BA32" s="1352">
        <v>1401.020700002103</v>
      </c>
    </row>
    <row r="33" spans="1:53" ht="24">
      <c r="A33" s="1045" t="s">
        <v>981</v>
      </c>
      <c r="B33" s="1059" t="s">
        <v>469</v>
      </c>
      <c r="C33" s="1060"/>
      <c r="D33" s="1071" t="s">
        <v>470</v>
      </c>
      <c r="E33" s="1072" t="s">
        <v>352</v>
      </c>
      <c r="F33" s="1073" t="s">
        <v>66</v>
      </c>
      <c r="G33" s="1074" t="s">
        <v>403</v>
      </c>
      <c r="H33" s="1075" t="s">
        <v>352</v>
      </c>
      <c r="I33" s="1075" t="s">
        <v>352</v>
      </c>
      <c r="J33" s="1076">
        <v>1</v>
      </c>
      <c r="K33" s="1074" t="s">
        <v>466</v>
      </c>
      <c r="L33" s="1077">
        <v>3.0523044319167631E-7</v>
      </c>
      <c r="M33" s="1078">
        <v>1</v>
      </c>
      <c r="N33" s="1079">
        <v>1.2164594125584303</v>
      </c>
      <c r="O33" s="1073" t="s">
        <v>3589</v>
      </c>
      <c r="P33" s="1077">
        <v>3.2587640430777676E-7</v>
      </c>
      <c r="Q33" s="1078">
        <v>1</v>
      </c>
      <c r="R33" s="1079">
        <v>1.2164594125584303</v>
      </c>
      <c r="S33" s="1073" t="s">
        <v>3589</v>
      </c>
      <c r="T33" s="1077">
        <v>9.4520801843584169E-8</v>
      </c>
      <c r="U33" s="1078">
        <v>1</v>
      </c>
      <c r="V33" s="1079">
        <v>1.2164594125584303</v>
      </c>
      <c r="W33" s="1073" t="s">
        <v>3589</v>
      </c>
      <c r="X33" s="1077">
        <v>6.3085727514342376E-9</v>
      </c>
      <c r="Y33" s="1078">
        <v>1</v>
      </c>
      <c r="Z33" s="1079">
        <v>1.2164594125584303</v>
      </c>
      <c r="AA33" s="1073" t="s">
        <v>3589</v>
      </c>
      <c r="AB33" s="1360" t="s">
        <v>1541</v>
      </c>
      <c r="AC33" s="1356" t="s">
        <v>141</v>
      </c>
      <c r="AD33" s="1357">
        <v>3</v>
      </c>
      <c r="AE33" s="1357">
        <v>0.18</v>
      </c>
      <c r="AF33" s="1359">
        <v>16.666666666666668</v>
      </c>
      <c r="AG33" s="1041" t="s">
        <v>1936</v>
      </c>
      <c r="AH33" s="1094">
        <v>2</v>
      </c>
      <c r="AI33" s="1094">
        <v>2</v>
      </c>
      <c r="AJ33" s="1094">
        <v>1</v>
      </c>
      <c r="AK33" s="1094">
        <v>1</v>
      </c>
      <c r="AL33" s="1094">
        <v>1</v>
      </c>
      <c r="AM33" s="1094">
        <v>3</v>
      </c>
      <c r="AN33" s="1089">
        <v>9</v>
      </c>
      <c r="AO33" s="1089">
        <v>1.2</v>
      </c>
      <c r="AP33" s="1093">
        <v>1.0744244531716256</v>
      </c>
      <c r="AQ33" s="1093">
        <v>1.2164594125584303</v>
      </c>
      <c r="AR33" s="1093" t="s">
        <v>2963</v>
      </c>
      <c r="AS33" s="1095">
        <v>1.05</v>
      </c>
      <c r="AT33" s="1095">
        <v>1.02</v>
      </c>
      <c r="AU33" s="1095">
        <v>1</v>
      </c>
      <c r="AV33" s="1095">
        <v>1</v>
      </c>
      <c r="AW33" s="1095">
        <v>1</v>
      </c>
      <c r="AX33" s="1095">
        <v>1.05</v>
      </c>
      <c r="AZ33" s="1351">
        <v>3.8487075226411899E-2</v>
      </c>
      <c r="BA33" s="1352">
        <v>1401.020700002103</v>
      </c>
    </row>
    <row r="34" spans="1:53" ht="24">
      <c r="A34" s="1045" t="s">
        <v>967</v>
      </c>
      <c r="B34" s="1059" t="s">
        <v>469</v>
      </c>
      <c r="C34" s="1060"/>
      <c r="D34" s="1071" t="s">
        <v>470</v>
      </c>
      <c r="E34" s="1072" t="s">
        <v>352</v>
      </c>
      <c r="F34" s="1073" t="s">
        <v>67</v>
      </c>
      <c r="G34" s="1074" t="s">
        <v>403</v>
      </c>
      <c r="H34" s="1075" t="s">
        <v>352</v>
      </c>
      <c r="I34" s="1075" t="s">
        <v>352</v>
      </c>
      <c r="J34" s="1076">
        <v>1</v>
      </c>
      <c r="K34" s="1074" t="s">
        <v>466</v>
      </c>
      <c r="L34" s="1077">
        <v>7.397114408573431E-9</v>
      </c>
      <c r="M34" s="1078">
        <v>1</v>
      </c>
      <c r="N34" s="1079">
        <v>1.2164594125584303</v>
      </c>
      <c r="O34" s="1073" t="s">
        <v>3589</v>
      </c>
      <c r="P34" s="1077">
        <v>8.4998744228280141E-9</v>
      </c>
      <c r="Q34" s="1078">
        <v>1</v>
      </c>
      <c r="R34" s="1079">
        <v>1.2164594125584303</v>
      </c>
      <c r="S34" s="1073" t="s">
        <v>3589</v>
      </c>
      <c r="T34" s="1077">
        <v>2.465397725625707E-9</v>
      </c>
      <c r="U34" s="1078">
        <v>1</v>
      </c>
      <c r="V34" s="1079">
        <v>1.2164594125584303</v>
      </c>
      <c r="W34" s="1073" t="s">
        <v>3589</v>
      </c>
      <c r="X34" s="1077">
        <v>1.6454728070407284E-10</v>
      </c>
      <c r="Y34" s="1078">
        <v>1</v>
      </c>
      <c r="Z34" s="1079">
        <v>1.2164594125584303</v>
      </c>
      <c r="AA34" s="1073" t="s">
        <v>3589</v>
      </c>
      <c r="AB34" s="1360" t="s">
        <v>1541</v>
      </c>
      <c r="AC34" s="1356" t="s">
        <v>142</v>
      </c>
      <c r="AD34" s="1357">
        <v>3</v>
      </c>
      <c r="AE34" s="1357">
        <v>0.19500000000000001</v>
      </c>
      <c r="AF34" s="1359">
        <v>15.384615384615383</v>
      </c>
      <c r="AG34" s="1041" t="s">
        <v>1936</v>
      </c>
      <c r="AH34" s="1094">
        <v>2</v>
      </c>
      <c r="AI34" s="1094">
        <v>2</v>
      </c>
      <c r="AJ34" s="1094">
        <v>1</v>
      </c>
      <c r="AK34" s="1094">
        <v>1</v>
      </c>
      <c r="AL34" s="1094">
        <v>1</v>
      </c>
      <c r="AM34" s="1094">
        <v>3</v>
      </c>
      <c r="AN34" s="1089">
        <v>9</v>
      </c>
      <c r="AO34" s="1089">
        <v>1.2</v>
      </c>
      <c r="AP34" s="1093">
        <v>1.0744244531716256</v>
      </c>
      <c r="AQ34" s="1093">
        <v>1.2164594125584303</v>
      </c>
      <c r="AR34" s="1093" t="s">
        <v>2963</v>
      </c>
      <c r="AS34" s="1095">
        <v>1.05</v>
      </c>
      <c r="AT34" s="1095">
        <v>1.02</v>
      </c>
      <c r="AU34" s="1095">
        <v>1</v>
      </c>
      <c r="AV34" s="1095">
        <v>1</v>
      </c>
      <c r="AW34" s="1095">
        <v>1</v>
      </c>
      <c r="AX34" s="1095">
        <v>1.05</v>
      </c>
      <c r="AZ34" s="1351">
        <v>9.3271593660256707E-4</v>
      </c>
      <c r="BA34" s="1352">
        <v>1401.020700002103</v>
      </c>
    </row>
    <row r="35" spans="1:53" ht="24">
      <c r="A35" s="1045" t="s">
        <v>968</v>
      </c>
      <c r="B35" s="1059" t="s">
        <v>469</v>
      </c>
      <c r="C35" s="1060"/>
      <c r="D35" s="1071" t="s">
        <v>470</v>
      </c>
      <c r="E35" s="1072" t="s">
        <v>352</v>
      </c>
      <c r="F35" s="1073" t="s">
        <v>68</v>
      </c>
      <c r="G35" s="1074" t="s">
        <v>403</v>
      </c>
      <c r="H35" s="1075" t="s">
        <v>352</v>
      </c>
      <c r="I35" s="1075" t="s">
        <v>352</v>
      </c>
      <c r="J35" s="1076">
        <v>1</v>
      </c>
      <c r="K35" s="1074" t="s">
        <v>466</v>
      </c>
      <c r="L35" s="1077">
        <v>1.775307458057622E-7</v>
      </c>
      <c r="M35" s="1078">
        <v>1</v>
      </c>
      <c r="N35" s="1079">
        <v>1.2164594125584303</v>
      </c>
      <c r="O35" s="1073" t="s">
        <v>3589</v>
      </c>
      <c r="P35" s="1077">
        <v>1.4166457371380023E-7</v>
      </c>
      <c r="Q35" s="1078">
        <v>1</v>
      </c>
      <c r="R35" s="1079">
        <v>1.2164594125584303</v>
      </c>
      <c r="S35" s="1073" t="s">
        <v>3589</v>
      </c>
      <c r="T35" s="1077">
        <v>4.1089962093761777E-8</v>
      </c>
      <c r="U35" s="1078">
        <v>1</v>
      </c>
      <c r="V35" s="1079">
        <v>1.2164594125584303</v>
      </c>
      <c r="W35" s="1073" t="s">
        <v>3589</v>
      </c>
      <c r="X35" s="1077">
        <v>2.7424546784012141E-9</v>
      </c>
      <c r="Y35" s="1078">
        <v>1</v>
      </c>
      <c r="Z35" s="1079">
        <v>1.2164594125584303</v>
      </c>
      <c r="AA35" s="1073" t="s">
        <v>3589</v>
      </c>
      <c r="AB35" s="1360" t="s">
        <v>1541</v>
      </c>
      <c r="AC35" s="1356" t="s">
        <v>142</v>
      </c>
      <c r="AD35" s="1357">
        <v>3</v>
      </c>
      <c r="AE35" s="1357">
        <v>0.19500000000000001</v>
      </c>
      <c r="AF35" s="1359">
        <v>15.384615384615383</v>
      </c>
      <c r="AG35" s="1041" t="s">
        <v>1936</v>
      </c>
      <c r="AH35" s="1094">
        <v>2</v>
      </c>
      <c r="AI35" s="1094">
        <v>2</v>
      </c>
      <c r="AJ35" s="1094">
        <v>1</v>
      </c>
      <c r="AK35" s="1094">
        <v>1</v>
      </c>
      <c r="AL35" s="1094">
        <v>1</v>
      </c>
      <c r="AM35" s="1094">
        <v>3</v>
      </c>
      <c r="AN35" s="1089">
        <v>9</v>
      </c>
      <c r="AO35" s="1089">
        <v>1.2</v>
      </c>
      <c r="AP35" s="1093">
        <v>1.0744244531716256</v>
      </c>
      <c r="AQ35" s="1093">
        <v>1.2164594125584303</v>
      </c>
      <c r="AR35" s="1093" t="s">
        <v>2963</v>
      </c>
      <c r="AS35" s="1095">
        <v>1.05</v>
      </c>
      <c r="AT35" s="1095">
        <v>1.02</v>
      </c>
      <c r="AU35" s="1095">
        <v>1</v>
      </c>
      <c r="AV35" s="1095">
        <v>1</v>
      </c>
      <c r="AW35" s="1095">
        <v>1</v>
      </c>
      <c r="AX35" s="1095">
        <v>1.05</v>
      </c>
      <c r="AZ35" s="1351">
        <v>2.2385182478461593E-2</v>
      </c>
      <c r="BA35" s="1352">
        <v>1401.020700002103</v>
      </c>
    </row>
    <row r="36" spans="1:53" ht="24">
      <c r="A36" s="1045" t="s">
        <v>982</v>
      </c>
      <c r="B36" s="1059" t="s">
        <v>469</v>
      </c>
      <c r="C36" s="1060"/>
      <c r="D36" s="1071" t="s">
        <v>470</v>
      </c>
      <c r="E36" s="1072" t="s">
        <v>352</v>
      </c>
      <c r="F36" s="1073" t="s">
        <v>69</v>
      </c>
      <c r="G36" s="1074" t="s">
        <v>403</v>
      </c>
      <c r="H36" s="1075" t="s">
        <v>352</v>
      </c>
      <c r="I36" s="1075" t="s">
        <v>352</v>
      </c>
      <c r="J36" s="1076">
        <v>1</v>
      </c>
      <c r="K36" s="1074" t="s">
        <v>466</v>
      </c>
      <c r="L36" s="1077">
        <v>1.3346753168633835E-8</v>
      </c>
      <c r="M36" s="1078">
        <v>1</v>
      </c>
      <c r="N36" s="1079">
        <v>1.2164594125584303</v>
      </c>
      <c r="O36" s="1073" t="s">
        <v>3589</v>
      </c>
      <c r="P36" s="1077">
        <v>1.6049452326333653E-8</v>
      </c>
      <c r="Q36" s="1078">
        <v>1</v>
      </c>
      <c r="R36" s="1079">
        <v>1.2164594125584303</v>
      </c>
      <c r="S36" s="1073" t="s">
        <v>3589</v>
      </c>
      <c r="T36" s="1077">
        <v>4.6551609229205901E-9</v>
      </c>
      <c r="U36" s="1078">
        <v>1</v>
      </c>
      <c r="V36" s="1079">
        <v>1.2164594125584303</v>
      </c>
      <c r="W36" s="1073" t="s">
        <v>3589</v>
      </c>
      <c r="X36" s="1077">
        <v>3.1069797101887034E-10</v>
      </c>
      <c r="Y36" s="1078">
        <v>1</v>
      </c>
      <c r="Z36" s="1079">
        <v>1.2164594125584303</v>
      </c>
      <c r="AA36" s="1073" t="s">
        <v>3589</v>
      </c>
      <c r="AB36" s="1360" t="s">
        <v>1541</v>
      </c>
      <c r="AC36" s="1356" t="s">
        <v>141</v>
      </c>
      <c r="AD36" s="1357">
        <v>3</v>
      </c>
      <c r="AE36" s="1357">
        <v>0.18</v>
      </c>
      <c r="AF36" s="1359">
        <v>16.666666666666668</v>
      </c>
      <c r="AG36" s="1041" t="s">
        <v>1936</v>
      </c>
      <c r="AH36" s="1094">
        <v>2</v>
      </c>
      <c r="AI36" s="1094">
        <v>2</v>
      </c>
      <c r="AJ36" s="1094">
        <v>1</v>
      </c>
      <c r="AK36" s="1094">
        <v>1</v>
      </c>
      <c r="AL36" s="1094">
        <v>1</v>
      </c>
      <c r="AM36" s="1094">
        <v>3</v>
      </c>
      <c r="AN36" s="1089">
        <v>9</v>
      </c>
      <c r="AO36" s="1089">
        <v>1.2</v>
      </c>
      <c r="AP36" s="1093">
        <v>1.0744244531716256</v>
      </c>
      <c r="AQ36" s="1093">
        <v>1.2164594125584303</v>
      </c>
      <c r="AR36" s="1093" t="s">
        <v>2963</v>
      </c>
      <c r="AS36" s="1095">
        <v>1.05</v>
      </c>
      <c r="AT36" s="1095">
        <v>1.02</v>
      </c>
      <c r="AU36" s="1095">
        <v>1</v>
      </c>
      <c r="AV36" s="1095">
        <v>1</v>
      </c>
      <c r="AW36" s="1095">
        <v>1</v>
      </c>
      <c r="AX36" s="1095">
        <v>1.05</v>
      </c>
      <c r="AZ36" s="1351">
        <v>1.6829169720367194E-3</v>
      </c>
      <c r="BA36" s="1352">
        <v>1401.020700002103</v>
      </c>
    </row>
    <row r="37" spans="1:53" ht="24">
      <c r="A37" s="1045" t="s">
        <v>983</v>
      </c>
      <c r="B37" s="1059" t="s">
        <v>469</v>
      </c>
      <c r="C37" s="1060"/>
      <c r="D37" s="1071" t="s">
        <v>470</v>
      </c>
      <c r="E37" s="1072" t="s">
        <v>352</v>
      </c>
      <c r="F37" s="1073" t="s">
        <v>70</v>
      </c>
      <c r="G37" s="1074" t="s">
        <v>403</v>
      </c>
      <c r="H37" s="1075" t="s">
        <v>352</v>
      </c>
      <c r="I37" s="1075" t="s">
        <v>352</v>
      </c>
      <c r="J37" s="1076">
        <v>1</v>
      </c>
      <c r="K37" s="1074" t="s">
        <v>466</v>
      </c>
      <c r="L37" s="1077">
        <v>3.2032207604721178E-7</v>
      </c>
      <c r="M37" s="1078">
        <v>1</v>
      </c>
      <c r="N37" s="1079">
        <v>1.2164594125584303</v>
      </c>
      <c r="O37" s="1073" t="s">
        <v>3589</v>
      </c>
      <c r="P37" s="1077">
        <v>2.6749087210556085E-7</v>
      </c>
      <c r="Q37" s="1078">
        <v>1</v>
      </c>
      <c r="R37" s="1079">
        <v>1.2164594125584303</v>
      </c>
      <c r="S37" s="1073" t="s">
        <v>3589</v>
      </c>
      <c r="T37" s="1077">
        <v>7.7586015382009827E-8</v>
      </c>
      <c r="U37" s="1078">
        <v>1</v>
      </c>
      <c r="V37" s="1079">
        <v>1.2164594125584303</v>
      </c>
      <c r="W37" s="1073" t="s">
        <v>3589</v>
      </c>
      <c r="X37" s="1077">
        <v>5.1782995169811722E-9</v>
      </c>
      <c r="Y37" s="1078">
        <v>1</v>
      </c>
      <c r="Z37" s="1079">
        <v>1.2164594125584303</v>
      </c>
      <c r="AA37" s="1073" t="s">
        <v>3589</v>
      </c>
      <c r="AB37" s="1360" t="s">
        <v>1541</v>
      </c>
      <c r="AC37" s="1356" t="s">
        <v>141</v>
      </c>
      <c r="AD37" s="1357">
        <v>3</v>
      </c>
      <c r="AE37" s="1357">
        <v>0.18</v>
      </c>
      <c r="AF37" s="1359">
        <v>16.666666666666668</v>
      </c>
      <c r="AG37" s="1041" t="s">
        <v>1936</v>
      </c>
      <c r="AH37" s="1094">
        <v>2</v>
      </c>
      <c r="AI37" s="1094">
        <v>2</v>
      </c>
      <c r="AJ37" s="1094">
        <v>1</v>
      </c>
      <c r="AK37" s="1094">
        <v>1</v>
      </c>
      <c r="AL37" s="1094">
        <v>1</v>
      </c>
      <c r="AM37" s="1094">
        <v>3</v>
      </c>
      <c r="AN37" s="1089">
        <v>9</v>
      </c>
      <c r="AO37" s="1089">
        <v>1.2</v>
      </c>
      <c r="AP37" s="1093">
        <v>1.0744244531716256</v>
      </c>
      <c r="AQ37" s="1093">
        <v>1.2164594125584303</v>
      </c>
      <c r="AR37" s="1093" t="s">
        <v>2963</v>
      </c>
      <c r="AS37" s="1095">
        <v>1.05</v>
      </c>
      <c r="AT37" s="1095">
        <v>1.02</v>
      </c>
      <c r="AU37" s="1095">
        <v>1</v>
      </c>
      <c r="AV37" s="1095">
        <v>1</v>
      </c>
      <c r="AW37" s="1095">
        <v>1</v>
      </c>
      <c r="AX37" s="1095">
        <v>1.05</v>
      </c>
      <c r="AZ37" s="1351">
        <v>4.039000732888124E-2</v>
      </c>
      <c r="BA37" s="1352">
        <v>1401.0207000021032</v>
      </c>
    </row>
    <row r="38" spans="1:53" ht="24">
      <c r="A38" s="1045">
        <v>32076</v>
      </c>
      <c r="B38" s="1059" t="s">
        <v>469</v>
      </c>
      <c r="C38" s="1060"/>
      <c r="D38" s="1071" t="s">
        <v>470</v>
      </c>
      <c r="E38" s="1072" t="s">
        <v>352</v>
      </c>
      <c r="F38" s="1073" t="s">
        <v>55</v>
      </c>
      <c r="G38" s="1074" t="s">
        <v>336</v>
      </c>
      <c r="H38" s="1075" t="s">
        <v>352</v>
      </c>
      <c r="I38" s="1075" t="s">
        <v>352</v>
      </c>
      <c r="J38" s="1076">
        <v>1</v>
      </c>
      <c r="K38" s="1074" t="s">
        <v>466</v>
      </c>
      <c r="L38" s="1077">
        <v>4.577141968750135E-10</v>
      </c>
      <c r="M38" s="1078">
        <v>1</v>
      </c>
      <c r="N38" s="1079">
        <v>1.2164594125584303</v>
      </c>
      <c r="O38" s="1073" t="s">
        <v>3589</v>
      </c>
      <c r="P38" s="1077">
        <v>4.4372064065282417E-9</v>
      </c>
      <c r="Q38" s="1078">
        <v>1</v>
      </c>
      <c r="R38" s="1079">
        <v>1.2164594125584303</v>
      </c>
      <c r="S38" s="1073" t="s">
        <v>3589</v>
      </c>
      <c r="T38" s="1077">
        <v>1.2870164944327309E-9</v>
      </c>
      <c r="U38" s="1078">
        <v>1</v>
      </c>
      <c r="V38" s="1079">
        <v>1.2164594125584303</v>
      </c>
      <c r="W38" s="1073" t="s">
        <v>3589</v>
      </c>
      <c r="X38" s="1077">
        <v>8.5898945301592908E-11</v>
      </c>
      <c r="Y38" s="1078">
        <v>1</v>
      </c>
      <c r="Z38" s="1079">
        <v>1.2164594125584303</v>
      </c>
      <c r="AA38" s="1073" t="s">
        <v>3589</v>
      </c>
      <c r="AB38" s="1360" t="s">
        <v>1541</v>
      </c>
      <c r="AC38" s="1356" t="s">
        <v>399</v>
      </c>
      <c r="AD38" s="1357">
        <v>3</v>
      </c>
      <c r="AE38" s="1357">
        <v>0.18</v>
      </c>
      <c r="AF38" s="1359">
        <v>16.666666666666668</v>
      </c>
      <c r="AG38" s="1041" t="s">
        <v>1936</v>
      </c>
      <c r="AH38" s="1094">
        <v>2</v>
      </c>
      <c r="AI38" s="1094">
        <v>2</v>
      </c>
      <c r="AJ38" s="1094">
        <v>1</v>
      </c>
      <c r="AK38" s="1094">
        <v>1</v>
      </c>
      <c r="AL38" s="1094">
        <v>1</v>
      </c>
      <c r="AM38" s="1094">
        <v>3</v>
      </c>
      <c r="AN38" s="1089">
        <v>9</v>
      </c>
      <c r="AO38" s="1089">
        <v>1.2</v>
      </c>
      <c r="AP38" s="1093">
        <v>1.0744244531716256</v>
      </c>
      <c r="AQ38" s="1093">
        <v>1.2164594125584303</v>
      </c>
      <c r="AR38" s="1093" t="s">
        <v>2963</v>
      </c>
      <c r="AS38" s="1095">
        <v>1.05</v>
      </c>
      <c r="AT38" s="1095">
        <v>1.02</v>
      </c>
      <c r="AU38" s="1095">
        <v>1</v>
      </c>
      <c r="AV38" s="1095">
        <v>1</v>
      </c>
      <c r="AW38" s="1095">
        <v>1</v>
      </c>
      <c r="AX38" s="1095">
        <v>1.05</v>
      </c>
      <c r="AZ38" s="1351">
        <v>5.7714035805605859E-5</v>
      </c>
      <c r="BA38" s="1352">
        <v>1401.020700002103</v>
      </c>
    </row>
    <row r="39" spans="1:53" ht="24">
      <c r="A39" s="1045" t="s">
        <v>1477</v>
      </c>
      <c r="B39" s="1059" t="s">
        <v>469</v>
      </c>
      <c r="C39" s="1060"/>
      <c r="D39" s="1071" t="s">
        <v>470</v>
      </c>
      <c r="E39" s="1072" t="s">
        <v>352</v>
      </c>
      <c r="F39" s="1073" t="s">
        <v>1476</v>
      </c>
      <c r="G39" s="1074" t="s">
        <v>336</v>
      </c>
      <c r="H39" s="1075" t="s">
        <v>352</v>
      </c>
      <c r="I39" s="1075" t="s">
        <v>352</v>
      </c>
      <c r="J39" s="1076">
        <v>1</v>
      </c>
      <c r="K39" s="1074" t="s">
        <v>466</v>
      </c>
      <c r="L39" s="1077">
        <v>1.0985140725000315E-8</v>
      </c>
      <c r="M39" s="1078">
        <v>1</v>
      </c>
      <c r="N39" s="1079">
        <v>1.2164594125584303</v>
      </c>
      <c r="O39" s="1073" t="s">
        <v>3589</v>
      </c>
      <c r="P39" s="1077">
        <v>7.3953440108804011E-8</v>
      </c>
      <c r="Q39" s="1078">
        <v>1</v>
      </c>
      <c r="R39" s="1079">
        <v>1.2164594125584303</v>
      </c>
      <c r="S39" s="1073" t="s">
        <v>3589</v>
      </c>
      <c r="T39" s="1077">
        <v>2.1450274907212178E-8</v>
      </c>
      <c r="U39" s="1078">
        <v>1</v>
      </c>
      <c r="V39" s="1079">
        <v>1.2164594125584303</v>
      </c>
      <c r="W39" s="1073" t="s">
        <v>3589</v>
      </c>
      <c r="X39" s="1077">
        <v>1.4316490883598818E-9</v>
      </c>
      <c r="Y39" s="1078">
        <v>1</v>
      </c>
      <c r="Z39" s="1079">
        <v>1.2164594125584303</v>
      </c>
      <c r="AA39" s="1073" t="s">
        <v>3589</v>
      </c>
      <c r="AB39" s="1360" t="s">
        <v>1541</v>
      </c>
      <c r="AC39" s="1356" t="s">
        <v>399</v>
      </c>
      <c r="AD39" s="1357">
        <v>3</v>
      </c>
      <c r="AE39" s="1357">
        <v>0.18</v>
      </c>
      <c r="AF39" s="1359">
        <v>16.666666666666668</v>
      </c>
      <c r="AG39" s="1041" t="s">
        <v>1936</v>
      </c>
      <c r="AH39" s="1094">
        <v>2</v>
      </c>
      <c r="AI39" s="1094">
        <v>2</v>
      </c>
      <c r="AJ39" s="1094">
        <v>1</v>
      </c>
      <c r="AK39" s="1094">
        <v>1</v>
      </c>
      <c r="AL39" s="1094">
        <v>1</v>
      </c>
      <c r="AM39" s="1094">
        <v>3</v>
      </c>
      <c r="AN39" s="1089">
        <v>9</v>
      </c>
      <c r="AO39" s="1089">
        <v>1.2</v>
      </c>
      <c r="AP39" s="1093">
        <v>1.0744244531716256</v>
      </c>
      <c r="AQ39" s="1093">
        <v>1.2164594125584303</v>
      </c>
      <c r="AR39" s="1093" t="s">
        <v>2963</v>
      </c>
      <c r="AS39" s="1095">
        <v>1.05</v>
      </c>
      <c r="AT39" s="1095">
        <v>1.02</v>
      </c>
      <c r="AU39" s="1095">
        <v>1</v>
      </c>
      <c r="AV39" s="1095">
        <v>1</v>
      </c>
      <c r="AW39" s="1095">
        <v>1</v>
      </c>
      <c r="AX39" s="1095">
        <v>1.05</v>
      </c>
      <c r="AZ39" s="1351">
        <v>1.3851368593345394E-3</v>
      </c>
      <c r="BA39" s="1352">
        <v>1401.020700002103</v>
      </c>
    </row>
    <row r="40" spans="1:53" ht="24">
      <c r="A40" s="1045">
        <v>32080</v>
      </c>
      <c r="B40" s="1059" t="s">
        <v>469</v>
      </c>
      <c r="C40" s="1060"/>
      <c r="D40" s="1071" t="s">
        <v>470</v>
      </c>
      <c r="E40" s="1072" t="s">
        <v>352</v>
      </c>
      <c r="F40" s="1073" t="s">
        <v>54</v>
      </c>
      <c r="G40" s="1074" t="s">
        <v>336</v>
      </c>
      <c r="H40" s="1075" t="s">
        <v>352</v>
      </c>
      <c r="I40" s="1075" t="s">
        <v>352</v>
      </c>
      <c r="J40" s="1076">
        <v>1</v>
      </c>
      <c r="K40" s="1074" t="s">
        <v>466</v>
      </c>
      <c r="L40" s="1077">
        <v>2.14838935715856E-8</v>
      </c>
      <c r="M40" s="1078">
        <v>1</v>
      </c>
      <c r="N40" s="1079">
        <v>1.2164594125584303</v>
      </c>
      <c r="O40" s="1073" t="s">
        <v>3589</v>
      </c>
      <c r="P40" s="1077">
        <v>6.1091972263794614E-8</v>
      </c>
      <c r="Q40" s="1078">
        <v>1</v>
      </c>
      <c r="R40" s="1079">
        <v>1.2164594125584303</v>
      </c>
      <c r="S40" s="1073" t="s">
        <v>3589</v>
      </c>
      <c r="T40" s="1077">
        <v>1.7719792314653538E-8</v>
      </c>
      <c r="U40" s="1078">
        <v>1</v>
      </c>
      <c r="V40" s="1079">
        <v>1.2164594125584303</v>
      </c>
      <c r="W40" s="1073" t="s">
        <v>3589</v>
      </c>
      <c r="X40" s="1077">
        <v>1.1826666382103372E-9</v>
      </c>
      <c r="Y40" s="1078">
        <v>1</v>
      </c>
      <c r="Z40" s="1079">
        <v>1.2164594125584303</v>
      </c>
      <c r="AA40" s="1073" t="s">
        <v>3589</v>
      </c>
      <c r="AB40" s="1360" t="s">
        <v>1541</v>
      </c>
      <c r="AC40" s="1356" t="s">
        <v>398</v>
      </c>
      <c r="AD40" s="1357">
        <v>3</v>
      </c>
      <c r="AE40" s="1357">
        <v>0.16</v>
      </c>
      <c r="AF40" s="1359">
        <v>18.75</v>
      </c>
      <c r="AG40" s="1041" t="s">
        <v>1936</v>
      </c>
      <c r="AH40" s="1094">
        <v>2</v>
      </c>
      <c r="AI40" s="1094">
        <v>2</v>
      </c>
      <c r="AJ40" s="1094">
        <v>1</v>
      </c>
      <c r="AK40" s="1094">
        <v>1</v>
      </c>
      <c r="AL40" s="1094">
        <v>1</v>
      </c>
      <c r="AM40" s="1094">
        <v>3</v>
      </c>
      <c r="AN40" s="1089">
        <v>9</v>
      </c>
      <c r="AO40" s="1089">
        <v>1.2</v>
      </c>
      <c r="AP40" s="1093">
        <v>1.0744244531716256</v>
      </c>
      <c r="AQ40" s="1093">
        <v>1.2164594125584303</v>
      </c>
      <c r="AR40" s="1093" t="s">
        <v>2963</v>
      </c>
      <c r="AS40" s="1095">
        <v>1.05</v>
      </c>
      <c r="AT40" s="1095">
        <v>1.02</v>
      </c>
      <c r="AU40" s="1095">
        <v>1</v>
      </c>
      <c r="AV40" s="1095">
        <v>1</v>
      </c>
      <c r="AW40" s="1095">
        <v>1</v>
      </c>
      <c r="AX40" s="1095">
        <v>1.05</v>
      </c>
      <c r="AZ40" s="1351">
        <v>2.7089441649390178E-3</v>
      </c>
      <c r="BA40" s="1352">
        <v>1401.0207000021026</v>
      </c>
    </row>
    <row r="41" spans="1:53" ht="24">
      <c r="A41" s="1045" t="s">
        <v>1777</v>
      </c>
      <c r="B41" s="1059" t="s">
        <v>469</v>
      </c>
      <c r="C41" s="1060"/>
      <c r="D41" s="1071" t="s">
        <v>470</v>
      </c>
      <c r="E41" s="1072" t="s">
        <v>352</v>
      </c>
      <c r="F41" s="1073" t="s">
        <v>1556</v>
      </c>
      <c r="G41" s="1074" t="s">
        <v>336</v>
      </c>
      <c r="H41" s="1075" t="s">
        <v>352</v>
      </c>
      <c r="I41" s="1075" t="s">
        <v>352</v>
      </c>
      <c r="J41" s="1076">
        <v>1</v>
      </c>
      <c r="K41" s="1074" t="s">
        <v>466</v>
      </c>
      <c r="L41" s="1077">
        <v>8.9516223214940075E-10</v>
      </c>
      <c r="M41" s="1078">
        <v>1</v>
      </c>
      <c r="N41" s="1079">
        <v>1.2164594125584303</v>
      </c>
      <c r="O41" s="1073" t="s">
        <v>3589</v>
      </c>
      <c r="P41" s="1077">
        <v>3.665518335827677E-9</v>
      </c>
      <c r="Q41" s="1078">
        <v>1</v>
      </c>
      <c r="R41" s="1079">
        <v>1.2164594125584303</v>
      </c>
      <c r="S41" s="1073" t="s">
        <v>3589</v>
      </c>
      <c r="T41" s="1077">
        <v>1.0631875388792122E-9</v>
      </c>
      <c r="U41" s="1078">
        <v>1</v>
      </c>
      <c r="V41" s="1079">
        <v>1.2164594125584303</v>
      </c>
      <c r="W41" s="1073" t="s">
        <v>3589</v>
      </c>
      <c r="X41" s="1077">
        <v>7.0959998292620226E-11</v>
      </c>
      <c r="Y41" s="1078">
        <v>1</v>
      </c>
      <c r="Z41" s="1079">
        <v>1.2164594125584303</v>
      </c>
      <c r="AA41" s="1073" t="s">
        <v>3589</v>
      </c>
      <c r="AB41" s="1360" t="s">
        <v>1541</v>
      </c>
      <c r="AC41" s="1356" t="s">
        <v>398</v>
      </c>
      <c r="AD41" s="1357">
        <v>3</v>
      </c>
      <c r="AE41" s="1357">
        <v>0.16</v>
      </c>
      <c r="AF41" s="1359">
        <v>18.75</v>
      </c>
      <c r="AG41" s="1041" t="s">
        <v>1936</v>
      </c>
      <c r="AH41" s="1094">
        <v>2</v>
      </c>
      <c r="AI41" s="1094">
        <v>2</v>
      </c>
      <c r="AJ41" s="1094">
        <v>1</v>
      </c>
      <c r="AK41" s="1094">
        <v>1</v>
      </c>
      <c r="AL41" s="1094">
        <v>1</v>
      </c>
      <c r="AM41" s="1094">
        <v>3</v>
      </c>
      <c r="AN41" s="1089">
        <v>9</v>
      </c>
      <c r="AO41" s="1089">
        <v>1.2</v>
      </c>
      <c r="AP41" s="1093">
        <v>1.0744244531716256</v>
      </c>
      <c r="AQ41" s="1093">
        <v>1.2164594125584303</v>
      </c>
      <c r="AR41" s="1093" t="s">
        <v>2963</v>
      </c>
      <c r="AS41" s="1095">
        <v>1.05</v>
      </c>
      <c r="AT41" s="1095">
        <v>1.02</v>
      </c>
      <c r="AU41" s="1095">
        <v>1</v>
      </c>
      <c r="AV41" s="1095">
        <v>1</v>
      </c>
      <c r="AW41" s="1095">
        <v>1</v>
      </c>
      <c r="AX41" s="1095">
        <v>1.05</v>
      </c>
      <c r="AZ41" s="1351">
        <v>1.1287267353912585E-4</v>
      </c>
      <c r="BA41" s="1352">
        <v>1401.020700002103</v>
      </c>
    </row>
    <row r="42" spans="1:53" ht="24">
      <c r="A42" s="1045" t="s">
        <v>1593</v>
      </c>
      <c r="B42" s="1059" t="s">
        <v>469</v>
      </c>
      <c r="C42" s="1060"/>
      <c r="D42" s="1071" t="s">
        <v>470</v>
      </c>
      <c r="E42" s="1072" t="s">
        <v>352</v>
      </c>
      <c r="F42" s="1073" t="s">
        <v>1774</v>
      </c>
      <c r="G42" s="1074" t="s">
        <v>465</v>
      </c>
      <c r="H42" s="1075" t="s">
        <v>352</v>
      </c>
      <c r="I42" s="1075" t="s">
        <v>352</v>
      </c>
      <c r="J42" s="1076">
        <v>1</v>
      </c>
      <c r="K42" s="1074" t="s">
        <v>466</v>
      </c>
      <c r="L42" s="1077">
        <v>6.1209682283630573E-10</v>
      </c>
      <c r="M42" s="1078">
        <v>1</v>
      </c>
      <c r="N42" s="1079">
        <v>1.2164594125584303</v>
      </c>
      <c r="O42" s="1073" t="s">
        <v>3589</v>
      </c>
      <c r="P42" s="1077">
        <v>5.7876605302542275E-10</v>
      </c>
      <c r="Q42" s="1078">
        <v>1</v>
      </c>
      <c r="R42" s="1079">
        <v>1.2164594125584303</v>
      </c>
      <c r="S42" s="1073" t="s">
        <v>3589</v>
      </c>
      <c r="T42" s="1077">
        <v>1.6787171666513879E-10</v>
      </c>
      <c r="U42" s="1078">
        <v>1</v>
      </c>
      <c r="V42" s="1079">
        <v>1.2164594125584303</v>
      </c>
      <c r="W42" s="1073" t="s">
        <v>3589</v>
      </c>
      <c r="X42" s="1077">
        <v>1.120421025672951E-11</v>
      </c>
      <c r="Y42" s="1078">
        <v>1</v>
      </c>
      <c r="Z42" s="1079">
        <v>1.2164594125584303</v>
      </c>
      <c r="AA42" s="1073" t="s">
        <v>3589</v>
      </c>
      <c r="AB42" s="1360" t="s">
        <v>1541</v>
      </c>
      <c r="AC42" s="1356" t="s">
        <v>1779</v>
      </c>
      <c r="AD42" s="1357">
        <v>3</v>
      </c>
      <c r="AE42" s="1357">
        <v>0.1</v>
      </c>
      <c r="AF42" s="1359">
        <v>30</v>
      </c>
      <c r="AG42" s="1041" t="s">
        <v>1936</v>
      </c>
      <c r="AH42" s="1094">
        <v>2</v>
      </c>
      <c r="AI42" s="1094">
        <v>2</v>
      </c>
      <c r="AJ42" s="1094">
        <v>1</v>
      </c>
      <c r="AK42" s="1094">
        <v>1</v>
      </c>
      <c r="AL42" s="1094">
        <v>1</v>
      </c>
      <c r="AM42" s="1094">
        <v>3</v>
      </c>
      <c r="AN42" s="1089">
        <v>9</v>
      </c>
      <c r="AO42" s="1089">
        <v>1.2</v>
      </c>
      <c r="AP42" s="1093">
        <v>1.0744244531716256</v>
      </c>
      <c r="AQ42" s="1093">
        <v>1.2164594125584303</v>
      </c>
      <c r="AR42" s="1093" t="s">
        <v>2963</v>
      </c>
      <c r="AS42" s="1095">
        <v>1.05</v>
      </c>
      <c r="AT42" s="1095">
        <v>1.02</v>
      </c>
      <c r="AU42" s="1095">
        <v>1</v>
      </c>
      <c r="AV42" s="1095">
        <v>1</v>
      </c>
      <c r="AW42" s="1095">
        <v>1</v>
      </c>
      <c r="AX42" s="1095">
        <v>1.05</v>
      </c>
      <c r="AZ42" s="1351">
        <v>7.7180428727926576E-5</v>
      </c>
      <c r="BA42" s="1352">
        <v>1401.020700002103</v>
      </c>
    </row>
    <row r="43" spans="1:53" ht="24">
      <c r="A43" s="1045" t="s">
        <v>1594</v>
      </c>
      <c r="B43" s="1059" t="s">
        <v>469</v>
      </c>
      <c r="C43" s="1060"/>
      <c r="D43" s="1071" t="s">
        <v>470</v>
      </c>
      <c r="E43" s="1072" t="s">
        <v>352</v>
      </c>
      <c r="F43" s="1073" t="s">
        <v>1775</v>
      </c>
      <c r="G43" s="1074" t="s">
        <v>465</v>
      </c>
      <c r="H43" s="1075" t="s">
        <v>352</v>
      </c>
      <c r="I43" s="1075" t="s">
        <v>352</v>
      </c>
      <c r="J43" s="1076">
        <v>1</v>
      </c>
      <c r="K43" s="1074" t="s">
        <v>466</v>
      </c>
      <c r="L43" s="1077">
        <v>1.4690323748071328E-8</v>
      </c>
      <c r="M43" s="1078">
        <v>1</v>
      </c>
      <c r="N43" s="1079">
        <v>1.2164594125584303</v>
      </c>
      <c r="O43" s="1073" t="s">
        <v>3589</v>
      </c>
      <c r="P43" s="1077">
        <v>9.6461008837570479E-9</v>
      </c>
      <c r="Q43" s="1078">
        <v>1</v>
      </c>
      <c r="R43" s="1079">
        <v>1.2164594125584303</v>
      </c>
      <c r="S43" s="1073" t="s">
        <v>3589</v>
      </c>
      <c r="T43" s="1077">
        <v>2.79786194441898E-9</v>
      </c>
      <c r="U43" s="1078">
        <v>1</v>
      </c>
      <c r="V43" s="1079">
        <v>1.2164594125584303</v>
      </c>
      <c r="W43" s="1073" t="s">
        <v>3589</v>
      </c>
      <c r="X43" s="1077">
        <v>1.8673683761215852E-10</v>
      </c>
      <c r="Y43" s="1078">
        <v>1</v>
      </c>
      <c r="Z43" s="1079">
        <v>1.2164594125584303</v>
      </c>
      <c r="AA43" s="1073" t="s">
        <v>3589</v>
      </c>
      <c r="AB43" s="1360" t="s">
        <v>1541</v>
      </c>
      <c r="AC43" s="1356" t="s">
        <v>1779</v>
      </c>
      <c r="AD43" s="1357">
        <v>3</v>
      </c>
      <c r="AE43" s="1357">
        <v>0.1</v>
      </c>
      <c r="AF43" s="1359">
        <v>30</v>
      </c>
      <c r="AG43" s="1041" t="s">
        <v>1936</v>
      </c>
      <c r="AH43" s="1094">
        <v>2</v>
      </c>
      <c r="AI43" s="1094">
        <v>2</v>
      </c>
      <c r="AJ43" s="1094">
        <v>1</v>
      </c>
      <c r="AK43" s="1094">
        <v>1</v>
      </c>
      <c r="AL43" s="1094">
        <v>1</v>
      </c>
      <c r="AM43" s="1094">
        <v>3</v>
      </c>
      <c r="AN43" s="1089">
        <v>9</v>
      </c>
      <c r="AO43" s="1089">
        <v>1.2</v>
      </c>
      <c r="AP43" s="1093">
        <v>1.0744244531716256</v>
      </c>
      <c r="AQ43" s="1093">
        <v>1.2164594125584303</v>
      </c>
      <c r="AR43" s="1093" t="s">
        <v>2963</v>
      </c>
      <c r="AS43" s="1095">
        <v>1.05</v>
      </c>
      <c r="AT43" s="1095">
        <v>1.02</v>
      </c>
      <c r="AU43" s="1095">
        <v>1</v>
      </c>
      <c r="AV43" s="1095">
        <v>1</v>
      </c>
      <c r="AW43" s="1095">
        <v>1</v>
      </c>
      <c r="AX43" s="1095">
        <v>1.05</v>
      </c>
      <c r="AZ43" s="1351">
        <v>1.8523302894702365E-3</v>
      </c>
      <c r="BA43" s="1352">
        <v>1401.0207000021026</v>
      </c>
    </row>
    <row r="44" spans="1:53">
      <c r="A44" s="1045">
        <v>491</v>
      </c>
      <c r="B44" s="1059" t="s">
        <v>620</v>
      </c>
      <c r="C44" s="1060"/>
      <c r="D44" s="1071" t="s">
        <v>352</v>
      </c>
      <c r="E44" s="1072" t="s">
        <v>471</v>
      </c>
      <c r="F44" s="1073" t="s">
        <v>245</v>
      </c>
      <c r="G44" s="1074" t="s">
        <v>352</v>
      </c>
      <c r="H44" s="1075" t="s">
        <v>246</v>
      </c>
      <c r="I44" s="1075" t="s">
        <v>619</v>
      </c>
      <c r="J44" s="1076" t="s">
        <v>352</v>
      </c>
      <c r="K44" s="1074" t="s">
        <v>604</v>
      </c>
      <c r="L44" s="1077">
        <v>0.25026737967914414</v>
      </c>
      <c r="M44" s="1078">
        <v>1</v>
      </c>
      <c r="N44" s="1079">
        <v>1.05</v>
      </c>
      <c r="O44" s="1073" t="s">
        <v>3558</v>
      </c>
      <c r="P44" s="1077">
        <v>0.25026737967914414</v>
      </c>
      <c r="Q44" s="1078">
        <v>1</v>
      </c>
      <c r="R44" s="1079">
        <v>1.05</v>
      </c>
      <c r="S44" s="1073" t="s">
        <v>3558</v>
      </c>
      <c r="T44" s="1077">
        <v>0.25026737967914414</v>
      </c>
      <c r="U44" s="1078">
        <v>1</v>
      </c>
      <c r="V44" s="1079">
        <v>1.05</v>
      </c>
      <c r="W44" s="1073" t="s">
        <v>3558</v>
      </c>
      <c r="X44" s="1077">
        <v>0.25026737967914414</v>
      </c>
      <c r="Y44" s="1078">
        <v>1</v>
      </c>
      <c r="Z44" s="1079">
        <v>1.05</v>
      </c>
      <c r="AA44" s="1073" t="s">
        <v>3558</v>
      </c>
      <c r="AB44" s="1360"/>
      <c r="AC44" s="1356"/>
      <c r="AD44" s="1357"/>
      <c r="AE44" s="1357"/>
      <c r="AF44" s="1359"/>
      <c r="AG44" s="1041" t="s">
        <v>351</v>
      </c>
      <c r="AH44" s="1094">
        <v>1</v>
      </c>
      <c r="AI44" s="1094" t="s">
        <v>194</v>
      </c>
      <c r="AJ44" s="1094" t="s">
        <v>194</v>
      </c>
      <c r="AK44" s="1094" t="s">
        <v>194</v>
      </c>
      <c r="AL44" s="1094" t="s">
        <v>194</v>
      </c>
      <c r="AM44" s="1094" t="s">
        <v>194</v>
      </c>
      <c r="AN44" s="1089">
        <v>13</v>
      </c>
      <c r="AO44" s="1089">
        <v>1.05</v>
      </c>
      <c r="AP44" s="1093">
        <v>1</v>
      </c>
      <c r="AQ44" s="1093">
        <v>1.05</v>
      </c>
      <c r="AR44" s="1093" t="s">
        <v>3503</v>
      </c>
      <c r="AS44" s="1095">
        <v>1</v>
      </c>
      <c r="AT44" s="1095">
        <v>1</v>
      </c>
      <c r="AU44" s="1095">
        <v>1</v>
      </c>
      <c r="AV44" s="1095">
        <v>1</v>
      </c>
      <c r="AW44" s="1095">
        <v>1</v>
      </c>
      <c r="AX44" s="1095">
        <v>1</v>
      </c>
      <c r="AZ44" s="1351"/>
      <c r="BA44" s="1352"/>
    </row>
    <row r="45" spans="1:53">
      <c r="A45" s="1045" t="s">
        <v>1913</v>
      </c>
      <c r="B45" s="1059"/>
      <c r="C45" s="1060"/>
      <c r="D45" s="1071" t="s">
        <v>352</v>
      </c>
      <c r="E45" s="1072" t="s">
        <v>471</v>
      </c>
      <c r="F45" s="1073" t="s">
        <v>2889</v>
      </c>
      <c r="G45" s="1074" t="s">
        <v>352</v>
      </c>
      <c r="H45" s="1075" t="s">
        <v>246</v>
      </c>
      <c r="I45" s="1075" t="s">
        <v>619</v>
      </c>
      <c r="J45" s="1076" t="s">
        <v>352</v>
      </c>
      <c r="K45" s="1074" t="s">
        <v>339</v>
      </c>
      <c r="L45" s="1077">
        <v>2.5140643726005073E-4</v>
      </c>
      <c r="M45" s="1078">
        <v>1</v>
      </c>
      <c r="N45" s="1079">
        <v>1.0906744032152329</v>
      </c>
      <c r="O45" s="1073" t="s">
        <v>3560</v>
      </c>
      <c r="P45" s="1077">
        <v>0</v>
      </c>
      <c r="Q45" s="1078">
        <v>1</v>
      </c>
      <c r="R45" s="1079">
        <v>1.0906744032152329</v>
      </c>
      <c r="S45" s="1073" t="s">
        <v>3560</v>
      </c>
      <c r="T45" s="1077">
        <v>0</v>
      </c>
      <c r="U45" s="1078">
        <v>1</v>
      </c>
      <c r="V45" s="1079">
        <v>1.0906744032152329</v>
      </c>
      <c r="W45" s="1073" t="s">
        <v>3560</v>
      </c>
      <c r="X45" s="1077">
        <v>0</v>
      </c>
      <c r="Y45" s="1078">
        <v>1</v>
      </c>
      <c r="Z45" s="1079">
        <v>1.0906744032152329</v>
      </c>
      <c r="AA45" s="1073" t="s">
        <v>3560</v>
      </c>
      <c r="AB45" s="1360"/>
      <c r="AC45" s="1356"/>
      <c r="AD45" s="1357"/>
      <c r="AE45" s="1357"/>
      <c r="AF45" s="1359"/>
      <c r="AG45" s="1041" t="s">
        <v>1870</v>
      </c>
      <c r="AH45" s="1094">
        <v>2</v>
      </c>
      <c r="AI45" s="1094">
        <v>2</v>
      </c>
      <c r="AJ45" s="1094">
        <v>1</v>
      </c>
      <c r="AK45" s="1094">
        <v>1</v>
      </c>
      <c r="AL45" s="1094">
        <v>1</v>
      </c>
      <c r="AM45" s="1094">
        <v>3</v>
      </c>
      <c r="AN45" s="1089">
        <v>13</v>
      </c>
      <c r="AO45" s="1089">
        <v>1.05</v>
      </c>
      <c r="AP45" s="1093">
        <v>1.0744244531716256</v>
      </c>
      <c r="AQ45" s="1093">
        <v>1.0906744032152329</v>
      </c>
      <c r="AR45" s="1093" t="s">
        <v>2963</v>
      </c>
      <c r="AS45" s="1095">
        <v>1.05</v>
      </c>
      <c r="AT45" s="1095">
        <v>1.02</v>
      </c>
      <c r="AU45" s="1095">
        <v>1</v>
      </c>
      <c r="AV45" s="1095">
        <v>1</v>
      </c>
      <c r="AW45" s="1095">
        <v>1</v>
      </c>
      <c r="AX45" s="1095">
        <v>1.05</v>
      </c>
      <c r="AZ45" s="1351"/>
      <c r="BA45" s="1352"/>
    </row>
    <row r="46" spans="1:53">
      <c r="A46" s="1045" t="s">
        <v>1916</v>
      </c>
      <c r="B46" s="1059"/>
      <c r="C46" s="1060"/>
      <c r="D46" s="1071" t="s">
        <v>352</v>
      </c>
      <c r="E46" s="1072" t="s">
        <v>471</v>
      </c>
      <c r="F46" s="1073" t="s">
        <v>3608</v>
      </c>
      <c r="G46" s="1074" t="s">
        <v>352</v>
      </c>
      <c r="H46" s="1075" t="s">
        <v>246</v>
      </c>
      <c r="I46" s="1075" t="s">
        <v>619</v>
      </c>
      <c r="J46" s="1076" t="s">
        <v>352</v>
      </c>
      <c r="K46" s="1074" t="s">
        <v>339</v>
      </c>
      <c r="L46" s="1077">
        <v>0</v>
      </c>
      <c r="M46" s="1078">
        <v>1</v>
      </c>
      <c r="N46" s="1079">
        <v>1.0906744032152329</v>
      </c>
      <c r="O46" s="1073" t="s">
        <v>3560</v>
      </c>
      <c r="P46" s="1077">
        <v>2.9889890638269543E-4</v>
      </c>
      <c r="Q46" s="1078">
        <v>1</v>
      </c>
      <c r="R46" s="1079">
        <v>1.0906744032152329</v>
      </c>
      <c r="S46" s="1073" t="s">
        <v>3560</v>
      </c>
      <c r="T46" s="1077">
        <v>0</v>
      </c>
      <c r="U46" s="1078">
        <v>1</v>
      </c>
      <c r="V46" s="1079">
        <v>1.0906744032152329</v>
      </c>
      <c r="W46" s="1073" t="s">
        <v>3560</v>
      </c>
      <c r="X46" s="1077">
        <v>0</v>
      </c>
      <c r="Y46" s="1078">
        <v>1</v>
      </c>
      <c r="Z46" s="1079">
        <v>1.0906744032152329</v>
      </c>
      <c r="AA46" s="1073" t="s">
        <v>3560</v>
      </c>
      <c r="AB46" s="1360"/>
      <c r="AC46" s="1356"/>
      <c r="AD46" s="1357"/>
      <c r="AE46" s="1357"/>
      <c r="AF46" s="1359"/>
      <c r="AG46" s="1041" t="s">
        <v>1870</v>
      </c>
      <c r="AH46" s="1094">
        <v>2</v>
      </c>
      <c r="AI46" s="1094">
        <v>2</v>
      </c>
      <c r="AJ46" s="1094">
        <v>1</v>
      </c>
      <c r="AK46" s="1094">
        <v>1</v>
      </c>
      <c r="AL46" s="1094">
        <v>1</v>
      </c>
      <c r="AM46" s="1094">
        <v>3</v>
      </c>
      <c r="AN46" s="1089">
        <v>13</v>
      </c>
      <c r="AO46" s="1089">
        <v>1.05</v>
      </c>
      <c r="AP46" s="1093">
        <v>1.0744244531716256</v>
      </c>
      <c r="AQ46" s="1093">
        <v>1.0906744032152329</v>
      </c>
      <c r="AR46" s="1093" t="s">
        <v>2963</v>
      </c>
      <c r="AS46" s="1095">
        <v>1.05</v>
      </c>
      <c r="AT46" s="1095">
        <v>1.02</v>
      </c>
      <c r="AU46" s="1095">
        <v>1</v>
      </c>
      <c r="AV46" s="1095">
        <v>1</v>
      </c>
      <c r="AW46" s="1095">
        <v>1</v>
      </c>
      <c r="AX46" s="1095">
        <v>1.05</v>
      </c>
      <c r="AZ46" s="1351"/>
      <c r="BA46" s="1352"/>
    </row>
    <row r="47" spans="1:53">
      <c r="A47" s="1045" t="s">
        <v>1914</v>
      </c>
      <c r="B47" s="1059"/>
      <c r="C47" s="1060"/>
      <c r="D47" s="1071" t="s">
        <v>352</v>
      </c>
      <c r="E47" s="1072" t="s">
        <v>471</v>
      </c>
      <c r="F47" s="1073" t="s">
        <v>3609</v>
      </c>
      <c r="G47" s="1074" t="s">
        <v>352</v>
      </c>
      <c r="H47" s="1075" t="s">
        <v>246</v>
      </c>
      <c r="I47" s="1075" t="s">
        <v>619</v>
      </c>
      <c r="J47" s="1076" t="s">
        <v>352</v>
      </c>
      <c r="K47" s="1074" t="s">
        <v>339</v>
      </c>
      <c r="L47" s="1077">
        <v>0</v>
      </c>
      <c r="M47" s="1078">
        <v>1</v>
      </c>
      <c r="N47" s="1079">
        <v>1.0906744032152329</v>
      </c>
      <c r="O47" s="1073" t="s">
        <v>3560</v>
      </c>
      <c r="P47" s="1077">
        <v>0</v>
      </c>
      <c r="Q47" s="1078">
        <v>1</v>
      </c>
      <c r="R47" s="1079">
        <v>1.0906744032152329</v>
      </c>
      <c r="S47" s="1073" t="s">
        <v>3560</v>
      </c>
      <c r="T47" s="1077">
        <v>2.1435507134722127E-4</v>
      </c>
      <c r="U47" s="1078">
        <v>1</v>
      </c>
      <c r="V47" s="1079">
        <v>1.0906744032152329</v>
      </c>
      <c r="W47" s="1073" t="s">
        <v>3560</v>
      </c>
      <c r="X47" s="1077">
        <v>0</v>
      </c>
      <c r="Y47" s="1078">
        <v>1</v>
      </c>
      <c r="Z47" s="1079">
        <v>1.0906744032152329</v>
      </c>
      <c r="AA47" s="1073" t="s">
        <v>3560</v>
      </c>
      <c r="AB47" s="1360"/>
      <c r="AC47" s="1356"/>
      <c r="AD47" s="1357"/>
      <c r="AE47" s="1357"/>
      <c r="AF47" s="1359"/>
      <c r="AG47" s="1041" t="s">
        <v>1870</v>
      </c>
      <c r="AH47" s="1094">
        <v>2</v>
      </c>
      <c r="AI47" s="1094">
        <v>2</v>
      </c>
      <c r="AJ47" s="1094">
        <v>1</v>
      </c>
      <c r="AK47" s="1094">
        <v>1</v>
      </c>
      <c r="AL47" s="1094">
        <v>1</v>
      </c>
      <c r="AM47" s="1094">
        <v>3</v>
      </c>
      <c r="AN47" s="1089">
        <v>13</v>
      </c>
      <c r="AO47" s="1089">
        <v>1.05</v>
      </c>
      <c r="AP47" s="1093">
        <v>1.0744244531716256</v>
      </c>
      <c r="AQ47" s="1093">
        <v>1.0906744032152329</v>
      </c>
      <c r="AR47" s="1093" t="s">
        <v>2963</v>
      </c>
      <c r="AS47" s="1095">
        <v>1.05</v>
      </c>
      <c r="AT47" s="1095">
        <v>1.02</v>
      </c>
      <c r="AU47" s="1095">
        <v>1</v>
      </c>
      <c r="AV47" s="1095">
        <v>1</v>
      </c>
      <c r="AW47" s="1095">
        <v>1</v>
      </c>
      <c r="AX47" s="1095">
        <v>1.05</v>
      </c>
      <c r="AZ47" s="1351"/>
      <c r="BA47" s="1352"/>
    </row>
    <row r="48" spans="1:53">
      <c r="A48" s="1045" t="s">
        <v>1915</v>
      </c>
      <c r="B48" s="1059"/>
      <c r="C48" s="1060"/>
      <c r="D48" s="1071" t="s">
        <v>352</v>
      </c>
      <c r="E48" s="1072" t="s">
        <v>471</v>
      </c>
      <c r="F48" s="1073" t="s">
        <v>3610</v>
      </c>
      <c r="G48" s="1074" t="s">
        <v>352</v>
      </c>
      <c r="H48" s="1075" t="s">
        <v>246</v>
      </c>
      <c r="I48" s="1075" t="s">
        <v>619</v>
      </c>
      <c r="J48" s="1076" t="s">
        <v>352</v>
      </c>
      <c r="K48" s="1074" t="s">
        <v>339</v>
      </c>
      <c r="L48" s="1077">
        <v>0</v>
      </c>
      <c r="M48" s="1078">
        <v>1</v>
      </c>
      <c r="N48" s="1079">
        <v>1.0906744032152329</v>
      </c>
      <c r="O48" s="1073" t="s">
        <v>3560</v>
      </c>
      <c r="P48" s="1077">
        <v>0</v>
      </c>
      <c r="Q48" s="1078">
        <v>1</v>
      </c>
      <c r="R48" s="1079">
        <v>1.0906744032152329</v>
      </c>
      <c r="S48" s="1073" t="s">
        <v>3560</v>
      </c>
      <c r="T48" s="1077">
        <v>0</v>
      </c>
      <c r="U48" s="1078">
        <v>1</v>
      </c>
      <c r="V48" s="1079">
        <v>1.0906744032152329</v>
      </c>
      <c r="W48" s="1073" t="s">
        <v>3560</v>
      </c>
      <c r="X48" s="1077">
        <v>2.1363493720944136E-4</v>
      </c>
      <c r="Y48" s="1078">
        <v>1</v>
      </c>
      <c r="Z48" s="1079">
        <v>1.0906744032152329</v>
      </c>
      <c r="AA48" s="1073" t="s">
        <v>3560</v>
      </c>
      <c r="AB48" s="1360"/>
      <c r="AC48" s="1356"/>
      <c r="AD48" s="1357"/>
      <c r="AE48" s="1357"/>
      <c r="AF48" s="1359"/>
      <c r="AG48" s="1041" t="s">
        <v>1870</v>
      </c>
      <c r="AH48" s="1094">
        <v>2</v>
      </c>
      <c r="AI48" s="1094">
        <v>2</v>
      </c>
      <c r="AJ48" s="1094">
        <v>1</v>
      </c>
      <c r="AK48" s="1094">
        <v>1</v>
      </c>
      <c r="AL48" s="1094">
        <v>1</v>
      </c>
      <c r="AM48" s="1094">
        <v>3</v>
      </c>
      <c r="AN48" s="1089">
        <v>13</v>
      </c>
      <c r="AO48" s="1089">
        <v>1.05</v>
      </c>
      <c r="AP48" s="1093">
        <v>1.0744244531716256</v>
      </c>
      <c r="AQ48" s="1093">
        <v>1.0906744032152329</v>
      </c>
      <c r="AR48" s="1093" t="s">
        <v>2963</v>
      </c>
      <c r="AS48" s="1095">
        <v>1.05</v>
      </c>
      <c r="AT48" s="1095">
        <v>1.02</v>
      </c>
      <c r="AU48" s="1095">
        <v>1</v>
      </c>
      <c r="AV48" s="1095">
        <v>1</v>
      </c>
      <c r="AW48" s="1095">
        <v>1</v>
      </c>
      <c r="AX48" s="1095">
        <v>1.05</v>
      </c>
      <c r="AZ48" s="1351"/>
      <c r="BA48" s="1352"/>
    </row>
    <row r="49" spans="1:90" s="1268" customFormat="1">
      <c r="A49" s="1080"/>
      <c r="B49" s="1105"/>
      <c r="C49" s="1106"/>
      <c r="D49" s="1080"/>
      <c r="E49" s="1080"/>
      <c r="F49" s="1080"/>
      <c r="G49" s="1080"/>
      <c r="H49" s="1080"/>
      <c r="I49" s="1080"/>
      <c r="J49" s="1080"/>
      <c r="K49" s="1080"/>
      <c r="L49" s="1296">
        <v>1.2116707465505434E-6</v>
      </c>
      <c r="M49" s="1361"/>
      <c r="N49" s="1361"/>
      <c r="O49" s="1361"/>
      <c r="P49" s="1296">
        <v>1.2680766050616012E-6</v>
      </c>
      <c r="Q49" s="1361"/>
      <c r="R49" s="1361"/>
      <c r="S49" s="1361"/>
      <c r="T49" s="1296">
        <v>3.8838569330070029E-7</v>
      </c>
      <c r="U49" s="1361"/>
      <c r="V49" s="1361"/>
      <c r="W49" s="1361"/>
      <c r="X49" s="1296">
        <v>5.8053720557121973E-8</v>
      </c>
      <c r="Y49" s="1107"/>
      <c r="Z49" s="1107"/>
      <c r="AA49" s="1107"/>
      <c r="AB49" s="1360"/>
      <c r="AC49" s="1356"/>
      <c r="AD49" s="1357"/>
      <c r="AE49" s="1357"/>
      <c r="AF49" s="1358"/>
      <c r="AG49" s="1192"/>
      <c r="AH49" s="1192"/>
      <c r="AI49" s="1192"/>
      <c r="AJ49" s="1192"/>
      <c r="AK49" s="1192"/>
      <c r="AL49" s="1192"/>
      <c r="AM49" s="1192"/>
      <c r="AN49" s="1192"/>
      <c r="AO49" s="1080"/>
      <c r="AP49" s="1080"/>
      <c r="AQ49" s="1080"/>
      <c r="AR49" s="1080"/>
      <c r="AS49" s="1080"/>
      <c r="AT49" s="1080"/>
      <c r="AU49" s="1080"/>
      <c r="AV49" s="1080"/>
      <c r="AW49" s="1080"/>
      <c r="AX49" s="1080"/>
      <c r="AZ49" s="1350"/>
      <c r="BA49" s="1350"/>
    </row>
    <row r="50" spans="1:90" s="1268" customFormat="1">
      <c r="A50" s="1080"/>
      <c r="B50" s="1105"/>
      <c r="C50" s="1106"/>
      <c r="D50" s="1080"/>
      <c r="E50" s="1080"/>
      <c r="F50" s="1080"/>
      <c r="G50" s="1080"/>
      <c r="H50" s="1080"/>
      <c r="I50" s="1080"/>
      <c r="J50" s="1080"/>
      <c r="K50" s="1080"/>
      <c r="L50" s="1296">
        <v>1</v>
      </c>
      <c r="M50" s="1361"/>
      <c r="N50" s="1361"/>
      <c r="O50" s="1361"/>
      <c r="P50" s="1296">
        <v>0.99999999999999989</v>
      </c>
      <c r="Q50" s="1361"/>
      <c r="R50" s="1361"/>
      <c r="S50" s="1361"/>
      <c r="T50" s="1296">
        <v>1</v>
      </c>
      <c r="U50" s="1361"/>
      <c r="V50" s="1361"/>
      <c r="W50" s="1361"/>
      <c r="X50" s="1296">
        <v>1</v>
      </c>
      <c r="Y50" s="1107"/>
      <c r="Z50" s="1107"/>
      <c r="AA50" s="1107"/>
      <c r="AB50" s="1360"/>
      <c r="AC50" s="1356"/>
      <c r="AD50" s="1357"/>
      <c r="AE50" s="1357"/>
      <c r="AF50" s="1358"/>
      <c r="AG50" s="1192"/>
      <c r="AH50" s="1192"/>
      <c r="AI50" s="1192"/>
      <c r="AJ50" s="1192"/>
      <c r="AK50" s="1192"/>
      <c r="AL50" s="1192"/>
      <c r="AM50" s="1192"/>
      <c r="AN50" s="1192"/>
      <c r="AO50" s="1080"/>
      <c r="AP50" s="1080"/>
      <c r="AQ50" s="1080"/>
      <c r="AR50" s="1080"/>
      <c r="AS50" s="1080"/>
      <c r="AT50" s="1080"/>
      <c r="AU50" s="1080"/>
      <c r="AV50" s="1080"/>
      <c r="AW50" s="1080"/>
      <c r="AX50" s="1080"/>
      <c r="AZ50" s="1350"/>
      <c r="BA50" s="1350"/>
    </row>
    <row r="51" spans="1:90">
      <c r="AB51" s="1360"/>
      <c r="AC51" s="1356"/>
      <c r="AD51" s="1357"/>
      <c r="AE51" s="1357"/>
      <c r="AY51" s="1268"/>
      <c r="BC51" s="1268"/>
      <c r="BD51" s="1268"/>
      <c r="BF51" s="1268"/>
      <c r="BG51" s="1268"/>
      <c r="BH51" s="1268"/>
      <c r="BJ51" s="1268"/>
      <c r="BK51" s="1268"/>
      <c r="BL51" s="1362"/>
      <c r="BM51" s="1358"/>
      <c r="BN51" s="1358"/>
      <c r="BO51" s="1358"/>
      <c r="BP51" s="1358"/>
      <c r="BQ51" s="1358"/>
      <c r="BR51" s="1269"/>
      <c r="BS51" s="1270"/>
      <c r="BT51" s="1271"/>
      <c r="BU51" s="1271"/>
      <c r="BV51" s="1271"/>
      <c r="BW51" s="1271"/>
      <c r="BX51" s="1271"/>
      <c r="BY51" s="1271"/>
      <c r="BZ51" s="1271"/>
      <c r="CA51" s="1271"/>
      <c r="CB51" s="1271"/>
      <c r="CC51" s="1271"/>
      <c r="CK51" s="1350"/>
      <c r="CL51" s="1350"/>
    </row>
    <row r="52" spans="1:90">
      <c r="AB52" s="1356"/>
      <c r="AC52" s="1356"/>
      <c r="AD52" s="1357"/>
      <c r="AE52" s="1357"/>
    </row>
    <row r="53" spans="1:90">
      <c r="AB53" s="1356"/>
      <c r="AC53" s="1356"/>
      <c r="AD53" s="1357"/>
      <c r="AE53" s="1357"/>
    </row>
    <row r="54" spans="1:90">
      <c r="AB54" s="1356"/>
      <c r="AC54" s="1356"/>
    </row>
    <row r="55" spans="1:90">
      <c r="AB55" s="1356"/>
      <c r="AC55" s="1356"/>
    </row>
    <row r="57" spans="1:90">
      <c r="AB57" s="1203"/>
      <c r="AC57" s="1203"/>
      <c r="AD57" s="1203"/>
      <c r="AE57" s="1203"/>
      <c r="AF57" s="1203"/>
    </row>
  </sheetData>
  <mergeCells count="1">
    <mergeCell ref="AH1:AM1"/>
  </mergeCells>
  <conditionalFormatting sqref="D12:AA12 D11:K11 D13:K13 M11:O11 M13:O13 Q11:S11 Q13:S13 U11:W11 U13:W13 Y11:AA11 Y13:AA13 D14:AA48">
    <cfRule type="expression" dxfId="223" priority="7">
      <formula>MOD(ROW(),2)=0</formula>
    </cfRule>
  </conditionalFormatting>
  <conditionalFormatting sqref="L11 L13">
    <cfRule type="expression" dxfId="222" priority="6">
      <formula>MOD(ROW(),2)=0</formula>
    </cfRule>
  </conditionalFormatting>
  <conditionalFormatting sqref="P11 P13">
    <cfRule type="expression" dxfId="221" priority="5">
      <formula>MOD(ROW(),2)=0</formula>
    </cfRule>
  </conditionalFormatting>
  <conditionalFormatting sqref="T11 T13">
    <cfRule type="expression" dxfId="220" priority="4">
      <formula>MOD(ROW(),2)=0</formula>
    </cfRule>
  </conditionalFormatting>
  <conditionalFormatting sqref="X11 X13">
    <cfRule type="expression" dxfId="219" priority="3">
      <formula>MOD(ROW(),2)=0</formula>
    </cfRule>
  </conditionalFormatting>
  <conditionalFormatting sqref="AG11:AM48">
    <cfRule type="expression" dxfId="218" priority="2">
      <formula>MOD(ROW(),2)=0</formula>
    </cfRule>
  </conditionalFormatting>
  <conditionalFormatting sqref="AN11:AX48">
    <cfRule type="expression" dxfId="217" priority="1">
      <formula>MOD(ROW(),2)=0</formula>
    </cfRule>
  </conditionalFormatting>
  <dataValidations count="12">
    <dataValidation allowBlank="1" showInputMessage="1" showErrorMessage="1" promptTitle="Do not change" prompt="This field is automatically updated from the names-list" sqref="AR11:AR48" xr:uid="{00000000-0002-0000-4100-000000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Q2:Q48 M2:M48 Y2:Y48 U2:U48" xr:uid="{00000000-0002-0000-4100-000001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R2:R48 N2:N48 Z2:Z48 V2:V48" xr:uid="{00000000-0002-0000-4100-000002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S1:S48 O1:O48 AA1:AA48 W1:W48" xr:uid="{00000000-0002-0000-4100-000003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H3" xr:uid="{BA2D0CB0-7D6A-473F-AAA7-64E31EE4FE7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M3" xr:uid="{3DBB019E-B8B1-461E-A7C4-B0CBE92601A5}"/>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L3" xr:uid="{A650DA31-4C1D-4E57-8D8A-7DFCD29BC166}"/>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K3" xr:uid="{0B51141A-E529-45E1-A414-F520A72F679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J3" xr:uid="{939134AB-28B7-4163-8635-C3B4224BB515}"/>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I3" xr:uid="{7556FE9C-C47E-4AA7-9646-6B12C76105CF}"/>
    <dataValidation allowBlank="1" showInputMessage="1" showErrorMessage="1" prompt="Do not change." sqref="AP7:AX8 AN3:AX4" xr:uid="{E8A2EF03-8243-4B4D-818D-3E47563B15AB}"/>
    <dataValidation allowBlank="1" showInputMessage="1" showErrorMessage="1" promptTitle="Remarks" prompt="A general comment (data source, calculation procedure, ...) can be made about each individual exchange. The remarks are added to the GeneralComment-field." sqref="AG3" xr:uid="{C46DCD72-3D79-40A3-992F-91F8D9299D67}"/>
  </dataValidations>
  <pageMargins left="0.78740157499999996" right="0.78740157499999996" top="0.984251969" bottom="0.984251969" header="0.4921259845" footer="0.4921259845"/>
  <pageSetup paperSize="9" scale="41" fitToWidth="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98">
    <tabColor theme="0" tint="-0.249977111117893"/>
    <pageSetUpPr fitToPage="1"/>
  </sheetPr>
  <dimension ref="A1:BQ65"/>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Row="1"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2.7109375" style="1080" customWidth="1" collapsed="1"/>
    <col min="17" max="18" width="5.7109375" style="1107" hidden="1" customWidth="1" outlineLevel="1"/>
    <col min="19" max="19" width="50.7109375" style="1107" hidden="1" customWidth="1" outlineLevel="1"/>
    <col min="20" max="20" width="12.7109375" style="1080" customWidth="1" collapsed="1"/>
    <col min="21" max="22" width="5.7109375" style="1107" hidden="1" customWidth="1" outlineLevel="1"/>
    <col min="23" max="23" width="50.7109375" style="1107" hidden="1" customWidth="1" outlineLevel="1"/>
    <col min="24" max="24" width="12.7109375" style="1080" customWidth="1" collapsed="1"/>
    <col min="25" max="26" width="5.7109375" style="1107" hidden="1" customWidth="1" outlineLevel="1"/>
    <col min="27" max="27" width="50.7109375" style="1107" hidden="1" customWidth="1" outlineLevel="1"/>
    <col min="28" max="28" width="12.7109375" style="1080" customWidth="1" collapsed="1"/>
    <col min="29" max="30" width="5.7109375" style="1107" hidden="1" customWidth="1" outlineLevel="1"/>
    <col min="31" max="31" width="50.7109375" style="1107" hidden="1" customWidth="1" outlineLevel="1"/>
    <col min="32" max="32" width="12.7109375" style="1080" customWidth="1" collapsed="1"/>
    <col min="33" max="34" width="5.7109375" style="1107" hidden="1" customWidth="1" outlineLevel="1"/>
    <col min="35" max="35" width="50.7109375" style="1107" hidden="1" customWidth="1" outlineLevel="1"/>
    <col min="36" max="36" width="12.7109375" style="1080" customWidth="1" collapsed="1"/>
    <col min="37" max="38" width="5.7109375" style="1107" hidden="1" customWidth="1" outlineLevel="1"/>
    <col min="39" max="39" width="50.7109375" style="1107" hidden="1" customWidth="1" outlineLevel="1"/>
    <col min="40" max="40" width="12.7109375" style="1080" customWidth="1" collapsed="1"/>
    <col min="41" max="42" width="5.7109375" style="1107" hidden="1" customWidth="1" outlineLevel="1"/>
    <col min="43" max="43" width="50.7109375" style="1107" hidden="1" customWidth="1" outlineLevel="1"/>
    <col min="44" max="44" width="10.7109375" style="1358" customWidth="1" collapsed="1"/>
    <col min="45" max="46" width="8.7109375" style="1358" customWidth="1"/>
    <col min="47" max="48" width="6.7109375" style="1358" customWidth="1"/>
    <col min="49" max="49" width="30.7109375" style="1192" customWidth="1"/>
    <col min="50" max="50" width="4.140625" style="1192" customWidth="1"/>
    <col min="51" max="51" width="4.42578125" style="1192" customWidth="1"/>
    <col min="52" max="52" width="4.28515625" style="1192" customWidth="1"/>
    <col min="53" max="53" width="4" style="1192" customWidth="1"/>
    <col min="54" max="54" width="3.7109375" style="1192" customWidth="1"/>
    <col min="55" max="55" width="4.28515625" style="1192" customWidth="1"/>
    <col min="56" max="56" width="3.42578125" style="1192" hidden="1" customWidth="1" outlineLevel="1"/>
    <col min="57" max="57" width="4.7109375" style="1080" hidden="1" customWidth="1" outlineLevel="1"/>
    <col min="58" max="59" width="5.42578125" style="1080" hidden="1" customWidth="1" outlineLevel="1"/>
    <col min="60" max="60" width="14.85546875" style="1080" hidden="1" customWidth="1" outlineLevel="1"/>
    <col min="61" max="66" width="4.28515625" style="1080" hidden="1" customWidth="1" outlineLevel="1"/>
    <col min="67" max="67" width="11.42578125" style="1203" collapsed="1"/>
    <col min="68" max="69" width="11.42578125" style="1350"/>
    <col min="70" max="16384" width="11.42578125" style="1203"/>
  </cols>
  <sheetData>
    <row r="1" spans="1:69">
      <c r="A1" s="1041"/>
      <c r="B1" s="1042"/>
      <c r="C1" s="1043"/>
      <c r="D1" s="1041"/>
      <c r="E1" s="1041"/>
      <c r="F1" s="1044" t="s">
        <v>456</v>
      </c>
      <c r="G1" s="1041"/>
      <c r="H1" s="1041"/>
      <c r="I1" s="1041"/>
      <c r="J1" s="1041"/>
      <c r="K1" s="1041"/>
      <c r="L1" s="1045">
        <v>32102</v>
      </c>
      <c r="M1" s="1046"/>
      <c r="N1" s="1046"/>
      <c r="O1" s="1046"/>
      <c r="P1" s="1045">
        <v>32107</v>
      </c>
      <c r="Q1" s="1046"/>
      <c r="R1" s="1046"/>
      <c r="S1" s="1046"/>
      <c r="T1" s="1045">
        <v>32113</v>
      </c>
      <c r="U1" s="1046"/>
      <c r="V1" s="1046"/>
      <c r="W1" s="1046"/>
      <c r="X1" s="1045">
        <v>32083</v>
      </c>
      <c r="Y1" s="1046"/>
      <c r="Z1" s="1046"/>
      <c r="AA1" s="1046"/>
      <c r="AB1" s="1045" t="s">
        <v>1795</v>
      </c>
      <c r="AC1" s="1046"/>
      <c r="AD1" s="1046"/>
      <c r="AE1" s="1046"/>
      <c r="AF1" s="1045" t="s">
        <v>1796</v>
      </c>
      <c r="AG1" s="1046"/>
      <c r="AH1" s="1046"/>
      <c r="AI1" s="1046"/>
      <c r="AJ1" s="1045" t="s">
        <v>1797</v>
      </c>
      <c r="AK1" s="1046"/>
      <c r="AL1" s="1046"/>
      <c r="AM1" s="1046"/>
      <c r="AN1" s="1045" t="s">
        <v>1798</v>
      </c>
      <c r="AO1" s="1046"/>
      <c r="AP1" s="1046"/>
      <c r="AQ1" s="1046"/>
      <c r="AR1" s="1353"/>
      <c r="AS1" s="1353"/>
      <c r="AT1" s="1353"/>
      <c r="AU1" s="1353"/>
      <c r="AV1" s="1353"/>
      <c r="AW1" s="1080"/>
      <c r="AX1" s="1523"/>
      <c r="AY1" s="1523"/>
      <c r="AZ1" s="1523"/>
      <c r="BA1" s="1523"/>
      <c r="BB1" s="1523"/>
      <c r="BC1" s="1523"/>
      <c r="BD1" s="1081"/>
      <c r="BE1" s="1081"/>
      <c r="BF1" s="1081"/>
      <c r="BG1" s="1081"/>
      <c r="BH1" s="1081"/>
    </row>
    <row r="2" spans="1:69">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47">
        <v>3707</v>
      </c>
      <c r="AC2" s="1048">
        <v>3708</v>
      </c>
      <c r="AD2" s="1048">
        <v>3709</v>
      </c>
      <c r="AE2" s="1049">
        <v>3792</v>
      </c>
      <c r="AF2" s="1047">
        <v>3707</v>
      </c>
      <c r="AG2" s="1048">
        <v>3708</v>
      </c>
      <c r="AH2" s="1048">
        <v>3709</v>
      </c>
      <c r="AI2" s="1049">
        <v>3792</v>
      </c>
      <c r="AJ2" s="1047">
        <v>3707</v>
      </c>
      <c r="AK2" s="1048">
        <v>3708</v>
      </c>
      <c r="AL2" s="1048">
        <v>3709</v>
      </c>
      <c r="AM2" s="1049">
        <v>3792</v>
      </c>
      <c r="AN2" s="1047">
        <v>3707</v>
      </c>
      <c r="AO2" s="1048">
        <v>3708</v>
      </c>
      <c r="AP2" s="1048">
        <v>3709</v>
      </c>
      <c r="AQ2" s="1049">
        <v>3792</v>
      </c>
      <c r="AR2" s="1354"/>
      <c r="AS2" s="1354"/>
      <c r="AT2" s="1354"/>
      <c r="AU2" s="1354"/>
      <c r="AV2" s="1354"/>
      <c r="AW2" s="1081"/>
      <c r="AX2" s="1081"/>
      <c r="AY2" s="1081"/>
      <c r="AZ2" s="1081"/>
      <c r="BA2" s="1081"/>
      <c r="BB2" s="1081"/>
      <c r="BC2" s="1081"/>
      <c r="BD2" s="1081"/>
    </row>
    <row r="3" spans="1:69" ht="105.75" customHeight="1">
      <c r="A3" s="1050" t="s">
        <v>344</v>
      </c>
      <c r="B3" s="1051"/>
      <c r="C3" s="1043">
        <v>401</v>
      </c>
      <c r="D3" s="1052" t="s">
        <v>458</v>
      </c>
      <c r="E3" s="1052" t="s">
        <v>459</v>
      </c>
      <c r="F3" s="1053" t="s">
        <v>460</v>
      </c>
      <c r="G3" s="1052" t="s">
        <v>461</v>
      </c>
      <c r="H3" s="1052" t="s">
        <v>462</v>
      </c>
      <c r="I3" s="1052" t="s">
        <v>463</v>
      </c>
      <c r="J3" s="1052" t="s">
        <v>464</v>
      </c>
      <c r="K3" s="1052" t="s">
        <v>337</v>
      </c>
      <c r="L3" s="1054" t="s">
        <v>3550</v>
      </c>
      <c r="M3" s="1055" t="s">
        <v>187</v>
      </c>
      <c r="N3" s="1055" t="s">
        <v>188</v>
      </c>
      <c r="O3" s="1056" t="s">
        <v>492</v>
      </c>
      <c r="P3" s="1054" t="s">
        <v>3550</v>
      </c>
      <c r="Q3" s="1055" t="s">
        <v>187</v>
      </c>
      <c r="R3" s="1055" t="s">
        <v>188</v>
      </c>
      <c r="S3" s="1056" t="s">
        <v>492</v>
      </c>
      <c r="T3" s="1054" t="s">
        <v>3550</v>
      </c>
      <c r="U3" s="1055" t="s">
        <v>187</v>
      </c>
      <c r="V3" s="1055" t="s">
        <v>188</v>
      </c>
      <c r="W3" s="1056" t="s">
        <v>492</v>
      </c>
      <c r="X3" s="1054" t="s">
        <v>3550</v>
      </c>
      <c r="Y3" s="1055" t="s">
        <v>187</v>
      </c>
      <c r="Z3" s="1055" t="s">
        <v>188</v>
      </c>
      <c r="AA3" s="1056" t="s">
        <v>492</v>
      </c>
      <c r="AB3" s="1054" t="s">
        <v>3550</v>
      </c>
      <c r="AC3" s="1055" t="s">
        <v>187</v>
      </c>
      <c r="AD3" s="1055" t="s">
        <v>188</v>
      </c>
      <c r="AE3" s="1056" t="s">
        <v>492</v>
      </c>
      <c r="AF3" s="1054" t="s">
        <v>3550</v>
      </c>
      <c r="AG3" s="1055" t="s">
        <v>187</v>
      </c>
      <c r="AH3" s="1055" t="s">
        <v>188</v>
      </c>
      <c r="AI3" s="1056" t="s">
        <v>492</v>
      </c>
      <c r="AJ3" s="1054" t="s">
        <v>3550</v>
      </c>
      <c r="AK3" s="1055" t="s">
        <v>187</v>
      </c>
      <c r="AL3" s="1055" t="s">
        <v>188</v>
      </c>
      <c r="AM3" s="1056" t="s">
        <v>492</v>
      </c>
      <c r="AN3" s="1054" t="s">
        <v>3550</v>
      </c>
      <c r="AO3" s="1055" t="s">
        <v>187</v>
      </c>
      <c r="AP3" s="1055" t="s">
        <v>188</v>
      </c>
      <c r="AQ3" s="1056" t="s">
        <v>492</v>
      </c>
      <c r="AR3" s="1355" t="s">
        <v>1787</v>
      </c>
      <c r="AS3" s="1355" t="s">
        <v>1780</v>
      </c>
      <c r="AT3" s="1355" t="s">
        <v>1781</v>
      </c>
      <c r="AU3" s="1355" t="s">
        <v>395</v>
      </c>
      <c r="AV3" s="1355" t="s">
        <v>678</v>
      </c>
      <c r="AW3" s="1082" t="s">
        <v>1953</v>
      </c>
      <c r="AX3" s="1083" t="s">
        <v>1954</v>
      </c>
      <c r="AY3" s="1083" t="s">
        <v>1955</v>
      </c>
      <c r="AZ3" s="1083" t="s">
        <v>1956</v>
      </c>
      <c r="BA3" s="1083" t="s">
        <v>1957</v>
      </c>
      <c r="BB3" s="1083" t="s">
        <v>1958</v>
      </c>
      <c r="BC3" s="1083" t="s">
        <v>1959</v>
      </c>
      <c r="BD3" s="1084" t="s">
        <v>180</v>
      </c>
      <c r="BE3" s="1084" t="s">
        <v>1960</v>
      </c>
      <c r="BF3" s="1084" t="s">
        <v>182</v>
      </c>
      <c r="BG3" s="1084" t="s">
        <v>332</v>
      </c>
      <c r="BH3" s="1084" t="s">
        <v>1961</v>
      </c>
      <c r="BI3" s="1085" t="s">
        <v>1954</v>
      </c>
      <c r="BJ3" s="1085" t="s">
        <v>1955</v>
      </c>
      <c r="BK3" s="1085" t="s">
        <v>1956</v>
      </c>
      <c r="BL3" s="1085" t="s">
        <v>1957</v>
      </c>
      <c r="BM3" s="1085" t="s">
        <v>1958</v>
      </c>
      <c r="BN3" s="1085" t="s">
        <v>1959</v>
      </c>
      <c r="BP3" s="1350" t="s">
        <v>1799</v>
      </c>
    </row>
    <row r="4" spans="1:69" ht="12.75" customHeight="1">
      <c r="A4" s="1041"/>
      <c r="B4" s="1051"/>
      <c r="C4" s="1043">
        <v>662</v>
      </c>
      <c r="D4" s="1053"/>
      <c r="E4" s="1053"/>
      <c r="F4" s="1053" t="s">
        <v>461</v>
      </c>
      <c r="G4" s="1053"/>
      <c r="H4" s="1053"/>
      <c r="I4" s="1053"/>
      <c r="J4" s="1053"/>
      <c r="K4" s="1053"/>
      <c r="L4" s="1054" t="s">
        <v>437</v>
      </c>
      <c r="M4" s="1057"/>
      <c r="N4" s="1057"/>
      <c r="O4" s="1058"/>
      <c r="P4" s="1054" t="s">
        <v>430</v>
      </c>
      <c r="Q4" s="1057"/>
      <c r="R4" s="1057"/>
      <c r="S4" s="1058"/>
      <c r="T4" s="1054" t="s">
        <v>438</v>
      </c>
      <c r="U4" s="1057"/>
      <c r="V4" s="1057"/>
      <c r="W4" s="1058"/>
      <c r="X4" s="1054" t="s">
        <v>1518</v>
      </c>
      <c r="Y4" s="1057"/>
      <c r="Z4" s="1057"/>
      <c r="AA4" s="1058"/>
      <c r="AB4" s="1054" t="s">
        <v>436</v>
      </c>
      <c r="AC4" s="1057"/>
      <c r="AD4" s="1057"/>
      <c r="AE4" s="1058"/>
      <c r="AF4" s="1054" t="s">
        <v>808</v>
      </c>
      <c r="AG4" s="1057"/>
      <c r="AH4" s="1057"/>
      <c r="AI4" s="1058"/>
      <c r="AJ4" s="1054" t="s">
        <v>1519</v>
      </c>
      <c r="AK4" s="1057"/>
      <c r="AL4" s="1057"/>
      <c r="AM4" s="1058"/>
      <c r="AN4" s="1054" t="s">
        <v>1520</v>
      </c>
      <c r="AO4" s="1057"/>
      <c r="AP4" s="1057"/>
      <c r="AQ4" s="1058"/>
      <c r="AR4" s="1355" t="s">
        <v>336</v>
      </c>
      <c r="AS4" s="1355"/>
      <c r="AT4" s="1355"/>
      <c r="AU4" s="1355"/>
      <c r="AV4" s="1355"/>
      <c r="AW4" s="1086"/>
      <c r="AX4" s="1087" t="s">
        <v>192</v>
      </c>
      <c r="AY4" s="1082"/>
      <c r="AZ4" s="1082"/>
      <c r="BA4" s="1082"/>
      <c r="BB4" s="1082"/>
      <c r="BC4" s="1082"/>
      <c r="BD4" s="1088"/>
      <c r="BE4" s="1088"/>
      <c r="BF4" s="1088" t="s">
        <v>190</v>
      </c>
      <c r="BG4" s="1088" t="s">
        <v>190</v>
      </c>
      <c r="BH4" s="1089"/>
      <c r="BI4" s="1090"/>
      <c r="BJ4" s="1090"/>
      <c r="BK4" s="1090"/>
      <c r="BL4" s="1090"/>
      <c r="BM4" s="1090"/>
      <c r="BN4" s="1090"/>
      <c r="BP4" s="1350" t="s">
        <v>1790</v>
      </c>
      <c r="BQ4" s="1350" t="s">
        <v>1558</v>
      </c>
    </row>
    <row r="5" spans="1:69">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054">
        <v>0</v>
      </c>
      <c r="AC5" s="1057"/>
      <c r="AD5" s="1057"/>
      <c r="AE5" s="1058"/>
      <c r="AF5" s="1054">
        <v>0</v>
      </c>
      <c r="AG5" s="1057"/>
      <c r="AH5" s="1057"/>
      <c r="AI5" s="1058"/>
      <c r="AJ5" s="1054">
        <v>0</v>
      </c>
      <c r="AK5" s="1057"/>
      <c r="AL5" s="1057"/>
      <c r="AM5" s="1058"/>
      <c r="AN5" s="1054">
        <v>0</v>
      </c>
      <c r="AO5" s="1057"/>
      <c r="AP5" s="1057"/>
      <c r="AQ5" s="1058"/>
      <c r="AR5" s="1355"/>
      <c r="AS5" s="1355"/>
      <c r="AT5" s="1355"/>
      <c r="AU5" s="1355"/>
      <c r="AV5" s="1355"/>
      <c r="AW5" s="1086"/>
      <c r="AX5" s="1082"/>
      <c r="AY5" s="1082"/>
      <c r="AZ5" s="1082"/>
      <c r="BA5" s="1082"/>
      <c r="BB5" s="1082"/>
      <c r="BC5" s="1082"/>
      <c r="BD5" s="1089"/>
      <c r="BE5" s="1089"/>
      <c r="BF5" s="1089"/>
      <c r="BG5" s="1089"/>
      <c r="BH5" s="1089"/>
      <c r="BI5" s="1090"/>
      <c r="BJ5" s="1090"/>
      <c r="BK5" s="1090"/>
      <c r="BL5" s="1090"/>
      <c r="BM5" s="1090"/>
      <c r="BN5" s="1090"/>
    </row>
    <row r="6" spans="1:69">
      <c r="A6" s="1041"/>
      <c r="B6" s="1051"/>
      <c r="C6" s="1043">
        <v>403</v>
      </c>
      <c r="D6" s="1053"/>
      <c r="E6" s="1053"/>
      <c r="F6" s="1053" t="s">
        <v>337</v>
      </c>
      <c r="G6" s="1053"/>
      <c r="H6" s="1053"/>
      <c r="I6" s="1053"/>
      <c r="J6" s="1053"/>
      <c r="K6" s="1053"/>
      <c r="L6" s="1054" t="s">
        <v>605</v>
      </c>
      <c r="M6" s="1057"/>
      <c r="N6" s="1057"/>
      <c r="O6" s="1058"/>
      <c r="P6" s="1054" t="s">
        <v>605</v>
      </c>
      <c r="Q6" s="1057"/>
      <c r="R6" s="1057"/>
      <c r="S6" s="1058"/>
      <c r="T6" s="1054" t="s">
        <v>605</v>
      </c>
      <c r="U6" s="1057"/>
      <c r="V6" s="1057"/>
      <c r="W6" s="1058"/>
      <c r="X6" s="1054" t="s">
        <v>605</v>
      </c>
      <c r="Y6" s="1057"/>
      <c r="Z6" s="1057"/>
      <c r="AA6" s="1058"/>
      <c r="AB6" s="1054" t="s">
        <v>605</v>
      </c>
      <c r="AC6" s="1057"/>
      <c r="AD6" s="1057"/>
      <c r="AE6" s="1058"/>
      <c r="AF6" s="1054" t="s">
        <v>605</v>
      </c>
      <c r="AG6" s="1057"/>
      <c r="AH6" s="1057"/>
      <c r="AI6" s="1058"/>
      <c r="AJ6" s="1054" t="s">
        <v>605</v>
      </c>
      <c r="AK6" s="1057"/>
      <c r="AL6" s="1057"/>
      <c r="AM6" s="1058"/>
      <c r="AN6" s="1054" t="s">
        <v>605</v>
      </c>
      <c r="AO6" s="1057"/>
      <c r="AP6" s="1057"/>
      <c r="AQ6" s="1058"/>
      <c r="AR6" s="1355" t="s">
        <v>352</v>
      </c>
      <c r="AS6" s="1355" t="s">
        <v>352</v>
      </c>
      <c r="AT6" s="1355" t="s">
        <v>705</v>
      </c>
      <c r="AU6" s="1355" t="s">
        <v>353</v>
      </c>
      <c r="AV6" s="1355" t="s">
        <v>340</v>
      </c>
      <c r="AW6" s="1086"/>
      <c r="AX6" s="1091"/>
      <c r="AY6" s="1091"/>
      <c r="AZ6" s="1091"/>
      <c r="BA6" s="1091"/>
      <c r="BB6" s="1091"/>
      <c r="BC6" s="1091"/>
      <c r="BD6" s="1089"/>
      <c r="BE6" s="1089"/>
      <c r="BF6" s="1092"/>
      <c r="BG6" s="1092"/>
      <c r="BH6" s="1093"/>
      <c r="BI6" s="1090"/>
      <c r="BJ6" s="1090"/>
      <c r="BK6" s="1090"/>
      <c r="BL6" s="1090"/>
      <c r="BM6" s="1090"/>
      <c r="BN6" s="1090"/>
      <c r="BP6" s="1350" t="s">
        <v>353</v>
      </c>
      <c r="BQ6" s="1350" t="s">
        <v>394</v>
      </c>
    </row>
    <row r="7" spans="1:69">
      <c r="A7" s="1045">
        <v>32102</v>
      </c>
      <c r="B7" s="1059"/>
      <c r="C7" s="1060"/>
      <c r="D7" s="1061" t="s">
        <v>352</v>
      </c>
      <c r="E7" s="1062">
        <v>0</v>
      </c>
      <c r="F7" s="1063" t="s">
        <v>3550</v>
      </c>
      <c r="G7" s="1064" t="s">
        <v>437</v>
      </c>
      <c r="H7" s="1065" t="s">
        <v>352</v>
      </c>
      <c r="I7" s="1065" t="s">
        <v>352</v>
      </c>
      <c r="J7" s="1066">
        <v>0</v>
      </c>
      <c r="K7" s="1064" t="s">
        <v>605</v>
      </c>
      <c r="L7" s="1067">
        <v>1</v>
      </c>
      <c r="M7" s="1068"/>
      <c r="N7" s="1069"/>
      <c r="O7" s="1070"/>
      <c r="P7" s="1067">
        <v>0</v>
      </c>
      <c r="Q7" s="1068"/>
      <c r="R7" s="1069"/>
      <c r="S7" s="1070"/>
      <c r="T7" s="1067">
        <v>0</v>
      </c>
      <c r="U7" s="1068"/>
      <c r="V7" s="1069"/>
      <c r="W7" s="1070"/>
      <c r="X7" s="1067">
        <v>0</v>
      </c>
      <c r="Y7" s="1068"/>
      <c r="Z7" s="1069"/>
      <c r="AA7" s="1070"/>
      <c r="AB7" s="1067">
        <v>0</v>
      </c>
      <c r="AC7" s="1068"/>
      <c r="AD7" s="1069"/>
      <c r="AE7" s="1070"/>
      <c r="AF7" s="1067">
        <v>0</v>
      </c>
      <c r="AG7" s="1068"/>
      <c r="AH7" s="1069"/>
      <c r="AI7" s="1070"/>
      <c r="AJ7" s="1067">
        <v>0</v>
      </c>
      <c r="AK7" s="1068"/>
      <c r="AL7" s="1069"/>
      <c r="AM7" s="1070"/>
      <c r="AN7" s="1067">
        <v>0</v>
      </c>
      <c r="AO7" s="1068"/>
      <c r="AP7" s="1069"/>
      <c r="AQ7" s="1070"/>
      <c r="AR7" s="1356"/>
      <c r="AS7" s="1356"/>
      <c r="AT7" s="1357"/>
      <c r="AU7" s="1357"/>
      <c r="AV7" s="1356"/>
      <c r="AW7" s="1086"/>
      <c r="AX7" s="1082"/>
      <c r="AY7" s="1082"/>
      <c r="AZ7" s="1082"/>
      <c r="BA7" s="1082"/>
      <c r="BB7" s="1082"/>
      <c r="BC7" s="1082"/>
      <c r="BD7" s="1089"/>
      <c r="BE7" s="1089"/>
      <c r="BF7" s="1089"/>
      <c r="BG7" s="1089"/>
      <c r="BH7" s="1089"/>
      <c r="BI7" s="1089"/>
      <c r="BJ7" s="1089"/>
      <c r="BK7" s="1089"/>
      <c r="BL7" s="1089"/>
      <c r="BM7" s="1089"/>
      <c r="BN7" s="1089"/>
      <c r="BP7" s="1351">
        <v>1.0000000000000002</v>
      </c>
      <c r="BQ7" s="1352">
        <v>1040.885</v>
      </c>
    </row>
    <row r="8" spans="1:69">
      <c r="A8" s="1045">
        <v>32107</v>
      </c>
      <c r="B8" s="1059"/>
      <c r="C8" s="1060"/>
      <c r="D8" s="1061" t="s">
        <v>352</v>
      </c>
      <c r="E8" s="1062">
        <v>0</v>
      </c>
      <c r="F8" s="1063" t="s">
        <v>3550</v>
      </c>
      <c r="G8" s="1064" t="s">
        <v>430</v>
      </c>
      <c r="H8" s="1065" t="s">
        <v>352</v>
      </c>
      <c r="I8" s="1065" t="s">
        <v>352</v>
      </c>
      <c r="J8" s="1066">
        <v>0</v>
      </c>
      <c r="K8" s="1064" t="s">
        <v>605</v>
      </c>
      <c r="L8" s="1067">
        <v>0</v>
      </c>
      <c r="M8" s="1068"/>
      <c r="N8" s="1069"/>
      <c r="O8" s="1070"/>
      <c r="P8" s="1067">
        <v>1</v>
      </c>
      <c r="Q8" s="1068"/>
      <c r="R8" s="1069"/>
      <c r="S8" s="1070"/>
      <c r="T8" s="1067">
        <v>0</v>
      </c>
      <c r="U8" s="1068"/>
      <c r="V8" s="1069"/>
      <c r="W8" s="1070"/>
      <c r="X8" s="1067">
        <v>0</v>
      </c>
      <c r="Y8" s="1068"/>
      <c r="Z8" s="1069"/>
      <c r="AA8" s="1070"/>
      <c r="AB8" s="1067">
        <v>0</v>
      </c>
      <c r="AC8" s="1068"/>
      <c r="AD8" s="1069"/>
      <c r="AE8" s="1070"/>
      <c r="AF8" s="1067">
        <v>0</v>
      </c>
      <c r="AG8" s="1068"/>
      <c r="AH8" s="1069"/>
      <c r="AI8" s="1070"/>
      <c r="AJ8" s="1067">
        <v>0</v>
      </c>
      <c r="AK8" s="1068"/>
      <c r="AL8" s="1069"/>
      <c r="AM8" s="1070"/>
      <c r="AN8" s="1067">
        <v>0</v>
      </c>
      <c r="AO8" s="1068"/>
      <c r="AP8" s="1069"/>
      <c r="AQ8" s="1070"/>
      <c r="AR8" s="1356"/>
      <c r="AS8" s="1356"/>
      <c r="AT8" s="1357"/>
      <c r="AU8" s="1357"/>
      <c r="AV8" s="1356"/>
      <c r="AW8" s="1086"/>
      <c r="AX8" s="1082"/>
      <c r="AY8" s="1082"/>
      <c r="AZ8" s="1082"/>
      <c r="BA8" s="1082"/>
      <c r="BB8" s="1082"/>
      <c r="BC8" s="1082"/>
      <c r="BD8" s="1089"/>
      <c r="BE8" s="1089"/>
      <c r="BF8" s="1089"/>
      <c r="BG8" s="1089"/>
      <c r="BH8" s="1089"/>
      <c r="BI8" s="1089"/>
      <c r="BJ8" s="1089"/>
      <c r="BK8" s="1089"/>
      <c r="BL8" s="1089"/>
      <c r="BM8" s="1089"/>
      <c r="BN8" s="1089"/>
      <c r="BP8" s="1351">
        <v>0.33390487417171227</v>
      </c>
      <c r="BQ8" s="1350" t="s">
        <v>429</v>
      </c>
    </row>
    <row r="9" spans="1:69">
      <c r="A9" s="1045">
        <v>32113</v>
      </c>
      <c r="B9" s="1059"/>
      <c r="C9" s="1060"/>
      <c r="D9" s="1061" t="s">
        <v>352</v>
      </c>
      <c r="E9" s="1062">
        <v>0</v>
      </c>
      <c r="F9" s="1063" t="s">
        <v>3550</v>
      </c>
      <c r="G9" s="1064" t="s">
        <v>438</v>
      </c>
      <c r="H9" s="1065" t="s">
        <v>352</v>
      </c>
      <c r="I9" s="1065" t="s">
        <v>352</v>
      </c>
      <c r="J9" s="1066">
        <v>0</v>
      </c>
      <c r="K9" s="1064" t="s">
        <v>605</v>
      </c>
      <c r="L9" s="1067">
        <v>0</v>
      </c>
      <c r="M9" s="1068"/>
      <c r="N9" s="1069"/>
      <c r="O9" s="1070"/>
      <c r="P9" s="1067">
        <v>0</v>
      </c>
      <c r="Q9" s="1068"/>
      <c r="R9" s="1069"/>
      <c r="S9" s="1070"/>
      <c r="T9" s="1067">
        <v>1</v>
      </c>
      <c r="U9" s="1068"/>
      <c r="V9" s="1069"/>
      <c r="W9" s="1070"/>
      <c r="X9" s="1067">
        <v>0</v>
      </c>
      <c r="Y9" s="1068"/>
      <c r="Z9" s="1069"/>
      <c r="AA9" s="1070"/>
      <c r="AB9" s="1067">
        <v>0</v>
      </c>
      <c r="AC9" s="1068"/>
      <c r="AD9" s="1069"/>
      <c r="AE9" s="1070"/>
      <c r="AF9" s="1067">
        <v>0</v>
      </c>
      <c r="AG9" s="1068"/>
      <c r="AH9" s="1069"/>
      <c r="AI9" s="1070"/>
      <c r="AJ9" s="1067">
        <v>0</v>
      </c>
      <c r="AK9" s="1068"/>
      <c r="AL9" s="1069"/>
      <c r="AM9" s="1070"/>
      <c r="AN9" s="1067">
        <v>0</v>
      </c>
      <c r="AO9" s="1068"/>
      <c r="AP9" s="1069"/>
      <c r="AQ9" s="1070"/>
      <c r="AR9" s="1356"/>
      <c r="AS9" s="1356"/>
      <c r="AT9" s="1357"/>
      <c r="AU9" s="1357"/>
      <c r="AV9" s="1356"/>
      <c r="AW9" s="1086"/>
      <c r="AX9" s="1082"/>
      <c r="AY9" s="1082"/>
      <c r="AZ9" s="1082"/>
      <c r="BA9" s="1082"/>
      <c r="BB9" s="1082"/>
      <c r="BC9" s="1082"/>
      <c r="BD9" s="1089"/>
      <c r="BE9" s="1089"/>
      <c r="BF9" s="1089"/>
      <c r="BG9" s="1089"/>
      <c r="BH9" s="1089"/>
      <c r="BI9" s="1089"/>
      <c r="BJ9" s="1089"/>
      <c r="BK9" s="1089"/>
      <c r="BL9" s="1089"/>
      <c r="BM9" s="1089"/>
      <c r="BN9" s="1089"/>
      <c r="BP9" s="1351">
        <v>0.31599999999999995</v>
      </c>
      <c r="BQ9" s="1350" t="s">
        <v>152</v>
      </c>
    </row>
    <row r="10" spans="1:69">
      <c r="A10" s="1045">
        <v>32083</v>
      </c>
      <c r="B10" s="1059"/>
      <c r="C10" s="1060"/>
      <c r="D10" s="1061" t="s">
        <v>352</v>
      </c>
      <c r="E10" s="1062">
        <v>0</v>
      </c>
      <c r="F10" s="1063" t="s">
        <v>3550</v>
      </c>
      <c r="G10" s="1064" t="s">
        <v>1518</v>
      </c>
      <c r="H10" s="1065" t="s">
        <v>352</v>
      </c>
      <c r="I10" s="1065" t="s">
        <v>352</v>
      </c>
      <c r="J10" s="1066">
        <v>0</v>
      </c>
      <c r="K10" s="1064" t="s">
        <v>605</v>
      </c>
      <c r="L10" s="1067">
        <v>0</v>
      </c>
      <c r="M10" s="1068"/>
      <c r="N10" s="1069"/>
      <c r="O10" s="1070"/>
      <c r="P10" s="1067">
        <v>0</v>
      </c>
      <c r="Q10" s="1068"/>
      <c r="R10" s="1069"/>
      <c r="S10" s="1070"/>
      <c r="T10" s="1067">
        <v>0</v>
      </c>
      <c r="U10" s="1068"/>
      <c r="V10" s="1069"/>
      <c r="W10" s="1070"/>
      <c r="X10" s="1067">
        <v>1</v>
      </c>
      <c r="Y10" s="1068"/>
      <c r="Z10" s="1069"/>
      <c r="AA10" s="1070"/>
      <c r="AB10" s="1067">
        <v>0</v>
      </c>
      <c r="AC10" s="1068"/>
      <c r="AD10" s="1069"/>
      <c r="AE10" s="1070"/>
      <c r="AF10" s="1067">
        <v>0</v>
      </c>
      <c r="AG10" s="1068"/>
      <c r="AH10" s="1069"/>
      <c r="AI10" s="1070"/>
      <c r="AJ10" s="1067">
        <v>0</v>
      </c>
      <c r="AK10" s="1068"/>
      <c r="AL10" s="1069"/>
      <c r="AM10" s="1070"/>
      <c r="AN10" s="1067">
        <v>0</v>
      </c>
      <c r="AO10" s="1068"/>
      <c r="AP10" s="1069"/>
      <c r="AQ10" s="1070"/>
      <c r="AR10" s="1356"/>
      <c r="AS10" s="1356"/>
      <c r="AT10" s="1357"/>
      <c r="AU10" s="1357"/>
      <c r="AV10" s="1356"/>
      <c r="AW10" s="1086"/>
      <c r="AX10" s="1082"/>
      <c r="AY10" s="1082"/>
      <c r="AZ10" s="1082"/>
      <c r="BA10" s="1082"/>
      <c r="BB10" s="1082"/>
      <c r="BC10" s="1082"/>
      <c r="BD10" s="1089"/>
      <c r="BE10" s="1089"/>
      <c r="BF10" s="1089"/>
      <c r="BG10" s="1089"/>
      <c r="BH10" s="1089"/>
      <c r="BI10" s="1089"/>
      <c r="BJ10" s="1089"/>
      <c r="BK10" s="1089"/>
      <c r="BL10" s="1089"/>
      <c r="BM10" s="1089"/>
      <c r="BN10" s="1089"/>
      <c r="BP10" s="1351">
        <v>0</v>
      </c>
      <c r="BQ10" s="1350" t="s">
        <v>399</v>
      </c>
    </row>
    <row r="11" spans="1:69">
      <c r="A11" s="1045" t="s">
        <v>1795</v>
      </c>
      <c r="B11" s="1059"/>
      <c r="C11" s="1060"/>
      <c r="D11" s="1061" t="s">
        <v>352</v>
      </c>
      <c r="E11" s="1062">
        <v>0</v>
      </c>
      <c r="F11" s="1063" t="s">
        <v>3550</v>
      </c>
      <c r="G11" s="1064" t="s">
        <v>436</v>
      </c>
      <c r="H11" s="1065" t="s">
        <v>352</v>
      </c>
      <c r="I11" s="1065" t="s">
        <v>352</v>
      </c>
      <c r="J11" s="1066">
        <v>0</v>
      </c>
      <c r="K11" s="1064" t="s">
        <v>605</v>
      </c>
      <c r="L11" s="1067">
        <v>0</v>
      </c>
      <c r="M11" s="1068"/>
      <c r="N11" s="1069"/>
      <c r="O11" s="1070"/>
      <c r="P11" s="1067">
        <v>0</v>
      </c>
      <c r="Q11" s="1068"/>
      <c r="R11" s="1069"/>
      <c r="S11" s="1070"/>
      <c r="T11" s="1067">
        <v>0</v>
      </c>
      <c r="U11" s="1068"/>
      <c r="V11" s="1069"/>
      <c r="W11" s="1070"/>
      <c r="X11" s="1067">
        <v>0</v>
      </c>
      <c r="Y11" s="1068"/>
      <c r="Z11" s="1069"/>
      <c r="AA11" s="1070"/>
      <c r="AB11" s="1067">
        <v>1</v>
      </c>
      <c r="AC11" s="1068"/>
      <c r="AD11" s="1069"/>
      <c r="AE11" s="1070"/>
      <c r="AF11" s="1067">
        <v>0</v>
      </c>
      <c r="AG11" s="1068"/>
      <c r="AH11" s="1069"/>
      <c r="AI11" s="1070"/>
      <c r="AJ11" s="1067">
        <v>0</v>
      </c>
      <c r="AK11" s="1068"/>
      <c r="AL11" s="1069"/>
      <c r="AM11" s="1070"/>
      <c r="AN11" s="1067">
        <v>0</v>
      </c>
      <c r="AO11" s="1068"/>
      <c r="AP11" s="1069"/>
      <c r="AQ11" s="1070"/>
      <c r="AR11" s="1356"/>
      <c r="AS11" s="1356"/>
      <c r="AT11" s="1357"/>
      <c r="AU11" s="1357"/>
      <c r="AV11" s="1356"/>
      <c r="AW11" s="1086"/>
      <c r="AX11" s="1082"/>
      <c r="AY11" s="1082"/>
      <c r="AZ11" s="1082"/>
      <c r="BA11" s="1082"/>
      <c r="BB11" s="1082"/>
      <c r="BC11" s="1082"/>
      <c r="BD11" s="1089"/>
      <c r="BE11" s="1089"/>
      <c r="BF11" s="1089"/>
      <c r="BG11" s="1089"/>
      <c r="BH11" s="1089"/>
      <c r="BI11" s="1089"/>
      <c r="BJ11" s="1089"/>
      <c r="BK11" s="1089"/>
      <c r="BL11" s="1089"/>
      <c r="BM11" s="1089"/>
      <c r="BN11" s="1089"/>
    </row>
    <row r="12" spans="1:69">
      <c r="A12" s="1045" t="s">
        <v>1796</v>
      </c>
      <c r="B12" s="1059"/>
      <c r="C12" s="1060"/>
      <c r="D12" s="1061" t="s">
        <v>352</v>
      </c>
      <c r="E12" s="1062">
        <v>0</v>
      </c>
      <c r="F12" s="1063" t="s">
        <v>3550</v>
      </c>
      <c r="G12" s="1064" t="s">
        <v>808</v>
      </c>
      <c r="H12" s="1065" t="s">
        <v>352</v>
      </c>
      <c r="I12" s="1065" t="s">
        <v>352</v>
      </c>
      <c r="J12" s="1066">
        <v>0</v>
      </c>
      <c r="K12" s="1064" t="s">
        <v>605</v>
      </c>
      <c r="L12" s="1067">
        <v>0</v>
      </c>
      <c r="M12" s="1068"/>
      <c r="N12" s="1069"/>
      <c r="O12" s="1070"/>
      <c r="P12" s="1067">
        <v>0</v>
      </c>
      <c r="Q12" s="1068"/>
      <c r="R12" s="1069"/>
      <c r="S12" s="1070"/>
      <c r="T12" s="1067">
        <v>0</v>
      </c>
      <c r="U12" s="1068"/>
      <c r="V12" s="1069"/>
      <c r="W12" s="1070"/>
      <c r="X12" s="1067">
        <v>0</v>
      </c>
      <c r="Y12" s="1068"/>
      <c r="Z12" s="1069"/>
      <c r="AA12" s="1070"/>
      <c r="AB12" s="1067">
        <v>0</v>
      </c>
      <c r="AC12" s="1068"/>
      <c r="AD12" s="1069"/>
      <c r="AE12" s="1070"/>
      <c r="AF12" s="1067">
        <v>1</v>
      </c>
      <c r="AG12" s="1068"/>
      <c r="AH12" s="1069"/>
      <c r="AI12" s="1070"/>
      <c r="AJ12" s="1067">
        <v>0</v>
      </c>
      <c r="AK12" s="1068"/>
      <c r="AL12" s="1069"/>
      <c r="AM12" s="1070"/>
      <c r="AN12" s="1067">
        <v>0</v>
      </c>
      <c r="AO12" s="1068"/>
      <c r="AP12" s="1069"/>
      <c r="AQ12" s="1070"/>
      <c r="AR12" s="1356"/>
      <c r="AS12" s="1356"/>
      <c r="AT12" s="1357"/>
      <c r="AU12" s="1357"/>
      <c r="AV12" s="1356"/>
      <c r="AW12" s="1086"/>
      <c r="AX12" s="1082"/>
      <c r="AY12" s="1082"/>
      <c r="AZ12" s="1082"/>
      <c r="BA12" s="1082"/>
      <c r="BB12" s="1082"/>
      <c r="BC12" s="1082"/>
      <c r="BD12" s="1089"/>
      <c r="BE12" s="1089"/>
      <c r="BF12" s="1089"/>
      <c r="BG12" s="1089"/>
      <c r="BH12" s="1089"/>
      <c r="BI12" s="1089"/>
      <c r="BJ12" s="1089"/>
      <c r="BK12" s="1089"/>
      <c r="BL12" s="1089"/>
      <c r="BM12" s="1089"/>
      <c r="BN12" s="1089"/>
    </row>
    <row r="13" spans="1:69">
      <c r="A13" s="1045" t="s">
        <v>1797</v>
      </c>
      <c r="B13" s="1059"/>
      <c r="C13" s="1060"/>
      <c r="D13" s="1061" t="s">
        <v>352</v>
      </c>
      <c r="E13" s="1062">
        <v>0</v>
      </c>
      <c r="F13" s="1063" t="s">
        <v>3550</v>
      </c>
      <c r="G13" s="1064" t="s">
        <v>1519</v>
      </c>
      <c r="H13" s="1065" t="s">
        <v>352</v>
      </c>
      <c r="I13" s="1065" t="s">
        <v>352</v>
      </c>
      <c r="J13" s="1066">
        <v>0</v>
      </c>
      <c r="K13" s="1064" t="s">
        <v>605</v>
      </c>
      <c r="L13" s="1067">
        <v>0</v>
      </c>
      <c r="M13" s="1068"/>
      <c r="N13" s="1069"/>
      <c r="O13" s="1070"/>
      <c r="P13" s="1067">
        <v>0</v>
      </c>
      <c r="Q13" s="1068"/>
      <c r="R13" s="1069"/>
      <c r="S13" s="1070"/>
      <c r="T13" s="1067">
        <v>0</v>
      </c>
      <c r="U13" s="1068"/>
      <c r="V13" s="1069"/>
      <c r="W13" s="1070"/>
      <c r="X13" s="1067">
        <v>0</v>
      </c>
      <c r="Y13" s="1068"/>
      <c r="Z13" s="1069"/>
      <c r="AA13" s="1070"/>
      <c r="AB13" s="1067">
        <v>0</v>
      </c>
      <c r="AC13" s="1068"/>
      <c r="AD13" s="1069"/>
      <c r="AE13" s="1070"/>
      <c r="AF13" s="1067">
        <v>0</v>
      </c>
      <c r="AG13" s="1068"/>
      <c r="AH13" s="1069"/>
      <c r="AI13" s="1070"/>
      <c r="AJ13" s="1067">
        <v>1</v>
      </c>
      <c r="AK13" s="1068"/>
      <c r="AL13" s="1069"/>
      <c r="AM13" s="1070"/>
      <c r="AN13" s="1067">
        <v>0</v>
      </c>
      <c r="AO13" s="1068"/>
      <c r="AP13" s="1069"/>
      <c r="AQ13" s="1070"/>
      <c r="AR13" s="1356"/>
      <c r="AS13" s="1356"/>
      <c r="AT13" s="1357"/>
      <c r="AU13" s="1357"/>
      <c r="AV13" s="1356"/>
      <c r="AW13" s="1086"/>
      <c r="AX13" s="1082"/>
      <c r="AY13" s="1082"/>
      <c r="AZ13" s="1082"/>
      <c r="BA13" s="1082"/>
      <c r="BB13" s="1082"/>
      <c r="BC13" s="1082"/>
      <c r="BD13" s="1089"/>
      <c r="BE13" s="1089"/>
      <c r="BF13" s="1089"/>
      <c r="BG13" s="1089"/>
      <c r="BH13" s="1089"/>
      <c r="BI13" s="1089"/>
      <c r="BJ13" s="1089"/>
      <c r="BK13" s="1089"/>
      <c r="BL13" s="1089"/>
      <c r="BM13" s="1089"/>
      <c r="BN13" s="1089"/>
    </row>
    <row r="14" spans="1:69">
      <c r="A14" s="1045" t="s">
        <v>1798</v>
      </c>
      <c r="B14" s="1059"/>
      <c r="C14" s="1060"/>
      <c r="D14" s="1061" t="s">
        <v>352</v>
      </c>
      <c r="E14" s="1062">
        <v>0</v>
      </c>
      <c r="F14" s="1063" t="s">
        <v>3550</v>
      </c>
      <c r="G14" s="1064" t="s">
        <v>1520</v>
      </c>
      <c r="H14" s="1065" t="s">
        <v>352</v>
      </c>
      <c r="I14" s="1065" t="s">
        <v>352</v>
      </c>
      <c r="J14" s="1066">
        <v>0</v>
      </c>
      <c r="K14" s="1064" t="s">
        <v>605</v>
      </c>
      <c r="L14" s="1067">
        <v>0</v>
      </c>
      <c r="M14" s="1068"/>
      <c r="N14" s="1069"/>
      <c r="O14" s="1070"/>
      <c r="P14" s="1067">
        <v>0</v>
      </c>
      <c r="Q14" s="1068"/>
      <c r="R14" s="1069"/>
      <c r="S14" s="1070"/>
      <c r="T14" s="1067">
        <v>0</v>
      </c>
      <c r="U14" s="1068"/>
      <c r="V14" s="1069"/>
      <c r="W14" s="1070"/>
      <c r="X14" s="1067">
        <v>0</v>
      </c>
      <c r="Y14" s="1068"/>
      <c r="Z14" s="1069"/>
      <c r="AA14" s="1070"/>
      <c r="AB14" s="1067">
        <v>0</v>
      </c>
      <c r="AC14" s="1068"/>
      <c r="AD14" s="1069"/>
      <c r="AE14" s="1070"/>
      <c r="AF14" s="1067">
        <v>0</v>
      </c>
      <c r="AG14" s="1068"/>
      <c r="AH14" s="1069"/>
      <c r="AI14" s="1070"/>
      <c r="AJ14" s="1067">
        <v>0</v>
      </c>
      <c r="AK14" s="1068"/>
      <c r="AL14" s="1069"/>
      <c r="AM14" s="1070"/>
      <c r="AN14" s="1067">
        <v>1</v>
      </c>
      <c r="AO14" s="1068"/>
      <c r="AP14" s="1069"/>
      <c r="AQ14" s="1070"/>
      <c r="AR14" s="1356"/>
      <c r="AS14" s="1356"/>
      <c r="AT14" s="1357"/>
      <c r="AU14" s="1357"/>
      <c r="AV14" s="1356"/>
      <c r="AW14" s="1086"/>
      <c r="AX14" s="1082"/>
      <c r="AY14" s="1082"/>
      <c r="AZ14" s="1082"/>
      <c r="BA14" s="1082"/>
      <c r="BB14" s="1082"/>
      <c r="BC14" s="1082"/>
      <c r="BD14" s="1089"/>
      <c r="BE14" s="1089"/>
      <c r="BF14" s="1089"/>
      <c r="BG14" s="1089"/>
      <c r="BH14" s="1089"/>
      <c r="BI14" s="1089"/>
      <c r="BJ14" s="1089"/>
      <c r="BK14" s="1089"/>
      <c r="BL14" s="1089"/>
      <c r="BM14" s="1089"/>
      <c r="BN14" s="1089"/>
    </row>
    <row r="15" spans="1:69" outlineLevel="1">
      <c r="A15" s="1045">
        <v>1289</v>
      </c>
      <c r="B15" s="1059" t="s">
        <v>358</v>
      </c>
      <c r="C15" s="1060" t="s">
        <v>469</v>
      </c>
      <c r="D15" s="1071" t="s">
        <v>471</v>
      </c>
      <c r="E15" s="1072" t="s">
        <v>352</v>
      </c>
      <c r="F15" s="1073" t="s">
        <v>3553</v>
      </c>
      <c r="G15" s="1074" t="s">
        <v>352</v>
      </c>
      <c r="H15" s="1075" t="s">
        <v>197</v>
      </c>
      <c r="I15" s="1075" t="s">
        <v>3554</v>
      </c>
      <c r="J15" s="1076" t="s">
        <v>352</v>
      </c>
      <c r="K15" s="1074" t="s">
        <v>604</v>
      </c>
      <c r="L15" s="1077">
        <v>3.8502673796791442</v>
      </c>
      <c r="M15" s="1078">
        <v>1</v>
      </c>
      <c r="N15" s="1079">
        <v>1.0906744032152329</v>
      </c>
      <c r="O15" s="1073" t="s">
        <v>3555</v>
      </c>
      <c r="P15" s="1077">
        <v>3.8502673796791442</v>
      </c>
      <c r="Q15" s="1078">
        <v>1</v>
      </c>
      <c r="R15" s="1079">
        <v>1.0906744032152329</v>
      </c>
      <c r="S15" s="1073" t="s">
        <v>3555</v>
      </c>
      <c r="T15" s="1077">
        <v>3.8502673796791442</v>
      </c>
      <c r="U15" s="1078">
        <v>1</v>
      </c>
      <c r="V15" s="1079">
        <v>1.0906744032152329</v>
      </c>
      <c r="W15" s="1073" t="s">
        <v>3555</v>
      </c>
      <c r="X15" s="1077">
        <v>3.8502673796791442</v>
      </c>
      <c r="Y15" s="1078">
        <v>1</v>
      </c>
      <c r="Z15" s="1079">
        <v>1.0906744032152329</v>
      </c>
      <c r="AA15" s="1073" t="s">
        <v>3555</v>
      </c>
      <c r="AB15" s="1077">
        <v>3.8502673796791442</v>
      </c>
      <c r="AC15" s="1078">
        <v>1</v>
      </c>
      <c r="AD15" s="1079">
        <v>1.0906744032152329</v>
      </c>
      <c r="AE15" s="1073" t="s">
        <v>3555</v>
      </c>
      <c r="AF15" s="1077">
        <v>3.8502673796791442</v>
      </c>
      <c r="AG15" s="1078">
        <v>1</v>
      </c>
      <c r="AH15" s="1079">
        <v>1.0906744032152329</v>
      </c>
      <c r="AI15" s="1073" t="s">
        <v>3555</v>
      </c>
      <c r="AJ15" s="1077">
        <v>3.8502673796791442</v>
      </c>
      <c r="AK15" s="1078">
        <v>1</v>
      </c>
      <c r="AL15" s="1079">
        <v>1.0906744032152329</v>
      </c>
      <c r="AM15" s="1073" t="s">
        <v>3555</v>
      </c>
      <c r="AN15" s="1077">
        <v>3.8502673796791442</v>
      </c>
      <c r="AO15" s="1078">
        <v>1</v>
      </c>
      <c r="AP15" s="1079">
        <v>1.0906744032152329</v>
      </c>
      <c r="AQ15" s="1073" t="s">
        <v>3555</v>
      </c>
      <c r="AR15" s="1356"/>
      <c r="AS15" s="1356"/>
      <c r="AT15" s="1357"/>
      <c r="AU15" s="1357"/>
      <c r="AW15" s="1041" t="s">
        <v>1935</v>
      </c>
      <c r="AX15" s="1094">
        <v>2</v>
      </c>
      <c r="AY15" s="1094">
        <v>2</v>
      </c>
      <c r="AZ15" s="1094">
        <v>1</v>
      </c>
      <c r="BA15" s="1094">
        <v>1</v>
      </c>
      <c r="BB15" s="1094">
        <v>1</v>
      </c>
      <c r="BC15" s="1094">
        <v>3</v>
      </c>
      <c r="BD15" s="1089">
        <v>11</v>
      </c>
      <c r="BE15" s="1089">
        <v>1.05</v>
      </c>
      <c r="BF15" s="1093">
        <v>1.0744244531716256</v>
      </c>
      <c r="BG15" s="1093">
        <v>1.0906744032152329</v>
      </c>
      <c r="BH15" s="1093" t="s">
        <v>2963</v>
      </c>
      <c r="BI15" s="1095">
        <v>1.05</v>
      </c>
      <c r="BJ15" s="1095">
        <v>1.02</v>
      </c>
      <c r="BK15" s="1095">
        <v>1</v>
      </c>
      <c r="BL15" s="1095">
        <v>1</v>
      </c>
      <c r="BM15" s="1095">
        <v>1</v>
      </c>
      <c r="BN15" s="1095">
        <v>1.05</v>
      </c>
    </row>
    <row r="16" spans="1:69" ht="24" outlineLevel="1">
      <c r="A16" s="1045" t="s">
        <v>1917</v>
      </c>
      <c r="B16" s="1059" t="s">
        <v>468</v>
      </c>
      <c r="C16" s="1060"/>
      <c r="D16" s="1071" t="s">
        <v>470</v>
      </c>
      <c r="E16" s="1072" t="s">
        <v>352</v>
      </c>
      <c r="F16" s="1073" t="s">
        <v>2974</v>
      </c>
      <c r="G16" s="1074" t="s">
        <v>437</v>
      </c>
      <c r="H16" s="1075" t="s">
        <v>352</v>
      </c>
      <c r="I16" s="1075" t="s">
        <v>352</v>
      </c>
      <c r="J16" s="1076">
        <v>0</v>
      </c>
      <c r="K16" s="1074" t="s">
        <v>339</v>
      </c>
      <c r="L16" s="1077">
        <v>3.5264358741675336E-3</v>
      </c>
      <c r="M16" s="1078">
        <v>1</v>
      </c>
      <c r="N16" s="1079">
        <v>1.0906744032152329</v>
      </c>
      <c r="O16" s="1073" t="s">
        <v>3556</v>
      </c>
      <c r="P16" s="1077">
        <v>0</v>
      </c>
      <c r="Q16" s="1078">
        <v>1</v>
      </c>
      <c r="R16" s="1079">
        <v>1.0906744032152329</v>
      </c>
      <c r="S16" s="1073" t="s">
        <v>3556</v>
      </c>
      <c r="T16" s="1077">
        <v>0</v>
      </c>
      <c r="U16" s="1078">
        <v>1</v>
      </c>
      <c r="V16" s="1079">
        <v>1.0906744032152329</v>
      </c>
      <c r="W16" s="1073" t="s">
        <v>3556</v>
      </c>
      <c r="X16" s="1077">
        <v>0</v>
      </c>
      <c r="Y16" s="1078">
        <v>1</v>
      </c>
      <c r="Z16" s="1079">
        <v>1.0906744032152329</v>
      </c>
      <c r="AA16" s="1073" t="s">
        <v>3556</v>
      </c>
      <c r="AB16" s="1077">
        <v>0</v>
      </c>
      <c r="AC16" s="1078">
        <v>1</v>
      </c>
      <c r="AD16" s="1079">
        <v>1.0906744032152329</v>
      </c>
      <c r="AE16" s="1073" t="s">
        <v>3556</v>
      </c>
      <c r="AF16" s="1077">
        <v>0</v>
      </c>
      <c r="AG16" s="1078">
        <v>1</v>
      </c>
      <c r="AH16" s="1079">
        <v>1.0906744032152329</v>
      </c>
      <c r="AI16" s="1073" t="s">
        <v>3556</v>
      </c>
      <c r="AJ16" s="1077">
        <v>0</v>
      </c>
      <c r="AK16" s="1078">
        <v>1</v>
      </c>
      <c r="AL16" s="1079">
        <v>1.0906744032152329</v>
      </c>
      <c r="AM16" s="1073" t="s">
        <v>3556</v>
      </c>
      <c r="AN16" s="1077">
        <v>0</v>
      </c>
      <c r="AO16" s="1078">
        <v>1</v>
      </c>
      <c r="AP16" s="1079">
        <v>1.0906744032152329</v>
      </c>
      <c r="AQ16" s="1073" t="s">
        <v>3556</v>
      </c>
      <c r="AR16" s="1356"/>
      <c r="AS16" s="1356"/>
      <c r="AT16" s="1357"/>
      <c r="AU16" s="1357"/>
      <c r="AW16" s="1041" t="s">
        <v>15</v>
      </c>
      <c r="AX16" s="1094">
        <v>2</v>
      </c>
      <c r="AY16" s="1094">
        <v>2</v>
      </c>
      <c r="AZ16" s="1094">
        <v>1</v>
      </c>
      <c r="BA16" s="1094">
        <v>1</v>
      </c>
      <c r="BB16" s="1094">
        <v>1</v>
      </c>
      <c r="BC16" s="1094">
        <v>3</v>
      </c>
      <c r="BD16" s="1089">
        <v>3</v>
      </c>
      <c r="BE16" s="1089">
        <v>1.05</v>
      </c>
      <c r="BF16" s="1093">
        <v>1.0744244531716256</v>
      </c>
      <c r="BG16" s="1093">
        <v>1.0906744032152329</v>
      </c>
      <c r="BH16" s="1093" t="s">
        <v>2963</v>
      </c>
      <c r="BI16" s="1095">
        <v>1.05</v>
      </c>
      <c r="BJ16" s="1095">
        <v>1.02</v>
      </c>
      <c r="BK16" s="1095">
        <v>1</v>
      </c>
      <c r="BL16" s="1095">
        <v>1</v>
      </c>
      <c r="BM16" s="1095">
        <v>1</v>
      </c>
      <c r="BN16" s="1095">
        <v>1.05</v>
      </c>
    </row>
    <row r="17" spans="1:69" ht="24" outlineLevel="1">
      <c r="A17" s="1045" t="s">
        <v>1918</v>
      </c>
      <c r="B17" s="1059"/>
      <c r="C17" s="1060"/>
      <c r="D17" s="1071" t="s">
        <v>470</v>
      </c>
      <c r="E17" s="1072" t="s">
        <v>352</v>
      </c>
      <c r="F17" s="1073" t="s">
        <v>2974</v>
      </c>
      <c r="G17" s="1074" t="s">
        <v>430</v>
      </c>
      <c r="H17" s="1075" t="s">
        <v>352</v>
      </c>
      <c r="I17" s="1075" t="s">
        <v>352</v>
      </c>
      <c r="J17" s="1076">
        <v>0</v>
      </c>
      <c r="K17" s="1074" t="s">
        <v>339</v>
      </c>
      <c r="L17" s="1077">
        <v>0</v>
      </c>
      <c r="M17" s="1078">
        <v>1</v>
      </c>
      <c r="N17" s="1079">
        <v>1.0906744032152329</v>
      </c>
      <c r="O17" s="1073" t="s">
        <v>3556</v>
      </c>
      <c r="P17" s="1077">
        <v>2.9008754820716584E-3</v>
      </c>
      <c r="Q17" s="1078">
        <v>1</v>
      </c>
      <c r="R17" s="1079">
        <v>1.0906744032152329</v>
      </c>
      <c r="S17" s="1073" t="s">
        <v>3556</v>
      </c>
      <c r="T17" s="1077">
        <v>0</v>
      </c>
      <c r="U17" s="1078">
        <v>1</v>
      </c>
      <c r="V17" s="1079">
        <v>1.0906744032152329</v>
      </c>
      <c r="W17" s="1073" t="s">
        <v>3556</v>
      </c>
      <c r="X17" s="1077">
        <v>0</v>
      </c>
      <c r="Y17" s="1078">
        <v>1</v>
      </c>
      <c r="Z17" s="1079">
        <v>1.0906744032152329</v>
      </c>
      <c r="AA17" s="1073" t="s">
        <v>3556</v>
      </c>
      <c r="AB17" s="1077">
        <v>0</v>
      </c>
      <c r="AC17" s="1078">
        <v>1</v>
      </c>
      <c r="AD17" s="1079">
        <v>1.0906744032152329</v>
      </c>
      <c r="AE17" s="1073" t="s">
        <v>3556</v>
      </c>
      <c r="AF17" s="1077">
        <v>0</v>
      </c>
      <c r="AG17" s="1078">
        <v>1</v>
      </c>
      <c r="AH17" s="1079">
        <v>1.0906744032152329</v>
      </c>
      <c r="AI17" s="1073" t="s">
        <v>3556</v>
      </c>
      <c r="AJ17" s="1077">
        <v>0</v>
      </c>
      <c r="AK17" s="1078">
        <v>1</v>
      </c>
      <c r="AL17" s="1079">
        <v>1.0906744032152329</v>
      </c>
      <c r="AM17" s="1073" t="s">
        <v>3556</v>
      </c>
      <c r="AN17" s="1077">
        <v>0</v>
      </c>
      <c r="AO17" s="1078">
        <v>1</v>
      </c>
      <c r="AP17" s="1079">
        <v>1.0906744032152329</v>
      </c>
      <c r="AQ17" s="1073" t="s">
        <v>3556</v>
      </c>
      <c r="AR17" s="1356"/>
      <c r="AS17" s="1356"/>
      <c r="AT17" s="1357"/>
      <c r="AU17" s="1357"/>
      <c r="AW17" s="1041" t="s">
        <v>15</v>
      </c>
      <c r="AX17" s="1094">
        <v>2</v>
      </c>
      <c r="AY17" s="1094">
        <v>2</v>
      </c>
      <c r="AZ17" s="1094">
        <v>1</v>
      </c>
      <c r="BA17" s="1094">
        <v>1</v>
      </c>
      <c r="BB17" s="1094">
        <v>1</v>
      </c>
      <c r="BC17" s="1094">
        <v>3</v>
      </c>
      <c r="BD17" s="1089">
        <v>3</v>
      </c>
      <c r="BE17" s="1089">
        <v>1.05</v>
      </c>
      <c r="BF17" s="1093">
        <v>1.0744244531716256</v>
      </c>
      <c r="BG17" s="1093">
        <v>1.0906744032152329</v>
      </c>
      <c r="BH17" s="1093" t="s">
        <v>2963</v>
      </c>
      <c r="BI17" s="1095">
        <v>1.05</v>
      </c>
      <c r="BJ17" s="1095">
        <v>1.02</v>
      </c>
      <c r="BK17" s="1095">
        <v>1</v>
      </c>
      <c r="BL17" s="1095">
        <v>1</v>
      </c>
      <c r="BM17" s="1095">
        <v>1</v>
      </c>
      <c r="BN17" s="1095">
        <v>1.05</v>
      </c>
    </row>
    <row r="18" spans="1:69" ht="24" outlineLevel="1">
      <c r="A18" s="1045" t="s">
        <v>1919</v>
      </c>
      <c r="B18" s="1059"/>
      <c r="C18" s="1060"/>
      <c r="D18" s="1071" t="s">
        <v>470</v>
      </c>
      <c r="E18" s="1072" t="s">
        <v>352</v>
      </c>
      <c r="F18" s="1073" t="s">
        <v>2974</v>
      </c>
      <c r="G18" s="1074" t="s">
        <v>438</v>
      </c>
      <c r="H18" s="1075" t="s">
        <v>352</v>
      </c>
      <c r="I18" s="1075" t="s">
        <v>352</v>
      </c>
      <c r="J18" s="1076">
        <v>0</v>
      </c>
      <c r="K18" s="1074" t="s">
        <v>339</v>
      </c>
      <c r="L18" s="1077">
        <v>0</v>
      </c>
      <c r="M18" s="1078">
        <v>1</v>
      </c>
      <c r="N18" s="1079">
        <v>1.0906744032152329</v>
      </c>
      <c r="O18" s="1073" t="s">
        <v>3556</v>
      </c>
      <c r="P18" s="1077">
        <v>0</v>
      </c>
      <c r="Q18" s="1078">
        <v>1</v>
      </c>
      <c r="R18" s="1079">
        <v>1.0906744032152329</v>
      </c>
      <c r="S18" s="1073" t="s">
        <v>3556</v>
      </c>
      <c r="T18" s="1077">
        <v>3.0486573404609114E-3</v>
      </c>
      <c r="U18" s="1078">
        <v>1</v>
      </c>
      <c r="V18" s="1079">
        <v>1.0906744032152329</v>
      </c>
      <c r="W18" s="1073" t="s">
        <v>3556</v>
      </c>
      <c r="X18" s="1077">
        <v>0</v>
      </c>
      <c r="Y18" s="1078">
        <v>1</v>
      </c>
      <c r="Z18" s="1079">
        <v>1.0906744032152329</v>
      </c>
      <c r="AA18" s="1073" t="s">
        <v>3556</v>
      </c>
      <c r="AB18" s="1077">
        <v>0</v>
      </c>
      <c r="AC18" s="1078">
        <v>1</v>
      </c>
      <c r="AD18" s="1079">
        <v>1.0906744032152329</v>
      </c>
      <c r="AE18" s="1073" t="s">
        <v>3556</v>
      </c>
      <c r="AF18" s="1077">
        <v>0</v>
      </c>
      <c r="AG18" s="1078">
        <v>1</v>
      </c>
      <c r="AH18" s="1079">
        <v>1.0906744032152329</v>
      </c>
      <c r="AI18" s="1073" t="s">
        <v>3556</v>
      </c>
      <c r="AJ18" s="1077">
        <v>0</v>
      </c>
      <c r="AK18" s="1078">
        <v>1</v>
      </c>
      <c r="AL18" s="1079">
        <v>1.0906744032152329</v>
      </c>
      <c r="AM18" s="1073" t="s">
        <v>3556</v>
      </c>
      <c r="AN18" s="1077">
        <v>0</v>
      </c>
      <c r="AO18" s="1078">
        <v>1</v>
      </c>
      <c r="AP18" s="1079">
        <v>1.0906744032152329</v>
      </c>
      <c r="AQ18" s="1073" t="s">
        <v>3556</v>
      </c>
      <c r="AR18" s="1356"/>
      <c r="AS18" s="1356"/>
      <c r="AT18" s="1357"/>
      <c r="AU18" s="1357"/>
      <c r="AW18" s="1041" t="s">
        <v>15</v>
      </c>
      <c r="AX18" s="1094">
        <v>2</v>
      </c>
      <c r="AY18" s="1094">
        <v>2</v>
      </c>
      <c r="AZ18" s="1094">
        <v>1</v>
      </c>
      <c r="BA18" s="1094">
        <v>1</v>
      </c>
      <c r="BB18" s="1094">
        <v>1</v>
      </c>
      <c r="BC18" s="1094">
        <v>3</v>
      </c>
      <c r="BD18" s="1089">
        <v>3</v>
      </c>
      <c r="BE18" s="1089">
        <v>1.05</v>
      </c>
      <c r="BF18" s="1093">
        <v>1.0744244531716256</v>
      </c>
      <c r="BG18" s="1093">
        <v>1.0906744032152329</v>
      </c>
      <c r="BH18" s="1093" t="s">
        <v>2963</v>
      </c>
      <c r="BI18" s="1095">
        <v>1.05</v>
      </c>
      <c r="BJ18" s="1095">
        <v>1.02</v>
      </c>
      <c r="BK18" s="1095">
        <v>1</v>
      </c>
      <c r="BL18" s="1095">
        <v>1</v>
      </c>
      <c r="BM18" s="1095">
        <v>1</v>
      </c>
      <c r="BN18" s="1095">
        <v>1.05</v>
      </c>
    </row>
    <row r="19" spans="1:69" ht="24" outlineLevel="1">
      <c r="A19" s="1045" t="s">
        <v>1920</v>
      </c>
      <c r="B19" s="1059"/>
      <c r="C19" s="1060"/>
      <c r="D19" s="1071" t="s">
        <v>470</v>
      </c>
      <c r="E19" s="1072" t="s">
        <v>352</v>
      </c>
      <c r="F19" s="1073" t="s">
        <v>2974</v>
      </c>
      <c r="G19" s="1074" t="s">
        <v>1518</v>
      </c>
      <c r="H19" s="1075" t="s">
        <v>352</v>
      </c>
      <c r="I19" s="1075" t="s">
        <v>352</v>
      </c>
      <c r="J19" s="1076">
        <v>0</v>
      </c>
      <c r="K19" s="1074" t="s">
        <v>339</v>
      </c>
      <c r="L19" s="1077">
        <v>0</v>
      </c>
      <c r="M19" s="1078">
        <v>1</v>
      </c>
      <c r="N19" s="1079">
        <v>1.0906744032152329</v>
      </c>
      <c r="O19" s="1073" t="s">
        <v>3556</v>
      </c>
      <c r="P19" s="1077">
        <v>0</v>
      </c>
      <c r="Q19" s="1078">
        <v>1</v>
      </c>
      <c r="R19" s="1079">
        <v>1.0906744032152329</v>
      </c>
      <c r="S19" s="1073" t="s">
        <v>3556</v>
      </c>
      <c r="T19" s="1077">
        <v>0</v>
      </c>
      <c r="U19" s="1078">
        <v>1</v>
      </c>
      <c r="V19" s="1079">
        <v>1.0906744032152329</v>
      </c>
      <c r="W19" s="1073" t="s">
        <v>3556</v>
      </c>
      <c r="X19" s="1077">
        <v>2.8992554657421721E-3</v>
      </c>
      <c r="Y19" s="1078">
        <v>1</v>
      </c>
      <c r="Z19" s="1079">
        <v>1.0906744032152329</v>
      </c>
      <c r="AA19" s="1073" t="s">
        <v>3556</v>
      </c>
      <c r="AB19" s="1077">
        <v>0</v>
      </c>
      <c r="AC19" s="1078">
        <v>1</v>
      </c>
      <c r="AD19" s="1079">
        <v>1.0906744032152329</v>
      </c>
      <c r="AE19" s="1073" t="s">
        <v>3556</v>
      </c>
      <c r="AF19" s="1077">
        <v>0</v>
      </c>
      <c r="AG19" s="1078">
        <v>1</v>
      </c>
      <c r="AH19" s="1079">
        <v>1.0906744032152329</v>
      </c>
      <c r="AI19" s="1073" t="s">
        <v>3556</v>
      </c>
      <c r="AJ19" s="1077">
        <v>0</v>
      </c>
      <c r="AK19" s="1078">
        <v>1</v>
      </c>
      <c r="AL19" s="1079">
        <v>1.0906744032152329</v>
      </c>
      <c r="AM19" s="1073" t="s">
        <v>3556</v>
      </c>
      <c r="AN19" s="1077">
        <v>0</v>
      </c>
      <c r="AO19" s="1078">
        <v>1</v>
      </c>
      <c r="AP19" s="1079">
        <v>1.0906744032152329</v>
      </c>
      <c r="AQ19" s="1073" t="s">
        <v>3556</v>
      </c>
      <c r="AR19" s="1356"/>
      <c r="AS19" s="1356"/>
      <c r="AT19" s="1357"/>
      <c r="AU19" s="1357"/>
      <c r="AW19" s="1041" t="s">
        <v>15</v>
      </c>
      <c r="AX19" s="1094">
        <v>2</v>
      </c>
      <c r="AY19" s="1094">
        <v>2</v>
      </c>
      <c r="AZ19" s="1094">
        <v>1</v>
      </c>
      <c r="BA19" s="1094">
        <v>1</v>
      </c>
      <c r="BB19" s="1094">
        <v>1</v>
      </c>
      <c r="BC19" s="1094">
        <v>3</v>
      </c>
      <c r="BD19" s="1089">
        <v>3</v>
      </c>
      <c r="BE19" s="1089">
        <v>1.05</v>
      </c>
      <c r="BF19" s="1093">
        <v>1.0744244531716256</v>
      </c>
      <c r="BG19" s="1093">
        <v>1.0906744032152329</v>
      </c>
      <c r="BH19" s="1093" t="s">
        <v>2963</v>
      </c>
      <c r="BI19" s="1095">
        <v>1.05</v>
      </c>
      <c r="BJ19" s="1095">
        <v>1.02</v>
      </c>
      <c r="BK19" s="1095">
        <v>1</v>
      </c>
      <c r="BL19" s="1095">
        <v>1</v>
      </c>
      <c r="BM19" s="1095">
        <v>1</v>
      </c>
      <c r="BN19" s="1095">
        <v>1.05</v>
      </c>
    </row>
    <row r="20" spans="1:69" ht="24" outlineLevel="1">
      <c r="A20" s="1045" t="s">
        <v>1921</v>
      </c>
      <c r="B20" s="1059"/>
      <c r="C20" s="1060"/>
      <c r="D20" s="1071" t="s">
        <v>470</v>
      </c>
      <c r="E20" s="1072" t="s">
        <v>352</v>
      </c>
      <c r="F20" s="1073" t="s">
        <v>2974</v>
      </c>
      <c r="G20" s="1074" t="s">
        <v>1099</v>
      </c>
      <c r="H20" s="1075" t="s">
        <v>352</v>
      </c>
      <c r="I20" s="1075" t="s">
        <v>352</v>
      </c>
      <c r="J20" s="1076">
        <v>0</v>
      </c>
      <c r="K20" s="1074" t="s">
        <v>339</v>
      </c>
      <c r="L20" s="1077">
        <v>0</v>
      </c>
      <c r="M20" s="1078">
        <v>1</v>
      </c>
      <c r="N20" s="1079">
        <v>1.0906744032152329</v>
      </c>
      <c r="O20" s="1073" t="s">
        <v>3556</v>
      </c>
      <c r="P20" s="1077">
        <v>0</v>
      </c>
      <c r="Q20" s="1078">
        <v>1</v>
      </c>
      <c r="R20" s="1079">
        <v>1.0906744032152329</v>
      </c>
      <c r="S20" s="1073" t="s">
        <v>3556</v>
      </c>
      <c r="T20" s="1077">
        <v>0</v>
      </c>
      <c r="U20" s="1078">
        <v>1</v>
      </c>
      <c r="V20" s="1079">
        <v>1.0906744032152329</v>
      </c>
      <c r="W20" s="1073" t="s">
        <v>3556</v>
      </c>
      <c r="X20" s="1077">
        <v>0</v>
      </c>
      <c r="Y20" s="1078">
        <v>1</v>
      </c>
      <c r="Z20" s="1079">
        <v>1.0906744032152329</v>
      </c>
      <c r="AA20" s="1073" t="s">
        <v>3556</v>
      </c>
      <c r="AB20" s="1077">
        <v>0</v>
      </c>
      <c r="AC20" s="1078">
        <v>1</v>
      </c>
      <c r="AD20" s="1079">
        <v>1.0906744032152329</v>
      </c>
      <c r="AE20" s="1073" t="s">
        <v>3556</v>
      </c>
      <c r="AF20" s="1077">
        <v>0</v>
      </c>
      <c r="AG20" s="1078">
        <v>1</v>
      </c>
      <c r="AH20" s="1079">
        <v>1.0906744032152329</v>
      </c>
      <c r="AI20" s="1073" t="s">
        <v>3556</v>
      </c>
      <c r="AJ20" s="1077">
        <v>0</v>
      </c>
      <c r="AK20" s="1078">
        <v>1</v>
      </c>
      <c r="AL20" s="1079">
        <v>1.0906744032152329</v>
      </c>
      <c r="AM20" s="1073" t="s">
        <v>3556</v>
      </c>
      <c r="AN20" s="1077">
        <v>0</v>
      </c>
      <c r="AO20" s="1078">
        <v>1</v>
      </c>
      <c r="AP20" s="1079">
        <v>1.0906744032152329</v>
      </c>
      <c r="AQ20" s="1073" t="s">
        <v>3556</v>
      </c>
      <c r="AR20" s="1356"/>
      <c r="AS20" s="1356"/>
      <c r="AT20" s="1357"/>
      <c r="AU20" s="1357"/>
      <c r="AW20" s="1041" t="s">
        <v>15</v>
      </c>
      <c r="AX20" s="1094">
        <v>2</v>
      </c>
      <c r="AY20" s="1094">
        <v>2</v>
      </c>
      <c r="AZ20" s="1094">
        <v>1</v>
      </c>
      <c r="BA20" s="1094">
        <v>1</v>
      </c>
      <c r="BB20" s="1094">
        <v>1</v>
      </c>
      <c r="BC20" s="1094">
        <v>3</v>
      </c>
      <c r="BD20" s="1089">
        <v>3</v>
      </c>
      <c r="BE20" s="1089">
        <v>1.05</v>
      </c>
      <c r="BF20" s="1093">
        <v>1.0744244531716256</v>
      </c>
      <c r="BG20" s="1093">
        <v>1.0906744032152329</v>
      </c>
      <c r="BH20" s="1093" t="s">
        <v>2963</v>
      </c>
      <c r="BI20" s="1095">
        <v>1.05</v>
      </c>
      <c r="BJ20" s="1095">
        <v>1.02</v>
      </c>
      <c r="BK20" s="1095">
        <v>1</v>
      </c>
      <c r="BL20" s="1095">
        <v>1</v>
      </c>
      <c r="BM20" s="1095">
        <v>1</v>
      </c>
      <c r="BN20" s="1095">
        <v>1.05</v>
      </c>
    </row>
    <row r="21" spans="1:69" ht="24" outlineLevel="1">
      <c r="A21" s="1045" t="s">
        <v>1922</v>
      </c>
      <c r="B21" s="1059"/>
      <c r="C21" s="1060"/>
      <c r="D21" s="1071" t="s">
        <v>470</v>
      </c>
      <c r="E21" s="1072" t="s">
        <v>352</v>
      </c>
      <c r="F21" s="1073" t="s">
        <v>2974</v>
      </c>
      <c r="G21" s="1074" t="s">
        <v>436</v>
      </c>
      <c r="H21" s="1075" t="s">
        <v>352</v>
      </c>
      <c r="I21" s="1075" t="s">
        <v>352</v>
      </c>
      <c r="J21" s="1076">
        <v>0</v>
      </c>
      <c r="K21" s="1074" t="s">
        <v>339</v>
      </c>
      <c r="L21" s="1077">
        <v>0</v>
      </c>
      <c r="M21" s="1078">
        <v>1</v>
      </c>
      <c r="N21" s="1079">
        <v>1.0906744032152329</v>
      </c>
      <c r="O21" s="1073" t="s">
        <v>3556</v>
      </c>
      <c r="P21" s="1077">
        <v>0</v>
      </c>
      <c r="Q21" s="1078">
        <v>1</v>
      </c>
      <c r="R21" s="1079">
        <v>1.0906744032152329</v>
      </c>
      <c r="S21" s="1073" t="s">
        <v>3556</v>
      </c>
      <c r="T21" s="1077">
        <v>0</v>
      </c>
      <c r="U21" s="1078">
        <v>1</v>
      </c>
      <c r="V21" s="1079">
        <v>1.0906744032152329</v>
      </c>
      <c r="W21" s="1073" t="s">
        <v>3556</v>
      </c>
      <c r="X21" s="1077">
        <v>0</v>
      </c>
      <c r="Y21" s="1078">
        <v>1</v>
      </c>
      <c r="Z21" s="1079">
        <v>1.0906744032152329</v>
      </c>
      <c r="AA21" s="1073" t="s">
        <v>3556</v>
      </c>
      <c r="AB21" s="1077">
        <v>2.0720716525810959E-3</v>
      </c>
      <c r="AC21" s="1078">
        <v>1</v>
      </c>
      <c r="AD21" s="1079">
        <v>1.0906744032152329</v>
      </c>
      <c r="AE21" s="1073" t="s">
        <v>3556</v>
      </c>
      <c r="AF21" s="1077">
        <v>0</v>
      </c>
      <c r="AG21" s="1078">
        <v>1</v>
      </c>
      <c r="AH21" s="1079">
        <v>1.0906744032152329</v>
      </c>
      <c r="AI21" s="1073" t="s">
        <v>3556</v>
      </c>
      <c r="AJ21" s="1077">
        <v>0</v>
      </c>
      <c r="AK21" s="1078">
        <v>1</v>
      </c>
      <c r="AL21" s="1079">
        <v>1.0906744032152329</v>
      </c>
      <c r="AM21" s="1073" t="s">
        <v>3556</v>
      </c>
      <c r="AN21" s="1077">
        <v>0</v>
      </c>
      <c r="AO21" s="1078">
        <v>1</v>
      </c>
      <c r="AP21" s="1079">
        <v>1.0906744032152329</v>
      </c>
      <c r="AQ21" s="1073" t="s">
        <v>3556</v>
      </c>
      <c r="AR21" s="1356"/>
      <c r="AS21" s="1356"/>
      <c r="AT21" s="1357"/>
      <c r="AU21" s="1357"/>
      <c r="AW21" s="1041" t="s">
        <v>15</v>
      </c>
      <c r="AX21" s="1094">
        <v>2</v>
      </c>
      <c r="AY21" s="1094">
        <v>2</v>
      </c>
      <c r="AZ21" s="1094">
        <v>1</v>
      </c>
      <c r="BA21" s="1094">
        <v>1</v>
      </c>
      <c r="BB21" s="1094">
        <v>1</v>
      </c>
      <c r="BC21" s="1094">
        <v>3</v>
      </c>
      <c r="BD21" s="1089">
        <v>3</v>
      </c>
      <c r="BE21" s="1089">
        <v>1.05</v>
      </c>
      <c r="BF21" s="1093">
        <v>1.0744244531716256</v>
      </c>
      <c r="BG21" s="1093">
        <v>1.0906744032152329</v>
      </c>
      <c r="BH21" s="1093" t="s">
        <v>2963</v>
      </c>
      <c r="BI21" s="1095">
        <v>1.05</v>
      </c>
      <c r="BJ21" s="1095">
        <v>1.02</v>
      </c>
      <c r="BK21" s="1095">
        <v>1</v>
      </c>
      <c r="BL21" s="1095">
        <v>1</v>
      </c>
      <c r="BM21" s="1095">
        <v>1</v>
      </c>
      <c r="BN21" s="1095">
        <v>1.05</v>
      </c>
    </row>
    <row r="22" spans="1:69" ht="24" outlineLevel="1">
      <c r="A22" s="1045" t="s">
        <v>1923</v>
      </c>
      <c r="B22" s="1059"/>
      <c r="C22" s="1060"/>
      <c r="D22" s="1071" t="s">
        <v>470</v>
      </c>
      <c r="E22" s="1072" t="s">
        <v>352</v>
      </c>
      <c r="F22" s="1073" t="s">
        <v>2974</v>
      </c>
      <c r="G22" s="1074" t="s">
        <v>808</v>
      </c>
      <c r="H22" s="1075" t="s">
        <v>352</v>
      </c>
      <c r="I22" s="1075" t="s">
        <v>352</v>
      </c>
      <c r="J22" s="1076">
        <v>0</v>
      </c>
      <c r="K22" s="1074" t="s">
        <v>339</v>
      </c>
      <c r="L22" s="1077">
        <v>0</v>
      </c>
      <c r="M22" s="1078">
        <v>1</v>
      </c>
      <c r="N22" s="1079">
        <v>1.0906744032152329</v>
      </c>
      <c r="O22" s="1073" t="s">
        <v>3556</v>
      </c>
      <c r="P22" s="1077">
        <v>0</v>
      </c>
      <c r="Q22" s="1078">
        <v>1</v>
      </c>
      <c r="R22" s="1079">
        <v>1.0906744032152329</v>
      </c>
      <c r="S22" s="1073" t="s">
        <v>3556</v>
      </c>
      <c r="T22" s="1077">
        <v>0</v>
      </c>
      <c r="U22" s="1078">
        <v>1</v>
      </c>
      <c r="V22" s="1079">
        <v>1.0906744032152329</v>
      </c>
      <c r="W22" s="1073" t="s">
        <v>3556</v>
      </c>
      <c r="X22" s="1077">
        <v>0</v>
      </c>
      <c r="Y22" s="1078">
        <v>1</v>
      </c>
      <c r="Z22" s="1079">
        <v>1.0906744032152329</v>
      </c>
      <c r="AA22" s="1073" t="s">
        <v>3556</v>
      </c>
      <c r="AB22" s="1077">
        <v>0</v>
      </c>
      <c r="AC22" s="1078">
        <v>1</v>
      </c>
      <c r="AD22" s="1079">
        <v>1.0906744032152329</v>
      </c>
      <c r="AE22" s="1073" t="s">
        <v>3556</v>
      </c>
      <c r="AF22" s="1077">
        <v>2.6333662442684265E-3</v>
      </c>
      <c r="AG22" s="1078">
        <v>1</v>
      </c>
      <c r="AH22" s="1079">
        <v>1.0906744032152329</v>
      </c>
      <c r="AI22" s="1073" t="s">
        <v>3556</v>
      </c>
      <c r="AJ22" s="1077">
        <v>0</v>
      </c>
      <c r="AK22" s="1078">
        <v>1</v>
      </c>
      <c r="AL22" s="1079">
        <v>1.0906744032152329</v>
      </c>
      <c r="AM22" s="1073" t="s">
        <v>3556</v>
      </c>
      <c r="AN22" s="1077">
        <v>0</v>
      </c>
      <c r="AO22" s="1078">
        <v>1</v>
      </c>
      <c r="AP22" s="1079">
        <v>1.0906744032152329</v>
      </c>
      <c r="AQ22" s="1073" t="s">
        <v>3556</v>
      </c>
      <c r="AR22" s="1356"/>
      <c r="AS22" s="1356"/>
      <c r="AT22" s="1357"/>
      <c r="AU22" s="1357"/>
      <c r="AW22" s="1041" t="s">
        <v>15</v>
      </c>
      <c r="AX22" s="1094">
        <v>2</v>
      </c>
      <c r="AY22" s="1094">
        <v>2</v>
      </c>
      <c r="AZ22" s="1094">
        <v>1</v>
      </c>
      <c r="BA22" s="1094">
        <v>1</v>
      </c>
      <c r="BB22" s="1094">
        <v>1</v>
      </c>
      <c r="BC22" s="1094">
        <v>3</v>
      </c>
      <c r="BD22" s="1089">
        <v>3</v>
      </c>
      <c r="BE22" s="1089">
        <v>1.05</v>
      </c>
      <c r="BF22" s="1093">
        <v>1.0744244531716256</v>
      </c>
      <c r="BG22" s="1093">
        <v>1.0906744032152329</v>
      </c>
      <c r="BH22" s="1093" t="s">
        <v>2963</v>
      </c>
      <c r="BI22" s="1095">
        <v>1.05</v>
      </c>
      <c r="BJ22" s="1095">
        <v>1.02</v>
      </c>
      <c r="BK22" s="1095">
        <v>1</v>
      </c>
      <c r="BL22" s="1095">
        <v>1</v>
      </c>
      <c r="BM22" s="1095">
        <v>1</v>
      </c>
      <c r="BN22" s="1095">
        <v>1.05</v>
      </c>
    </row>
    <row r="23" spans="1:69" ht="24" outlineLevel="1">
      <c r="A23" s="1045" t="s">
        <v>1924</v>
      </c>
      <c r="B23" s="1059"/>
      <c r="C23" s="1060"/>
      <c r="D23" s="1071" t="s">
        <v>470</v>
      </c>
      <c r="E23" s="1072" t="s">
        <v>352</v>
      </c>
      <c r="F23" s="1073" t="s">
        <v>2974</v>
      </c>
      <c r="G23" s="1074" t="s">
        <v>1519</v>
      </c>
      <c r="H23" s="1075" t="s">
        <v>352</v>
      </c>
      <c r="I23" s="1075" t="s">
        <v>352</v>
      </c>
      <c r="J23" s="1076">
        <v>0</v>
      </c>
      <c r="K23" s="1074" t="s">
        <v>339</v>
      </c>
      <c r="L23" s="1077">
        <v>0</v>
      </c>
      <c r="M23" s="1078">
        <v>1</v>
      </c>
      <c r="N23" s="1079">
        <v>1.0906744032152329</v>
      </c>
      <c r="O23" s="1073" t="s">
        <v>3556</v>
      </c>
      <c r="P23" s="1077">
        <v>0</v>
      </c>
      <c r="Q23" s="1078">
        <v>1</v>
      </c>
      <c r="R23" s="1079">
        <v>1.0906744032152329</v>
      </c>
      <c r="S23" s="1073" t="s">
        <v>3556</v>
      </c>
      <c r="T23" s="1077">
        <v>0</v>
      </c>
      <c r="U23" s="1078">
        <v>1</v>
      </c>
      <c r="V23" s="1079">
        <v>1.0906744032152329</v>
      </c>
      <c r="W23" s="1073" t="s">
        <v>3556</v>
      </c>
      <c r="X23" s="1077">
        <v>0</v>
      </c>
      <c r="Y23" s="1078">
        <v>1</v>
      </c>
      <c r="Z23" s="1079">
        <v>1.0906744032152329</v>
      </c>
      <c r="AA23" s="1073" t="s">
        <v>3556</v>
      </c>
      <c r="AB23" s="1077">
        <v>0</v>
      </c>
      <c r="AC23" s="1078">
        <v>1</v>
      </c>
      <c r="AD23" s="1079">
        <v>1.0906744032152329</v>
      </c>
      <c r="AE23" s="1073" t="s">
        <v>3556</v>
      </c>
      <c r="AF23" s="1077">
        <v>0</v>
      </c>
      <c r="AG23" s="1078">
        <v>1</v>
      </c>
      <c r="AH23" s="1079">
        <v>1.0906744032152329</v>
      </c>
      <c r="AI23" s="1073" t="s">
        <v>3556</v>
      </c>
      <c r="AJ23" s="1077">
        <v>2.1143555380825308E-3</v>
      </c>
      <c r="AK23" s="1078">
        <v>1</v>
      </c>
      <c r="AL23" s="1079">
        <v>1.0906744032152329</v>
      </c>
      <c r="AM23" s="1073" t="s">
        <v>3556</v>
      </c>
      <c r="AN23" s="1077">
        <v>0</v>
      </c>
      <c r="AO23" s="1078">
        <v>1</v>
      </c>
      <c r="AP23" s="1079">
        <v>1.0906744032152329</v>
      </c>
      <c r="AQ23" s="1073" t="s">
        <v>3556</v>
      </c>
      <c r="AR23" s="1356"/>
      <c r="AS23" s="1356"/>
      <c r="AT23" s="1357"/>
      <c r="AU23" s="1357"/>
      <c r="AW23" s="1041" t="s">
        <v>15</v>
      </c>
      <c r="AX23" s="1094">
        <v>2</v>
      </c>
      <c r="AY23" s="1094">
        <v>2</v>
      </c>
      <c r="AZ23" s="1094">
        <v>1</v>
      </c>
      <c r="BA23" s="1094">
        <v>1</v>
      </c>
      <c r="BB23" s="1094">
        <v>1</v>
      </c>
      <c r="BC23" s="1094">
        <v>3</v>
      </c>
      <c r="BD23" s="1089">
        <v>3</v>
      </c>
      <c r="BE23" s="1089">
        <v>1.05</v>
      </c>
      <c r="BF23" s="1093">
        <v>1.0744244531716256</v>
      </c>
      <c r="BG23" s="1093">
        <v>1.0906744032152329</v>
      </c>
      <c r="BH23" s="1093" t="s">
        <v>2963</v>
      </c>
      <c r="BI23" s="1095">
        <v>1.05</v>
      </c>
      <c r="BJ23" s="1095">
        <v>1.02</v>
      </c>
      <c r="BK23" s="1095">
        <v>1</v>
      </c>
      <c r="BL23" s="1095">
        <v>1</v>
      </c>
      <c r="BM23" s="1095">
        <v>1</v>
      </c>
      <c r="BN23" s="1095">
        <v>1.05</v>
      </c>
    </row>
    <row r="24" spans="1:69" ht="24" outlineLevel="1">
      <c r="A24" s="1045" t="s">
        <v>1925</v>
      </c>
      <c r="B24" s="1059"/>
      <c r="C24" s="1060"/>
      <c r="D24" s="1071" t="s">
        <v>470</v>
      </c>
      <c r="E24" s="1072" t="s">
        <v>352</v>
      </c>
      <c r="F24" s="1073" t="s">
        <v>2974</v>
      </c>
      <c r="G24" s="1074" t="s">
        <v>1520</v>
      </c>
      <c r="H24" s="1075" t="s">
        <v>352</v>
      </c>
      <c r="I24" s="1075" t="s">
        <v>352</v>
      </c>
      <c r="J24" s="1076">
        <v>0</v>
      </c>
      <c r="K24" s="1074" t="s">
        <v>339</v>
      </c>
      <c r="L24" s="1077">
        <v>0</v>
      </c>
      <c r="M24" s="1078">
        <v>1</v>
      </c>
      <c r="N24" s="1079">
        <v>1.0906744032152329</v>
      </c>
      <c r="O24" s="1073" t="s">
        <v>3556</v>
      </c>
      <c r="P24" s="1077">
        <v>0</v>
      </c>
      <c r="Q24" s="1078">
        <v>1</v>
      </c>
      <c r="R24" s="1079">
        <v>1.0906744032152329</v>
      </c>
      <c r="S24" s="1073" t="s">
        <v>3556</v>
      </c>
      <c r="T24" s="1077">
        <v>0</v>
      </c>
      <c r="U24" s="1078">
        <v>1</v>
      </c>
      <c r="V24" s="1079">
        <v>1.0906744032152329</v>
      </c>
      <c r="W24" s="1073" t="s">
        <v>3556</v>
      </c>
      <c r="X24" s="1077">
        <v>0</v>
      </c>
      <c r="Y24" s="1078">
        <v>1</v>
      </c>
      <c r="Z24" s="1079">
        <v>1.0906744032152329</v>
      </c>
      <c r="AA24" s="1073" t="s">
        <v>3556</v>
      </c>
      <c r="AB24" s="1077">
        <v>0</v>
      </c>
      <c r="AC24" s="1078">
        <v>1</v>
      </c>
      <c r="AD24" s="1079">
        <v>1.0906744032152329</v>
      </c>
      <c r="AE24" s="1073" t="s">
        <v>3556</v>
      </c>
      <c r="AF24" s="1077">
        <v>0</v>
      </c>
      <c r="AG24" s="1078">
        <v>1</v>
      </c>
      <c r="AH24" s="1079">
        <v>1.0906744032152329</v>
      </c>
      <c r="AI24" s="1073" t="s">
        <v>3556</v>
      </c>
      <c r="AJ24" s="1077">
        <v>0</v>
      </c>
      <c r="AK24" s="1078">
        <v>1</v>
      </c>
      <c r="AL24" s="1079">
        <v>1.0906744032152329</v>
      </c>
      <c r="AM24" s="1073" t="s">
        <v>3556</v>
      </c>
      <c r="AN24" s="1077">
        <v>2.4117879884076971E-3</v>
      </c>
      <c r="AO24" s="1078">
        <v>1</v>
      </c>
      <c r="AP24" s="1079">
        <v>1.0906744032152329</v>
      </c>
      <c r="AQ24" s="1073" t="s">
        <v>3556</v>
      </c>
      <c r="AR24" s="1356"/>
      <c r="AS24" s="1356"/>
      <c r="AT24" s="1357"/>
      <c r="AU24" s="1357"/>
      <c r="AW24" s="1041" t="s">
        <v>15</v>
      </c>
      <c r="AX24" s="1094">
        <v>2</v>
      </c>
      <c r="AY24" s="1094">
        <v>2</v>
      </c>
      <c r="AZ24" s="1094">
        <v>1</v>
      </c>
      <c r="BA24" s="1094">
        <v>1</v>
      </c>
      <c r="BB24" s="1094">
        <v>1</v>
      </c>
      <c r="BC24" s="1094">
        <v>3</v>
      </c>
      <c r="BD24" s="1089">
        <v>3</v>
      </c>
      <c r="BE24" s="1089">
        <v>1.05</v>
      </c>
      <c r="BF24" s="1093">
        <v>1.0744244531716256</v>
      </c>
      <c r="BG24" s="1093">
        <v>1.0906744032152329</v>
      </c>
      <c r="BH24" s="1093" t="s">
        <v>2963</v>
      </c>
      <c r="BI24" s="1095">
        <v>1.05</v>
      </c>
      <c r="BJ24" s="1095">
        <v>1.02</v>
      </c>
      <c r="BK24" s="1095">
        <v>1</v>
      </c>
      <c r="BL24" s="1095">
        <v>1</v>
      </c>
      <c r="BM24" s="1095">
        <v>1</v>
      </c>
      <c r="BN24" s="1095">
        <v>1.05</v>
      </c>
    </row>
    <row r="25" spans="1:69" ht="24" outlineLevel="1">
      <c r="A25" s="1045">
        <v>1750</v>
      </c>
      <c r="B25" s="1059"/>
      <c r="C25" s="1060"/>
      <c r="D25" s="1071" t="s">
        <v>470</v>
      </c>
      <c r="E25" s="1072" t="s">
        <v>352</v>
      </c>
      <c r="F25" s="1073" t="s">
        <v>3026</v>
      </c>
      <c r="G25" s="1074" t="s">
        <v>336</v>
      </c>
      <c r="H25" s="1075" t="s">
        <v>352</v>
      </c>
      <c r="I25" s="1075" t="s">
        <v>352</v>
      </c>
      <c r="J25" s="1076">
        <v>0</v>
      </c>
      <c r="K25" s="1074" t="s">
        <v>364</v>
      </c>
      <c r="L25" s="1077">
        <v>3.1737922867507801E-6</v>
      </c>
      <c r="M25" s="1078">
        <v>1</v>
      </c>
      <c r="N25" s="1079">
        <v>1.0906744032152329</v>
      </c>
      <c r="O25" s="1073" t="s">
        <v>3556</v>
      </c>
      <c r="P25" s="1077">
        <v>2.6107879338644926E-6</v>
      </c>
      <c r="Q25" s="1078">
        <v>1</v>
      </c>
      <c r="R25" s="1079">
        <v>1.0906744032152329</v>
      </c>
      <c r="S25" s="1073" t="s">
        <v>3556</v>
      </c>
      <c r="T25" s="1077">
        <v>2.7437916064148206E-6</v>
      </c>
      <c r="U25" s="1078">
        <v>1</v>
      </c>
      <c r="V25" s="1079">
        <v>1.0906744032152329</v>
      </c>
      <c r="W25" s="1073" t="s">
        <v>3556</v>
      </c>
      <c r="X25" s="1077">
        <v>2.6093299191679547E-6</v>
      </c>
      <c r="Y25" s="1078">
        <v>1</v>
      </c>
      <c r="Z25" s="1079">
        <v>1.0906744032152329</v>
      </c>
      <c r="AA25" s="1073" t="s">
        <v>3556</v>
      </c>
      <c r="AB25" s="1077">
        <v>1.8648644873229863E-6</v>
      </c>
      <c r="AC25" s="1078">
        <v>1</v>
      </c>
      <c r="AD25" s="1079">
        <v>1.0906744032152329</v>
      </c>
      <c r="AE25" s="1073" t="s">
        <v>3556</v>
      </c>
      <c r="AF25" s="1077">
        <v>2.3700296198415841E-6</v>
      </c>
      <c r="AG25" s="1078">
        <v>1</v>
      </c>
      <c r="AH25" s="1079">
        <v>1.0906744032152329</v>
      </c>
      <c r="AI25" s="1073" t="s">
        <v>3556</v>
      </c>
      <c r="AJ25" s="1077">
        <v>1.9029199842742778E-6</v>
      </c>
      <c r="AK25" s="1078">
        <v>1</v>
      </c>
      <c r="AL25" s="1079">
        <v>1.0906744032152329</v>
      </c>
      <c r="AM25" s="1073" t="s">
        <v>3556</v>
      </c>
      <c r="AN25" s="1077">
        <v>2.1706091895669278E-6</v>
      </c>
      <c r="AO25" s="1078">
        <v>1</v>
      </c>
      <c r="AP25" s="1079">
        <v>1.0906744032152329</v>
      </c>
      <c r="AQ25" s="1073" t="s">
        <v>3556</v>
      </c>
      <c r="AR25" s="1356"/>
      <c r="AS25" s="1356"/>
      <c r="AT25" s="1357"/>
      <c r="AU25" s="1357"/>
      <c r="AW25" s="1041" t="s">
        <v>15</v>
      </c>
      <c r="AX25" s="1094">
        <v>2</v>
      </c>
      <c r="AY25" s="1094">
        <v>2</v>
      </c>
      <c r="AZ25" s="1094">
        <v>1</v>
      </c>
      <c r="BA25" s="1094">
        <v>1</v>
      </c>
      <c r="BB25" s="1094">
        <v>1</v>
      </c>
      <c r="BC25" s="1094">
        <v>3</v>
      </c>
      <c r="BD25" s="1089">
        <v>6</v>
      </c>
      <c r="BE25" s="1089">
        <v>1.05</v>
      </c>
      <c r="BF25" s="1093">
        <v>1.0744244531716256</v>
      </c>
      <c r="BG25" s="1093">
        <v>1.0906744032152329</v>
      </c>
      <c r="BH25" s="1093" t="s">
        <v>2963</v>
      </c>
      <c r="BI25" s="1095">
        <v>1.05</v>
      </c>
      <c r="BJ25" s="1095">
        <v>1.02</v>
      </c>
      <c r="BK25" s="1095">
        <v>1</v>
      </c>
      <c r="BL25" s="1095">
        <v>1</v>
      </c>
      <c r="BM25" s="1095">
        <v>1</v>
      </c>
      <c r="BN25" s="1095">
        <v>1.05</v>
      </c>
    </row>
    <row r="26" spans="1:69" ht="24" outlineLevel="1">
      <c r="A26" s="1045" t="s">
        <v>706</v>
      </c>
      <c r="B26" s="1059"/>
      <c r="C26" s="1060"/>
      <c r="D26" s="1071" t="s">
        <v>470</v>
      </c>
      <c r="E26" s="1072" t="s">
        <v>352</v>
      </c>
      <c r="F26" s="1073" t="s">
        <v>59</v>
      </c>
      <c r="G26" s="1074" t="s">
        <v>336</v>
      </c>
      <c r="H26" s="1075" t="s">
        <v>352</v>
      </c>
      <c r="I26" s="1075" t="s">
        <v>352</v>
      </c>
      <c r="J26" s="1076">
        <v>1</v>
      </c>
      <c r="K26" s="1074" t="s">
        <v>466</v>
      </c>
      <c r="L26" s="1077">
        <v>1.6222150350358938E-9</v>
      </c>
      <c r="M26" s="1078">
        <v>1</v>
      </c>
      <c r="N26" s="1079">
        <v>1.2164594125584303</v>
      </c>
      <c r="O26" s="1073" t="s">
        <v>3589</v>
      </c>
      <c r="P26" s="1077">
        <v>1.4760351091323098E-9</v>
      </c>
      <c r="Q26" s="1078">
        <v>1</v>
      </c>
      <c r="R26" s="1079">
        <v>1.2164594125584303</v>
      </c>
      <c r="S26" s="1073" t="s">
        <v>3589</v>
      </c>
      <c r="T26" s="1077">
        <v>3.0775962684107405E-10</v>
      </c>
      <c r="U26" s="1078">
        <v>1</v>
      </c>
      <c r="V26" s="1079">
        <v>1.2164594125584303</v>
      </c>
      <c r="W26" s="1073" t="s">
        <v>3589</v>
      </c>
      <c r="X26" s="1077">
        <v>1.4752108059195497E-9</v>
      </c>
      <c r="Y26" s="1078">
        <v>1</v>
      </c>
      <c r="Z26" s="1079">
        <v>1.2164594125584303</v>
      </c>
      <c r="AA26" s="1073" t="s">
        <v>3589</v>
      </c>
      <c r="AB26" s="1077">
        <v>5.6487490481514929E-10</v>
      </c>
      <c r="AC26" s="1078">
        <v>1</v>
      </c>
      <c r="AD26" s="1079">
        <v>1.2164594125584303</v>
      </c>
      <c r="AE26" s="1073" t="s">
        <v>3589</v>
      </c>
      <c r="AF26" s="1077">
        <v>6.8660023582929447E-10</v>
      </c>
      <c r="AG26" s="1078">
        <v>1</v>
      </c>
      <c r="AH26" s="1079">
        <v>1.2164594125584303</v>
      </c>
      <c r="AI26" s="1073" t="s">
        <v>3589</v>
      </c>
      <c r="AJ26" s="1077">
        <v>2.1749419968623376E-10</v>
      </c>
      <c r="AK26" s="1078">
        <v>1</v>
      </c>
      <c r="AL26" s="1079">
        <v>1.2164594125584303</v>
      </c>
      <c r="AM26" s="1073" t="s">
        <v>3589</v>
      </c>
      <c r="AN26" s="1077">
        <v>3.0222091214906795E-10</v>
      </c>
      <c r="AO26" s="1078">
        <v>1</v>
      </c>
      <c r="AP26" s="1079">
        <v>1.2164594125584303</v>
      </c>
      <c r="AQ26" s="1073" t="s">
        <v>3589</v>
      </c>
      <c r="AR26" s="1360" t="s">
        <v>1541</v>
      </c>
      <c r="AS26" s="1356" t="s">
        <v>142</v>
      </c>
      <c r="AT26" s="1357">
        <v>93</v>
      </c>
      <c r="AU26" s="1357">
        <v>0.19500000000000001</v>
      </c>
      <c r="AV26" s="1358">
        <v>476.92307692307691</v>
      </c>
      <c r="AW26" s="1041" t="s">
        <v>1936</v>
      </c>
      <c r="AX26" s="1094">
        <v>2</v>
      </c>
      <c r="AY26" s="1094">
        <v>2</v>
      </c>
      <c r="AZ26" s="1094">
        <v>1</v>
      </c>
      <c r="BA26" s="1094">
        <v>1</v>
      </c>
      <c r="BB26" s="1094">
        <v>1</v>
      </c>
      <c r="BC26" s="1094">
        <v>3</v>
      </c>
      <c r="BD26" s="1089">
        <v>9</v>
      </c>
      <c r="BE26" s="1089">
        <v>1.2</v>
      </c>
      <c r="BF26" s="1093">
        <v>1.0744244531716256</v>
      </c>
      <c r="BG26" s="1093">
        <v>1.2164594125584303</v>
      </c>
      <c r="BH26" s="1093" t="s">
        <v>2963</v>
      </c>
      <c r="BI26" s="1095">
        <v>1.05</v>
      </c>
      <c r="BJ26" s="1095">
        <v>1.02</v>
      </c>
      <c r="BK26" s="1095">
        <v>1</v>
      </c>
      <c r="BL26" s="1095">
        <v>1</v>
      </c>
      <c r="BM26" s="1095">
        <v>1</v>
      </c>
      <c r="BN26" s="1095">
        <v>1.05</v>
      </c>
      <c r="BP26" s="1351">
        <v>4.6362568229457914E-3</v>
      </c>
      <c r="BQ26" s="1352">
        <v>1024.3653035295629</v>
      </c>
    </row>
    <row r="27" spans="1:69" ht="24" outlineLevel="1">
      <c r="A27" s="1045" t="s">
        <v>1821</v>
      </c>
      <c r="B27" s="1059"/>
      <c r="C27" s="1060"/>
      <c r="D27" s="1071" t="s">
        <v>470</v>
      </c>
      <c r="E27" s="1072" t="s">
        <v>352</v>
      </c>
      <c r="F27" s="1073" t="s">
        <v>1818</v>
      </c>
      <c r="G27" s="1074" t="s">
        <v>336</v>
      </c>
      <c r="H27" s="1075" t="s">
        <v>352</v>
      </c>
      <c r="I27" s="1075" t="s">
        <v>352</v>
      </c>
      <c r="J27" s="1076">
        <v>1</v>
      </c>
      <c r="K27" s="1074" t="s">
        <v>466</v>
      </c>
      <c r="L27" s="1077">
        <v>3.0390863947507885E-9</v>
      </c>
      <c r="M27" s="1078">
        <v>1</v>
      </c>
      <c r="N27" s="1079">
        <v>1.2164594125584303</v>
      </c>
      <c r="O27" s="1073" t="s">
        <v>3589</v>
      </c>
      <c r="P27" s="1077">
        <v>2.7870476594796402E-9</v>
      </c>
      <c r="Q27" s="1078">
        <v>1</v>
      </c>
      <c r="R27" s="1079">
        <v>1.2164594125584303</v>
      </c>
      <c r="S27" s="1073" t="s">
        <v>3589</v>
      </c>
      <c r="T27" s="1077">
        <v>5.8111134509122041E-10</v>
      </c>
      <c r="U27" s="1078">
        <v>1</v>
      </c>
      <c r="V27" s="1079">
        <v>1.2164594125584303</v>
      </c>
      <c r="W27" s="1073" t="s">
        <v>3589</v>
      </c>
      <c r="X27" s="1077">
        <v>2.7854912111772859E-9</v>
      </c>
      <c r="Y27" s="1078">
        <v>1</v>
      </c>
      <c r="Z27" s="1079">
        <v>1.2164594125584303</v>
      </c>
      <c r="AA27" s="1073" t="s">
        <v>3589</v>
      </c>
      <c r="AB27" s="1077">
        <v>1.0665960935640083E-9</v>
      </c>
      <c r="AC27" s="1078">
        <v>1</v>
      </c>
      <c r="AD27" s="1079">
        <v>1.2164594125584303</v>
      </c>
      <c r="AE27" s="1073" t="s">
        <v>3589</v>
      </c>
      <c r="AF27" s="1077">
        <v>1.2964377123733258E-9</v>
      </c>
      <c r="AG27" s="1078">
        <v>1</v>
      </c>
      <c r="AH27" s="1079">
        <v>1.2164594125584303</v>
      </c>
      <c r="AI27" s="1073" t="s">
        <v>3589</v>
      </c>
      <c r="AJ27" s="1077">
        <v>4.106722776684164E-10</v>
      </c>
      <c r="AK27" s="1078">
        <v>1</v>
      </c>
      <c r="AL27" s="1079">
        <v>1.2164594125584303</v>
      </c>
      <c r="AM27" s="1073" t="s">
        <v>3589</v>
      </c>
      <c r="AN27" s="1077">
        <v>5.7065315089016531E-10</v>
      </c>
      <c r="AO27" s="1078">
        <v>1</v>
      </c>
      <c r="AP27" s="1079">
        <v>1.2164594125584303</v>
      </c>
      <c r="AQ27" s="1073" t="s">
        <v>3589</v>
      </c>
      <c r="AR27" s="1360" t="s">
        <v>1541</v>
      </c>
      <c r="AS27" s="1356" t="s">
        <v>141</v>
      </c>
      <c r="AT27" s="1357">
        <v>93</v>
      </c>
      <c r="AU27" s="1357">
        <v>0.18</v>
      </c>
      <c r="AV27" s="1358">
        <v>516.66666666666674</v>
      </c>
      <c r="AW27" s="1041" t="s">
        <v>1936</v>
      </c>
      <c r="AX27" s="1094">
        <v>2</v>
      </c>
      <c r="AY27" s="1094">
        <v>2</v>
      </c>
      <c r="AZ27" s="1094">
        <v>1</v>
      </c>
      <c r="BA27" s="1094">
        <v>1</v>
      </c>
      <c r="BB27" s="1094">
        <v>1</v>
      </c>
      <c r="BC27" s="1094">
        <v>3</v>
      </c>
      <c r="BD27" s="1089">
        <v>9</v>
      </c>
      <c r="BE27" s="1089">
        <v>1.2</v>
      </c>
      <c r="BF27" s="1093">
        <v>1.0744244531716256</v>
      </c>
      <c r="BG27" s="1093">
        <v>1.2164594125584303</v>
      </c>
      <c r="BH27" s="1093" t="s">
        <v>2963</v>
      </c>
      <c r="BI27" s="1095">
        <v>1.05</v>
      </c>
      <c r="BJ27" s="1095">
        <v>1.02</v>
      </c>
      <c r="BK27" s="1095">
        <v>1</v>
      </c>
      <c r="BL27" s="1095">
        <v>1</v>
      </c>
      <c r="BM27" s="1095">
        <v>1</v>
      </c>
      <c r="BN27" s="1095">
        <v>1.05</v>
      </c>
      <c r="BP27" s="1351">
        <v>8.6856456936199623E-3</v>
      </c>
      <c r="BQ27" s="1352">
        <v>1024.3653035295629</v>
      </c>
    </row>
    <row r="28" spans="1:69" ht="24" outlineLevel="1">
      <c r="A28" s="1045" t="s">
        <v>1822</v>
      </c>
      <c r="B28" s="1059"/>
      <c r="C28" s="1060"/>
      <c r="D28" s="1071" t="s">
        <v>470</v>
      </c>
      <c r="E28" s="1072" t="s">
        <v>352</v>
      </c>
      <c r="F28" s="1073" t="s">
        <v>1819</v>
      </c>
      <c r="G28" s="1074" t="s">
        <v>336</v>
      </c>
      <c r="H28" s="1075" t="s">
        <v>352</v>
      </c>
      <c r="I28" s="1075" t="s">
        <v>352</v>
      </c>
      <c r="J28" s="1076">
        <v>1</v>
      </c>
      <c r="K28" s="1074" t="s">
        <v>466</v>
      </c>
      <c r="L28" s="1077">
        <v>2.703691725059823E-8</v>
      </c>
      <c r="M28" s="1078">
        <v>1</v>
      </c>
      <c r="N28" s="1079">
        <v>1.2164594125584303</v>
      </c>
      <c r="O28" s="1073" t="s">
        <v>3589</v>
      </c>
      <c r="P28" s="1077">
        <v>2.460058515220516E-8</v>
      </c>
      <c r="Q28" s="1078">
        <v>1</v>
      </c>
      <c r="R28" s="1079">
        <v>1.2164594125584303</v>
      </c>
      <c r="S28" s="1073" t="s">
        <v>3589</v>
      </c>
      <c r="T28" s="1077">
        <v>5.1293271140179006E-9</v>
      </c>
      <c r="U28" s="1078">
        <v>1</v>
      </c>
      <c r="V28" s="1079">
        <v>1.2164594125584303</v>
      </c>
      <c r="W28" s="1073" t="s">
        <v>3589</v>
      </c>
      <c r="X28" s="1077">
        <v>2.4586846765325824E-8</v>
      </c>
      <c r="Y28" s="1078">
        <v>1</v>
      </c>
      <c r="Z28" s="1079">
        <v>1.2164594125584303</v>
      </c>
      <c r="AA28" s="1073" t="s">
        <v>3589</v>
      </c>
      <c r="AB28" s="1077">
        <v>9.4145817469191527E-9</v>
      </c>
      <c r="AC28" s="1078">
        <v>1</v>
      </c>
      <c r="AD28" s="1079">
        <v>1.2164594125584303</v>
      </c>
      <c r="AE28" s="1073" t="s">
        <v>3589</v>
      </c>
      <c r="AF28" s="1077">
        <v>1.1443337263821574E-8</v>
      </c>
      <c r="AG28" s="1078">
        <v>1</v>
      </c>
      <c r="AH28" s="1079">
        <v>1.2164594125584303</v>
      </c>
      <c r="AI28" s="1073" t="s">
        <v>3589</v>
      </c>
      <c r="AJ28" s="1077">
        <v>3.6249033281038956E-9</v>
      </c>
      <c r="AK28" s="1078">
        <v>1</v>
      </c>
      <c r="AL28" s="1079">
        <v>1.2164594125584303</v>
      </c>
      <c r="AM28" s="1073" t="s">
        <v>3589</v>
      </c>
      <c r="AN28" s="1077">
        <v>5.0370152024844648E-9</v>
      </c>
      <c r="AO28" s="1078">
        <v>1</v>
      </c>
      <c r="AP28" s="1079">
        <v>1.2164594125584303</v>
      </c>
      <c r="AQ28" s="1073" t="s">
        <v>3589</v>
      </c>
      <c r="AR28" s="1360" t="s">
        <v>1541</v>
      </c>
      <c r="AS28" s="1356" t="s">
        <v>142</v>
      </c>
      <c r="AT28" s="1357">
        <v>93</v>
      </c>
      <c r="AU28" s="1357">
        <v>0.19500000000000001</v>
      </c>
      <c r="AV28" s="1358">
        <v>476.92307692307691</v>
      </c>
      <c r="AW28" s="1041" t="s">
        <v>1936</v>
      </c>
      <c r="AX28" s="1094">
        <v>2</v>
      </c>
      <c r="AY28" s="1094">
        <v>2</v>
      </c>
      <c r="AZ28" s="1094">
        <v>1</v>
      </c>
      <c r="BA28" s="1094">
        <v>1</v>
      </c>
      <c r="BB28" s="1094">
        <v>1</v>
      </c>
      <c r="BC28" s="1094">
        <v>3</v>
      </c>
      <c r="BD28" s="1089">
        <v>9</v>
      </c>
      <c r="BE28" s="1089">
        <v>1.2</v>
      </c>
      <c r="BF28" s="1093">
        <v>1.0744244531716256</v>
      </c>
      <c r="BG28" s="1093">
        <v>1.2164594125584303</v>
      </c>
      <c r="BH28" s="1093" t="s">
        <v>2963</v>
      </c>
      <c r="BI28" s="1095">
        <v>1.05</v>
      </c>
      <c r="BJ28" s="1095">
        <v>1.02</v>
      </c>
      <c r="BK28" s="1095">
        <v>1</v>
      </c>
      <c r="BL28" s="1095">
        <v>1</v>
      </c>
      <c r="BM28" s="1095">
        <v>1</v>
      </c>
      <c r="BN28" s="1095">
        <v>1.05</v>
      </c>
      <c r="BP28" s="1351">
        <v>7.7270947049096511E-2</v>
      </c>
      <c r="BQ28" s="1352">
        <v>1024.3653035295629</v>
      </c>
    </row>
    <row r="29" spans="1:69" ht="24" outlineLevel="1">
      <c r="A29" s="1045" t="s">
        <v>1823</v>
      </c>
      <c r="B29" s="1059"/>
      <c r="C29" s="1060"/>
      <c r="D29" s="1071" t="s">
        <v>470</v>
      </c>
      <c r="E29" s="1072" t="s">
        <v>352</v>
      </c>
      <c r="F29" s="1073" t="s">
        <v>1820</v>
      </c>
      <c r="G29" s="1074" t="s">
        <v>336</v>
      </c>
      <c r="H29" s="1075" t="s">
        <v>352</v>
      </c>
      <c r="I29" s="1075" t="s">
        <v>352</v>
      </c>
      <c r="J29" s="1076">
        <v>1</v>
      </c>
      <c r="K29" s="1074" t="s">
        <v>466</v>
      </c>
      <c r="L29" s="1077">
        <v>5.0651439912513133E-8</v>
      </c>
      <c r="M29" s="1078">
        <v>1</v>
      </c>
      <c r="N29" s="1079">
        <v>1.2164594125584303</v>
      </c>
      <c r="O29" s="1073" t="s">
        <v>3589</v>
      </c>
      <c r="P29" s="1077">
        <v>4.6450794324660672E-8</v>
      </c>
      <c r="Q29" s="1078">
        <v>1</v>
      </c>
      <c r="R29" s="1079">
        <v>1.2164594125584303</v>
      </c>
      <c r="S29" s="1073" t="s">
        <v>3589</v>
      </c>
      <c r="T29" s="1077">
        <v>9.6851890848536739E-9</v>
      </c>
      <c r="U29" s="1078">
        <v>1</v>
      </c>
      <c r="V29" s="1079">
        <v>1.2164594125584303</v>
      </c>
      <c r="W29" s="1073" t="s">
        <v>3589</v>
      </c>
      <c r="X29" s="1077">
        <v>4.6424853519621431E-8</v>
      </c>
      <c r="Y29" s="1078">
        <v>1</v>
      </c>
      <c r="Z29" s="1079">
        <v>1.2164594125584303</v>
      </c>
      <c r="AA29" s="1073" t="s">
        <v>3589</v>
      </c>
      <c r="AB29" s="1077">
        <v>1.7776601559400139E-8</v>
      </c>
      <c r="AC29" s="1078">
        <v>1</v>
      </c>
      <c r="AD29" s="1079">
        <v>1.2164594125584303</v>
      </c>
      <c r="AE29" s="1073" t="s">
        <v>3589</v>
      </c>
      <c r="AF29" s="1077">
        <v>2.1607295206222097E-8</v>
      </c>
      <c r="AG29" s="1078">
        <v>1</v>
      </c>
      <c r="AH29" s="1079">
        <v>1.2164594125584303</v>
      </c>
      <c r="AI29" s="1073" t="s">
        <v>3589</v>
      </c>
      <c r="AJ29" s="1077">
        <v>6.8445379611402726E-9</v>
      </c>
      <c r="AK29" s="1078">
        <v>1</v>
      </c>
      <c r="AL29" s="1079">
        <v>1.2164594125584303</v>
      </c>
      <c r="AM29" s="1073" t="s">
        <v>3589</v>
      </c>
      <c r="AN29" s="1077">
        <v>9.5108858481694236E-9</v>
      </c>
      <c r="AO29" s="1078">
        <v>1</v>
      </c>
      <c r="AP29" s="1079">
        <v>1.2164594125584303</v>
      </c>
      <c r="AQ29" s="1073" t="s">
        <v>3589</v>
      </c>
      <c r="AR29" s="1360" t="s">
        <v>1541</v>
      </c>
      <c r="AS29" s="1356" t="s">
        <v>141</v>
      </c>
      <c r="AT29" s="1357">
        <v>93</v>
      </c>
      <c r="AU29" s="1357">
        <v>0.18</v>
      </c>
      <c r="AV29" s="1358">
        <v>516.66666666666674</v>
      </c>
      <c r="AW29" s="1041" t="s">
        <v>1936</v>
      </c>
      <c r="AX29" s="1094">
        <v>2</v>
      </c>
      <c r="AY29" s="1094">
        <v>2</v>
      </c>
      <c r="AZ29" s="1094">
        <v>1</v>
      </c>
      <c r="BA29" s="1094">
        <v>1</v>
      </c>
      <c r="BB29" s="1094">
        <v>1</v>
      </c>
      <c r="BC29" s="1094">
        <v>3</v>
      </c>
      <c r="BD29" s="1089">
        <v>9</v>
      </c>
      <c r="BE29" s="1089">
        <v>1.2</v>
      </c>
      <c r="BF29" s="1093">
        <v>1.0744244531716256</v>
      </c>
      <c r="BG29" s="1093">
        <v>1.2164594125584303</v>
      </c>
      <c r="BH29" s="1093" t="s">
        <v>2963</v>
      </c>
      <c r="BI29" s="1095">
        <v>1.05</v>
      </c>
      <c r="BJ29" s="1095">
        <v>1.02</v>
      </c>
      <c r="BK29" s="1095">
        <v>1</v>
      </c>
      <c r="BL29" s="1095">
        <v>1</v>
      </c>
      <c r="BM29" s="1095">
        <v>1</v>
      </c>
      <c r="BN29" s="1095">
        <v>1.05</v>
      </c>
      <c r="BP29" s="1351">
        <v>0.14476076156033268</v>
      </c>
      <c r="BQ29" s="1352">
        <v>1024.3653035295629</v>
      </c>
    </row>
    <row r="30" spans="1:69" ht="24" outlineLevel="1">
      <c r="A30" s="1045" t="s">
        <v>707</v>
      </c>
      <c r="B30" s="1059"/>
      <c r="C30" s="1060"/>
      <c r="D30" s="1071" t="s">
        <v>470</v>
      </c>
      <c r="E30" s="1072" t="s">
        <v>352</v>
      </c>
      <c r="F30" s="1073" t="s">
        <v>60</v>
      </c>
      <c r="G30" s="1074" t="s">
        <v>336</v>
      </c>
      <c r="H30" s="1075" t="s">
        <v>352</v>
      </c>
      <c r="I30" s="1075" t="s">
        <v>352</v>
      </c>
      <c r="J30" s="1076">
        <v>1</v>
      </c>
      <c r="K30" s="1074" t="s">
        <v>466</v>
      </c>
      <c r="L30" s="1077">
        <v>2.7176445645367628E-8</v>
      </c>
      <c r="M30" s="1078">
        <v>1</v>
      </c>
      <c r="N30" s="1079">
        <v>1.2164594125584303</v>
      </c>
      <c r="O30" s="1073" t="s">
        <v>3589</v>
      </c>
      <c r="P30" s="1077">
        <v>2.4922637724192935E-8</v>
      </c>
      <c r="Q30" s="1078">
        <v>1</v>
      </c>
      <c r="R30" s="1079">
        <v>1.2164594125584303</v>
      </c>
      <c r="S30" s="1073" t="s">
        <v>3589</v>
      </c>
      <c r="T30" s="1077">
        <v>5.1964764512964902E-9</v>
      </c>
      <c r="U30" s="1078">
        <v>1</v>
      </c>
      <c r="V30" s="1079">
        <v>1.2164594125584303</v>
      </c>
      <c r="W30" s="1073" t="s">
        <v>3589</v>
      </c>
      <c r="X30" s="1077">
        <v>2.4908719484566117E-8</v>
      </c>
      <c r="Y30" s="1078">
        <v>1</v>
      </c>
      <c r="Z30" s="1079">
        <v>1.2164594125584303</v>
      </c>
      <c r="AA30" s="1073" t="s">
        <v>3589</v>
      </c>
      <c r="AB30" s="1077">
        <v>9.5378304520627656E-9</v>
      </c>
      <c r="AC30" s="1078">
        <v>1</v>
      </c>
      <c r="AD30" s="1079">
        <v>1.2164594125584303</v>
      </c>
      <c r="AE30" s="1073" t="s">
        <v>3589</v>
      </c>
      <c r="AF30" s="1077">
        <v>1.1593144927953778E-8</v>
      </c>
      <c r="AG30" s="1078">
        <v>1</v>
      </c>
      <c r="AH30" s="1079">
        <v>1.2164594125584303</v>
      </c>
      <c r="AI30" s="1073" t="s">
        <v>3589</v>
      </c>
      <c r="AJ30" s="1077">
        <v>3.6723578676118003E-9</v>
      </c>
      <c r="AK30" s="1078">
        <v>1</v>
      </c>
      <c r="AL30" s="1079">
        <v>1.2164594125584303</v>
      </c>
      <c r="AM30" s="1073" t="s">
        <v>3589</v>
      </c>
      <c r="AN30" s="1077">
        <v>5.1029560608447484E-9</v>
      </c>
      <c r="AO30" s="1078">
        <v>1</v>
      </c>
      <c r="AP30" s="1079">
        <v>1.2164594125584303</v>
      </c>
      <c r="AQ30" s="1073" t="s">
        <v>3589</v>
      </c>
      <c r="AR30" s="1360" t="s">
        <v>1541</v>
      </c>
      <c r="AS30" s="1356" t="s">
        <v>141</v>
      </c>
      <c r="AT30" s="1357">
        <v>156</v>
      </c>
      <c r="AU30" s="1357">
        <v>0.18</v>
      </c>
      <c r="AV30" s="1358">
        <v>866.66666666666674</v>
      </c>
      <c r="AW30" s="1041" t="s">
        <v>1936</v>
      </c>
      <c r="AX30" s="1094">
        <v>2</v>
      </c>
      <c r="AY30" s="1094">
        <v>2</v>
      </c>
      <c r="AZ30" s="1094">
        <v>1</v>
      </c>
      <c r="BA30" s="1094">
        <v>1</v>
      </c>
      <c r="BB30" s="1094">
        <v>1</v>
      </c>
      <c r="BC30" s="1094">
        <v>3</v>
      </c>
      <c r="BD30" s="1089">
        <v>9</v>
      </c>
      <c r="BE30" s="1089">
        <v>1.2</v>
      </c>
      <c r="BF30" s="1093">
        <v>1.0744244531716256</v>
      </c>
      <c r="BG30" s="1093">
        <v>1.2164594125584303</v>
      </c>
      <c r="BH30" s="1093" t="s">
        <v>2963</v>
      </c>
      <c r="BI30" s="1095">
        <v>1.05</v>
      </c>
      <c r="BJ30" s="1095">
        <v>1.02</v>
      </c>
      <c r="BK30" s="1095">
        <v>1</v>
      </c>
      <c r="BL30" s="1095">
        <v>1</v>
      </c>
      <c r="BM30" s="1095">
        <v>1</v>
      </c>
      <c r="BN30" s="1095">
        <v>1.05</v>
      </c>
      <c r="BP30" s="1351">
        <v>0.13028468540429947</v>
      </c>
      <c r="BQ30" s="1352">
        <v>1024.3653035295631</v>
      </c>
    </row>
    <row r="31" spans="1:69" ht="24" outlineLevel="1">
      <c r="A31" s="1045" t="s">
        <v>1824</v>
      </c>
      <c r="B31" s="1059"/>
      <c r="C31" s="1060"/>
      <c r="D31" s="1071" t="s">
        <v>470</v>
      </c>
      <c r="E31" s="1072" t="s">
        <v>352</v>
      </c>
      <c r="F31" s="1073" t="s">
        <v>1815</v>
      </c>
      <c r="G31" s="1074" t="s">
        <v>336</v>
      </c>
      <c r="H31" s="1075" t="s">
        <v>352</v>
      </c>
      <c r="I31" s="1075" t="s">
        <v>352</v>
      </c>
      <c r="J31" s="1076">
        <v>1</v>
      </c>
      <c r="K31" s="1074" t="s">
        <v>466</v>
      </c>
      <c r="L31" s="1077">
        <v>1.4506345986378667E-8</v>
      </c>
      <c r="M31" s="1078">
        <v>1</v>
      </c>
      <c r="N31" s="1079">
        <v>1.2164594125584303</v>
      </c>
      <c r="O31" s="1073" t="s">
        <v>3589</v>
      </c>
      <c r="P31" s="1077">
        <v>1.3199160110510075E-8</v>
      </c>
      <c r="Q31" s="1078">
        <v>1</v>
      </c>
      <c r="R31" s="1079">
        <v>1.2164594125584303</v>
      </c>
      <c r="S31" s="1073" t="s">
        <v>3589</v>
      </c>
      <c r="T31" s="1077">
        <v>2.7520812784826817E-9</v>
      </c>
      <c r="U31" s="1078">
        <v>1</v>
      </c>
      <c r="V31" s="1079">
        <v>1.2164594125584303</v>
      </c>
      <c r="W31" s="1073" t="s">
        <v>3589</v>
      </c>
      <c r="X31" s="1077">
        <v>1.3191788937549821E-8</v>
      </c>
      <c r="Y31" s="1078">
        <v>1</v>
      </c>
      <c r="Z31" s="1079">
        <v>1.2164594125584303</v>
      </c>
      <c r="AA31" s="1073" t="s">
        <v>3589</v>
      </c>
      <c r="AB31" s="1077">
        <v>5.051285206520084E-9</v>
      </c>
      <c r="AC31" s="1078">
        <v>1</v>
      </c>
      <c r="AD31" s="1079">
        <v>1.2164594125584303</v>
      </c>
      <c r="AE31" s="1073" t="s">
        <v>3589</v>
      </c>
      <c r="AF31" s="1077">
        <v>6.139790570396575E-9</v>
      </c>
      <c r="AG31" s="1078">
        <v>1</v>
      </c>
      <c r="AH31" s="1079">
        <v>1.2164594125584303</v>
      </c>
      <c r="AI31" s="1073" t="s">
        <v>3589</v>
      </c>
      <c r="AJ31" s="1077">
        <v>1.9449000548865134E-9</v>
      </c>
      <c r="AK31" s="1078">
        <v>1</v>
      </c>
      <c r="AL31" s="1079">
        <v>1.2164594125584303</v>
      </c>
      <c r="AM31" s="1073" t="s">
        <v>3589</v>
      </c>
      <c r="AN31" s="1077">
        <v>2.7025523874868574E-9</v>
      </c>
      <c r="AO31" s="1078">
        <v>1</v>
      </c>
      <c r="AP31" s="1079">
        <v>1.2164594125584303</v>
      </c>
      <c r="AQ31" s="1073" t="s">
        <v>3589</v>
      </c>
      <c r="AR31" s="1360" t="s">
        <v>1541</v>
      </c>
      <c r="AS31" s="1356" t="s">
        <v>142</v>
      </c>
      <c r="AT31" s="1357">
        <v>156</v>
      </c>
      <c r="AU31" s="1357">
        <v>0.19500000000000001</v>
      </c>
      <c r="AV31" s="1358">
        <v>800</v>
      </c>
      <c r="AW31" s="1041" t="s">
        <v>1936</v>
      </c>
      <c r="AX31" s="1094">
        <v>2</v>
      </c>
      <c r="AY31" s="1094">
        <v>2</v>
      </c>
      <c r="AZ31" s="1094">
        <v>1</v>
      </c>
      <c r="BA31" s="1094">
        <v>1</v>
      </c>
      <c r="BB31" s="1094">
        <v>1</v>
      </c>
      <c r="BC31" s="1094">
        <v>3</v>
      </c>
      <c r="BD31" s="1089">
        <v>9</v>
      </c>
      <c r="BE31" s="1089">
        <v>1.2</v>
      </c>
      <c r="BF31" s="1093">
        <v>1.0744244531716256</v>
      </c>
      <c r="BG31" s="1093">
        <v>1.2164594125584303</v>
      </c>
      <c r="BH31" s="1093" t="s">
        <v>2963</v>
      </c>
      <c r="BI31" s="1095">
        <v>1.05</v>
      </c>
      <c r="BJ31" s="1095">
        <v>1.02</v>
      </c>
      <c r="BK31" s="1095">
        <v>1</v>
      </c>
      <c r="BL31" s="1095">
        <v>1</v>
      </c>
      <c r="BM31" s="1095">
        <v>1</v>
      </c>
      <c r="BN31" s="1095">
        <v>1.05</v>
      </c>
      <c r="BP31" s="1351">
        <v>6.9543852344186877E-2</v>
      </c>
      <c r="BQ31" s="1352">
        <v>1024.3653035295631</v>
      </c>
    </row>
    <row r="32" spans="1:69" ht="24" outlineLevel="1">
      <c r="A32" s="1045" t="s">
        <v>1672</v>
      </c>
      <c r="B32" s="1059"/>
      <c r="C32" s="1060"/>
      <c r="D32" s="1071" t="s">
        <v>470</v>
      </c>
      <c r="E32" s="1072" t="s">
        <v>352</v>
      </c>
      <c r="F32" s="1073" t="s">
        <v>1776</v>
      </c>
      <c r="G32" s="1074" t="s">
        <v>465</v>
      </c>
      <c r="H32" s="1075" t="s">
        <v>352</v>
      </c>
      <c r="I32" s="1075" t="s">
        <v>352</v>
      </c>
      <c r="J32" s="1076">
        <v>1</v>
      </c>
      <c r="K32" s="1074" t="s">
        <v>466</v>
      </c>
      <c r="L32" s="1077">
        <v>5.6812481999212692E-9</v>
      </c>
      <c r="M32" s="1078">
        <v>1</v>
      </c>
      <c r="N32" s="1079">
        <v>1.2164594125584303</v>
      </c>
      <c r="O32" s="1073" t="s">
        <v>3589</v>
      </c>
      <c r="P32" s="1077">
        <v>3.860114457938533E-9</v>
      </c>
      <c r="Q32" s="1078">
        <v>1</v>
      </c>
      <c r="R32" s="1079">
        <v>1.2164594125584303</v>
      </c>
      <c r="S32" s="1073" t="s">
        <v>3589</v>
      </c>
      <c r="T32" s="1077">
        <v>1.4497195879852734E-8</v>
      </c>
      <c r="U32" s="1078">
        <v>1</v>
      </c>
      <c r="V32" s="1079">
        <v>1.2164594125584303</v>
      </c>
      <c r="W32" s="1073" t="s">
        <v>3589</v>
      </c>
      <c r="X32" s="1077">
        <v>3.8579587471904519E-9</v>
      </c>
      <c r="Y32" s="1078">
        <v>1</v>
      </c>
      <c r="Z32" s="1079">
        <v>1.2164594125584303</v>
      </c>
      <c r="AA32" s="1073" t="s">
        <v>3589</v>
      </c>
      <c r="AB32" s="1077">
        <v>6.5982439296976234E-9</v>
      </c>
      <c r="AC32" s="1078">
        <v>1</v>
      </c>
      <c r="AD32" s="1079">
        <v>1.2164594125584303</v>
      </c>
      <c r="AE32" s="1073" t="s">
        <v>3589</v>
      </c>
      <c r="AF32" s="1077">
        <v>8.6311765404927786E-9</v>
      </c>
      <c r="AG32" s="1078">
        <v>1</v>
      </c>
      <c r="AH32" s="1079">
        <v>1.2164594125584303</v>
      </c>
      <c r="AI32" s="1073" t="s">
        <v>3589</v>
      </c>
      <c r="AJ32" s="1077">
        <v>9.5494772687888294E-9</v>
      </c>
      <c r="AK32" s="1078">
        <v>1</v>
      </c>
      <c r="AL32" s="1079">
        <v>1.2164594125584303</v>
      </c>
      <c r="AM32" s="1073" t="s">
        <v>3589</v>
      </c>
      <c r="AN32" s="1077">
        <v>1.0468026663724803E-8</v>
      </c>
      <c r="AO32" s="1078">
        <v>1</v>
      </c>
      <c r="AP32" s="1079">
        <v>1.2164594125584303</v>
      </c>
      <c r="AQ32" s="1073" t="s">
        <v>3589</v>
      </c>
      <c r="AR32" s="1360" t="s">
        <v>1554</v>
      </c>
      <c r="AS32" s="1356" t="s">
        <v>142</v>
      </c>
      <c r="AT32" s="1357">
        <v>570</v>
      </c>
      <c r="AU32" s="1357">
        <v>0.19500000000000001</v>
      </c>
      <c r="AV32" s="1358">
        <v>2923.0769230769229</v>
      </c>
      <c r="AW32" s="1041" t="s">
        <v>1936</v>
      </c>
      <c r="AX32" s="1094">
        <v>2</v>
      </c>
      <c r="AY32" s="1094">
        <v>2</v>
      </c>
      <c r="AZ32" s="1094">
        <v>1</v>
      </c>
      <c r="BA32" s="1094">
        <v>1</v>
      </c>
      <c r="BB32" s="1094">
        <v>1</v>
      </c>
      <c r="BC32" s="1094">
        <v>3</v>
      </c>
      <c r="BD32" s="1089">
        <v>9</v>
      </c>
      <c r="BE32" s="1089">
        <v>1.2</v>
      </c>
      <c r="BF32" s="1093">
        <v>1.0744244531716256</v>
      </c>
      <c r="BG32" s="1093">
        <v>1.2164594125584303</v>
      </c>
      <c r="BH32" s="1093" t="s">
        <v>2963</v>
      </c>
      <c r="BI32" s="1095">
        <v>1.05</v>
      </c>
      <c r="BJ32" s="1095">
        <v>1.02</v>
      </c>
      <c r="BK32" s="1095">
        <v>1</v>
      </c>
      <c r="BL32" s="1095">
        <v>1</v>
      </c>
      <c r="BM32" s="1095">
        <v>1</v>
      </c>
      <c r="BN32" s="1095">
        <v>1.05</v>
      </c>
      <c r="BP32" s="1351">
        <v>0.10551394023826109</v>
      </c>
      <c r="BQ32" s="1352">
        <v>1086.100385822278</v>
      </c>
    </row>
    <row r="33" spans="1:69" ht="24" outlineLevel="1">
      <c r="A33" s="1045" t="s">
        <v>1673</v>
      </c>
      <c r="B33" s="1059"/>
      <c r="C33" s="1060"/>
      <c r="D33" s="1071" t="s">
        <v>470</v>
      </c>
      <c r="E33" s="1072" t="s">
        <v>352</v>
      </c>
      <c r="F33" s="1073" t="s">
        <v>1571</v>
      </c>
      <c r="G33" s="1074" t="s">
        <v>465</v>
      </c>
      <c r="H33" s="1075" t="s">
        <v>352</v>
      </c>
      <c r="I33" s="1075" t="s">
        <v>352</v>
      </c>
      <c r="J33" s="1076">
        <v>1</v>
      </c>
      <c r="K33" s="1074" t="s">
        <v>466</v>
      </c>
      <c r="L33" s="1077">
        <v>1.0643351058080352E-8</v>
      </c>
      <c r="M33" s="1078">
        <v>1</v>
      </c>
      <c r="N33" s="1079">
        <v>1.2164594125584303</v>
      </c>
      <c r="O33" s="1073" t="s">
        <v>3589</v>
      </c>
      <c r="P33" s="1077">
        <v>7.2886633243062971E-9</v>
      </c>
      <c r="Q33" s="1078">
        <v>1</v>
      </c>
      <c r="R33" s="1079">
        <v>1.2164594125584303</v>
      </c>
      <c r="S33" s="1073" t="s">
        <v>3589</v>
      </c>
      <c r="T33" s="1077">
        <v>2.7373587251398947E-8</v>
      </c>
      <c r="U33" s="1078">
        <v>1</v>
      </c>
      <c r="V33" s="1079">
        <v>1.2164594125584303</v>
      </c>
      <c r="W33" s="1073" t="s">
        <v>3589</v>
      </c>
      <c r="X33" s="1077">
        <v>7.2845929139496719E-9</v>
      </c>
      <c r="Y33" s="1078">
        <v>1</v>
      </c>
      <c r="Z33" s="1079">
        <v>1.2164594125584303</v>
      </c>
      <c r="AA33" s="1073" t="s">
        <v>3589</v>
      </c>
      <c r="AB33" s="1077">
        <v>1.245879599147874E-8</v>
      </c>
      <c r="AC33" s="1078">
        <v>1</v>
      </c>
      <c r="AD33" s="1079">
        <v>1.2164594125584303</v>
      </c>
      <c r="AE33" s="1073" t="s">
        <v>3589</v>
      </c>
      <c r="AF33" s="1077">
        <v>1.6297376821800025E-8</v>
      </c>
      <c r="AG33" s="1078">
        <v>1</v>
      </c>
      <c r="AH33" s="1079">
        <v>1.2164594125584303</v>
      </c>
      <c r="AI33" s="1073" t="s">
        <v>3589</v>
      </c>
      <c r="AJ33" s="1077">
        <v>1.8031311116222381E-8</v>
      </c>
      <c r="AK33" s="1078">
        <v>1</v>
      </c>
      <c r="AL33" s="1079">
        <v>1.2164594125584303</v>
      </c>
      <c r="AM33" s="1073" t="s">
        <v>3589</v>
      </c>
      <c r="AN33" s="1077">
        <v>1.9765714942685339E-8</v>
      </c>
      <c r="AO33" s="1078">
        <v>1</v>
      </c>
      <c r="AP33" s="1079">
        <v>1.2164594125584303</v>
      </c>
      <c r="AQ33" s="1073" t="s">
        <v>3589</v>
      </c>
      <c r="AR33" s="1360" t="s">
        <v>1554</v>
      </c>
      <c r="AS33" s="1356" t="s">
        <v>141</v>
      </c>
      <c r="AT33" s="1357">
        <v>570</v>
      </c>
      <c r="AU33" s="1357">
        <v>0.18</v>
      </c>
      <c r="AV33" s="1358">
        <v>3166.666666666667</v>
      </c>
      <c r="AW33" s="1041" t="s">
        <v>1936</v>
      </c>
      <c r="AX33" s="1094">
        <v>2</v>
      </c>
      <c r="AY33" s="1094">
        <v>2</v>
      </c>
      <c r="AZ33" s="1094">
        <v>1</v>
      </c>
      <c r="BA33" s="1094">
        <v>1</v>
      </c>
      <c r="BB33" s="1094">
        <v>1</v>
      </c>
      <c r="BC33" s="1094">
        <v>3</v>
      </c>
      <c r="BD33" s="1089">
        <v>9</v>
      </c>
      <c r="BE33" s="1089">
        <v>1.2</v>
      </c>
      <c r="BF33" s="1093">
        <v>1.0744244531716256</v>
      </c>
      <c r="BG33" s="1093">
        <v>1.2164594125584303</v>
      </c>
      <c r="BH33" s="1093" t="s">
        <v>2963</v>
      </c>
      <c r="BI33" s="1095">
        <v>1.05</v>
      </c>
      <c r="BJ33" s="1095">
        <v>1.02</v>
      </c>
      <c r="BK33" s="1095">
        <v>1</v>
      </c>
      <c r="BL33" s="1095">
        <v>1</v>
      </c>
      <c r="BM33" s="1095">
        <v>1</v>
      </c>
      <c r="BN33" s="1095">
        <v>1.05</v>
      </c>
      <c r="BP33" s="1351">
        <v>0.19767168550965367</v>
      </c>
      <c r="BQ33" s="1352">
        <v>1086.100385822278</v>
      </c>
    </row>
    <row r="34" spans="1:69" ht="24" outlineLevel="1">
      <c r="A34" s="1045" t="s">
        <v>1664</v>
      </c>
      <c r="B34" s="1059"/>
      <c r="C34" s="1060"/>
      <c r="D34" s="1071" t="s">
        <v>470</v>
      </c>
      <c r="E34" s="1072" t="s">
        <v>352</v>
      </c>
      <c r="F34" s="1073" t="s">
        <v>1569</v>
      </c>
      <c r="G34" s="1074" t="s">
        <v>465</v>
      </c>
      <c r="H34" s="1075" t="s">
        <v>352</v>
      </c>
      <c r="I34" s="1075" t="s">
        <v>352</v>
      </c>
      <c r="J34" s="1076">
        <v>1</v>
      </c>
      <c r="K34" s="1074" t="s">
        <v>466</v>
      </c>
      <c r="L34" s="1077">
        <v>0</v>
      </c>
      <c r="M34" s="1078">
        <v>1</v>
      </c>
      <c r="N34" s="1079">
        <v>1.2164594125584303</v>
      </c>
      <c r="O34" s="1073" t="s">
        <v>3589</v>
      </c>
      <c r="P34" s="1077">
        <v>2.7572246128132376E-10</v>
      </c>
      <c r="Q34" s="1078">
        <v>1</v>
      </c>
      <c r="R34" s="1079">
        <v>1.2164594125584303</v>
      </c>
      <c r="S34" s="1073" t="s">
        <v>3589</v>
      </c>
      <c r="T34" s="1077">
        <v>0</v>
      </c>
      <c r="U34" s="1078">
        <v>1</v>
      </c>
      <c r="V34" s="1079">
        <v>1.2164594125584303</v>
      </c>
      <c r="W34" s="1073" t="s">
        <v>3589</v>
      </c>
      <c r="X34" s="1077">
        <v>2.7556848194217511E-10</v>
      </c>
      <c r="Y34" s="1078">
        <v>1</v>
      </c>
      <c r="Z34" s="1079">
        <v>1.2164594125584303</v>
      </c>
      <c r="AA34" s="1073" t="s">
        <v>3589</v>
      </c>
      <c r="AB34" s="1077">
        <v>4.7130313783554445E-10</v>
      </c>
      <c r="AC34" s="1078">
        <v>1</v>
      </c>
      <c r="AD34" s="1079">
        <v>1.2164594125584303</v>
      </c>
      <c r="AE34" s="1073" t="s">
        <v>3589</v>
      </c>
      <c r="AF34" s="1077">
        <v>6.1651261003519831E-10</v>
      </c>
      <c r="AG34" s="1078">
        <v>1</v>
      </c>
      <c r="AH34" s="1079">
        <v>1.2164594125584303</v>
      </c>
      <c r="AI34" s="1073" t="s">
        <v>3589</v>
      </c>
      <c r="AJ34" s="1077">
        <v>6.8210551919920193E-10</v>
      </c>
      <c r="AK34" s="1078">
        <v>1</v>
      </c>
      <c r="AL34" s="1079">
        <v>1.2164594125584303</v>
      </c>
      <c r="AM34" s="1073" t="s">
        <v>3589</v>
      </c>
      <c r="AN34" s="1077">
        <v>7.4771619026605713E-10</v>
      </c>
      <c r="AO34" s="1078">
        <v>1</v>
      </c>
      <c r="AP34" s="1079">
        <v>1.2164594125584303</v>
      </c>
      <c r="AQ34" s="1073" t="s">
        <v>3589</v>
      </c>
      <c r="AR34" s="1360" t="s">
        <v>1554</v>
      </c>
      <c r="AS34" s="1356" t="s">
        <v>399</v>
      </c>
      <c r="AT34" s="1357">
        <v>570</v>
      </c>
      <c r="AU34" s="1357">
        <v>0.18</v>
      </c>
      <c r="AV34" s="1358">
        <v>3166.666666666667</v>
      </c>
      <c r="AW34" s="1041" t="s">
        <v>1936</v>
      </c>
      <c r="AX34" s="1094">
        <v>2</v>
      </c>
      <c r="AY34" s="1094">
        <v>2</v>
      </c>
      <c r="AZ34" s="1094">
        <v>1</v>
      </c>
      <c r="BA34" s="1094">
        <v>1</v>
      </c>
      <c r="BB34" s="1094">
        <v>1</v>
      </c>
      <c r="BC34" s="1094">
        <v>3</v>
      </c>
      <c r="BD34" s="1089">
        <v>9</v>
      </c>
      <c r="BE34" s="1089">
        <v>1.2</v>
      </c>
      <c r="BF34" s="1093">
        <v>1.0744244531716256</v>
      </c>
      <c r="BG34" s="1093">
        <v>1.2164594125584303</v>
      </c>
      <c r="BH34" s="1093" t="s">
        <v>2963</v>
      </c>
      <c r="BI34" s="1095">
        <v>1.05</v>
      </c>
      <c r="BJ34" s="1095">
        <v>1.02</v>
      </c>
      <c r="BK34" s="1095">
        <v>1</v>
      </c>
      <c r="BL34" s="1095">
        <v>1</v>
      </c>
      <c r="BM34" s="1095">
        <v>1</v>
      </c>
      <c r="BN34" s="1095">
        <v>1.05</v>
      </c>
      <c r="BP34" s="1351">
        <v>0</v>
      </c>
      <c r="BQ34" s="1352"/>
    </row>
    <row r="35" spans="1:69" ht="24" outlineLevel="1">
      <c r="A35" s="1045" t="s">
        <v>1625</v>
      </c>
      <c r="B35" s="1059"/>
      <c r="C35" s="1060"/>
      <c r="D35" s="1071" t="s">
        <v>470</v>
      </c>
      <c r="E35" s="1072" t="s">
        <v>352</v>
      </c>
      <c r="F35" s="1073" t="s">
        <v>1570</v>
      </c>
      <c r="G35" s="1074" t="s">
        <v>465</v>
      </c>
      <c r="H35" s="1075" t="s">
        <v>352</v>
      </c>
      <c r="I35" s="1075" t="s">
        <v>352</v>
      </c>
      <c r="J35" s="1076">
        <v>1</v>
      </c>
      <c r="K35" s="1074" t="s">
        <v>466</v>
      </c>
      <c r="L35" s="1077">
        <v>1.6180770189649183E-9</v>
      </c>
      <c r="M35" s="1078">
        <v>1</v>
      </c>
      <c r="N35" s="1079">
        <v>1.2164594125584303</v>
      </c>
      <c r="O35" s="1073" t="s">
        <v>3589</v>
      </c>
      <c r="P35" s="1077">
        <v>2.2777072888457179E-10</v>
      </c>
      <c r="Q35" s="1078">
        <v>1</v>
      </c>
      <c r="R35" s="1079">
        <v>1.2164594125584303</v>
      </c>
      <c r="S35" s="1073" t="s">
        <v>3589</v>
      </c>
      <c r="T35" s="1077">
        <v>0</v>
      </c>
      <c r="U35" s="1078">
        <v>1</v>
      </c>
      <c r="V35" s="1079">
        <v>1.2164594125584303</v>
      </c>
      <c r="W35" s="1073" t="s">
        <v>3589</v>
      </c>
      <c r="X35" s="1077">
        <v>2.2764352856092725E-10</v>
      </c>
      <c r="Y35" s="1078">
        <v>1</v>
      </c>
      <c r="Z35" s="1079">
        <v>1.2164594125584303</v>
      </c>
      <c r="AA35" s="1073" t="s">
        <v>3589</v>
      </c>
      <c r="AB35" s="1077">
        <v>3.8933737473371062E-10</v>
      </c>
      <c r="AC35" s="1078">
        <v>1</v>
      </c>
      <c r="AD35" s="1079">
        <v>1.2164594125584303</v>
      </c>
      <c r="AE35" s="1073" t="s">
        <v>3589</v>
      </c>
      <c r="AF35" s="1077">
        <v>5.0929302568125079E-10</v>
      </c>
      <c r="AG35" s="1078">
        <v>1</v>
      </c>
      <c r="AH35" s="1079">
        <v>1.2164594125584303</v>
      </c>
      <c r="AI35" s="1073" t="s">
        <v>3589</v>
      </c>
      <c r="AJ35" s="1077">
        <v>5.6347847238194941E-10</v>
      </c>
      <c r="AK35" s="1078">
        <v>1</v>
      </c>
      <c r="AL35" s="1079">
        <v>1.2164594125584303</v>
      </c>
      <c r="AM35" s="1073" t="s">
        <v>3589</v>
      </c>
      <c r="AN35" s="1077">
        <v>6.1767859195891683E-10</v>
      </c>
      <c r="AO35" s="1078">
        <v>1</v>
      </c>
      <c r="AP35" s="1079">
        <v>1.2164594125584303</v>
      </c>
      <c r="AQ35" s="1073" t="s">
        <v>3589</v>
      </c>
      <c r="AR35" s="1360" t="s">
        <v>1554</v>
      </c>
      <c r="AS35" s="1356" t="s">
        <v>398</v>
      </c>
      <c r="AT35" s="1357">
        <v>570</v>
      </c>
      <c r="AU35" s="1357">
        <v>0.16</v>
      </c>
      <c r="AV35" s="1358">
        <v>3562.5</v>
      </c>
      <c r="AW35" s="1041" t="s">
        <v>1936</v>
      </c>
      <c r="AX35" s="1094">
        <v>2</v>
      </c>
      <c r="AY35" s="1094">
        <v>2</v>
      </c>
      <c r="AZ35" s="1094">
        <v>1</v>
      </c>
      <c r="BA35" s="1094">
        <v>1</v>
      </c>
      <c r="BB35" s="1094">
        <v>1</v>
      </c>
      <c r="BC35" s="1094">
        <v>3</v>
      </c>
      <c r="BD35" s="1089">
        <v>9</v>
      </c>
      <c r="BE35" s="1089">
        <v>1.2</v>
      </c>
      <c r="BF35" s="1093">
        <v>1.0744244531716256</v>
      </c>
      <c r="BG35" s="1093">
        <v>1.2164594125584303</v>
      </c>
      <c r="BH35" s="1093" t="s">
        <v>2963</v>
      </c>
      <c r="BI35" s="1095">
        <v>1.05</v>
      </c>
      <c r="BJ35" s="1095">
        <v>1.02</v>
      </c>
      <c r="BK35" s="1095">
        <v>1</v>
      </c>
      <c r="BL35" s="1095">
        <v>1</v>
      </c>
      <c r="BM35" s="1095">
        <v>1</v>
      </c>
      <c r="BN35" s="1095">
        <v>1.05</v>
      </c>
      <c r="BP35" s="1351">
        <v>3.0051438675454102E-2</v>
      </c>
      <c r="BQ35" s="1352">
        <v>1086.100385822278</v>
      </c>
    </row>
    <row r="36" spans="1:69" ht="24" outlineLevel="1">
      <c r="A36" s="1045" t="s">
        <v>1595</v>
      </c>
      <c r="B36" s="1059"/>
      <c r="C36" s="1060"/>
      <c r="D36" s="1071" t="s">
        <v>470</v>
      </c>
      <c r="E36" s="1072" t="s">
        <v>352</v>
      </c>
      <c r="F36" s="1073" t="s">
        <v>1572</v>
      </c>
      <c r="G36" s="1074" t="s">
        <v>465</v>
      </c>
      <c r="H36" s="1075" t="s">
        <v>352</v>
      </c>
      <c r="I36" s="1075" t="s">
        <v>352</v>
      </c>
      <c r="J36" s="1076">
        <v>1</v>
      </c>
      <c r="K36" s="1074" t="s">
        <v>466</v>
      </c>
      <c r="L36" s="1077">
        <v>3.5957267088109298E-11</v>
      </c>
      <c r="M36" s="1078">
        <v>1</v>
      </c>
      <c r="N36" s="1079">
        <v>1.2164594125584303</v>
      </c>
      <c r="O36" s="1073" t="s">
        <v>3589</v>
      </c>
      <c r="P36" s="1077">
        <v>3.596379929756397E-11</v>
      </c>
      <c r="Q36" s="1078">
        <v>1</v>
      </c>
      <c r="R36" s="1079">
        <v>1.2164594125584303</v>
      </c>
      <c r="S36" s="1073" t="s">
        <v>3589</v>
      </c>
      <c r="T36" s="1077">
        <v>1.3506704235887638E-10</v>
      </c>
      <c r="U36" s="1078">
        <v>1</v>
      </c>
      <c r="V36" s="1079">
        <v>1.2164594125584303</v>
      </c>
      <c r="W36" s="1073" t="s">
        <v>3589</v>
      </c>
      <c r="X36" s="1077">
        <v>3.5943715035935886E-11</v>
      </c>
      <c r="Y36" s="1078">
        <v>1</v>
      </c>
      <c r="Z36" s="1079">
        <v>1.2164594125584303</v>
      </c>
      <c r="AA36" s="1073" t="s">
        <v>3589</v>
      </c>
      <c r="AB36" s="1077">
        <v>6.1474322326375364E-11</v>
      </c>
      <c r="AC36" s="1078">
        <v>1</v>
      </c>
      <c r="AD36" s="1079">
        <v>1.2164594125584303</v>
      </c>
      <c r="AE36" s="1073" t="s">
        <v>3589</v>
      </c>
      <c r="AF36" s="1077">
        <v>8.0414688265460652E-11</v>
      </c>
      <c r="AG36" s="1078">
        <v>1</v>
      </c>
      <c r="AH36" s="1079">
        <v>1.2164594125584303</v>
      </c>
      <c r="AI36" s="1073" t="s">
        <v>3589</v>
      </c>
      <c r="AJ36" s="1077">
        <v>8.8970285112939396E-11</v>
      </c>
      <c r="AK36" s="1078">
        <v>1</v>
      </c>
      <c r="AL36" s="1079">
        <v>1.2164594125584303</v>
      </c>
      <c r="AM36" s="1073" t="s">
        <v>3589</v>
      </c>
      <c r="AN36" s="1077">
        <v>9.7528198730355288E-11</v>
      </c>
      <c r="AO36" s="1078">
        <v>1</v>
      </c>
      <c r="AP36" s="1079">
        <v>1.2164594125584303</v>
      </c>
      <c r="AQ36" s="1073" t="s">
        <v>3589</v>
      </c>
      <c r="AR36" s="1360" t="s">
        <v>1554</v>
      </c>
      <c r="AS36" s="1356" t="s">
        <v>1779</v>
      </c>
      <c r="AT36" s="1357">
        <v>570</v>
      </c>
      <c r="AU36" s="1357">
        <v>0.1</v>
      </c>
      <c r="AV36" s="1358">
        <v>5700</v>
      </c>
      <c r="AW36" s="1041" t="s">
        <v>1936</v>
      </c>
      <c r="AX36" s="1094">
        <v>2</v>
      </c>
      <c r="AY36" s="1094">
        <v>2</v>
      </c>
      <c r="AZ36" s="1094">
        <v>1</v>
      </c>
      <c r="BA36" s="1094">
        <v>1</v>
      </c>
      <c r="BB36" s="1094">
        <v>1</v>
      </c>
      <c r="BC36" s="1094">
        <v>3</v>
      </c>
      <c r="BD36" s="1089">
        <v>9</v>
      </c>
      <c r="BE36" s="1089">
        <v>1.2</v>
      </c>
      <c r="BF36" s="1093">
        <v>1.0744244531716256</v>
      </c>
      <c r="BG36" s="1093">
        <v>1.2164594125584303</v>
      </c>
      <c r="BH36" s="1093" t="s">
        <v>2963</v>
      </c>
      <c r="BI36" s="1095">
        <v>1.05</v>
      </c>
      <c r="BJ36" s="1095">
        <v>1.02</v>
      </c>
      <c r="BK36" s="1095">
        <v>1</v>
      </c>
      <c r="BL36" s="1095">
        <v>1</v>
      </c>
      <c r="BM36" s="1095">
        <v>1</v>
      </c>
      <c r="BN36" s="1095">
        <v>1.05</v>
      </c>
      <c r="BP36" s="1351">
        <v>6.6780974834342467E-4</v>
      </c>
      <c r="BQ36" s="1352">
        <v>1086.1003858222782</v>
      </c>
    </row>
    <row r="37" spans="1:69" ht="24" outlineLevel="1">
      <c r="A37" s="1045" t="s">
        <v>969</v>
      </c>
      <c r="B37" s="1059"/>
      <c r="C37" s="1060"/>
      <c r="D37" s="1071" t="s">
        <v>470</v>
      </c>
      <c r="E37" s="1072" t="s">
        <v>352</v>
      </c>
      <c r="F37" s="1073" t="s">
        <v>61</v>
      </c>
      <c r="G37" s="1074" t="s">
        <v>2179</v>
      </c>
      <c r="H37" s="1075" t="s">
        <v>352</v>
      </c>
      <c r="I37" s="1075" t="s">
        <v>352</v>
      </c>
      <c r="J37" s="1076">
        <v>1</v>
      </c>
      <c r="K37" s="1074" t="s">
        <v>466</v>
      </c>
      <c r="L37" s="1077">
        <v>3.5920475775794792E-8</v>
      </c>
      <c r="M37" s="1078">
        <v>1</v>
      </c>
      <c r="N37" s="1079">
        <v>1.2164594125584303</v>
      </c>
      <c r="O37" s="1073" t="s">
        <v>3589</v>
      </c>
      <c r="P37" s="1077">
        <v>3.2683634559358296E-8</v>
      </c>
      <c r="Q37" s="1078">
        <v>1</v>
      </c>
      <c r="R37" s="1079">
        <v>1.2164594125584303</v>
      </c>
      <c r="S37" s="1073" t="s">
        <v>3589</v>
      </c>
      <c r="T37" s="1077">
        <v>6.814677451480927E-9</v>
      </c>
      <c r="U37" s="1078">
        <v>1</v>
      </c>
      <c r="V37" s="1079">
        <v>1.2164594125584303</v>
      </c>
      <c r="W37" s="1073" t="s">
        <v>3589</v>
      </c>
      <c r="X37" s="1077">
        <v>3.2665382131075746E-8</v>
      </c>
      <c r="Y37" s="1078">
        <v>1</v>
      </c>
      <c r="Z37" s="1079">
        <v>1.2164594125584303</v>
      </c>
      <c r="AA37" s="1073" t="s">
        <v>3589</v>
      </c>
      <c r="AB37" s="1077">
        <v>1.250794432090688E-8</v>
      </c>
      <c r="AC37" s="1078">
        <v>1</v>
      </c>
      <c r="AD37" s="1079">
        <v>1.2164594125584303</v>
      </c>
      <c r="AE37" s="1073" t="s">
        <v>3589</v>
      </c>
      <c r="AF37" s="1077">
        <v>1.5203290936220094E-8</v>
      </c>
      <c r="AG37" s="1078">
        <v>1</v>
      </c>
      <c r="AH37" s="1079">
        <v>1.2164594125584303</v>
      </c>
      <c r="AI37" s="1073" t="s">
        <v>3589</v>
      </c>
      <c r="AJ37" s="1077">
        <v>4.8159429930523189E-9</v>
      </c>
      <c r="AK37" s="1078">
        <v>1</v>
      </c>
      <c r="AL37" s="1079">
        <v>1.2164594125584303</v>
      </c>
      <c r="AM37" s="1073" t="s">
        <v>3589</v>
      </c>
      <c r="AN37" s="1077">
        <v>6.69203448330079E-9</v>
      </c>
      <c r="AO37" s="1078">
        <v>1</v>
      </c>
      <c r="AP37" s="1079">
        <v>1.2164594125584303</v>
      </c>
      <c r="AQ37" s="1073" t="s">
        <v>3589</v>
      </c>
      <c r="AR37" s="1360" t="s">
        <v>1542</v>
      </c>
      <c r="AS37" s="1356" t="s">
        <v>142</v>
      </c>
      <c r="AT37" s="1357">
        <v>3</v>
      </c>
      <c r="AU37" s="1357">
        <v>0.19500000000000001</v>
      </c>
      <c r="AV37" s="1358">
        <v>15.384615384615383</v>
      </c>
      <c r="AW37" s="1041" t="s">
        <v>1936</v>
      </c>
      <c r="AX37" s="1094">
        <v>2</v>
      </c>
      <c r="AY37" s="1094">
        <v>2</v>
      </c>
      <c r="AZ37" s="1094">
        <v>1</v>
      </c>
      <c r="BA37" s="1094">
        <v>1</v>
      </c>
      <c r="BB37" s="1094">
        <v>1</v>
      </c>
      <c r="BC37" s="1094">
        <v>3</v>
      </c>
      <c r="BD37" s="1089">
        <v>9</v>
      </c>
      <c r="BE37" s="1089">
        <v>1.2</v>
      </c>
      <c r="BF37" s="1093">
        <v>1.0744244531716256</v>
      </c>
      <c r="BG37" s="1093">
        <v>1.2164594125584303</v>
      </c>
      <c r="BH37" s="1093" t="s">
        <v>2963</v>
      </c>
      <c r="BI37" s="1095">
        <v>1.05</v>
      </c>
      <c r="BJ37" s="1095">
        <v>1.02</v>
      </c>
      <c r="BK37" s="1095">
        <v>1</v>
      </c>
      <c r="BL37" s="1095">
        <v>1</v>
      </c>
      <c r="BM37" s="1095">
        <v>1</v>
      </c>
      <c r="BN37" s="1095">
        <v>1.05</v>
      </c>
      <c r="BP37" s="1351">
        <v>2.3181284114728953E-3</v>
      </c>
      <c r="BQ37" s="1352">
        <v>717.05571247069395</v>
      </c>
    </row>
    <row r="38" spans="1:69" ht="24" outlineLevel="1">
      <c r="A38" s="1045" t="s">
        <v>970</v>
      </c>
      <c r="B38" s="1059"/>
      <c r="C38" s="1060"/>
      <c r="D38" s="1071" t="s">
        <v>470</v>
      </c>
      <c r="E38" s="1072" t="s">
        <v>352</v>
      </c>
      <c r="F38" s="1073" t="s">
        <v>62</v>
      </c>
      <c r="G38" s="1074" t="s">
        <v>2179</v>
      </c>
      <c r="H38" s="1075" t="s">
        <v>352</v>
      </c>
      <c r="I38" s="1075" t="s">
        <v>352</v>
      </c>
      <c r="J38" s="1076">
        <v>1</v>
      </c>
      <c r="K38" s="1074" t="s">
        <v>466</v>
      </c>
      <c r="L38" s="1077">
        <v>3.5920475775794792E-8</v>
      </c>
      <c r="M38" s="1078">
        <v>1</v>
      </c>
      <c r="N38" s="1079">
        <v>1.2164594125584303</v>
      </c>
      <c r="O38" s="1073" t="s">
        <v>3589</v>
      </c>
      <c r="P38" s="1077">
        <v>3.2683634559358296E-8</v>
      </c>
      <c r="Q38" s="1078">
        <v>1</v>
      </c>
      <c r="R38" s="1079">
        <v>1.2164594125584303</v>
      </c>
      <c r="S38" s="1073" t="s">
        <v>3589</v>
      </c>
      <c r="T38" s="1077">
        <v>6.814677451480927E-9</v>
      </c>
      <c r="U38" s="1078">
        <v>1</v>
      </c>
      <c r="V38" s="1079">
        <v>1.2164594125584303</v>
      </c>
      <c r="W38" s="1073" t="s">
        <v>3589</v>
      </c>
      <c r="X38" s="1077">
        <v>3.2665382131075746E-8</v>
      </c>
      <c r="Y38" s="1078">
        <v>1</v>
      </c>
      <c r="Z38" s="1079">
        <v>1.2164594125584303</v>
      </c>
      <c r="AA38" s="1073" t="s">
        <v>3589</v>
      </c>
      <c r="AB38" s="1077">
        <v>1.250794432090688E-8</v>
      </c>
      <c r="AC38" s="1078">
        <v>1</v>
      </c>
      <c r="AD38" s="1079">
        <v>1.2164594125584303</v>
      </c>
      <c r="AE38" s="1073" t="s">
        <v>3589</v>
      </c>
      <c r="AF38" s="1077">
        <v>1.5203290936220094E-8</v>
      </c>
      <c r="AG38" s="1078">
        <v>1</v>
      </c>
      <c r="AH38" s="1079">
        <v>1.2164594125584303</v>
      </c>
      <c r="AI38" s="1073" t="s">
        <v>3589</v>
      </c>
      <c r="AJ38" s="1077">
        <v>4.8159429930523189E-9</v>
      </c>
      <c r="AK38" s="1078">
        <v>1</v>
      </c>
      <c r="AL38" s="1079">
        <v>1.2164594125584303</v>
      </c>
      <c r="AM38" s="1073" t="s">
        <v>3589</v>
      </c>
      <c r="AN38" s="1077">
        <v>6.69203448330079E-9</v>
      </c>
      <c r="AO38" s="1078">
        <v>1</v>
      </c>
      <c r="AP38" s="1079">
        <v>1.2164594125584303</v>
      </c>
      <c r="AQ38" s="1073" t="s">
        <v>3589</v>
      </c>
      <c r="AR38" s="1360" t="s">
        <v>1542</v>
      </c>
      <c r="AS38" s="1356" t="s">
        <v>142</v>
      </c>
      <c r="AT38" s="1357">
        <v>3</v>
      </c>
      <c r="AU38" s="1357">
        <v>0.19500000000000001</v>
      </c>
      <c r="AV38" s="1358">
        <v>15.384615384615383</v>
      </c>
      <c r="AW38" s="1041" t="s">
        <v>1936</v>
      </c>
      <c r="AX38" s="1094">
        <v>2</v>
      </c>
      <c r="AY38" s="1094">
        <v>2</v>
      </c>
      <c r="AZ38" s="1094">
        <v>1</v>
      </c>
      <c r="BA38" s="1094">
        <v>1</v>
      </c>
      <c r="BB38" s="1094">
        <v>1</v>
      </c>
      <c r="BC38" s="1094">
        <v>3</v>
      </c>
      <c r="BD38" s="1089">
        <v>9</v>
      </c>
      <c r="BE38" s="1089">
        <v>1.2</v>
      </c>
      <c r="BF38" s="1093">
        <v>1.0744244531716256</v>
      </c>
      <c r="BG38" s="1093">
        <v>1.2164594125584303</v>
      </c>
      <c r="BH38" s="1093" t="s">
        <v>2963</v>
      </c>
      <c r="BI38" s="1095">
        <v>1.05</v>
      </c>
      <c r="BJ38" s="1095">
        <v>1.02</v>
      </c>
      <c r="BK38" s="1095">
        <v>1</v>
      </c>
      <c r="BL38" s="1095">
        <v>1</v>
      </c>
      <c r="BM38" s="1095">
        <v>1</v>
      </c>
      <c r="BN38" s="1095">
        <v>1.05</v>
      </c>
      <c r="BP38" s="1351">
        <v>2.3181284114728953E-3</v>
      </c>
      <c r="BQ38" s="1352">
        <v>717.05571247069395</v>
      </c>
    </row>
    <row r="39" spans="1:69" ht="24" outlineLevel="1">
      <c r="A39" s="1045" t="s">
        <v>984</v>
      </c>
      <c r="B39" s="1059"/>
      <c r="C39" s="1060"/>
      <c r="D39" s="1071" t="s">
        <v>470</v>
      </c>
      <c r="E39" s="1072" t="s">
        <v>352</v>
      </c>
      <c r="F39" s="1073" t="s">
        <v>63</v>
      </c>
      <c r="G39" s="1074" t="s">
        <v>2179</v>
      </c>
      <c r="H39" s="1075" t="s">
        <v>352</v>
      </c>
      <c r="I39" s="1075" t="s">
        <v>352</v>
      </c>
      <c r="J39" s="1076">
        <v>1</v>
      </c>
      <c r="K39" s="1074" t="s">
        <v>466</v>
      </c>
      <c r="L39" s="1077">
        <v>6.7294055883767464E-8</v>
      </c>
      <c r="M39" s="1078">
        <v>1</v>
      </c>
      <c r="N39" s="1079">
        <v>1.2164594125584303</v>
      </c>
      <c r="O39" s="1073" t="s">
        <v>3589</v>
      </c>
      <c r="P39" s="1077">
        <v>6.1713198174192056E-8</v>
      </c>
      <c r="Q39" s="1078">
        <v>1</v>
      </c>
      <c r="R39" s="1079">
        <v>1.2164594125584303</v>
      </c>
      <c r="S39" s="1073" t="s">
        <v>3589</v>
      </c>
      <c r="T39" s="1077">
        <v>1.2867465498448454E-8</v>
      </c>
      <c r="U39" s="1078">
        <v>1</v>
      </c>
      <c r="V39" s="1079">
        <v>1.2164594125584303</v>
      </c>
      <c r="W39" s="1073" t="s">
        <v>3589</v>
      </c>
      <c r="X39" s="1077">
        <v>6.1678733961782767E-8</v>
      </c>
      <c r="Y39" s="1078">
        <v>1</v>
      </c>
      <c r="Z39" s="1079">
        <v>1.2164594125584303</v>
      </c>
      <c r="AA39" s="1073" t="s">
        <v>3589</v>
      </c>
      <c r="AB39" s="1077">
        <v>2.3617484928917331E-8</v>
      </c>
      <c r="AC39" s="1078">
        <v>1</v>
      </c>
      <c r="AD39" s="1079">
        <v>1.2164594125584303</v>
      </c>
      <c r="AE39" s="1073" t="s">
        <v>3589</v>
      </c>
      <c r="AF39" s="1077">
        <v>2.8706835059695074E-8</v>
      </c>
      <c r="AG39" s="1078">
        <v>1</v>
      </c>
      <c r="AH39" s="1079">
        <v>1.2164594125584303</v>
      </c>
      <c r="AI39" s="1073" t="s">
        <v>3589</v>
      </c>
      <c r="AJ39" s="1077">
        <v>9.0934575769435061E-9</v>
      </c>
      <c r="AK39" s="1078">
        <v>1</v>
      </c>
      <c r="AL39" s="1079">
        <v>1.2164594125584303</v>
      </c>
      <c r="AM39" s="1073" t="s">
        <v>3589</v>
      </c>
      <c r="AN39" s="1077">
        <v>1.2635891198282232E-8</v>
      </c>
      <c r="AO39" s="1078">
        <v>1</v>
      </c>
      <c r="AP39" s="1079">
        <v>1.2164594125584303</v>
      </c>
      <c r="AQ39" s="1073" t="s">
        <v>3589</v>
      </c>
      <c r="AR39" s="1360" t="s">
        <v>1542</v>
      </c>
      <c r="AS39" s="1356" t="s">
        <v>141</v>
      </c>
      <c r="AT39" s="1357">
        <v>3</v>
      </c>
      <c r="AU39" s="1357">
        <v>0.18</v>
      </c>
      <c r="AV39" s="1358">
        <v>16.666666666666668</v>
      </c>
      <c r="AW39" s="1041" t="s">
        <v>1936</v>
      </c>
      <c r="AX39" s="1094">
        <v>2</v>
      </c>
      <c r="AY39" s="1094">
        <v>2</v>
      </c>
      <c r="AZ39" s="1094">
        <v>1</v>
      </c>
      <c r="BA39" s="1094">
        <v>1</v>
      </c>
      <c r="BB39" s="1094">
        <v>1</v>
      </c>
      <c r="BC39" s="1094">
        <v>3</v>
      </c>
      <c r="BD39" s="1089">
        <v>9</v>
      </c>
      <c r="BE39" s="1089">
        <v>1.2</v>
      </c>
      <c r="BF39" s="1093">
        <v>1.0744244531716256</v>
      </c>
      <c r="BG39" s="1093">
        <v>1.2164594125584303</v>
      </c>
      <c r="BH39" s="1093" t="s">
        <v>2963</v>
      </c>
      <c r="BI39" s="1095">
        <v>1.05</v>
      </c>
      <c r="BJ39" s="1095">
        <v>1.02</v>
      </c>
      <c r="BK39" s="1095">
        <v>1</v>
      </c>
      <c r="BL39" s="1095">
        <v>1</v>
      </c>
      <c r="BM39" s="1095">
        <v>1</v>
      </c>
      <c r="BN39" s="1095">
        <v>1.05</v>
      </c>
      <c r="BP39" s="1351">
        <v>4.3428228468099812E-3</v>
      </c>
      <c r="BQ39" s="1352">
        <v>717.05571247069395</v>
      </c>
    </row>
    <row r="40" spans="1:69" ht="24" outlineLevel="1">
      <c r="A40" s="1045" t="s">
        <v>985</v>
      </c>
      <c r="B40" s="1059" t="s">
        <v>469</v>
      </c>
      <c r="C40" s="1060"/>
      <c r="D40" s="1071" t="s">
        <v>470</v>
      </c>
      <c r="E40" s="1072" t="s">
        <v>352</v>
      </c>
      <c r="F40" s="1073" t="s">
        <v>64</v>
      </c>
      <c r="G40" s="1074" t="s">
        <v>2179</v>
      </c>
      <c r="H40" s="1075" t="s">
        <v>352</v>
      </c>
      <c r="I40" s="1075" t="s">
        <v>352</v>
      </c>
      <c r="J40" s="1076">
        <v>1</v>
      </c>
      <c r="K40" s="1074" t="s">
        <v>466</v>
      </c>
      <c r="L40" s="1077">
        <v>6.7294055883767464E-8</v>
      </c>
      <c r="M40" s="1078">
        <v>1</v>
      </c>
      <c r="N40" s="1079">
        <v>1.2164594125584303</v>
      </c>
      <c r="O40" s="1073" t="s">
        <v>3589</v>
      </c>
      <c r="P40" s="1077">
        <v>6.1713198174192056E-8</v>
      </c>
      <c r="Q40" s="1078">
        <v>1</v>
      </c>
      <c r="R40" s="1079">
        <v>1.2164594125584303</v>
      </c>
      <c r="S40" s="1073" t="s">
        <v>3589</v>
      </c>
      <c r="T40" s="1077">
        <v>1.2867465498448454E-8</v>
      </c>
      <c r="U40" s="1078">
        <v>1</v>
      </c>
      <c r="V40" s="1079">
        <v>1.2164594125584303</v>
      </c>
      <c r="W40" s="1073" t="s">
        <v>3589</v>
      </c>
      <c r="X40" s="1077">
        <v>6.1678733961782767E-8</v>
      </c>
      <c r="Y40" s="1078">
        <v>1</v>
      </c>
      <c r="Z40" s="1079">
        <v>1.2164594125584303</v>
      </c>
      <c r="AA40" s="1073" t="s">
        <v>3589</v>
      </c>
      <c r="AB40" s="1077">
        <v>2.3617484928917331E-8</v>
      </c>
      <c r="AC40" s="1078">
        <v>1</v>
      </c>
      <c r="AD40" s="1079">
        <v>1.2164594125584303</v>
      </c>
      <c r="AE40" s="1073" t="s">
        <v>3589</v>
      </c>
      <c r="AF40" s="1077">
        <v>2.8706835059695074E-8</v>
      </c>
      <c r="AG40" s="1078">
        <v>1</v>
      </c>
      <c r="AH40" s="1079">
        <v>1.2164594125584303</v>
      </c>
      <c r="AI40" s="1073" t="s">
        <v>3589</v>
      </c>
      <c r="AJ40" s="1077">
        <v>9.0934575769435061E-9</v>
      </c>
      <c r="AK40" s="1078">
        <v>1</v>
      </c>
      <c r="AL40" s="1079">
        <v>1.2164594125584303</v>
      </c>
      <c r="AM40" s="1073" t="s">
        <v>3589</v>
      </c>
      <c r="AN40" s="1077">
        <v>1.2635891198282232E-8</v>
      </c>
      <c r="AO40" s="1078">
        <v>1</v>
      </c>
      <c r="AP40" s="1079">
        <v>1.2164594125584303</v>
      </c>
      <c r="AQ40" s="1073" t="s">
        <v>3589</v>
      </c>
      <c r="AR40" s="1360" t="s">
        <v>1542</v>
      </c>
      <c r="AS40" s="1356" t="s">
        <v>141</v>
      </c>
      <c r="AT40" s="1357">
        <v>3</v>
      </c>
      <c r="AU40" s="1357">
        <v>0.18</v>
      </c>
      <c r="AV40" s="1358">
        <v>16.666666666666668</v>
      </c>
      <c r="AW40" s="1041" t="s">
        <v>1936</v>
      </c>
      <c r="AX40" s="1094">
        <v>2</v>
      </c>
      <c r="AY40" s="1094">
        <v>2</v>
      </c>
      <c r="AZ40" s="1094">
        <v>1</v>
      </c>
      <c r="BA40" s="1094">
        <v>1</v>
      </c>
      <c r="BB40" s="1094">
        <v>1</v>
      </c>
      <c r="BC40" s="1094">
        <v>3</v>
      </c>
      <c r="BD40" s="1089">
        <v>9</v>
      </c>
      <c r="BE40" s="1089">
        <v>1.2</v>
      </c>
      <c r="BF40" s="1093">
        <v>1.0744244531716256</v>
      </c>
      <c r="BG40" s="1093">
        <v>1.2164594125584303</v>
      </c>
      <c r="BH40" s="1093" t="s">
        <v>2963</v>
      </c>
      <c r="BI40" s="1095">
        <v>1.05</v>
      </c>
      <c r="BJ40" s="1095">
        <v>1.02</v>
      </c>
      <c r="BK40" s="1095">
        <v>1</v>
      </c>
      <c r="BL40" s="1095">
        <v>1</v>
      </c>
      <c r="BM40" s="1095">
        <v>1</v>
      </c>
      <c r="BN40" s="1095">
        <v>1.05</v>
      </c>
      <c r="BP40" s="1351">
        <v>4.3428228468099812E-3</v>
      </c>
      <c r="BQ40" s="1352">
        <v>717.05571247069395</v>
      </c>
    </row>
    <row r="41" spans="1:69" ht="24" outlineLevel="1">
      <c r="A41" s="1045" t="s">
        <v>971</v>
      </c>
      <c r="B41" s="1059" t="s">
        <v>469</v>
      </c>
      <c r="C41" s="1060"/>
      <c r="D41" s="1071" t="s">
        <v>470</v>
      </c>
      <c r="E41" s="1072" t="s">
        <v>352</v>
      </c>
      <c r="F41" s="1073" t="s">
        <v>65</v>
      </c>
      <c r="G41" s="1074" t="s">
        <v>2179</v>
      </c>
      <c r="H41" s="1075" t="s">
        <v>352</v>
      </c>
      <c r="I41" s="1075" t="s">
        <v>352</v>
      </c>
      <c r="J41" s="1076">
        <v>1</v>
      </c>
      <c r="K41" s="1074" t="s">
        <v>466</v>
      </c>
      <c r="L41" s="1077">
        <v>3.771649956458453E-7</v>
      </c>
      <c r="M41" s="1078">
        <v>1</v>
      </c>
      <c r="N41" s="1079">
        <v>1.2164594125584303</v>
      </c>
      <c r="O41" s="1073" t="s">
        <v>3589</v>
      </c>
      <c r="P41" s="1077">
        <v>3.4317816287326205E-7</v>
      </c>
      <c r="Q41" s="1078">
        <v>1</v>
      </c>
      <c r="R41" s="1079">
        <v>1.2164594125584303</v>
      </c>
      <c r="S41" s="1073" t="s">
        <v>3589</v>
      </c>
      <c r="T41" s="1077">
        <v>7.1554113240549714E-8</v>
      </c>
      <c r="U41" s="1078">
        <v>1</v>
      </c>
      <c r="V41" s="1079">
        <v>1.2164594125584303</v>
      </c>
      <c r="W41" s="1073" t="s">
        <v>3589</v>
      </c>
      <c r="X41" s="1077">
        <v>3.4298651237629526E-7</v>
      </c>
      <c r="Y41" s="1078">
        <v>1</v>
      </c>
      <c r="Z41" s="1079">
        <v>1.2164594125584303</v>
      </c>
      <c r="AA41" s="1073" t="s">
        <v>3589</v>
      </c>
      <c r="AB41" s="1077">
        <v>1.313334153695222E-7</v>
      </c>
      <c r="AC41" s="1078">
        <v>1</v>
      </c>
      <c r="AD41" s="1079">
        <v>1.2164594125584303</v>
      </c>
      <c r="AE41" s="1073" t="s">
        <v>3589</v>
      </c>
      <c r="AF41" s="1077">
        <v>1.5963455483031094E-7</v>
      </c>
      <c r="AG41" s="1078">
        <v>1</v>
      </c>
      <c r="AH41" s="1079">
        <v>1.2164594125584303</v>
      </c>
      <c r="AI41" s="1073" t="s">
        <v>3589</v>
      </c>
      <c r="AJ41" s="1077">
        <v>5.0567401427049346E-8</v>
      </c>
      <c r="AK41" s="1078">
        <v>1</v>
      </c>
      <c r="AL41" s="1079">
        <v>1.2164594125584303</v>
      </c>
      <c r="AM41" s="1073" t="s">
        <v>3589</v>
      </c>
      <c r="AN41" s="1077">
        <v>7.0266362074658296E-8</v>
      </c>
      <c r="AO41" s="1078">
        <v>1</v>
      </c>
      <c r="AP41" s="1079">
        <v>1.2164594125584303</v>
      </c>
      <c r="AQ41" s="1073" t="s">
        <v>3589</v>
      </c>
      <c r="AR41" s="1360" t="s">
        <v>1541</v>
      </c>
      <c r="AS41" s="1356" t="s">
        <v>142</v>
      </c>
      <c r="AT41" s="1357">
        <v>3</v>
      </c>
      <c r="AU41" s="1357">
        <v>0.19500000000000001</v>
      </c>
      <c r="AV41" s="1358">
        <v>15.384615384615383</v>
      </c>
      <c r="AW41" s="1041" t="s">
        <v>1936</v>
      </c>
      <c r="AX41" s="1094">
        <v>2</v>
      </c>
      <c r="AY41" s="1094">
        <v>2</v>
      </c>
      <c r="AZ41" s="1094">
        <v>1</v>
      </c>
      <c r="BA41" s="1094">
        <v>1</v>
      </c>
      <c r="BB41" s="1094">
        <v>1</v>
      </c>
      <c r="BC41" s="1094">
        <v>3</v>
      </c>
      <c r="BD41" s="1089">
        <v>9</v>
      </c>
      <c r="BE41" s="1089">
        <v>1.2</v>
      </c>
      <c r="BF41" s="1093">
        <v>1.0744244531716256</v>
      </c>
      <c r="BG41" s="1093">
        <v>1.2164594125584303</v>
      </c>
      <c r="BH41" s="1093" t="s">
        <v>2963</v>
      </c>
      <c r="BI41" s="1095">
        <v>1.05</v>
      </c>
      <c r="BJ41" s="1095">
        <v>1.02</v>
      </c>
      <c r="BK41" s="1095">
        <v>1</v>
      </c>
      <c r="BL41" s="1095">
        <v>1</v>
      </c>
      <c r="BM41" s="1095">
        <v>1</v>
      </c>
      <c r="BN41" s="1095">
        <v>1.05</v>
      </c>
      <c r="BP41" s="1351">
        <v>3.4771926172093431E-2</v>
      </c>
      <c r="BQ41" s="1352">
        <v>1024.3653035295629</v>
      </c>
    </row>
    <row r="42" spans="1:69" ht="24" outlineLevel="1">
      <c r="A42" s="1045" t="s">
        <v>986</v>
      </c>
      <c r="B42" s="1059" t="s">
        <v>469</v>
      </c>
      <c r="C42" s="1060"/>
      <c r="D42" s="1071" t="s">
        <v>470</v>
      </c>
      <c r="E42" s="1072" t="s">
        <v>352</v>
      </c>
      <c r="F42" s="1073" t="s">
        <v>66</v>
      </c>
      <c r="G42" s="1074" t="s">
        <v>2179</v>
      </c>
      <c r="H42" s="1075" t="s">
        <v>352</v>
      </c>
      <c r="I42" s="1075" t="s">
        <v>352</v>
      </c>
      <c r="J42" s="1076">
        <v>1</v>
      </c>
      <c r="K42" s="1074" t="s">
        <v>466</v>
      </c>
      <c r="L42" s="1077">
        <v>7.065875867795582E-7</v>
      </c>
      <c r="M42" s="1078">
        <v>1</v>
      </c>
      <c r="N42" s="1079">
        <v>1.2164594125584303</v>
      </c>
      <c r="O42" s="1073" t="s">
        <v>3589</v>
      </c>
      <c r="P42" s="1077">
        <v>6.479885808290164E-7</v>
      </c>
      <c r="Q42" s="1078">
        <v>1</v>
      </c>
      <c r="R42" s="1079">
        <v>1.2164594125584303</v>
      </c>
      <c r="S42" s="1073" t="s">
        <v>3589</v>
      </c>
      <c r="T42" s="1077">
        <v>1.3510838773370875E-7</v>
      </c>
      <c r="U42" s="1078">
        <v>1</v>
      </c>
      <c r="V42" s="1079">
        <v>1.2164594125584303</v>
      </c>
      <c r="W42" s="1073" t="s">
        <v>3589</v>
      </c>
      <c r="X42" s="1077">
        <v>6.4762670659871894E-7</v>
      </c>
      <c r="Y42" s="1078">
        <v>1</v>
      </c>
      <c r="Z42" s="1079">
        <v>1.2164594125584303</v>
      </c>
      <c r="AA42" s="1073" t="s">
        <v>3589</v>
      </c>
      <c r="AB42" s="1077">
        <v>2.4798359175363193E-7</v>
      </c>
      <c r="AC42" s="1078">
        <v>1</v>
      </c>
      <c r="AD42" s="1079">
        <v>1.2164594125584303</v>
      </c>
      <c r="AE42" s="1073" t="s">
        <v>3589</v>
      </c>
      <c r="AF42" s="1077">
        <v>3.014217681267982E-7</v>
      </c>
      <c r="AG42" s="1078">
        <v>1</v>
      </c>
      <c r="AH42" s="1079">
        <v>1.2164594125584303</v>
      </c>
      <c r="AI42" s="1073" t="s">
        <v>3589</v>
      </c>
      <c r="AJ42" s="1077">
        <v>9.5481304557906811E-8</v>
      </c>
      <c r="AK42" s="1078">
        <v>1</v>
      </c>
      <c r="AL42" s="1079">
        <v>1.2164594125584303</v>
      </c>
      <c r="AM42" s="1073" t="s">
        <v>3589</v>
      </c>
      <c r="AN42" s="1077">
        <v>1.3267685758196346E-7</v>
      </c>
      <c r="AO42" s="1078">
        <v>1</v>
      </c>
      <c r="AP42" s="1079">
        <v>1.2164594125584303</v>
      </c>
      <c r="AQ42" s="1073" t="s">
        <v>3589</v>
      </c>
      <c r="AR42" s="1360" t="s">
        <v>1541</v>
      </c>
      <c r="AS42" s="1356" t="s">
        <v>141</v>
      </c>
      <c r="AT42" s="1357">
        <v>3</v>
      </c>
      <c r="AU42" s="1357">
        <v>0.18</v>
      </c>
      <c r="AV42" s="1358">
        <v>16.666666666666668</v>
      </c>
      <c r="AW42" s="1041" t="s">
        <v>1936</v>
      </c>
      <c r="AX42" s="1094">
        <v>2</v>
      </c>
      <c r="AY42" s="1094">
        <v>2</v>
      </c>
      <c r="AZ42" s="1094">
        <v>1</v>
      </c>
      <c r="BA42" s="1094">
        <v>1</v>
      </c>
      <c r="BB42" s="1094">
        <v>1</v>
      </c>
      <c r="BC42" s="1094">
        <v>3</v>
      </c>
      <c r="BD42" s="1089">
        <v>9</v>
      </c>
      <c r="BE42" s="1089">
        <v>1.2</v>
      </c>
      <c r="BF42" s="1093">
        <v>1.0744244531716256</v>
      </c>
      <c r="BG42" s="1093">
        <v>1.2164594125584303</v>
      </c>
      <c r="BH42" s="1093" t="s">
        <v>2963</v>
      </c>
      <c r="BI42" s="1095">
        <v>1.05</v>
      </c>
      <c r="BJ42" s="1095">
        <v>1.02</v>
      </c>
      <c r="BK42" s="1095">
        <v>1</v>
      </c>
      <c r="BL42" s="1095">
        <v>1</v>
      </c>
      <c r="BM42" s="1095">
        <v>1</v>
      </c>
      <c r="BN42" s="1095">
        <v>1.05</v>
      </c>
      <c r="BP42" s="1351">
        <v>6.5142342702149719E-2</v>
      </c>
      <c r="BQ42" s="1352">
        <v>1024.3653035295629</v>
      </c>
    </row>
    <row r="43" spans="1:69" ht="24" outlineLevel="1">
      <c r="A43" s="1045" t="s">
        <v>972</v>
      </c>
      <c r="B43" s="1059" t="s">
        <v>469</v>
      </c>
      <c r="C43" s="1060"/>
      <c r="D43" s="1071" t="s">
        <v>470</v>
      </c>
      <c r="E43" s="1072" t="s">
        <v>352</v>
      </c>
      <c r="F43" s="1073" t="s">
        <v>67</v>
      </c>
      <c r="G43" s="1074" t="s">
        <v>2179</v>
      </c>
      <c r="H43" s="1075" t="s">
        <v>352</v>
      </c>
      <c r="I43" s="1075" t="s">
        <v>352</v>
      </c>
      <c r="J43" s="1076">
        <v>1</v>
      </c>
      <c r="K43" s="1074" t="s">
        <v>466</v>
      </c>
      <c r="L43" s="1077">
        <v>1.2050303005540199E-8</v>
      </c>
      <c r="M43" s="1078">
        <v>1</v>
      </c>
      <c r="N43" s="1079">
        <v>1.2164594125584303</v>
      </c>
      <c r="O43" s="1073" t="s">
        <v>3589</v>
      </c>
      <c r="P43" s="1077">
        <v>1.6901566028300938E-8</v>
      </c>
      <c r="Q43" s="1078">
        <v>1</v>
      </c>
      <c r="R43" s="1079">
        <v>1.2164594125584303</v>
      </c>
      <c r="S43" s="1073" t="s">
        <v>3589</v>
      </c>
      <c r="T43" s="1077">
        <v>4.6834525048911661E-9</v>
      </c>
      <c r="U43" s="1078">
        <v>1</v>
      </c>
      <c r="V43" s="1079">
        <v>1.2164594125584303</v>
      </c>
      <c r="W43" s="1073" t="s">
        <v>3589</v>
      </c>
      <c r="X43" s="1077">
        <v>1.6892127218145538E-8</v>
      </c>
      <c r="Y43" s="1078">
        <v>1</v>
      </c>
      <c r="Z43" s="1079">
        <v>1.2164594125584303</v>
      </c>
      <c r="AA43" s="1073" t="s">
        <v>3589</v>
      </c>
      <c r="AB43" s="1077">
        <v>6.468186591493648E-9</v>
      </c>
      <c r="AC43" s="1078">
        <v>1</v>
      </c>
      <c r="AD43" s="1079">
        <v>1.2164594125584303</v>
      </c>
      <c r="AE43" s="1073" t="s">
        <v>3589</v>
      </c>
      <c r="AF43" s="1077">
        <v>7.8620211329103316E-9</v>
      </c>
      <c r="AG43" s="1078">
        <v>1</v>
      </c>
      <c r="AH43" s="1079">
        <v>1.2164594125584303</v>
      </c>
      <c r="AI43" s="1073" t="s">
        <v>3589</v>
      </c>
      <c r="AJ43" s="1077">
        <v>2.4904506363200887E-9</v>
      </c>
      <c r="AK43" s="1078">
        <v>1</v>
      </c>
      <c r="AL43" s="1079">
        <v>1.2164594125584303</v>
      </c>
      <c r="AM43" s="1073" t="s">
        <v>3589</v>
      </c>
      <c r="AN43" s="1077">
        <v>3.4606268307693301E-9</v>
      </c>
      <c r="AO43" s="1078">
        <v>1</v>
      </c>
      <c r="AP43" s="1079">
        <v>1.2164594125584303</v>
      </c>
      <c r="AQ43" s="1073" t="s">
        <v>3589</v>
      </c>
      <c r="AR43" s="1360" t="s">
        <v>1541</v>
      </c>
      <c r="AS43" s="1356" t="s">
        <v>142</v>
      </c>
      <c r="AT43" s="1357">
        <v>3</v>
      </c>
      <c r="AU43" s="1357">
        <v>0.19500000000000001</v>
      </c>
      <c r="AV43" s="1358">
        <v>15.384615384615383</v>
      </c>
      <c r="AW43" s="1041" t="s">
        <v>1936</v>
      </c>
      <c r="AX43" s="1094">
        <v>2</v>
      </c>
      <c r="AY43" s="1094">
        <v>2</v>
      </c>
      <c r="AZ43" s="1094">
        <v>1</v>
      </c>
      <c r="BA43" s="1094">
        <v>1</v>
      </c>
      <c r="BB43" s="1094">
        <v>1</v>
      </c>
      <c r="BC43" s="1094">
        <v>3</v>
      </c>
      <c r="BD43" s="1089">
        <v>9</v>
      </c>
      <c r="BE43" s="1089">
        <v>1.2</v>
      </c>
      <c r="BF43" s="1093">
        <v>1.0744244531716256</v>
      </c>
      <c r="BG43" s="1093">
        <v>1.2164594125584303</v>
      </c>
      <c r="BH43" s="1093" t="s">
        <v>2963</v>
      </c>
      <c r="BI43" s="1095">
        <v>1.05</v>
      </c>
      <c r="BJ43" s="1095">
        <v>1.02</v>
      </c>
      <c r="BK43" s="1095">
        <v>1</v>
      </c>
      <c r="BL43" s="1095">
        <v>1</v>
      </c>
      <c r="BM43" s="1095">
        <v>1</v>
      </c>
      <c r="BN43" s="1095">
        <v>1.05</v>
      </c>
      <c r="BP43" s="1351">
        <v>1.1109521066304051E-3</v>
      </c>
      <c r="BQ43" s="1352">
        <v>1024.3653035295631</v>
      </c>
    </row>
    <row r="44" spans="1:69" ht="24" outlineLevel="1">
      <c r="A44" s="1045" t="s">
        <v>973</v>
      </c>
      <c r="B44" s="1059" t="s">
        <v>469</v>
      </c>
      <c r="C44" s="1060"/>
      <c r="D44" s="1071" t="s">
        <v>470</v>
      </c>
      <c r="E44" s="1072" t="s">
        <v>352</v>
      </c>
      <c r="F44" s="1073" t="s">
        <v>68</v>
      </c>
      <c r="G44" s="1074" t="s">
        <v>2179</v>
      </c>
      <c r="H44" s="1075" t="s">
        <v>352</v>
      </c>
      <c r="I44" s="1075" t="s">
        <v>352</v>
      </c>
      <c r="J44" s="1076">
        <v>1</v>
      </c>
      <c r="K44" s="1074" t="s">
        <v>466</v>
      </c>
      <c r="L44" s="1077">
        <v>2.0083838342566998E-7</v>
      </c>
      <c r="M44" s="1078">
        <v>1</v>
      </c>
      <c r="N44" s="1079">
        <v>1.2164594125584303</v>
      </c>
      <c r="O44" s="1073" t="s">
        <v>3589</v>
      </c>
      <c r="P44" s="1077">
        <v>2.8169276713834897E-7</v>
      </c>
      <c r="Q44" s="1078">
        <v>1</v>
      </c>
      <c r="R44" s="1079">
        <v>1.2164594125584303</v>
      </c>
      <c r="S44" s="1073" t="s">
        <v>3589</v>
      </c>
      <c r="T44" s="1077">
        <v>7.8057541748186094E-8</v>
      </c>
      <c r="U44" s="1078">
        <v>1</v>
      </c>
      <c r="V44" s="1079">
        <v>1.2164594125584303</v>
      </c>
      <c r="W44" s="1073" t="s">
        <v>3589</v>
      </c>
      <c r="X44" s="1077">
        <v>2.8153545363575894E-7</v>
      </c>
      <c r="Y44" s="1078">
        <v>1</v>
      </c>
      <c r="Z44" s="1079">
        <v>1.2164594125584303</v>
      </c>
      <c r="AA44" s="1073" t="s">
        <v>3589</v>
      </c>
      <c r="AB44" s="1077">
        <v>1.0780310985822747E-7</v>
      </c>
      <c r="AC44" s="1078">
        <v>1</v>
      </c>
      <c r="AD44" s="1079">
        <v>1.2164594125584303</v>
      </c>
      <c r="AE44" s="1073" t="s">
        <v>3589</v>
      </c>
      <c r="AF44" s="1077">
        <v>1.3103368554850553E-7</v>
      </c>
      <c r="AG44" s="1078">
        <v>1</v>
      </c>
      <c r="AH44" s="1079">
        <v>1.2164594125584303</v>
      </c>
      <c r="AI44" s="1073" t="s">
        <v>3589</v>
      </c>
      <c r="AJ44" s="1077">
        <v>4.1507510605334808E-8</v>
      </c>
      <c r="AK44" s="1078">
        <v>1</v>
      </c>
      <c r="AL44" s="1079">
        <v>1.2164594125584303</v>
      </c>
      <c r="AM44" s="1073" t="s">
        <v>3589</v>
      </c>
      <c r="AN44" s="1077">
        <v>5.7677113846155488E-8</v>
      </c>
      <c r="AO44" s="1078">
        <v>1</v>
      </c>
      <c r="AP44" s="1079">
        <v>1.2164594125584303</v>
      </c>
      <c r="AQ44" s="1073" t="s">
        <v>3589</v>
      </c>
      <c r="AR44" s="1360" t="s">
        <v>1541</v>
      </c>
      <c r="AS44" s="1356" t="s">
        <v>142</v>
      </c>
      <c r="AT44" s="1357">
        <v>3</v>
      </c>
      <c r="AU44" s="1357">
        <v>0.19500000000000001</v>
      </c>
      <c r="AV44" s="1358">
        <v>15.384615384615383</v>
      </c>
      <c r="AW44" s="1041" t="s">
        <v>1936</v>
      </c>
      <c r="AX44" s="1094">
        <v>2</v>
      </c>
      <c r="AY44" s="1094">
        <v>2</v>
      </c>
      <c r="AZ44" s="1094">
        <v>1</v>
      </c>
      <c r="BA44" s="1094">
        <v>1</v>
      </c>
      <c r="BB44" s="1094">
        <v>1</v>
      </c>
      <c r="BC44" s="1094">
        <v>3</v>
      </c>
      <c r="BD44" s="1089">
        <v>9</v>
      </c>
      <c r="BE44" s="1089">
        <v>1.2</v>
      </c>
      <c r="BF44" s="1093">
        <v>1.0744244531716256</v>
      </c>
      <c r="BG44" s="1093">
        <v>1.2164594125584303</v>
      </c>
      <c r="BH44" s="1093" t="s">
        <v>2963</v>
      </c>
      <c r="BI44" s="1095">
        <v>1.05</v>
      </c>
      <c r="BJ44" s="1095">
        <v>1.02</v>
      </c>
      <c r="BK44" s="1095">
        <v>1</v>
      </c>
      <c r="BL44" s="1095">
        <v>1</v>
      </c>
      <c r="BM44" s="1095">
        <v>1</v>
      </c>
      <c r="BN44" s="1095">
        <v>1.05</v>
      </c>
      <c r="BP44" s="1351">
        <v>1.8515868443840084E-2</v>
      </c>
      <c r="BQ44" s="1352">
        <v>1024.3653035295629</v>
      </c>
    </row>
    <row r="45" spans="1:69" ht="24" outlineLevel="1">
      <c r="A45" s="1045" t="s">
        <v>987</v>
      </c>
      <c r="B45" s="1059" t="s">
        <v>469</v>
      </c>
      <c r="C45" s="1060"/>
      <c r="D45" s="1071" t="s">
        <v>470</v>
      </c>
      <c r="E45" s="1072" t="s">
        <v>352</v>
      </c>
      <c r="F45" s="1073" t="s">
        <v>69</v>
      </c>
      <c r="G45" s="1074" t="s">
        <v>2179</v>
      </c>
      <c r="H45" s="1075" t="s">
        <v>352</v>
      </c>
      <c r="I45" s="1075" t="s">
        <v>352</v>
      </c>
      <c r="J45" s="1076">
        <v>1</v>
      </c>
      <c r="K45" s="1074" t="s">
        <v>466</v>
      </c>
      <c r="L45" s="1077">
        <v>2.2575251200252538E-8</v>
      </c>
      <c r="M45" s="1078">
        <v>1</v>
      </c>
      <c r="N45" s="1079">
        <v>1.2164594125584303</v>
      </c>
      <c r="O45" s="1073" t="s">
        <v>3589</v>
      </c>
      <c r="P45" s="1077">
        <v>3.1913515978903627E-8</v>
      </c>
      <c r="Q45" s="1078">
        <v>1</v>
      </c>
      <c r="R45" s="1079">
        <v>1.2164594125584303</v>
      </c>
      <c r="S45" s="1073" t="s">
        <v>3589</v>
      </c>
      <c r="T45" s="1077">
        <v>8.843289201782076E-9</v>
      </c>
      <c r="U45" s="1078">
        <v>1</v>
      </c>
      <c r="V45" s="1079">
        <v>1.2164594125584303</v>
      </c>
      <c r="W45" s="1073" t="s">
        <v>3589</v>
      </c>
      <c r="X45" s="1077">
        <v>3.1895693629293428E-8</v>
      </c>
      <c r="Y45" s="1078">
        <v>1</v>
      </c>
      <c r="Z45" s="1079">
        <v>1.2164594125584303</v>
      </c>
      <c r="AA45" s="1073" t="s">
        <v>3589</v>
      </c>
      <c r="AB45" s="1077">
        <v>1.2213221887043884E-8</v>
      </c>
      <c r="AC45" s="1078">
        <v>1</v>
      </c>
      <c r="AD45" s="1079">
        <v>1.2164594125584303</v>
      </c>
      <c r="AE45" s="1073" t="s">
        <v>3589</v>
      </c>
      <c r="AF45" s="1077">
        <v>1.4845058536675407E-8</v>
      </c>
      <c r="AG45" s="1078">
        <v>1</v>
      </c>
      <c r="AH45" s="1079">
        <v>1.2164594125584303</v>
      </c>
      <c r="AI45" s="1073" t="s">
        <v>3589</v>
      </c>
      <c r="AJ45" s="1077">
        <v>4.7024657977720876E-9</v>
      </c>
      <c r="AK45" s="1078">
        <v>1</v>
      </c>
      <c r="AL45" s="1079">
        <v>1.2164594125584303</v>
      </c>
      <c r="AM45" s="1073" t="s">
        <v>3589</v>
      </c>
      <c r="AN45" s="1077">
        <v>6.5343512829433309E-9</v>
      </c>
      <c r="AO45" s="1078">
        <v>1</v>
      </c>
      <c r="AP45" s="1079">
        <v>1.2164594125584303</v>
      </c>
      <c r="AQ45" s="1073" t="s">
        <v>3589</v>
      </c>
      <c r="AR45" s="1360" t="s">
        <v>1541</v>
      </c>
      <c r="AS45" s="1356" t="s">
        <v>141</v>
      </c>
      <c r="AT45" s="1357">
        <v>3</v>
      </c>
      <c r="AU45" s="1357">
        <v>0.18</v>
      </c>
      <c r="AV45" s="1358">
        <v>16.666666666666668</v>
      </c>
      <c r="AW45" s="1041" t="s">
        <v>1936</v>
      </c>
      <c r="AX45" s="1094">
        <v>2</v>
      </c>
      <c r="AY45" s="1094">
        <v>2</v>
      </c>
      <c r="AZ45" s="1094">
        <v>1</v>
      </c>
      <c r="BA45" s="1094">
        <v>1</v>
      </c>
      <c r="BB45" s="1094">
        <v>1</v>
      </c>
      <c r="BC45" s="1094">
        <v>3</v>
      </c>
      <c r="BD45" s="1089">
        <v>9</v>
      </c>
      <c r="BE45" s="1089">
        <v>1.2</v>
      </c>
      <c r="BF45" s="1093">
        <v>1.0744244531716256</v>
      </c>
      <c r="BG45" s="1093">
        <v>1.2164594125584303</v>
      </c>
      <c r="BH45" s="1093" t="s">
        <v>2963</v>
      </c>
      <c r="BI45" s="1095">
        <v>1.05</v>
      </c>
      <c r="BJ45" s="1095">
        <v>1.02</v>
      </c>
      <c r="BK45" s="1095">
        <v>1</v>
      </c>
      <c r="BL45" s="1095">
        <v>1</v>
      </c>
      <c r="BM45" s="1095">
        <v>1</v>
      </c>
      <c r="BN45" s="1095">
        <v>1.05</v>
      </c>
      <c r="BP45" s="1351">
        <v>2.0812773643202535E-3</v>
      </c>
      <c r="BQ45" s="1352">
        <v>1024.3653035295627</v>
      </c>
    </row>
    <row r="46" spans="1:69" ht="24" outlineLevel="1">
      <c r="A46" s="1045" t="s">
        <v>988</v>
      </c>
      <c r="B46" s="1059" t="s">
        <v>469</v>
      </c>
      <c r="C46" s="1060"/>
      <c r="D46" s="1071" t="s">
        <v>470</v>
      </c>
      <c r="E46" s="1072" t="s">
        <v>352</v>
      </c>
      <c r="F46" s="1073" t="s">
        <v>70</v>
      </c>
      <c r="G46" s="1074" t="s">
        <v>2179</v>
      </c>
      <c r="H46" s="1075" t="s">
        <v>352</v>
      </c>
      <c r="I46" s="1075" t="s">
        <v>352</v>
      </c>
      <c r="J46" s="1076">
        <v>1</v>
      </c>
      <c r="K46" s="1074" t="s">
        <v>466</v>
      </c>
      <c r="L46" s="1077">
        <v>3.762541866708756E-7</v>
      </c>
      <c r="M46" s="1078">
        <v>1</v>
      </c>
      <c r="N46" s="1079">
        <v>1.2164594125584303</v>
      </c>
      <c r="O46" s="1073" t="s">
        <v>3589</v>
      </c>
      <c r="P46" s="1077">
        <v>5.3189193298172707E-7</v>
      </c>
      <c r="Q46" s="1078">
        <v>1</v>
      </c>
      <c r="R46" s="1079">
        <v>1.2164594125584303</v>
      </c>
      <c r="S46" s="1073" t="s">
        <v>3589</v>
      </c>
      <c r="T46" s="1077">
        <v>1.4738815336303458E-7</v>
      </c>
      <c r="U46" s="1078">
        <v>1</v>
      </c>
      <c r="V46" s="1079">
        <v>1.2164594125584303</v>
      </c>
      <c r="W46" s="1073" t="s">
        <v>3589</v>
      </c>
      <c r="X46" s="1077">
        <v>5.3159489382155708E-7</v>
      </c>
      <c r="Y46" s="1078">
        <v>1</v>
      </c>
      <c r="Z46" s="1079">
        <v>1.2164594125584303</v>
      </c>
      <c r="AA46" s="1073" t="s">
        <v>3589</v>
      </c>
      <c r="AB46" s="1077">
        <v>2.0355369811739807E-7</v>
      </c>
      <c r="AC46" s="1078">
        <v>1</v>
      </c>
      <c r="AD46" s="1079">
        <v>1.2164594125584303</v>
      </c>
      <c r="AE46" s="1073" t="s">
        <v>3589</v>
      </c>
      <c r="AF46" s="1077">
        <v>2.4741764227792342E-7</v>
      </c>
      <c r="AG46" s="1078">
        <v>1</v>
      </c>
      <c r="AH46" s="1079">
        <v>1.2164594125584303</v>
      </c>
      <c r="AI46" s="1073" t="s">
        <v>3589</v>
      </c>
      <c r="AJ46" s="1077">
        <v>7.8374429962868109E-8</v>
      </c>
      <c r="AK46" s="1078">
        <v>1</v>
      </c>
      <c r="AL46" s="1079">
        <v>1.2164594125584303</v>
      </c>
      <c r="AM46" s="1073" t="s">
        <v>3589</v>
      </c>
      <c r="AN46" s="1077">
        <v>1.0890585471572218E-7</v>
      </c>
      <c r="AO46" s="1078">
        <v>1</v>
      </c>
      <c r="AP46" s="1079">
        <v>1.2164594125584303</v>
      </c>
      <c r="AQ46" s="1073" t="s">
        <v>3589</v>
      </c>
      <c r="AR46" s="1360" t="s">
        <v>1541</v>
      </c>
      <c r="AS46" s="1356" t="s">
        <v>141</v>
      </c>
      <c r="AT46" s="1357">
        <v>3</v>
      </c>
      <c r="AU46" s="1357">
        <v>0.18</v>
      </c>
      <c r="AV46" s="1358">
        <v>16.666666666666668</v>
      </c>
      <c r="AW46" s="1041" t="s">
        <v>1936</v>
      </c>
      <c r="AX46" s="1094">
        <v>2</v>
      </c>
      <c r="AY46" s="1094">
        <v>2</v>
      </c>
      <c r="AZ46" s="1094">
        <v>1</v>
      </c>
      <c r="BA46" s="1094">
        <v>1</v>
      </c>
      <c r="BB46" s="1094">
        <v>1</v>
      </c>
      <c r="BC46" s="1094">
        <v>3</v>
      </c>
      <c r="BD46" s="1089">
        <v>9</v>
      </c>
      <c r="BE46" s="1089">
        <v>1.2</v>
      </c>
      <c r="BF46" s="1093">
        <v>1.0744244531716256</v>
      </c>
      <c r="BG46" s="1093">
        <v>1.2164594125584303</v>
      </c>
      <c r="BH46" s="1093" t="s">
        <v>2963</v>
      </c>
      <c r="BI46" s="1095">
        <v>1.05</v>
      </c>
      <c r="BJ46" s="1095">
        <v>1.02</v>
      </c>
      <c r="BK46" s="1095">
        <v>1</v>
      </c>
      <c r="BL46" s="1095">
        <v>1</v>
      </c>
      <c r="BM46" s="1095">
        <v>1</v>
      </c>
      <c r="BN46" s="1095">
        <v>1.05</v>
      </c>
      <c r="BP46" s="1351">
        <v>3.4687956072004221E-2</v>
      </c>
      <c r="BQ46" s="1352">
        <v>1024.3653035295627</v>
      </c>
    </row>
    <row r="47" spans="1:69" ht="24">
      <c r="A47" s="1045">
        <v>32076</v>
      </c>
      <c r="B47" s="1059" t="s">
        <v>469</v>
      </c>
      <c r="C47" s="1060"/>
      <c r="D47" s="1071" t="s">
        <v>470</v>
      </c>
      <c r="E47" s="1072" t="s">
        <v>352</v>
      </c>
      <c r="F47" s="1073" t="s">
        <v>55</v>
      </c>
      <c r="G47" s="1074" t="s">
        <v>336</v>
      </c>
      <c r="H47" s="1075" t="s">
        <v>352</v>
      </c>
      <c r="I47" s="1075" t="s">
        <v>352</v>
      </c>
      <c r="J47" s="1076">
        <v>1</v>
      </c>
      <c r="K47" s="1074" t="s">
        <v>466</v>
      </c>
      <c r="L47" s="1077">
        <v>0</v>
      </c>
      <c r="M47" s="1078">
        <v>1</v>
      </c>
      <c r="N47" s="1079">
        <v>1.2164594125584303</v>
      </c>
      <c r="O47" s="1073" t="s">
        <v>3589</v>
      </c>
      <c r="P47" s="1077">
        <v>8.8231582409878662E-9</v>
      </c>
      <c r="Q47" s="1078">
        <v>1</v>
      </c>
      <c r="R47" s="1079">
        <v>1.2164594125584303</v>
      </c>
      <c r="S47" s="1073" t="s">
        <v>3589</v>
      </c>
      <c r="T47" s="1077">
        <v>0</v>
      </c>
      <c r="U47" s="1078">
        <v>1</v>
      </c>
      <c r="V47" s="1079">
        <v>1.2164594125584303</v>
      </c>
      <c r="W47" s="1073" t="s">
        <v>3589</v>
      </c>
      <c r="X47" s="1077">
        <v>8.8182308800872091E-9</v>
      </c>
      <c r="Y47" s="1078">
        <v>1</v>
      </c>
      <c r="Z47" s="1079">
        <v>1.2164594125584303</v>
      </c>
      <c r="AA47" s="1073" t="s">
        <v>3589</v>
      </c>
      <c r="AB47" s="1077">
        <v>3.3766003536845844E-9</v>
      </c>
      <c r="AC47" s="1078">
        <v>1</v>
      </c>
      <c r="AD47" s="1079">
        <v>1.2164594125584303</v>
      </c>
      <c r="AE47" s="1073" t="s">
        <v>3589</v>
      </c>
      <c r="AF47" s="1077">
        <v>4.1042265807502698E-9</v>
      </c>
      <c r="AG47" s="1078">
        <v>1</v>
      </c>
      <c r="AH47" s="1079">
        <v>1.2164594125584303</v>
      </c>
      <c r="AI47" s="1073" t="s">
        <v>3589</v>
      </c>
      <c r="AJ47" s="1077">
        <v>1.300094915395836E-9</v>
      </c>
      <c r="AK47" s="1078">
        <v>1</v>
      </c>
      <c r="AL47" s="1079">
        <v>1.2164594125584303</v>
      </c>
      <c r="AM47" s="1073" t="s">
        <v>3589</v>
      </c>
      <c r="AN47" s="1077">
        <v>1.8065579301798937E-9</v>
      </c>
      <c r="AO47" s="1078">
        <v>1</v>
      </c>
      <c r="AP47" s="1079">
        <v>1.2164594125584303</v>
      </c>
      <c r="AQ47" s="1073" t="s">
        <v>3589</v>
      </c>
      <c r="AR47" s="1360" t="s">
        <v>1541</v>
      </c>
      <c r="AS47" s="1356" t="s">
        <v>399</v>
      </c>
      <c r="AT47" s="1357">
        <v>3</v>
      </c>
      <c r="AU47" s="1357">
        <v>0.18</v>
      </c>
      <c r="AV47" s="1358">
        <v>16.666666666666668</v>
      </c>
      <c r="AW47" s="1041" t="s">
        <v>1936</v>
      </c>
      <c r="AX47" s="1094">
        <v>2</v>
      </c>
      <c r="AY47" s="1094">
        <v>2</v>
      </c>
      <c r="AZ47" s="1094">
        <v>1</v>
      </c>
      <c r="BA47" s="1094">
        <v>1</v>
      </c>
      <c r="BB47" s="1094">
        <v>1</v>
      </c>
      <c r="BC47" s="1094">
        <v>3</v>
      </c>
      <c r="BD47" s="1089">
        <v>9</v>
      </c>
      <c r="BE47" s="1089">
        <v>1.2</v>
      </c>
      <c r="BF47" s="1093">
        <v>1.0744244531716256</v>
      </c>
      <c r="BG47" s="1093">
        <v>1.2164594125584303</v>
      </c>
      <c r="BH47" s="1093" t="s">
        <v>2963</v>
      </c>
      <c r="BI47" s="1095">
        <v>1.05</v>
      </c>
      <c r="BJ47" s="1095">
        <v>1.02</v>
      </c>
      <c r="BK47" s="1095">
        <v>1</v>
      </c>
      <c r="BL47" s="1095">
        <v>1</v>
      </c>
      <c r="BM47" s="1095">
        <v>1</v>
      </c>
      <c r="BN47" s="1095">
        <v>1.05</v>
      </c>
      <c r="BP47" s="1351">
        <v>0</v>
      </c>
      <c r="BQ47" s="1352"/>
    </row>
    <row r="48" spans="1:69" ht="24">
      <c r="A48" s="1045" t="s">
        <v>1477</v>
      </c>
      <c r="B48" s="1059" t="s">
        <v>469</v>
      </c>
      <c r="C48" s="1060"/>
      <c r="D48" s="1071" t="s">
        <v>470</v>
      </c>
      <c r="E48" s="1072" t="s">
        <v>352</v>
      </c>
      <c r="F48" s="1073" t="s">
        <v>1476</v>
      </c>
      <c r="G48" s="1074" t="s">
        <v>336</v>
      </c>
      <c r="H48" s="1075" t="s">
        <v>352</v>
      </c>
      <c r="I48" s="1075" t="s">
        <v>352</v>
      </c>
      <c r="J48" s="1076">
        <v>1</v>
      </c>
      <c r="K48" s="1074" t="s">
        <v>466</v>
      </c>
      <c r="L48" s="1077">
        <v>0</v>
      </c>
      <c r="M48" s="1078">
        <v>1</v>
      </c>
      <c r="N48" s="1079">
        <v>1.2164594125584303</v>
      </c>
      <c r="O48" s="1073" t="s">
        <v>3589</v>
      </c>
      <c r="P48" s="1077">
        <v>1.4705263734979776E-7</v>
      </c>
      <c r="Q48" s="1078">
        <v>1</v>
      </c>
      <c r="R48" s="1079">
        <v>1.2164594125584303</v>
      </c>
      <c r="S48" s="1073" t="s">
        <v>3589</v>
      </c>
      <c r="T48" s="1077">
        <v>0</v>
      </c>
      <c r="U48" s="1078">
        <v>1</v>
      </c>
      <c r="V48" s="1079">
        <v>1.2164594125584303</v>
      </c>
      <c r="W48" s="1073" t="s">
        <v>3589</v>
      </c>
      <c r="X48" s="1077">
        <v>1.4697051466812014E-7</v>
      </c>
      <c r="Y48" s="1078">
        <v>1</v>
      </c>
      <c r="Z48" s="1079">
        <v>1.2164594125584303</v>
      </c>
      <c r="AA48" s="1073" t="s">
        <v>3589</v>
      </c>
      <c r="AB48" s="1077">
        <v>5.6276672561409728E-8</v>
      </c>
      <c r="AC48" s="1078">
        <v>1</v>
      </c>
      <c r="AD48" s="1079">
        <v>1.2164594125584303</v>
      </c>
      <c r="AE48" s="1073" t="s">
        <v>3589</v>
      </c>
      <c r="AF48" s="1077">
        <v>6.8403776345837825E-8</v>
      </c>
      <c r="AG48" s="1078">
        <v>1</v>
      </c>
      <c r="AH48" s="1079">
        <v>1.2164594125584303</v>
      </c>
      <c r="AI48" s="1073" t="s">
        <v>3589</v>
      </c>
      <c r="AJ48" s="1077">
        <v>2.16682485899306E-8</v>
      </c>
      <c r="AK48" s="1078">
        <v>1</v>
      </c>
      <c r="AL48" s="1079">
        <v>1.2164594125584303</v>
      </c>
      <c r="AM48" s="1073" t="s">
        <v>3589</v>
      </c>
      <c r="AN48" s="1077">
        <v>3.0109298836331557E-8</v>
      </c>
      <c r="AO48" s="1078">
        <v>1</v>
      </c>
      <c r="AP48" s="1079">
        <v>1.2164594125584303</v>
      </c>
      <c r="AQ48" s="1073" t="s">
        <v>3589</v>
      </c>
      <c r="AR48" s="1360" t="s">
        <v>1541</v>
      </c>
      <c r="AS48" s="1356" t="s">
        <v>399</v>
      </c>
      <c r="AT48" s="1357">
        <v>3</v>
      </c>
      <c r="AU48" s="1357">
        <v>0.18</v>
      </c>
      <c r="AV48" s="1358">
        <v>16.666666666666668</v>
      </c>
      <c r="AW48" s="1041" t="s">
        <v>1936</v>
      </c>
      <c r="AX48" s="1094">
        <v>2</v>
      </c>
      <c r="AY48" s="1094">
        <v>2</v>
      </c>
      <c r="AZ48" s="1094">
        <v>1</v>
      </c>
      <c r="BA48" s="1094">
        <v>1</v>
      </c>
      <c r="BB48" s="1094">
        <v>1</v>
      </c>
      <c r="BC48" s="1094">
        <v>3</v>
      </c>
      <c r="BD48" s="1089">
        <v>9</v>
      </c>
      <c r="BE48" s="1089">
        <v>1.2</v>
      </c>
      <c r="BF48" s="1093">
        <v>1.0744244531716256</v>
      </c>
      <c r="BG48" s="1093">
        <v>1.2164594125584303</v>
      </c>
      <c r="BH48" s="1093" t="s">
        <v>2963</v>
      </c>
      <c r="BI48" s="1095">
        <v>1.05</v>
      </c>
      <c r="BJ48" s="1095">
        <v>1.02</v>
      </c>
      <c r="BK48" s="1095">
        <v>1</v>
      </c>
      <c r="BL48" s="1095">
        <v>1</v>
      </c>
      <c r="BM48" s="1095">
        <v>1</v>
      </c>
      <c r="BN48" s="1095">
        <v>1.05</v>
      </c>
      <c r="BP48" s="1351">
        <v>0</v>
      </c>
      <c r="BQ48" s="1352"/>
    </row>
    <row r="49" spans="1:69" ht="24">
      <c r="A49" s="1045">
        <v>32080</v>
      </c>
      <c r="B49" s="1059" t="s">
        <v>469</v>
      </c>
      <c r="C49" s="1060"/>
      <c r="D49" s="1071" t="s">
        <v>470</v>
      </c>
      <c r="E49" s="1072" t="s">
        <v>352</v>
      </c>
      <c r="F49" s="1073" t="s">
        <v>54</v>
      </c>
      <c r="G49" s="1074" t="s">
        <v>336</v>
      </c>
      <c r="H49" s="1075" t="s">
        <v>352</v>
      </c>
      <c r="I49" s="1075" t="s">
        <v>352</v>
      </c>
      <c r="J49" s="1076">
        <v>1</v>
      </c>
      <c r="K49" s="1074" t="s">
        <v>466</v>
      </c>
      <c r="L49" s="1077">
        <v>6.134448579766435E-7</v>
      </c>
      <c r="M49" s="1078">
        <v>1</v>
      </c>
      <c r="N49" s="1079">
        <v>1.2164594125584303</v>
      </c>
      <c r="O49" s="1073" t="s">
        <v>3589</v>
      </c>
      <c r="P49" s="1077">
        <v>1.2147826563678945E-7</v>
      </c>
      <c r="Q49" s="1078">
        <v>1</v>
      </c>
      <c r="R49" s="1079">
        <v>1.2164594125584303</v>
      </c>
      <c r="S49" s="1073" t="s">
        <v>3589</v>
      </c>
      <c r="T49" s="1077">
        <v>0</v>
      </c>
      <c r="U49" s="1078">
        <v>1</v>
      </c>
      <c r="V49" s="1079">
        <v>1.2164594125584303</v>
      </c>
      <c r="W49" s="1073" t="s">
        <v>3589</v>
      </c>
      <c r="X49" s="1077">
        <v>1.2141042516062098E-7</v>
      </c>
      <c r="Y49" s="1078">
        <v>1</v>
      </c>
      <c r="Z49" s="1079">
        <v>1.2164594125584303</v>
      </c>
      <c r="AA49" s="1073" t="s">
        <v>3589</v>
      </c>
      <c r="AB49" s="1077">
        <v>4.6489425159425431E-8</v>
      </c>
      <c r="AC49" s="1078">
        <v>1</v>
      </c>
      <c r="AD49" s="1079">
        <v>1.2164594125584303</v>
      </c>
      <c r="AE49" s="1073" t="s">
        <v>3589</v>
      </c>
      <c r="AF49" s="1077">
        <v>5.6507467416126903E-8</v>
      </c>
      <c r="AG49" s="1078">
        <v>1</v>
      </c>
      <c r="AH49" s="1079">
        <v>1.2164594125584303</v>
      </c>
      <c r="AI49" s="1073" t="s">
        <v>3589</v>
      </c>
      <c r="AJ49" s="1077">
        <v>1.7899857530812237E-8</v>
      </c>
      <c r="AK49" s="1078">
        <v>1</v>
      </c>
      <c r="AL49" s="1079">
        <v>1.2164594125584303</v>
      </c>
      <c r="AM49" s="1073" t="s">
        <v>3589</v>
      </c>
      <c r="AN49" s="1077">
        <v>2.4872899038708679E-8</v>
      </c>
      <c r="AO49" s="1078">
        <v>1</v>
      </c>
      <c r="AP49" s="1079">
        <v>1.2164594125584303</v>
      </c>
      <c r="AQ49" s="1073" t="s">
        <v>3589</v>
      </c>
      <c r="AR49" s="1360" t="s">
        <v>1541</v>
      </c>
      <c r="AS49" s="1356" t="s">
        <v>398</v>
      </c>
      <c r="AT49" s="1357">
        <v>3</v>
      </c>
      <c r="AU49" s="1357">
        <v>0.16</v>
      </c>
      <c r="AV49" s="1358">
        <v>18.75</v>
      </c>
      <c r="AW49" s="1041" t="s">
        <v>1936</v>
      </c>
      <c r="AX49" s="1094">
        <v>2</v>
      </c>
      <c r="AY49" s="1094">
        <v>2</v>
      </c>
      <c r="AZ49" s="1094">
        <v>1</v>
      </c>
      <c r="BA49" s="1094">
        <v>1</v>
      </c>
      <c r="BB49" s="1094">
        <v>1</v>
      </c>
      <c r="BC49" s="1094">
        <v>3</v>
      </c>
      <c r="BD49" s="1089">
        <v>9</v>
      </c>
      <c r="BE49" s="1089">
        <v>1.2</v>
      </c>
      <c r="BF49" s="1093">
        <v>1.0744244531716256</v>
      </c>
      <c r="BG49" s="1093">
        <v>1.2164594125584303</v>
      </c>
      <c r="BH49" s="1093" t="s">
        <v>2963</v>
      </c>
      <c r="BI49" s="1095">
        <v>1.05</v>
      </c>
      <c r="BJ49" s="1095">
        <v>1.02</v>
      </c>
      <c r="BK49" s="1095">
        <v>1</v>
      </c>
      <c r="BL49" s="1095">
        <v>1</v>
      </c>
      <c r="BM49" s="1095">
        <v>1</v>
      </c>
      <c r="BN49" s="1095">
        <v>1.05</v>
      </c>
      <c r="BP49" s="1351">
        <v>5.6555246532590461E-2</v>
      </c>
      <c r="BQ49" s="1352">
        <v>1024.3653035295629</v>
      </c>
    </row>
    <row r="50" spans="1:69" ht="24">
      <c r="A50" s="1045" t="s">
        <v>1777</v>
      </c>
      <c r="B50" s="1059" t="s">
        <v>469</v>
      </c>
      <c r="C50" s="1060"/>
      <c r="D50" s="1071" t="s">
        <v>470</v>
      </c>
      <c r="E50" s="1072" t="s">
        <v>352</v>
      </c>
      <c r="F50" s="1073" t="s">
        <v>1556</v>
      </c>
      <c r="G50" s="1074" t="s">
        <v>336</v>
      </c>
      <c r="H50" s="1075" t="s">
        <v>352</v>
      </c>
      <c r="I50" s="1075" t="s">
        <v>352</v>
      </c>
      <c r="J50" s="1076">
        <v>1</v>
      </c>
      <c r="K50" s="1074" t="s">
        <v>466</v>
      </c>
      <c r="L50" s="1077">
        <v>3.6806691478598607E-8</v>
      </c>
      <c r="M50" s="1078">
        <v>1</v>
      </c>
      <c r="N50" s="1079">
        <v>1.2164594125584303</v>
      </c>
      <c r="O50" s="1073" t="s">
        <v>3589</v>
      </c>
      <c r="P50" s="1077">
        <v>7.2886959382073672E-9</v>
      </c>
      <c r="Q50" s="1078">
        <v>1</v>
      </c>
      <c r="R50" s="1079">
        <v>1.2164594125584303</v>
      </c>
      <c r="S50" s="1073" t="s">
        <v>3589</v>
      </c>
      <c r="T50" s="1077">
        <v>0</v>
      </c>
      <c r="U50" s="1078">
        <v>1</v>
      </c>
      <c r="V50" s="1079">
        <v>1.2164594125584303</v>
      </c>
      <c r="W50" s="1073" t="s">
        <v>3589</v>
      </c>
      <c r="X50" s="1077">
        <v>7.2846255096372581E-9</v>
      </c>
      <c r="Y50" s="1078">
        <v>1</v>
      </c>
      <c r="Z50" s="1079">
        <v>1.2164594125584303</v>
      </c>
      <c r="AA50" s="1073" t="s">
        <v>3589</v>
      </c>
      <c r="AB50" s="1077">
        <v>2.7893655095655254E-9</v>
      </c>
      <c r="AC50" s="1078">
        <v>1</v>
      </c>
      <c r="AD50" s="1079">
        <v>1.2164594125584303</v>
      </c>
      <c r="AE50" s="1073" t="s">
        <v>3589</v>
      </c>
      <c r="AF50" s="1077">
        <v>3.3904480449676137E-9</v>
      </c>
      <c r="AG50" s="1078">
        <v>1</v>
      </c>
      <c r="AH50" s="1079">
        <v>1.2164594125584303</v>
      </c>
      <c r="AI50" s="1073" t="s">
        <v>3589</v>
      </c>
      <c r="AJ50" s="1077">
        <v>1.073991451848734E-9</v>
      </c>
      <c r="AK50" s="1078">
        <v>1</v>
      </c>
      <c r="AL50" s="1079">
        <v>1.2164594125584303</v>
      </c>
      <c r="AM50" s="1073" t="s">
        <v>3589</v>
      </c>
      <c r="AN50" s="1077">
        <v>1.4923739423225206E-9</v>
      </c>
      <c r="AO50" s="1078">
        <v>1</v>
      </c>
      <c r="AP50" s="1079">
        <v>1.2164594125584303</v>
      </c>
      <c r="AQ50" s="1073" t="s">
        <v>3589</v>
      </c>
      <c r="AR50" s="1360" t="s">
        <v>1541</v>
      </c>
      <c r="AS50" s="1356" t="s">
        <v>398</v>
      </c>
      <c r="AT50" s="1357">
        <v>3</v>
      </c>
      <c r="AU50" s="1357">
        <v>0.16</v>
      </c>
      <c r="AV50" s="1358">
        <v>18.75</v>
      </c>
      <c r="AW50" s="1041" t="s">
        <v>1936</v>
      </c>
      <c r="AX50" s="1094">
        <v>2</v>
      </c>
      <c r="AY50" s="1094">
        <v>2</v>
      </c>
      <c r="AZ50" s="1094">
        <v>1</v>
      </c>
      <c r="BA50" s="1094">
        <v>1</v>
      </c>
      <c r="BB50" s="1094">
        <v>1</v>
      </c>
      <c r="BC50" s="1094">
        <v>3</v>
      </c>
      <c r="BD50" s="1089">
        <v>9</v>
      </c>
      <c r="BE50" s="1089">
        <v>1.2</v>
      </c>
      <c r="BF50" s="1093">
        <v>1.0744244531716256</v>
      </c>
      <c r="BG50" s="1093">
        <v>1.2164594125584303</v>
      </c>
      <c r="BH50" s="1093" t="s">
        <v>2963</v>
      </c>
      <c r="BI50" s="1095">
        <v>1.05</v>
      </c>
      <c r="BJ50" s="1095">
        <v>1.02</v>
      </c>
      <c r="BK50" s="1095">
        <v>1</v>
      </c>
      <c r="BL50" s="1095">
        <v>1</v>
      </c>
      <c r="BM50" s="1095">
        <v>1</v>
      </c>
      <c r="BN50" s="1095">
        <v>1.05</v>
      </c>
      <c r="BP50" s="1351">
        <v>3.3933147919554272E-3</v>
      </c>
      <c r="BQ50" s="1352">
        <v>1024.3653035295629</v>
      </c>
    </row>
    <row r="51" spans="1:69" ht="24">
      <c r="A51" s="1045" t="s">
        <v>1593</v>
      </c>
      <c r="B51" s="1059" t="s">
        <v>469</v>
      </c>
      <c r="C51" s="1060"/>
      <c r="D51" s="1071" t="s">
        <v>470</v>
      </c>
      <c r="E51" s="1072" t="s">
        <v>352</v>
      </c>
      <c r="F51" s="1073" t="s">
        <v>1774</v>
      </c>
      <c r="G51" s="1074" t="s">
        <v>465</v>
      </c>
      <c r="H51" s="1075" t="s">
        <v>352</v>
      </c>
      <c r="I51" s="1075" t="s">
        <v>352</v>
      </c>
      <c r="J51" s="1076">
        <v>1</v>
      </c>
      <c r="K51" s="1074" t="s">
        <v>466</v>
      </c>
      <c r="L51" s="1077">
        <v>8.179264773021914E-10</v>
      </c>
      <c r="M51" s="1078">
        <v>1</v>
      </c>
      <c r="N51" s="1079">
        <v>1.2164594125584303</v>
      </c>
      <c r="O51" s="1073" t="s">
        <v>3589</v>
      </c>
      <c r="P51" s="1077">
        <v>1.150846727085374E-9</v>
      </c>
      <c r="Q51" s="1078">
        <v>1</v>
      </c>
      <c r="R51" s="1079">
        <v>1.2164594125584303</v>
      </c>
      <c r="S51" s="1073" t="s">
        <v>3589</v>
      </c>
      <c r="T51" s="1077">
        <v>2.5075835827732628E-10</v>
      </c>
      <c r="U51" s="1078">
        <v>1</v>
      </c>
      <c r="V51" s="1079">
        <v>1.2164594125584303</v>
      </c>
      <c r="W51" s="1073" t="s">
        <v>3589</v>
      </c>
      <c r="X51" s="1077">
        <v>1.150204027837462E-9</v>
      </c>
      <c r="Y51" s="1078">
        <v>1</v>
      </c>
      <c r="Z51" s="1079">
        <v>1.2164594125584303</v>
      </c>
      <c r="AA51" s="1073" t="s">
        <v>3589</v>
      </c>
      <c r="AB51" s="1077">
        <v>4.4042613308929359E-10</v>
      </c>
      <c r="AC51" s="1078">
        <v>1</v>
      </c>
      <c r="AD51" s="1079">
        <v>1.2164594125584303</v>
      </c>
      <c r="AE51" s="1073" t="s">
        <v>3589</v>
      </c>
      <c r="AF51" s="1077">
        <v>5.353339018369917E-10</v>
      </c>
      <c r="AG51" s="1078">
        <v>1</v>
      </c>
      <c r="AH51" s="1079">
        <v>1.2164594125584303</v>
      </c>
      <c r="AI51" s="1073" t="s">
        <v>3589</v>
      </c>
      <c r="AJ51" s="1077">
        <v>1.6957759766032644E-10</v>
      </c>
      <c r="AK51" s="1078">
        <v>1</v>
      </c>
      <c r="AL51" s="1079">
        <v>1.2164594125584303</v>
      </c>
      <c r="AM51" s="1073" t="s">
        <v>3589</v>
      </c>
      <c r="AN51" s="1077">
        <v>2.3563799089302958E-10</v>
      </c>
      <c r="AO51" s="1078">
        <v>1</v>
      </c>
      <c r="AP51" s="1079">
        <v>1.2164594125584303</v>
      </c>
      <c r="AQ51" s="1073" t="s">
        <v>3589</v>
      </c>
      <c r="AR51" s="1360" t="s">
        <v>1541</v>
      </c>
      <c r="AS51" s="1356" t="s">
        <v>1779</v>
      </c>
      <c r="AT51" s="1357">
        <v>3</v>
      </c>
      <c r="AU51" s="1357">
        <v>0.1</v>
      </c>
      <c r="AV51" s="1358">
        <v>30</v>
      </c>
      <c r="AW51" s="1041" t="s">
        <v>1936</v>
      </c>
      <c r="AX51" s="1094">
        <v>2</v>
      </c>
      <c r="AY51" s="1094">
        <v>2</v>
      </c>
      <c r="AZ51" s="1094">
        <v>1</v>
      </c>
      <c r="BA51" s="1094">
        <v>1</v>
      </c>
      <c r="BB51" s="1094">
        <v>1</v>
      </c>
      <c r="BC51" s="1094">
        <v>3</v>
      </c>
      <c r="BD51" s="1089">
        <v>9</v>
      </c>
      <c r="BE51" s="1089">
        <v>1.2</v>
      </c>
      <c r="BF51" s="1093">
        <v>1.0744244531716256</v>
      </c>
      <c r="BG51" s="1093">
        <v>1.2164594125584303</v>
      </c>
      <c r="BH51" s="1093" t="s">
        <v>2963</v>
      </c>
      <c r="BI51" s="1095">
        <v>1.05</v>
      </c>
      <c r="BJ51" s="1095">
        <v>1.02</v>
      </c>
      <c r="BK51" s="1095">
        <v>1</v>
      </c>
      <c r="BL51" s="1095">
        <v>1</v>
      </c>
      <c r="BM51" s="1095">
        <v>1</v>
      </c>
      <c r="BN51" s="1095">
        <v>1.05</v>
      </c>
      <c r="BP51" s="1351">
        <v>7.540699537678729E-5</v>
      </c>
      <c r="BQ51" s="1352">
        <v>1024.3653035295629</v>
      </c>
    </row>
    <row r="52" spans="1:69" ht="24">
      <c r="A52" s="1045" t="s">
        <v>1594</v>
      </c>
      <c r="B52" s="1059" t="s">
        <v>469</v>
      </c>
      <c r="C52" s="1060"/>
      <c r="D52" s="1071" t="s">
        <v>470</v>
      </c>
      <c r="E52" s="1072" t="s">
        <v>352</v>
      </c>
      <c r="F52" s="1073" t="s">
        <v>1775</v>
      </c>
      <c r="G52" s="1074" t="s">
        <v>465</v>
      </c>
      <c r="H52" s="1075" t="s">
        <v>352</v>
      </c>
      <c r="I52" s="1075" t="s">
        <v>352</v>
      </c>
      <c r="J52" s="1076">
        <v>1</v>
      </c>
      <c r="K52" s="1074" t="s">
        <v>466</v>
      </c>
      <c r="L52" s="1077">
        <v>1.3632107955036522E-8</v>
      </c>
      <c r="M52" s="1078">
        <v>1</v>
      </c>
      <c r="N52" s="1079">
        <v>1.2164594125584303</v>
      </c>
      <c r="O52" s="1073" t="s">
        <v>3589</v>
      </c>
      <c r="P52" s="1077">
        <v>1.9180778784756233E-8</v>
      </c>
      <c r="Q52" s="1078">
        <v>1</v>
      </c>
      <c r="R52" s="1079">
        <v>1.2164594125584303</v>
      </c>
      <c r="S52" s="1073" t="s">
        <v>3589</v>
      </c>
      <c r="T52" s="1077">
        <v>4.1793059712887715E-9</v>
      </c>
      <c r="U52" s="1078">
        <v>1</v>
      </c>
      <c r="V52" s="1079">
        <v>1.2164594125584303</v>
      </c>
      <c r="W52" s="1073" t="s">
        <v>3589</v>
      </c>
      <c r="X52" s="1077">
        <v>1.9170067130624366E-8</v>
      </c>
      <c r="Y52" s="1078">
        <v>1</v>
      </c>
      <c r="Z52" s="1079">
        <v>1.2164594125584303</v>
      </c>
      <c r="AA52" s="1073" t="s">
        <v>3589</v>
      </c>
      <c r="AB52" s="1077">
        <v>7.3404355514882259E-9</v>
      </c>
      <c r="AC52" s="1078">
        <v>1</v>
      </c>
      <c r="AD52" s="1079">
        <v>1.2164594125584303</v>
      </c>
      <c r="AE52" s="1073" t="s">
        <v>3589</v>
      </c>
      <c r="AF52" s="1077">
        <v>8.9222316972831962E-9</v>
      </c>
      <c r="AG52" s="1078">
        <v>1</v>
      </c>
      <c r="AH52" s="1079">
        <v>1.2164594125584303</v>
      </c>
      <c r="AI52" s="1073" t="s">
        <v>3589</v>
      </c>
      <c r="AJ52" s="1077">
        <v>2.8262932943387742E-9</v>
      </c>
      <c r="AK52" s="1078">
        <v>1</v>
      </c>
      <c r="AL52" s="1079">
        <v>1.2164594125584303</v>
      </c>
      <c r="AM52" s="1073" t="s">
        <v>3589</v>
      </c>
      <c r="AN52" s="1077">
        <v>3.9272998482171601E-9</v>
      </c>
      <c r="AO52" s="1078">
        <v>1</v>
      </c>
      <c r="AP52" s="1079">
        <v>1.2164594125584303</v>
      </c>
      <c r="AQ52" s="1073" t="s">
        <v>3589</v>
      </c>
      <c r="AR52" s="1360" t="s">
        <v>1541</v>
      </c>
      <c r="AS52" s="1356" t="s">
        <v>1779</v>
      </c>
      <c r="AT52" s="1357">
        <v>3</v>
      </c>
      <c r="AU52" s="1357">
        <v>0.1</v>
      </c>
      <c r="AV52" s="1358">
        <v>30</v>
      </c>
      <c r="AW52" s="1041" t="s">
        <v>1936</v>
      </c>
      <c r="AX52" s="1094">
        <v>2</v>
      </c>
      <c r="AY52" s="1094">
        <v>2</v>
      </c>
      <c r="AZ52" s="1094">
        <v>1</v>
      </c>
      <c r="BA52" s="1094">
        <v>1</v>
      </c>
      <c r="BB52" s="1094">
        <v>1</v>
      </c>
      <c r="BC52" s="1094">
        <v>3</v>
      </c>
      <c r="BD52" s="1089">
        <v>9</v>
      </c>
      <c r="BE52" s="1089">
        <v>1.2</v>
      </c>
      <c r="BF52" s="1093">
        <v>1.0744244531716256</v>
      </c>
      <c r="BG52" s="1093">
        <v>1.2164594125584303</v>
      </c>
      <c r="BH52" s="1093" t="s">
        <v>2963</v>
      </c>
      <c r="BI52" s="1095">
        <v>1.05</v>
      </c>
      <c r="BJ52" s="1095">
        <v>1.02</v>
      </c>
      <c r="BK52" s="1095">
        <v>1</v>
      </c>
      <c r="BL52" s="1095">
        <v>1</v>
      </c>
      <c r="BM52" s="1095">
        <v>1</v>
      </c>
      <c r="BN52" s="1095">
        <v>1.05</v>
      </c>
      <c r="BP52" s="1351">
        <v>1.256783256279788E-3</v>
      </c>
      <c r="BQ52" s="1352">
        <v>1024.3653035295629</v>
      </c>
    </row>
    <row r="53" spans="1:69">
      <c r="A53" s="1045">
        <v>491</v>
      </c>
      <c r="B53" s="1059" t="s">
        <v>620</v>
      </c>
      <c r="C53" s="1060"/>
      <c r="D53" s="1071" t="s">
        <v>352</v>
      </c>
      <c r="E53" s="1072" t="s">
        <v>471</v>
      </c>
      <c r="F53" s="1073" t="s">
        <v>245</v>
      </c>
      <c r="G53" s="1074" t="s">
        <v>352</v>
      </c>
      <c r="H53" s="1075" t="s">
        <v>246</v>
      </c>
      <c r="I53" s="1075" t="s">
        <v>619</v>
      </c>
      <c r="J53" s="1076" t="s">
        <v>352</v>
      </c>
      <c r="K53" s="1074" t="s">
        <v>604</v>
      </c>
      <c r="L53" s="1077">
        <v>0.25026737967914414</v>
      </c>
      <c r="M53" s="1078">
        <v>1</v>
      </c>
      <c r="N53" s="1079">
        <v>1.05</v>
      </c>
      <c r="O53" s="1073" t="s">
        <v>3558</v>
      </c>
      <c r="P53" s="1077">
        <v>0.25026737967914414</v>
      </c>
      <c r="Q53" s="1078">
        <v>1</v>
      </c>
      <c r="R53" s="1079">
        <v>1.05</v>
      </c>
      <c r="S53" s="1073" t="s">
        <v>3558</v>
      </c>
      <c r="T53" s="1077">
        <v>0.25026737967914414</v>
      </c>
      <c r="U53" s="1078">
        <v>1</v>
      </c>
      <c r="V53" s="1079">
        <v>1.05</v>
      </c>
      <c r="W53" s="1073" t="s">
        <v>3558</v>
      </c>
      <c r="X53" s="1077">
        <v>0.25026737967914414</v>
      </c>
      <c r="Y53" s="1078">
        <v>1</v>
      </c>
      <c r="Z53" s="1079">
        <v>1.05</v>
      </c>
      <c r="AA53" s="1073" t="s">
        <v>3558</v>
      </c>
      <c r="AB53" s="1077">
        <v>0.25026737967914414</v>
      </c>
      <c r="AC53" s="1078">
        <v>1</v>
      </c>
      <c r="AD53" s="1079">
        <v>1.05</v>
      </c>
      <c r="AE53" s="1073" t="s">
        <v>3558</v>
      </c>
      <c r="AF53" s="1077">
        <v>0.25026737967914414</v>
      </c>
      <c r="AG53" s="1078">
        <v>1</v>
      </c>
      <c r="AH53" s="1079">
        <v>1.05</v>
      </c>
      <c r="AI53" s="1073" t="s">
        <v>3558</v>
      </c>
      <c r="AJ53" s="1077">
        <v>0.25026737967914414</v>
      </c>
      <c r="AK53" s="1078">
        <v>1</v>
      </c>
      <c r="AL53" s="1079">
        <v>1.05</v>
      </c>
      <c r="AM53" s="1073" t="s">
        <v>3558</v>
      </c>
      <c r="AN53" s="1077">
        <v>0.25026737967914414</v>
      </c>
      <c r="AO53" s="1078">
        <v>1</v>
      </c>
      <c r="AP53" s="1079">
        <v>1.05</v>
      </c>
      <c r="AQ53" s="1073" t="s">
        <v>3558</v>
      </c>
      <c r="AR53" s="1360"/>
      <c r="AS53" s="1356"/>
      <c r="AT53" s="1357"/>
      <c r="AU53" s="1357"/>
      <c r="AW53" s="1041" t="s">
        <v>351</v>
      </c>
      <c r="AX53" s="1094">
        <v>1</v>
      </c>
      <c r="AY53" s="1094" t="s">
        <v>194</v>
      </c>
      <c r="AZ53" s="1094" t="s">
        <v>194</v>
      </c>
      <c r="BA53" s="1094" t="s">
        <v>194</v>
      </c>
      <c r="BB53" s="1094" t="s">
        <v>194</v>
      </c>
      <c r="BC53" s="1094" t="s">
        <v>194</v>
      </c>
      <c r="BD53" s="1089">
        <v>13</v>
      </c>
      <c r="BE53" s="1089">
        <v>1.05</v>
      </c>
      <c r="BF53" s="1093">
        <v>1</v>
      </c>
      <c r="BG53" s="1093">
        <v>1.05</v>
      </c>
      <c r="BH53" s="1093" t="s">
        <v>3503</v>
      </c>
      <c r="BI53" s="1095">
        <v>1</v>
      </c>
      <c r="BJ53" s="1095">
        <v>1</v>
      </c>
      <c r="BK53" s="1095">
        <v>1</v>
      </c>
      <c r="BL53" s="1095">
        <v>1</v>
      </c>
      <c r="BM53" s="1095">
        <v>1</v>
      </c>
      <c r="BN53" s="1095">
        <v>1</v>
      </c>
      <c r="BQ53" s="1352"/>
    </row>
    <row r="54" spans="1:69">
      <c r="A54" s="1045" t="s">
        <v>1926</v>
      </c>
      <c r="B54" s="1059"/>
      <c r="C54" s="1060"/>
      <c r="D54" s="1071" t="s">
        <v>352</v>
      </c>
      <c r="E54" s="1072" t="s">
        <v>471</v>
      </c>
      <c r="F54" s="1073" t="s">
        <v>3611</v>
      </c>
      <c r="G54" s="1074" t="s">
        <v>352</v>
      </c>
      <c r="H54" s="1075" t="s">
        <v>246</v>
      </c>
      <c r="I54" s="1075" t="s">
        <v>619</v>
      </c>
      <c r="J54" s="1076" t="s">
        <v>352</v>
      </c>
      <c r="K54" s="1074" t="s">
        <v>339</v>
      </c>
      <c r="L54" s="1077">
        <v>3.526435874167534E-4</v>
      </c>
      <c r="M54" s="1078">
        <v>1</v>
      </c>
      <c r="N54" s="1079">
        <v>1.0906744032152329</v>
      </c>
      <c r="O54" s="1073" t="s">
        <v>3560</v>
      </c>
      <c r="P54" s="1077">
        <v>0</v>
      </c>
      <c r="Q54" s="1078">
        <v>1</v>
      </c>
      <c r="R54" s="1079">
        <v>1.0906744032152329</v>
      </c>
      <c r="S54" s="1073" t="s">
        <v>3560</v>
      </c>
      <c r="T54" s="1077">
        <v>0</v>
      </c>
      <c r="U54" s="1078">
        <v>1</v>
      </c>
      <c r="V54" s="1079">
        <v>1.0906744032152329</v>
      </c>
      <c r="W54" s="1073" t="s">
        <v>3560</v>
      </c>
      <c r="X54" s="1077">
        <v>0</v>
      </c>
      <c r="Y54" s="1078">
        <v>1</v>
      </c>
      <c r="Z54" s="1079">
        <v>1.0906744032152329</v>
      </c>
      <c r="AA54" s="1073" t="s">
        <v>3560</v>
      </c>
      <c r="AB54" s="1077">
        <v>0</v>
      </c>
      <c r="AC54" s="1078">
        <v>1</v>
      </c>
      <c r="AD54" s="1079">
        <v>1.0906744032152329</v>
      </c>
      <c r="AE54" s="1073" t="s">
        <v>3560</v>
      </c>
      <c r="AF54" s="1077">
        <v>0</v>
      </c>
      <c r="AG54" s="1078">
        <v>1</v>
      </c>
      <c r="AH54" s="1079">
        <v>1.0906744032152329</v>
      </c>
      <c r="AI54" s="1073" t="s">
        <v>3560</v>
      </c>
      <c r="AJ54" s="1077">
        <v>0</v>
      </c>
      <c r="AK54" s="1078">
        <v>1</v>
      </c>
      <c r="AL54" s="1079">
        <v>1.0906744032152329</v>
      </c>
      <c r="AM54" s="1073" t="s">
        <v>3560</v>
      </c>
      <c r="AN54" s="1077">
        <v>0</v>
      </c>
      <c r="AO54" s="1078">
        <v>1</v>
      </c>
      <c r="AP54" s="1079">
        <v>1.0906744032152329</v>
      </c>
      <c r="AQ54" s="1073" t="s">
        <v>3560</v>
      </c>
      <c r="AR54" s="1360"/>
      <c r="AS54" s="1356"/>
      <c r="AT54" s="1357"/>
      <c r="AU54" s="1357"/>
      <c r="AW54" s="1041" t="s">
        <v>1870</v>
      </c>
      <c r="AX54" s="1094">
        <v>2</v>
      </c>
      <c r="AY54" s="1094">
        <v>2</v>
      </c>
      <c r="AZ54" s="1094">
        <v>1</v>
      </c>
      <c r="BA54" s="1094">
        <v>1</v>
      </c>
      <c r="BB54" s="1094">
        <v>1</v>
      </c>
      <c r="BC54" s="1094">
        <v>3</v>
      </c>
      <c r="BD54" s="1089">
        <v>13</v>
      </c>
      <c r="BE54" s="1089">
        <v>1.05</v>
      </c>
      <c r="BF54" s="1093">
        <v>1.0744244531716256</v>
      </c>
      <c r="BG54" s="1093">
        <v>1.0906744032152329</v>
      </c>
      <c r="BH54" s="1093" t="s">
        <v>2963</v>
      </c>
      <c r="BI54" s="1095">
        <v>1.05</v>
      </c>
      <c r="BJ54" s="1095">
        <v>1.02</v>
      </c>
      <c r="BK54" s="1095">
        <v>1</v>
      </c>
      <c r="BL54" s="1095">
        <v>1</v>
      </c>
      <c r="BM54" s="1095">
        <v>1</v>
      </c>
      <c r="BN54" s="1095">
        <v>1.05</v>
      </c>
      <c r="BQ54" s="1352"/>
    </row>
    <row r="55" spans="1:69">
      <c r="A55" s="1045" t="s">
        <v>1927</v>
      </c>
      <c r="B55" s="1059"/>
      <c r="C55" s="1060"/>
      <c r="D55" s="1071" t="s">
        <v>352</v>
      </c>
      <c r="E55" s="1072" t="s">
        <v>471</v>
      </c>
      <c r="F55" s="1073" t="s">
        <v>3612</v>
      </c>
      <c r="G55" s="1074" t="s">
        <v>352</v>
      </c>
      <c r="H55" s="1075" t="s">
        <v>246</v>
      </c>
      <c r="I55" s="1075" t="s">
        <v>619</v>
      </c>
      <c r="J55" s="1076" t="s">
        <v>352</v>
      </c>
      <c r="K55" s="1074" t="s">
        <v>339</v>
      </c>
      <c r="L55" s="1077">
        <v>0</v>
      </c>
      <c r="M55" s="1078">
        <v>1</v>
      </c>
      <c r="N55" s="1079">
        <v>1.0906744032152329</v>
      </c>
      <c r="O55" s="1073" t="s">
        <v>3560</v>
      </c>
      <c r="P55" s="1077">
        <v>2.9008754820716588E-4</v>
      </c>
      <c r="Q55" s="1078">
        <v>1</v>
      </c>
      <c r="R55" s="1079">
        <v>1.0906744032152329</v>
      </c>
      <c r="S55" s="1073" t="s">
        <v>3560</v>
      </c>
      <c r="T55" s="1077">
        <v>0</v>
      </c>
      <c r="U55" s="1078">
        <v>1</v>
      </c>
      <c r="V55" s="1079">
        <v>1.0906744032152329</v>
      </c>
      <c r="W55" s="1073" t="s">
        <v>3560</v>
      </c>
      <c r="X55" s="1077">
        <v>0</v>
      </c>
      <c r="Y55" s="1078">
        <v>1</v>
      </c>
      <c r="Z55" s="1079">
        <v>1.0906744032152329</v>
      </c>
      <c r="AA55" s="1073" t="s">
        <v>3560</v>
      </c>
      <c r="AB55" s="1077">
        <v>0</v>
      </c>
      <c r="AC55" s="1078">
        <v>1</v>
      </c>
      <c r="AD55" s="1079">
        <v>1.0906744032152329</v>
      </c>
      <c r="AE55" s="1073" t="s">
        <v>3560</v>
      </c>
      <c r="AF55" s="1077">
        <v>0</v>
      </c>
      <c r="AG55" s="1078">
        <v>1</v>
      </c>
      <c r="AH55" s="1079">
        <v>1.0906744032152329</v>
      </c>
      <c r="AI55" s="1073" t="s">
        <v>3560</v>
      </c>
      <c r="AJ55" s="1077">
        <v>0</v>
      </c>
      <c r="AK55" s="1078">
        <v>1</v>
      </c>
      <c r="AL55" s="1079">
        <v>1.0906744032152329</v>
      </c>
      <c r="AM55" s="1073" t="s">
        <v>3560</v>
      </c>
      <c r="AN55" s="1077">
        <v>0</v>
      </c>
      <c r="AO55" s="1078">
        <v>1</v>
      </c>
      <c r="AP55" s="1079">
        <v>1.0906744032152329</v>
      </c>
      <c r="AQ55" s="1073" t="s">
        <v>3560</v>
      </c>
      <c r="AR55" s="1356"/>
      <c r="AS55" s="1356"/>
      <c r="AT55" s="1357"/>
      <c r="AU55" s="1357"/>
      <c r="AW55" s="1041" t="s">
        <v>1870</v>
      </c>
      <c r="AX55" s="1094">
        <v>2</v>
      </c>
      <c r="AY55" s="1094">
        <v>2</v>
      </c>
      <c r="AZ55" s="1094">
        <v>1</v>
      </c>
      <c r="BA55" s="1094">
        <v>1</v>
      </c>
      <c r="BB55" s="1094">
        <v>1</v>
      </c>
      <c r="BC55" s="1094">
        <v>3</v>
      </c>
      <c r="BD55" s="1089">
        <v>13</v>
      </c>
      <c r="BE55" s="1089">
        <v>1.05</v>
      </c>
      <c r="BF55" s="1093">
        <v>1.0744244531716256</v>
      </c>
      <c r="BG55" s="1093">
        <v>1.0906744032152329</v>
      </c>
      <c r="BH55" s="1093" t="s">
        <v>2963</v>
      </c>
      <c r="BI55" s="1095">
        <v>1.05</v>
      </c>
      <c r="BJ55" s="1095">
        <v>1.02</v>
      </c>
      <c r="BK55" s="1095">
        <v>1</v>
      </c>
      <c r="BL55" s="1095">
        <v>1</v>
      </c>
      <c r="BM55" s="1095">
        <v>1</v>
      </c>
      <c r="BN55" s="1095">
        <v>1.05</v>
      </c>
      <c r="BQ55" s="1352"/>
    </row>
    <row r="56" spans="1:69">
      <c r="A56" s="1045" t="s">
        <v>1928</v>
      </c>
      <c r="B56" s="1059"/>
      <c r="C56" s="1060"/>
      <c r="D56" s="1071" t="s">
        <v>352</v>
      </c>
      <c r="E56" s="1072" t="s">
        <v>471</v>
      </c>
      <c r="F56" s="1073" t="s">
        <v>2890</v>
      </c>
      <c r="G56" s="1074" t="s">
        <v>352</v>
      </c>
      <c r="H56" s="1075" t="s">
        <v>246</v>
      </c>
      <c r="I56" s="1075" t="s">
        <v>619</v>
      </c>
      <c r="J56" s="1076" t="s">
        <v>352</v>
      </c>
      <c r="K56" s="1074" t="s">
        <v>339</v>
      </c>
      <c r="L56" s="1077">
        <v>0</v>
      </c>
      <c r="M56" s="1078">
        <v>1</v>
      </c>
      <c r="N56" s="1079">
        <v>1.0906744032152329</v>
      </c>
      <c r="O56" s="1073" t="s">
        <v>3560</v>
      </c>
      <c r="P56" s="1077">
        <v>0</v>
      </c>
      <c r="Q56" s="1078">
        <v>1</v>
      </c>
      <c r="R56" s="1079">
        <v>1.0906744032152329</v>
      </c>
      <c r="S56" s="1073" t="s">
        <v>3560</v>
      </c>
      <c r="T56" s="1077">
        <v>3.0486573404609114E-4</v>
      </c>
      <c r="U56" s="1078">
        <v>1</v>
      </c>
      <c r="V56" s="1079">
        <v>1.0906744032152329</v>
      </c>
      <c r="W56" s="1073" t="s">
        <v>3560</v>
      </c>
      <c r="X56" s="1077">
        <v>0</v>
      </c>
      <c r="Y56" s="1078">
        <v>1</v>
      </c>
      <c r="Z56" s="1079">
        <v>1.0906744032152329</v>
      </c>
      <c r="AA56" s="1073" t="s">
        <v>3560</v>
      </c>
      <c r="AB56" s="1077">
        <v>0</v>
      </c>
      <c r="AC56" s="1078">
        <v>1</v>
      </c>
      <c r="AD56" s="1079">
        <v>1.0906744032152329</v>
      </c>
      <c r="AE56" s="1073" t="s">
        <v>3560</v>
      </c>
      <c r="AF56" s="1077">
        <v>0</v>
      </c>
      <c r="AG56" s="1078">
        <v>1</v>
      </c>
      <c r="AH56" s="1079">
        <v>1.0906744032152329</v>
      </c>
      <c r="AI56" s="1073" t="s">
        <v>3560</v>
      </c>
      <c r="AJ56" s="1077">
        <v>0</v>
      </c>
      <c r="AK56" s="1078">
        <v>1</v>
      </c>
      <c r="AL56" s="1079">
        <v>1.0906744032152329</v>
      </c>
      <c r="AM56" s="1073" t="s">
        <v>3560</v>
      </c>
      <c r="AN56" s="1077">
        <v>0</v>
      </c>
      <c r="AO56" s="1078">
        <v>1</v>
      </c>
      <c r="AP56" s="1079">
        <v>1.0906744032152329</v>
      </c>
      <c r="AQ56" s="1073" t="s">
        <v>3560</v>
      </c>
      <c r="AR56" s="1356"/>
      <c r="AS56" s="1356"/>
      <c r="AT56" s="1357"/>
      <c r="AU56" s="1357"/>
      <c r="AW56" s="1041" t="s">
        <v>1870</v>
      </c>
      <c r="AX56" s="1094">
        <v>2</v>
      </c>
      <c r="AY56" s="1094">
        <v>2</v>
      </c>
      <c r="AZ56" s="1094">
        <v>1</v>
      </c>
      <c r="BA56" s="1094">
        <v>1</v>
      </c>
      <c r="BB56" s="1094">
        <v>1</v>
      </c>
      <c r="BC56" s="1094">
        <v>3</v>
      </c>
      <c r="BD56" s="1089">
        <v>13</v>
      </c>
      <c r="BE56" s="1089">
        <v>1.05</v>
      </c>
      <c r="BF56" s="1093">
        <v>1.0744244531716256</v>
      </c>
      <c r="BG56" s="1093">
        <v>1.0906744032152329</v>
      </c>
      <c r="BH56" s="1093" t="s">
        <v>2963</v>
      </c>
      <c r="BI56" s="1095">
        <v>1.05</v>
      </c>
      <c r="BJ56" s="1095">
        <v>1.02</v>
      </c>
      <c r="BK56" s="1095">
        <v>1</v>
      </c>
      <c r="BL56" s="1095">
        <v>1</v>
      </c>
      <c r="BM56" s="1095">
        <v>1</v>
      </c>
      <c r="BN56" s="1095">
        <v>1.05</v>
      </c>
      <c r="BQ56" s="1352"/>
    </row>
    <row r="57" spans="1:69">
      <c r="A57" s="1045" t="s">
        <v>1933</v>
      </c>
      <c r="B57" s="1059"/>
      <c r="C57" s="1060"/>
      <c r="D57" s="1071" t="s">
        <v>352</v>
      </c>
      <c r="E57" s="1072" t="s">
        <v>471</v>
      </c>
      <c r="F57" s="1073" t="s">
        <v>3613</v>
      </c>
      <c r="G57" s="1074" t="s">
        <v>352</v>
      </c>
      <c r="H57" s="1075" t="s">
        <v>246</v>
      </c>
      <c r="I57" s="1075" t="s">
        <v>619</v>
      </c>
      <c r="J57" s="1076" t="s">
        <v>352</v>
      </c>
      <c r="K57" s="1074" t="s">
        <v>339</v>
      </c>
      <c r="L57" s="1077">
        <v>0</v>
      </c>
      <c r="M57" s="1078">
        <v>1</v>
      </c>
      <c r="N57" s="1079">
        <v>1.0906744032152329</v>
      </c>
      <c r="O57" s="1073" t="s">
        <v>3560</v>
      </c>
      <c r="P57" s="1077">
        <v>0</v>
      </c>
      <c r="Q57" s="1078">
        <v>1</v>
      </c>
      <c r="R57" s="1079">
        <v>1.0906744032152329</v>
      </c>
      <c r="S57" s="1073" t="s">
        <v>3560</v>
      </c>
      <c r="T57" s="1077">
        <v>0</v>
      </c>
      <c r="U57" s="1078">
        <v>1</v>
      </c>
      <c r="V57" s="1079">
        <v>1.0906744032152329</v>
      </c>
      <c r="W57" s="1073" t="s">
        <v>3560</v>
      </c>
      <c r="X57" s="1077">
        <v>2.8992554657421721E-4</v>
      </c>
      <c r="Y57" s="1078">
        <v>1</v>
      </c>
      <c r="Z57" s="1079">
        <v>1.0906744032152329</v>
      </c>
      <c r="AA57" s="1073" t="s">
        <v>3560</v>
      </c>
      <c r="AB57" s="1077">
        <v>0</v>
      </c>
      <c r="AC57" s="1078">
        <v>1</v>
      </c>
      <c r="AD57" s="1079">
        <v>1.0906744032152329</v>
      </c>
      <c r="AE57" s="1073" t="s">
        <v>3560</v>
      </c>
      <c r="AF57" s="1077">
        <v>0</v>
      </c>
      <c r="AG57" s="1078">
        <v>1</v>
      </c>
      <c r="AH57" s="1079">
        <v>1.0906744032152329</v>
      </c>
      <c r="AI57" s="1073" t="s">
        <v>3560</v>
      </c>
      <c r="AJ57" s="1077">
        <v>0</v>
      </c>
      <c r="AK57" s="1078">
        <v>1</v>
      </c>
      <c r="AL57" s="1079">
        <v>1.0906744032152329</v>
      </c>
      <c r="AM57" s="1073" t="s">
        <v>3560</v>
      </c>
      <c r="AN57" s="1077">
        <v>0</v>
      </c>
      <c r="AO57" s="1078">
        <v>1</v>
      </c>
      <c r="AP57" s="1079">
        <v>1.0906744032152329</v>
      </c>
      <c r="AQ57" s="1073" t="s">
        <v>3560</v>
      </c>
      <c r="AR57" s="1356"/>
      <c r="AS57" s="1356"/>
      <c r="AT57" s="1357"/>
      <c r="AU57" s="1357"/>
      <c r="AW57" s="1041" t="s">
        <v>1870</v>
      </c>
      <c r="AX57" s="1094">
        <v>2</v>
      </c>
      <c r="AY57" s="1094">
        <v>2</v>
      </c>
      <c r="AZ57" s="1094">
        <v>1</v>
      </c>
      <c r="BA57" s="1094">
        <v>1</v>
      </c>
      <c r="BB57" s="1094">
        <v>1</v>
      </c>
      <c r="BC57" s="1094">
        <v>3</v>
      </c>
      <c r="BD57" s="1089">
        <v>13</v>
      </c>
      <c r="BE57" s="1089">
        <v>1.05</v>
      </c>
      <c r="BF57" s="1093">
        <v>1.0744244531716256</v>
      </c>
      <c r="BG57" s="1093">
        <v>1.0906744032152329</v>
      </c>
      <c r="BH57" s="1093" t="s">
        <v>2963</v>
      </c>
      <c r="BI57" s="1095">
        <v>1.05</v>
      </c>
      <c r="BJ57" s="1095">
        <v>1.02</v>
      </c>
      <c r="BK57" s="1095">
        <v>1</v>
      </c>
      <c r="BL57" s="1095">
        <v>1</v>
      </c>
      <c r="BM57" s="1095">
        <v>1</v>
      </c>
      <c r="BN57" s="1095">
        <v>1.05</v>
      </c>
      <c r="BQ57" s="1352"/>
    </row>
    <row r="58" spans="1:69">
      <c r="A58" s="1045" t="s">
        <v>1146</v>
      </c>
      <c r="B58" s="1059"/>
      <c r="C58" s="1060"/>
      <c r="D58" s="1071" t="s">
        <v>352</v>
      </c>
      <c r="E58" s="1072" t="s">
        <v>471</v>
      </c>
      <c r="F58" s="1073" t="s">
        <v>2887</v>
      </c>
      <c r="G58" s="1074" t="s">
        <v>352</v>
      </c>
      <c r="H58" s="1075" t="s">
        <v>246</v>
      </c>
      <c r="I58" s="1075" t="s">
        <v>619</v>
      </c>
      <c r="J58" s="1076" t="s">
        <v>352</v>
      </c>
      <c r="K58" s="1074" t="s">
        <v>339</v>
      </c>
      <c r="L58" s="1077">
        <v>0</v>
      </c>
      <c r="M58" s="1078">
        <v>1</v>
      </c>
      <c r="N58" s="1079">
        <v>1.0906744032152329</v>
      </c>
      <c r="O58" s="1073" t="s">
        <v>3560</v>
      </c>
      <c r="P58" s="1077">
        <v>0</v>
      </c>
      <c r="Q58" s="1078">
        <v>1</v>
      </c>
      <c r="R58" s="1079">
        <v>1.0906744032152329</v>
      </c>
      <c r="S58" s="1073" t="s">
        <v>3560</v>
      </c>
      <c r="T58" s="1077">
        <v>0</v>
      </c>
      <c r="U58" s="1078">
        <v>1</v>
      </c>
      <c r="V58" s="1079">
        <v>1.0906744032152329</v>
      </c>
      <c r="W58" s="1073" t="s">
        <v>3560</v>
      </c>
      <c r="X58" s="1077">
        <v>0</v>
      </c>
      <c r="Y58" s="1078">
        <v>1</v>
      </c>
      <c r="Z58" s="1079">
        <v>1.0906744032152329</v>
      </c>
      <c r="AA58" s="1073" t="s">
        <v>3560</v>
      </c>
      <c r="AB58" s="1077">
        <v>0</v>
      </c>
      <c r="AC58" s="1078">
        <v>1</v>
      </c>
      <c r="AD58" s="1079">
        <v>1.0906744032152329</v>
      </c>
      <c r="AE58" s="1073" t="s">
        <v>3560</v>
      </c>
      <c r="AF58" s="1077">
        <v>0</v>
      </c>
      <c r="AG58" s="1078">
        <v>1</v>
      </c>
      <c r="AH58" s="1079">
        <v>1.0906744032152329</v>
      </c>
      <c r="AI58" s="1073" t="s">
        <v>3560</v>
      </c>
      <c r="AJ58" s="1077">
        <v>0</v>
      </c>
      <c r="AK58" s="1078">
        <v>1</v>
      </c>
      <c r="AL58" s="1079">
        <v>1.0906744032152329</v>
      </c>
      <c r="AM58" s="1073" t="s">
        <v>3560</v>
      </c>
      <c r="AN58" s="1077">
        <v>0</v>
      </c>
      <c r="AO58" s="1078">
        <v>1</v>
      </c>
      <c r="AP58" s="1079">
        <v>1.0906744032152329</v>
      </c>
      <c r="AQ58" s="1073" t="s">
        <v>3560</v>
      </c>
      <c r="AR58" s="1356"/>
      <c r="AS58" s="1356"/>
      <c r="AT58" s="1357"/>
      <c r="AU58" s="1357"/>
      <c r="AW58" s="1041" t="s">
        <v>1870</v>
      </c>
      <c r="AX58" s="1094">
        <v>2</v>
      </c>
      <c r="AY58" s="1094">
        <v>2</v>
      </c>
      <c r="AZ58" s="1094">
        <v>1</v>
      </c>
      <c r="BA58" s="1094">
        <v>1</v>
      </c>
      <c r="BB58" s="1094">
        <v>1</v>
      </c>
      <c r="BC58" s="1094">
        <v>3</v>
      </c>
      <c r="BD58" s="1089">
        <v>13</v>
      </c>
      <c r="BE58" s="1089">
        <v>1.05</v>
      </c>
      <c r="BF58" s="1093">
        <v>1.0744244531716256</v>
      </c>
      <c r="BG58" s="1093">
        <v>1.0906744032152329</v>
      </c>
      <c r="BH58" s="1093" t="s">
        <v>2963</v>
      </c>
      <c r="BI58" s="1095">
        <v>1.05</v>
      </c>
      <c r="BJ58" s="1095">
        <v>1.02</v>
      </c>
      <c r="BK58" s="1095">
        <v>1</v>
      </c>
      <c r="BL58" s="1095">
        <v>1</v>
      </c>
      <c r="BM58" s="1095">
        <v>1</v>
      </c>
      <c r="BN58" s="1095">
        <v>1.05</v>
      </c>
      <c r="BQ58" s="1352"/>
    </row>
    <row r="59" spans="1:69">
      <c r="A59" s="1045" t="s">
        <v>1929</v>
      </c>
      <c r="B59" s="1059"/>
      <c r="C59" s="1060"/>
      <c r="D59" s="1071" t="s">
        <v>352</v>
      </c>
      <c r="E59" s="1072" t="s">
        <v>471</v>
      </c>
      <c r="F59" s="1073" t="s">
        <v>3614</v>
      </c>
      <c r="G59" s="1074" t="s">
        <v>352</v>
      </c>
      <c r="H59" s="1075" t="s">
        <v>246</v>
      </c>
      <c r="I59" s="1075" t="s">
        <v>619</v>
      </c>
      <c r="J59" s="1076" t="s">
        <v>352</v>
      </c>
      <c r="K59" s="1074" t="s">
        <v>339</v>
      </c>
      <c r="L59" s="1077">
        <v>0</v>
      </c>
      <c r="M59" s="1078">
        <v>1</v>
      </c>
      <c r="N59" s="1079">
        <v>1.0906744032152329</v>
      </c>
      <c r="O59" s="1073" t="s">
        <v>3560</v>
      </c>
      <c r="P59" s="1077">
        <v>0</v>
      </c>
      <c r="Q59" s="1078">
        <v>1</v>
      </c>
      <c r="R59" s="1079">
        <v>1.0906744032152329</v>
      </c>
      <c r="S59" s="1073" t="s">
        <v>3560</v>
      </c>
      <c r="T59" s="1077">
        <v>0</v>
      </c>
      <c r="U59" s="1078">
        <v>1</v>
      </c>
      <c r="V59" s="1079">
        <v>1.0906744032152329</v>
      </c>
      <c r="W59" s="1073" t="s">
        <v>3560</v>
      </c>
      <c r="X59" s="1077">
        <v>0</v>
      </c>
      <c r="Y59" s="1078">
        <v>1</v>
      </c>
      <c r="Z59" s="1079">
        <v>1.0906744032152329</v>
      </c>
      <c r="AA59" s="1073" t="s">
        <v>3560</v>
      </c>
      <c r="AB59" s="1077">
        <v>2.072071652581096E-4</v>
      </c>
      <c r="AC59" s="1078">
        <v>1</v>
      </c>
      <c r="AD59" s="1079">
        <v>1.0906744032152329</v>
      </c>
      <c r="AE59" s="1073" t="s">
        <v>3560</v>
      </c>
      <c r="AF59" s="1077">
        <v>0</v>
      </c>
      <c r="AG59" s="1078">
        <v>1</v>
      </c>
      <c r="AH59" s="1079">
        <v>1.0906744032152329</v>
      </c>
      <c r="AI59" s="1073" t="s">
        <v>3560</v>
      </c>
      <c r="AJ59" s="1077">
        <v>0</v>
      </c>
      <c r="AK59" s="1078">
        <v>1</v>
      </c>
      <c r="AL59" s="1079">
        <v>1.0906744032152329</v>
      </c>
      <c r="AM59" s="1073" t="s">
        <v>3560</v>
      </c>
      <c r="AN59" s="1077">
        <v>0</v>
      </c>
      <c r="AO59" s="1078">
        <v>1</v>
      </c>
      <c r="AP59" s="1079">
        <v>1.0906744032152329</v>
      </c>
      <c r="AQ59" s="1073" t="s">
        <v>3560</v>
      </c>
      <c r="AR59" s="1356"/>
      <c r="AS59" s="1356"/>
      <c r="AT59" s="1357"/>
      <c r="AU59" s="1357"/>
      <c r="AW59" s="1041" t="s">
        <v>1870</v>
      </c>
      <c r="AX59" s="1094">
        <v>2</v>
      </c>
      <c r="AY59" s="1094">
        <v>2</v>
      </c>
      <c r="AZ59" s="1094">
        <v>1</v>
      </c>
      <c r="BA59" s="1094">
        <v>1</v>
      </c>
      <c r="BB59" s="1094">
        <v>1</v>
      </c>
      <c r="BC59" s="1094">
        <v>3</v>
      </c>
      <c r="BD59" s="1089">
        <v>13</v>
      </c>
      <c r="BE59" s="1089">
        <v>1.05</v>
      </c>
      <c r="BF59" s="1093">
        <v>1.0744244531716256</v>
      </c>
      <c r="BG59" s="1093">
        <v>1.0906744032152329</v>
      </c>
      <c r="BH59" s="1093" t="s">
        <v>2963</v>
      </c>
      <c r="BI59" s="1095">
        <v>1.05</v>
      </c>
      <c r="BJ59" s="1095">
        <v>1.02</v>
      </c>
      <c r="BK59" s="1095">
        <v>1</v>
      </c>
      <c r="BL59" s="1095">
        <v>1</v>
      </c>
      <c r="BM59" s="1095">
        <v>1</v>
      </c>
      <c r="BN59" s="1095">
        <v>1.05</v>
      </c>
      <c r="BQ59" s="1352"/>
    </row>
    <row r="60" spans="1:69">
      <c r="A60" s="1045" t="s">
        <v>1930</v>
      </c>
      <c r="B60" s="1059"/>
      <c r="C60" s="1060"/>
      <c r="D60" s="1071" t="s">
        <v>352</v>
      </c>
      <c r="E60" s="1072" t="s">
        <v>471</v>
      </c>
      <c r="F60" s="1073" t="s">
        <v>3132</v>
      </c>
      <c r="G60" s="1074" t="s">
        <v>352</v>
      </c>
      <c r="H60" s="1075" t="s">
        <v>246</v>
      </c>
      <c r="I60" s="1075" t="s">
        <v>619</v>
      </c>
      <c r="J60" s="1076" t="s">
        <v>352</v>
      </c>
      <c r="K60" s="1074" t="s">
        <v>339</v>
      </c>
      <c r="L60" s="1077">
        <v>0</v>
      </c>
      <c r="M60" s="1078">
        <v>1</v>
      </c>
      <c r="N60" s="1079">
        <v>1.0906744032152329</v>
      </c>
      <c r="O60" s="1073" t="s">
        <v>3560</v>
      </c>
      <c r="P60" s="1077">
        <v>0</v>
      </c>
      <c r="Q60" s="1078">
        <v>1</v>
      </c>
      <c r="R60" s="1079">
        <v>1.0906744032152329</v>
      </c>
      <c r="S60" s="1073" t="s">
        <v>3560</v>
      </c>
      <c r="T60" s="1077">
        <v>0</v>
      </c>
      <c r="U60" s="1078">
        <v>1</v>
      </c>
      <c r="V60" s="1079">
        <v>1.0906744032152329</v>
      </c>
      <c r="W60" s="1073" t="s">
        <v>3560</v>
      </c>
      <c r="X60" s="1077">
        <v>0</v>
      </c>
      <c r="Y60" s="1078">
        <v>1</v>
      </c>
      <c r="Z60" s="1079">
        <v>1.0906744032152329</v>
      </c>
      <c r="AA60" s="1073" t="s">
        <v>3560</v>
      </c>
      <c r="AB60" s="1077">
        <v>0</v>
      </c>
      <c r="AC60" s="1078">
        <v>1</v>
      </c>
      <c r="AD60" s="1079">
        <v>1.0906744032152329</v>
      </c>
      <c r="AE60" s="1073" t="s">
        <v>3560</v>
      </c>
      <c r="AF60" s="1077">
        <v>2.6333662442684267E-4</v>
      </c>
      <c r="AG60" s="1078">
        <v>1</v>
      </c>
      <c r="AH60" s="1079">
        <v>1.0906744032152329</v>
      </c>
      <c r="AI60" s="1073" t="s">
        <v>3560</v>
      </c>
      <c r="AJ60" s="1077">
        <v>0</v>
      </c>
      <c r="AK60" s="1078">
        <v>1</v>
      </c>
      <c r="AL60" s="1079">
        <v>1.0906744032152329</v>
      </c>
      <c r="AM60" s="1073" t="s">
        <v>3560</v>
      </c>
      <c r="AN60" s="1077">
        <v>0</v>
      </c>
      <c r="AO60" s="1078">
        <v>1</v>
      </c>
      <c r="AP60" s="1079">
        <v>1.0906744032152329</v>
      </c>
      <c r="AQ60" s="1073" t="s">
        <v>3560</v>
      </c>
      <c r="AR60" s="1356"/>
      <c r="AS60" s="1356"/>
      <c r="AT60" s="1357"/>
      <c r="AU60" s="1357"/>
      <c r="AW60" s="1041" t="s">
        <v>1870</v>
      </c>
      <c r="AX60" s="1094">
        <v>2</v>
      </c>
      <c r="AY60" s="1094">
        <v>2</v>
      </c>
      <c r="AZ60" s="1094">
        <v>1</v>
      </c>
      <c r="BA60" s="1094">
        <v>1</v>
      </c>
      <c r="BB60" s="1094">
        <v>1</v>
      </c>
      <c r="BC60" s="1094">
        <v>3</v>
      </c>
      <c r="BD60" s="1089">
        <v>13</v>
      </c>
      <c r="BE60" s="1089">
        <v>1.05</v>
      </c>
      <c r="BF60" s="1093">
        <v>1.0744244531716256</v>
      </c>
      <c r="BG60" s="1093">
        <v>1.0906744032152329</v>
      </c>
      <c r="BH60" s="1093" t="s">
        <v>2963</v>
      </c>
      <c r="BI60" s="1095">
        <v>1.05</v>
      </c>
      <c r="BJ60" s="1095">
        <v>1.02</v>
      </c>
      <c r="BK60" s="1095">
        <v>1</v>
      </c>
      <c r="BL60" s="1095">
        <v>1</v>
      </c>
      <c r="BM60" s="1095">
        <v>1</v>
      </c>
      <c r="BN60" s="1095">
        <v>1.05</v>
      </c>
      <c r="BQ60" s="1352"/>
    </row>
    <row r="61" spans="1:69">
      <c r="A61" s="1045" t="s">
        <v>1931</v>
      </c>
      <c r="B61" s="1059"/>
      <c r="C61" s="1060"/>
      <c r="D61" s="1071" t="s">
        <v>352</v>
      </c>
      <c r="E61" s="1072" t="s">
        <v>471</v>
      </c>
      <c r="F61" s="1073" t="s">
        <v>3615</v>
      </c>
      <c r="G61" s="1074" t="s">
        <v>352</v>
      </c>
      <c r="H61" s="1075" t="s">
        <v>246</v>
      </c>
      <c r="I61" s="1075" t="s">
        <v>619</v>
      </c>
      <c r="J61" s="1076" t="s">
        <v>352</v>
      </c>
      <c r="K61" s="1074" t="s">
        <v>339</v>
      </c>
      <c r="L61" s="1077">
        <v>0</v>
      </c>
      <c r="M61" s="1078">
        <v>1</v>
      </c>
      <c r="N61" s="1079">
        <v>1.0906744032152329</v>
      </c>
      <c r="O61" s="1073" t="s">
        <v>3560</v>
      </c>
      <c r="P61" s="1077">
        <v>0</v>
      </c>
      <c r="Q61" s="1078">
        <v>1</v>
      </c>
      <c r="R61" s="1079">
        <v>1.0906744032152329</v>
      </c>
      <c r="S61" s="1073" t="s">
        <v>3560</v>
      </c>
      <c r="T61" s="1077">
        <v>0</v>
      </c>
      <c r="U61" s="1078">
        <v>1</v>
      </c>
      <c r="V61" s="1079">
        <v>1.0906744032152329</v>
      </c>
      <c r="W61" s="1073" t="s">
        <v>3560</v>
      </c>
      <c r="X61" s="1077">
        <v>0</v>
      </c>
      <c r="Y61" s="1078">
        <v>1</v>
      </c>
      <c r="Z61" s="1079">
        <v>1.0906744032152329</v>
      </c>
      <c r="AA61" s="1073" t="s">
        <v>3560</v>
      </c>
      <c r="AB61" s="1077">
        <v>0</v>
      </c>
      <c r="AC61" s="1078">
        <v>1</v>
      </c>
      <c r="AD61" s="1079">
        <v>1.0906744032152329</v>
      </c>
      <c r="AE61" s="1073" t="s">
        <v>3560</v>
      </c>
      <c r="AF61" s="1077">
        <v>0</v>
      </c>
      <c r="AG61" s="1078">
        <v>1</v>
      </c>
      <c r="AH61" s="1079">
        <v>1.0906744032152329</v>
      </c>
      <c r="AI61" s="1073" t="s">
        <v>3560</v>
      </c>
      <c r="AJ61" s="1077">
        <v>2.1143555380825311E-4</v>
      </c>
      <c r="AK61" s="1078">
        <v>1</v>
      </c>
      <c r="AL61" s="1079">
        <v>1.0906744032152329</v>
      </c>
      <c r="AM61" s="1073" t="s">
        <v>3560</v>
      </c>
      <c r="AN61" s="1077">
        <v>0</v>
      </c>
      <c r="AO61" s="1078">
        <v>1</v>
      </c>
      <c r="AP61" s="1079">
        <v>1.0906744032152329</v>
      </c>
      <c r="AQ61" s="1073" t="s">
        <v>3560</v>
      </c>
      <c r="AR61" s="1356"/>
      <c r="AS61" s="1356"/>
      <c r="AT61" s="1357"/>
      <c r="AU61" s="1357"/>
      <c r="AW61" s="1041" t="s">
        <v>1870</v>
      </c>
      <c r="AX61" s="1094">
        <v>2</v>
      </c>
      <c r="AY61" s="1094">
        <v>2</v>
      </c>
      <c r="AZ61" s="1094">
        <v>1</v>
      </c>
      <c r="BA61" s="1094">
        <v>1</v>
      </c>
      <c r="BB61" s="1094">
        <v>1</v>
      </c>
      <c r="BC61" s="1094">
        <v>3</v>
      </c>
      <c r="BD61" s="1089">
        <v>13</v>
      </c>
      <c r="BE61" s="1089">
        <v>1.05</v>
      </c>
      <c r="BF61" s="1093">
        <v>1.0744244531716256</v>
      </c>
      <c r="BG61" s="1093">
        <v>1.0906744032152329</v>
      </c>
      <c r="BH61" s="1093" t="s">
        <v>2963</v>
      </c>
      <c r="BI61" s="1095">
        <v>1.05</v>
      </c>
      <c r="BJ61" s="1095">
        <v>1.02</v>
      </c>
      <c r="BK61" s="1095">
        <v>1</v>
      </c>
      <c r="BL61" s="1095">
        <v>1</v>
      </c>
      <c r="BM61" s="1095">
        <v>1</v>
      </c>
      <c r="BN61" s="1095">
        <v>1.05</v>
      </c>
      <c r="BQ61" s="1352"/>
    </row>
    <row r="62" spans="1:69">
      <c r="A62" s="1045" t="s">
        <v>1932</v>
      </c>
      <c r="B62" s="1059"/>
      <c r="C62" s="1060"/>
      <c r="D62" s="1071" t="s">
        <v>352</v>
      </c>
      <c r="E62" s="1072" t="s">
        <v>471</v>
      </c>
      <c r="F62" s="1073" t="s">
        <v>3616</v>
      </c>
      <c r="G62" s="1074" t="s">
        <v>352</v>
      </c>
      <c r="H62" s="1075" t="s">
        <v>246</v>
      </c>
      <c r="I62" s="1075" t="s">
        <v>619</v>
      </c>
      <c r="J62" s="1076" t="s">
        <v>352</v>
      </c>
      <c r="K62" s="1074" t="s">
        <v>339</v>
      </c>
      <c r="L62" s="1077">
        <v>0</v>
      </c>
      <c r="M62" s="1078">
        <v>1</v>
      </c>
      <c r="N62" s="1079">
        <v>1.0906744032152329</v>
      </c>
      <c r="O62" s="1073" t="s">
        <v>3560</v>
      </c>
      <c r="P62" s="1077">
        <v>0</v>
      </c>
      <c r="Q62" s="1078">
        <v>1</v>
      </c>
      <c r="R62" s="1079">
        <v>1.0906744032152329</v>
      </c>
      <c r="S62" s="1073" t="s">
        <v>3560</v>
      </c>
      <c r="T62" s="1077">
        <v>0</v>
      </c>
      <c r="U62" s="1078">
        <v>1</v>
      </c>
      <c r="V62" s="1079">
        <v>1.0906744032152329</v>
      </c>
      <c r="W62" s="1073" t="s">
        <v>3560</v>
      </c>
      <c r="X62" s="1077">
        <v>0</v>
      </c>
      <c r="Y62" s="1078">
        <v>1</v>
      </c>
      <c r="Z62" s="1079">
        <v>1.0906744032152329</v>
      </c>
      <c r="AA62" s="1073" t="s">
        <v>3560</v>
      </c>
      <c r="AB62" s="1077">
        <v>0</v>
      </c>
      <c r="AC62" s="1078">
        <v>1</v>
      </c>
      <c r="AD62" s="1079">
        <v>1.0906744032152329</v>
      </c>
      <c r="AE62" s="1073" t="s">
        <v>3560</v>
      </c>
      <c r="AF62" s="1077">
        <v>0</v>
      </c>
      <c r="AG62" s="1078">
        <v>1</v>
      </c>
      <c r="AH62" s="1079">
        <v>1.0906744032152329</v>
      </c>
      <c r="AI62" s="1073" t="s">
        <v>3560</v>
      </c>
      <c r="AJ62" s="1077">
        <v>0</v>
      </c>
      <c r="AK62" s="1078">
        <v>1</v>
      </c>
      <c r="AL62" s="1079">
        <v>1.0906744032152329</v>
      </c>
      <c r="AM62" s="1073" t="s">
        <v>3560</v>
      </c>
      <c r="AN62" s="1077">
        <v>2.4117879884076972E-4</v>
      </c>
      <c r="AO62" s="1078">
        <v>1</v>
      </c>
      <c r="AP62" s="1079">
        <v>1.0906744032152329</v>
      </c>
      <c r="AQ62" s="1073" t="s">
        <v>3560</v>
      </c>
      <c r="AR62" s="1356"/>
      <c r="AS62" s="1356"/>
      <c r="AT62" s="1357"/>
      <c r="AU62" s="1357"/>
      <c r="AW62" s="1041" t="s">
        <v>1870</v>
      </c>
      <c r="AX62" s="1094">
        <v>2</v>
      </c>
      <c r="AY62" s="1094">
        <v>2</v>
      </c>
      <c r="AZ62" s="1094">
        <v>1</v>
      </c>
      <c r="BA62" s="1094">
        <v>1</v>
      </c>
      <c r="BB62" s="1094">
        <v>1</v>
      </c>
      <c r="BC62" s="1094">
        <v>3</v>
      </c>
      <c r="BD62" s="1089">
        <v>13</v>
      </c>
      <c r="BE62" s="1089">
        <v>1.05</v>
      </c>
      <c r="BF62" s="1093">
        <v>1.0744244531716256</v>
      </c>
      <c r="BG62" s="1093">
        <v>1.0906744032152329</v>
      </c>
      <c r="BH62" s="1093" t="s">
        <v>2963</v>
      </c>
      <c r="BI62" s="1095">
        <v>1.05</v>
      </c>
      <c r="BJ62" s="1095">
        <v>1.02</v>
      </c>
      <c r="BK62" s="1095">
        <v>1</v>
      </c>
      <c r="BL62" s="1095">
        <v>1</v>
      </c>
      <c r="BM62" s="1095">
        <v>1</v>
      </c>
      <c r="BN62" s="1095">
        <v>1.05</v>
      </c>
      <c r="BQ62" s="1352"/>
    </row>
    <row r="63" spans="1:69">
      <c r="L63" s="1296">
        <v>2.7086124377031465E-6</v>
      </c>
      <c r="M63" s="1361"/>
      <c r="N63" s="1361"/>
      <c r="O63" s="1361"/>
      <c r="P63" s="1296">
        <v>2.4724590688261729E-6</v>
      </c>
      <c r="Q63" s="1361"/>
      <c r="R63" s="1361"/>
      <c r="S63" s="1361"/>
      <c r="T63" s="1296">
        <v>5.5508708309577087E-7</v>
      </c>
      <c r="U63" s="1361"/>
      <c r="V63" s="1361"/>
      <c r="W63" s="1361"/>
      <c r="X63" s="1296">
        <v>2.471078304953253E-6</v>
      </c>
      <c r="Y63" s="1361"/>
      <c r="Z63" s="1361"/>
      <c r="AA63" s="1361"/>
      <c r="AB63" s="1296">
        <v>9.6170993206498169E-7</v>
      </c>
      <c r="AC63" s="1361"/>
      <c r="AD63" s="1361"/>
      <c r="AE63" s="1361"/>
      <c r="AF63" s="1296">
        <v>1.1707998460346283E-6</v>
      </c>
      <c r="AG63" s="1361"/>
      <c r="AH63" s="1361"/>
      <c r="AI63" s="1361"/>
      <c r="AJ63" s="1296">
        <v>3.9151063585803185E-7</v>
      </c>
      <c r="AK63" s="1361"/>
      <c r="AL63" s="1361"/>
      <c r="AM63" s="1361"/>
      <c r="AN63" s="1296">
        <v>5.3554403343142126E-7</v>
      </c>
    </row>
    <row r="64" spans="1:69">
      <c r="L64" s="1296">
        <v>1</v>
      </c>
      <c r="M64" s="1361"/>
      <c r="N64" s="1361"/>
      <c r="O64" s="1361"/>
      <c r="P64" s="1296">
        <v>1</v>
      </c>
      <c r="Q64" s="1361"/>
      <c r="R64" s="1361"/>
      <c r="S64" s="1361"/>
      <c r="T64" s="1296">
        <v>0.99999999999999989</v>
      </c>
      <c r="U64" s="1361"/>
      <c r="V64" s="1361"/>
      <c r="W64" s="1361"/>
      <c r="X64" s="1296">
        <v>1</v>
      </c>
      <c r="Y64" s="1361"/>
      <c r="Z64" s="1361"/>
      <c r="AA64" s="1361"/>
      <c r="AB64" s="1296">
        <v>1</v>
      </c>
      <c r="AC64" s="1361"/>
      <c r="AD64" s="1361"/>
      <c r="AE64" s="1361"/>
      <c r="AF64" s="1296">
        <v>1</v>
      </c>
      <c r="AG64" s="1361"/>
      <c r="AH64" s="1361"/>
      <c r="AI64" s="1361"/>
      <c r="AJ64" s="1296">
        <v>1</v>
      </c>
      <c r="AK64" s="1361"/>
      <c r="AL64" s="1361"/>
      <c r="AM64" s="1361"/>
      <c r="AN64" s="1296">
        <v>0.99999999999999978</v>
      </c>
    </row>
    <row r="65" spans="12:12">
      <c r="L65" s="1305"/>
    </row>
  </sheetData>
  <mergeCells count="1">
    <mergeCell ref="AX1:BC1"/>
  </mergeCells>
  <conditionalFormatting sqref="D24:W24 D26:W26 D28:W28 D30:W30 D32:W32 D34:W34 D36:W36 D38:W38 D40:W40 D42:W42 D44:W44 D46:W46 D48:W48 D50:W50 D52:W52 D54:W54 D25:K25 D27:K27 D29:K29 D31:K31 D33:K33 D35:K35 D37:K37 D39:K39 D41:K41 D43:K43 D45:K45 D47:K47 D49:K49 D51:K51 D53:K53 M25:O25 M27:O27 M29:O29 M31:O31 M33:O33 M35:O35 M37:O37 M39:O39 M41:O41 M43:O43 M45:O45 M47:O47 M49:O49 M51:O51 M53:O53 Q25:W25 Q27:W27 Q29:W29 Q31:W31 Q33:W33 Q35:W35 Q37:W37 Q39:W39 Q41:W41 Q43:W43 Q45:W45 Q47:W47 Q49:W49 Q51:W51 Q53:W53 D16:W16 D18:W18 D20:W20 D22:W22 D15:K15 D17:K17 D19:K19 D21:K21 D23:K23 M15:O15 M17:O17 M19:O19 M21:O21 M23:O23 Q15:W15 Q17:W17 Q19:W19 Q21:W21 Q23:W23 D56:W56 D58:W58 D60:W60 D62:W62 D55:K55 D57:K57 D59:K59 D61:K61 M55:O55 M57:O57 M59:O59 M61:O61 Q55:W55 Q57:W57 Q59:W59 Q61:W61 X15:AQ62">
    <cfRule type="expression" dxfId="216" priority="6">
      <formula>MOD(ROW(),2)=0</formula>
    </cfRule>
  </conditionalFormatting>
  <conditionalFormatting sqref="L25 L27 L29 L31 L33 L35 L37 L39 L41 L43 L45 L47 L49 L51 L53 L15 L17 L19 L21 L23 L55 L57 L59 L61">
    <cfRule type="expression" dxfId="215" priority="5">
      <formula>MOD(ROW(),2)=0</formula>
    </cfRule>
  </conditionalFormatting>
  <conditionalFormatting sqref="P25 P27 P29 P31 P33 P35 P37 P39 P41 P43 P45 P47 P49 P51 P53 P15 P17 P19 P21 P23 P55 P57 P59 P61">
    <cfRule type="expression" dxfId="214" priority="4">
      <formula>MOD(ROW(),2)=0</formula>
    </cfRule>
  </conditionalFormatting>
  <conditionalFormatting sqref="AW15:BC62">
    <cfRule type="expression" dxfId="213" priority="2">
      <formula>MOD(ROW(),2)=0</formula>
    </cfRule>
  </conditionalFormatting>
  <conditionalFormatting sqref="BD15:BN62">
    <cfRule type="expression" dxfId="212" priority="1">
      <formula>MOD(ROW(),2)=0</formula>
    </cfRule>
  </conditionalFormatting>
  <dataValidations count="12">
    <dataValidation allowBlank="1" showInputMessage="1" showErrorMessage="1" promptTitle="Do not change" prompt="This field is automatically updated from the names-list" sqref="BH15:BH62" xr:uid="{00000000-0002-0000-4200-000000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X3" xr:uid="{6D1F7AF3-2AC9-467C-9180-2FB191F38BF8}"/>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BC3" xr:uid="{F7A73B96-23B7-44FE-B353-BC847D7988A4}"/>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BB3" xr:uid="{B0843EEF-8A74-4D98-B8BB-F07360BFF447}"/>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BA3" xr:uid="{086E29D1-39E6-4838-AB59-E826EE75442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Z3" xr:uid="{C2DFBE12-2A62-46F6-AE8C-2D11EEA83649}"/>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Y3" xr:uid="{28A622BA-CBCA-44A2-A340-6D447CE68472}"/>
    <dataValidation allowBlank="1" showInputMessage="1" showErrorMessage="1" prompt="Do not change." sqref="BF7:BN8 BD3:BN4" xr:uid="{D2B34652-DBED-44B7-AC45-3CCB59262D41}"/>
    <dataValidation allowBlank="1" showInputMessage="1" showErrorMessage="1" promptTitle="Remarks" prompt="A general comment (data source, calculation procedure, ...) can be made about each individual exchange. The remarks are added to the GeneralComment-field." sqref="AW3" xr:uid="{6C90BEA0-84AD-45E7-926A-5C2CEC08A657}"/>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AG2:AG62 AO2:AO62 Y2:Y62 M2:M62 Q2:Q62 U2:U62 AK2:AK62 AC2:AC62" xr:uid="{00000000-0002-0000-4200-000001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AH2:AH62 AP2:AP62 Z2:Z62 N2:N62 R2:R62 V2:V62 AL2:AL62 AD2:AD62" xr:uid="{00000000-0002-0000-4200-000002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AQ1:AQ62 W1:W62 O1:O62 S1:S62 AA1:AA62 AI1:AI62 AE1:AE62 AM1:AM62" xr:uid="{00000000-0002-0000-4200-000003000000}"/>
  </dataValidations>
  <pageMargins left="0.78740157499999996" right="0.78740157499999996" top="0.984251969" bottom="0.984251969" header="0.4921259845" footer="0.4921259845"/>
  <pageSetup paperSize="9" scale="34" fitToWidth="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8907-8566-4108-8676-0B1015FD3FE4}">
  <sheetPr>
    <tabColor theme="0" tint="-0.249977111117893"/>
    <pageSetUpPr fitToPage="1"/>
  </sheetPr>
  <dimension ref="A1:AO42"/>
  <sheetViews>
    <sheetView zoomScale="85" zoomScaleNormal="85" workbookViewId="0">
      <pane xSplit="11" ySplit="6" topLeftCell="L7" activePane="bottomRight" state="frozen"/>
      <selection pane="topRight"/>
      <selection pane="bottomLeft"/>
      <selection pane="bottomRight"/>
    </sheetView>
  </sheetViews>
  <sheetFormatPr baseColWidth="10" defaultColWidth="11.42578125" defaultRowHeight="12" outlineLevelRow="1" outlineLevelCol="1"/>
  <cols>
    <col min="1" max="1" width="11.28515625" style="1080" customWidth="1"/>
    <col min="2" max="2" width="12.7109375" style="1105" customWidth="1"/>
    <col min="3" max="3" width="3.7109375" style="1106" hidden="1" customWidth="1" outlineLevel="1"/>
    <col min="4" max="4" width="4.140625" style="1080" hidden="1" customWidth="1" outlineLevel="1"/>
    <col min="5" max="5" width="4" style="1080" hidden="1" customWidth="1" outlineLevel="1"/>
    <col min="6" max="6" width="40.7109375" style="1080" customWidth="1" collapsed="1"/>
    <col min="7" max="7" width="10.7109375" style="1080" customWidth="1"/>
    <col min="8" max="8" width="10.7109375" style="1080" hidden="1" customWidth="1" outlineLevel="1"/>
    <col min="9" max="9" width="15.7109375" style="1080" hidden="1" customWidth="1" outlineLevel="1"/>
    <col min="10" max="10" width="5.7109375" style="1080" customWidth="1" collapsed="1"/>
    <col min="11" max="11" width="5.7109375" style="1080" customWidth="1"/>
    <col min="12" max="12" width="12.7109375" style="1080" customWidth="1"/>
    <col min="13" max="14" width="5.7109375" style="1107" hidden="1" customWidth="1" outlineLevel="1"/>
    <col min="15" max="15" width="50.7109375" style="1107" hidden="1" customWidth="1" outlineLevel="1"/>
    <col min="16" max="16" width="10.7109375" style="1358" customWidth="1" collapsed="1"/>
    <col min="17" max="18" width="8.7109375" style="1358" customWidth="1"/>
    <col min="19" max="20" width="6.7109375" style="1358" customWidth="1"/>
    <col min="21" max="21" width="30.7109375" style="1192" customWidth="1"/>
    <col min="22" max="22" width="4.140625" style="1192" customWidth="1"/>
    <col min="23" max="23" width="4.42578125" style="1192" customWidth="1"/>
    <col min="24" max="24" width="4.28515625" style="1192" customWidth="1"/>
    <col min="25" max="25" width="4" style="1192" customWidth="1"/>
    <col min="26" max="26" width="3.7109375" style="1192" customWidth="1"/>
    <col min="27" max="27" width="4.28515625" style="1192" customWidth="1"/>
    <col min="28" max="28" width="3.42578125" style="1192" hidden="1" customWidth="1" outlineLevel="1"/>
    <col min="29" max="29" width="4.7109375" style="1080" hidden="1" customWidth="1" outlineLevel="1"/>
    <col min="30" max="31" width="5.42578125" style="1080" hidden="1" customWidth="1" outlineLevel="1"/>
    <col min="32" max="32" width="14.85546875" style="1080" hidden="1" customWidth="1" outlineLevel="1"/>
    <col min="33" max="38" width="4.28515625" style="1080" hidden="1" customWidth="1" outlineLevel="1"/>
    <col min="39" max="39" width="11.42578125" style="1203" collapsed="1"/>
    <col min="40" max="41" width="11.42578125" style="1350"/>
    <col min="42" max="16384" width="11.42578125" style="1203"/>
  </cols>
  <sheetData>
    <row r="1" spans="1:41">
      <c r="A1" s="1041"/>
      <c r="B1" s="1042"/>
      <c r="C1" s="1043"/>
      <c r="D1" s="1041"/>
      <c r="E1" s="1041"/>
      <c r="F1" s="1044" t="s">
        <v>456</v>
      </c>
      <c r="G1" s="1041"/>
      <c r="H1" s="1041"/>
      <c r="I1" s="1041"/>
      <c r="J1" s="1041"/>
      <c r="K1" s="1041"/>
      <c r="L1" s="1045" t="s">
        <v>1794</v>
      </c>
      <c r="M1" s="1046"/>
      <c r="N1" s="1046"/>
      <c r="O1" s="1046"/>
      <c r="P1" s="1353"/>
      <c r="Q1" s="1353"/>
      <c r="R1" s="1353"/>
      <c r="S1" s="1353"/>
      <c r="T1" s="1353"/>
      <c r="U1" s="1080"/>
      <c r="V1" s="1523"/>
      <c r="W1" s="1523"/>
      <c r="X1" s="1523"/>
      <c r="Y1" s="1523"/>
      <c r="Z1" s="1523"/>
      <c r="AA1" s="1523"/>
      <c r="AB1" s="1081"/>
      <c r="AC1" s="1081"/>
      <c r="AD1" s="1081"/>
      <c r="AE1" s="1081"/>
      <c r="AF1" s="1081"/>
    </row>
    <row r="2" spans="1:4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354"/>
      <c r="Q2" s="1354"/>
      <c r="R2" s="1354"/>
      <c r="S2" s="1354"/>
      <c r="T2" s="1354"/>
      <c r="U2" s="1081"/>
      <c r="V2" s="1081"/>
      <c r="W2" s="1081"/>
      <c r="X2" s="1081"/>
      <c r="Y2" s="1081"/>
      <c r="Z2" s="1081"/>
      <c r="AA2" s="1081"/>
      <c r="AB2" s="1081"/>
    </row>
    <row r="3" spans="1:41" ht="105.75" customHeight="1">
      <c r="A3" s="1050" t="s">
        <v>344</v>
      </c>
      <c r="B3" s="1051"/>
      <c r="C3" s="1043">
        <v>401</v>
      </c>
      <c r="D3" s="1052" t="s">
        <v>458</v>
      </c>
      <c r="E3" s="1052" t="s">
        <v>459</v>
      </c>
      <c r="F3" s="1053" t="s">
        <v>460</v>
      </c>
      <c r="G3" s="1052" t="s">
        <v>461</v>
      </c>
      <c r="H3" s="1052" t="s">
        <v>462</v>
      </c>
      <c r="I3" s="1052" t="s">
        <v>463</v>
      </c>
      <c r="J3" s="1052" t="s">
        <v>464</v>
      </c>
      <c r="K3" s="1052" t="s">
        <v>337</v>
      </c>
      <c r="L3" s="1054" t="s">
        <v>3550</v>
      </c>
      <c r="M3" s="1055" t="s">
        <v>187</v>
      </c>
      <c r="N3" s="1055" t="s">
        <v>188</v>
      </c>
      <c r="O3" s="1056" t="s">
        <v>492</v>
      </c>
      <c r="P3" s="1355" t="s">
        <v>1787</v>
      </c>
      <c r="Q3" s="1355" t="s">
        <v>1780</v>
      </c>
      <c r="R3" s="1355" t="s">
        <v>1781</v>
      </c>
      <c r="S3" s="1355" t="s">
        <v>395</v>
      </c>
      <c r="T3" s="1355" t="s">
        <v>678</v>
      </c>
      <c r="U3" s="1082" t="s">
        <v>1953</v>
      </c>
      <c r="V3" s="1083" t="s">
        <v>1954</v>
      </c>
      <c r="W3" s="1083" t="s">
        <v>1955</v>
      </c>
      <c r="X3" s="1083" t="s">
        <v>1956</v>
      </c>
      <c r="Y3" s="1083" t="s">
        <v>1957</v>
      </c>
      <c r="Z3" s="1083" t="s">
        <v>1958</v>
      </c>
      <c r="AA3" s="1083" t="s">
        <v>1959</v>
      </c>
      <c r="AB3" s="1084" t="s">
        <v>180</v>
      </c>
      <c r="AC3" s="1084" t="s">
        <v>1960</v>
      </c>
      <c r="AD3" s="1084" t="s">
        <v>182</v>
      </c>
      <c r="AE3" s="1084" t="s">
        <v>332</v>
      </c>
      <c r="AF3" s="1084" t="s">
        <v>1961</v>
      </c>
      <c r="AG3" s="1085" t="s">
        <v>1954</v>
      </c>
      <c r="AH3" s="1085" t="s">
        <v>1955</v>
      </c>
      <c r="AI3" s="1085" t="s">
        <v>1956</v>
      </c>
      <c r="AJ3" s="1085" t="s">
        <v>1957</v>
      </c>
      <c r="AK3" s="1085" t="s">
        <v>1958</v>
      </c>
      <c r="AL3" s="1085" t="s">
        <v>1959</v>
      </c>
      <c r="AN3" s="1350" t="s">
        <v>1799</v>
      </c>
    </row>
    <row r="4" spans="1:41" ht="12.75" customHeight="1">
      <c r="A4" s="1041"/>
      <c r="B4" s="1051"/>
      <c r="C4" s="1043">
        <v>662</v>
      </c>
      <c r="D4" s="1053"/>
      <c r="E4" s="1053"/>
      <c r="F4" s="1053" t="s">
        <v>461</v>
      </c>
      <c r="G4" s="1053"/>
      <c r="H4" s="1053"/>
      <c r="I4" s="1053"/>
      <c r="J4" s="1053"/>
      <c r="K4" s="1053"/>
      <c r="L4" s="1054" t="s">
        <v>1099</v>
      </c>
      <c r="M4" s="1057"/>
      <c r="N4" s="1057"/>
      <c r="O4" s="1058"/>
      <c r="P4" s="1355" t="s">
        <v>336</v>
      </c>
      <c r="Q4" s="1355"/>
      <c r="R4" s="1355"/>
      <c r="S4" s="1355"/>
      <c r="T4" s="1355"/>
      <c r="U4" s="1086"/>
      <c r="V4" s="1087" t="s">
        <v>192</v>
      </c>
      <c r="W4" s="1082"/>
      <c r="X4" s="1082"/>
      <c r="Y4" s="1082"/>
      <c r="Z4" s="1082"/>
      <c r="AA4" s="1082"/>
      <c r="AB4" s="1088"/>
      <c r="AC4" s="1088"/>
      <c r="AD4" s="1088" t="s">
        <v>190</v>
      </c>
      <c r="AE4" s="1088" t="s">
        <v>190</v>
      </c>
      <c r="AF4" s="1089"/>
      <c r="AG4" s="1090"/>
      <c r="AH4" s="1090"/>
      <c r="AI4" s="1090"/>
      <c r="AJ4" s="1090"/>
      <c r="AK4" s="1090"/>
      <c r="AL4" s="1090"/>
      <c r="AN4" s="1350" t="s">
        <v>1790</v>
      </c>
      <c r="AO4" s="1350" t="s">
        <v>1558</v>
      </c>
    </row>
    <row r="5" spans="1:41">
      <c r="A5" s="1041"/>
      <c r="B5" s="1051"/>
      <c r="C5" s="1043">
        <v>493</v>
      </c>
      <c r="D5" s="1053"/>
      <c r="E5" s="1053"/>
      <c r="F5" s="1053" t="s">
        <v>464</v>
      </c>
      <c r="G5" s="1053"/>
      <c r="H5" s="1053"/>
      <c r="I5" s="1053"/>
      <c r="J5" s="1053"/>
      <c r="K5" s="1053"/>
      <c r="L5" s="1054">
        <v>0</v>
      </c>
      <c r="M5" s="1057"/>
      <c r="N5" s="1057"/>
      <c r="O5" s="1058"/>
      <c r="P5" s="1355"/>
      <c r="Q5" s="1355"/>
      <c r="R5" s="1355"/>
      <c r="S5" s="1355"/>
      <c r="T5" s="1355"/>
      <c r="U5" s="1086"/>
      <c r="V5" s="1082"/>
      <c r="W5" s="1082"/>
      <c r="X5" s="1082"/>
      <c r="Y5" s="1082"/>
      <c r="Z5" s="1082"/>
      <c r="AA5" s="1082"/>
      <c r="AB5" s="1089"/>
      <c r="AC5" s="1089"/>
      <c r="AD5" s="1089"/>
      <c r="AE5" s="1089"/>
      <c r="AF5" s="1089"/>
      <c r="AG5" s="1090"/>
      <c r="AH5" s="1090"/>
      <c r="AI5" s="1090"/>
      <c r="AJ5" s="1090"/>
      <c r="AK5" s="1090"/>
      <c r="AL5" s="1090"/>
    </row>
    <row r="6" spans="1:41">
      <c r="A6" s="1041"/>
      <c r="B6" s="1051"/>
      <c r="C6" s="1043">
        <v>403</v>
      </c>
      <c r="D6" s="1053"/>
      <c r="E6" s="1053"/>
      <c r="F6" s="1053" t="s">
        <v>337</v>
      </c>
      <c r="G6" s="1053"/>
      <c r="H6" s="1053"/>
      <c r="I6" s="1053"/>
      <c r="J6" s="1053"/>
      <c r="K6" s="1053"/>
      <c r="L6" s="1054" t="s">
        <v>605</v>
      </c>
      <c r="M6" s="1057"/>
      <c r="N6" s="1057"/>
      <c r="O6" s="1058"/>
      <c r="P6" s="1355" t="s">
        <v>352</v>
      </c>
      <c r="Q6" s="1355" t="s">
        <v>352</v>
      </c>
      <c r="R6" s="1355" t="s">
        <v>705</v>
      </c>
      <c r="S6" s="1355" t="s">
        <v>353</v>
      </c>
      <c r="T6" s="1355" t="s">
        <v>340</v>
      </c>
      <c r="U6" s="1086"/>
      <c r="V6" s="1091"/>
      <c r="W6" s="1091"/>
      <c r="X6" s="1091"/>
      <c r="Y6" s="1091"/>
      <c r="Z6" s="1091"/>
      <c r="AA6" s="1091"/>
      <c r="AB6" s="1089"/>
      <c r="AC6" s="1089"/>
      <c r="AD6" s="1092"/>
      <c r="AE6" s="1092"/>
      <c r="AF6" s="1093"/>
      <c r="AG6" s="1090"/>
      <c r="AH6" s="1090"/>
      <c r="AI6" s="1090"/>
      <c r="AJ6" s="1090"/>
      <c r="AK6" s="1090"/>
      <c r="AL6" s="1090"/>
      <c r="AN6" s="1350" t="s">
        <v>353</v>
      </c>
      <c r="AO6" s="1350" t="s">
        <v>394</v>
      </c>
    </row>
    <row r="7" spans="1:41">
      <c r="A7" s="1045" t="s">
        <v>1794</v>
      </c>
      <c r="B7" s="1059"/>
      <c r="C7" s="1060"/>
      <c r="D7" s="1061" t="s">
        <v>352</v>
      </c>
      <c r="E7" s="1062">
        <v>0</v>
      </c>
      <c r="F7" s="1063" t="s">
        <v>3550</v>
      </c>
      <c r="G7" s="1064" t="s">
        <v>1099</v>
      </c>
      <c r="H7" s="1065" t="s">
        <v>352</v>
      </c>
      <c r="I7" s="1065" t="s">
        <v>352</v>
      </c>
      <c r="J7" s="1066">
        <v>0</v>
      </c>
      <c r="K7" s="1064" t="s">
        <v>605</v>
      </c>
      <c r="L7" s="1067">
        <v>1</v>
      </c>
      <c r="M7" s="1068"/>
      <c r="N7" s="1069"/>
      <c r="O7" s="1070"/>
      <c r="P7" s="1356"/>
      <c r="Q7" s="1356"/>
      <c r="R7" s="1357"/>
      <c r="S7" s="1357"/>
      <c r="T7" s="1356"/>
      <c r="U7" s="1086"/>
      <c r="V7" s="1082"/>
      <c r="W7" s="1082"/>
      <c r="X7" s="1082"/>
      <c r="Y7" s="1082"/>
      <c r="Z7" s="1082"/>
      <c r="AA7" s="1082"/>
      <c r="AB7" s="1089"/>
      <c r="AC7" s="1089"/>
      <c r="AD7" s="1089"/>
      <c r="AE7" s="1089"/>
      <c r="AF7" s="1089"/>
      <c r="AG7" s="1089"/>
      <c r="AH7" s="1089"/>
      <c r="AI7" s="1089"/>
      <c r="AJ7" s="1089"/>
      <c r="AK7" s="1089"/>
      <c r="AL7" s="1089"/>
      <c r="AN7" s="1351">
        <v>0.99999999999999978</v>
      </c>
      <c r="AO7" s="1352">
        <v>1000.1086644893927</v>
      </c>
    </row>
    <row r="8" spans="1:41" outlineLevel="1">
      <c r="A8" s="1045">
        <v>1289</v>
      </c>
      <c r="B8" s="1059" t="s">
        <v>358</v>
      </c>
      <c r="C8" s="1060" t="s">
        <v>469</v>
      </c>
      <c r="D8" s="1071" t="s">
        <v>471</v>
      </c>
      <c r="E8" s="1072" t="s">
        <v>352</v>
      </c>
      <c r="F8" s="1073" t="s">
        <v>3553</v>
      </c>
      <c r="G8" s="1074" t="s">
        <v>352</v>
      </c>
      <c r="H8" s="1075" t="s">
        <v>197</v>
      </c>
      <c r="I8" s="1075" t="s">
        <v>3554</v>
      </c>
      <c r="J8" s="1076" t="s">
        <v>352</v>
      </c>
      <c r="K8" s="1074" t="s">
        <v>604</v>
      </c>
      <c r="L8" s="1077">
        <v>3.8502673796791442</v>
      </c>
      <c r="M8" s="1078">
        <v>1</v>
      </c>
      <c r="N8" s="1079">
        <v>1.0906744032152329</v>
      </c>
      <c r="O8" s="1073" t="s">
        <v>3555</v>
      </c>
      <c r="P8" s="1356"/>
      <c r="Q8" s="1356"/>
      <c r="R8" s="1357"/>
      <c r="S8" s="1357"/>
      <c r="U8" s="1041" t="s">
        <v>1935</v>
      </c>
      <c r="V8" s="1094">
        <v>2</v>
      </c>
      <c r="W8" s="1094">
        <v>2</v>
      </c>
      <c r="X8" s="1094">
        <v>1</v>
      </c>
      <c r="Y8" s="1094">
        <v>1</v>
      </c>
      <c r="Z8" s="1094">
        <v>1</v>
      </c>
      <c r="AA8" s="1094">
        <v>3</v>
      </c>
      <c r="AB8" s="1089">
        <v>11</v>
      </c>
      <c r="AC8" s="1089">
        <v>1.05</v>
      </c>
      <c r="AD8" s="1093">
        <v>1.0744244531716256</v>
      </c>
      <c r="AE8" s="1093">
        <v>1.0906744032152329</v>
      </c>
      <c r="AF8" s="1093" t="s">
        <v>2963</v>
      </c>
      <c r="AG8" s="1095">
        <v>1.05</v>
      </c>
      <c r="AH8" s="1095">
        <v>1.02</v>
      </c>
      <c r="AI8" s="1095">
        <v>1</v>
      </c>
      <c r="AJ8" s="1095">
        <v>1</v>
      </c>
      <c r="AK8" s="1095">
        <v>1</v>
      </c>
      <c r="AL8" s="1095">
        <v>1.05</v>
      </c>
    </row>
    <row r="9" spans="1:41" ht="24" outlineLevel="1">
      <c r="A9" s="1045" t="s">
        <v>1921</v>
      </c>
      <c r="B9" s="1059"/>
      <c r="C9" s="1060"/>
      <c r="D9" s="1071" t="s">
        <v>470</v>
      </c>
      <c r="E9" s="1072" t="s">
        <v>352</v>
      </c>
      <c r="F9" s="1073" t="s">
        <v>2974</v>
      </c>
      <c r="G9" s="1074" t="s">
        <v>1099</v>
      </c>
      <c r="H9" s="1075" t="s">
        <v>352</v>
      </c>
      <c r="I9" s="1075" t="s">
        <v>352</v>
      </c>
      <c r="J9" s="1076">
        <v>0</v>
      </c>
      <c r="K9" s="1074" t="s">
        <v>339</v>
      </c>
      <c r="L9" s="1077">
        <v>3.5832671527894796E-3</v>
      </c>
      <c r="M9" s="1078">
        <v>1</v>
      </c>
      <c r="N9" s="1079">
        <v>1.0906744032152329</v>
      </c>
      <c r="O9" s="1073" t="s">
        <v>3556</v>
      </c>
      <c r="P9" s="1356"/>
      <c r="Q9" s="1356"/>
      <c r="R9" s="1357"/>
      <c r="S9" s="1357"/>
      <c r="U9" s="1041" t="s">
        <v>15</v>
      </c>
      <c r="V9" s="1094">
        <v>2</v>
      </c>
      <c r="W9" s="1094">
        <v>2</v>
      </c>
      <c r="X9" s="1094">
        <v>1</v>
      </c>
      <c r="Y9" s="1094">
        <v>1</v>
      </c>
      <c r="Z9" s="1094">
        <v>1</v>
      </c>
      <c r="AA9" s="1094">
        <v>3</v>
      </c>
      <c r="AB9" s="1089">
        <v>3</v>
      </c>
      <c r="AC9" s="1089">
        <v>1.05</v>
      </c>
      <c r="AD9" s="1093">
        <v>1.0744244531716256</v>
      </c>
      <c r="AE9" s="1093">
        <v>1.0906744032152329</v>
      </c>
      <c r="AF9" s="1093" t="s">
        <v>2963</v>
      </c>
      <c r="AG9" s="1095">
        <v>1.05</v>
      </c>
      <c r="AH9" s="1095">
        <v>1.02</v>
      </c>
      <c r="AI9" s="1095">
        <v>1</v>
      </c>
      <c r="AJ9" s="1095">
        <v>1</v>
      </c>
      <c r="AK9" s="1095">
        <v>1</v>
      </c>
      <c r="AL9" s="1095">
        <v>1.05</v>
      </c>
    </row>
    <row r="10" spans="1:41" ht="24" outlineLevel="1">
      <c r="A10" s="1045">
        <v>1750</v>
      </c>
      <c r="B10" s="1059"/>
      <c r="C10" s="1060"/>
      <c r="D10" s="1071" t="s">
        <v>470</v>
      </c>
      <c r="E10" s="1072" t="s">
        <v>352</v>
      </c>
      <c r="F10" s="1073" t="s">
        <v>3026</v>
      </c>
      <c r="G10" s="1074" t="s">
        <v>336</v>
      </c>
      <c r="H10" s="1075" t="s">
        <v>352</v>
      </c>
      <c r="I10" s="1075" t="s">
        <v>352</v>
      </c>
      <c r="J10" s="1076">
        <v>0</v>
      </c>
      <c r="K10" s="1074" t="s">
        <v>364</v>
      </c>
      <c r="L10" s="1077">
        <v>3.2249404375105316E-6</v>
      </c>
      <c r="M10" s="1078">
        <v>1</v>
      </c>
      <c r="N10" s="1079">
        <v>1.0906744032152329</v>
      </c>
      <c r="O10" s="1073" t="s">
        <v>3556</v>
      </c>
      <c r="P10" s="1356"/>
      <c r="Q10" s="1356"/>
      <c r="R10" s="1357"/>
      <c r="S10" s="1357"/>
      <c r="U10" s="1041" t="s">
        <v>15</v>
      </c>
      <c r="V10" s="1094">
        <v>2</v>
      </c>
      <c r="W10" s="1094">
        <v>2</v>
      </c>
      <c r="X10" s="1094">
        <v>1</v>
      </c>
      <c r="Y10" s="1094">
        <v>1</v>
      </c>
      <c r="Z10" s="1094">
        <v>1</v>
      </c>
      <c r="AA10" s="1094">
        <v>3</v>
      </c>
      <c r="AB10" s="1089">
        <v>6</v>
      </c>
      <c r="AC10" s="1089">
        <v>1.05</v>
      </c>
      <c r="AD10" s="1093">
        <v>1.0744244531716256</v>
      </c>
      <c r="AE10" s="1093">
        <v>1.0906744032152329</v>
      </c>
      <c r="AF10" s="1093" t="s">
        <v>2963</v>
      </c>
      <c r="AG10" s="1095">
        <v>1.05</v>
      </c>
      <c r="AH10" s="1095">
        <v>1.02</v>
      </c>
      <c r="AI10" s="1095">
        <v>1</v>
      </c>
      <c r="AJ10" s="1095">
        <v>1</v>
      </c>
      <c r="AK10" s="1095">
        <v>1</v>
      </c>
      <c r="AL10" s="1095">
        <v>1.05</v>
      </c>
    </row>
    <row r="11" spans="1:41" ht="24" outlineLevel="1">
      <c r="A11" s="1045" t="s">
        <v>706</v>
      </c>
      <c r="B11" s="1059"/>
      <c r="C11" s="1060"/>
      <c r="D11" s="1071" t="s">
        <v>470</v>
      </c>
      <c r="E11" s="1072" t="s">
        <v>352</v>
      </c>
      <c r="F11" s="1073" t="s">
        <v>59</v>
      </c>
      <c r="G11" s="1074" t="s">
        <v>336</v>
      </c>
      <c r="H11" s="1075" t="s">
        <v>352</v>
      </c>
      <c r="I11" s="1075" t="s">
        <v>352</v>
      </c>
      <c r="J11" s="1076">
        <v>1</v>
      </c>
      <c r="K11" s="1074" t="s">
        <v>466</v>
      </c>
      <c r="L11" s="1077">
        <v>7.4057462363475255E-10</v>
      </c>
      <c r="M11" s="1078">
        <v>1</v>
      </c>
      <c r="N11" s="1079">
        <v>1.2164594125584303</v>
      </c>
      <c r="O11" s="1073" t="s">
        <v>3589</v>
      </c>
      <c r="P11" s="1360" t="s">
        <v>1541</v>
      </c>
      <c r="Q11" s="1356" t="s">
        <v>142</v>
      </c>
      <c r="R11" s="1357">
        <v>93</v>
      </c>
      <c r="S11" s="1357">
        <v>0.19500000000000001</v>
      </c>
      <c r="T11" s="1358">
        <v>476.92307692307691</v>
      </c>
      <c r="U11" s="1041" t="s">
        <v>1936</v>
      </c>
      <c r="V11" s="1094">
        <v>2</v>
      </c>
      <c r="W11" s="1094">
        <v>2</v>
      </c>
      <c r="X11" s="1094">
        <v>1</v>
      </c>
      <c r="Y11" s="1094">
        <v>1</v>
      </c>
      <c r="Z11" s="1094">
        <v>1</v>
      </c>
      <c r="AA11" s="1094">
        <v>3</v>
      </c>
      <c r="AB11" s="1089">
        <v>9</v>
      </c>
      <c r="AC11" s="1089">
        <v>1.2</v>
      </c>
      <c r="AD11" s="1093">
        <v>1.0744244531716256</v>
      </c>
      <c r="AE11" s="1093">
        <v>1.2164594125584303</v>
      </c>
      <c r="AF11" s="1093" t="s">
        <v>2963</v>
      </c>
      <c r="AG11" s="1095">
        <v>1.05</v>
      </c>
      <c r="AH11" s="1095">
        <v>1.02</v>
      </c>
      <c r="AI11" s="1095">
        <v>1</v>
      </c>
      <c r="AJ11" s="1095">
        <v>1</v>
      </c>
      <c r="AK11" s="1095">
        <v>1</v>
      </c>
      <c r="AL11" s="1095">
        <v>1.05</v>
      </c>
      <c r="AN11" s="1351">
        <v>2.0054311420535337E-3</v>
      </c>
      <c r="AO11" s="1352">
        <v>970.58756956277944</v>
      </c>
    </row>
    <row r="12" spans="1:41" ht="24" outlineLevel="1">
      <c r="A12" s="1045" t="s">
        <v>1821</v>
      </c>
      <c r="B12" s="1059"/>
      <c r="C12" s="1060"/>
      <c r="D12" s="1071" t="s">
        <v>470</v>
      </c>
      <c r="E12" s="1072" t="s">
        <v>352</v>
      </c>
      <c r="F12" s="1073" t="s">
        <v>1818</v>
      </c>
      <c r="G12" s="1074" t="s">
        <v>336</v>
      </c>
      <c r="H12" s="1075" t="s">
        <v>352</v>
      </c>
      <c r="I12" s="1075" t="s">
        <v>352</v>
      </c>
      <c r="J12" s="1076">
        <v>1</v>
      </c>
      <c r="K12" s="1074" t="s">
        <v>466</v>
      </c>
      <c r="L12" s="1077">
        <v>1.398352084378663E-9</v>
      </c>
      <c r="M12" s="1078">
        <v>1</v>
      </c>
      <c r="N12" s="1079">
        <v>1.2164594125584303</v>
      </c>
      <c r="O12" s="1073" t="s">
        <v>3589</v>
      </c>
      <c r="P12" s="1360" t="s">
        <v>1541</v>
      </c>
      <c r="Q12" s="1356" t="s">
        <v>141</v>
      </c>
      <c r="R12" s="1357">
        <v>93</v>
      </c>
      <c r="S12" s="1357">
        <v>0.18</v>
      </c>
      <c r="T12" s="1358">
        <v>516.66666666666674</v>
      </c>
      <c r="U12" s="1041" t="s">
        <v>1936</v>
      </c>
      <c r="V12" s="1094">
        <v>2</v>
      </c>
      <c r="W12" s="1094">
        <v>2</v>
      </c>
      <c r="X12" s="1094">
        <v>1</v>
      </c>
      <c r="Y12" s="1094">
        <v>1</v>
      </c>
      <c r="Z12" s="1094">
        <v>1</v>
      </c>
      <c r="AA12" s="1094">
        <v>3</v>
      </c>
      <c r="AB12" s="1089">
        <v>9</v>
      </c>
      <c r="AC12" s="1089">
        <v>1.2</v>
      </c>
      <c r="AD12" s="1093">
        <v>1.0744244531716256</v>
      </c>
      <c r="AE12" s="1093">
        <v>1.2164594125584303</v>
      </c>
      <c r="AF12" s="1093" t="s">
        <v>2963</v>
      </c>
      <c r="AG12" s="1095">
        <v>1.05</v>
      </c>
      <c r="AH12" s="1095">
        <v>1.02</v>
      </c>
      <c r="AI12" s="1095">
        <v>1</v>
      </c>
      <c r="AJ12" s="1095">
        <v>1</v>
      </c>
      <c r="AK12" s="1095">
        <v>1</v>
      </c>
      <c r="AL12" s="1095">
        <v>1.05</v>
      </c>
      <c r="AN12" s="1351">
        <v>3.7866525912066719E-3</v>
      </c>
      <c r="AO12" s="1352">
        <v>970.58756956277944</v>
      </c>
    </row>
    <row r="13" spans="1:41" ht="24" outlineLevel="1">
      <c r="A13" s="1045" t="s">
        <v>1822</v>
      </c>
      <c r="B13" s="1059"/>
      <c r="C13" s="1060"/>
      <c r="D13" s="1071" t="s">
        <v>470</v>
      </c>
      <c r="E13" s="1072" t="s">
        <v>352</v>
      </c>
      <c r="F13" s="1073" t="s">
        <v>1819</v>
      </c>
      <c r="G13" s="1074" t="s">
        <v>336</v>
      </c>
      <c r="H13" s="1075" t="s">
        <v>352</v>
      </c>
      <c r="I13" s="1075" t="s">
        <v>352</v>
      </c>
      <c r="J13" s="1076">
        <v>1</v>
      </c>
      <c r="K13" s="1074" t="s">
        <v>466</v>
      </c>
      <c r="L13" s="1077">
        <v>1.2342910393912539E-8</v>
      </c>
      <c r="M13" s="1078">
        <v>1</v>
      </c>
      <c r="N13" s="1079">
        <v>1.2164594125584303</v>
      </c>
      <c r="O13" s="1073" t="s">
        <v>3589</v>
      </c>
      <c r="P13" s="1360" t="s">
        <v>1541</v>
      </c>
      <c r="Q13" s="1356" t="s">
        <v>142</v>
      </c>
      <c r="R13" s="1357">
        <v>93</v>
      </c>
      <c r="S13" s="1357">
        <v>0.19500000000000001</v>
      </c>
      <c r="T13" s="1358">
        <v>476.92307692307691</v>
      </c>
      <c r="U13" s="1041" t="s">
        <v>1936</v>
      </c>
      <c r="V13" s="1094">
        <v>2</v>
      </c>
      <c r="W13" s="1094">
        <v>2</v>
      </c>
      <c r="X13" s="1094">
        <v>1</v>
      </c>
      <c r="Y13" s="1094">
        <v>1</v>
      </c>
      <c r="Z13" s="1094">
        <v>1</v>
      </c>
      <c r="AA13" s="1094">
        <v>3</v>
      </c>
      <c r="AB13" s="1089">
        <v>9</v>
      </c>
      <c r="AC13" s="1089">
        <v>1.2</v>
      </c>
      <c r="AD13" s="1093">
        <v>1.0744244531716256</v>
      </c>
      <c r="AE13" s="1093">
        <v>1.2164594125584303</v>
      </c>
      <c r="AF13" s="1093" t="s">
        <v>2963</v>
      </c>
      <c r="AG13" s="1095">
        <v>1.05</v>
      </c>
      <c r="AH13" s="1095">
        <v>1.02</v>
      </c>
      <c r="AI13" s="1095">
        <v>1</v>
      </c>
      <c r="AJ13" s="1095">
        <v>1</v>
      </c>
      <c r="AK13" s="1095">
        <v>1</v>
      </c>
      <c r="AL13" s="1095">
        <v>1.05</v>
      </c>
      <c r="AN13" s="1351">
        <v>3.3423852367558883E-2</v>
      </c>
      <c r="AO13" s="1352">
        <v>970.58756956277921</v>
      </c>
    </row>
    <row r="14" spans="1:41" ht="24" outlineLevel="1">
      <c r="A14" s="1045" t="s">
        <v>1823</v>
      </c>
      <c r="B14" s="1059"/>
      <c r="C14" s="1060"/>
      <c r="D14" s="1071" t="s">
        <v>470</v>
      </c>
      <c r="E14" s="1072" t="s">
        <v>352</v>
      </c>
      <c r="F14" s="1073" t="s">
        <v>1820</v>
      </c>
      <c r="G14" s="1074" t="s">
        <v>336</v>
      </c>
      <c r="H14" s="1075" t="s">
        <v>352</v>
      </c>
      <c r="I14" s="1075" t="s">
        <v>352</v>
      </c>
      <c r="J14" s="1076">
        <v>1</v>
      </c>
      <c r="K14" s="1074" t="s">
        <v>466</v>
      </c>
      <c r="L14" s="1077">
        <v>2.3305868072977713E-8</v>
      </c>
      <c r="M14" s="1078">
        <v>1</v>
      </c>
      <c r="N14" s="1079">
        <v>1.2164594125584303</v>
      </c>
      <c r="O14" s="1073" t="s">
        <v>3589</v>
      </c>
      <c r="P14" s="1360" t="s">
        <v>1541</v>
      </c>
      <c r="Q14" s="1356" t="s">
        <v>141</v>
      </c>
      <c r="R14" s="1357">
        <v>93</v>
      </c>
      <c r="S14" s="1357">
        <v>0.18</v>
      </c>
      <c r="T14" s="1358">
        <v>516.66666666666674</v>
      </c>
      <c r="U14" s="1041" t="s">
        <v>1936</v>
      </c>
      <c r="V14" s="1094">
        <v>2</v>
      </c>
      <c r="W14" s="1094">
        <v>2</v>
      </c>
      <c r="X14" s="1094">
        <v>1</v>
      </c>
      <c r="Y14" s="1094">
        <v>1</v>
      </c>
      <c r="Z14" s="1094">
        <v>1</v>
      </c>
      <c r="AA14" s="1094">
        <v>3</v>
      </c>
      <c r="AB14" s="1089">
        <v>9</v>
      </c>
      <c r="AC14" s="1089">
        <v>1.2</v>
      </c>
      <c r="AD14" s="1093">
        <v>1.0744244531716256</v>
      </c>
      <c r="AE14" s="1093">
        <v>1.2164594125584303</v>
      </c>
      <c r="AF14" s="1093" t="s">
        <v>2963</v>
      </c>
      <c r="AG14" s="1095">
        <v>1.05</v>
      </c>
      <c r="AH14" s="1095">
        <v>1.02</v>
      </c>
      <c r="AI14" s="1095">
        <v>1</v>
      </c>
      <c r="AJ14" s="1095">
        <v>1</v>
      </c>
      <c r="AK14" s="1095">
        <v>1</v>
      </c>
      <c r="AL14" s="1095">
        <v>1.05</v>
      </c>
      <c r="AN14" s="1351">
        <v>6.3110876520111187E-2</v>
      </c>
      <c r="AO14" s="1352">
        <v>970.58756956277944</v>
      </c>
    </row>
    <row r="15" spans="1:41" ht="24" outlineLevel="1">
      <c r="A15" s="1045" t="s">
        <v>707</v>
      </c>
      <c r="B15" s="1059"/>
      <c r="C15" s="1060"/>
      <c r="D15" s="1071" t="s">
        <v>470</v>
      </c>
      <c r="E15" s="1072" t="s">
        <v>352</v>
      </c>
      <c r="F15" s="1073" t="s">
        <v>60</v>
      </c>
      <c r="G15" s="1074" t="s">
        <v>336</v>
      </c>
      <c r="H15" s="1075" t="s">
        <v>352</v>
      </c>
      <c r="I15" s="1075" t="s">
        <v>352</v>
      </c>
      <c r="J15" s="1076">
        <v>1</v>
      </c>
      <c r="K15" s="1074" t="s">
        <v>466</v>
      </c>
      <c r="L15" s="1077">
        <v>1.2504494600693812E-8</v>
      </c>
      <c r="M15" s="1078">
        <v>1</v>
      </c>
      <c r="N15" s="1079">
        <v>1.2164594125584303</v>
      </c>
      <c r="O15" s="1073" t="s">
        <v>3589</v>
      </c>
      <c r="P15" s="1360" t="s">
        <v>1541</v>
      </c>
      <c r="Q15" s="1356" t="s">
        <v>141</v>
      </c>
      <c r="R15" s="1357">
        <v>156</v>
      </c>
      <c r="S15" s="1357">
        <v>0.18</v>
      </c>
      <c r="T15" s="1358">
        <v>866.66666666666674</v>
      </c>
      <c r="U15" s="1041" t="s">
        <v>1936</v>
      </c>
      <c r="V15" s="1094">
        <v>2</v>
      </c>
      <c r="W15" s="1094">
        <v>2</v>
      </c>
      <c r="X15" s="1094">
        <v>1</v>
      </c>
      <c r="Y15" s="1094">
        <v>1</v>
      </c>
      <c r="Z15" s="1094">
        <v>1</v>
      </c>
      <c r="AA15" s="1094">
        <v>3</v>
      </c>
      <c r="AB15" s="1089">
        <v>9</v>
      </c>
      <c r="AC15" s="1089">
        <v>1.2</v>
      </c>
      <c r="AD15" s="1093">
        <v>1.0744244531716256</v>
      </c>
      <c r="AE15" s="1093">
        <v>1.2164594125584303</v>
      </c>
      <c r="AF15" s="1093" t="s">
        <v>2963</v>
      </c>
      <c r="AG15" s="1095">
        <v>1.05</v>
      </c>
      <c r="AH15" s="1095">
        <v>1.02</v>
      </c>
      <c r="AI15" s="1095">
        <v>1</v>
      </c>
      <c r="AJ15" s="1095">
        <v>1</v>
      </c>
      <c r="AK15" s="1095">
        <v>1</v>
      </c>
      <c r="AL15" s="1095">
        <v>1.05</v>
      </c>
      <c r="AN15" s="1351">
        <v>5.6799788868100075E-2</v>
      </c>
      <c r="AO15" s="1352">
        <v>970.58756956277955</v>
      </c>
    </row>
    <row r="16" spans="1:41" ht="24" outlineLevel="1">
      <c r="A16" s="1045" t="s">
        <v>1824</v>
      </c>
      <c r="B16" s="1059"/>
      <c r="C16" s="1060"/>
      <c r="D16" s="1071" t="s">
        <v>470</v>
      </c>
      <c r="E16" s="1072" t="s">
        <v>352</v>
      </c>
      <c r="F16" s="1073" t="s">
        <v>1815</v>
      </c>
      <c r="G16" s="1074" t="s">
        <v>336</v>
      </c>
      <c r="H16" s="1075" t="s">
        <v>352</v>
      </c>
      <c r="I16" s="1075" t="s">
        <v>352</v>
      </c>
      <c r="J16" s="1076">
        <v>1</v>
      </c>
      <c r="K16" s="1074" t="s">
        <v>466</v>
      </c>
      <c r="L16" s="1077">
        <v>6.6224461536569204E-9</v>
      </c>
      <c r="M16" s="1078">
        <v>1</v>
      </c>
      <c r="N16" s="1079">
        <v>1.2164594125584303</v>
      </c>
      <c r="O16" s="1073" t="s">
        <v>3589</v>
      </c>
      <c r="P16" s="1360" t="s">
        <v>1541</v>
      </c>
      <c r="Q16" s="1356" t="s">
        <v>142</v>
      </c>
      <c r="R16" s="1357">
        <v>156</v>
      </c>
      <c r="S16" s="1357">
        <v>0.19500000000000001</v>
      </c>
      <c r="T16" s="1358">
        <v>800</v>
      </c>
      <c r="U16" s="1041" t="s">
        <v>1936</v>
      </c>
      <c r="V16" s="1094">
        <v>2</v>
      </c>
      <c r="W16" s="1094">
        <v>2</v>
      </c>
      <c r="X16" s="1094">
        <v>1</v>
      </c>
      <c r="Y16" s="1094">
        <v>1</v>
      </c>
      <c r="Z16" s="1094">
        <v>1</v>
      </c>
      <c r="AA16" s="1094">
        <v>3</v>
      </c>
      <c r="AB16" s="1089">
        <v>9</v>
      </c>
      <c r="AC16" s="1089">
        <v>1.2</v>
      </c>
      <c r="AD16" s="1093">
        <v>1.0744244531716256</v>
      </c>
      <c r="AE16" s="1093">
        <v>1.2164594125584303</v>
      </c>
      <c r="AF16" s="1093" t="s">
        <v>2963</v>
      </c>
      <c r="AG16" s="1095">
        <v>1.05</v>
      </c>
      <c r="AH16" s="1095">
        <v>1.02</v>
      </c>
      <c r="AI16" s="1095">
        <v>1</v>
      </c>
      <c r="AJ16" s="1095">
        <v>1</v>
      </c>
      <c r="AK16" s="1095">
        <v>1</v>
      </c>
      <c r="AL16" s="1095">
        <v>1.05</v>
      </c>
      <c r="AN16" s="1351">
        <v>3.0081467130802998E-2</v>
      </c>
      <c r="AO16" s="1352">
        <v>970.58756956277944</v>
      </c>
    </row>
    <row r="17" spans="1:41" ht="24" outlineLevel="1">
      <c r="A17" s="1045" t="s">
        <v>1672</v>
      </c>
      <c r="B17" s="1059"/>
      <c r="C17" s="1060"/>
      <c r="D17" s="1071" t="s">
        <v>470</v>
      </c>
      <c r="E17" s="1072" t="s">
        <v>352</v>
      </c>
      <c r="F17" s="1073" t="s">
        <v>1776</v>
      </c>
      <c r="G17" s="1074" t="s">
        <v>465</v>
      </c>
      <c r="H17" s="1075" t="s">
        <v>352</v>
      </c>
      <c r="I17" s="1075" t="s">
        <v>352</v>
      </c>
      <c r="J17" s="1076">
        <v>1</v>
      </c>
      <c r="K17" s="1074" t="s">
        <v>466</v>
      </c>
      <c r="L17" s="1077">
        <v>1.3697882886854292E-8</v>
      </c>
      <c r="M17" s="1078">
        <v>1</v>
      </c>
      <c r="N17" s="1079">
        <v>1.2164594125584303</v>
      </c>
      <c r="O17" s="1073" t="s">
        <v>3589</v>
      </c>
      <c r="P17" s="1360" t="s">
        <v>1554</v>
      </c>
      <c r="Q17" s="1356" t="s">
        <v>142</v>
      </c>
      <c r="R17" s="1357">
        <v>570</v>
      </c>
      <c r="S17" s="1357">
        <v>0.19500000000000001</v>
      </c>
      <c r="T17" s="1358">
        <v>2923.0769230769229</v>
      </c>
      <c r="U17" s="1041" t="s">
        <v>1936</v>
      </c>
      <c r="V17" s="1094">
        <v>2</v>
      </c>
      <c r="W17" s="1094">
        <v>2</v>
      </c>
      <c r="X17" s="1094">
        <v>1</v>
      </c>
      <c r="Y17" s="1094">
        <v>1</v>
      </c>
      <c r="Z17" s="1094">
        <v>1</v>
      </c>
      <c r="AA17" s="1094">
        <v>3</v>
      </c>
      <c r="AB17" s="1089">
        <v>9</v>
      </c>
      <c r="AC17" s="1089">
        <v>1.2</v>
      </c>
      <c r="AD17" s="1093">
        <v>1.0744244531716256</v>
      </c>
      <c r="AE17" s="1093">
        <v>1.2164594125584303</v>
      </c>
      <c r="AF17" s="1093" t="s">
        <v>2963</v>
      </c>
      <c r="AG17" s="1095">
        <v>1.05</v>
      </c>
      <c r="AH17" s="1095">
        <v>1.02</v>
      </c>
      <c r="AI17" s="1095">
        <v>1</v>
      </c>
      <c r="AJ17" s="1095">
        <v>1</v>
      </c>
      <c r="AK17" s="1095">
        <v>1</v>
      </c>
      <c r="AL17" s="1095">
        <v>1.05</v>
      </c>
      <c r="AN17" s="1351">
        <v>0.24104570199636613</v>
      </c>
      <c r="AO17" s="1352">
        <v>1029.0816470884297</v>
      </c>
    </row>
    <row r="18" spans="1:41" ht="24" outlineLevel="1">
      <c r="A18" s="1045" t="s">
        <v>1673</v>
      </c>
      <c r="B18" s="1059"/>
      <c r="C18" s="1060"/>
      <c r="D18" s="1071" t="s">
        <v>470</v>
      </c>
      <c r="E18" s="1072" t="s">
        <v>352</v>
      </c>
      <c r="F18" s="1073" t="s">
        <v>1571</v>
      </c>
      <c r="G18" s="1074" t="s">
        <v>465</v>
      </c>
      <c r="H18" s="1075" t="s">
        <v>352</v>
      </c>
      <c r="I18" s="1075" t="s">
        <v>352</v>
      </c>
      <c r="J18" s="1076">
        <v>1</v>
      </c>
      <c r="K18" s="1074" t="s">
        <v>466</v>
      </c>
      <c r="L18" s="1077">
        <v>2.5864325450954687E-8</v>
      </c>
      <c r="M18" s="1078">
        <v>1</v>
      </c>
      <c r="N18" s="1079">
        <v>1.2164594125584303</v>
      </c>
      <c r="O18" s="1073" t="s">
        <v>3589</v>
      </c>
      <c r="P18" s="1360" t="s">
        <v>1554</v>
      </c>
      <c r="Q18" s="1356" t="s">
        <v>141</v>
      </c>
      <c r="R18" s="1357">
        <v>570</v>
      </c>
      <c r="S18" s="1357">
        <v>0.18</v>
      </c>
      <c r="T18" s="1358">
        <v>3166.666666666667</v>
      </c>
      <c r="U18" s="1041" t="s">
        <v>1936</v>
      </c>
      <c r="V18" s="1094">
        <v>2</v>
      </c>
      <c r="W18" s="1094">
        <v>2</v>
      </c>
      <c r="X18" s="1094">
        <v>1</v>
      </c>
      <c r="Y18" s="1094">
        <v>1</v>
      </c>
      <c r="Z18" s="1094">
        <v>1</v>
      </c>
      <c r="AA18" s="1094">
        <v>3</v>
      </c>
      <c r="AB18" s="1089">
        <v>9</v>
      </c>
      <c r="AC18" s="1089">
        <v>1.2</v>
      </c>
      <c r="AD18" s="1093">
        <v>1.0744244531716256</v>
      </c>
      <c r="AE18" s="1093">
        <v>1.2164594125584303</v>
      </c>
      <c r="AF18" s="1093" t="s">
        <v>2963</v>
      </c>
      <c r="AG18" s="1095">
        <v>1.05</v>
      </c>
      <c r="AH18" s="1095">
        <v>1.02</v>
      </c>
      <c r="AI18" s="1095">
        <v>1</v>
      </c>
      <c r="AJ18" s="1095">
        <v>1</v>
      </c>
      <c r="AK18" s="1095">
        <v>1</v>
      </c>
      <c r="AL18" s="1095">
        <v>1.05</v>
      </c>
      <c r="AN18" s="1351">
        <v>0.45514219507388387</v>
      </c>
      <c r="AO18" s="1352">
        <v>1029.0816470884297</v>
      </c>
    </row>
    <row r="19" spans="1:41" ht="24" outlineLevel="1">
      <c r="A19" s="1045" t="s">
        <v>1664</v>
      </c>
      <c r="B19" s="1059"/>
      <c r="C19" s="1060"/>
      <c r="D19" s="1071" t="s">
        <v>470</v>
      </c>
      <c r="E19" s="1072" t="s">
        <v>352</v>
      </c>
      <c r="F19" s="1073" t="s">
        <v>1569</v>
      </c>
      <c r="G19" s="1074" t="s">
        <v>465</v>
      </c>
      <c r="H19" s="1075" t="s">
        <v>352</v>
      </c>
      <c r="I19" s="1075" t="s">
        <v>352</v>
      </c>
      <c r="J19" s="1076">
        <v>1</v>
      </c>
      <c r="K19" s="1074" t="s">
        <v>466</v>
      </c>
      <c r="L19" s="1077">
        <v>4.1266702574585332E-10</v>
      </c>
      <c r="M19" s="1078">
        <v>1</v>
      </c>
      <c r="N19" s="1079">
        <v>1.2164594125584303</v>
      </c>
      <c r="O19" s="1073" t="s">
        <v>3589</v>
      </c>
      <c r="P19" s="1360" t="s">
        <v>1554</v>
      </c>
      <c r="Q19" s="1356" t="s">
        <v>399</v>
      </c>
      <c r="R19" s="1357">
        <v>570</v>
      </c>
      <c r="S19" s="1357">
        <v>0.18</v>
      </c>
      <c r="T19" s="1358">
        <v>3166.666666666667</v>
      </c>
      <c r="U19" s="1041" t="s">
        <v>1936</v>
      </c>
      <c r="V19" s="1094">
        <v>2</v>
      </c>
      <c r="W19" s="1094">
        <v>2</v>
      </c>
      <c r="X19" s="1094">
        <v>1</v>
      </c>
      <c r="Y19" s="1094">
        <v>1</v>
      </c>
      <c r="Z19" s="1094">
        <v>1</v>
      </c>
      <c r="AA19" s="1094">
        <v>3</v>
      </c>
      <c r="AB19" s="1089">
        <v>9</v>
      </c>
      <c r="AC19" s="1089">
        <v>1.2</v>
      </c>
      <c r="AD19" s="1093">
        <v>1.0744244531716256</v>
      </c>
      <c r="AE19" s="1093">
        <v>1.2164594125584303</v>
      </c>
      <c r="AF19" s="1093" t="s">
        <v>2963</v>
      </c>
      <c r="AG19" s="1095">
        <v>1.05</v>
      </c>
      <c r="AH19" s="1095">
        <v>1.02</v>
      </c>
      <c r="AI19" s="1095">
        <v>1</v>
      </c>
      <c r="AJ19" s="1095">
        <v>1</v>
      </c>
      <c r="AK19" s="1095">
        <v>1</v>
      </c>
      <c r="AL19" s="1095">
        <v>1.05</v>
      </c>
      <c r="AN19" s="1351">
        <v>7.2618238696670074E-3</v>
      </c>
      <c r="AO19" s="1352"/>
    </row>
    <row r="20" spans="1:41" ht="24" outlineLevel="1">
      <c r="A20" s="1045" t="s">
        <v>1625</v>
      </c>
      <c r="B20" s="1059"/>
      <c r="C20" s="1060"/>
      <c r="D20" s="1071" t="s">
        <v>470</v>
      </c>
      <c r="E20" s="1072" t="s">
        <v>352</v>
      </c>
      <c r="F20" s="1073" t="s">
        <v>1570</v>
      </c>
      <c r="G20" s="1074" t="s">
        <v>465</v>
      </c>
      <c r="H20" s="1075" t="s">
        <v>352</v>
      </c>
      <c r="I20" s="1075" t="s">
        <v>352</v>
      </c>
      <c r="J20" s="1076">
        <v>1</v>
      </c>
      <c r="K20" s="1074" t="s">
        <v>466</v>
      </c>
      <c r="L20" s="1077">
        <v>3.4089884735527014E-10</v>
      </c>
      <c r="M20" s="1078">
        <v>1</v>
      </c>
      <c r="N20" s="1079">
        <v>1.2164594125584303</v>
      </c>
      <c r="O20" s="1073" t="s">
        <v>3589</v>
      </c>
      <c r="P20" s="1360" t="s">
        <v>1554</v>
      </c>
      <c r="Q20" s="1356" t="s">
        <v>398</v>
      </c>
      <c r="R20" s="1357">
        <v>570</v>
      </c>
      <c r="S20" s="1357">
        <v>0.16</v>
      </c>
      <c r="T20" s="1358">
        <v>3562.5</v>
      </c>
      <c r="U20" s="1041" t="s">
        <v>1936</v>
      </c>
      <c r="V20" s="1094">
        <v>2</v>
      </c>
      <c r="W20" s="1094">
        <v>2</v>
      </c>
      <c r="X20" s="1094">
        <v>1</v>
      </c>
      <c r="Y20" s="1094">
        <v>1</v>
      </c>
      <c r="Z20" s="1094">
        <v>1</v>
      </c>
      <c r="AA20" s="1094">
        <v>3</v>
      </c>
      <c r="AB20" s="1089">
        <v>9</v>
      </c>
      <c r="AC20" s="1089">
        <v>1.2</v>
      </c>
      <c r="AD20" s="1093">
        <v>1.0744244531716256</v>
      </c>
      <c r="AE20" s="1093">
        <v>1.2164594125584303</v>
      </c>
      <c r="AF20" s="1093" t="s">
        <v>2963</v>
      </c>
      <c r="AG20" s="1095">
        <v>1.05</v>
      </c>
      <c r="AH20" s="1095">
        <v>1.02</v>
      </c>
      <c r="AI20" s="1095">
        <v>1</v>
      </c>
      <c r="AJ20" s="1095">
        <v>1</v>
      </c>
      <c r="AK20" s="1095">
        <v>1</v>
      </c>
      <c r="AL20" s="1095">
        <v>1.05</v>
      </c>
      <c r="AN20" s="1351">
        <v>5.9988979792901364E-3</v>
      </c>
      <c r="AO20" s="1352">
        <v>1029.0816470884297</v>
      </c>
    </row>
    <row r="21" spans="1:41" ht="24" outlineLevel="1">
      <c r="A21" s="1045" t="s">
        <v>1595</v>
      </c>
      <c r="B21" s="1059"/>
      <c r="C21" s="1060"/>
      <c r="D21" s="1071" t="s">
        <v>470</v>
      </c>
      <c r="E21" s="1072" t="s">
        <v>352</v>
      </c>
      <c r="F21" s="1073" t="s">
        <v>1572</v>
      </c>
      <c r="G21" s="1074" t="s">
        <v>465</v>
      </c>
      <c r="H21" s="1075" t="s">
        <v>352</v>
      </c>
      <c r="I21" s="1075" t="s">
        <v>352</v>
      </c>
      <c r="J21" s="1076">
        <v>1</v>
      </c>
      <c r="K21" s="1074" t="s">
        <v>466</v>
      </c>
      <c r="L21" s="1077">
        <v>5.3826133792937391E-11</v>
      </c>
      <c r="M21" s="1078">
        <v>1</v>
      </c>
      <c r="N21" s="1079">
        <v>1.2164594125584303</v>
      </c>
      <c r="O21" s="1073" t="s">
        <v>3589</v>
      </c>
      <c r="P21" s="1360" t="s">
        <v>1554</v>
      </c>
      <c r="Q21" s="1356" t="s">
        <v>1779</v>
      </c>
      <c r="R21" s="1357">
        <v>570</v>
      </c>
      <c r="S21" s="1357">
        <v>0.1</v>
      </c>
      <c r="T21" s="1358">
        <v>5700</v>
      </c>
      <c r="U21" s="1041" t="s">
        <v>1936</v>
      </c>
      <c r="V21" s="1094">
        <v>2</v>
      </c>
      <c r="W21" s="1094">
        <v>2</v>
      </c>
      <c r="X21" s="1094">
        <v>1</v>
      </c>
      <c r="Y21" s="1094">
        <v>1</v>
      </c>
      <c r="Z21" s="1094">
        <v>1</v>
      </c>
      <c r="AA21" s="1094">
        <v>3</v>
      </c>
      <c r="AB21" s="1089">
        <v>9</v>
      </c>
      <c r="AC21" s="1089">
        <v>1.2</v>
      </c>
      <c r="AD21" s="1093">
        <v>1.0744244531716256</v>
      </c>
      <c r="AE21" s="1093">
        <v>1.2164594125584303</v>
      </c>
      <c r="AF21" s="1093" t="s">
        <v>2963</v>
      </c>
      <c r="AG21" s="1095">
        <v>1.05</v>
      </c>
      <c r="AH21" s="1095">
        <v>1.02</v>
      </c>
      <c r="AI21" s="1095">
        <v>1</v>
      </c>
      <c r="AJ21" s="1095">
        <v>1</v>
      </c>
      <c r="AK21" s="1095">
        <v>1</v>
      </c>
      <c r="AL21" s="1095">
        <v>1.05</v>
      </c>
      <c r="AN21" s="1351">
        <v>9.4719441778265325E-4</v>
      </c>
      <c r="AO21" s="1352">
        <v>1029.0816470884297</v>
      </c>
    </row>
    <row r="22" spans="1:41" ht="24" outlineLevel="1">
      <c r="A22" s="1045" t="s">
        <v>974</v>
      </c>
      <c r="B22" s="1059"/>
      <c r="C22" s="1060"/>
      <c r="D22" s="1071" t="s">
        <v>470</v>
      </c>
      <c r="E22" s="1072" t="s">
        <v>352</v>
      </c>
      <c r="F22" s="1073" t="s">
        <v>61</v>
      </c>
      <c r="G22" s="1074" t="s">
        <v>1099</v>
      </c>
      <c r="H22" s="1075" t="s">
        <v>352</v>
      </c>
      <c r="I22" s="1075" t="s">
        <v>352</v>
      </c>
      <c r="J22" s="1076">
        <v>1</v>
      </c>
      <c r="K22" s="1074" t="s">
        <v>466</v>
      </c>
      <c r="L22" s="1077">
        <v>1.6398438094769523E-8</v>
      </c>
      <c r="M22" s="1078">
        <v>1</v>
      </c>
      <c r="N22" s="1079">
        <v>1.2164594125584303</v>
      </c>
      <c r="O22" s="1073" t="s">
        <v>3589</v>
      </c>
      <c r="P22" s="1360" t="s">
        <v>1542</v>
      </c>
      <c r="Q22" s="1356" t="s">
        <v>142</v>
      </c>
      <c r="R22" s="1357">
        <v>3</v>
      </c>
      <c r="S22" s="1357">
        <v>0.19500000000000001</v>
      </c>
      <c r="T22" s="1358">
        <v>15.384615384615383</v>
      </c>
      <c r="U22" s="1041" t="s">
        <v>1936</v>
      </c>
      <c r="V22" s="1094">
        <v>2</v>
      </c>
      <c r="W22" s="1094">
        <v>2</v>
      </c>
      <c r="X22" s="1094">
        <v>1</v>
      </c>
      <c r="Y22" s="1094">
        <v>1</v>
      </c>
      <c r="Z22" s="1094">
        <v>1</v>
      </c>
      <c r="AA22" s="1094">
        <v>3</v>
      </c>
      <c r="AB22" s="1089">
        <v>9</v>
      </c>
      <c r="AC22" s="1089">
        <v>1.2</v>
      </c>
      <c r="AD22" s="1093">
        <v>1.0744244531716256</v>
      </c>
      <c r="AE22" s="1093">
        <v>1.2164594125584303</v>
      </c>
      <c r="AF22" s="1093" t="s">
        <v>2963</v>
      </c>
      <c r="AG22" s="1095">
        <v>1.05</v>
      </c>
      <c r="AH22" s="1095">
        <v>1.02</v>
      </c>
      <c r="AI22" s="1095">
        <v>1</v>
      </c>
      <c r="AJ22" s="1095">
        <v>1</v>
      </c>
      <c r="AK22" s="1095">
        <v>1</v>
      </c>
      <c r="AL22" s="1095">
        <v>1.05</v>
      </c>
      <c r="AN22" s="1351">
        <v>1.0027155710267668E-3</v>
      </c>
      <c r="AO22" s="1352">
        <v>679.41129869394558</v>
      </c>
    </row>
    <row r="23" spans="1:41" ht="24" outlineLevel="1">
      <c r="A23" s="1045" t="s">
        <v>975</v>
      </c>
      <c r="B23" s="1059"/>
      <c r="C23" s="1060"/>
      <c r="D23" s="1071" t="s">
        <v>470</v>
      </c>
      <c r="E23" s="1072" t="s">
        <v>352</v>
      </c>
      <c r="F23" s="1073" t="s">
        <v>62</v>
      </c>
      <c r="G23" s="1074" t="s">
        <v>1099</v>
      </c>
      <c r="H23" s="1075" t="s">
        <v>352</v>
      </c>
      <c r="I23" s="1075" t="s">
        <v>352</v>
      </c>
      <c r="J23" s="1076">
        <v>1</v>
      </c>
      <c r="K23" s="1074" t="s">
        <v>466</v>
      </c>
      <c r="L23" s="1077">
        <v>1.6398438094769523E-8</v>
      </c>
      <c r="M23" s="1078">
        <v>1</v>
      </c>
      <c r="N23" s="1079">
        <v>1.2164594125584303</v>
      </c>
      <c r="O23" s="1073" t="s">
        <v>3589</v>
      </c>
      <c r="P23" s="1360" t="s">
        <v>1542</v>
      </c>
      <c r="Q23" s="1356" t="s">
        <v>142</v>
      </c>
      <c r="R23" s="1357">
        <v>3</v>
      </c>
      <c r="S23" s="1357">
        <v>0.19500000000000001</v>
      </c>
      <c r="T23" s="1358">
        <v>15.384615384615383</v>
      </c>
      <c r="U23" s="1041" t="s">
        <v>1936</v>
      </c>
      <c r="V23" s="1094">
        <v>2</v>
      </c>
      <c r="W23" s="1094">
        <v>2</v>
      </c>
      <c r="X23" s="1094">
        <v>1</v>
      </c>
      <c r="Y23" s="1094">
        <v>1</v>
      </c>
      <c r="Z23" s="1094">
        <v>1</v>
      </c>
      <c r="AA23" s="1094">
        <v>3</v>
      </c>
      <c r="AB23" s="1089">
        <v>9</v>
      </c>
      <c r="AC23" s="1089">
        <v>1.2</v>
      </c>
      <c r="AD23" s="1093">
        <v>1.0744244531716256</v>
      </c>
      <c r="AE23" s="1093">
        <v>1.2164594125584303</v>
      </c>
      <c r="AF23" s="1093" t="s">
        <v>2963</v>
      </c>
      <c r="AG23" s="1095">
        <v>1.05</v>
      </c>
      <c r="AH23" s="1095">
        <v>1.02</v>
      </c>
      <c r="AI23" s="1095">
        <v>1</v>
      </c>
      <c r="AJ23" s="1095">
        <v>1</v>
      </c>
      <c r="AK23" s="1095">
        <v>1</v>
      </c>
      <c r="AL23" s="1095">
        <v>1.05</v>
      </c>
      <c r="AN23" s="1351">
        <v>1.0027155710267668E-3</v>
      </c>
      <c r="AO23" s="1352">
        <v>679.41129869394558</v>
      </c>
    </row>
    <row r="24" spans="1:41" ht="24" outlineLevel="1">
      <c r="A24" s="1045" t="s">
        <v>989</v>
      </c>
      <c r="B24" s="1059"/>
      <c r="C24" s="1060"/>
      <c r="D24" s="1071" t="s">
        <v>470</v>
      </c>
      <c r="E24" s="1072" t="s">
        <v>352</v>
      </c>
      <c r="F24" s="1073" t="s">
        <v>63</v>
      </c>
      <c r="G24" s="1074" t="s">
        <v>1099</v>
      </c>
      <c r="H24" s="1075" t="s">
        <v>352</v>
      </c>
      <c r="I24" s="1075" t="s">
        <v>352</v>
      </c>
      <c r="J24" s="1076">
        <v>1</v>
      </c>
      <c r="K24" s="1074" t="s">
        <v>466</v>
      </c>
      <c r="L24" s="1077">
        <v>3.0963510439813256E-8</v>
      </c>
      <c r="M24" s="1078">
        <v>1</v>
      </c>
      <c r="N24" s="1079">
        <v>1.2164594125584303</v>
      </c>
      <c r="O24" s="1073" t="s">
        <v>3589</v>
      </c>
      <c r="P24" s="1360" t="s">
        <v>1542</v>
      </c>
      <c r="Q24" s="1356" t="s">
        <v>141</v>
      </c>
      <c r="R24" s="1357">
        <v>3</v>
      </c>
      <c r="S24" s="1357">
        <v>0.18</v>
      </c>
      <c r="T24" s="1358">
        <v>16.666666666666668</v>
      </c>
      <c r="U24" s="1041" t="s">
        <v>1936</v>
      </c>
      <c r="V24" s="1094">
        <v>2</v>
      </c>
      <c r="W24" s="1094">
        <v>2</v>
      </c>
      <c r="X24" s="1094">
        <v>1</v>
      </c>
      <c r="Y24" s="1094">
        <v>1</v>
      </c>
      <c r="Z24" s="1094">
        <v>1</v>
      </c>
      <c r="AA24" s="1094">
        <v>3</v>
      </c>
      <c r="AB24" s="1089">
        <v>9</v>
      </c>
      <c r="AC24" s="1089">
        <v>1.2</v>
      </c>
      <c r="AD24" s="1093">
        <v>1.0744244531716256</v>
      </c>
      <c r="AE24" s="1093">
        <v>1.2164594125584303</v>
      </c>
      <c r="AF24" s="1093" t="s">
        <v>2963</v>
      </c>
      <c r="AG24" s="1095">
        <v>1.05</v>
      </c>
      <c r="AH24" s="1095">
        <v>1.02</v>
      </c>
      <c r="AI24" s="1095">
        <v>1</v>
      </c>
      <c r="AJ24" s="1095">
        <v>1</v>
      </c>
      <c r="AK24" s="1095">
        <v>1</v>
      </c>
      <c r="AL24" s="1095">
        <v>1.05</v>
      </c>
      <c r="AN24" s="1351">
        <v>1.8933262956033359E-3</v>
      </c>
      <c r="AO24" s="1352">
        <v>679.41129869394558</v>
      </c>
    </row>
    <row r="25" spans="1:41" ht="24" outlineLevel="1">
      <c r="A25" s="1045" t="s">
        <v>990</v>
      </c>
      <c r="B25" s="1059" t="s">
        <v>469</v>
      </c>
      <c r="C25" s="1060"/>
      <c r="D25" s="1071" t="s">
        <v>470</v>
      </c>
      <c r="E25" s="1072" t="s">
        <v>352</v>
      </c>
      <c r="F25" s="1073" t="s">
        <v>64</v>
      </c>
      <c r="G25" s="1074" t="s">
        <v>1099</v>
      </c>
      <c r="H25" s="1075" t="s">
        <v>352</v>
      </c>
      <c r="I25" s="1075" t="s">
        <v>352</v>
      </c>
      <c r="J25" s="1076">
        <v>1</v>
      </c>
      <c r="K25" s="1074" t="s">
        <v>466</v>
      </c>
      <c r="L25" s="1077">
        <v>3.0963510439813256E-8</v>
      </c>
      <c r="M25" s="1078">
        <v>1</v>
      </c>
      <c r="N25" s="1079">
        <v>1.2164594125584303</v>
      </c>
      <c r="O25" s="1073" t="s">
        <v>3589</v>
      </c>
      <c r="P25" s="1360" t="s">
        <v>1542</v>
      </c>
      <c r="Q25" s="1356" t="s">
        <v>141</v>
      </c>
      <c r="R25" s="1357">
        <v>3</v>
      </c>
      <c r="S25" s="1357">
        <v>0.18</v>
      </c>
      <c r="T25" s="1358">
        <v>16.666666666666668</v>
      </c>
      <c r="U25" s="1041" t="s">
        <v>1936</v>
      </c>
      <c r="V25" s="1094">
        <v>2</v>
      </c>
      <c r="W25" s="1094">
        <v>2</v>
      </c>
      <c r="X25" s="1094">
        <v>1</v>
      </c>
      <c r="Y25" s="1094">
        <v>1</v>
      </c>
      <c r="Z25" s="1094">
        <v>1</v>
      </c>
      <c r="AA25" s="1094">
        <v>3</v>
      </c>
      <c r="AB25" s="1089">
        <v>9</v>
      </c>
      <c r="AC25" s="1089">
        <v>1.2</v>
      </c>
      <c r="AD25" s="1093">
        <v>1.0744244531716256</v>
      </c>
      <c r="AE25" s="1093">
        <v>1.2164594125584303</v>
      </c>
      <c r="AF25" s="1093" t="s">
        <v>2963</v>
      </c>
      <c r="AG25" s="1095">
        <v>1.05</v>
      </c>
      <c r="AH25" s="1095">
        <v>1.02</v>
      </c>
      <c r="AI25" s="1095">
        <v>1</v>
      </c>
      <c r="AJ25" s="1095">
        <v>1</v>
      </c>
      <c r="AK25" s="1095">
        <v>1</v>
      </c>
      <c r="AL25" s="1095">
        <v>1.05</v>
      </c>
      <c r="AN25" s="1351">
        <v>1.8933262956033359E-3</v>
      </c>
      <c r="AO25" s="1352">
        <v>679.41129869394558</v>
      </c>
    </row>
    <row r="26" spans="1:41" ht="24" outlineLevel="1">
      <c r="A26" s="1045" t="s">
        <v>976</v>
      </c>
      <c r="B26" s="1059" t="s">
        <v>469</v>
      </c>
      <c r="C26" s="1060"/>
      <c r="D26" s="1071" t="s">
        <v>470</v>
      </c>
      <c r="E26" s="1072" t="s">
        <v>352</v>
      </c>
      <c r="F26" s="1073" t="s">
        <v>65</v>
      </c>
      <c r="G26" s="1074" t="s">
        <v>1099</v>
      </c>
      <c r="H26" s="1075" t="s">
        <v>352</v>
      </c>
      <c r="I26" s="1075" t="s">
        <v>352</v>
      </c>
      <c r="J26" s="1076">
        <v>1</v>
      </c>
      <c r="K26" s="1074" t="s">
        <v>466</v>
      </c>
      <c r="L26" s="1077">
        <v>1.7218359999507994E-7</v>
      </c>
      <c r="M26" s="1078">
        <v>1</v>
      </c>
      <c r="N26" s="1079">
        <v>1.2164594125584303</v>
      </c>
      <c r="O26" s="1073" t="s">
        <v>3589</v>
      </c>
      <c r="P26" s="1360" t="s">
        <v>1541</v>
      </c>
      <c r="Q26" s="1356" t="s">
        <v>142</v>
      </c>
      <c r="R26" s="1357">
        <v>3</v>
      </c>
      <c r="S26" s="1357">
        <v>0.19500000000000001</v>
      </c>
      <c r="T26" s="1358">
        <v>15.384615384615383</v>
      </c>
      <c r="U26" s="1041" t="s">
        <v>1936</v>
      </c>
      <c r="V26" s="1094">
        <v>2</v>
      </c>
      <c r="W26" s="1094">
        <v>2</v>
      </c>
      <c r="X26" s="1094">
        <v>1</v>
      </c>
      <c r="Y26" s="1094">
        <v>1</v>
      </c>
      <c r="Z26" s="1094">
        <v>1</v>
      </c>
      <c r="AA26" s="1094">
        <v>3</v>
      </c>
      <c r="AB26" s="1089">
        <v>9</v>
      </c>
      <c r="AC26" s="1089">
        <v>1.2</v>
      </c>
      <c r="AD26" s="1093">
        <v>1.0744244531716256</v>
      </c>
      <c r="AE26" s="1093">
        <v>1.2164594125584303</v>
      </c>
      <c r="AF26" s="1093" t="s">
        <v>2963</v>
      </c>
      <c r="AG26" s="1095">
        <v>1.05</v>
      </c>
      <c r="AH26" s="1095">
        <v>1.02</v>
      </c>
      <c r="AI26" s="1095">
        <v>1</v>
      </c>
      <c r="AJ26" s="1095">
        <v>1</v>
      </c>
      <c r="AK26" s="1095">
        <v>1</v>
      </c>
      <c r="AL26" s="1095">
        <v>1.05</v>
      </c>
      <c r="AN26" s="1351">
        <v>1.5040733565401499E-2</v>
      </c>
      <c r="AO26" s="1352">
        <v>970.58756956277944</v>
      </c>
    </row>
    <row r="27" spans="1:41" ht="24" outlineLevel="1">
      <c r="A27" s="1045" t="s">
        <v>991</v>
      </c>
      <c r="B27" s="1059" t="s">
        <v>469</v>
      </c>
      <c r="C27" s="1060"/>
      <c r="D27" s="1071" t="s">
        <v>470</v>
      </c>
      <c r="E27" s="1072" t="s">
        <v>352</v>
      </c>
      <c r="F27" s="1073" t="s">
        <v>66</v>
      </c>
      <c r="G27" s="1074" t="s">
        <v>1099</v>
      </c>
      <c r="H27" s="1075" t="s">
        <v>352</v>
      </c>
      <c r="I27" s="1075" t="s">
        <v>352</v>
      </c>
      <c r="J27" s="1076">
        <v>1</v>
      </c>
      <c r="K27" s="1074" t="s">
        <v>466</v>
      </c>
      <c r="L27" s="1077">
        <v>3.251168596180391E-7</v>
      </c>
      <c r="M27" s="1078">
        <v>1</v>
      </c>
      <c r="N27" s="1079">
        <v>1.2164594125584303</v>
      </c>
      <c r="O27" s="1073" t="s">
        <v>3589</v>
      </c>
      <c r="P27" s="1360" t="s">
        <v>1541</v>
      </c>
      <c r="Q27" s="1356" t="s">
        <v>141</v>
      </c>
      <c r="R27" s="1357">
        <v>3</v>
      </c>
      <c r="S27" s="1357">
        <v>0.18</v>
      </c>
      <c r="T27" s="1358">
        <v>16.666666666666668</v>
      </c>
      <c r="U27" s="1041" t="s">
        <v>1936</v>
      </c>
      <c r="V27" s="1094">
        <v>2</v>
      </c>
      <c r="W27" s="1094">
        <v>2</v>
      </c>
      <c r="X27" s="1094">
        <v>1</v>
      </c>
      <c r="Y27" s="1094">
        <v>1</v>
      </c>
      <c r="Z27" s="1094">
        <v>1</v>
      </c>
      <c r="AA27" s="1094">
        <v>3</v>
      </c>
      <c r="AB27" s="1089">
        <v>9</v>
      </c>
      <c r="AC27" s="1089">
        <v>1.2</v>
      </c>
      <c r="AD27" s="1093">
        <v>1.0744244531716256</v>
      </c>
      <c r="AE27" s="1093">
        <v>1.2164594125584303</v>
      </c>
      <c r="AF27" s="1093" t="s">
        <v>2963</v>
      </c>
      <c r="AG27" s="1095">
        <v>1.05</v>
      </c>
      <c r="AH27" s="1095">
        <v>1.02</v>
      </c>
      <c r="AI27" s="1095">
        <v>1</v>
      </c>
      <c r="AJ27" s="1095">
        <v>1</v>
      </c>
      <c r="AK27" s="1095">
        <v>1</v>
      </c>
      <c r="AL27" s="1095">
        <v>1.05</v>
      </c>
      <c r="AN27" s="1351">
        <v>2.839989443405003E-2</v>
      </c>
      <c r="AO27" s="1352">
        <v>970.58756956277944</v>
      </c>
    </row>
    <row r="28" spans="1:41" ht="24" outlineLevel="1">
      <c r="A28" s="1045" t="s">
        <v>977</v>
      </c>
      <c r="B28" s="1059" t="s">
        <v>469</v>
      </c>
      <c r="C28" s="1060"/>
      <c r="D28" s="1071" t="s">
        <v>470</v>
      </c>
      <c r="E28" s="1072" t="s">
        <v>352</v>
      </c>
      <c r="F28" s="1073" t="s">
        <v>67</v>
      </c>
      <c r="G28" s="1074" t="s">
        <v>1099</v>
      </c>
      <c r="H28" s="1075" t="s">
        <v>352</v>
      </c>
      <c r="I28" s="1075" t="s">
        <v>352</v>
      </c>
      <c r="J28" s="1076">
        <v>1</v>
      </c>
      <c r="K28" s="1074" t="s">
        <v>466</v>
      </c>
      <c r="L28" s="1077">
        <v>1.017940779845127E-8</v>
      </c>
      <c r="M28" s="1078">
        <v>1</v>
      </c>
      <c r="N28" s="1079">
        <v>1.2164594125584303</v>
      </c>
      <c r="O28" s="1073" t="s">
        <v>3589</v>
      </c>
      <c r="P28" s="1360" t="s">
        <v>1541</v>
      </c>
      <c r="Q28" s="1356" t="s">
        <v>142</v>
      </c>
      <c r="R28" s="1357">
        <v>3</v>
      </c>
      <c r="S28" s="1357">
        <v>0.19500000000000001</v>
      </c>
      <c r="T28" s="1358">
        <v>15.384615384615383</v>
      </c>
      <c r="U28" s="1041" t="s">
        <v>1936</v>
      </c>
      <c r="V28" s="1094">
        <v>2</v>
      </c>
      <c r="W28" s="1094">
        <v>2</v>
      </c>
      <c r="X28" s="1094">
        <v>1</v>
      </c>
      <c r="Y28" s="1094">
        <v>1</v>
      </c>
      <c r="Z28" s="1094">
        <v>1</v>
      </c>
      <c r="AA28" s="1094">
        <v>3</v>
      </c>
      <c r="AB28" s="1089">
        <v>9</v>
      </c>
      <c r="AC28" s="1089">
        <v>1.2</v>
      </c>
      <c r="AD28" s="1093">
        <v>1.0744244531716256</v>
      </c>
      <c r="AE28" s="1093">
        <v>1.2164594125584303</v>
      </c>
      <c r="AF28" s="1093" t="s">
        <v>2963</v>
      </c>
      <c r="AG28" s="1095">
        <v>1.05</v>
      </c>
      <c r="AH28" s="1095">
        <v>1.02</v>
      </c>
      <c r="AI28" s="1095">
        <v>1</v>
      </c>
      <c r="AJ28" s="1095">
        <v>1</v>
      </c>
      <c r="AK28" s="1095">
        <v>1</v>
      </c>
      <c r="AL28" s="1095">
        <v>1.05</v>
      </c>
      <c r="AN28" s="1351">
        <v>8.8920060072185001E-4</v>
      </c>
      <c r="AO28" s="1352">
        <v>970.58756956277944</v>
      </c>
    </row>
    <row r="29" spans="1:41" ht="24" outlineLevel="1">
      <c r="A29" s="1045" t="s">
        <v>978</v>
      </c>
      <c r="B29" s="1059" t="s">
        <v>469</v>
      </c>
      <c r="C29" s="1060"/>
      <c r="D29" s="1071" t="s">
        <v>470</v>
      </c>
      <c r="E29" s="1072" t="s">
        <v>352</v>
      </c>
      <c r="F29" s="1073" t="s">
        <v>68</v>
      </c>
      <c r="G29" s="1074" t="s">
        <v>1099</v>
      </c>
      <c r="H29" s="1075" t="s">
        <v>352</v>
      </c>
      <c r="I29" s="1075" t="s">
        <v>352</v>
      </c>
      <c r="J29" s="1076">
        <v>1</v>
      </c>
      <c r="K29" s="1074" t="s">
        <v>466</v>
      </c>
      <c r="L29" s="1077">
        <v>1.6965679664085446E-7</v>
      </c>
      <c r="M29" s="1078">
        <v>1</v>
      </c>
      <c r="N29" s="1079">
        <v>1.2164594125584303</v>
      </c>
      <c r="O29" s="1073" t="s">
        <v>3589</v>
      </c>
      <c r="P29" s="1360" t="s">
        <v>1541</v>
      </c>
      <c r="Q29" s="1356" t="s">
        <v>142</v>
      </c>
      <c r="R29" s="1357">
        <v>3</v>
      </c>
      <c r="S29" s="1357">
        <v>0.19500000000000001</v>
      </c>
      <c r="T29" s="1358">
        <v>15.384615384615383</v>
      </c>
      <c r="U29" s="1041" t="s">
        <v>1936</v>
      </c>
      <c r="V29" s="1094">
        <v>2</v>
      </c>
      <c r="W29" s="1094">
        <v>2</v>
      </c>
      <c r="X29" s="1094">
        <v>1</v>
      </c>
      <c r="Y29" s="1094">
        <v>1</v>
      </c>
      <c r="Z29" s="1094">
        <v>1</v>
      </c>
      <c r="AA29" s="1094">
        <v>3</v>
      </c>
      <c r="AB29" s="1089">
        <v>9</v>
      </c>
      <c r="AC29" s="1089">
        <v>1.2</v>
      </c>
      <c r="AD29" s="1093">
        <v>1.0744244531716256</v>
      </c>
      <c r="AE29" s="1093">
        <v>1.2164594125584303</v>
      </c>
      <c r="AF29" s="1093" t="s">
        <v>2963</v>
      </c>
      <c r="AG29" s="1095">
        <v>1.05</v>
      </c>
      <c r="AH29" s="1095">
        <v>1.02</v>
      </c>
      <c r="AI29" s="1095">
        <v>1</v>
      </c>
      <c r="AJ29" s="1095">
        <v>1</v>
      </c>
      <c r="AK29" s="1095">
        <v>1</v>
      </c>
      <c r="AL29" s="1095">
        <v>1.05</v>
      </c>
      <c r="AN29" s="1351">
        <v>1.4820010012030829E-2</v>
      </c>
      <c r="AO29" s="1352">
        <v>970.58756956277944</v>
      </c>
    </row>
    <row r="30" spans="1:41" ht="24" outlineLevel="1">
      <c r="A30" s="1045" t="s">
        <v>992</v>
      </c>
      <c r="B30" s="1059" t="s">
        <v>469</v>
      </c>
      <c r="C30" s="1060"/>
      <c r="D30" s="1071" t="s">
        <v>470</v>
      </c>
      <c r="E30" s="1072" t="s">
        <v>352</v>
      </c>
      <c r="F30" s="1073" t="s">
        <v>69</v>
      </c>
      <c r="G30" s="1074" t="s">
        <v>1099</v>
      </c>
      <c r="H30" s="1075" t="s">
        <v>352</v>
      </c>
      <c r="I30" s="1075" t="s">
        <v>352</v>
      </c>
      <c r="J30" s="1076">
        <v>1</v>
      </c>
      <c r="K30" s="1074" t="s">
        <v>466</v>
      </c>
      <c r="L30" s="1077">
        <v>1.922074515980862E-8</v>
      </c>
      <c r="M30" s="1078">
        <v>1</v>
      </c>
      <c r="N30" s="1079">
        <v>1.2164594125584303</v>
      </c>
      <c r="O30" s="1073" t="s">
        <v>3589</v>
      </c>
      <c r="P30" s="1360" t="s">
        <v>1541</v>
      </c>
      <c r="Q30" s="1356" t="s">
        <v>141</v>
      </c>
      <c r="R30" s="1357">
        <v>3</v>
      </c>
      <c r="S30" s="1357">
        <v>0.18</v>
      </c>
      <c r="T30" s="1358">
        <v>16.666666666666668</v>
      </c>
      <c r="U30" s="1041" t="s">
        <v>1936</v>
      </c>
      <c r="V30" s="1094">
        <v>2</v>
      </c>
      <c r="W30" s="1094">
        <v>2</v>
      </c>
      <c r="X30" s="1094">
        <v>1</v>
      </c>
      <c r="Y30" s="1094">
        <v>1</v>
      </c>
      <c r="Z30" s="1094">
        <v>1</v>
      </c>
      <c r="AA30" s="1094">
        <v>3</v>
      </c>
      <c r="AB30" s="1089">
        <v>9</v>
      </c>
      <c r="AC30" s="1089">
        <v>1.2</v>
      </c>
      <c r="AD30" s="1093">
        <v>1.0744244531716256</v>
      </c>
      <c r="AE30" s="1093">
        <v>1.2164594125584303</v>
      </c>
      <c r="AF30" s="1093" t="s">
        <v>2963</v>
      </c>
      <c r="AG30" s="1095">
        <v>1.05</v>
      </c>
      <c r="AH30" s="1095">
        <v>1.02</v>
      </c>
      <c r="AI30" s="1095">
        <v>1</v>
      </c>
      <c r="AJ30" s="1095">
        <v>1</v>
      </c>
      <c r="AK30" s="1095">
        <v>1</v>
      </c>
      <c r="AL30" s="1095">
        <v>1.05</v>
      </c>
      <c r="AN30" s="1351">
        <v>1.6789874696859783E-3</v>
      </c>
      <c r="AO30" s="1352">
        <v>970.58756956277944</v>
      </c>
    </row>
    <row r="31" spans="1:41" ht="24" outlineLevel="1">
      <c r="A31" s="1045" t="s">
        <v>993</v>
      </c>
      <c r="B31" s="1059" t="s">
        <v>469</v>
      </c>
      <c r="C31" s="1060"/>
      <c r="D31" s="1071" t="s">
        <v>470</v>
      </c>
      <c r="E31" s="1072" t="s">
        <v>352</v>
      </c>
      <c r="F31" s="1073" t="s">
        <v>70</v>
      </c>
      <c r="G31" s="1074" t="s">
        <v>1099</v>
      </c>
      <c r="H31" s="1075" t="s">
        <v>352</v>
      </c>
      <c r="I31" s="1075" t="s">
        <v>352</v>
      </c>
      <c r="J31" s="1076">
        <v>1</v>
      </c>
      <c r="K31" s="1074" t="s">
        <v>466</v>
      </c>
      <c r="L31" s="1077">
        <v>3.2034575266347697E-7</v>
      </c>
      <c r="M31" s="1078">
        <v>1</v>
      </c>
      <c r="N31" s="1079">
        <v>1.2164594125584303</v>
      </c>
      <c r="O31" s="1073" t="s">
        <v>3589</v>
      </c>
      <c r="P31" s="1360" t="s">
        <v>1541</v>
      </c>
      <c r="Q31" s="1356" t="s">
        <v>141</v>
      </c>
      <c r="R31" s="1357">
        <v>3</v>
      </c>
      <c r="S31" s="1357">
        <v>0.18</v>
      </c>
      <c r="T31" s="1358">
        <v>16.666666666666668</v>
      </c>
      <c r="U31" s="1041" t="s">
        <v>1936</v>
      </c>
      <c r="V31" s="1094">
        <v>2</v>
      </c>
      <c r="W31" s="1094">
        <v>2</v>
      </c>
      <c r="X31" s="1094">
        <v>1</v>
      </c>
      <c r="Y31" s="1094">
        <v>1</v>
      </c>
      <c r="Z31" s="1094">
        <v>1</v>
      </c>
      <c r="AA31" s="1094">
        <v>3</v>
      </c>
      <c r="AB31" s="1089">
        <v>9</v>
      </c>
      <c r="AC31" s="1089">
        <v>1.2</v>
      </c>
      <c r="AD31" s="1093">
        <v>1.0744244531716256</v>
      </c>
      <c r="AE31" s="1093">
        <v>1.2164594125584303</v>
      </c>
      <c r="AF31" s="1093" t="s">
        <v>2963</v>
      </c>
      <c r="AG31" s="1095">
        <v>1.05</v>
      </c>
      <c r="AH31" s="1095">
        <v>1.02</v>
      </c>
      <c r="AI31" s="1095">
        <v>1</v>
      </c>
      <c r="AJ31" s="1095">
        <v>1</v>
      </c>
      <c r="AK31" s="1095">
        <v>1</v>
      </c>
      <c r="AL31" s="1095">
        <v>1.05</v>
      </c>
      <c r="AN31" s="1351">
        <v>2.7983124494766306E-2</v>
      </c>
      <c r="AO31" s="1352">
        <v>970.58756956277944</v>
      </c>
    </row>
    <row r="32" spans="1:41" ht="24">
      <c r="A32" s="1045">
        <v>32076</v>
      </c>
      <c r="B32" s="1059" t="s">
        <v>469</v>
      </c>
      <c r="C32" s="1060"/>
      <c r="D32" s="1071" t="s">
        <v>470</v>
      </c>
      <c r="E32" s="1072" t="s">
        <v>352</v>
      </c>
      <c r="F32" s="1073" t="s">
        <v>55</v>
      </c>
      <c r="G32" s="1074" t="s">
        <v>336</v>
      </c>
      <c r="H32" s="1075" t="s">
        <v>352</v>
      </c>
      <c r="I32" s="1075" t="s">
        <v>352</v>
      </c>
      <c r="J32" s="1076">
        <v>1</v>
      </c>
      <c r="K32" s="1074" t="s">
        <v>466</v>
      </c>
      <c r="L32" s="1077">
        <v>1.9183078525956794E-9</v>
      </c>
      <c r="M32" s="1078">
        <v>1</v>
      </c>
      <c r="N32" s="1079">
        <v>1.2164594125584303</v>
      </c>
      <c r="O32" s="1073" t="s">
        <v>3589</v>
      </c>
      <c r="P32" s="1360" t="s">
        <v>1541</v>
      </c>
      <c r="Q32" s="1356" t="s">
        <v>399</v>
      </c>
      <c r="R32" s="1357">
        <v>3</v>
      </c>
      <c r="S32" s="1357">
        <v>0.18</v>
      </c>
      <c r="T32" s="1358">
        <v>16.666666666666668</v>
      </c>
      <c r="U32" s="1041" t="s">
        <v>1936</v>
      </c>
      <c r="V32" s="1094">
        <v>2</v>
      </c>
      <c r="W32" s="1094">
        <v>2</v>
      </c>
      <c r="X32" s="1094">
        <v>1</v>
      </c>
      <c r="Y32" s="1094">
        <v>1</v>
      </c>
      <c r="Z32" s="1094">
        <v>1</v>
      </c>
      <c r="AA32" s="1094">
        <v>3</v>
      </c>
      <c r="AB32" s="1089">
        <v>9</v>
      </c>
      <c r="AC32" s="1089">
        <v>1.2</v>
      </c>
      <c r="AD32" s="1093">
        <v>1.0744244531716256</v>
      </c>
      <c r="AE32" s="1093">
        <v>1.2164594125584303</v>
      </c>
      <c r="AF32" s="1093" t="s">
        <v>2963</v>
      </c>
      <c r="AG32" s="1095">
        <v>1.05</v>
      </c>
      <c r="AH32" s="1095">
        <v>1.02</v>
      </c>
      <c r="AI32" s="1095">
        <v>1</v>
      </c>
      <c r="AJ32" s="1095">
        <v>1</v>
      </c>
      <c r="AK32" s="1095">
        <v>1</v>
      </c>
      <c r="AL32" s="1095">
        <v>1.05</v>
      </c>
      <c r="AN32" s="1351">
        <v>1.6756971806916317E-4</v>
      </c>
      <c r="AO32" s="1352"/>
    </row>
    <row r="33" spans="1:41" ht="24">
      <c r="A33" s="1045" t="s">
        <v>1477</v>
      </c>
      <c r="B33" s="1059" t="s">
        <v>469</v>
      </c>
      <c r="C33" s="1060"/>
      <c r="D33" s="1071" t="s">
        <v>470</v>
      </c>
      <c r="E33" s="1072" t="s">
        <v>352</v>
      </c>
      <c r="F33" s="1073" t="s">
        <v>1476</v>
      </c>
      <c r="G33" s="1074" t="s">
        <v>336</v>
      </c>
      <c r="H33" s="1075" t="s">
        <v>352</v>
      </c>
      <c r="I33" s="1075" t="s">
        <v>352</v>
      </c>
      <c r="J33" s="1076">
        <v>1</v>
      </c>
      <c r="K33" s="1074" t="s">
        <v>466</v>
      </c>
      <c r="L33" s="1077">
        <v>3.1971797543261324E-8</v>
      </c>
      <c r="M33" s="1078">
        <v>1</v>
      </c>
      <c r="N33" s="1079">
        <v>1.2164594125584303</v>
      </c>
      <c r="O33" s="1073" t="s">
        <v>3589</v>
      </c>
      <c r="P33" s="1360" t="s">
        <v>1541</v>
      </c>
      <c r="Q33" s="1356" t="s">
        <v>399</v>
      </c>
      <c r="R33" s="1357">
        <v>3</v>
      </c>
      <c r="S33" s="1357">
        <v>0.18</v>
      </c>
      <c r="T33" s="1358">
        <v>16.666666666666668</v>
      </c>
      <c r="U33" s="1041" t="s">
        <v>1936</v>
      </c>
      <c r="V33" s="1094">
        <v>2</v>
      </c>
      <c r="W33" s="1094">
        <v>2</v>
      </c>
      <c r="X33" s="1094">
        <v>1</v>
      </c>
      <c r="Y33" s="1094">
        <v>1</v>
      </c>
      <c r="Z33" s="1094">
        <v>1</v>
      </c>
      <c r="AA33" s="1094">
        <v>3</v>
      </c>
      <c r="AB33" s="1089">
        <v>9</v>
      </c>
      <c r="AC33" s="1089">
        <v>1.2</v>
      </c>
      <c r="AD33" s="1093">
        <v>1.0744244531716256</v>
      </c>
      <c r="AE33" s="1093">
        <v>1.2164594125584303</v>
      </c>
      <c r="AF33" s="1093" t="s">
        <v>2963</v>
      </c>
      <c r="AG33" s="1095">
        <v>1.05</v>
      </c>
      <c r="AH33" s="1095">
        <v>1.02</v>
      </c>
      <c r="AI33" s="1095">
        <v>1</v>
      </c>
      <c r="AJ33" s="1095">
        <v>1</v>
      </c>
      <c r="AK33" s="1095">
        <v>1</v>
      </c>
      <c r="AL33" s="1095">
        <v>1.05</v>
      </c>
      <c r="AN33" s="1351">
        <v>2.7928286344860525E-3</v>
      </c>
      <c r="AO33" s="1352"/>
    </row>
    <row r="34" spans="1:41" ht="24">
      <c r="A34" s="1045">
        <v>32080</v>
      </c>
      <c r="B34" s="1059" t="s">
        <v>469</v>
      </c>
      <c r="C34" s="1060"/>
      <c r="D34" s="1071" t="s">
        <v>470</v>
      </c>
      <c r="E34" s="1072" t="s">
        <v>352</v>
      </c>
      <c r="F34" s="1073" t="s">
        <v>54</v>
      </c>
      <c r="G34" s="1074" t="s">
        <v>336</v>
      </c>
      <c r="H34" s="1075" t="s">
        <v>352</v>
      </c>
      <c r="I34" s="1075" t="s">
        <v>352</v>
      </c>
      <c r="J34" s="1076">
        <v>1</v>
      </c>
      <c r="K34" s="1074" t="s">
        <v>466</v>
      </c>
      <c r="L34" s="1077">
        <v>2.6411484927041962E-8</v>
      </c>
      <c r="M34" s="1078">
        <v>1</v>
      </c>
      <c r="N34" s="1079">
        <v>1.2164594125584303</v>
      </c>
      <c r="O34" s="1073" t="s">
        <v>3589</v>
      </c>
      <c r="P34" s="1360" t="s">
        <v>1541</v>
      </c>
      <c r="Q34" s="1356" t="s">
        <v>398</v>
      </c>
      <c r="R34" s="1357">
        <v>3</v>
      </c>
      <c r="S34" s="1357">
        <v>0.16</v>
      </c>
      <c r="T34" s="1358">
        <v>18.75</v>
      </c>
      <c r="U34" s="1041" t="s">
        <v>1936</v>
      </c>
      <c r="V34" s="1094">
        <v>2</v>
      </c>
      <c r="W34" s="1094">
        <v>2</v>
      </c>
      <c r="X34" s="1094">
        <v>1</v>
      </c>
      <c r="Y34" s="1094">
        <v>1</v>
      </c>
      <c r="Z34" s="1094">
        <v>1</v>
      </c>
      <c r="AA34" s="1094">
        <v>3</v>
      </c>
      <c r="AB34" s="1089">
        <v>9</v>
      </c>
      <c r="AC34" s="1089">
        <v>1.2</v>
      </c>
      <c r="AD34" s="1093">
        <v>1.0744244531716256</v>
      </c>
      <c r="AE34" s="1093">
        <v>1.2164594125584303</v>
      </c>
      <c r="AF34" s="1093" t="s">
        <v>2963</v>
      </c>
      <c r="AG34" s="1095">
        <v>1.05</v>
      </c>
      <c r="AH34" s="1095">
        <v>1.02</v>
      </c>
      <c r="AI34" s="1095">
        <v>1</v>
      </c>
      <c r="AJ34" s="1095">
        <v>1</v>
      </c>
      <c r="AK34" s="1095">
        <v>1</v>
      </c>
      <c r="AL34" s="1095">
        <v>1.05</v>
      </c>
      <c r="AN34" s="1351">
        <v>2.3071193067493475E-3</v>
      </c>
      <c r="AO34" s="1352">
        <v>970.58756956277944</v>
      </c>
    </row>
    <row r="35" spans="1:41" ht="24">
      <c r="A35" s="1045" t="s">
        <v>1777</v>
      </c>
      <c r="B35" s="1059" t="s">
        <v>469</v>
      </c>
      <c r="C35" s="1060"/>
      <c r="D35" s="1071" t="s">
        <v>470</v>
      </c>
      <c r="E35" s="1072" t="s">
        <v>352</v>
      </c>
      <c r="F35" s="1073" t="s">
        <v>1556</v>
      </c>
      <c r="G35" s="1074" t="s">
        <v>336</v>
      </c>
      <c r="H35" s="1075" t="s">
        <v>352</v>
      </c>
      <c r="I35" s="1075" t="s">
        <v>352</v>
      </c>
      <c r="J35" s="1076">
        <v>1</v>
      </c>
      <c r="K35" s="1074" t="s">
        <v>466</v>
      </c>
      <c r="L35" s="1077">
        <v>1.5846890956225182E-9</v>
      </c>
      <c r="M35" s="1078">
        <v>1</v>
      </c>
      <c r="N35" s="1079">
        <v>1.2164594125584303</v>
      </c>
      <c r="O35" s="1073" t="s">
        <v>3589</v>
      </c>
      <c r="P35" s="1360" t="s">
        <v>1541</v>
      </c>
      <c r="Q35" s="1356" t="s">
        <v>398</v>
      </c>
      <c r="R35" s="1357">
        <v>3</v>
      </c>
      <c r="S35" s="1357">
        <v>0.16</v>
      </c>
      <c r="T35" s="1358">
        <v>18.75</v>
      </c>
      <c r="U35" s="1041" t="s">
        <v>1936</v>
      </c>
      <c r="V35" s="1094">
        <v>2</v>
      </c>
      <c r="W35" s="1094">
        <v>2</v>
      </c>
      <c r="X35" s="1094">
        <v>1</v>
      </c>
      <c r="Y35" s="1094">
        <v>1</v>
      </c>
      <c r="Z35" s="1094">
        <v>1</v>
      </c>
      <c r="AA35" s="1094">
        <v>3</v>
      </c>
      <c r="AB35" s="1089">
        <v>9</v>
      </c>
      <c r="AC35" s="1089">
        <v>1.2</v>
      </c>
      <c r="AD35" s="1093">
        <v>1.0744244531716256</v>
      </c>
      <c r="AE35" s="1093">
        <v>1.2164594125584303</v>
      </c>
      <c r="AF35" s="1093" t="s">
        <v>2963</v>
      </c>
      <c r="AG35" s="1095">
        <v>1.05</v>
      </c>
      <c r="AH35" s="1095">
        <v>1.02</v>
      </c>
      <c r="AI35" s="1095">
        <v>1</v>
      </c>
      <c r="AJ35" s="1095">
        <v>1</v>
      </c>
      <c r="AK35" s="1095">
        <v>1</v>
      </c>
      <c r="AL35" s="1095">
        <v>1.05</v>
      </c>
      <c r="AN35" s="1351">
        <v>1.3842715840496091E-4</v>
      </c>
      <c r="AO35" s="1352">
        <v>970.58756956277944</v>
      </c>
    </row>
    <row r="36" spans="1:41" ht="24">
      <c r="A36" s="1045" t="s">
        <v>1593</v>
      </c>
      <c r="B36" s="1059" t="s">
        <v>469</v>
      </c>
      <c r="C36" s="1060"/>
      <c r="D36" s="1071" t="s">
        <v>470</v>
      </c>
      <c r="E36" s="1072" t="s">
        <v>352</v>
      </c>
      <c r="F36" s="1073" t="s">
        <v>1774</v>
      </c>
      <c r="G36" s="1074" t="s">
        <v>465</v>
      </c>
      <c r="H36" s="1075" t="s">
        <v>352</v>
      </c>
      <c r="I36" s="1075" t="s">
        <v>352</v>
      </c>
      <c r="J36" s="1076">
        <v>1</v>
      </c>
      <c r="K36" s="1074" t="s">
        <v>466</v>
      </c>
      <c r="L36" s="1077">
        <v>2.502140677298712E-10</v>
      </c>
      <c r="M36" s="1078">
        <v>1</v>
      </c>
      <c r="N36" s="1079">
        <v>1.2164594125584303</v>
      </c>
      <c r="O36" s="1073" t="s">
        <v>3589</v>
      </c>
      <c r="P36" s="1360" t="s">
        <v>1541</v>
      </c>
      <c r="Q36" s="1356" t="s">
        <v>1779</v>
      </c>
      <c r="R36" s="1357">
        <v>3</v>
      </c>
      <c r="S36" s="1357">
        <v>0.1</v>
      </c>
      <c r="T36" s="1358">
        <v>30</v>
      </c>
      <c r="U36" s="1041" t="s">
        <v>1936</v>
      </c>
      <c r="V36" s="1094">
        <v>2</v>
      </c>
      <c r="W36" s="1094">
        <v>2</v>
      </c>
      <c r="X36" s="1094">
        <v>1</v>
      </c>
      <c r="Y36" s="1094">
        <v>1</v>
      </c>
      <c r="Z36" s="1094">
        <v>1</v>
      </c>
      <c r="AA36" s="1094">
        <v>3</v>
      </c>
      <c r="AB36" s="1089">
        <v>9</v>
      </c>
      <c r="AC36" s="1089">
        <v>1.2</v>
      </c>
      <c r="AD36" s="1093">
        <v>1.0744244531716256</v>
      </c>
      <c r="AE36" s="1093">
        <v>1.2164594125584303</v>
      </c>
      <c r="AF36" s="1093" t="s">
        <v>2963</v>
      </c>
      <c r="AG36" s="1095">
        <v>1.05</v>
      </c>
      <c r="AH36" s="1095">
        <v>1.02</v>
      </c>
      <c r="AI36" s="1095">
        <v>1</v>
      </c>
      <c r="AJ36" s="1095">
        <v>1</v>
      </c>
      <c r="AK36" s="1095">
        <v>1</v>
      </c>
      <c r="AL36" s="1095">
        <v>1.05</v>
      </c>
      <c r="AN36" s="1351">
        <v>2.1856919748151713E-5</v>
      </c>
      <c r="AO36" s="1352">
        <v>970.58756956277944</v>
      </c>
    </row>
    <row r="37" spans="1:41" ht="24">
      <c r="A37" s="1045" t="s">
        <v>1594</v>
      </c>
      <c r="B37" s="1059" t="s">
        <v>469</v>
      </c>
      <c r="C37" s="1060"/>
      <c r="D37" s="1071" t="s">
        <v>470</v>
      </c>
      <c r="E37" s="1072" t="s">
        <v>352</v>
      </c>
      <c r="F37" s="1073" t="s">
        <v>1775</v>
      </c>
      <c r="G37" s="1074" t="s">
        <v>465</v>
      </c>
      <c r="H37" s="1075" t="s">
        <v>352</v>
      </c>
      <c r="I37" s="1075" t="s">
        <v>352</v>
      </c>
      <c r="J37" s="1076">
        <v>1</v>
      </c>
      <c r="K37" s="1074" t="s">
        <v>466</v>
      </c>
      <c r="L37" s="1077">
        <v>4.1702344621645203E-9</v>
      </c>
      <c r="M37" s="1078">
        <v>1</v>
      </c>
      <c r="N37" s="1079">
        <v>1.2164594125584303</v>
      </c>
      <c r="O37" s="1073" t="s">
        <v>3589</v>
      </c>
      <c r="P37" s="1360" t="s">
        <v>1541</v>
      </c>
      <c r="Q37" s="1356" t="s">
        <v>1779</v>
      </c>
      <c r="R37" s="1357">
        <v>3</v>
      </c>
      <c r="S37" s="1357">
        <v>0.1</v>
      </c>
      <c r="T37" s="1358">
        <v>30</v>
      </c>
      <c r="U37" s="1041" t="s">
        <v>1936</v>
      </c>
      <c r="V37" s="1094">
        <v>2</v>
      </c>
      <c r="W37" s="1094">
        <v>2</v>
      </c>
      <c r="X37" s="1094">
        <v>1</v>
      </c>
      <c r="Y37" s="1094">
        <v>1</v>
      </c>
      <c r="Z37" s="1094">
        <v>1</v>
      </c>
      <c r="AA37" s="1094">
        <v>3</v>
      </c>
      <c r="AB37" s="1089">
        <v>9</v>
      </c>
      <c r="AC37" s="1089">
        <v>1.2</v>
      </c>
      <c r="AD37" s="1093">
        <v>1.0744244531716256</v>
      </c>
      <c r="AE37" s="1093">
        <v>1.2164594125584303</v>
      </c>
      <c r="AF37" s="1093" t="s">
        <v>2963</v>
      </c>
      <c r="AG37" s="1095">
        <v>1.05</v>
      </c>
      <c r="AH37" s="1095">
        <v>1.02</v>
      </c>
      <c r="AI37" s="1095">
        <v>1</v>
      </c>
      <c r="AJ37" s="1095">
        <v>1</v>
      </c>
      <c r="AK37" s="1095">
        <v>1</v>
      </c>
      <c r="AL37" s="1095">
        <v>1.05</v>
      </c>
      <c r="AN37" s="1351">
        <v>3.6428199580252859E-4</v>
      </c>
      <c r="AO37" s="1352">
        <v>970.58756956277944</v>
      </c>
    </row>
    <row r="38" spans="1:41">
      <c r="A38" s="1045">
        <v>491</v>
      </c>
      <c r="B38" s="1059" t="s">
        <v>620</v>
      </c>
      <c r="C38" s="1060"/>
      <c r="D38" s="1071" t="s">
        <v>352</v>
      </c>
      <c r="E38" s="1072" t="s">
        <v>471</v>
      </c>
      <c r="F38" s="1073" t="s">
        <v>245</v>
      </c>
      <c r="G38" s="1074" t="s">
        <v>352</v>
      </c>
      <c r="H38" s="1075" t="s">
        <v>246</v>
      </c>
      <c r="I38" s="1075" t="s">
        <v>619</v>
      </c>
      <c r="J38" s="1076" t="s">
        <v>352</v>
      </c>
      <c r="K38" s="1074" t="s">
        <v>604</v>
      </c>
      <c r="L38" s="1077">
        <v>0.25026737967914414</v>
      </c>
      <c r="M38" s="1078">
        <v>1</v>
      </c>
      <c r="N38" s="1079">
        <v>1.05</v>
      </c>
      <c r="O38" s="1073" t="s">
        <v>3558</v>
      </c>
      <c r="P38" s="1360"/>
      <c r="Q38" s="1356"/>
      <c r="R38" s="1357"/>
      <c r="S38" s="1357"/>
      <c r="U38" s="1041" t="s">
        <v>351</v>
      </c>
      <c r="V38" s="1094">
        <v>1</v>
      </c>
      <c r="W38" s="1094" t="s">
        <v>194</v>
      </c>
      <c r="X38" s="1094" t="s">
        <v>194</v>
      </c>
      <c r="Y38" s="1094" t="s">
        <v>194</v>
      </c>
      <c r="Z38" s="1094" t="s">
        <v>194</v>
      </c>
      <c r="AA38" s="1094" t="s">
        <v>194</v>
      </c>
      <c r="AB38" s="1089">
        <v>13</v>
      </c>
      <c r="AC38" s="1089">
        <v>1.05</v>
      </c>
      <c r="AD38" s="1093">
        <v>1</v>
      </c>
      <c r="AE38" s="1093">
        <v>1.05</v>
      </c>
      <c r="AF38" s="1093" t="s">
        <v>3503</v>
      </c>
      <c r="AG38" s="1095">
        <v>1</v>
      </c>
      <c r="AH38" s="1095">
        <v>1</v>
      </c>
      <c r="AI38" s="1095">
        <v>1</v>
      </c>
      <c r="AJ38" s="1095">
        <v>1</v>
      </c>
      <c r="AK38" s="1095">
        <v>1</v>
      </c>
      <c r="AL38" s="1095">
        <v>1</v>
      </c>
      <c r="AO38" s="1352"/>
    </row>
    <row r="39" spans="1:41">
      <c r="A39" s="1045" t="s">
        <v>1146</v>
      </c>
      <c r="B39" s="1059"/>
      <c r="C39" s="1060"/>
      <c r="D39" s="1071" t="s">
        <v>352</v>
      </c>
      <c r="E39" s="1072" t="s">
        <v>471</v>
      </c>
      <c r="F39" s="1073" t="s">
        <v>2887</v>
      </c>
      <c r="G39" s="1074" t="s">
        <v>352</v>
      </c>
      <c r="H39" s="1075" t="s">
        <v>246</v>
      </c>
      <c r="I39" s="1075" t="s">
        <v>619</v>
      </c>
      <c r="J39" s="1076" t="s">
        <v>352</v>
      </c>
      <c r="K39" s="1074" t="s">
        <v>339</v>
      </c>
      <c r="L39" s="1077">
        <v>3.5832671527894801E-4</v>
      </c>
      <c r="M39" s="1078">
        <v>1</v>
      </c>
      <c r="N39" s="1079">
        <v>1.0906744032152329</v>
      </c>
      <c r="O39" s="1073" t="s">
        <v>3560</v>
      </c>
      <c r="P39" s="1356"/>
      <c r="Q39" s="1356"/>
      <c r="R39" s="1357"/>
      <c r="S39" s="1357"/>
      <c r="U39" s="1041" t="s">
        <v>1870</v>
      </c>
      <c r="V39" s="1094">
        <v>2</v>
      </c>
      <c r="W39" s="1094">
        <v>2</v>
      </c>
      <c r="X39" s="1094">
        <v>1</v>
      </c>
      <c r="Y39" s="1094">
        <v>1</v>
      </c>
      <c r="Z39" s="1094">
        <v>1</v>
      </c>
      <c r="AA39" s="1094">
        <v>3</v>
      </c>
      <c r="AB39" s="1089">
        <v>13</v>
      </c>
      <c r="AC39" s="1089">
        <v>1.05</v>
      </c>
      <c r="AD39" s="1093">
        <v>1.0744244531716256</v>
      </c>
      <c r="AE39" s="1093">
        <v>1.0906744032152329</v>
      </c>
      <c r="AF39" s="1093" t="s">
        <v>2963</v>
      </c>
      <c r="AG39" s="1095">
        <v>1.05</v>
      </c>
      <c r="AH39" s="1095">
        <v>1.02</v>
      </c>
      <c r="AI39" s="1095">
        <v>1</v>
      </c>
      <c r="AJ39" s="1095">
        <v>1</v>
      </c>
      <c r="AK39" s="1095">
        <v>1</v>
      </c>
      <c r="AL39" s="1095">
        <v>1.05</v>
      </c>
      <c r="AO39" s="1352"/>
    </row>
    <row r="40" spans="1:41">
      <c r="L40" s="1296">
        <v>1.2750180331672491E-6</v>
      </c>
      <c r="M40" s="1361"/>
      <c r="N40" s="1361"/>
      <c r="O40" s="1361"/>
    </row>
    <row r="41" spans="1:41" s="1107" customFormat="1">
      <c r="A41" s="1080"/>
      <c r="B41" s="1105"/>
      <c r="C41" s="1106"/>
      <c r="D41" s="1080"/>
      <c r="E41" s="1080"/>
      <c r="F41" s="1080"/>
      <c r="G41" s="1080"/>
      <c r="H41" s="1080"/>
      <c r="I41" s="1080"/>
      <c r="J41" s="1080"/>
      <c r="K41" s="1080"/>
      <c r="L41" s="1296">
        <v>1</v>
      </c>
      <c r="M41" s="1361"/>
      <c r="N41" s="1361"/>
      <c r="O41" s="1361"/>
      <c r="P41" s="1358"/>
      <c r="Q41" s="1358"/>
      <c r="R41" s="1358"/>
      <c r="S41" s="1358"/>
      <c r="T41" s="1358"/>
      <c r="U41" s="1192"/>
      <c r="V41" s="1192"/>
      <c r="W41" s="1192"/>
      <c r="X41" s="1192"/>
      <c r="Y41" s="1192"/>
      <c r="Z41" s="1192"/>
      <c r="AA41" s="1192"/>
      <c r="AB41" s="1192"/>
      <c r="AC41" s="1080"/>
      <c r="AD41" s="1080"/>
      <c r="AE41" s="1080"/>
      <c r="AF41" s="1080"/>
      <c r="AG41" s="1080"/>
      <c r="AH41" s="1080"/>
      <c r="AI41" s="1080"/>
      <c r="AJ41" s="1080"/>
      <c r="AK41" s="1080"/>
      <c r="AL41" s="1080"/>
      <c r="AM41" s="1203"/>
      <c r="AN41" s="1350"/>
      <c r="AO41" s="1350"/>
    </row>
    <row r="42" spans="1:41" s="1107" customFormat="1">
      <c r="A42" s="1080"/>
      <c r="B42" s="1105"/>
      <c r="C42" s="1106"/>
      <c r="D42" s="1080"/>
      <c r="E42" s="1080"/>
      <c r="F42" s="1080"/>
      <c r="G42" s="1080"/>
      <c r="H42" s="1080"/>
      <c r="I42" s="1080"/>
      <c r="J42" s="1080"/>
      <c r="K42" s="1080"/>
      <c r="L42" s="1305"/>
      <c r="P42" s="1358"/>
      <c r="Q42" s="1358"/>
      <c r="R42" s="1358"/>
      <c r="S42" s="1358"/>
      <c r="T42" s="1358"/>
      <c r="U42" s="1192"/>
      <c r="V42" s="1192"/>
      <c r="W42" s="1192"/>
      <c r="X42" s="1192"/>
      <c r="Y42" s="1192"/>
      <c r="Z42" s="1192"/>
      <c r="AA42" s="1192"/>
      <c r="AB42" s="1192"/>
      <c r="AC42" s="1080"/>
      <c r="AD42" s="1080"/>
      <c r="AE42" s="1080"/>
      <c r="AF42" s="1080"/>
      <c r="AG42" s="1080"/>
      <c r="AH42" s="1080"/>
      <c r="AI42" s="1080"/>
      <c r="AJ42" s="1080"/>
      <c r="AK42" s="1080"/>
      <c r="AL42" s="1080"/>
      <c r="AM42" s="1203"/>
      <c r="AN42" s="1350"/>
      <c r="AO42" s="1350"/>
    </row>
  </sheetData>
  <mergeCells count="1">
    <mergeCell ref="V1:AA1"/>
  </mergeCells>
  <conditionalFormatting sqref="D11:O11 D13:O13 D15:O15 D17:O17 D19:O19 D21:O21 D23:O23 D25:O25 D27:O27 D29:O29 D31:O31 D33:O33 D35:O35 D37:O37 D10:K10 D12:K12 D14:K14 D16:K16 D18:K18 D20:K20 D22:K22 D24:K24 D26:K26 D28:K28 D30:K30 D32:K32 D34:K34 D36:K36 D38:K38 M10:O10 M12:O12 M14:O14 M16:O16 M18:O18 M20:O20 M22:O22 M24:O24 M26:O26 M28:O28 M30:O30 M32:O32 M34:O34 M36:O36 M38:O38 D9:O9 D8:K8 M8:O8 D39:O39 U8:AA39">
    <cfRule type="expression" dxfId="211" priority="6">
      <formula>MOD(ROW(),2)=0</formula>
    </cfRule>
  </conditionalFormatting>
  <conditionalFormatting sqref="L10 L12 L14 L16 L18 L20 L22 L24 L26 L28 L30 L32 L34 L36 L38 L8">
    <cfRule type="expression" dxfId="210" priority="5">
      <formula>MOD(ROW(),2)=0</formula>
    </cfRule>
  </conditionalFormatting>
  <conditionalFormatting sqref="AB8:AL39">
    <cfRule type="expression" dxfId="209" priority="1">
      <formula>MOD(ROW(),2)=0</formula>
    </cfRule>
  </conditionalFormatting>
  <dataValidations count="12">
    <dataValidation allowBlank="1" showInputMessage="1" showErrorMessage="1" promptTitle="Remarks" prompt="A general comment (data source, calculation procedure, ...) can be made about each individual exchange. The remarks are added to the GeneralComment-field." sqref="U3" xr:uid="{E6667BD3-A32D-4C53-9C72-26B70BE41E2D}"/>
    <dataValidation allowBlank="1" showInputMessage="1" showErrorMessage="1" prompt="Do not change." sqref="AD7:AL7 AB3:AL4" xr:uid="{6E1E5CF7-E5CA-4907-95AF-93993223F9B1}"/>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W3" xr:uid="{4A3BC77F-2F78-4CFF-87DE-96A983D0102C}"/>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X3" xr:uid="{D4BF9691-887D-4558-BCA8-1D890D8D46D5}"/>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Y3" xr:uid="{D24418A4-A8C4-47B4-A652-2DDDCB902D6E}"/>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Z3" xr:uid="{3837FDD8-02E4-4FA5-8F69-79E0525E4744}"/>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A3" xr:uid="{0C6CE6EB-73F5-43A0-80F3-B31A19FC9564}"/>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V3" xr:uid="{E2BDD27C-B380-45AE-83BD-219A96D97FED}"/>
    <dataValidation allowBlank="1" showInputMessage="1" showErrorMessage="1" promptTitle="Do not change" prompt="This field is automatically updated from the names-list" sqref="AF8:AF39" xr:uid="{C445D486-7A16-4CF4-BC7D-FB424F6188F3}"/>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39" xr:uid="{9367CEDC-9FA2-41EB-BAD9-3FA40F0F6B13}"/>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39" xr:uid="{849B7D57-D325-4D1D-A36E-CD327C085ACB}"/>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39" xr:uid="{128D42B9-71E4-48AB-854C-A5778C8FA84E}"/>
  </dataValidations>
  <pageMargins left="0.78740157499999996" right="0.78740157499999996" top="0.984251969" bottom="0.984251969" header="0.4921259845" footer="0.4921259845"/>
  <pageSetup paperSize="9" scale="34" fitToWidth="0" orientation="landscape" r:id="rId1"/>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
    <pageSetUpPr fitToPage="1"/>
  </sheetPr>
  <dimension ref="A1:KX53"/>
  <sheetViews>
    <sheetView zoomScale="85" zoomScaleNormal="85" workbookViewId="0">
      <pane xSplit="3" ySplit="5" topLeftCell="BO33" activePane="bottomRight" state="frozen"/>
      <selection pane="topRight"/>
      <selection pane="bottomLeft"/>
      <selection pane="bottomRight"/>
    </sheetView>
  </sheetViews>
  <sheetFormatPr baseColWidth="10" defaultColWidth="27.42578125" defaultRowHeight="12" outlineLevelRow="1" outlineLevelCol="1"/>
  <cols>
    <col min="1" max="1" width="14.42578125" style="1191" customWidth="1"/>
    <col min="2" max="2" width="5.7109375" style="1192" hidden="1" customWidth="1" outlineLevel="1"/>
    <col min="3" max="3" width="23.42578125" style="1080" customWidth="1" collapsed="1"/>
    <col min="4" max="139" width="23.42578125" style="1080" customWidth="1"/>
    <col min="140" max="140" width="23.42578125" style="1080" customWidth="1" collapsed="1"/>
    <col min="141" max="148" width="23.42578125" style="1080" customWidth="1"/>
    <col min="149" max="150" width="23.42578125" style="1080" customWidth="1" collapsed="1"/>
    <col min="151" max="159" width="23.42578125" style="1080" customWidth="1"/>
    <col min="160" max="160" width="23.42578125" style="1080" customWidth="1" collapsed="1"/>
    <col min="161" max="161" width="23.42578125" style="1080" customWidth="1"/>
    <col min="162" max="162" width="23.42578125" style="1080" customWidth="1" collapsed="1"/>
    <col min="163" max="170" width="23.42578125" style="1080" customWidth="1"/>
    <col min="171" max="172" width="23.42578125" style="1080" customWidth="1" collapsed="1"/>
    <col min="173" max="180" width="23.42578125" style="1080" customWidth="1"/>
    <col min="181" max="182" width="23.42578125" style="1080" customWidth="1" collapsed="1"/>
    <col min="183" max="190" width="23.42578125" style="1080" customWidth="1"/>
    <col min="191" max="205" width="23.42578125" style="1080" customWidth="1" collapsed="1"/>
    <col min="206" max="291" width="23.42578125" style="1080" customWidth="1"/>
    <col min="292" max="292" width="20.7109375" style="1365" customWidth="1"/>
    <col min="293" max="304" width="23.42578125" style="1080" customWidth="1"/>
    <col min="305" max="305" width="23.42578125" style="1080" customWidth="1" collapsed="1"/>
    <col min="306" max="310" width="23.42578125" style="1080" customWidth="1"/>
    <col min="311" max="16384" width="27.42578125" style="1365"/>
  </cols>
  <sheetData>
    <row r="1" spans="1:310" s="1363" customFormat="1">
      <c r="A1" s="1186" t="s">
        <v>473</v>
      </c>
      <c r="B1" s="1187" t="s">
        <v>457</v>
      </c>
      <c r="C1" s="1171" t="s">
        <v>474</v>
      </c>
      <c r="D1" s="1180" t="s">
        <v>732</v>
      </c>
      <c r="E1" s="1180" t="s">
        <v>833</v>
      </c>
      <c r="F1" s="1180" t="s">
        <v>834</v>
      </c>
      <c r="G1" s="1180">
        <v>1620</v>
      </c>
      <c r="H1" s="1180" t="s">
        <v>735</v>
      </c>
      <c r="I1" s="1180" t="s">
        <v>837</v>
      </c>
      <c r="J1" s="1180" t="s">
        <v>838</v>
      </c>
      <c r="K1" s="1180">
        <v>1709</v>
      </c>
      <c r="L1" s="1180" t="s">
        <v>736</v>
      </c>
      <c r="M1" s="1180">
        <v>32124</v>
      </c>
      <c r="N1" s="1180" t="s">
        <v>844</v>
      </c>
      <c r="O1" s="1180" t="s">
        <v>845</v>
      </c>
      <c r="P1" s="1180" t="s">
        <v>738</v>
      </c>
      <c r="Q1" s="1180" t="s">
        <v>847</v>
      </c>
      <c r="R1" s="1180" t="s">
        <v>846</v>
      </c>
      <c r="S1" s="1180">
        <v>4843</v>
      </c>
      <c r="T1" s="1180">
        <v>4841</v>
      </c>
      <c r="U1" s="1180" t="s">
        <v>737</v>
      </c>
      <c r="V1" s="1180" t="s">
        <v>848</v>
      </c>
      <c r="W1" s="1180" t="s">
        <v>849</v>
      </c>
      <c r="X1" s="1180" t="s">
        <v>740</v>
      </c>
      <c r="Y1" s="1180" t="s">
        <v>851</v>
      </c>
      <c r="Z1" s="1180" t="s">
        <v>853</v>
      </c>
      <c r="AA1" s="1180">
        <v>1619</v>
      </c>
      <c r="AB1" s="1180" t="s">
        <v>739</v>
      </c>
      <c r="AC1" s="1180" t="s">
        <v>850</v>
      </c>
      <c r="AD1" s="1180" t="s">
        <v>852</v>
      </c>
      <c r="AE1" s="1180">
        <v>1626</v>
      </c>
      <c r="AF1" s="1180" t="s">
        <v>910</v>
      </c>
      <c r="AG1" s="1180" t="s">
        <v>911</v>
      </c>
      <c r="AH1" s="1180" t="s">
        <v>872</v>
      </c>
      <c r="AI1" s="1180" t="s">
        <v>873</v>
      </c>
      <c r="AJ1" s="1180" t="s">
        <v>874</v>
      </c>
      <c r="AK1" s="1180" t="s">
        <v>875</v>
      </c>
      <c r="AL1" s="1180" t="s">
        <v>742</v>
      </c>
      <c r="AM1" s="1180" t="s">
        <v>855</v>
      </c>
      <c r="AN1" s="1180" t="s">
        <v>857</v>
      </c>
      <c r="AO1" s="1180">
        <v>1618</v>
      </c>
      <c r="AP1" s="1180" t="s">
        <v>741</v>
      </c>
      <c r="AQ1" s="1180" t="s">
        <v>854</v>
      </c>
      <c r="AR1" s="1180" t="s">
        <v>856</v>
      </c>
      <c r="AS1" s="1180">
        <v>1625</v>
      </c>
      <c r="AT1" s="1180" t="s">
        <v>1968</v>
      </c>
      <c r="AU1" s="1180" t="s">
        <v>1969</v>
      </c>
      <c r="AV1" s="1180" t="s">
        <v>1970</v>
      </c>
      <c r="AW1" s="1180" t="s">
        <v>1971</v>
      </c>
      <c r="AX1" s="1180" t="s">
        <v>766</v>
      </c>
      <c r="AY1" s="1180" t="s">
        <v>861</v>
      </c>
      <c r="AZ1" s="1180" t="s">
        <v>865</v>
      </c>
      <c r="BA1" s="1180">
        <v>1521</v>
      </c>
      <c r="BB1" s="1180" t="s">
        <v>765</v>
      </c>
      <c r="BC1" s="1180" t="s">
        <v>860</v>
      </c>
      <c r="BD1" s="1180" t="s">
        <v>864</v>
      </c>
      <c r="BE1" s="1180">
        <v>1522</v>
      </c>
      <c r="BF1" s="1180" t="s">
        <v>744</v>
      </c>
      <c r="BG1" s="1180" t="s">
        <v>859</v>
      </c>
      <c r="BH1" s="1180" t="s">
        <v>863</v>
      </c>
      <c r="BI1" s="1180">
        <v>1623</v>
      </c>
      <c r="BJ1" s="1180" t="s">
        <v>743</v>
      </c>
      <c r="BK1" s="1180" t="s">
        <v>858</v>
      </c>
      <c r="BL1" s="1180" t="s">
        <v>862</v>
      </c>
      <c r="BM1" s="1180">
        <v>1624</v>
      </c>
      <c r="BN1" s="1180" t="s">
        <v>767</v>
      </c>
      <c r="BO1" s="1180" t="s">
        <v>768</v>
      </c>
      <c r="BP1" s="1180" t="s">
        <v>769</v>
      </c>
      <c r="BQ1" s="1180" t="s">
        <v>770</v>
      </c>
      <c r="BR1" s="1180" t="s">
        <v>999</v>
      </c>
      <c r="BS1" s="1180" t="s">
        <v>1000</v>
      </c>
      <c r="BT1" s="1180" t="s">
        <v>1001</v>
      </c>
      <c r="BU1" s="1180" t="s">
        <v>1002</v>
      </c>
      <c r="BV1" s="1180" t="s">
        <v>2703</v>
      </c>
      <c r="BW1" s="1180" t="s">
        <v>2704</v>
      </c>
      <c r="BX1" s="1180" t="s">
        <v>2705</v>
      </c>
      <c r="BY1" s="1180" t="s">
        <v>2706</v>
      </c>
      <c r="BZ1" s="1180">
        <v>4808</v>
      </c>
      <c r="CA1" s="1180">
        <v>825</v>
      </c>
      <c r="CB1" s="1180">
        <v>32135</v>
      </c>
      <c r="CC1" s="1180">
        <v>33082</v>
      </c>
      <c r="CD1" s="1180">
        <v>33081</v>
      </c>
      <c r="CE1" s="1180">
        <v>32134</v>
      </c>
      <c r="CF1" s="1180">
        <v>32127</v>
      </c>
      <c r="CG1" s="1180">
        <v>4839</v>
      </c>
      <c r="CH1" s="1180">
        <v>1654</v>
      </c>
      <c r="CI1" s="1180">
        <v>4849</v>
      </c>
      <c r="CJ1" s="1180" t="s">
        <v>1470</v>
      </c>
      <c r="CK1" s="1180">
        <v>32071</v>
      </c>
      <c r="CL1" s="1180">
        <v>32070</v>
      </c>
      <c r="CM1" s="1180">
        <v>32123</v>
      </c>
      <c r="CN1" s="1180">
        <v>32078</v>
      </c>
      <c r="CO1" s="1180">
        <v>32079</v>
      </c>
      <c r="CP1" s="1180" t="s">
        <v>2148</v>
      </c>
      <c r="CQ1" s="1180" t="s">
        <v>2149</v>
      </c>
      <c r="CR1" s="1180" t="s">
        <v>2150</v>
      </c>
      <c r="CS1" s="1180" t="s">
        <v>2151</v>
      </c>
      <c r="CT1" s="1180">
        <v>32075</v>
      </c>
      <c r="CU1" s="1180" t="s">
        <v>1575</v>
      </c>
      <c r="CV1" s="1180" t="s">
        <v>1576</v>
      </c>
      <c r="CW1" s="1180" t="s">
        <v>1583</v>
      </c>
      <c r="CX1" s="1180" t="s">
        <v>1584</v>
      </c>
      <c r="CY1" s="1180" t="s">
        <v>1626</v>
      </c>
      <c r="CZ1" s="1180" t="s">
        <v>1614</v>
      </c>
      <c r="DA1" s="1180" t="s">
        <v>2196</v>
      </c>
      <c r="DB1" s="1180" t="s">
        <v>2206</v>
      </c>
      <c r="DC1" s="1180" t="s">
        <v>2275</v>
      </c>
      <c r="DD1" s="1180" t="s">
        <v>2279</v>
      </c>
      <c r="DE1" s="1180" t="s">
        <v>2259</v>
      </c>
      <c r="DF1" s="1180" t="s">
        <v>2260</v>
      </c>
      <c r="DG1" s="1180" t="s">
        <v>2261</v>
      </c>
      <c r="DH1" s="1180" t="s">
        <v>2262</v>
      </c>
      <c r="DI1" s="1180" t="s">
        <v>2292</v>
      </c>
      <c r="DJ1" s="1180" t="s">
        <v>2293</v>
      </c>
      <c r="DK1" s="1180" t="s">
        <v>2294</v>
      </c>
      <c r="DL1" s="1180" t="s">
        <v>2295</v>
      </c>
      <c r="DM1" s="1180" t="s">
        <v>2296</v>
      </c>
      <c r="DN1" s="1180">
        <v>1489</v>
      </c>
      <c r="DO1" s="1180">
        <v>1490</v>
      </c>
      <c r="DP1" s="1180">
        <v>1491</v>
      </c>
      <c r="DQ1" s="1180">
        <v>1645</v>
      </c>
      <c r="DR1" s="1180" t="s">
        <v>386</v>
      </c>
      <c r="DS1" s="1180">
        <v>1646</v>
      </c>
      <c r="DT1" s="1180" t="s">
        <v>79</v>
      </c>
      <c r="DU1" s="1180" t="s">
        <v>649</v>
      </c>
      <c r="DV1" s="1180">
        <v>1484</v>
      </c>
      <c r="DW1" s="1180" t="s">
        <v>2532</v>
      </c>
      <c r="DX1" s="1180" t="s">
        <v>2530</v>
      </c>
      <c r="DY1" s="1180" t="s">
        <v>2531</v>
      </c>
      <c r="DZ1" s="1180" t="s">
        <v>2533</v>
      </c>
      <c r="EA1" s="1180" t="s">
        <v>2534</v>
      </c>
      <c r="EB1" s="1180" t="s">
        <v>2535</v>
      </c>
      <c r="EC1" s="1180" t="s">
        <v>2536</v>
      </c>
      <c r="ED1" s="1180" t="s">
        <v>1599</v>
      </c>
      <c r="EE1" s="1180" t="s">
        <v>2347</v>
      </c>
      <c r="EF1" s="1180" t="s">
        <v>2348</v>
      </c>
      <c r="EG1" s="1180" t="s">
        <v>2349</v>
      </c>
      <c r="EH1" s="1180" t="s">
        <v>2350</v>
      </c>
      <c r="EI1" s="1180" t="s">
        <v>2597</v>
      </c>
      <c r="EJ1" s="1180">
        <v>1322</v>
      </c>
      <c r="EK1" s="1180">
        <v>1324</v>
      </c>
      <c r="EL1" s="1180">
        <v>1326</v>
      </c>
      <c r="EM1" s="1180">
        <v>1328</v>
      </c>
      <c r="EN1" s="1180">
        <v>1310</v>
      </c>
      <c r="EO1" s="1180">
        <v>1312</v>
      </c>
      <c r="EP1" s="1180">
        <v>1314</v>
      </c>
      <c r="EQ1" s="1180">
        <v>1316</v>
      </c>
      <c r="ER1" s="1180">
        <v>1318</v>
      </c>
      <c r="ES1" s="1180">
        <v>1320</v>
      </c>
      <c r="ET1" s="1180" t="s">
        <v>957</v>
      </c>
      <c r="EU1" s="1180" t="s">
        <v>958</v>
      </c>
      <c r="EV1" s="1180" t="s">
        <v>954</v>
      </c>
      <c r="EW1" s="1180" t="s">
        <v>955</v>
      </c>
      <c r="EX1" s="1180" t="s">
        <v>956</v>
      </c>
      <c r="EY1" s="1180" t="s">
        <v>1672</v>
      </c>
      <c r="EZ1" s="1180" t="s">
        <v>962</v>
      </c>
      <c r="FA1" s="1180" t="s">
        <v>963</v>
      </c>
      <c r="FB1" s="1180" t="s">
        <v>959</v>
      </c>
      <c r="FC1" s="1180" t="s">
        <v>960</v>
      </c>
      <c r="FD1" s="1180" t="s">
        <v>961</v>
      </c>
      <c r="FE1" s="1180" t="s">
        <v>1673</v>
      </c>
      <c r="FF1" s="1180" t="s">
        <v>967</v>
      </c>
      <c r="FG1" s="1180" t="s">
        <v>968</v>
      </c>
      <c r="FH1" s="1180" t="s">
        <v>964</v>
      </c>
      <c r="FI1" s="1180" t="s">
        <v>965</v>
      </c>
      <c r="FJ1" s="1180" t="s">
        <v>966</v>
      </c>
      <c r="FK1" s="1180" t="s">
        <v>982</v>
      </c>
      <c r="FL1" s="1180" t="s">
        <v>983</v>
      </c>
      <c r="FM1" s="1180" t="s">
        <v>979</v>
      </c>
      <c r="FN1" s="1180" t="s">
        <v>980</v>
      </c>
      <c r="FO1" s="1180" t="s">
        <v>981</v>
      </c>
      <c r="FP1" s="1180" t="s">
        <v>972</v>
      </c>
      <c r="FQ1" s="1180" t="s">
        <v>973</v>
      </c>
      <c r="FR1" s="1180" t="s">
        <v>969</v>
      </c>
      <c r="FS1" s="1180" t="s">
        <v>970</v>
      </c>
      <c r="FT1" s="1180" t="s">
        <v>971</v>
      </c>
      <c r="FU1" s="1180" t="s">
        <v>987</v>
      </c>
      <c r="FV1" s="1180" t="s">
        <v>988</v>
      </c>
      <c r="FW1" s="1180" t="s">
        <v>984</v>
      </c>
      <c r="FX1" s="1180" t="s">
        <v>985</v>
      </c>
      <c r="FY1" s="1180" t="s">
        <v>986</v>
      </c>
      <c r="FZ1" s="1180" t="s">
        <v>977</v>
      </c>
      <c r="GA1" s="1180" t="s">
        <v>978</v>
      </c>
      <c r="GB1" s="1180" t="s">
        <v>974</v>
      </c>
      <c r="GC1" s="1180" t="s">
        <v>975</v>
      </c>
      <c r="GD1" s="1180" t="s">
        <v>976</v>
      </c>
      <c r="GE1" s="1180" t="s">
        <v>992</v>
      </c>
      <c r="GF1" s="1180" t="s">
        <v>993</v>
      </c>
      <c r="GG1" s="1180" t="s">
        <v>989</v>
      </c>
      <c r="GH1" s="1180" t="s">
        <v>990</v>
      </c>
      <c r="GI1" s="1180" t="s">
        <v>991</v>
      </c>
      <c r="GJ1" s="1180" t="s">
        <v>706</v>
      </c>
      <c r="GK1" s="1180" t="s">
        <v>1821</v>
      </c>
      <c r="GL1" s="1180" t="s">
        <v>1822</v>
      </c>
      <c r="GM1" s="1180" t="s">
        <v>1823</v>
      </c>
      <c r="GN1" s="1180" t="s">
        <v>707</v>
      </c>
      <c r="GO1" s="1180" t="s">
        <v>1824</v>
      </c>
      <c r="GP1" s="1180" t="s">
        <v>2612</v>
      </c>
      <c r="GQ1" s="1180" t="s">
        <v>2613</v>
      </c>
      <c r="GR1" s="1180" t="s">
        <v>2614</v>
      </c>
      <c r="GS1" s="1180" t="s">
        <v>2615</v>
      </c>
      <c r="GT1" s="1180" t="s">
        <v>2616</v>
      </c>
      <c r="GU1" s="1180" t="s">
        <v>2617</v>
      </c>
      <c r="GV1" s="1180" t="s">
        <v>2618</v>
      </c>
      <c r="GW1" s="1180" t="s">
        <v>2619</v>
      </c>
      <c r="GX1" s="1180">
        <v>32080</v>
      </c>
      <c r="GY1" s="1180" t="s">
        <v>1777</v>
      </c>
      <c r="GZ1" s="1180">
        <v>32076</v>
      </c>
      <c r="HA1" s="1180" t="s">
        <v>1477</v>
      </c>
      <c r="HB1" s="1180" t="s">
        <v>1593</v>
      </c>
      <c r="HC1" s="1180" t="s">
        <v>1594</v>
      </c>
      <c r="HD1" s="1180" t="s">
        <v>1595</v>
      </c>
      <c r="HE1" s="1180" t="s">
        <v>1623</v>
      </c>
      <c r="HF1" s="1180" t="s">
        <v>1624</v>
      </c>
      <c r="HG1" s="1180" t="s">
        <v>1625</v>
      </c>
      <c r="HH1" s="1180" t="s">
        <v>1662</v>
      </c>
      <c r="HI1" s="1180" t="s">
        <v>1663</v>
      </c>
      <c r="HJ1" s="1180" t="s">
        <v>1664</v>
      </c>
      <c r="HK1" s="1180">
        <v>1459</v>
      </c>
      <c r="HL1" s="1180">
        <v>1460</v>
      </c>
      <c r="HM1" s="1180">
        <v>1461</v>
      </c>
      <c r="HN1" s="1180">
        <v>1462</v>
      </c>
      <c r="HO1" s="1180">
        <v>1463</v>
      </c>
      <c r="HP1" s="1180">
        <v>1464</v>
      </c>
      <c r="HQ1" s="1180">
        <v>1465</v>
      </c>
      <c r="HR1" s="1180">
        <v>1466</v>
      </c>
      <c r="HS1" s="1180">
        <v>1467</v>
      </c>
      <c r="HT1" s="1180">
        <v>1468</v>
      </c>
      <c r="HU1" s="1180">
        <v>32077</v>
      </c>
      <c r="HV1" s="1180" t="s">
        <v>1478</v>
      </c>
      <c r="HW1" s="1180">
        <v>32081</v>
      </c>
      <c r="HX1" s="1180" t="s">
        <v>1778</v>
      </c>
      <c r="HY1" s="1180" t="s">
        <v>2626</v>
      </c>
      <c r="HZ1" s="1180" t="s">
        <v>2627</v>
      </c>
      <c r="IA1" s="1180" t="s">
        <v>2628</v>
      </c>
      <c r="IB1" s="1180" t="s">
        <v>2629</v>
      </c>
      <c r="IC1" s="1180" t="s">
        <v>2632</v>
      </c>
      <c r="ID1" s="1180" t="s">
        <v>2633</v>
      </c>
      <c r="IE1" s="1180" t="s">
        <v>2630</v>
      </c>
      <c r="IF1" s="1180" t="s">
        <v>2631</v>
      </c>
      <c r="IG1" s="1180" t="s">
        <v>2634</v>
      </c>
      <c r="IH1" s="1180" t="s">
        <v>2635</v>
      </c>
      <c r="II1" s="1180" t="s">
        <v>2636</v>
      </c>
      <c r="IJ1" s="1180" t="s">
        <v>2637</v>
      </c>
      <c r="IK1" s="1180" t="s">
        <v>2638</v>
      </c>
      <c r="IL1" s="1180" t="s">
        <v>2639</v>
      </c>
      <c r="IM1" s="1180">
        <v>4853</v>
      </c>
      <c r="IN1" s="1180">
        <v>32082</v>
      </c>
      <c r="IO1" s="1180">
        <v>32083</v>
      </c>
      <c r="IP1" s="1180">
        <v>32084</v>
      </c>
      <c r="IQ1" s="1180">
        <v>32086</v>
      </c>
      <c r="IR1" s="1180">
        <v>32087</v>
      </c>
      <c r="IS1" s="1180">
        <v>32090</v>
      </c>
      <c r="IT1" s="1180">
        <v>32091</v>
      </c>
      <c r="IU1" s="1180">
        <v>32092</v>
      </c>
      <c r="IV1" s="1180">
        <v>32093</v>
      </c>
      <c r="IW1" s="1180">
        <v>32094</v>
      </c>
      <c r="IX1" s="1180">
        <v>32095</v>
      </c>
      <c r="IY1" s="1180">
        <v>32096</v>
      </c>
      <c r="IZ1" s="1180">
        <v>32097</v>
      </c>
      <c r="JA1" s="1180">
        <v>32099</v>
      </c>
      <c r="JB1" s="1180">
        <v>32100</v>
      </c>
      <c r="JC1" s="1180">
        <v>32101</v>
      </c>
      <c r="JD1" s="1180">
        <v>32102</v>
      </c>
      <c r="JE1" s="1180">
        <v>32103</v>
      </c>
      <c r="JF1" s="1180">
        <v>32105</v>
      </c>
      <c r="JG1" s="1180">
        <v>32106</v>
      </c>
      <c r="JH1" s="1180">
        <v>32107</v>
      </c>
      <c r="JI1" s="1180">
        <v>32109</v>
      </c>
      <c r="JJ1" s="1180">
        <v>32110</v>
      </c>
      <c r="JK1" s="1180">
        <v>32113</v>
      </c>
      <c r="JL1" s="1180">
        <v>32114</v>
      </c>
      <c r="JM1" s="1180" t="s">
        <v>1791</v>
      </c>
      <c r="JN1" s="1180" t="s">
        <v>1792</v>
      </c>
      <c r="JO1" s="1180" t="s">
        <v>1794</v>
      </c>
      <c r="JP1" s="1180" t="s">
        <v>1795</v>
      </c>
      <c r="JQ1" s="1180" t="s">
        <v>1796</v>
      </c>
      <c r="JR1" s="1180" t="s">
        <v>1797</v>
      </c>
      <c r="JS1" s="1180" t="s">
        <v>1798</v>
      </c>
      <c r="JT1" s="1180" t="s">
        <v>1351</v>
      </c>
      <c r="JU1" s="1180" t="s">
        <v>1364</v>
      </c>
      <c r="JV1" s="1180" t="s">
        <v>1382</v>
      </c>
      <c r="JW1" s="1180" t="s">
        <v>1397</v>
      </c>
      <c r="JX1" s="1180" t="s">
        <v>1120</v>
      </c>
      <c r="JY1" s="1180" t="s">
        <v>1680</v>
      </c>
      <c r="JZ1" s="1180" t="s">
        <v>1117</v>
      </c>
      <c r="KA1" s="1180" t="s">
        <v>2447</v>
      </c>
      <c r="KB1" s="1180" t="s">
        <v>2456</v>
      </c>
      <c r="KC1" s="1180" t="s">
        <v>2507</v>
      </c>
      <c r="KD1" s="1180" t="s">
        <v>2459</v>
      </c>
      <c r="KE1" s="1180" t="s">
        <v>2512</v>
      </c>
      <c r="KG1" s="1180" t="s">
        <v>733</v>
      </c>
      <c r="KH1" s="1180" t="s">
        <v>734</v>
      </c>
      <c r="KI1" s="1180" t="s">
        <v>839</v>
      </c>
      <c r="KJ1" s="1180" t="s">
        <v>840</v>
      </c>
      <c r="KK1" s="1180" t="s">
        <v>841</v>
      </c>
      <c r="KL1" s="1180" t="s">
        <v>842</v>
      </c>
      <c r="KM1" s="1180">
        <v>50</v>
      </c>
      <c r="KN1" s="1180">
        <v>4832</v>
      </c>
      <c r="KO1" s="1180" t="s">
        <v>1006</v>
      </c>
      <c r="KP1" s="1180" t="s">
        <v>1007</v>
      </c>
      <c r="KQ1" s="1180" t="s">
        <v>1008</v>
      </c>
      <c r="KR1" s="1180" t="s">
        <v>1009</v>
      </c>
      <c r="KS1" s="1180">
        <v>32129</v>
      </c>
      <c r="KT1" s="1180">
        <v>32128</v>
      </c>
      <c r="KU1" s="1180">
        <v>32130</v>
      </c>
      <c r="KV1" s="1180">
        <v>32131</v>
      </c>
      <c r="KW1" s="1180">
        <v>32133</v>
      </c>
      <c r="KX1" s="1180">
        <v>32132</v>
      </c>
    </row>
    <row r="2" spans="1:310" s="1364" customFormat="1" ht="48">
      <c r="A2" s="1051" t="s">
        <v>475</v>
      </c>
      <c r="B2" s="1044">
        <v>401</v>
      </c>
      <c r="C2" s="1188" t="s">
        <v>460</v>
      </c>
      <c r="D2" s="1054" t="s">
        <v>1831</v>
      </c>
      <c r="E2" s="1054" t="s">
        <v>1831</v>
      </c>
      <c r="F2" s="1054" t="s">
        <v>1831</v>
      </c>
      <c r="G2" s="1054" t="s">
        <v>1831</v>
      </c>
      <c r="H2" s="1054" t="s">
        <v>2839</v>
      </c>
      <c r="I2" s="1054" t="s">
        <v>2839</v>
      </c>
      <c r="J2" s="1054" t="s">
        <v>2839</v>
      </c>
      <c r="K2" s="1054" t="s">
        <v>2839</v>
      </c>
      <c r="L2" s="1054" t="s">
        <v>832</v>
      </c>
      <c r="M2" s="1054" t="s">
        <v>832</v>
      </c>
      <c r="N2" s="1054" t="s">
        <v>832</v>
      </c>
      <c r="O2" s="1054" t="s">
        <v>832</v>
      </c>
      <c r="P2" s="1054" t="s">
        <v>830</v>
      </c>
      <c r="Q2" s="1054" t="s">
        <v>830</v>
      </c>
      <c r="R2" s="1054" t="s">
        <v>830</v>
      </c>
      <c r="S2" s="1054" t="s">
        <v>830</v>
      </c>
      <c r="T2" s="1054" t="s">
        <v>831</v>
      </c>
      <c r="U2" s="1054" t="s">
        <v>831</v>
      </c>
      <c r="V2" s="1054" t="s">
        <v>831</v>
      </c>
      <c r="W2" s="1054" t="s">
        <v>831</v>
      </c>
      <c r="X2" s="1054" t="s">
        <v>1342</v>
      </c>
      <c r="Y2" s="1054" t="s">
        <v>1342</v>
      </c>
      <c r="Z2" s="1054" t="s">
        <v>1342</v>
      </c>
      <c r="AA2" s="1054" t="s">
        <v>1342</v>
      </c>
      <c r="AB2" s="1054" t="s">
        <v>1343</v>
      </c>
      <c r="AC2" s="1054" t="s">
        <v>1343</v>
      </c>
      <c r="AD2" s="1054" t="s">
        <v>1343</v>
      </c>
      <c r="AE2" s="1054" t="s">
        <v>1343</v>
      </c>
      <c r="AF2" s="1054" t="s">
        <v>2931</v>
      </c>
      <c r="AG2" s="1054" t="s">
        <v>2932</v>
      </c>
      <c r="AH2" s="1054" t="s">
        <v>2931</v>
      </c>
      <c r="AI2" s="1054" t="s">
        <v>2932</v>
      </c>
      <c r="AJ2" s="1054" t="s">
        <v>2931</v>
      </c>
      <c r="AK2" s="1054" t="s">
        <v>2932</v>
      </c>
      <c r="AL2" s="1054" t="s">
        <v>1344</v>
      </c>
      <c r="AM2" s="1054" t="s">
        <v>1344</v>
      </c>
      <c r="AN2" s="1054" t="s">
        <v>1344</v>
      </c>
      <c r="AO2" s="1054" t="s">
        <v>1344</v>
      </c>
      <c r="AP2" s="1054" t="s">
        <v>1345</v>
      </c>
      <c r="AQ2" s="1054" t="s">
        <v>1345</v>
      </c>
      <c r="AR2" s="1054" t="s">
        <v>1345</v>
      </c>
      <c r="AS2" s="1054" t="s">
        <v>1345</v>
      </c>
      <c r="AT2" s="1054" t="s">
        <v>2986</v>
      </c>
      <c r="AU2" s="1054" t="s">
        <v>2987</v>
      </c>
      <c r="AV2" s="1054" t="s">
        <v>2986</v>
      </c>
      <c r="AW2" s="1054" t="s">
        <v>2987</v>
      </c>
      <c r="AX2" s="1054" t="s">
        <v>3005</v>
      </c>
      <c r="AY2" s="1054" t="s">
        <v>3005</v>
      </c>
      <c r="AZ2" s="1054" t="s">
        <v>3005</v>
      </c>
      <c r="BA2" s="1054" t="s">
        <v>3005</v>
      </c>
      <c r="BB2" s="1054" t="s">
        <v>3006</v>
      </c>
      <c r="BC2" s="1054" t="s">
        <v>3006</v>
      </c>
      <c r="BD2" s="1054" t="s">
        <v>3006</v>
      </c>
      <c r="BE2" s="1054" t="s">
        <v>3006</v>
      </c>
      <c r="BF2" s="1054" t="s">
        <v>3004</v>
      </c>
      <c r="BG2" s="1054" t="s">
        <v>3004</v>
      </c>
      <c r="BH2" s="1054" t="s">
        <v>3004</v>
      </c>
      <c r="BI2" s="1054" t="s">
        <v>3004</v>
      </c>
      <c r="BJ2" s="1054" t="s">
        <v>1347</v>
      </c>
      <c r="BK2" s="1054" t="s">
        <v>1347</v>
      </c>
      <c r="BL2" s="1054" t="s">
        <v>1347</v>
      </c>
      <c r="BM2" s="1054" t="s">
        <v>1347</v>
      </c>
      <c r="BN2" s="1054" t="s">
        <v>3030</v>
      </c>
      <c r="BO2" s="1054" t="s">
        <v>3031</v>
      </c>
      <c r="BP2" s="1054" t="s">
        <v>3032</v>
      </c>
      <c r="BQ2" s="1054" t="s">
        <v>3033</v>
      </c>
      <c r="BR2" s="1054" t="s">
        <v>3030</v>
      </c>
      <c r="BS2" s="1054" t="s">
        <v>3031</v>
      </c>
      <c r="BT2" s="1054" t="s">
        <v>3032</v>
      </c>
      <c r="BU2" s="1054" t="s">
        <v>3033</v>
      </c>
      <c r="BV2" s="1054" t="s">
        <v>3030</v>
      </c>
      <c r="BW2" s="1054" t="s">
        <v>3031</v>
      </c>
      <c r="BX2" s="1054" t="s">
        <v>3032</v>
      </c>
      <c r="BY2" s="1054" t="s">
        <v>3033</v>
      </c>
      <c r="BZ2" s="1054" t="s">
        <v>2741</v>
      </c>
      <c r="CA2" s="1054" t="s">
        <v>2742</v>
      </c>
      <c r="CB2" s="1054" t="s">
        <v>2743</v>
      </c>
      <c r="CC2" s="1054" t="s">
        <v>2744</v>
      </c>
      <c r="CD2" s="1054" t="s">
        <v>2745</v>
      </c>
      <c r="CE2" s="1054" t="s">
        <v>2746</v>
      </c>
      <c r="CF2" s="1054" t="s">
        <v>1033</v>
      </c>
      <c r="CG2" s="1054" t="s">
        <v>2926</v>
      </c>
      <c r="CH2" s="1054" t="s">
        <v>224</v>
      </c>
      <c r="CI2" s="1054" t="s">
        <v>3020</v>
      </c>
      <c r="CJ2" s="1054" t="s">
        <v>3122</v>
      </c>
      <c r="CK2" s="1054" t="s">
        <v>2947</v>
      </c>
      <c r="CL2" s="1054" t="s">
        <v>2948</v>
      </c>
      <c r="CM2" s="1054" t="s">
        <v>2949</v>
      </c>
      <c r="CN2" s="1054" t="s">
        <v>3077</v>
      </c>
      <c r="CO2" s="1054" t="s">
        <v>3078</v>
      </c>
      <c r="CP2" s="1054" t="s">
        <v>3111</v>
      </c>
      <c r="CQ2" s="1054" t="s">
        <v>3111</v>
      </c>
      <c r="CR2" s="1054" t="s">
        <v>3112</v>
      </c>
      <c r="CS2" s="1054" t="s">
        <v>3112</v>
      </c>
      <c r="CT2" s="1054" t="s">
        <v>3142</v>
      </c>
      <c r="CU2" s="1054" t="s">
        <v>3047</v>
      </c>
      <c r="CV2" s="1054" t="s">
        <v>3048</v>
      </c>
      <c r="CW2" s="1054" t="s">
        <v>3072</v>
      </c>
      <c r="CX2" s="1054" t="s">
        <v>3073</v>
      </c>
      <c r="CY2" s="1054" t="s">
        <v>3106</v>
      </c>
      <c r="CZ2" s="1054" t="s">
        <v>3107</v>
      </c>
      <c r="DA2" s="1054" t="s">
        <v>2258</v>
      </c>
      <c r="DB2" s="1054" t="s">
        <v>3245</v>
      </c>
      <c r="DC2" s="1054" t="s">
        <v>2291</v>
      </c>
      <c r="DD2" s="1054" t="s">
        <v>3273</v>
      </c>
      <c r="DE2" s="1054" t="s">
        <v>3256</v>
      </c>
      <c r="DF2" s="1054" t="s">
        <v>3257</v>
      </c>
      <c r="DG2" s="1054" t="s">
        <v>3258</v>
      </c>
      <c r="DH2" s="1054" t="s">
        <v>3259</v>
      </c>
      <c r="DI2" s="1054" t="s">
        <v>3280</v>
      </c>
      <c r="DJ2" s="1054" t="s">
        <v>3281</v>
      </c>
      <c r="DK2" s="1054" t="s">
        <v>3282</v>
      </c>
      <c r="DL2" s="1054" t="s">
        <v>3283</v>
      </c>
      <c r="DM2" s="1054" t="s">
        <v>3284</v>
      </c>
      <c r="DN2" s="1054" t="s">
        <v>3289</v>
      </c>
      <c r="DO2" s="1054" t="s">
        <v>3290</v>
      </c>
      <c r="DP2" s="1054" t="s">
        <v>586</v>
      </c>
      <c r="DQ2" s="1054" t="s">
        <v>587</v>
      </c>
      <c r="DR2" s="1054" t="s">
        <v>387</v>
      </c>
      <c r="DS2" s="1054" t="s">
        <v>588</v>
      </c>
      <c r="DT2" s="1054" t="s">
        <v>80</v>
      </c>
      <c r="DU2" s="1054" t="s">
        <v>3334</v>
      </c>
      <c r="DV2" s="1054" t="s">
        <v>2529</v>
      </c>
      <c r="DW2" s="1054" t="s">
        <v>3385</v>
      </c>
      <c r="DX2" s="1054" t="s">
        <v>3383</v>
      </c>
      <c r="DY2" s="1054" t="s">
        <v>3384</v>
      </c>
      <c r="DZ2" s="1054" t="s">
        <v>3386</v>
      </c>
      <c r="EA2" s="1054" t="s">
        <v>3387</v>
      </c>
      <c r="EB2" s="1054" t="s">
        <v>3388</v>
      </c>
      <c r="EC2" s="1054" t="s">
        <v>3389</v>
      </c>
      <c r="ED2" s="1054" t="s">
        <v>3390</v>
      </c>
      <c r="EE2" s="1054" t="s">
        <v>3398</v>
      </c>
      <c r="EF2" s="1054" t="s">
        <v>3399</v>
      </c>
      <c r="EG2" s="1054" t="s">
        <v>3400</v>
      </c>
      <c r="EH2" s="1054" t="s">
        <v>3401</v>
      </c>
      <c r="EI2" s="1054" t="s">
        <v>3456</v>
      </c>
      <c r="EJ2" s="1054" t="s">
        <v>67</v>
      </c>
      <c r="EK2" s="1054" t="s">
        <v>68</v>
      </c>
      <c r="EL2" s="1054" t="s">
        <v>69</v>
      </c>
      <c r="EM2" s="1054" t="s">
        <v>70</v>
      </c>
      <c r="EN2" s="1054" t="s">
        <v>61</v>
      </c>
      <c r="EO2" s="1054" t="s">
        <v>62</v>
      </c>
      <c r="EP2" s="1054" t="s">
        <v>63</v>
      </c>
      <c r="EQ2" s="1054" t="s">
        <v>64</v>
      </c>
      <c r="ER2" s="1054" t="s">
        <v>65</v>
      </c>
      <c r="ES2" s="1054" t="s">
        <v>66</v>
      </c>
      <c r="ET2" s="1054" t="s">
        <v>67</v>
      </c>
      <c r="EU2" s="1054" t="s">
        <v>68</v>
      </c>
      <c r="EV2" s="1054" t="s">
        <v>61</v>
      </c>
      <c r="EW2" s="1054" t="s">
        <v>62</v>
      </c>
      <c r="EX2" s="1054" t="s">
        <v>65</v>
      </c>
      <c r="EY2" s="1054" t="s">
        <v>1776</v>
      </c>
      <c r="EZ2" s="1054" t="s">
        <v>69</v>
      </c>
      <c r="FA2" s="1054" t="s">
        <v>70</v>
      </c>
      <c r="FB2" s="1054" t="s">
        <v>63</v>
      </c>
      <c r="FC2" s="1054" t="s">
        <v>64</v>
      </c>
      <c r="FD2" s="1054" t="s">
        <v>66</v>
      </c>
      <c r="FE2" s="1054" t="s">
        <v>1571</v>
      </c>
      <c r="FF2" s="1054" t="s">
        <v>67</v>
      </c>
      <c r="FG2" s="1054" t="s">
        <v>68</v>
      </c>
      <c r="FH2" s="1054" t="s">
        <v>61</v>
      </c>
      <c r="FI2" s="1054" t="s">
        <v>62</v>
      </c>
      <c r="FJ2" s="1054" t="s">
        <v>65</v>
      </c>
      <c r="FK2" s="1054" t="s">
        <v>69</v>
      </c>
      <c r="FL2" s="1054" t="s">
        <v>70</v>
      </c>
      <c r="FM2" s="1054" t="s">
        <v>63</v>
      </c>
      <c r="FN2" s="1054" t="s">
        <v>64</v>
      </c>
      <c r="FO2" s="1054" t="s">
        <v>66</v>
      </c>
      <c r="FP2" s="1054" t="s">
        <v>67</v>
      </c>
      <c r="FQ2" s="1054" t="s">
        <v>68</v>
      </c>
      <c r="FR2" s="1054" t="s">
        <v>61</v>
      </c>
      <c r="FS2" s="1054" t="s">
        <v>62</v>
      </c>
      <c r="FT2" s="1054" t="s">
        <v>65</v>
      </c>
      <c r="FU2" s="1054" t="s">
        <v>69</v>
      </c>
      <c r="FV2" s="1054" t="s">
        <v>70</v>
      </c>
      <c r="FW2" s="1054" t="s">
        <v>63</v>
      </c>
      <c r="FX2" s="1054" t="s">
        <v>64</v>
      </c>
      <c r="FY2" s="1054" t="s">
        <v>66</v>
      </c>
      <c r="FZ2" s="1054" t="s">
        <v>67</v>
      </c>
      <c r="GA2" s="1054" t="s">
        <v>68</v>
      </c>
      <c r="GB2" s="1054" t="s">
        <v>61</v>
      </c>
      <c r="GC2" s="1054" t="s">
        <v>62</v>
      </c>
      <c r="GD2" s="1054" t="s">
        <v>65</v>
      </c>
      <c r="GE2" s="1054" t="s">
        <v>69</v>
      </c>
      <c r="GF2" s="1054" t="s">
        <v>70</v>
      </c>
      <c r="GG2" s="1054" t="s">
        <v>63</v>
      </c>
      <c r="GH2" s="1054" t="s">
        <v>64</v>
      </c>
      <c r="GI2" s="1054" t="s">
        <v>66</v>
      </c>
      <c r="GJ2" s="1054" t="s">
        <v>59</v>
      </c>
      <c r="GK2" s="1054" t="s">
        <v>1818</v>
      </c>
      <c r="GL2" s="1054" t="s">
        <v>1819</v>
      </c>
      <c r="GM2" s="1054" t="s">
        <v>1820</v>
      </c>
      <c r="GN2" s="1054" t="s">
        <v>60</v>
      </c>
      <c r="GO2" s="1054" t="s">
        <v>1815</v>
      </c>
      <c r="GP2" s="1054" t="s">
        <v>3485</v>
      </c>
      <c r="GQ2" s="1054" t="s">
        <v>3486</v>
      </c>
      <c r="GR2" s="1054" t="s">
        <v>3487</v>
      </c>
      <c r="GS2" s="1054" t="s">
        <v>3488</v>
      </c>
      <c r="GT2" s="1054" t="s">
        <v>3489</v>
      </c>
      <c r="GU2" s="1054" t="s">
        <v>3490</v>
      </c>
      <c r="GV2" s="1054" t="s">
        <v>3491</v>
      </c>
      <c r="GW2" s="1054" t="s">
        <v>1571</v>
      </c>
      <c r="GX2" s="1054" t="s">
        <v>54</v>
      </c>
      <c r="GY2" s="1054" t="s">
        <v>1556</v>
      </c>
      <c r="GZ2" s="1054" t="s">
        <v>55</v>
      </c>
      <c r="HA2" s="1054" t="s">
        <v>1476</v>
      </c>
      <c r="HB2" s="1054" t="s">
        <v>1774</v>
      </c>
      <c r="HC2" s="1054" t="s">
        <v>1775</v>
      </c>
      <c r="HD2" s="1054" t="s">
        <v>1572</v>
      </c>
      <c r="HE2" s="1054" t="s">
        <v>1556</v>
      </c>
      <c r="HF2" s="1054" t="s">
        <v>54</v>
      </c>
      <c r="HG2" s="1054" t="s">
        <v>1570</v>
      </c>
      <c r="HH2" s="1054" t="s">
        <v>55</v>
      </c>
      <c r="HI2" s="1054" t="s">
        <v>1476</v>
      </c>
      <c r="HJ2" s="1054" t="s">
        <v>1569</v>
      </c>
      <c r="HK2" s="1054" t="s">
        <v>3536</v>
      </c>
      <c r="HL2" s="1054" t="s">
        <v>3537</v>
      </c>
      <c r="HM2" s="1054" t="s">
        <v>3538</v>
      </c>
      <c r="HN2" s="1054" t="s">
        <v>3539</v>
      </c>
      <c r="HO2" s="1054" t="s">
        <v>3540</v>
      </c>
      <c r="HP2" s="1054" t="s">
        <v>3541</v>
      </c>
      <c r="HQ2" s="1054" t="s">
        <v>3542</v>
      </c>
      <c r="HR2" s="1054" t="s">
        <v>3543</v>
      </c>
      <c r="HS2" s="1054" t="s">
        <v>3544</v>
      </c>
      <c r="HT2" s="1054" t="s">
        <v>3545</v>
      </c>
      <c r="HU2" s="1054" t="s">
        <v>3546</v>
      </c>
      <c r="HV2" s="1054" t="s">
        <v>3547</v>
      </c>
      <c r="HW2" s="1054" t="s">
        <v>3548</v>
      </c>
      <c r="HX2" s="1054" t="s">
        <v>3549</v>
      </c>
      <c r="HY2" s="1054" t="s">
        <v>3561</v>
      </c>
      <c r="HZ2" s="1054" t="s">
        <v>3562</v>
      </c>
      <c r="IA2" s="1054" t="s">
        <v>3563</v>
      </c>
      <c r="IB2" s="1054" t="s">
        <v>3564</v>
      </c>
      <c r="IC2" s="1054" t="s">
        <v>3567</v>
      </c>
      <c r="ID2" s="1054" t="s">
        <v>3568</v>
      </c>
      <c r="IE2" s="1054" t="s">
        <v>3565</v>
      </c>
      <c r="IF2" s="1054" t="s">
        <v>3566</v>
      </c>
      <c r="IG2" s="1054" t="s">
        <v>3569</v>
      </c>
      <c r="IH2" s="1054" t="s">
        <v>3570</v>
      </c>
      <c r="II2" s="1054" t="s">
        <v>3571</v>
      </c>
      <c r="IJ2" s="1054" t="s">
        <v>3572</v>
      </c>
      <c r="IK2" s="1054" t="s">
        <v>3573</v>
      </c>
      <c r="IL2" s="1054" t="s">
        <v>3574</v>
      </c>
      <c r="IM2" s="1054" t="s">
        <v>3550</v>
      </c>
      <c r="IN2" s="1054" t="s">
        <v>3550</v>
      </c>
      <c r="IO2" s="1054" t="s">
        <v>3550</v>
      </c>
      <c r="IP2" s="1054" t="s">
        <v>3550</v>
      </c>
      <c r="IQ2" s="1054" t="s">
        <v>3550</v>
      </c>
      <c r="IR2" s="1054" t="s">
        <v>3550</v>
      </c>
      <c r="IS2" s="1054" t="s">
        <v>3550</v>
      </c>
      <c r="IT2" s="1054" t="s">
        <v>3550</v>
      </c>
      <c r="IU2" s="1054" t="s">
        <v>3550</v>
      </c>
      <c r="IV2" s="1054" t="s">
        <v>3550</v>
      </c>
      <c r="IW2" s="1054" t="s">
        <v>3550</v>
      </c>
      <c r="IX2" s="1054" t="s">
        <v>3550</v>
      </c>
      <c r="IY2" s="1054" t="s">
        <v>3550</v>
      </c>
      <c r="IZ2" s="1054" t="s">
        <v>3550</v>
      </c>
      <c r="JA2" s="1054" t="s">
        <v>3550</v>
      </c>
      <c r="JB2" s="1054" t="s">
        <v>3550</v>
      </c>
      <c r="JC2" s="1054" t="s">
        <v>3550</v>
      </c>
      <c r="JD2" s="1054" t="s">
        <v>3550</v>
      </c>
      <c r="JE2" s="1054" t="s">
        <v>3550</v>
      </c>
      <c r="JF2" s="1054" t="s">
        <v>3550</v>
      </c>
      <c r="JG2" s="1054" t="s">
        <v>3550</v>
      </c>
      <c r="JH2" s="1054" t="s">
        <v>3550</v>
      </c>
      <c r="JI2" s="1054" t="s">
        <v>3550</v>
      </c>
      <c r="JJ2" s="1054" t="s">
        <v>3550</v>
      </c>
      <c r="JK2" s="1054" t="s">
        <v>3550</v>
      </c>
      <c r="JL2" s="1054" t="s">
        <v>3550</v>
      </c>
      <c r="JM2" s="1054" t="s">
        <v>3550</v>
      </c>
      <c r="JN2" s="1054" t="s">
        <v>3550</v>
      </c>
      <c r="JO2" s="1054" t="s">
        <v>3550</v>
      </c>
      <c r="JP2" s="1054" t="s">
        <v>3550</v>
      </c>
      <c r="JQ2" s="1054" t="s">
        <v>3550</v>
      </c>
      <c r="JR2" s="1054" t="s">
        <v>3550</v>
      </c>
      <c r="JS2" s="1054" t="s">
        <v>3550</v>
      </c>
      <c r="JT2" s="1054" t="s">
        <v>1361</v>
      </c>
      <c r="JU2" s="1054" t="s">
        <v>1435</v>
      </c>
      <c r="JV2" s="1054" t="s">
        <v>1415</v>
      </c>
      <c r="JW2" s="1054" t="s">
        <v>1419</v>
      </c>
      <c r="JX2" s="1054" t="s">
        <v>1826</v>
      </c>
      <c r="JY2" s="1054" t="s">
        <v>1713</v>
      </c>
      <c r="JZ2" s="1054" t="s">
        <v>1241</v>
      </c>
      <c r="KA2" s="1054" t="s">
        <v>3147</v>
      </c>
      <c r="KB2" s="1054" t="s">
        <v>3156</v>
      </c>
      <c r="KC2" s="1054" t="s">
        <v>3202</v>
      </c>
      <c r="KD2" s="1054" t="s">
        <v>3158</v>
      </c>
      <c r="KE2" s="1054" t="s">
        <v>3229</v>
      </c>
      <c r="KG2" s="1054" t="s">
        <v>2177</v>
      </c>
      <c r="KH2" s="1054" t="s">
        <v>2178</v>
      </c>
      <c r="KI2" s="1054" t="s">
        <v>2177</v>
      </c>
      <c r="KJ2" s="1054" t="s">
        <v>2178</v>
      </c>
      <c r="KK2" s="1054" t="s">
        <v>2177</v>
      </c>
      <c r="KL2" s="1054" t="s">
        <v>2178</v>
      </c>
      <c r="KM2" s="1054" t="s">
        <v>2177</v>
      </c>
      <c r="KN2" s="1054" t="s">
        <v>2178</v>
      </c>
      <c r="KO2" s="1054" t="s">
        <v>2188</v>
      </c>
      <c r="KP2" s="1054" t="s">
        <v>2188</v>
      </c>
      <c r="KQ2" s="1054" t="s">
        <v>2188</v>
      </c>
      <c r="KR2" s="1054" t="s">
        <v>2188</v>
      </c>
      <c r="KS2" s="1054" t="s">
        <v>3509</v>
      </c>
      <c r="KT2" s="1054" t="s">
        <v>3510</v>
      </c>
      <c r="KU2" s="1054" t="s">
        <v>3504</v>
      </c>
      <c r="KV2" s="1054" t="s">
        <v>3505</v>
      </c>
      <c r="KW2" s="1054" t="s">
        <v>3551</v>
      </c>
      <c r="KX2" s="1054" t="s">
        <v>3552</v>
      </c>
    </row>
    <row r="3" spans="1:310">
      <c r="A3" s="1042" t="s">
        <v>335</v>
      </c>
      <c r="B3" s="1050">
        <v>662</v>
      </c>
      <c r="C3" s="1086" t="s">
        <v>461</v>
      </c>
      <c r="D3" s="1054" t="s">
        <v>1099</v>
      </c>
      <c r="E3" s="1054" t="s">
        <v>403</v>
      </c>
      <c r="F3" s="1054" t="s">
        <v>2179</v>
      </c>
      <c r="G3" s="1054" t="s">
        <v>511</v>
      </c>
      <c r="H3" s="1054" t="s">
        <v>1099</v>
      </c>
      <c r="I3" s="1054" t="s">
        <v>403</v>
      </c>
      <c r="J3" s="1054" t="s">
        <v>2179</v>
      </c>
      <c r="K3" s="1054" t="s">
        <v>465</v>
      </c>
      <c r="L3" s="1054" t="s">
        <v>1099</v>
      </c>
      <c r="M3" s="1054" t="s">
        <v>44</v>
      </c>
      <c r="N3" s="1054" t="s">
        <v>403</v>
      </c>
      <c r="O3" s="1054" t="s">
        <v>2179</v>
      </c>
      <c r="P3" s="1054" t="s">
        <v>1099</v>
      </c>
      <c r="Q3" s="1054" t="s">
        <v>403</v>
      </c>
      <c r="R3" s="1054" t="s">
        <v>2179</v>
      </c>
      <c r="S3" s="1054" t="s">
        <v>465</v>
      </c>
      <c r="T3" s="1054" t="s">
        <v>465</v>
      </c>
      <c r="U3" s="1054" t="s">
        <v>1099</v>
      </c>
      <c r="V3" s="1054" t="s">
        <v>403</v>
      </c>
      <c r="W3" s="1054" t="s">
        <v>2179</v>
      </c>
      <c r="X3" s="1054" t="s">
        <v>1099</v>
      </c>
      <c r="Y3" s="1054" t="s">
        <v>403</v>
      </c>
      <c r="Z3" s="1054" t="s">
        <v>2179</v>
      </c>
      <c r="AA3" s="1054" t="s">
        <v>465</v>
      </c>
      <c r="AB3" s="1054" t="s">
        <v>1099</v>
      </c>
      <c r="AC3" s="1054" t="s">
        <v>403</v>
      </c>
      <c r="AD3" s="1054" t="s">
        <v>2179</v>
      </c>
      <c r="AE3" s="1054" t="s">
        <v>465</v>
      </c>
      <c r="AF3" s="1054" t="s">
        <v>465</v>
      </c>
      <c r="AG3" s="1054" t="s">
        <v>465</v>
      </c>
      <c r="AH3" s="1054" t="s">
        <v>403</v>
      </c>
      <c r="AI3" s="1054" t="s">
        <v>403</v>
      </c>
      <c r="AJ3" s="1054" t="s">
        <v>2179</v>
      </c>
      <c r="AK3" s="1054" t="s">
        <v>2179</v>
      </c>
      <c r="AL3" s="1054" t="s">
        <v>1099</v>
      </c>
      <c r="AM3" s="1054" t="s">
        <v>403</v>
      </c>
      <c r="AN3" s="1054" t="s">
        <v>2179</v>
      </c>
      <c r="AO3" s="1054" t="s">
        <v>465</v>
      </c>
      <c r="AP3" s="1054" t="s">
        <v>1099</v>
      </c>
      <c r="AQ3" s="1054" t="s">
        <v>403</v>
      </c>
      <c r="AR3" s="1054" t="s">
        <v>2179</v>
      </c>
      <c r="AS3" s="1054" t="s">
        <v>465</v>
      </c>
      <c r="AT3" s="1054" t="s">
        <v>465</v>
      </c>
      <c r="AU3" s="1054" t="s">
        <v>465</v>
      </c>
      <c r="AV3" s="1054" t="s">
        <v>403</v>
      </c>
      <c r="AW3" s="1054" t="s">
        <v>403</v>
      </c>
      <c r="AX3" s="1054" t="s">
        <v>1099</v>
      </c>
      <c r="AY3" s="1054" t="s">
        <v>403</v>
      </c>
      <c r="AZ3" s="1054" t="s">
        <v>2179</v>
      </c>
      <c r="BA3" s="1054" t="s">
        <v>465</v>
      </c>
      <c r="BB3" s="1054" t="s">
        <v>1099</v>
      </c>
      <c r="BC3" s="1054" t="s">
        <v>403</v>
      </c>
      <c r="BD3" s="1054" t="s">
        <v>2179</v>
      </c>
      <c r="BE3" s="1054" t="s">
        <v>465</v>
      </c>
      <c r="BF3" s="1054" t="s">
        <v>1099</v>
      </c>
      <c r="BG3" s="1054" t="s">
        <v>403</v>
      </c>
      <c r="BH3" s="1054" t="s">
        <v>2179</v>
      </c>
      <c r="BI3" s="1054" t="s">
        <v>465</v>
      </c>
      <c r="BJ3" s="1054" t="s">
        <v>1099</v>
      </c>
      <c r="BK3" s="1054" t="s">
        <v>403</v>
      </c>
      <c r="BL3" s="1054" t="s">
        <v>2179</v>
      </c>
      <c r="BM3" s="1054" t="s">
        <v>465</v>
      </c>
      <c r="BN3" s="1054" t="s">
        <v>465</v>
      </c>
      <c r="BO3" s="1054" t="s">
        <v>465</v>
      </c>
      <c r="BP3" s="1054" t="s">
        <v>465</v>
      </c>
      <c r="BQ3" s="1054" t="s">
        <v>465</v>
      </c>
      <c r="BR3" s="1054" t="s">
        <v>403</v>
      </c>
      <c r="BS3" s="1054" t="s">
        <v>403</v>
      </c>
      <c r="BT3" s="1054" t="s">
        <v>403</v>
      </c>
      <c r="BU3" s="1054" t="s">
        <v>403</v>
      </c>
      <c r="BV3" s="1054" t="s">
        <v>2179</v>
      </c>
      <c r="BW3" s="1054" t="s">
        <v>2179</v>
      </c>
      <c r="BX3" s="1054" t="s">
        <v>2179</v>
      </c>
      <c r="BY3" s="1054" t="s">
        <v>2179</v>
      </c>
      <c r="BZ3" s="1054" t="s">
        <v>44</v>
      </c>
      <c r="CA3" s="1054" t="s">
        <v>44</v>
      </c>
      <c r="CB3" s="1054" t="s">
        <v>403</v>
      </c>
      <c r="CC3" s="1054" t="s">
        <v>403</v>
      </c>
      <c r="CD3" s="1054" t="s">
        <v>403</v>
      </c>
      <c r="CE3" s="1054" t="s">
        <v>403</v>
      </c>
      <c r="CF3" s="1054" t="s">
        <v>403</v>
      </c>
      <c r="CG3" s="1054" t="s">
        <v>191</v>
      </c>
      <c r="CH3" s="1054" t="s">
        <v>191</v>
      </c>
      <c r="CI3" s="1054" t="s">
        <v>44</v>
      </c>
      <c r="CJ3" s="1054" t="s">
        <v>403</v>
      </c>
      <c r="CK3" s="1054" t="s">
        <v>465</v>
      </c>
      <c r="CL3" s="1054" t="s">
        <v>465</v>
      </c>
      <c r="CM3" s="1054" t="s">
        <v>465</v>
      </c>
      <c r="CN3" s="1054" t="s">
        <v>191</v>
      </c>
      <c r="CO3" s="1054" t="s">
        <v>191</v>
      </c>
      <c r="CP3" s="1054" t="s">
        <v>808</v>
      </c>
      <c r="CQ3" s="1054" t="s">
        <v>403</v>
      </c>
      <c r="CR3" s="1054" t="s">
        <v>808</v>
      </c>
      <c r="CS3" s="1054" t="s">
        <v>403</v>
      </c>
      <c r="CT3" s="1054" t="s">
        <v>465</v>
      </c>
      <c r="CU3" s="1054" t="s">
        <v>1099</v>
      </c>
      <c r="CV3" s="1054" t="s">
        <v>1099</v>
      </c>
      <c r="CW3" s="1054" t="s">
        <v>465</v>
      </c>
      <c r="CX3" s="1054" t="s">
        <v>465</v>
      </c>
      <c r="CY3" s="1054" t="s">
        <v>465</v>
      </c>
      <c r="CZ3" s="1054" t="s">
        <v>465</v>
      </c>
      <c r="DA3" s="1054" t="s">
        <v>465</v>
      </c>
      <c r="DB3" s="1054" t="s">
        <v>465</v>
      </c>
      <c r="DC3" s="1054" t="s">
        <v>191</v>
      </c>
      <c r="DD3" s="1054" t="s">
        <v>191</v>
      </c>
      <c r="DE3" s="1054" t="s">
        <v>465</v>
      </c>
      <c r="DF3" s="1054" t="s">
        <v>465</v>
      </c>
      <c r="DG3" s="1054" t="s">
        <v>465</v>
      </c>
      <c r="DH3" s="1054" t="s">
        <v>465</v>
      </c>
      <c r="DI3" s="1054" t="s">
        <v>191</v>
      </c>
      <c r="DJ3" s="1054" t="s">
        <v>191</v>
      </c>
      <c r="DK3" s="1054" t="s">
        <v>191</v>
      </c>
      <c r="DL3" s="1054" t="s">
        <v>191</v>
      </c>
      <c r="DM3" s="1054" t="s">
        <v>191</v>
      </c>
      <c r="DN3" s="1054" t="s">
        <v>465</v>
      </c>
      <c r="DO3" s="1054" t="s">
        <v>465</v>
      </c>
      <c r="DP3" s="1054" t="s">
        <v>465</v>
      </c>
      <c r="DQ3" s="1054" t="s">
        <v>465</v>
      </c>
      <c r="DR3" s="1054" t="s">
        <v>336</v>
      </c>
      <c r="DS3" s="1054" t="s">
        <v>465</v>
      </c>
      <c r="DT3" s="1054" t="s">
        <v>465</v>
      </c>
      <c r="DU3" s="1054" t="s">
        <v>336</v>
      </c>
      <c r="DV3" s="1054" t="s">
        <v>336</v>
      </c>
      <c r="DW3" s="1054" t="s">
        <v>336</v>
      </c>
      <c r="DX3" s="1054" t="s">
        <v>336</v>
      </c>
      <c r="DY3" s="1054" t="s">
        <v>336</v>
      </c>
      <c r="DZ3" s="1054" t="s">
        <v>336</v>
      </c>
      <c r="EA3" s="1054" t="s">
        <v>336</v>
      </c>
      <c r="EB3" s="1054" t="s">
        <v>191</v>
      </c>
      <c r="EC3" s="1054" t="s">
        <v>191</v>
      </c>
      <c r="ED3" s="1054" t="s">
        <v>434</v>
      </c>
      <c r="EE3" s="1054" t="s">
        <v>465</v>
      </c>
      <c r="EF3" s="1054" t="s">
        <v>465</v>
      </c>
      <c r="EG3" s="1054" t="s">
        <v>465</v>
      </c>
      <c r="EH3" s="1054" t="s">
        <v>465</v>
      </c>
      <c r="EI3" s="1054" t="s">
        <v>336</v>
      </c>
      <c r="EJ3" s="1054" t="s">
        <v>336</v>
      </c>
      <c r="EK3" s="1054" t="s">
        <v>336</v>
      </c>
      <c r="EL3" s="1054" t="s">
        <v>336</v>
      </c>
      <c r="EM3" s="1054" t="s">
        <v>336</v>
      </c>
      <c r="EN3" s="1054" t="s">
        <v>336</v>
      </c>
      <c r="EO3" s="1054" t="s">
        <v>336</v>
      </c>
      <c r="EP3" s="1054" t="s">
        <v>336</v>
      </c>
      <c r="EQ3" s="1054" t="s">
        <v>336</v>
      </c>
      <c r="ER3" s="1054" t="s">
        <v>336</v>
      </c>
      <c r="ES3" s="1054" t="s">
        <v>336</v>
      </c>
      <c r="ET3" s="1054" t="s">
        <v>465</v>
      </c>
      <c r="EU3" s="1054" t="s">
        <v>465</v>
      </c>
      <c r="EV3" s="1054" t="s">
        <v>465</v>
      </c>
      <c r="EW3" s="1054" t="s">
        <v>465</v>
      </c>
      <c r="EX3" s="1054" t="s">
        <v>465</v>
      </c>
      <c r="EY3" s="1054" t="s">
        <v>465</v>
      </c>
      <c r="EZ3" s="1054" t="s">
        <v>465</v>
      </c>
      <c r="FA3" s="1054" t="s">
        <v>465</v>
      </c>
      <c r="FB3" s="1054" t="s">
        <v>465</v>
      </c>
      <c r="FC3" s="1054" t="s">
        <v>465</v>
      </c>
      <c r="FD3" s="1054" t="s">
        <v>465</v>
      </c>
      <c r="FE3" s="1054" t="s">
        <v>465</v>
      </c>
      <c r="FF3" s="1054" t="s">
        <v>403</v>
      </c>
      <c r="FG3" s="1054" t="s">
        <v>403</v>
      </c>
      <c r="FH3" s="1054" t="s">
        <v>403</v>
      </c>
      <c r="FI3" s="1054" t="s">
        <v>403</v>
      </c>
      <c r="FJ3" s="1054" t="s">
        <v>403</v>
      </c>
      <c r="FK3" s="1054" t="s">
        <v>403</v>
      </c>
      <c r="FL3" s="1054" t="s">
        <v>403</v>
      </c>
      <c r="FM3" s="1054" t="s">
        <v>403</v>
      </c>
      <c r="FN3" s="1054" t="s">
        <v>403</v>
      </c>
      <c r="FO3" s="1054" t="s">
        <v>403</v>
      </c>
      <c r="FP3" s="1054" t="s">
        <v>2179</v>
      </c>
      <c r="FQ3" s="1054" t="s">
        <v>2179</v>
      </c>
      <c r="FR3" s="1054" t="s">
        <v>2179</v>
      </c>
      <c r="FS3" s="1054" t="s">
        <v>2179</v>
      </c>
      <c r="FT3" s="1054" t="s">
        <v>2179</v>
      </c>
      <c r="FU3" s="1054" t="s">
        <v>2179</v>
      </c>
      <c r="FV3" s="1054" t="s">
        <v>2179</v>
      </c>
      <c r="FW3" s="1054" t="s">
        <v>2179</v>
      </c>
      <c r="FX3" s="1054" t="s">
        <v>2179</v>
      </c>
      <c r="FY3" s="1054" t="s">
        <v>2179</v>
      </c>
      <c r="FZ3" s="1054" t="s">
        <v>1099</v>
      </c>
      <c r="GA3" s="1054" t="s">
        <v>1099</v>
      </c>
      <c r="GB3" s="1054" t="s">
        <v>1099</v>
      </c>
      <c r="GC3" s="1054" t="s">
        <v>1099</v>
      </c>
      <c r="GD3" s="1054" t="s">
        <v>1099</v>
      </c>
      <c r="GE3" s="1054" t="s">
        <v>1099</v>
      </c>
      <c r="GF3" s="1054" t="s">
        <v>1099</v>
      </c>
      <c r="GG3" s="1054" t="s">
        <v>1099</v>
      </c>
      <c r="GH3" s="1054" t="s">
        <v>1099</v>
      </c>
      <c r="GI3" s="1054" t="s">
        <v>1099</v>
      </c>
      <c r="GJ3" s="1054" t="s">
        <v>336</v>
      </c>
      <c r="GK3" s="1054" t="s">
        <v>336</v>
      </c>
      <c r="GL3" s="1054" t="s">
        <v>336</v>
      </c>
      <c r="GM3" s="1054" t="s">
        <v>336</v>
      </c>
      <c r="GN3" s="1054" t="s">
        <v>336</v>
      </c>
      <c r="GO3" s="1054" t="s">
        <v>336</v>
      </c>
      <c r="GP3" s="1054" t="s">
        <v>336</v>
      </c>
      <c r="GQ3" s="1054" t="s">
        <v>336</v>
      </c>
      <c r="GR3" s="1054" t="s">
        <v>336</v>
      </c>
      <c r="GS3" s="1054" t="s">
        <v>336</v>
      </c>
      <c r="GT3" s="1054" t="s">
        <v>191</v>
      </c>
      <c r="GU3" s="1054" t="s">
        <v>191</v>
      </c>
      <c r="GV3" s="1054" t="s">
        <v>434</v>
      </c>
      <c r="GW3" s="1054" t="s">
        <v>434</v>
      </c>
      <c r="GX3" s="1054" t="s">
        <v>336</v>
      </c>
      <c r="GY3" s="1054" t="s">
        <v>336</v>
      </c>
      <c r="GZ3" s="1054" t="s">
        <v>336</v>
      </c>
      <c r="HA3" s="1054" t="s">
        <v>336</v>
      </c>
      <c r="HB3" s="1054" t="s">
        <v>465</v>
      </c>
      <c r="HC3" s="1054" t="s">
        <v>465</v>
      </c>
      <c r="HD3" s="1054" t="s">
        <v>465</v>
      </c>
      <c r="HE3" s="1054" t="s">
        <v>465</v>
      </c>
      <c r="HF3" s="1054" t="s">
        <v>465</v>
      </c>
      <c r="HG3" s="1054" t="s">
        <v>465</v>
      </c>
      <c r="HH3" s="1054" t="s">
        <v>465</v>
      </c>
      <c r="HI3" s="1054" t="s">
        <v>465</v>
      </c>
      <c r="HJ3" s="1054" t="s">
        <v>465</v>
      </c>
      <c r="HK3" s="1054" t="s">
        <v>336</v>
      </c>
      <c r="HL3" s="1054" t="s">
        <v>336</v>
      </c>
      <c r="HM3" s="1054" t="s">
        <v>336</v>
      </c>
      <c r="HN3" s="1054" t="s">
        <v>336</v>
      </c>
      <c r="HO3" s="1054" t="s">
        <v>336</v>
      </c>
      <c r="HP3" s="1054" t="s">
        <v>336</v>
      </c>
      <c r="HQ3" s="1054" t="s">
        <v>336</v>
      </c>
      <c r="HR3" s="1054" t="s">
        <v>336</v>
      </c>
      <c r="HS3" s="1054" t="s">
        <v>336</v>
      </c>
      <c r="HT3" s="1054" t="s">
        <v>336</v>
      </c>
      <c r="HU3" s="1054" t="s">
        <v>336</v>
      </c>
      <c r="HV3" s="1054" t="s">
        <v>336</v>
      </c>
      <c r="HW3" s="1054" t="s">
        <v>336</v>
      </c>
      <c r="HX3" s="1054" t="s">
        <v>336</v>
      </c>
      <c r="HY3" s="1054" t="s">
        <v>336</v>
      </c>
      <c r="HZ3" s="1054" t="s">
        <v>336</v>
      </c>
      <c r="IA3" s="1054" t="s">
        <v>336</v>
      </c>
      <c r="IB3" s="1054" t="s">
        <v>336</v>
      </c>
      <c r="IC3" s="1054" t="s">
        <v>336</v>
      </c>
      <c r="ID3" s="1054" t="s">
        <v>336</v>
      </c>
      <c r="IE3" s="1054" t="s">
        <v>336</v>
      </c>
      <c r="IF3" s="1054" t="s">
        <v>336</v>
      </c>
      <c r="IG3" s="1054" t="s">
        <v>336</v>
      </c>
      <c r="IH3" s="1054" t="s">
        <v>336</v>
      </c>
      <c r="II3" s="1054" t="s">
        <v>191</v>
      </c>
      <c r="IJ3" s="1054" t="s">
        <v>191</v>
      </c>
      <c r="IK3" s="1054" t="s">
        <v>434</v>
      </c>
      <c r="IL3" s="1054" t="s">
        <v>434</v>
      </c>
      <c r="IM3" s="1054" t="s">
        <v>336</v>
      </c>
      <c r="IN3" s="1054" t="s">
        <v>431</v>
      </c>
      <c r="IO3" s="1054" t="s">
        <v>1518</v>
      </c>
      <c r="IP3" s="1054" t="s">
        <v>1510</v>
      </c>
      <c r="IQ3" s="1054" t="s">
        <v>1521</v>
      </c>
      <c r="IR3" s="1054" t="s">
        <v>432</v>
      </c>
      <c r="IS3" s="1054" t="s">
        <v>1512</v>
      </c>
      <c r="IT3" s="1054" t="s">
        <v>191</v>
      </c>
      <c r="IU3" s="1054" t="s">
        <v>433</v>
      </c>
      <c r="IV3" s="1054" t="s">
        <v>434</v>
      </c>
      <c r="IW3" s="1054" t="s">
        <v>1513</v>
      </c>
      <c r="IX3" s="1054" t="s">
        <v>435</v>
      </c>
      <c r="IY3" s="1054" t="s">
        <v>1675</v>
      </c>
      <c r="IZ3" s="1054" t="s">
        <v>1514</v>
      </c>
      <c r="JA3" s="1054" t="s">
        <v>1515</v>
      </c>
      <c r="JB3" s="1054" t="s">
        <v>1516</v>
      </c>
      <c r="JC3" s="1054" t="s">
        <v>133</v>
      </c>
      <c r="JD3" s="1054" t="s">
        <v>437</v>
      </c>
      <c r="JE3" s="1054" t="s">
        <v>1517</v>
      </c>
      <c r="JF3" s="1054" t="s">
        <v>392</v>
      </c>
      <c r="JG3" s="1054" t="s">
        <v>511</v>
      </c>
      <c r="JH3" s="1054" t="s">
        <v>430</v>
      </c>
      <c r="JI3" s="1054" t="s">
        <v>504</v>
      </c>
      <c r="JJ3" s="1054" t="s">
        <v>440</v>
      </c>
      <c r="JK3" s="1054" t="s">
        <v>438</v>
      </c>
      <c r="JL3" s="1054" t="s">
        <v>403</v>
      </c>
      <c r="JM3" s="1054" t="s">
        <v>439</v>
      </c>
      <c r="JN3" s="1054" t="s">
        <v>1511</v>
      </c>
      <c r="JO3" s="1054" t="s">
        <v>1099</v>
      </c>
      <c r="JP3" s="1054" t="s">
        <v>436</v>
      </c>
      <c r="JQ3" s="1054" t="s">
        <v>808</v>
      </c>
      <c r="JR3" s="1054" t="s">
        <v>1519</v>
      </c>
      <c r="JS3" s="1054" t="s">
        <v>1520</v>
      </c>
      <c r="JT3" s="1054" t="s">
        <v>465</v>
      </c>
      <c r="JU3" s="1054" t="s">
        <v>465</v>
      </c>
      <c r="JV3" s="1054" t="s">
        <v>465</v>
      </c>
      <c r="JW3" s="1054" t="s">
        <v>465</v>
      </c>
      <c r="JX3" s="1054" t="s">
        <v>465</v>
      </c>
      <c r="JY3" s="1054" t="s">
        <v>336</v>
      </c>
      <c r="JZ3" s="1054" t="s">
        <v>465</v>
      </c>
      <c r="KA3" s="1054" t="s">
        <v>191</v>
      </c>
      <c r="KB3" s="1054" t="s">
        <v>465</v>
      </c>
      <c r="KC3" s="1054" t="s">
        <v>465</v>
      </c>
      <c r="KD3" s="1054" t="s">
        <v>465</v>
      </c>
      <c r="KE3" s="1054" t="s">
        <v>465</v>
      </c>
      <c r="KG3" s="1054" t="s">
        <v>1099</v>
      </c>
      <c r="KH3" s="1054" t="s">
        <v>1099</v>
      </c>
      <c r="KI3" s="1054" t="s">
        <v>403</v>
      </c>
      <c r="KJ3" s="1054" t="s">
        <v>403</v>
      </c>
      <c r="KK3" s="1054" t="s">
        <v>2179</v>
      </c>
      <c r="KL3" s="1054" t="s">
        <v>2179</v>
      </c>
      <c r="KM3" s="1054" t="s">
        <v>191</v>
      </c>
      <c r="KN3" s="1054" t="s">
        <v>191</v>
      </c>
      <c r="KO3" s="1054" t="s">
        <v>465</v>
      </c>
      <c r="KP3" s="1054" t="s">
        <v>1099</v>
      </c>
      <c r="KQ3" s="1054" t="s">
        <v>403</v>
      </c>
      <c r="KR3" s="1054" t="s">
        <v>2179</v>
      </c>
      <c r="KS3" s="1054" t="s">
        <v>403</v>
      </c>
      <c r="KT3" s="1054" t="s">
        <v>403</v>
      </c>
      <c r="KU3" s="1054" t="s">
        <v>336</v>
      </c>
      <c r="KV3" s="1054" t="s">
        <v>336</v>
      </c>
      <c r="KW3" s="1054" t="s">
        <v>336</v>
      </c>
      <c r="KX3" s="1054" t="s">
        <v>336</v>
      </c>
    </row>
    <row r="4" spans="1:310">
      <c r="A4" s="1042" t="s">
        <v>475</v>
      </c>
      <c r="B4" s="1050">
        <v>493</v>
      </c>
      <c r="C4" s="1086" t="s">
        <v>476</v>
      </c>
      <c r="D4" s="1054">
        <v>0</v>
      </c>
      <c r="E4" s="1054">
        <v>0</v>
      </c>
      <c r="F4" s="1054">
        <v>0</v>
      </c>
      <c r="G4" s="1054">
        <v>0</v>
      </c>
      <c r="H4" s="1054">
        <v>0</v>
      </c>
      <c r="I4" s="1054">
        <v>0</v>
      </c>
      <c r="J4" s="1054">
        <v>0</v>
      </c>
      <c r="K4" s="1054">
        <v>0</v>
      </c>
      <c r="L4" s="1054">
        <v>0</v>
      </c>
      <c r="M4" s="1054">
        <v>0</v>
      </c>
      <c r="N4" s="1054">
        <v>0</v>
      </c>
      <c r="O4" s="1054">
        <v>0</v>
      </c>
      <c r="P4" s="1054">
        <v>0</v>
      </c>
      <c r="Q4" s="1054">
        <v>0</v>
      </c>
      <c r="R4" s="1054">
        <v>0</v>
      </c>
      <c r="S4" s="1054">
        <v>0</v>
      </c>
      <c r="T4" s="1054">
        <v>0</v>
      </c>
      <c r="U4" s="1054">
        <v>0</v>
      </c>
      <c r="V4" s="1054">
        <v>0</v>
      </c>
      <c r="W4" s="1054">
        <v>0</v>
      </c>
      <c r="X4" s="1054">
        <v>0</v>
      </c>
      <c r="Y4" s="1054">
        <v>0</v>
      </c>
      <c r="Z4" s="1054">
        <v>0</v>
      </c>
      <c r="AA4" s="1054">
        <v>0</v>
      </c>
      <c r="AB4" s="1054">
        <v>0</v>
      </c>
      <c r="AC4" s="1054">
        <v>0</v>
      </c>
      <c r="AD4" s="1054">
        <v>0</v>
      </c>
      <c r="AE4" s="1054">
        <v>0</v>
      </c>
      <c r="AF4" s="1054">
        <v>0</v>
      </c>
      <c r="AG4" s="1054">
        <v>0</v>
      </c>
      <c r="AH4" s="1054">
        <v>0</v>
      </c>
      <c r="AI4" s="1054">
        <v>0</v>
      </c>
      <c r="AJ4" s="1054">
        <v>0</v>
      </c>
      <c r="AK4" s="1054">
        <v>0</v>
      </c>
      <c r="AL4" s="1054">
        <v>0</v>
      </c>
      <c r="AM4" s="1054">
        <v>0</v>
      </c>
      <c r="AN4" s="1054">
        <v>0</v>
      </c>
      <c r="AO4" s="1054">
        <v>0</v>
      </c>
      <c r="AP4" s="1054">
        <v>0</v>
      </c>
      <c r="AQ4" s="1054">
        <v>0</v>
      </c>
      <c r="AR4" s="1054">
        <v>0</v>
      </c>
      <c r="AS4" s="1054">
        <v>0</v>
      </c>
      <c r="AT4" s="1054">
        <v>0</v>
      </c>
      <c r="AU4" s="1054">
        <v>0</v>
      </c>
      <c r="AV4" s="1054">
        <v>0</v>
      </c>
      <c r="AW4" s="1054">
        <v>0</v>
      </c>
      <c r="AX4" s="1054">
        <v>1</v>
      </c>
      <c r="AY4" s="1054">
        <v>1</v>
      </c>
      <c r="AZ4" s="1054">
        <v>1</v>
      </c>
      <c r="BA4" s="1054">
        <v>1</v>
      </c>
      <c r="BB4" s="1054">
        <v>1</v>
      </c>
      <c r="BC4" s="1054">
        <v>1</v>
      </c>
      <c r="BD4" s="1054">
        <v>1</v>
      </c>
      <c r="BE4" s="1054">
        <v>1</v>
      </c>
      <c r="BF4" s="1054">
        <v>1</v>
      </c>
      <c r="BG4" s="1054">
        <v>1</v>
      </c>
      <c r="BH4" s="1054">
        <v>1</v>
      </c>
      <c r="BI4" s="1054">
        <v>1</v>
      </c>
      <c r="BJ4" s="1054">
        <v>1</v>
      </c>
      <c r="BK4" s="1054">
        <v>1</v>
      </c>
      <c r="BL4" s="1054">
        <v>1</v>
      </c>
      <c r="BM4" s="1054">
        <v>1</v>
      </c>
      <c r="BN4" s="1054">
        <v>1</v>
      </c>
      <c r="BO4" s="1054">
        <v>1</v>
      </c>
      <c r="BP4" s="1054">
        <v>1</v>
      </c>
      <c r="BQ4" s="1054">
        <v>1</v>
      </c>
      <c r="BR4" s="1054">
        <v>1</v>
      </c>
      <c r="BS4" s="1054">
        <v>1</v>
      </c>
      <c r="BT4" s="1054">
        <v>1</v>
      </c>
      <c r="BU4" s="1054">
        <v>1</v>
      </c>
      <c r="BV4" s="1054">
        <v>1</v>
      </c>
      <c r="BW4" s="1054">
        <v>1</v>
      </c>
      <c r="BX4" s="1054">
        <v>1</v>
      </c>
      <c r="BY4" s="1054">
        <v>1</v>
      </c>
      <c r="BZ4" s="1054">
        <v>0</v>
      </c>
      <c r="CA4" s="1054">
        <v>0</v>
      </c>
      <c r="CB4" s="1054">
        <v>0</v>
      </c>
      <c r="CC4" s="1054">
        <v>0</v>
      </c>
      <c r="CD4" s="1054">
        <v>0</v>
      </c>
      <c r="CE4" s="1054">
        <v>0</v>
      </c>
      <c r="CF4" s="1054">
        <v>0</v>
      </c>
      <c r="CG4" s="1054">
        <v>1</v>
      </c>
      <c r="CH4" s="1054">
        <v>1</v>
      </c>
      <c r="CI4" s="1054">
        <v>1</v>
      </c>
      <c r="CJ4" s="1054">
        <v>1</v>
      </c>
      <c r="CK4" s="1054">
        <v>0</v>
      </c>
      <c r="CL4" s="1054">
        <v>0</v>
      </c>
      <c r="CM4" s="1054">
        <v>0</v>
      </c>
      <c r="CN4" s="1054">
        <v>1</v>
      </c>
      <c r="CO4" s="1054">
        <v>1</v>
      </c>
      <c r="CP4" s="1054">
        <v>1</v>
      </c>
      <c r="CQ4" s="1054">
        <v>1</v>
      </c>
      <c r="CR4" s="1054">
        <v>1</v>
      </c>
      <c r="CS4" s="1054">
        <v>1</v>
      </c>
      <c r="CT4" s="1054">
        <v>1</v>
      </c>
      <c r="CU4" s="1054">
        <v>1</v>
      </c>
      <c r="CV4" s="1054">
        <v>1</v>
      </c>
      <c r="CW4" s="1054">
        <v>1</v>
      </c>
      <c r="CX4" s="1054">
        <v>1</v>
      </c>
      <c r="CY4" s="1054">
        <v>1</v>
      </c>
      <c r="CZ4" s="1054">
        <v>1</v>
      </c>
      <c r="DA4" s="1054">
        <v>0</v>
      </c>
      <c r="DB4" s="1054">
        <v>0</v>
      </c>
      <c r="DC4" s="1054">
        <v>0</v>
      </c>
      <c r="DD4" s="1054">
        <v>0</v>
      </c>
      <c r="DE4" s="1054">
        <v>0</v>
      </c>
      <c r="DF4" s="1054">
        <v>0</v>
      </c>
      <c r="DG4" s="1054">
        <v>0</v>
      </c>
      <c r="DH4" s="1054">
        <v>0</v>
      </c>
      <c r="DI4" s="1054">
        <v>0</v>
      </c>
      <c r="DJ4" s="1054">
        <v>0</v>
      </c>
      <c r="DK4" s="1054">
        <v>0</v>
      </c>
      <c r="DL4" s="1054">
        <v>0</v>
      </c>
      <c r="DM4" s="1054">
        <v>0</v>
      </c>
      <c r="DN4" s="1054">
        <v>1</v>
      </c>
      <c r="DO4" s="1054">
        <v>1</v>
      </c>
      <c r="DP4" s="1054">
        <v>1</v>
      </c>
      <c r="DQ4" s="1054">
        <v>1</v>
      </c>
      <c r="DR4" s="1054">
        <v>1</v>
      </c>
      <c r="DS4" s="1054">
        <v>1</v>
      </c>
      <c r="DT4" s="1054">
        <v>1</v>
      </c>
      <c r="DU4" s="1054">
        <v>1</v>
      </c>
      <c r="DV4" s="1054">
        <v>1</v>
      </c>
      <c r="DW4" s="1054">
        <v>1</v>
      </c>
      <c r="DX4" s="1054">
        <v>1</v>
      </c>
      <c r="DY4" s="1054">
        <v>1</v>
      </c>
      <c r="DZ4" s="1054">
        <v>1</v>
      </c>
      <c r="EA4" s="1054">
        <v>1</v>
      </c>
      <c r="EB4" s="1054">
        <v>1</v>
      </c>
      <c r="EC4" s="1054">
        <v>1</v>
      </c>
      <c r="ED4" s="1054">
        <v>1</v>
      </c>
      <c r="EE4" s="1054">
        <v>1</v>
      </c>
      <c r="EF4" s="1054">
        <v>1</v>
      </c>
      <c r="EG4" s="1054">
        <v>1</v>
      </c>
      <c r="EH4" s="1054">
        <v>1</v>
      </c>
      <c r="EI4" s="1054">
        <v>1</v>
      </c>
      <c r="EJ4" s="1054">
        <v>1</v>
      </c>
      <c r="EK4" s="1054">
        <v>1</v>
      </c>
      <c r="EL4" s="1054">
        <v>1</v>
      </c>
      <c r="EM4" s="1054">
        <v>1</v>
      </c>
      <c r="EN4" s="1054">
        <v>1</v>
      </c>
      <c r="EO4" s="1054">
        <v>1</v>
      </c>
      <c r="EP4" s="1054">
        <v>1</v>
      </c>
      <c r="EQ4" s="1054">
        <v>1</v>
      </c>
      <c r="ER4" s="1054">
        <v>1</v>
      </c>
      <c r="ES4" s="1054">
        <v>1</v>
      </c>
      <c r="ET4" s="1054">
        <v>1</v>
      </c>
      <c r="EU4" s="1054">
        <v>1</v>
      </c>
      <c r="EV4" s="1054">
        <v>1</v>
      </c>
      <c r="EW4" s="1054">
        <v>1</v>
      </c>
      <c r="EX4" s="1054">
        <v>1</v>
      </c>
      <c r="EY4" s="1054">
        <v>1</v>
      </c>
      <c r="EZ4" s="1054">
        <v>1</v>
      </c>
      <c r="FA4" s="1054">
        <v>1</v>
      </c>
      <c r="FB4" s="1054">
        <v>1</v>
      </c>
      <c r="FC4" s="1054">
        <v>1</v>
      </c>
      <c r="FD4" s="1054">
        <v>1</v>
      </c>
      <c r="FE4" s="1054">
        <v>1</v>
      </c>
      <c r="FF4" s="1054">
        <v>1</v>
      </c>
      <c r="FG4" s="1054">
        <v>1</v>
      </c>
      <c r="FH4" s="1054">
        <v>1</v>
      </c>
      <c r="FI4" s="1054">
        <v>1</v>
      </c>
      <c r="FJ4" s="1054">
        <v>1</v>
      </c>
      <c r="FK4" s="1054">
        <v>1</v>
      </c>
      <c r="FL4" s="1054">
        <v>1</v>
      </c>
      <c r="FM4" s="1054">
        <v>1</v>
      </c>
      <c r="FN4" s="1054">
        <v>1</v>
      </c>
      <c r="FO4" s="1054">
        <v>1</v>
      </c>
      <c r="FP4" s="1054">
        <v>1</v>
      </c>
      <c r="FQ4" s="1054">
        <v>1</v>
      </c>
      <c r="FR4" s="1054">
        <v>1</v>
      </c>
      <c r="FS4" s="1054">
        <v>1</v>
      </c>
      <c r="FT4" s="1054">
        <v>1</v>
      </c>
      <c r="FU4" s="1054">
        <v>1</v>
      </c>
      <c r="FV4" s="1054">
        <v>1</v>
      </c>
      <c r="FW4" s="1054">
        <v>1</v>
      </c>
      <c r="FX4" s="1054">
        <v>1</v>
      </c>
      <c r="FY4" s="1054">
        <v>1</v>
      </c>
      <c r="FZ4" s="1054">
        <v>1</v>
      </c>
      <c r="GA4" s="1054">
        <v>1</v>
      </c>
      <c r="GB4" s="1054">
        <v>1</v>
      </c>
      <c r="GC4" s="1054">
        <v>1</v>
      </c>
      <c r="GD4" s="1054">
        <v>1</v>
      </c>
      <c r="GE4" s="1054">
        <v>1</v>
      </c>
      <c r="GF4" s="1054">
        <v>1</v>
      </c>
      <c r="GG4" s="1054">
        <v>1</v>
      </c>
      <c r="GH4" s="1054">
        <v>1</v>
      </c>
      <c r="GI4" s="1054">
        <v>1</v>
      </c>
      <c r="GJ4" s="1054">
        <v>1</v>
      </c>
      <c r="GK4" s="1054">
        <v>1</v>
      </c>
      <c r="GL4" s="1054">
        <v>1</v>
      </c>
      <c r="GM4" s="1054">
        <v>1</v>
      </c>
      <c r="GN4" s="1054">
        <v>1</v>
      </c>
      <c r="GO4" s="1054">
        <v>1</v>
      </c>
      <c r="GP4" s="1054">
        <v>1</v>
      </c>
      <c r="GQ4" s="1054">
        <v>1</v>
      </c>
      <c r="GR4" s="1054">
        <v>1</v>
      </c>
      <c r="GS4" s="1054">
        <v>1</v>
      </c>
      <c r="GT4" s="1054">
        <v>1</v>
      </c>
      <c r="GU4" s="1054">
        <v>1</v>
      </c>
      <c r="GV4" s="1054">
        <v>1</v>
      </c>
      <c r="GW4" s="1054">
        <v>1</v>
      </c>
      <c r="GX4" s="1054">
        <v>1</v>
      </c>
      <c r="GY4" s="1054">
        <v>1</v>
      </c>
      <c r="GZ4" s="1054">
        <v>1</v>
      </c>
      <c r="HA4" s="1054">
        <v>1</v>
      </c>
      <c r="HB4" s="1054">
        <v>1</v>
      </c>
      <c r="HC4" s="1054">
        <v>1</v>
      </c>
      <c r="HD4" s="1054">
        <v>1</v>
      </c>
      <c r="HE4" s="1054">
        <v>1</v>
      </c>
      <c r="HF4" s="1054">
        <v>1</v>
      </c>
      <c r="HG4" s="1054">
        <v>1</v>
      </c>
      <c r="HH4" s="1054">
        <v>1</v>
      </c>
      <c r="HI4" s="1054">
        <v>1</v>
      </c>
      <c r="HJ4" s="1054">
        <v>1</v>
      </c>
      <c r="HK4" s="1054">
        <v>0</v>
      </c>
      <c r="HL4" s="1054">
        <v>0</v>
      </c>
      <c r="HM4" s="1054">
        <v>0</v>
      </c>
      <c r="HN4" s="1054">
        <v>0</v>
      </c>
      <c r="HO4" s="1054">
        <v>0</v>
      </c>
      <c r="HP4" s="1054">
        <v>0</v>
      </c>
      <c r="HQ4" s="1054">
        <v>0</v>
      </c>
      <c r="HR4" s="1054">
        <v>0</v>
      </c>
      <c r="HS4" s="1054">
        <v>0</v>
      </c>
      <c r="HT4" s="1054">
        <v>0</v>
      </c>
      <c r="HU4" s="1054">
        <v>0</v>
      </c>
      <c r="HV4" s="1054">
        <v>0</v>
      </c>
      <c r="HW4" s="1054">
        <v>0</v>
      </c>
      <c r="HX4" s="1054">
        <v>0</v>
      </c>
      <c r="HY4" s="1054">
        <v>0</v>
      </c>
      <c r="HZ4" s="1054">
        <v>0</v>
      </c>
      <c r="IA4" s="1054">
        <v>0</v>
      </c>
      <c r="IB4" s="1054">
        <v>0</v>
      </c>
      <c r="IC4" s="1054">
        <v>0</v>
      </c>
      <c r="ID4" s="1054">
        <v>0</v>
      </c>
      <c r="IE4" s="1054">
        <v>0</v>
      </c>
      <c r="IF4" s="1054">
        <v>0</v>
      </c>
      <c r="IG4" s="1054">
        <v>0</v>
      </c>
      <c r="IH4" s="1054">
        <v>0</v>
      </c>
      <c r="II4" s="1054">
        <v>0</v>
      </c>
      <c r="IJ4" s="1054">
        <v>0</v>
      </c>
      <c r="IK4" s="1054">
        <v>0</v>
      </c>
      <c r="IL4" s="1054">
        <v>0</v>
      </c>
      <c r="IM4" s="1054">
        <v>0</v>
      </c>
      <c r="IN4" s="1054">
        <v>0</v>
      </c>
      <c r="IO4" s="1054">
        <v>0</v>
      </c>
      <c r="IP4" s="1054">
        <v>0</v>
      </c>
      <c r="IQ4" s="1054">
        <v>0</v>
      </c>
      <c r="IR4" s="1054">
        <v>0</v>
      </c>
      <c r="IS4" s="1054">
        <v>0</v>
      </c>
      <c r="IT4" s="1054">
        <v>0</v>
      </c>
      <c r="IU4" s="1054">
        <v>0</v>
      </c>
      <c r="IV4" s="1054">
        <v>0</v>
      </c>
      <c r="IW4" s="1054">
        <v>0</v>
      </c>
      <c r="IX4" s="1054">
        <v>0</v>
      </c>
      <c r="IY4" s="1054">
        <v>0</v>
      </c>
      <c r="IZ4" s="1054">
        <v>0</v>
      </c>
      <c r="JA4" s="1054">
        <v>0</v>
      </c>
      <c r="JB4" s="1054">
        <v>0</v>
      </c>
      <c r="JC4" s="1054">
        <v>0</v>
      </c>
      <c r="JD4" s="1054">
        <v>0</v>
      </c>
      <c r="JE4" s="1054">
        <v>0</v>
      </c>
      <c r="JF4" s="1054">
        <v>0</v>
      </c>
      <c r="JG4" s="1054">
        <v>0</v>
      </c>
      <c r="JH4" s="1054">
        <v>0</v>
      </c>
      <c r="JI4" s="1054">
        <v>0</v>
      </c>
      <c r="JJ4" s="1054">
        <v>0</v>
      </c>
      <c r="JK4" s="1054">
        <v>0</v>
      </c>
      <c r="JL4" s="1054">
        <v>0</v>
      </c>
      <c r="JM4" s="1054">
        <v>0</v>
      </c>
      <c r="JN4" s="1054">
        <v>0</v>
      </c>
      <c r="JO4" s="1054">
        <v>0</v>
      </c>
      <c r="JP4" s="1054">
        <v>0</v>
      </c>
      <c r="JQ4" s="1054">
        <v>0</v>
      </c>
      <c r="JR4" s="1054">
        <v>0</v>
      </c>
      <c r="JS4" s="1054">
        <v>0</v>
      </c>
      <c r="JT4" s="1054">
        <v>0</v>
      </c>
      <c r="JU4" s="1054">
        <v>0</v>
      </c>
      <c r="JV4" s="1054">
        <v>0</v>
      </c>
      <c r="JW4" s="1054">
        <v>0</v>
      </c>
      <c r="JX4" s="1054">
        <v>0</v>
      </c>
      <c r="JY4" s="1054">
        <v>0</v>
      </c>
      <c r="JZ4" s="1054">
        <v>0</v>
      </c>
      <c r="KA4" s="1054">
        <v>1</v>
      </c>
      <c r="KB4" s="1054">
        <v>0</v>
      </c>
      <c r="KC4" s="1054">
        <v>0</v>
      </c>
      <c r="KD4" s="1054">
        <v>0</v>
      </c>
      <c r="KE4" s="1054">
        <v>0</v>
      </c>
      <c r="KG4" s="1054">
        <v>0</v>
      </c>
      <c r="KH4" s="1054">
        <v>0</v>
      </c>
      <c r="KI4" s="1054">
        <v>0</v>
      </c>
      <c r="KJ4" s="1054">
        <v>0</v>
      </c>
      <c r="KK4" s="1054">
        <v>0</v>
      </c>
      <c r="KL4" s="1054">
        <v>0</v>
      </c>
      <c r="KM4" s="1054">
        <v>0</v>
      </c>
      <c r="KN4" s="1054">
        <v>0</v>
      </c>
      <c r="KO4" s="1054">
        <v>0</v>
      </c>
      <c r="KP4" s="1054">
        <v>0</v>
      </c>
      <c r="KQ4" s="1054">
        <v>0</v>
      </c>
      <c r="KR4" s="1054">
        <v>0</v>
      </c>
      <c r="KS4" s="1054">
        <v>1</v>
      </c>
      <c r="KT4" s="1054">
        <v>1</v>
      </c>
      <c r="KU4" s="1054">
        <v>1</v>
      </c>
      <c r="KV4" s="1054">
        <v>1</v>
      </c>
      <c r="KW4" s="1054">
        <v>0</v>
      </c>
      <c r="KX4" s="1054">
        <v>0</v>
      </c>
    </row>
    <row r="5" spans="1:310">
      <c r="A5" s="1042" t="s">
        <v>475</v>
      </c>
      <c r="B5" s="1050">
        <v>403</v>
      </c>
      <c r="C5" s="1086" t="s">
        <v>337</v>
      </c>
      <c r="D5" s="1054" t="s">
        <v>339</v>
      </c>
      <c r="E5" s="1054" t="s">
        <v>339</v>
      </c>
      <c r="F5" s="1054" t="s">
        <v>339</v>
      </c>
      <c r="G5" s="1054" t="s">
        <v>339</v>
      </c>
      <c r="H5" s="1054" t="s">
        <v>339</v>
      </c>
      <c r="I5" s="1054" t="s">
        <v>339</v>
      </c>
      <c r="J5" s="1054" t="s">
        <v>339</v>
      </c>
      <c r="K5" s="1054" t="s">
        <v>339</v>
      </c>
      <c r="L5" s="1054" t="s">
        <v>339</v>
      </c>
      <c r="M5" s="1054" t="s">
        <v>339</v>
      </c>
      <c r="N5" s="1054" t="s">
        <v>339</v>
      </c>
      <c r="O5" s="1054" t="s">
        <v>339</v>
      </c>
      <c r="P5" s="1054" t="s">
        <v>339</v>
      </c>
      <c r="Q5" s="1054" t="s">
        <v>339</v>
      </c>
      <c r="R5" s="1054" t="s">
        <v>339</v>
      </c>
      <c r="S5" s="1054" t="s">
        <v>339</v>
      </c>
      <c r="T5" s="1054" t="s">
        <v>339</v>
      </c>
      <c r="U5" s="1054" t="s">
        <v>339</v>
      </c>
      <c r="V5" s="1054" t="s">
        <v>339</v>
      </c>
      <c r="W5" s="1054" t="s">
        <v>339</v>
      </c>
      <c r="X5" s="1054" t="s">
        <v>340</v>
      </c>
      <c r="Y5" s="1054" t="s">
        <v>340</v>
      </c>
      <c r="Z5" s="1054" t="s">
        <v>340</v>
      </c>
      <c r="AA5" s="1054" t="s">
        <v>340</v>
      </c>
      <c r="AB5" s="1054" t="s">
        <v>340</v>
      </c>
      <c r="AC5" s="1054" t="s">
        <v>340</v>
      </c>
      <c r="AD5" s="1054" t="s">
        <v>340</v>
      </c>
      <c r="AE5" s="1054" t="s">
        <v>340</v>
      </c>
      <c r="AF5" s="1054" t="s">
        <v>340</v>
      </c>
      <c r="AG5" s="1054" t="s">
        <v>340</v>
      </c>
      <c r="AH5" s="1054" t="s">
        <v>340</v>
      </c>
      <c r="AI5" s="1054" t="s">
        <v>340</v>
      </c>
      <c r="AJ5" s="1054" t="s">
        <v>340</v>
      </c>
      <c r="AK5" s="1054" t="s">
        <v>340</v>
      </c>
      <c r="AL5" s="1054" t="s">
        <v>340</v>
      </c>
      <c r="AM5" s="1054" t="s">
        <v>340</v>
      </c>
      <c r="AN5" s="1054" t="s">
        <v>340</v>
      </c>
      <c r="AO5" s="1054" t="s">
        <v>340</v>
      </c>
      <c r="AP5" s="1054" t="s">
        <v>340</v>
      </c>
      <c r="AQ5" s="1054" t="s">
        <v>340</v>
      </c>
      <c r="AR5" s="1054" t="s">
        <v>340</v>
      </c>
      <c r="AS5" s="1054" t="s">
        <v>340</v>
      </c>
      <c r="AT5" s="1054" t="s">
        <v>340</v>
      </c>
      <c r="AU5" s="1054" t="s">
        <v>340</v>
      </c>
      <c r="AV5" s="1054" t="s">
        <v>340</v>
      </c>
      <c r="AW5" s="1054" t="s">
        <v>340</v>
      </c>
      <c r="AX5" s="1054" t="s">
        <v>340</v>
      </c>
      <c r="AY5" s="1054" t="s">
        <v>340</v>
      </c>
      <c r="AZ5" s="1054" t="s">
        <v>340</v>
      </c>
      <c r="BA5" s="1054" t="s">
        <v>340</v>
      </c>
      <c r="BB5" s="1054" t="s">
        <v>340</v>
      </c>
      <c r="BC5" s="1054" t="s">
        <v>340</v>
      </c>
      <c r="BD5" s="1054" t="s">
        <v>340</v>
      </c>
      <c r="BE5" s="1054" t="s">
        <v>340</v>
      </c>
      <c r="BF5" s="1054" t="s">
        <v>340</v>
      </c>
      <c r="BG5" s="1054" t="s">
        <v>340</v>
      </c>
      <c r="BH5" s="1054" t="s">
        <v>340</v>
      </c>
      <c r="BI5" s="1054" t="s">
        <v>340</v>
      </c>
      <c r="BJ5" s="1054" t="s">
        <v>340</v>
      </c>
      <c r="BK5" s="1054" t="s">
        <v>340</v>
      </c>
      <c r="BL5" s="1054" t="s">
        <v>340</v>
      </c>
      <c r="BM5" s="1054" t="s">
        <v>340</v>
      </c>
      <c r="BN5" s="1054" t="s">
        <v>340</v>
      </c>
      <c r="BO5" s="1054" t="s">
        <v>340</v>
      </c>
      <c r="BP5" s="1054" t="s">
        <v>340</v>
      </c>
      <c r="BQ5" s="1054" t="s">
        <v>340</v>
      </c>
      <c r="BR5" s="1054" t="s">
        <v>340</v>
      </c>
      <c r="BS5" s="1054" t="s">
        <v>340</v>
      </c>
      <c r="BT5" s="1054" t="s">
        <v>340</v>
      </c>
      <c r="BU5" s="1054" t="s">
        <v>340</v>
      </c>
      <c r="BV5" s="1054" t="s">
        <v>340</v>
      </c>
      <c r="BW5" s="1054" t="s">
        <v>340</v>
      </c>
      <c r="BX5" s="1054" t="s">
        <v>340</v>
      </c>
      <c r="BY5" s="1054" t="s">
        <v>340</v>
      </c>
      <c r="BZ5" s="1054" t="s">
        <v>339</v>
      </c>
      <c r="CA5" s="1054" t="s">
        <v>339</v>
      </c>
      <c r="CB5" s="1054" t="s">
        <v>339</v>
      </c>
      <c r="CC5" s="1054" t="s">
        <v>339</v>
      </c>
      <c r="CD5" s="1054" t="s">
        <v>339</v>
      </c>
      <c r="CE5" s="1054" t="s">
        <v>339</v>
      </c>
      <c r="CF5" s="1054" t="s">
        <v>339</v>
      </c>
      <c r="CG5" s="1054" t="s">
        <v>466</v>
      </c>
      <c r="CH5" s="1054" t="s">
        <v>466</v>
      </c>
      <c r="CI5" s="1054" t="s">
        <v>466</v>
      </c>
      <c r="CJ5" s="1054" t="s">
        <v>466</v>
      </c>
      <c r="CK5" s="1054" t="s">
        <v>339</v>
      </c>
      <c r="CL5" s="1054" t="s">
        <v>339</v>
      </c>
      <c r="CM5" s="1054" t="s">
        <v>339</v>
      </c>
      <c r="CN5" s="1054" t="s">
        <v>340</v>
      </c>
      <c r="CO5" s="1054" t="s">
        <v>340</v>
      </c>
      <c r="CP5" s="1054" t="s">
        <v>340</v>
      </c>
      <c r="CQ5" s="1054" t="s">
        <v>340</v>
      </c>
      <c r="CR5" s="1054" t="s">
        <v>340</v>
      </c>
      <c r="CS5" s="1054" t="s">
        <v>340</v>
      </c>
      <c r="CT5" s="1054" t="s">
        <v>340</v>
      </c>
      <c r="CU5" s="1054" t="s">
        <v>340</v>
      </c>
      <c r="CV5" s="1054" t="s">
        <v>340</v>
      </c>
      <c r="CW5" s="1054" t="s">
        <v>340</v>
      </c>
      <c r="CX5" s="1054" t="s">
        <v>340</v>
      </c>
      <c r="CY5" s="1054" t="s">
        <v>340</v>
      </c>
      <c r="CZ5" s="1054" t="s">
        <v>340</v>
      </c>
      <c r="DA5" s="1054" t="s">
        <v>339</v>
      </c>
      <c r="DB5" s="1054" t="s">
        <v>339</v>
      </c>
      <c r="DC5" s="1054" t="s">
        <v>339</v>
      </c>
      <c r="DD5" s="1054" t="s">
        <v>339</v>
      </c>
      <c r="DE5" s="1054" t="s">
        <v>339</v>
      </c>
      <c r="DF5" s="1054" t="s">
        <v>339</v>
      </c>
      <c r="DG5" s="1054" t="s">
        <v>339</v>
      </c>
      <c r="DH5" s="1054" t="s">
        <v>339</v>
      </c>
      <c r="DI5" s="1054" t="s">
        <v>339</v>
      </c>
      <c r="DJ5" s="1054" t="s">
        <v>339</v>
      </c>
      <c r="DK5" s="1054" t="s">
        <v>339</v>
      </c>
      <c r="DL5" s="1054" t="s">
        <v>339</v>
      </c>
      <c r="DM5" s="1054" t="s">
        <v>339</v>
      </c>
      <c r="DN5" s="1054" t="s">
        <v>340</v>
      </c>
      <c r="DO5" s="1054" t="s">
        <v>340</v>
      </c>
      <c r="DP5" s="1054" t="s">
        <v>340</v>
      </c>
      <c r="DQ5" s="1054" t="s">
        <v>340</v>
      </c>
      <c r="DR5" s="1054" t="s">
        <v>340</v>
      </c>
      <c r="DS5" s="1054" t="s">
        <v>340</v>
      </c>
      <c r="DT5" s="1054" t="s">
        <v>340</v>
      </c>
      <c r="DU5" s="1054" t="s">
        <v>340</v>
      </c>
      <c r="DV5" s="1054" t="s">
        <v>466</v>
      </c>
      <c r="DW5" s="1054" t="s">
        <v>466</v>
      </c>
      <c r="DX5" s="1054" t="s">
        <v>466</v>
      </c>
      <c r="DY5" s="1054" t="s">
        <v>466</v>
      </c>
      <c r="DZ5" s="1054" t="s">
        <v>466</v>
      </c>
      <c r="EA5" s="1054" t="s">
        <v>466</v>
      </c>
      <c r="EB5" s="1054" t="s">
        <v>466</v>
      </c>
      <c r="EC5" s="1054" t="s">
        <v>466</v>
      </c>
      <c r="ED5" s="1054" t="s">
        <v>466</v>
      </c>
      <c r="EE5" s="1054" t="s">
        <v>466</v>
      </c>
      <c r="EF5" s="1054" t="s">
        <v>466</v>
      </c>
      <c r="EG5" s="1054" t="s">
        <v>466</v>
      </c>
      <c r="EH5" s="1054" t="s">
        <v>466</v>
      </c>
      <c r="EI5" s="1054" t="s">
        <v>466</v>
      </c>
      <c r="EJ5" s="1054" t="s">
        <v>466</v>
      </c>
      <c r="EK5" s="1054" t="s">
        <v>466</v>
      </c>
      <c r="EL5" s="1054" t="s">
        <v>466</v>
      </c>
      <c r="EM5" s="1054" t="s">
        <v>466</v>
      </c>
      <c r="EN5" s="1054" t="s">
        <v>466</v>
      </c>
      <c r="EO5" s="1054" t="s">
        <v>466</v>
      </c>
      <c r="EP5" s="1054" t="s">
        <v>466</v>
      </c>
      <c r="EQ5" s="1054" t="s">
        <v>466</v>
      </c>
      <c r="ER5" s="1054" t="s">
        <v>466</v>
      </c>
      <c r="ES5" s="1054" t="s">
        <v>466</v>
      </c>
      <c r="ET5" s="1054" t="s">
        <v>466</v>
      </c>
      <c r="EU5" s="1054" t="s">
        <v>466</v>
      </c>
      <c r="EV5" s="1054" t="s">
        <v>466</v>
      </c>
      <c r="EW5" s="1054" t="s">
        <v>466</v>
      </c>
      <c r="EX5" s="1054" t="s">
        <v>466</v>
      </c>
      <c r="EY5" s="1054" t="s">
        <v>466</v>
      </c>
      <c r="EZ5" s="1054" t="s">
        <v>466</v>
      </c>
      <c r="FA5" s="1054" t="s">
        <v>466</v>
      </c>
      <c r="FB5" s="1054" t="s">
        <v>466</v>
      </c>
      <c r="FC5" s="1054" t="s">
        <v>466</v>
      </c>
      <c r="FD5" s="1054" t="s">
        <v>466</v>
      </c>
      <c r="FE5" s="1054" t="s">
        <v>466</v>
      </c>
      <c r="FF5" s="1054" t="s">
        <v>466</v>
      </c>
      <c r="FG5" s="1054" t="s">
        <v>466</v>
      </c>
      <c r="FH5" s="1054" t="s">
        <v>466</v>
      </c>
      <c r="FI5" s="1054" t="s">
        <v>466</v>
      </c>
      <c r="FJ5" s="1054" t="s">
        <v>466</v>
      </c>
      <c r="FK5" s="1054" t="s">
        <v>466</v>
      </c>
      <c r="FL5" s="1054" t="s">
        <v>466</v>
      </c>
      <c r="FM5" s="1054" t="s">
        <v>466</v>
      </c>
      <c r="FN5" s="1054" t="s">
        <v>466</v>
      </c>
      <c r="FO5" s="1054" t="s">
        <v>466</v>
      </c>
      <c r="FP5" s="1054" t="s">
        <v>466</v>
      </c>
      <c r="FQ5" s="1054" t="s">
        <v>466</v>
      </c>
      <c r="FR5" s="1054" t="s">
        <v>466</v>
      </c>
      <c r="FS5" s="1054" t="s">
        <v>466</v>
      </c>
      <c r="FT5" s="1054" t="s">
        <v>466</v>
      </c>
      <c r="FU5" s="1054" t="s">
        <v>466</v>
      </c>
      <c r="FV5" s="1054" t="s">
        <v>466</v>
      </c>
      <c r="FW5" s="1054" t="s">
        <v>466</v>
      </c>
      <c r="FX5" s="1054" t="s">
        <v>466</v>
      </c>
      <c r="FY5" s="1054" t="s">
        <v>466</v>
      </c>
      <c r="FZ5" s="1054" t="s">
        <v>466</v>
      </c>
      <c r="GA5" s="1054" t="s">
        <v>466</v>
      </c>
      <c r="GB5" s="1054" t="s">
        <v>466</v>
      </c>
      <c r="GC5" s="1054" t="s">
        <v>466</v>
      </c>
      <c r="GD5" s="1054" t="s">
        <v>466</v>
      </c>
      <c r="GE5" s="1054" t="s">
        <v>466</v>
      </c>
      <c r="GF5" s="1054" t="s">
        <v>466</v>
      </c>
      <c r="GG5" s="1054" t="s">
        <v>466</v>
      </c>
      <c r="GH5" s="1054" t="s">
        <v>466</v>
      </c>
      <c r="GI5" s="1054" t="s">
        <v>466</v>
      </c>
      <c r="GJ5" s="1054" t="s">
        <v>466</v>
      </c>
      <c r="GK5" s="1054" t="s">
        <v>466</v>
      </c>
      <c r="GL5" s="1054" t="s">
        <v>466</v>
      </c>
      <c r="GM5" s="1054" t="s">
        <v>466</v>
      </c>
      <c r="GN5" s="1054" t="s">
        <v>466</v>
      </c>
      <c r="GO5" s="1054" t="s">
        <v>466</v>
      </c>
      <c r="GP5" s="1054" t="s">
        <v>466</v>
      </c>
      <c r="GQ5" s="1054" t="s">
        <v>466</v>
      </c>
      <c r="GR5" s="1054" t="s">
        <v>466</v>
      </c>
      <c r="GS5" s="1054" t="s">
        <v>466</v>
      </c>
      <c r="GT5" s="1054" t="s">
        <v>466</v>
      </c>
      <c r="GU5" s="1054" t="s">
        <v>466</v>
      </c>
      <c r="GV5" s="1054" t="s">
        <v>466</v>
      </c>
      <c r="GW5" s="1054" t="s">
        <v>466</v>
      </c>
      <c r="GX5" s="1054" t="s">
        <v>466</v>
      </c>
      <c r="GY5" s="1054" t="s">
        <v>466</v>
      </c>
      <c r="GZ5" s="1054" t="s">
        <v>466</v>
      </c>
      <c r="HA5" s="1054" t="s">
        <v>466</v>
      </c>
      <c r="HB5" s="1054" t="s">
        <v>466</v>
      </c>
      <c r="HC5" s="1054" t="s">
        <v>466</v>
      </c>
      <c r="HD5" s="1054" t="s">
        <v>466</v>
      </c>
      <c r="HE5" s="1054" t="s">
        <v>466</v>
      </c>
      <c r="HF5" s="1054" t="s">
        <v>466</v>
      </c>
      <c r="HG5" s="1054" t="s">
        <v>466</v>
      </c>
      <c r="HH5" s="1054" t="s">
        <v>466</v>
      </c>
      <c r="HI5" s="1054" t="s">
        <v>466</v>
      </c>
      <c r="HJ5" s="1054" t="s">
        <v>466</v>
      </c>
      <c r="HK5" s="1054" t="s">
        <v>605</v>
      </c>
      <c r="HL5" s="1054" t="s">
        <v>605</v>
      </c>
      <c r="HM5" s="1054" t="s">
        <v>605</v>
      </c>
      <c r="HN5" s="1054" t="s">
        <v>605</v>
      </c>
      <c r="HO5" s="1054" t="s">
        <v>605</v>
      </c>
      <c r="HP5" s="1054" t="s">
        <v>605</v>
      </c>
      <c r="HQ5" s="1054" t="s">
        <v>605</v>
      </c>
      <c r="HR5" s="1054" t="s">
        <v>605</v>
      </c>
      <c r="HS5" s="1054" t="s">
        <v>605</v>
      </c>
      <c r="HT5" s="1054" t="s">
        <v>605</v>
      </c>
      <c r="HU5" s="1054" t="s">
        <v>605</v>
      </c>
      <c r="HV5" s="1054" t="s">
        <v>605</v>
      </c>
      <c r="HW5" s="1054" t="s">
        <v>605</v>
      </c>
      <c r="HX5" s="1054" t="s">
        <v>605</v>
      </c>
      <c r="HY5" s="1054" t="s">
        <v>605</v>
      </c>
      <c r="HZ5" s="1054" t="s">
        <v>605</v>
      </c>
      <c r="IA5" s="1054" t="s">
        <v>605</v>
      </c>
      <c r="IB5" s="1054" t="s">
        <v>605</v>
      </c>
      <c r="IC5" s="1054" t="s">
        <v>605</v>
      </c>
      <c r="ID5" s="1054" t="s">
        <v>605</v>
      </c>
      <c r="IE5" s="1054" t="s">
        <v>605</v>
      </c>
      <c r="IF5" s="1054" t="s">
        <v>605</v>
      </c>
      <c r="IG5" s="1054" t="s">
        <v>605</v>
      </c>
      <c r="IH5" s="1054" t="s">
        <v>605</v>
      </c>
      <c r="II5" s="1054" t="s">
        <v>605</v>
      </c>
      <c r="IJ5" s="1054" t="s">
        <v>605</v>
      </c>
      <c r="IK5" s="1054" t="s">
        <v>605</v>
      </c>
      <c r="IL5" s="1054" t="s">
        <v>605</v>
      </c>
      <c r="IM5" s="1054" t="s">
        <v>605</v>
      </c>
      <c r="IN5" s="1054" t="s">
        <v>605</v>
      </c>
      <c r="IO5" s="1054" t="s">
        <v>605</v>
      </c>
      <c r="IP5" s="1054" t="s">
        <v>605</v>
      </c>
      <c r="IQ5" s="1054" t="s">
        <v>605</v>
      </c>
      <c r="IR5" s="1054" t="s">
        <v>605</v>
      </c>
      <c r="IS5" s="1054" t="s">
        <v>605</v>
      </c>
      <c r="IT5" s="1054" t="s">
        <v>605</v>
      </c>
      <c r="IU5" s="1054" t="s">
        <v>605</v>
      </c>
      <c r="IV5" s="1054" t="s">
        <v>605</v>
      </c>
      <c r="IW5" s="1054" t="s">
        <v>605</v>
      </c>
      <c r="IX5" s="1054" t="s">
        <v>605</v>
      </c>
      <c r="IY5" s="1054" t="s">
        <v>605</v>
      </c>
      <c r="IZ5" s="1054" t="s">
        <v>605</v>
      </c>
      <c r="JA5" s="1054" t="s">
        <v>605</v>
      </c>
      <c r="JB5" s="1054" t="s">
        <v>605</v>
      </c>
      <c r="JC5" s="1054" t="s">
        <v>605</v>
      </c>
      <c r="JD5" s="1054" t="s">
        <v>605</v>
      </c>
      <c r="JE5" s="1054" t="s">
        <v>605</v>
      </c>
      <c r="JF5" s="1054" t="s">
        <v>605</v>
      </c>
      <c r="JG5" s="1054" t="s">
        <v>605</v>
      </c>
      <c r="JH5" s="1054" t="s">
        <v>605</v>
      </c>
      <c r="JI5" s="1054" t="s">
        <v>605</v>
      </c>
      <c r="JJ5" s="1054" t="s">
        <v>605</v>
      </c>
      <c r="JK5" s="1054" t="s">
        <v>605</v>
      </c>
      <c r="JL5" s="1054" t="s">
        <v>605</v>
      </c>
      <c r="JM5" s="1054" t="s">
        <v>605</v>
      </c>
      <c r="JN5" s="1054" t="s">
        <v>605</v>
      </c>
      <c r="JO5" s="1054" t="s">
        <v>605</v>
      </c>
      <c r="JP5" s="1054" t="s">
        <v>605</v>
      </c>
      <c r="JQ5" s="1054" t="s">
        <v>605</v>
      </c>
      <c r="JR5" s="1054" t="s">
        <v>605</v>
      </c>
      <c r="JS5" s="1054" t="s">
        <v>605</v>
      </c>
      <c r="JT5" s="1054" t="s">
        <v>339</v>
      </c>
      <c r="JU5" s="1054" t="s">
        <v>339</v>
      </c>
      <c r="JV5" s="1054" t="s">
        <v>339</v>
      </c>
      <c r="JW5" s="1054" t="s">
        <v>339</v>
      </c>
      <c r="JX5" s="1054" t="s">
        <v>339</v>
      </c>
      <c r="JY5" s="1054" t="s">
        <v>364</v>
      </c>
      <c r="JZ5" s="1054" t="s">
        <v>339</v>
      </c>
      <c r="KA5" s="1054" t="s">
        <v>340</v>
      </c>
      <c r="KB5" s="1054" t="s">
        <v>339</v>
      </c>
      <c r="KC5" s="1054" t="s">
        <v>339</v>
      </c>
      <c r="KD5" s="1054" t="s">
        <v>339</v>
      </c>
      <c r="KE5" s="1054" t="s">
        <v>339</v>
      </c>
      <c r="KG5" s="1054" t="s">
        <v>339</v>
      </c>
      <c r="KH5" s="1054" t="s">
        <v>339</v>
      </c>
      <c r="KI5" s="1054" t="s">
        <v>339</v>
      </c>
      <c r="KJ5" s="1054" t="s">
        <v>339</v>
      </c>
      <c r="KK5" s="1054" t="s">
        <v>339</v>
      </c>
      <c r="KL5" s="1054" t="s">
        <v>339</v>
      </c>
      <c r="KM5" s="1054" t="s">
        <v>339</v>
      </c>
      <c r="KN5" s="1054" t="s">
        <v>339</v>
      </c>
      <c r="KO5" s="1054" t="s">
        <v>339</v>
      </c>
      <c r="KP5" s="1054" t="s">
        <v>339</v>
      </c>
      <c r="KQ5" s="1054" t="s">
        <v>339</v>
      </c>
      <c r="KR5" s="1054" t="s">
        <v>339</v>
      </c>
      <c r="KS5" s="1054" t="s">
        <v>340</v>
      </c>
      <c r="KT5" s="1054" t="s">
        <v>340</v>
      </c>
      <c r="KU5" s="1054" t="s">
        <v>466</v>
      </c>
      <c r="KV5" s="1054" t="s">
        <v>466</v>
      </c>
      <c r="KW5" s="1054" t="s">
        <v>605</v>
      </c>
      <c r="KX5" s="1054" t="s">
        <v>605</v>
      </c>
    </row>
    <row r="6" spans="1:310" outlineLevel="1">
      <c r="A6" s="1042" t="s">
        <v>477</v>
      </c>
      <c r="B6" s="1050">
        <v>201</v>
      </c>
      <c r="C6" s="1161" t="s">
        <v>473</v>
      </c>
      <c r="D6" s="1181">
        <v>1</v>
      </c>
      <c r="E6" s="1181">
        <v>1</v>
      </c>
      <c r="F6" s="1181">
        <v>1</v>
      </c>
      <c r="G6" s="1181">
        <v>1</v>
      </c>
      <c r="H6" s="1181">
        <v>1</v>
      </c>
      <c r="I6" s="1181">
        <v>1</v>
      </c>
      <c r="J6" s="1181">
        <v>1</v>
      </c>
      <c r="K6" s="1181">
        <v>1</v>
      </c>
      <c r="L6" s="1181">
        <v>1</v>
      </c>
      <c r="M6" s="1181">
        <v>1</v>
      </c>
      <c r="N6" s="1181">
        <v>1</v>
      </c>
      <c r="O6" s="1181">
        <v>1</v>
      </c>
      <c r="P6" s="1181">
        <v>1</v>
      </c>
      <c r="Q6" s="1181">
        <v>1</v>
      </c>
      <c r="R6" s="1181">
        <v>1</v>
      </c>
      <c r="S6" s="1181">
        <v>1</v>
      </c>
      <c r="T6" s="1181">
        <v>1</v>
      </c>
      <c r="U6" s="1181">
        <v>1</v>
      </c>
      <c r="V6" s="1181">
        <v>1</v>
      </c>
      <c r="W6" s="1181">
        <v>1</v>
      </c>
      <c r="X6" s="1181">
        <v>1</v>
      </c>
      <c r="Y6" s="1181">
        <v>1</v>
      </c>
      <c r="Z6" s="1181">
        <v>1</v>
      </c>
      <c r="AA6" s="1181">
        <v>1</v>
      </c>
      <c r="AB6" s="1181">
        <v>1</v>
      </c>
      <c r="AC6" s="1181">
        <v>1</v>
      </c>
      <c r="AD6" s="1181">
        <v>1</v>
      </c>
      <c r="AE6" s="1181">
        <v>1</v>
      </c>
      <c r="AF6" s="1181">
        <v>1</v>
      </c>
      <c r="AG6" s="1181">
        <v>1</v>
      </c>
      <c r="AH6" s="1181">
        <v>1</v>
      </c>
      <c r="AI6" s="1181">
        <v>1</v>
      </c>
      <c r="AJ6" s="1181">
        <v>1</v>
      </c>
      <c r="AK6" s="1181">
        <v>1</v>
      </c>
      <c r="AL6" s="1181">
        <v>1</v>
      </c>
      <c r="AM6" s="1181">
        <v>1</v>
      </c>
      <c r="AN6" s="1181">
        <v>1</v>
      </c>
      <c r="AO6" s="1181">
        <v>1</v>
      </c>
      <c r="AP6" s="1181">
        <v>1</v>
      </c>
      <c r="AQ6" s="1181">
        <v>1</v>
      </c>
      <c r="AR6" s="1181">
        <v>1</v>
      </c>
      <c r="AS6" s="1181">
        <v>1</v>
      </c>
      <c r="AT6" s="1181">
        <v>1</v>
      </c>
      <c r="AU6" s="1181">
        <v>1</v>
      </c>
      <c r="AV6" s="1181">
        <v>1</v>
      </c>
      <c r="AW6" s="1181">
        <v>1</v>
      </c>
      <c r="AX6" s="1181">
        <v>1</v>
      </c>
      <c r="AY6" s="1181">
        <v>1</v>
      </c>
      <c r="AZ6" s="1181">
        <v>1</v>
      </c>
      <c r="BA6" s="1181">
        <v>1</v>
      </c>
      <c r="BB6" s="1181">
        <v>1</v>
      </c>
      <c r="BC6" s="1181">
        <v>1</v>
      </c>
      <c r="BD6" s="1181">
        <v>1</v>
      </c>
      <c r="BE6" s="1181">
        <v>1</v>
      </c>
      <c r="BF6" s="1181">
        <v>1</v>
      </c>
      <c r="BG6" s="1181">
        <v>1</v>
      </c>
      <c r="BH6" s="1181">
        <v>1</v>
      </c>
      <c r="BI6" s="1181">
        <v>1</v>
      </c>
      <c r="BJ6" s="1181">
        <v>1</v>
      </c>
      <c r="BK6" s="1181">
        <v>1</v>
      </c>
      <c r="BL6" s="1181">
        <v>1</v>
      </c>
      <c r="BM6" s="1181">
        <v>1</v>
      </c>
      <c r="BN6" s="1181">
        <v>1</v>
      </c>
      <c r="BO6" s="1181">
        <v>1</v>
      </c>
      <c r="BP6" s="1181">
        <v>1</v>
      </c>
      <c r="BQ6" s="1181">
        <v>1</v>
      </c>
      <c r="BR6" s="1181">
        <v>1</v>
      </c>
      <c r="BS6" s="1181">
        <v>1</v>
      </c>
      <c r="BT6" s="1181">
        <v>1</v>
      </c>
      <c r="BU6" s="1181">
        <v>1</v>
      </c>
      <c r="BV6" s="1181">
        <v>1</v>
      </c>
      <c r="BW6" s="1181">
        <v>1</v>
      </c>
      <c r="BX6" s="1181">
        <v>1</v>
      </c>
      <c r="BY6" s="1181">
        <v>1</v>
      </c>
      <c r="BZ6" s="1181">
        <v>1</v>
      </c>
      <c r="CA6" s="1181">
        <v>1</v>
      </c>
      <c r="CB6" s="1181">
        <v>1</v>
      </c>
      <c r="CC6" s="1181">
        <v>1</v>
      </c>
      <c r="CD6" s="1181">
        <v>1</v>
      </c>
      <c r="CE6" s="1181">
        <v>1</v>
      </c>
      <c r="CF6" s="1181">
        <v>1</v>
      </c>
      <c r="CG6" s="1181">
        <v>1</v>
      </c>
      <c r="CH6" s="1181">
        <v>1</v>
      </c>
      <c r="CI6" s="1181">
        <v>1</v>
      </c>
      <c r="CJ6" s="1181">
        <v>1</v>
      </c>
      <c r="CK6" s="1181">
        <v>1</v>
      </c>
      <c r="CL6" s="1181">
        <v>1</v>
      </c>
      <c r="CM6" s="1181">
        <v>1</v>
      </c>
      <c r="CN6" s="1181">
        <v>1</v>
      </c>
      <c r="CO6" s="1181">
        <v>1</v>
      </c>
      <c r="CP6" s="1181">
        <v>1</v>
      </c>
      <c r="CQ6" s="1181">
        <v>1</v>
      </c>
      <c r="CR6" s="1181">
        <v>1</v>
      </c>
      <c r="CS6" s="1181">
        <v>1</v>
      </c>
      <c r="CT6" s="1181">
        <v>1</v>
      </c>
      <c r="CU6" s="1181">
        <v>1</v>
      </c>
      <c r="CV6" s="1181">
        <v>1</v>
      </c>
      <c r="CW6" s="1181">
        <v>1</v>
      </c>
      <c r="CX6" s="1181">
        <v>1</v>
      </c>
      <c r="CY6" s="1181">
        <v>1</v>
      </c>
      <c r="CZ6" s="1181">
        <v>1</v>
      </c>
      <c r="DA6" s="1181">
        <v>1</v>
      </c>
      <c r="DB6" s="1181">
        <v>1</v>
      </c>
      <c r="DC6" s="1181">
        <v>1</v>
      </c>
      <c r="DD6" s="1181">
        <v>1</v>
      </c>
      <c r="DE6" s="1181">
        <v>1</v>
      </c>
      <c r="DF6" s="1181">
        <v>1</v>
      </c>
      <c r="DG6" s="1181">
        <v>1</v>
      </c>
      <c r="DH6" s="1181">
        <v>1</v>
      </c>
      <c r="DI6" s="1181">
        <v>1</v>
      </c>
      <c r="DJ6" s="1181">
        <v>1</v>
      </c>
      <c r="DK6" s="1181">
        <v>1</v>
      </c>
      <c r="DL6" s="1181">
        <v>1</v>
      </c>
      <c r="DM6" s="1181">
        <v>1</v>
      </c>
      <c r="DN6" s="1181">
        <v>1</v>
      </c>
      <c r="DO6" s="1181">
        <v>1</v>
      </c>
      <c r="DP6" s="1181">
        <v>1</v>
      </c>
      <c r="DQ6" s="1181">
        <v>1</v>
      </c>
      <c r="DR6" s="1181">
        <v>1</v>
      </c>
      <c r="DS6" s="1181">
        <v>1</v>
      </c>
      <c r="DT6" s="1181">
        <v>1</v>
      </c>
      <c r="DU6" s="1181">
        <v>1</v>
      </c>
      <c r="DV6" s="1181">
        <v>1</v>
      </c>
      <c r="DW6" s="1181">
        <v>1</v>
      </c>
      <c r="DX6" s="1181">
        <v>1</v>
      </c>
      <c r="DY6" s="1181">
        <v>1</v>
      </c>
      <c r="DZ6" s="1181">
        <v>1</v>
      </c>
      <c r="EA6" s="1181">
        <v>1</v>
      </c>
      <c r="EB6" s="1181">
        <v>1</v>
      </c>
      <c r="EC6" s="1181">
        <v>1</v>
      </c>
      <c r="ED6" s="1181">
        <v>1</v>
      </c>
      <c r="EE6" s="1181">
        <v>1</v>
      </c>
      <c r="EF6" s="1181">
        <v>1</v>
      </c>
      <c r="EG6" s="1181">
        <v>1</v>
      </c>
      <c r="EH6" s="1181">
        <v>1</v>
      </c>
      <c r="EI6" s="1181">
        <v>1</v>
      </c>
      <c r="EJ6" s="1181">
        <v>1</v>
      </c>
      <c r="EK6" s="1181">
        <v>1</v>
      </c>
      <c r="EL6" s="1181">
        <v>1</v>
      </c>
      <c r="EM6" s="1181">
        <v>1</v>
      </c>
      <c r="EN6" s="1181">
        <v>1</v>
      </c>
      <c r="EO6" s="1181">
        <v>1</v>
      </c>
      <c r="EP6" s="1181">
        <v>1</v>
      </c>
      <c r="EQ6" s="1181">
        <v>1</v>
      </c>
      <c r="ER6" s="1181">
        <v>1</v>
      </c>
      <c r="ES6" s="1181">
        <v>1</v>
      </c>
      <c r="ET6" s="1181">
        <v>1</v>
      </c>
      <c r="EU6" s="1181">
        <v>1</v>
      </c>
      <c r="EV6" s="1181">
        <v>1</v>
      </c>
      <c r="EW6" s="1181">
        <v>1</v>
      </c>
      <c r="EX6" s="1181">
        <v>1</v>
      </c>
      <c r="EY6" s="1181">
        <v>1</v>
      </c>
      <c r="EZ6" s="1181">
        <v>1</v>
      </c>
      <c r="FA6" s="1181">
        <v>1</v>
      </c>
      <c r="FB6" s="1181">
        <v>1</v>
      </c>
      <c r="FC6" s="1181">
        <v>1</v>
      </c>
      <c r="FD6" s="1181">
        <v>1</v>
      </c>
      <c r="FE6" s="1181">
        <v>1</v>
      </c>
      <c r="FF6" s="1181">
        <v>1</v>
      </c>
      <c r="FG6" s="1181">
        <v>1</v>
      </c>
      <c r="FH6" s="1181">
        <v>1</v>
      </c>
      <c r="FI6" s="1181">
        <v>1</v>
      </c>
      <c r="FJ6" s="1181">
        <v>1</v>
      </c>
      <c r="FK6" s="1181">
        <v>1</v>
      </c>
      <c r="FL6" s="1181">
        <v>1</v>
      </c>
      <c r="FM6" s="1181">
        <v>1</v>
      </c>
      <c r="FN6" s="1181">
        <v>1</v>
      </c>
      <c r="FO6" s="1181">
        <v>1</v>
      </c>
      <c r="FP6" s="1181">
        <v>1</v>
      </c>
      <c r="FQ6" s="1181">
        <v>1</v>
      </c>
      <c r="FR6" s="1181">
        <v>1</v>
      </c>
      <c r="FS6" s="1181">
        <v>1</v>
      </c>
      <c r="FT6" s="1181">
        <v>1</v>
      </c>
      <c r="FU6" s="1181">
        <v>1</v>
      </c>
      <c r="FV6" s="1181">
        <v>1</v>
      </c>
      <c r="FW6" s="1181">
        <v>1</v>
      </c>
      <c r="FX6" s="1181">
        <v>1</v>
      </c>
      <c r="FY6" s="1181">
        <v>1</v>
      </c>
      <c r="FZ6" s="1181">
        <v>1</v>
      </c>
      <c r="GA6" s="1181">
        <v>1</v>
      </c>
      <c r="GB6" s="1181">
        <v>1</v>
      </c>
      <c r="GC6" s="1181">
        <v>1</v>
      </c>
      <c r="GD6" s="1181">
        <v>1</v>
      </c>
      <c r="GE6" s="1181">
        <v>1</v>
      </c>
      <c r="GF6" s="1181">
        <v>1</v>
      </c>
      <c r="GG6" s="1181">
        <v>1</v>
      </c>
      <c r="GH6" s="1181">
        <v>1</v>
      </c>
      <c r="GI6" s="1181">
        <v>1</v>
      </c>
      <c r="GJ6" s="1181">
        <v>1</v>
      </c>
      <c r="GK6" s="1181">
        <v>1</v>
      </c>
      <c r="GL6" s="1181">
        <v>1</v>
      </c>
      <c r="GM6" s="1181">
        <v>1</v>
      </c>
      <c r="GN6" s="1181">
        <v>1</v>
      </c>
      <c r="GO6" s="1181">
        <v>1</v>
      </c>
      <c r="GP6" s="1181">
        <v>1</v>
      </c>
      <c r="GQ6" s="1181">
        <v>1</v>
      </c>
      <c r="GR6" s="1181">
        <v>1</v>
      </c>
      <c r="GS6" s="1181">
        <v>1</v>
      </c>
      <c r="GT6" s="1181">
        <v>1</v>
      </c>
      <c r="GU6" s="1181">
        <v>1</v>
      </c>
      <c r="GV6" s="1181">
        <v>1</v>
      </c>
      <c r="GW6" s="1181">
        <v>1</v>
      </c>
      <c r="GX6" s="1181">
        <v>1</v>
      </c>
      <c r="GY6" s="1181">
        <v>1</v>
      </c>
      <c r="GZ6" s="1181">
        <v>1</v>
      </c>
      <c r="HA6" s="1181">
        <v>1</v>
      </c>
      <c r="HB6" s="1181">
        <v>1</v>
      </c>
      <c r="HC6" s="1181">
        <v>1</v>
      </c>
      <c r="HD6" s="1181">
        <v>1</v>
      </c>
      <c r="HE6" s="1181">
        <v>1</v>
      </c>
      <c r="HF6" s="1181">
        <v>1</v>
      </c>
      <c r="HG6" s="1181">
        <v>1</v>
      </c>
      <c r="HH6" s="1181">
        <v>1</v>
      </c>
      <c r="HI6" s="1181">
        <v>1</v>
      </c>
      <c r="HJ6" s="1181">
        <v>1</v>
      </c>
      <c r="HK6" s="1181">
        <v>1</v>
      </c>
      <c r="HL6" s="1181">
        <v>1</v>
      </c>
      <c r="HM6" s="1181">
        <v>1</v>
      </c>
      <c r="HN6" s="1181">
        <v>1</v>
      </c>
      <c r="HO6" s="1181">
        <v>1</v>
      </c>
      <c r="HP6" s="1181">
        <v>1</v>
      </c>
      <c r="HQ6" s="1181">
        <v>1</v>
      </c>
      <c r="HR6" s="1181">
        <v>1</v>
      </c>
      <c r="HS6" s="1181">
        <v>1</v>
      </c>
      <c r="HT6" s="1181">
        <v>1</v>
      </c>
      <c r="HU6" s="1181">
        <v>1</v>
      </c>
      <c r="HV6" s="1181">
        <v>1</v>
      </c>
      <c r="HW6" s="1181">
        <v>1</v>
      </c>
      <c r="HX6" s="1181">
        <v>1</v>
      </c>
      <c r="HY6" s="1181">
        <v>1</v>
      </c>
      <c r="HZ6" s="1181">
        <v>1</v>
      </c>
      <c r="IA6" s="1181">
        <v>1</v>
      </c>
      <c r="IB6" s="1181">
        <v>1</v>
      </c>
      <c r="IC6" s="1181">
        <v>1</v>
      </c>
      <c r="ID6" s="1181">
        <v>1</v>
      </c>
      <c r="IE6" s="1181">
        <v>1</v>
      </c>
      <c r="IF6" s="1181">
        <v>1</v>
      </c>
      <c r="IG6" s="1181">
        <v>1</v>
      </c>
      <c r="IH6" s="1181">
        <v>1</v>
      </c>
      <c r="II6" s="1181">
        <v>1</v>
      </c>
      <c r="IJ6" s="1181">
        <v>1</v>
      </c>
      <c r="IK6" s="1181">
        <v>1</v>
      </c>
      <c r="IL6" s="1181">
        <v>1</v>
      </c>
      <c r="IM6" s="1181">
        <v>1</v>
      </c>
      <c r="IN6" s="1181">
        <v>1</v>
      </c>
      <c r="IO6" s="1181">
        <v>1</v>
      </c>
      <c r="IP6" s="1181">
        <v>1</v>
      </c>
      <c r="IQ6" s="1181">
        <v>1</v>
      </c>
      <c r="IR6" s="1181">
        <v>1</v>
      </c>
      <c r="IS6" s="1181">
        <v>1</v>
      </c>
      <c r="IT6" s="1181">
        <v>1</v>
      </c>
      <c r="IU6" s="1181">
        <v>1</v>
      </c>
      <c r="IV6" s="1181">
        <v>1</v>
      </c>
      <c r="IW6" s="1181">
        <v>1</v>
      </c>
      <c r="IX6" s="1181">
        <v>1</v>
      </c>
      <c r="IY6" s="1181">
        <v>1</v>
      </c>
      <c r="IZ6" s="1181">
        <v>1</v>
      </c>
      <c r="JA6" s="1181">
        <v>1</v>
      </c>
      <c r="JB6" s="1181">
        <v>1</v>
      </c>
      <c r="JC6" s="1181">
        <v>1</v>
      </c>
      <c r="JD6" s="1181">
        <v>1</v>
      </c>
      <c r="JE6" s="1181">
        <v>1</v>
      </c>
      <c r="JF6" s="1181">
        <v>1</v>
      </c>
      <c r="JG6" s="1181">
        <v>1</v>
      </c>
      <c r="JH6" s="1181">
        <v>1</v>
      </c>
      <c r="JI6" s="1181">
        <v>1</v>
      </c>
      <c r="JJ6" s="1181">
        <v>1</v>
      </c>
      <c r="JK6" s="1181">
        <v>1</v>
      </c>
      <c r="JL6" s="1181">
        <v>1</v>
      </c>
      <c r="JM6" s="1181">
        <v>1</v>
      </c>
      <c r="JN6" s="1181">
        <v>1</v>
      </c>
      <c r="JO6" s="1181">
        <v>1</v>
      </c>
      <c r="JP6" s="1181">
        <v>1</v>
      </c>
      <c r="JQ6" s="1181">
        <v>1</v>
      </c>
      <c r="JR6" s="1181">
        <v>1</v>
      </c>
      <c r="JS6" s="1181">
        <v>1</v>
      </c>
      <c r="JT6" s="1181">
        <v>1</v>
      </c>
      <c r="JU6" s="1181">
        <v>1</v>
      </c>
      <c r="JV6" s="1181">
        <v>1</v>
      </c>
      <c r="JW6" s="1181">
        <v>1</v>
      </c>
      <c r="JX6" s="1181">
        <v>1</v>
      </c>
      <c r="JY6" s="1181">
        <v>1</v>
      </c>
      <c r="JZ6" s="1181">
        <v>1</v>
      </c>
      <c r="KA6" s="1181">
        <v>1</v>
      </c>
      <c r="KB6" s="1181">
        <v>1</v>
      </c>
      <c r="KC6" s="1181">
        <v>1</v>
      </c>
      <c r="KD6" s="1181">
        <v>1</v>
      </c>
      <c r="KE6" s="1181">
        <v>1</v>
      </c>
      <c r="KG6" s="1181">
        <v>1</v>
      </c>
      <c r="KH6" s="1181">
        <v>1</v>
      </c>
      <c r="KI6" s="1181">
        <v>1</v>
      </c>
      <c r="KJ6" s="1181">
        <v>1</v>
      </c>
      <c r="KK6" s="1181">
        <v>1</v>
      </c>
      <c r="KL6" s="1181">
        <v>1</v>
      </c>
      <c r="KM6" s="1181">
        <v>1</v>
      </c>
      <c r="KN6" s="1181">
        <v>1</v>
      </c>
      <c r="KO6" s="1181">
        <v>1</v>
      </c>
      <c r="KP6" s="1181">
        <v>1</v>
      </c>
      <c r="KQ6" s="1181">
        <v>1</v>
      </c>
      <c r="KR6" s="1181">
        <v>1</v>
      </c>
      <c r="KS6" s="1181">
        <v>1</v>
      </c>
      <c r="KT6" s="1181">
        <v>1</v>
      </c>
      <c r="KU6" s="1181">
        <v>1</v>
      </c>
      <c r="KV6" s="1181">
        <v>1</v>
      </c>
      <c r="KW6" s="1181">
        <v>1</v>
      </c>
      <c r="KX6" s="1181">
        <v>1</v>
      </c>
    </row>
    <row r="7" spans="1:310" outlineLevel="1">
      <c r="A7" s="1042"/>
      <c r="B7" s="1050">
        <v>202</v>
      </c>
      <c r="C7" s="1161" t="s">
        <v>478</v>
      </c>
      <c r="D7" s="1182">
        <v>1</v>
      </c>
      <c r="E7" s="1182">
        <v>1</v>
      </c>
      <c r="F7" s="1182">
        <v>1</v>
      </c>
      <c r="G7" s="1182">
        <v>1</v>
      </c>
      <c r="H7" s="1182">
        <v>1</v>
      </c>
      <c r="I7" s="1182">
        <v>1</v>
      </c>
      <c r="J7" s="1182">
        <v>1</v>
      </c>
      <c r="K7" s="1182">
        <v>1</v>
      </c>
      <c r="L7" s="1182">
        <v>1</v>
      </c>
      <c r="M7" s="1182">
        <v>1</v>
      </c>
      <c r="N7" s="1182">
        <v>1</v>
      </c>
      <c r="O7" s="1182">
        <v>1</v>
      </c>
      <c r="P7" s="1182">
        <v>1</v>
      </c>
      <c r="Q7" s="1182">
        <v>1</v>
      </c>
      <c r="R7" s="1182">
        <v>1</v>
      </c>
      <c r="S7" s="1182">
        <v>1</v>
      </c>
      <c r="T7" s="1182">
        <v>1</v>
      </c>
      <c r="U7" s="1182">
        <v>1</v>
      </c>
      <c r="V7" s="1182">
        <v>1</v>
      </c>
      <c r="W7" s="1182">
        <v>1</v>
      </c>
      <c r="X7" s="1182">
        <v>1</v>
      </c>
      <c r="Y7" s="1182">
        <v>1</v>
      </c>
      <c r="Z7" s="1182">
        <v>1</v>
      </c>
      <c r="AA7" s="1182">
        <v>1</v>
      </c>
      <c r="AB7" s="1182">
        <v>1</v>
      </c>
      <c r="AC7" s="1182">
        <v>1</v>
      </c>
      <c r="AD7" s="1182">
        <v>1</v>
      </c>
      <c r="AE7" s="1182">
        <v>1</v>
      </c>
      <c r="AF7" s="1182">
        <v>1</v>
      </c>
      <c r="AG7" s="1182">
        <v>1</v>
      </c>
      <c r="AH7" s="1182">
        <v>1</v>
      </c>
      <c r="AI7" s="1182">
        <v>1</v>
      </c>
      <c r="AJ7" s="1182">
        <v>1</v>
      </c>
      <c r="AK7" s="1182">
        <v>1</v>
      </c>
      <c r="AL7" s="1182">
        <v>1</v>
      </c>
      <c r="AM7" s="1182">
        <v>1</v>
      </c>
      <c r="AN7" s="1182">
        <v>1</v>
      </c>
      <c r="AO7" s="1182">
        <v>1</v>
      </c>
      <c r="AP7" s="1182">
        <v>1</v>
      </c>
      <c r="AQ7" s="1182">
        <v>1</v>
      </c>
      <c r="AR7" s="1182">
        <v>1</v>
      </c>
      <c r="AS7" s="1182">
        <v>1</v>
      </c>
      <c r="AT7" s="1182">
        <v>1</v>
      </c>
      <c r="AU7" s="1182">
        <v>1</v>
      </c>
      <c r="AV7" s="1182">
        <v>1</v>
      </c>
      <c r="AW7" s="1182">
        <v>1</v>
      </c>
      <c r="AX7" s="1182">
        <v>1</v>
      </c>
      <c r="AY7" s="1182">
        <v>1</v>
      </c>
      <c r="AZ7" s="1182">
        <v>1</v>
      </c>
      <c r="BA7" s="1182">
        <v>1</v>
      </c>
      <c r="BB7" s="1182">
        <v>1</v>
      </c>
      <c r="BC7" s="1182">
        <v>1</v>
      </c>
      <c r="BD7" s="1182">
        <v>1</v>
      </c>
      <c r="BE7" s="1182">
        <v>1</v>
      </c>
      <c r="BF7" s="1182">
        <v>1</v>
      </c>
      <c r="BG7" s="1182">
        <v>1</v>
      </c>
      <c r="BH7" s="1182">
        <v>1</v>
      </c>
      <c r="BI7" s="1182">
        <v>1</v>
      </c>
      <c r="BJ7" s="1182">
        <v>1</v>
      </c>
      <c r="BK7" s="1182">
        <v>1</v>
      </c>
      <c r="BL7" s="1182">
        <v>1</v>
      </c>
      <c r="BM7" s="1182">
        <v>1</v>
      </c>
      <c r="BN7" s="1182">
        <v>1</v>
      </c>
      <c r="BO7" s="1182">
        <v>1</v>
      </c>
      <c r="BP7" s="1182">
        <v>1</v>
      </c>
      <c r="BQ7" s="1182">
        <v>1</v>
      </c>
      <c r="BR7" s="1182">
        <v>1</v>
      </c>
      <c r="BS7" s="1182">
        <v>1</v>
      </c>
      <c r="BT7" s="1182">
        <v>1</v>
      </c>
      <c r="BU7" s="1182">
        <v>1</v>
      </c>
      <c r="BV7" s="1182">
        <v>1</v>
      </c>
      <c r="BW7" s="1182">
        <v>1</v>
      </c>
      <c r="BX7" s="1182">
        <v>1</v>
      </c>
      <c r="BY7" s="1182">
        <v>1</v>
      </c>
      <c r="BZ7" s="1182">
        <v>1</v>
      </c>
      <c r="CA7" s="1182">
        <v>1</v>
      </c>
      <c r="CB7" s="1182">
        <v>1</v>
      </c>
      <c r="CC7" s="1182">
        <v>1</v>
      </c>
      <c r="CD7" s="1182">
        <v>1</v>
      </c>
      <c r="CE7" s="1182">
        <v>1</v>
      </c>
      <c r="CF7" s="1182">
        <v>1</v>
      </c>
      <c r="CG7" s="1182">
        <v>1</v>
      </c>
      <c r="CH7" s="1182">
        <v>1</v>
      </c>
      <c r="CI7" s="1182">
        <v>1</v>
      </c>
      <c r="CJ7" s="1182">
        <v>1</v>
      </c>
      <c r="CK7" s="1182">
        <v>1</v>
      </c>
      <c r="CL7" s="1182">
        <v>1</v>
      </c>
      <c r="CM7" s="1182">
        <v>1</v>
      </c>
      <c r="CN7" s="1182">
        <v>1</v>
      </c>
      <c r="CO7" s="1182">
        <v>1</v>
      </c>
      <c r="CP7" s="1182">
        <v>1</v>
      </c>
      <c r="CQ7" s="1182">
        <v>1</v>
      </c>
      <c r="CR7" s="1182">
        <v>1</v>
      </c>
      <c r="CS7" s="1182">
        <v>1</v>
      </c>
      <c r="CT7" s="1182">
        <v>1</v>
      </c>
      <c r="CU7" s="1182">
        <v>1</v>
      </c>
      <c r="CV7" s="1182">
        <v>1</v>
      </c>
      <c r="CW7" s="1182">
        <v>1</v>
      </c>
      <c r="CX7" s="1182">
        <v>1</v>
      </c>
      <c r="CY7" s="1182">
        <v>1</v>
      </c>
      <c r="CZ7" s="1182">
        <v>1</v>
      </c>
      <c r="DA7" s="1182">
        <v>1</v>
      </c>
      <c r="DB7" s="1182">
        <v>1</v>
      </c>
      <c r="DC7" s="1182">
        <v>1</v>
      </c>
      <c r="DD7" s="1182">
        <v>1</v>
      </c>
      <c r="DE7" s="1182">
        <v>1</v>
      </c>
      <c r="DF7" s="1182">
        <v>1</v>
      </c>
      <c r="DG7" s="1182">
        <v>1</v>
      </c>
      <c r="DH7" s="1182">
        <v>1</v>
      </c>
      <c r="DI7" s="1182">
        <v>1</v>
      </c>
      <c r="DJ7" s="1182">
        <v>1</v>
      </c>
      <c r="DK7" s="1182">
        <v>1</v>
      </c>
      <c r="DL7" s="1182">
        <v>1</v>
      </c>
      <c r="DM7" s="1182">
        <v>1</v>
      </c>
      <c r="DN7" s="1182">
        <v>1</v>
      </c>
      <c r="DO7" s="1182">
        <v>1</v>
      </c>
      <c r="DP7" s="1182">
        <v>1</v>
      </c>
      <c r="DQ7" s="1182">
        <v>1</v>
      </c>
      <c r="DR7" s="1182">
        <v>1</v>
      </c>
      <c r="DS7" s="1182">
        <v>1</v>
      </c>
      <c r="DT7" s="1182">
        <v>1</v>
      </c>
      <c r="DU7" s="1182">
        <v>1</v>
      </c>
      <c r="DV7" s="1182">
        <v>1</v>
      </c>
      <c r="DW7" s="1182" t="s">
        <v>1399</v>
      </c>
      <c r="DX7" s="1182" t="s">
        <v>1399</v>
      </c>
      <c r="DY7" s="1182" t="s">
        <v>1399</v>
      </c>
      <c r="DZ7" s="1182" t="s">
        <v>1399</v>
      </c>
      <c r="EA7" s="1182" t="s">
        <v>1399</v>
      </c>
      <c r="EB7" s="1182" t="s">
        <v>1399</v>
      </c>
      <c r="EC7" s="1182" t="s">
        <v>1399</v>
      </c>
      <c r="ED7" s="1182" t="s">
        <v>1399</v>
      </c>
      <c r="EE7" s="1182">
        <v>1</v>
      </c>
      <c r="EF7" s="1182">
        <v>1</v>
      </c>
      <c r="EG7" s="1182">
        <v>1</v>
      </c>
      <c r="EH7" s="1182">
        <v>1</v>
      </c>
      <c r="EI7" s="1182" t="s">
        <v>1399</v>
      </c>
      <c r="EJ7" s="1182">
        <v>1</v>
      </c>
      <c r="EK7" s="1182">
        <v>1</v>
      </c>
      <c r="EL7" s="1182">
        <v>1</v>
      </c>
      <c r="EM7" s="1182">
        <v>1</v>
      </c>
      <c r="EN7" s="1182">
        <v>1</v>
      </c>
      <c r="EO7" s="1182">
        <v>1</v>
      </c>
      <c r="EP7" s="1182">
        <v>1</v>
      </c>
      <c r="EQ7" s="1182">
        <v>1</v>
      </c>
      <c r="ER7" s="1182">
        <v>1</v>
      </c>
      <c r="ES7" s="1182">
        <v>1</v>
      </c>
      <c r="ET7" s="1182">
        <v>1</v>
      </c>
      <c r="EU7" s="1182">
        <v>1</v>
      </c>
      <c r="EV7" s="1182">
        <v>1</v>
      </c>
      <c r="EW7" s="1182">
        <v>1</v>
      </c>
      <c r="EX7" s="1182">
        <v>1</v>
      </c>
      <c r="EY7" s="1182">
        <v>1</v>
      </c>
      <c r="EZ7" s="1182">
        <v>1</v>
      </c>
      <c r="FA7" s="1182">
        <v>1</v>
      </c>
      <c r="FB7" s="1182">
        <v>1</v>
      </c>
      <c r="FC7" s="1182">
        <v>1</v>
      </c>
      <c r="FD7" s="1182">
        <v>1</v>
      </c>
      <c r="FE7" s="1182">
        <v>1</v>
      </c>
      <c r="FF7" s="1182">
        <v>1</v>
      </c>
      <c r="FG7" s="1182">
        <v>1</v>
      </c>
      <c r="FH7" s="1182">
        <v>1</v>
      </c>
      <c r="FI7" s="1182">
        <v>1</v>
      </c>
      <c r="FJ7" s="1182">
        <v>1</v>
      </c>
      <c r="FK7" s="1182">
        <v>1</v>
      </c>
      <c r="FL7" s="1182">
        <v>1</v>
      </c>
      <c r="FM7" s="1182">
        <v>1</v>
      </c>
      <c r="FN7" s="1182">
        <v>1</v>
      </c>
      <c r="FO7" s="1182">
        <v>1</v>
      </c>
      <c r="FP7" s="1182">
        <v>1</v>
      </c>
      <c r="FQ7" s="1182">
        <v>1</v>
      </c>
      <c r="FR7" s="1182">
        <v>1</v>
      </c>
      <c r="FS7" s="1182">
        <v>1</v>
      </c>
      <c r="FT7" s="1182">
        <v>1</v>
      </c>
      <c r="FU7" s="1182">
        <v>1</v>
      </c>
      <c r="FV7" s="1182">
        <v>1</v>
      </c>
      <c r="FW7" s="1182">
        <v>1</v>
      </c>
      <c r="FX7" s="1182">
        <v>1</v>
      </c>
      <c r="FY7" s="1182">
        <v>1</v>
      </c>
      <c r="FZ7" s="1182">
        <v>1</v>
      </c>
      <c r="GA7" s="1182">
        <v>1</v>
      </c>
      <c r="GB7" s="1182">
        <v>1</v>
      </c>
      <c r="GC7" s="1182">
        <v>1</v>
      </c>
      <c r="GD7" s="1182">
        <v>1</v>
      </c>
      <c r="GE7" s="1182">
        <v>1</v>
      </c>
      <c r="GF7" s="1182">
        <v>1</v>
      </c>
      <c r="GG7" s="1182">
        <v>1</v>
      </c>
      <c r="GH7" s="1182">
        <v>1</v>
      </c>
      <c r="GI7" s="1182">
        <v>1</v>
      </c>
      <c r="GJ7" s="1182">
        <v>1</v>
      </c>
      <c r="GK7" s="1182">
        <v>1</v>
      </c>
      <c r="GL7" s="1182">
        <v>1</v>
      </c>
      <c r="GM7" s="1182">
        <v>1</v>
      </c>
      <c r="GN7" s="1182">
        <v>1</v>
      </c>
      <c r="GO7" s="1182">
        <v>1</v>
      </c>
      <c r="GP7" s="1182">
        <v>1</v>
      </c>
      <c r="GQ7" s="1182">
        <v>1</v>
      </c>
      <c r="GR7" s="1182">
        <v>1</v>
      </c>
      <c r="GS7" s="1182">
        <v>1</v>
      </c>
      <c r="GT7" s="1182">
        <v>1</v>
      </c>
      <c r="GU7" s="1182">
        <v>1</v>
      </c>
      <c r="GV7" s="1182">
        <v>1</v>
      </c>
      <c r="GW7" s="1182">
        <v>1</v>
      </c>
      <c r="GX7" s="1182">
        <v>1</v>
      </c>
      <c r="GY7" s="1182">
        <v>1</v>
      </c>
      <c r="GZ7" s="1182">
        <v>1</v>
      </c>
      <c r="HA7" s="1182">
        <v>1</v>
      </c>
      <c r="HB7" s="1182">
        <v>1</v>
      </c>
      <c r="HC7" s="1182">
        <v>1</v>
      </c>
      <c r="HD7" s="1182">
        <v>1</v>
      </c>
      <c r="HE7" s="1182">
        <v>1</v>
      </c>
      <c r="HF7" s="1182">
        <v>1</v>
      </c>
      <c r="HG7" s="1182">
        <v>1</v>
      </c>
      <c r="HH7" s="1182">
        <v>1</v>
      </c>
      <c r="HI7" s="1182">
        <v>1</v>
      </c>
      <c r="HJ7" s="1182">
        <v>1</v>
      </c>
      <c r="HK7" s="1182">
        <v>1</v>
      </c>
      <c r="HL7" s="1182">
        <v>1</v>
      </c>
      <c r="HM7" s="1182">
        <v>1</v>
      </c>
      <c r="HN7" s="1182">
        <v>1</v>
      </c>
      <c r="HO7" s="1182">
        <v>1</v>
      </c>
      <c r="HP7" s="1182">
        <v>1</v>
      </c>
      <c r="HQ7" s="1182">
        <v>1</v>
      </c>
      <c r="HR7" s="1182">
        <v>1</v>
      </c>
      <c r="HS7" s="1182">
        <v>1</v>
      </c>
      <c r="HT7" s="1182">
        <v>1</v>
      </c>
      <c r="HU7" s="1182">
        <v>1</v>
      </c>
      <c r="HV7" s="1182">
        <v>1</v>
      </c>
      <c r="HW7" s="1182">
        <v>1</v>
      </c>
      <c r="HX7" s="1182">
        <v>1</v>
      </c>
      <c r="HY7" s="1182">
        <v>1</v>
      </c>
      <c r="HZ7" s="1182">
        <v>1</v>
      </c>
      <c r="IA7" s="1182">
        <v>1</v>
      </c>
      <c r="IB7" s="1182">
        <v>1</v>
      </c>
      <c r="IC7" s="1182">
        <v>1</v>
      </c>
      <c r="ID7" s="1182">
        <v>1</v>
      </c>
      <c r="IE7" s="1182">
        <v>1</v>
      </c>
      <c r="IF7" s="1182">
        <v>1</v>
      </c>
      <c r="IG7" s="1182">
        <v>1</v>
      </c>
      <c r="IH7" s="1182">
        <v>1</v>
      </c>
      <c r="II7" s="1182">
        <v>1</v>
      </c>
      <c r="IJ7" s="1182">
        <v>1</v>
      </c>
      <c r="IK7" s="1182">
        <v>1</v>
      </c>
      <c r="IL7" s="1182">
        <v>1</v>
      </c>
      <c r="IM7" s="1182">
        <v>1</v>
      </c>
      <c r="IN7" s="1182">
        <v>1</v>
      </c>
      <c r="IO7" s="1182">
        <v>1</v>
      </c>
      <c r="IP7" s="1182">
        <v>1</v>
      </c>
      <c r="IQ7" s="1182">
        <v>1</v>
      </c>
      <c r="IR7" s="1182">
        <v>1</v>
      </c>
      <c r="IS7" s="1182">
        <v>1</v>
      </c>
      <c r="IT7" s="1182">
        <v>1</v>
      </c>
      <c r="IU7" s="1182">
        <v>1</v>
      </c>
      <c r="IV7" s="1182">
        <v>1</v>
      </c>
      <c r="IW7" s="1182">
        <v>1</v>
      </c>
      <c r="IX7" s="1182">
        <v>1</v>
      </c>
      <c r="IY7" s="1182">
        <v>1</v>
      </c>
      <c r="IZ7" s="1182">
        <v>1</v>
      </c>
      <c r="JA7" s="1182">
        <v>1</v>
      </c>
      <c r="JB7" s="1182">
        <v>1</v>
      </c>
      <c r="JC7" s="1182">
        <v>1</v>
      </c>
      <c r="JD7" s="1182">
        <v>1</v>
      </c>
      <c r="JE7" s="1182">
        <v>1</v>
      </c>
      <c r="JF7" s="1182">
        <v>1</v>
      </c>
      <c r="JG7" s="1182">
        <v>1</v>
      </c>
      <c r="JH7" s="1182">
        <v>1</v>
      </c>
      <c r="JI7" s="1182">
        <v>1</v>
      </c>
      <c r="JJ7" s="1182">
        <v>1</v>
      </c>
      <c r="JK7" s="1182">
        <v>1</v>
      </c>
      <c r="JL7" s="1182">
        <v>1</v>
      </c>
      <c r="JM7" s="1182">
        <v>1</v>
      </c>
      <c r="JN7" s="1182">
        <v>1</v>
      </c>
      <c r="JO7" s="1182">
        <v>1</v>
      </c>
      <c r="JP7" s="1182">
        <v>1</v>
      </c>
      <c r="JQ7" s="1182">
        <v>1</v>
      </c>
      <c r="JR7" s="1182">
        <v>1</v>
      </c>
      <c r="JS7" s="1182">
        <v>1</v>
      </c>
      <c r="JT7" s="1182" t="s">
        <v>1399</v>
      </c>
      <c r="JU7" s="1182" t="s">
        <v>1399</v>
      </c>
      <c r="JV7" s="1182" t="s">
        <v>1399</v>
      </c>
      <c r="JW7" s="1182" t="s">
        <v>1399</v>
      </c>
      <c r="JX7" s="1182">
        <v>1</v>
      </c>
      <c r="JY7" s="1182">
        <v>1</v>
      </c>
      <c r="JZ7" s="1182" t="s">
        <v>1771</v>
      </c>
      <c r="KA7" s="1182">
        <v>1</v>
      </c>
      <c r="KB7" s="1182">
        <v>1</v>
      </c>
      <c r="KC7" s="1182">
        <v>1</v>
      </c>
      <c r="KD7" s="1182">
        <v>1</v>
      </c>
      <c r="KE7" s="1182">
        <v>1</v>
      </c>
      <c r="KG7" s="1182">
        <v>1</v>
      </c>
      <c r="KH7" s="1182">
        <v>1</v>
      </c>
      <c r="KI7" s="1182">
        <v>1</v>
      </c>
      <c r="KJ7" s="1182">
        <v>1</v>
      </c>
      <c r="KK7" s="1182">
        <v>1</v>
      </c>
      <c r="KL7" s="1182">
        <v>1</v>
      </c>
      <c r="KM7" s="1182">
        <v>1</v>
      </c>
      <c r="KN7" s="1182">
        <v>1</v>
      </c>
      <c r="KO7" s="1182">
        <v>1</v>
      </c>
      <c r="KP7" s="1182">
        <v>1</v>
      </c>
      <c r="KQ7" s="1182">
        <v>1</v>
      </c>
      <c r="KR7" s="1182">
        <v>1</v>
      </c>
      <c r="KS7" s="1182">
        <v>1</v>
      </c>
      <c r="KT7" s="1182">
        <v>1</v>
      </c>
      <c r="KU7" s="1182">
        <v>1</v>
      </c>
      <c r="KV7" s="1182">
        <v>1</v>
      </c>
      <c r="KW7" s="1182">
        <v>1</v>
      </c>
      <c r="KX7" s="1182">
        <v>1</v>
      </c>
    </row>
    <row r="8" spans="1:310" outlineLevel="1">
      <c r="A8" s="1042"/>
      <c r="B8" s="1050">
        <v>203</v>
      </c>
      <c r="C8" s="1161" t="s">
        <v>479</v>
      </c>
      <c r="D8" s="1181">
        <v>0</v>
      </c>
      <c r="E8" s="1181">
        <v>0</v>
      </c>
      <c r="F8" s="1181">
        <v>0</v>
      </c>
      <c r="G8" s="1181">
        <v>0</v>
      </c>
      <c r="H8" s="1181">
        <v>0</v>
      </c>
      <c r="I8" s="1181">
        <v>0</v>
      </c>
      <c r="J8" s="1181">
        <v>0</v>
      </c>
      <c r="K8" s="1181">
        <v>0</v>
      </c>
      <c r="L8" s="1181">
        <v>0</v>
      </c>
      <c r="M8" s="1181">
        <v>0</v>
      </c>
      <c r="N8" s="1181">
        <v>0</v>
      </c>
      <c r="O8" s="1181">
        <v>0</v>
      </c>
      <c r="P8" s="1181">
        <v>0</v>
      </c>
      <c r="Q8" s="1181">
        <v>0</v>
      </c>
      <c r="R8" s="1181">
        <v>0</v>
      </c>
      <c r="S8" s="1181">
        <v>0</v>
      </c>
      <c r="T8" s="1181">
        <v>0</v>
      </c>
      <c r="U8" s="1181">
        <v>0</v>
      </c>
      <c r="V8" s="1181">
        <v>0</v>
      </c>
      <c r="W8" s="1181">
        <v>0</v>
      </c>
      <c r="X8" s="1181">
        <v>0</v>
      </c>
      <c r="Y8" s="1181">
        <v>0</v>
      </c>
      <c r="Z8" s="1181">
        <v>0</v>
      </c>
      <c r="AA8" s="1181">
        <v>0</v>
      </c>
      <c r="AB8" s="1181">
        <v>0</v>
      </c>
      <c r="AC8" s="1181">
        <v>0</v>
      </c>
      <c r="AD8" s="1181">
        <v>0</v>
      </c>
      <c r="AE8" s="1181">
        <v>0</v>
      </c>
      <c r="AF8" s="1181">
        <v>0</v>
      </c>
      <c r="AG8" s="1181">
        <v>0</v>
      </c>
      <c r="AH8" s="1181">
        <v>0</v>
      </c>
      <c r="AI8" s="1181">
        <v>0</v>
      </c>
      <c r="AJ8" s="1181">
        <v>0</v>
      </c>
      <c r="AK8" s="1181">
        <v>0</v>
      </c>
      <c r="AL8" s="1181">
        <v>0</v>
      </c>
      <c r="AM8" s="1181">
        <v>0</v>
      </c>
      <c r="AN8" s="1181">
        <v>0</v>
      </c>
      <c r="AO8" s="1181">
        <v>0</v>
      </c>
      <c r="AP8" s="1181">
        <v>0</v>
      </c>
      <c r="AQ8" s="1181">
        <v>0</v>
      </c>
      <c r="AR8" s="1181">
        <v>0</v>
      </c>
      <c r="AS8" s="1181">
        <v>0</v>
      </c>
      <c r="AT8" s="1181">
        <v>0</v>
      </c>
      <c r="AU8" s="1181">
        <v>0</v>
      </c>
      <c r="AV8" s="1181">
        <v>0</v>
      </c>
      <c r="AW8" s="1181">
        <v>0</v>
      </c>
      <c r="AX8" s="1181">
        <v>0</v>
      </c>
      <c r="AY8" s="1181">
        <v>0</v>
      </c>
      <c r="AZ8" s="1181">
        <v>0</v>
      </c>
      <c r="BA8" s="1181">
        <v>0</v>
      </c>
      <c r="BB8" s="1181">
        <v>0</v>
      </c>
      <c r="BC8" s="1181">
        <v>0</v>
      </c>
      <c r="BD8" s="1181">
        <v>0</v>
      </c>
      <c r="BE8" s="1181">
        <v>0</v>
      </c>
      <c r="BF8" s="1181">
        <v>0</v>
      </c>
      <c r="BG8" s="1181">
        <v>0</v>
      </c>
      <c r="BH8" s="1181">
        <v>0</v>
      </c>
      <c r="BI8" s="1181">
        <v>0</v>
      </c>
      <c r="BJ8" s="1181">
        <v>0</v>
      </c>
      <c r="BK8" s="1181">
        <v>0</v>
      </c>
      <c r="BL8" s="1181">
        <v>0</v>
      </c>
      <c r="BM8" s="1181">
        <v>0</v>
      </c>
      <c r="BN8" s="1181">
        <v>0</v>
      </c>
      <c r="BO8" s="1181">
        <v>0</v>
      </c>
      <c r="BP8" s="1181">
        <v>0</v>
      </c>
      <c r="BQ8" s="1181">
        <v>0</v>
      </c>
      <c r="BR8" s="1181">
        <v>0</v>
      </c>
      <c r="BS8" s="1181">
        <v>0</v>
      </c>
      <c r="BT8" s="1181">
        <v>0</v>
      </c>
      <c r="BU8" s="1181">
        <v>0</v>
      </c>
      <c r="BV8" s="1181">
        <v>0</v>
      </c>
      <c r="BW8" s="1181">
        <v>0</v>
      </c>
      <c r="BX8" s="1181">
        <v>0</v>
      </c>
      <c r="BY8" s="1181">
        <v>0</v>
      </c>
      <c r="BZ8" s="1181">
        <v>0</v>
      </c>
      <c r="CA8" s="1181">
        <v>0</v>
      </c>
      <c r="CB8" s="1181">
        <v>0</v>
      </c>
      <c r="CC8" s="1181">
        <v>0</v>
      </c>
      <c r="CD8" s="1181">
        <v>0</v>
      </c>
      <c r="CE8" s="1181">
        <v>0</v>
      </c>
      <c r="CF8" s="1181">
        <v>0</v>
      </c>
      <c r="CG8" s="1181">
        <v>0</v>
      </c>
      <c r="CH8" s="1181">
        <v>0</v>
      </c>
      <c r="CI8" s="1181">
        <v>0</v>
      </c>
      <c r="CJ8" s="1181">
        <v>0</v>
      </c>
      <c r="CK8" s="1181">
        <v>0</v>
      </c>
      <c r="CL8" s="1181">
        <v>0</v>
      </c>
      <c r="CM8" s="1181">
        <v>0</v>
      </c>
      <c r="CN8" s="1181">
        <v>0</v>
      </c>
      <c r="CO8" s="1181">
        <v>0</v>
      </c>
      <c r="CP8" s="1181">
        <v>0</v>
      </c>
      <c r="CQ8" s="1181">
        <v>0</v>
      </c>
      <c r="CR8" s="1181">
        <v>0</v>
      </c>
      <c r="CS8" s="1181">
        <v>0</v>
      </c>
      <c r="CT8" s="1181">
        <v>0</v>
      </c>
      <c r="CU8" s="1181">
        <v>0</v>
      </c>
      <c r="CV8" s="1181">
        <v>0</v>
      </c>
      <c r="CW8" s="1181">
        <v>0</v>
      </c>
      <c r="CX8" s="1181">
        <v>0</v>
      </c>
      <c r="CY8" s="1181">
        <v>0</v>
      </c>
      <c r="CZ8" s="1181">
        <v>0</v>
      </c>
      <c r="DA8" s="1181">
        <v>0</v>
      </c>
      <c r="DB8" s="1181">
        <v>0</v>
      </c>
      <c r="DC8" s="1181">
        <v>0</v>
      </c>
      <c r="DD8" s="1181">
        <v>0</v>
      </c>
      <c r="DE8" s="1181">
        <v>0</v>
      </c>
      <c r="DF8" s="1181">
        <v>0</v>
      </c>
      <c r="DG8" s="1181">
        <v>0</v>
      </c>
      <c r="DH8" s="1181">
        <v>0</v>
      </c>
      <c r="DI8" s="1181">
        <v>0</v>
      </c>
      <c r="DJ8" s="1181">
        <v>0</v>
      </c>
      <c r="DK8" s="1181">
        <v>0</v>
      </c>
      <c r="DL8" s="1181">
        <v>0</v>
      </c>
      <c r="DM8" s="1181">
        <v>0</v>
      </c>
      <c r="DN8" s="1181">
        <v>0</v>
      </c>
      <c r="DO8" s="1181">
        <v>0</v>
      </c>
      <c r="DP8" s="1181">
        <v>0</v>
      </c>
      <c r="DQ8" s="1181">
        <v>0</v>
      </c>
      <c r="DR8" s="1181">
        <v>0</v>
      </c>
      <c r="DS8" s="1181">
        <v>0</v>
      </c>
      <c r="DT8" s="1181">
        <v>0</v>
      </c>
      <c r="DU8" s="1181">
        <v>0</v>
      </c>
      <c r="DV8" s="1181">
        <v>0</v>
      </c>
      <c r="DW8" s="1181">
        <v>0</v>
      </c>
      <c r="DX8" s="1181">
        <v>0</v>
      </c>
      <c r="DY8" s="1181">
        <v>0</v>
      </c>
      <c r="DZ8" s="1181">
        <v>0</v>
      </c>
      <c r="EA8" s="1181">
        <v>0</v>
      </c>
      <c r="EB8" s="1181">
        <v>0</v>
      </c>
      <c r="EC8" s="1181">
        <v>0</v>
      </c>
      <c r="ED8" s="1181">
        <v>0</v>
      </c>
      <c r="EE8" s="1181">
        <v>0</v>
      </c>
      <c r="EF8" s="1181">
        <v>0</v>
      </c>
      <c r="EG8" s="1181">
        <v>0</v>
      </c>
      <c r="EH8" s="1181">
        <v>0</v>
      </c>
      <c r="EI8" s="1181">
        <v>0</v>
      </c>
      <c r="EJ8" s="1181">
        <v>0</v>
      </c>
      <c r="EK8" s="1181">
        <v>0</v>
      </c>
      <c r="EL8" s="1181">
        <v>0</v>
      </c>
      <c r="EM8" s="1181">
        <v>0</v>
      </c>
      <c r="EN8" s="1181">
        <v>0</v>
      </c>
      <c r="EO8" s="1181">
        <v>0</v>
      </c>
      <c r="EP8" s="1181">
        <v>0</v>
      </c>
      <c r="EQ8" s="1181">
        <v>0</v>
      </c>
      <c r="ER8" s="1181">
        <v>0</v>
      </c>
      <c r="ES8" s="1181">
        <v>0</v>
      </c>
      <c r="ET8" s="1181">
        <v>0</v>
      </c>
      <c r="EU8" s="1181">
        <v>0</v>
      </c>
      <c r="EV8" s="1181">
        <v>0</v>
      </c>
      <c r="EW8" s="1181">
        <v>0</v>
      </c>
      <c r="EX8" s="1181">
        <v>0</v>
      </c>
      <c r="EY8" s="1181">
        <v>0</v>
      </c>
      <c r="EZ8" s="1181">
        <v>0</v>
      </c>
      <c r="FA8" s="1181">
        <v>0</v>
      </c>
      <c r="FB8" s="1181">
        <v>0</v>
      </c>
      <c r="FC8" s="1181">
        <v>0</v>
      </c>
      <c r="FD8" s="1181">
        <v>0</v>
      </c>
      <c r="FE8" s="1181">
        <v>0</v>
      </c>
      <c r="FF8" s="1181">
        <v>0</v>
      </c>
      <c r="FG8" s="1181">
        <v>0</v>
      </c>
      <c r="FH8" s="1181">
        <v>0</v>
      </c>
      <c r="FI8" s="1181">
        <v>0</v>
      </c>
      <c r="FJ8" s="1181">
        <v>0</v>
      </c>
      <c r="FK8" s="1181">
        <v>0</v>
      </c>
      <c r="FL8" s="1181">
        <v>0</v>
      </c>
      <c r="FM8" s="1181">
        <v>0</v>
      </c>
      <c r="FN8" s="1181">
        <v>0</v>
      </c>
      <c r="FO8" s="1181">
        <v>0</v>
      </c>
      <c r="FP8" s="1181">
        <v>0</v>
      </c>
      <c r="FQ8" s="1181">
        <v>0</v>
      </c>
      <c r="FR8" s="1181">
        <v>0</v>
      </c>
      <c r="FS8" s="1181">
        <v>0</v>
      </c>
      <c r="FT8" s="1181">
        <v>0</v>
      </c>
      <c r="FU8" s="1181">
        <v>0</v>
      </c>
      <c r="FV8" s="1181">
        <v>0</v>
      </c>
      <c r="FW8" s="1181">
        <v>0</v>
      </c>
      <c r="FX8" s="1181">
        <v>0</v>
      </c>
      <c r="FY8" s="1181">
        <v>0</v>
      </c>
      <c r="FZ8" s="1181">
        <v>0</v>
      </c>
      <c r="GA8" s="1181">
        <v>0</v>
      </c>
      <c r="GB8" s="1181">
        <v>0</v>
      </c>
      <c r="GC8" s="1181">
        <v>0</v>
      </c>
      <c r="GD8" s="1181">
        <v>0</v>
      </c>
      <c r="GE8" s="1181">
        <v>0</v>
      </c>
      <c r="GF8" s="1181">
        <v>0</v>
      </c>
      <c r="GG8" s="1181">
        <v>0</v>
      </c>
      <c r="GH8" s="1181">
        <v>0</v>
      </c>
      <c r="GI8" s="1181">
        <v>0</v>
      </c>
      <c r="GJ8" s="1181">
        <v>0</v>
      </c>
      <c r="GK8" s="1181">
        <v>0</v>
      </c>
      <c r="GL8" s="1181">
        <v>0</v>
      </c>
      <c r="GM8" s="1181">
        <v>0</v>
      </c>
      <c r="GN8" s="1181">
        <v>0</v>
      </c>
      <c r="GO8" s="1181">
        <v>0</v>
      </c>
      <c r="GP8" s="1181">
        <v>0</v>
      </c>
      <c r="GQ8" s="1181">
        <v>0</v>
      </c>
      <c r="GR8" s="1181">
        <v>0</v>
      </c>
      <c r="GS8" s="1181">
        <v>0</v>
      </c>
      <c r="GT8" s="1181">
        <v>0</v>
      </c>
      <c r="GU8" s="1181">
        <v>0</v>
      </c>
      <c r="GV8" s="1181">
        <v>0</v>
      </c>
      <c r="GW8" s="1181">
        <v>0</v>
      </c>
      <c r="GX8" s="1181">
        <v>0</v>
      </c>
      <c r="GY8" s="1181">
        <v>0</v>
      </c>
      <c r="GZ8" s="1181">
        <v>0</v>
      </c>
      <c r="HA8" s="1181">
        <v>0</v>
      </c>
      <c r="HB8" s="1181">
        <v>0</v>
      </c>
      <c r="HC8" s="1181">
        <v>0</v>
      </c>
      <c r="HD8" s="1181">
        <v>0</v>
      </c>
      <c r="HE8" s="1181">
        <v>0</v>
      </c>
      <c r="HF8" s="1181">
        <v>0</v>
      </c>
      <c r="HG8" s="1181">
        <v>0</v>
      </c>
      <c r="HH8" s="1181">
        <v>0</v>
      </c>
      <c r="HI8" s="1181">
        <v>0</v>
      </c>
      <c r="HJ8" s="1181">
        <v>0</v>
      </c>
      <c r="HK8" s="1181">
        <v>0</v>
      </c>
      <c r="HL8" s="1181">
        <v>0</v>
      </c>
      <c r="HM8" s="1181">
        <v>0</v>
      </c>
      <c r="HN8" s="1181">
        <v>0</v>
      </c>
      <c r="HO8" s="1181">
        <v>0</v>
      </c>
      <c r="HP8" s="1181">
        <v>0</v>
      </c>
      <c r="HQ8" s="1181">
        <v>0</v>
      </c>
      <c r="HR8" s="1181">
        <v>0</v>
      </c>
      <c r="HS8" s="1181">
        <v>0</v>
      </c>
      <c r="HT8" s="1181">
        <v>0</v>
      </c>
      <c r="HU8" s="1181">
        <v>0</v>
      </c>
      <c r="HV8" s="1181">
        <v>0</v>
      </c>
      <c r="HW8" s="1181">
        <v>0</v>
      </c>
      <c r="HX8" s="1181">
        <v>0</v>
      </c>
      <c r="HY8" s="1181">
        <v>0</v>
      </c>
      <c r="HZ8" s="1181">
        <v>0</v>
      </c>
      <c r="IA8" s="1181">
        <v>0</v>
      </c>
      <c r="IB8" s="1181">
        <v>0</v>
      </c>
      <c r="IC8" s="1181">
        <v>0</v>
      </c>
      <c r="ID8" s="1181">
        <v>0</v>
      </c>
      <c r="IE8" s="1181">
        <v>0</v>
      </c>
      <c r="IF8" s="1181">
        <v>0</v>
      </c>
      <c r="IG8" s="1181">
        <v>0</v>
      </c>
      <c r="IH8" s="1181">
        <v>0</v>
      </c>
      <c r="II8" s="1181">
        <v>0</v>
      </c>
      <c r="IJ8" s="1181">
        <v>0</v>
      </c>
      <c r="IK8" s="1181">
        <v>0</v>
      </c>
      <c r="IL8" s="1181">
        <v>0</v>
      </c>
      <c r="IM8" s="1181">
        <v>0</v>
      </c>
      <c r="IN8" s="1181">
        <v>0</v>
      </c>
      <c r="IO8" s="1181">
        <v>0</v>
      </c>
      <c r="IP8" s="1181">
        <v>0</v>
      </c>
      <c r="IQ8" s="1181">
        <v>0</v>
      </c>
      <c r="IR8" s="1181">
        <v>0</v>
      </c>
      <c r="IS8" s="1181">
        <v>0</v>
      </c>
      <c r="IT8" s="1181">
        <v>0</v>
      </c>
      <c r="IU8" s="1181">
        <v>0</v>
      </c>
      <c r="IV8" s="1181">
        <v>0</v>
      </c>
      <c r="IW8" s="1181">
        <v>0</v>
      </c>
      <c r="IX8" s="1181">
        <v>0</v>
      </c>
      <c r="IY8" s="1181">
        <v>0</v>
      </c>
      <c r="IZ8" s="1181">
        <v>0</v>
      </c>
      <c r="JA8" s="1181">
        <v>0</v>
      </c>
      <c r="JB8" s="1181">
        <v>0</v>
      </c>
      <c r="JC8" s="1181">
        <v>0</v>
      </c>
      <c r="JD8" s="1181">
        <v>0</v>
      </c>
      <c r="JE8" s="1181">
        <v>0</v>
      </c>
      <c r="JF8" s="1181">
        <v>0</v>
      </c>
      <c r="JG8" s="1181">
        <v>0</v>
      </c>
      <c r="JH8" s="1181">
        <v>0</v>
      </c>
      <c r="JI8" s="1181">
        <v>0</v>
      </c>
      <c r="JJ8" s="1181">
        <v>0</v>
      </c>
      <c r="JK8" s="1181">
        <v>0</v>
      </c>
      <c r="JL8" s="1181">
        <v>0</v>
      </c>
      <c r="JM8" s="1181">
        <v>0</v>
      </c>
      <c r="JN8" s="1181">
        <v>0</v>
      </c>
      <c r="JO8" s="1181">
        <v>0</v>
      </c>
      <c r="JP8" s="1181">
        <v>0</v>
      </c>
      <c r="JQ8" s="1181">
        <v>0</v>
      </c>
      <c r="JR8" s="1181">
        <v>0</v>
      </c>
      <c r="JS8" s="1181">
        <v>0</v>
      </c>
      <c r="JT8" s="1181">
        <v>0</v>
      </c>
      <c r="JU8" s="1181">
        <v>0</v>
      </c>
      <c r="JV8" s="1181">
        <v>0</v>
      </c>
      <c r="JW8" s="1181">
        <v>0</v>
      </c>
      <c r="JX8" s="1181">
        <v>0</v>
      </c>
      <c r="JY8" s="1181">
        <v>0</v>
      </c>
      <c r="JZ8" s="1181">
        <v>0</v>
      </c>
      <c r="KA8" s="1181">
        <v>0</v>
      </c>
      <c r="KB8" s="1181">
        <v>0</v>
      </c>
      <c r="KC8" s="1181">
        <v>0</v>
      </c>
      <c r="KD8" s="1181">
        <v>0</v>
      </c>
      <c r="KE8" s="1181">
        <v>0</v>
      </c>
      <c r="KG8" s="1181">
        <v>0</v>
      </c>
      <c r="KH8" s="1181">
        <v>0</v>
      </c>
      <c r="KI8" s="1181">
        <v>0</v>
      </c>
      <c r="KJ8" s="1181">
        <v>0</v>
      </c>
      <c r="KK8" s="1181">
        <v>0</v>
      </c>
      <c r="KL8" s="1181">
        <v>0</v>
      </c>
      <c r="KM8" s="1181">
        <v>0</v>
      </c>
      <c r="KN8" s="1181">
        <v>0</v>
      </c>
      <c r="KO8" s="1181">
        <v>0</v>
      </c>
      <c r="KP8" s="1181">
        <v>0</v>
      </c>
      <c r="KQ8" s="1181">
        <v>0</v>
      </c>
      <c r="KR8" s="1181">
        <v>0</v>
      </c>
      <c r="KS8" s="1181">
        <v>0</v>
      </c>
      <c r="KT8" s="1181">
        <v>0</v>
      </c>
      <c r="KU8" s="1181">
        <v>0</v>
      </c>
      <c r="KV8" s="1181">
        <v>0</v>
      </c>
      <c r="KW8" s="1181">
        <v>0</v>
      </c>
      <c r="KX8" s="1181">
        <v>0</v>
      </c>
    </row>
    <row r="9" spans="1:310" outlineLevel="1">
      <c r="A9" s="1042"/>
      <c r="B9" s="1050">
        <v>205</v>
      </c>
      <c r="C9" s="1161" t="s">
        <v>480</v>
      </c>
      <c r="D9" s="1181" t="s">
        <v>481</v>
      </c>
      <c r="E9" s="1181" t="s">
        <v>481</v>
      </c>
      <c r="F9" s="1181" t="s">
        <v>481</v>
      </c>
      <c r="G9" s="1181" t="s">
        <v>481</v>
      </c>
      <c r="H9" s="1181" t="s">
        <v>481</v>
      </c>
      <c r="I9" s="1181" t="s">
        <v>481</v>
      </c>
      <c r="J9" s="1181" t="s">
        <v>481</v>
      </c>
      <c r="K9" s="1181" t="s">
        <v>481</v>
      </c>
      <c r="L9" s="1181" t="s">
        <v>481</v>
      </c>
      <c r="M9" s="1181" t="s">
        <v>481</v>
      </c>
      <c r="N9" s="1181" t="s">
        <v>481</v>
      </c>
      <c r="O9" s="1181" t="s">
        <v>481</v>
      </c>
      <c r="P9" s="1181" t="s">
        <v>481</v>
      </c>
      <c r="Q9" s="1181" t="s">
        <v>481</v>
      </c>
      <c r="R9" s="1181" t="s">
        <v>481</v>
      </c>
      <c r="S9" s="1181" t="s">
        <v>481</v>
      </c>
      <c r="T9" s="1181" t="s">
        <v>481</v>
      </c>
      <c r="U9" s="1181" t="s">
        <v>481</v>
      </c>
      <c r="V9" s="1181" t="s">
        <v>481</v>
      </c>
      <c r="W9" s="1181" t="s">
        <v>481</v>
      </c>
      <c r="X9" s="1181" t="s">
        <v>481</v>
      </c>
      <c r="Y9" s="1181" t="s">
        <v>481</v>
      </c>
      <c r="Z9" s="1181" t="s">
        <v>481</v>
      </c>
      <c r="AA9" s="1181" t="s">
        <v>481</v>
      </c>
      <c r="AB9" s="1181" t="s">
        <v>481</v>
      </c>
      <c r="AC9" s="1181" t="s">
        <v>481</v>
      </c>
      <c r="AD9" s="1181" t="s">
        <v>481</v>
      </c>
      <c r="AE9" s="1181" t="s">
        <v>481</v>
      </c>
      <c r="AF9" s="1181" t="s">
        <v>481</v>
      </c>
      <c r="AG9" s="1181" t="s">
        <v>481</v>
      </c>
      <c r="AH9" s="1181" t="s">
        <v>481</v>
      </c>
      <c r="AI9" s="1181" t="s">
        <v>481</v>
      </c>
      <c r="AJ9" s="1181" t="s">
        <v>481</v>
      </c>
      <c r="AK9" s="1181" t="s">
        <v>481</v>
      </c>
      <c r="AL9" s="1181" t="s">
        <v>481</v>
      </c>
      <c r="AM9" s="1181" t="s">
        <v>481</v>
      </c>
      <c r="AN9" s="1181" t="s">
        <v>481</v>
      </c>
      <c r="AO9" s="1181" t="s">
        <v>481</v>
      </c>
      <c r="AP9" s="1181" t="s">
        <v>481</v>
      </c>
      <c r="AQ9" s="1181" t="s">
        <v>481</v>
      </c>
      <c r="AR9" s="1181" t="s">
        <v>481</v>
      </c>
      <c r="AS9" s="1181" t="s">
        <v>481</v>
      </c>
      <c r="AT9" s="1181" t="s">
        <v>481</v>
      </c>
      <c r="AU9" s="1181" t="s">
        <v>481</v>
      </c>
      <c r="AV9" s="1181" t="s">
        <v>481</v>
      </c>
      <c r="AW9" s="1181" t="s">
        <v>481</v>
      </c>
      <c r="AX9" s="1181" t="s">
        <v>481</v>
      </c>
      <c r="AY9" s="1181" t="s">
        <v>481</v>
      </c>
      <c r="AZ9" s="1181" t="s">
        <v>481</v>
      </c>
      <c r="BA9" s="1181" t="s">
        <v>481</v>
      </c>
      <c r="BB9" s="1181" t="s">
        <v>481</v>
      </c>
      <c r="BC9" s="1181" t="s">
        <v>481</v>
      </c>
      <c r="BD9" s="1181" t="s">
        <v>481</v>
      </c>
      <c r="BE9" s="1181" t="s">
        <v>481</v>
      </c>
      <c r="BF9" s="1181" t="s">
        <v>481</v>
      </c>
      <c r="BG9" s="1181" t="s">
        <v>481</v>
      </c>
      <c r="BH9" s="1181" t="s">
        <v>481</v>
      </c>
      <c r="BI9" s="1181" t="s">
        <v>481</v>
      </c>
      <c r="BJ9" s="1181" t="s">
        <v>481</v>
      </c>
      <c r="BK9" s="1181" t="s">
        <v>481</v>
      </c>
      <c r="BL9" s="1181" t="s">
        <v>481</v>
      </c>
      <c r="BM9" s="1181" t="s">
        <v>481</v>
      </c>
      <c r="BN9" s="1181" t="s">
        <v>481</v>
      </c>
      <c r="BO9" s="1181" t="s">
        <v>481</v>
      </c>
      <c r="BP9" s="1181" t="s">
        <v>481</v>
      </c>
      <c r="BQ9" s="1181" t="s">
        <v>481</v>
      </c>
      <c r="BR9" s="1181" t="s">
        <v>481</v>
      </c>
      <c r="BS9" s="1181" t="s">
        <v>481</v>
      </c>
      <c r="BT9" s="1181" t="s">
        <v>481</v>
      </c>
      <c r="BU9" s="1181" t="s">
        <v>481</v>
      </c>
      <c r="BV9" s="1181" t="s">
        <v>481</v>
      </c>
      <c r="BW9" s="1181" t="s">
        <v>481</v>
      </c>
      <c r="BX9" s="1181" t="s">
        <v>481</v>
      </c>
      <c r="BY9" s="1181" t="s">
        <v>481</v>
      </c>
      <c r="BZ9" s="1181" t="s">
        <v>481</v>
      </c>
      <c r="CA9" s="1181" t="s">
        <v>481</v>
      </c>
      <c r="CB9" s="1181" t="s">
        <v>481</v>
      </c>
      <c r="CC9" s="1181" t="s">
        <v>481</v>
      </c>
      <c r="CD9" s="1181" t="s">
        <v>481</v>
      </c>
      <c r="CE9" s="1181" t="s">
        <v>481</v>
      </c>
      <c r="CF9" s="1181" t="s">
        <v>481</v>
      </c>
      <c r="CG9" s="1181" t="s">
        <v>481</v>
      </c>
      <c r="CH9" s="1181" t="s">
        <v>481</v>
      </c>
      <c r="CI9" s="1181" t="s">
        <v>481</v>
      </c>
      <c r="CJ9" s="1181" t="s">
        <v>481</v>
      </c>
      <c r="CK9" s="1181" t="s">
        <v>481</v>
      </c>
      <c r="CL9" s="1181" t="s">
        <v>481</v>
      </c>
      <c r="CM9" s="1181" t="s">
        <v>481</v>
      </c>
      <c r="CN9" s="1181" t="s">
        <v>481</v>
      </c>
      <c r="CO9" s="1181" t="s">
        <v>481</v>
      </c>
      <c r="CP9" s="1181" t="s">
        <v>481</v>
      </c>
      <c r="CQ9" s="1181" t="s">
        <v>481</v>
      </c>
      <c r="CR9" s="1181" t="s">
        <v>481</v>
      </c>
      <c r="CS9" s="1181" t="s">
        <v>481</v>
      </c>
      <c r="CT9" s="1181" t="s">
        <v>481</v>
      </c>
      <c r="CU9" s="1181" t="s">
        <v>481</v>
      </c>
      <c r="CV9" s="1181" t="s">
        <v>481</v>
      </c>
      <c r="CW9" s="1181" t="s">
        <v>481</v>
      </c>
      <c r="CX9" s="1181" t="s">
        <v>481</v>
      </c>
      <c r="CY9" s="1181" t="s">
        <v>481</v>
      </c>
      <c r="CZ9" s="1181" t="s">
        <v>481</v>
      </c>
      <c r="DA9" s="1181" t="s">
        <v>481</v>
      </c>
      <c r="DB9" s="1181" t="s">
        <v>481</v>
      </c>
      <c r="DC9" s="1181" t="s">
        <v>481</v>
      </c>
      <c r="DD9" s="1181" t="s">
        <v>481</v>
      </c>
      <c r="DE9" s="1181" t="s">
        <v>481</v>
      </c>
      <c r="DF9" s="1181" t="s">
        <v>481</v>
      </c>
      <c r="DG9" s="1181" t="s">
        <v>481</v>
      </c>
      <c r="DH9" s="1181" t="s">
        <v>481</v>
      </c>
      <c r="DI9" s="1181" t="s">
        <v>481</v>
      </c>
      <c r="DJ9" s="1181" t="s">
        <v>481</v>
      </c>
      <c r="DK9" s="1181" t="s">
        <v>481</v>
      </c>
      <c r="DL9" s="1181" t="s">
        <v>481</v>
      </c>
      <c r="DM9" s="1181" t="s">
        <v>481</v>
      </c>
      <c r="DN9" s="1181" t="s">
        <v>481</v>
      </c>
      <c r="DO9" s="1181" t="s">
        <v>481</v>
      </c>
      <c r="DP9" s="1181" t="s">
        <v>481</v>
      </c>
      <c r="DQ9" s="1181" t="s">
        <v>481</v>
      </c>
      <c r="DR9" s="1181" t="s">
        <v>481</v>
      </c>
      <c r="DS9" s="1181" t="s">
        <v>481</v>
      </c>
      <c r="DT9" s="1181" t="s">
        <v>481</v>
      </c>
      <c r="DU9" s="1181" t="s">
        <v>481</v>
      </c>
      <c r="DV9" s="1181" t="s">
        <v>481</v>
      </c>
      <c r="DW9" s="1181" t="s">
        <v>481</v>
      </c>
      <c r="DX9" s="1181" t="s">
        <v>481</v>
      </c>
      <c r="DY9" s="1181" t="s">
        <v>481</v>
      </c>
      <c r="DZ9" s="1181" t="s">
        <v>481</v>
      </c>
      <c r="EA9" s="1181" t="s">
        <v>481</v>
      </c>
      <c r="EB9" s="1181" t="s">
        <v>481</v>
      </c>
      <c r="EC9" s="1181" t="s">
        <v>481</v>
      </c>
      <c r="ED9" s="1181" t="s">
        <v>481</v>
      </c>
      <c r="EE9" s="1181" t="s">
        <v>481</v>
      </c>
      <c r="EF9" s="1181" t="s">
        <v>481</v>
      </c>
      <c r="EG9" s="1181" t="s">
        <v>481</v>
      </c>
      <c r="EH9" s="1181" t="s">
        <v>481</v>
      </c>
      <c r="EI9" s="1181" t="s">
        <v>481</v>
      </c>
      <c r="EJ9" s="1181" t="s">
        <v>481</v>
      </c>
      <c r="EK9" s="1181" t="s">
        <v>481</v>
      </c>
      <c r="EL9" s="1181" t="s">
        <v>481</v>
      </c>
      <c r="EM9" s="1181" t="s">
        <v>481</v>
      </c>
      <c r="EN9" s="1181" t="s">
        <v>481</v>
      </c>
      <c r="EO9" s="1181" t="s">
        <v>481</v>
      </c>
      <c r="EP9" s="1181" t="s">
        <v>481</v>
      </c>
      <c r="EQ9" s="1181" t="s">
        <v>481</v>
      </c>
      <c r="ER9" s="1181" t="s">
        <v>481</v>
      </c>
      <c r="ES9" s="1181" t="s">
        <v>481</v>
      </c>
      <c r="ET9" s="1181" t="s">
        <v>481</v>
      </c>
      <c r="EU9" s="1181" t="s">
        <v>481</v>
      </c>
      <c r="EV9" s="1181" t="s">
        <v>481</v>
      </c>
      <c r="EW9" s="1181" t="s">
        <v>481</v>
      </c>
      <c r="EX9" s="1181" t="s">
        <v>481</v>
      </c>
      <c r="EY9" s="1181" t="s">
        <v>481</v>
      </c>
      <c r="EZ9" s="1181" t="s">
        <v>481</v>
      </c>
      <c r="FA9" s="1181" t="s">
        <v>481</v>
      </c>
      <c r="FB9" s="1181" t="s">
        <v>481</v>
      </c>
      <c r="FC9" s="1181" t="s">
        <v>481</v>
      </c>
      <c r="FD9" s="1181" t="s">
        <v>481</v>
      </c>
      <c r="FE9" s="1181" t="s">
        <v>481</v>
      </c>
      <c r="FF9" s="1181" t="s">
        <v>481</v>
      </c>
      <c r="FG9" s="1181" t="s">
        <v>481</v>
      </c>
      <c r="FH9" s="1181" t="s">
        <v>481</v>
      </c>
      <c r="FI9" s="1181" t="s">
        <v>481</v>
      </c>
      <c r="FJ9" s="1181" t="s">
        <v>481</v>
      </c>
      <c r="FK9" s="1181" t="s">
        <v>481</v>
      </c>
      <c r="FL9" s="1181" t="s">
        <v>481</v>
      </c>
      <c r="FM9" s="1181" t="s">
        <v>481</v>
      </c>
      <c r="FN9" s="1181" t="s">
        <v>481</v>
      </c>
      <c r="FO9" s="1181" t="s">
        <v>481</v>
      </c>
      <c r="FP9" s="1181" t="s">
        <v>481</v>
      </c>
      <c r="FQ9" s="1181" t="s">
        <v>481</v>
      </c>
      <c r="FR9" s="1181" t="s">
        <v>481</v>
      </c>
      <c r="FS9" s="1181" t="s">
        <v>481</v>
      </c>
      <c r="FT9" s="1181" t="s">
        <v>481</v>
      </c>
      <c r="FU9" s="1181" t="s">
        <v>481</v>
      </c>
      <c r="FV9" s="1181" t="s">
        <v>481</v>
      </c>
      <c r="FW9" s="1181" t="s">
        <v>481</v>
      </c>
      <c r="FX9" s="1181" t="s">
        <v>481</v>
      </c>
      <c r="FY9" s="1181" t="s">
        <v>481</v>
      </c>
      <c r="FZ9" s="1181" t="s">
        <v>481</v>
      </c>
      <c r="GA9" s="1181" t="s">
        <v>481</v>
      </c>
      <c r="GB9" s="1181" t="s">
        <v>481</v>
      </c>
      <c r="GC9" s="1181" t="s">
        <v>481</v>
      </c>
      <c r="GD9" s="1181" t="s">
        <v>481</v>
      </c>
      <c r="GE9" s="1181" t="s">
        <v>481</v>
      </c>
      <c r="GF9" s="1181" t="s">
        <v>481</v>
      </c>
      <c r="GG9" s="1181" t="s">
        <v>481</v>
      </c>
      <c r="GH9" s="1181" t="s">
        <v>481</v>
      </c>
      <c r="GI9" s="1181" t="s">
        <v>481</v>
      </c>
      <c r="GJ9" s="1181" t="s">
        <v>481</v>
      </c>
      <c r="GK9" s="1181" t="s">
        <v>481</v>
      </c>
      <c r="GL9" s="1181" t="s">
        <v>481</v>
      </c>
      <c r="GM9" s="1181" t="s">
        <v>481</v>
      </c>
      <c r="GN9" s="1181" t="s">
        <v>481</v>
      </c>
      <c r="GO9" s="1181" t="s">
        <v>481</v>
      </c>
      <c r="GP9" s="1181" t="s">
        <v>481</v>
      </c>
      <c r="GQ9" s="1181" t="s">
        <v>481</v>
      </c>
      <c r="GR9" s="1181" t="s">
        <v>481</v>
      </c>
      <c r="GS9" s="1181" t="s">
        <v>481</v>
      </c>
      <c r="GT9" s="1181" t="s">
        <v>481</v>
      </c>
      <c r="GU9" s="1181" t="s">
        <v>481</v>
      </c>
      <c r="GV9" s="1181" t="s">
        <v>481</v>
      </c>
      <c r="GW9" s="1181" t="s">
        <v>481</v>
      </c>
      <c r="GX9" s="1181" t="s">
        <v>481</v>
      </c>
      <c r="GY9" s="1181" t="s">
        <v>481</v>
      </c>
      <c r="GZ9" s="1181" t="s">
        <v>481</v>
      </c>
      <c r="HA9" s="1181" t="s">
        <v>481</v>
      </c>
      <c r="HB9" s="1181" t="s">
        <v>481</v>
      </c>
      <c r="HC9" s="1181" t="s">
        <v>481</v>
      </c>
      <c r="HD9" s="1181" t="s">
        <v>481</v>
      </c>
      <c r="HE9" s="1181" t="s">
        <v>481</v>
      </c>
      <c r="HF9" s="1181" t="s">
        <v>481</v>
      </c>
      <c r="HG9" s="1181" t="s">
        <v>481</v>
      </c>
      <c r="HH9" s="1181" t="s">
        <v>481</v>
      </c>
      <c r="HI9" s="1181" t="s">
        <v>481</v>
      </c>
      <c r="HJ9" s="1181" t="s">
        <v>481</v>
      </c>
      <c r="HK9" s="1181" t="s">
        <v>481</v>
      </c>
      <c r="HL9" s="1181" t="s">
        <v>481</v>
      </c>
      <c r="HM9" s="1181" t="s">
        <v>481</v>
      </c>
      <c r="HN9" s="1181" t="s">
        <v>481</v>
      </c>
      <c r="HO9" s="1181" t="s">
        <v>481</v>
      </c>
      <c r="HP9" s="1181" t="s">
        <v>481</v>
      </c>
      <c r="HQ9" s="1181" t="s">
        <v>481</v>
      </c>
      <c r="HR9" s="1181" t="s">
        <v>481</v>
      </c>
      <c r="HS9" s="1181" t="s">
        <v>481</v>
      </c>
      <c r="HT9" s="1181" t="s">
        <v>481</v>
      </c>
      <c r="HU9" s="1181" t="s">
        <v>481</v>
      </c>
      <c r="HV9" s="1181" t="s">
        <v>481</v>
      </c>
      <c r="HW9" s="1181" t="s">
        <v>481</v>
      </c>
      <c r="HX9" s="1181" t="s">
        <v>481</v>
      </c>
      <c r="HY9" s="1181" t="s">
        <v>481</v>
      </c>
      <c r="HZ9" s="1181" t="s">
        <v>481</v>
      </c>
      <c r="IA9" s="1181" t="s">
        <v>481</v>
      </c>
      <c r="IB9" s="1181" t="s">
        <v>481</v>
      </c>
      <c r="IC9" s="1181" t="s">
        <v>481</v>
      </c>
      <c r="ID9" s="1181" t="s">
        <v>481</v>
      </c>
      <c r="IE9" s="1181" t="s">
        <v>481</v>
      </c>
      <c r="IF9" s="1181" t="s">
        <v>481</v>
      </c>
      <c r="IG9" s="1181" t="s">
        <v>481</v>
      </c>
      <c r="IH9" s="1181" t="s">
        <v>481</v>
      </c>
      <c r="II9" s="1181" t="s">
        <v>481</v>
      </c>
      <c r="IJ9" s="1181" t="s">
        <v>481</v>
      </c>
      <c r="IK9" s="1181" t="s">
        <v>481</v>
      </c>
      <c r="IL9" s="1181" t="s">
        <v>481</v>
      </c>
      <c r="IM9" s="1181" t="s">
        <v>481</v>
      </c>
      <c r="IN9" s="1181" t="s">
        <v>481</v>
      </c>
      <c r="IO9" s="1181" t="s">
        <v>481</v>
      </c>
      <c r="IP9" s="1181" t="s">
        <v>481</v>
      </c>
      <c r="IQ9" s="1181" t="s">
        <v>481</v>
      </c>
      <c r="IR9" s="1181" t="s">
        <v>481</v>
      </c>
      <c r="IS9" s="1181" t="s">
        <v>481</v>
      </c>
      <c r="IT9" s="1181" t="s">
        <v>481</v>
      </c>
      <c r="IU9" s="1181" t="s">
        <v>481</v>
      </c>
      <c r="IV9" s="1181" t="s">
        <v>481</v>
      </c>
      <c r="IW9" s="1181" t="s">
        <v>481</v>
      </c>
      <c r="IX9" s="1181" t="s">
        <v>481</v>
      </c>
      <c r="IY9" s="1181" t="s">
        <v>481</v>
      </c>
      <c r="IZ9" s="1181" t="s">
        <v>481</v>
      </c>
      <c r="JA9" s="1181" t="s">
        <v>481</v>
      </c>
      <c r="JB9" s="1181" t="s">
        <v>481</v>
      </c>
      <c r="JC9" s="1181" t="s">
        <v>481</v>
      </c>
      <c r="JD9" s="1181" t="s">
        <v>481</v>
      </c>
      <c r="JE9" s="1181" t="s">
        <v>481</v>
      </c>
      <c r="JF9" s="1181" t="s">
        <v>481</v>
      </c>
      <c r="JG9" s="1181" t="s">
        <v>481</v>
      </c>
      <c r="JH9" s="1181" t="s">
        <v>481</v>
      </c>
      <c r="JI9" s="1181" t="s">
        <v>481</v>
      </c>
      <c r="JJ9" s="1181" t="s">
        <v>481</v>
      </c>
      <c r="JK9" s="1181" t="s">
        <v>481</v>
      </c>
      <c r="JL9" s="1181" t="s">
        <v>481</v>
      </c>
      <c r="JM9" s="1181" t="s">
        <v>481</v>
      </c>
      <c r="JN9" s="1181" t="s">
        <v>481</v>
      </c>
      <c r="JO9" s="1181" t="s">
        <v>481</v>
      </c>
      <c r="JP9" s="1181" t="s">
        <v>481</v>
      </c>
      <c r="JQ9" s="1181" t="s">
        <v>481</v>
      </c>
      <c r="JR9" s="1181" t="s">
        <v>481</v>
      </c>
      <c r="JS9" s="1181" t="s">
        <v>481</v>
      </c>
      <c r="JT9" s="1181" t="s">
        <v>481</v>
      </c>
      <c r="JU9" s="1181" t="s">
        <v>481</v>
      </c>
      <c r="JV9" s="1181" t="s">
        <v>481</v>
      </c>
      <c r="JW9" s="1181" t="s">
        <v>481</v>
      </c>
      <c r="JX9" s="1181" t="s">
        <v>481</v>
      </c>
      <c r="JY9" s="1181" t="s">
        <v>481</v>
      </c>
      <c r="JZ9" s="1181" t="s">
        <v>481</v>
      </c>
      <c r="KA9" s="1181" t="s">
        <v>481</v>
      </c>
      <c r="KB9" s="1181" t="s">
        <v>481</v>
      </c>
      <c r="KC9" s="1181" t="s">
        <v>481</v>
      </c>
      <c r="KD9" s="1181" t="s">
        <v>481</v>
      </c>
      <c r="KE9" s="1181" t="s">
        <v>481</v>
      </c>
      <c r="KG9" s="1181" t="s">
        <v>481</v>
      </c>
      <c r="KH9" s="1181" t="s">
        <v>481</v>
      </c>
      <c r="KI9" s="1181" t="s">
        <v>481</v>
      </c>
      <c r="KJ9" s="1181" t="s">
        <v>481</v>
      </c>
      <c r="KK9" s="1181" t="s">
        <v>481</v>
      </c>
      <c r="KL9" s="1181" t="s">
        <v>481</v>
      </c>
      <c r="KM9" s="1181" t="s">
        <v>481</v>
      </c>
      <c r="KN9" s="1181" t="s">
        <v>481</v>
      </c>
      <c r="KO9" s="1181" t="s">
        <v>481</v>
      </c>
      <c r="KP9" s="1181" t="s">
        <v>481</v>
      </c>
      <c r="KQ9" s="1181" t="s">
        <v>481</v>
      </c>
      <c r="KR9" s="1181" t="s">
        <v>481</v>
      </c>
      <c r="KS9" s="1181" t="s">
        <v>481</v>
      </c>
      <c r="KT9" s="1181" t="s">
        <v>481</v>
      </c>
      <c r="KU9" s="1181" t="s">
        <v>481</v>
      </c>
      <c r="KV9" s="1181" t="s">
        <v>481</v>
      </c>
      <c r="KW9" s="1181" t="s">
        <v>481</v>
      </c>
      <c r="KX9" s="1181" t="s">
        <v>481</v>
      </c>
    </row>
    <row r="10" spans="1:310" outlineLevel="1">
      <c r="A10" s="1042"/>
      <c r="B10" s="1050">
        <v>206</v>
      </c>
      <c r="C10" s="1161" t="s">
        <v>482</v>
      </c>
      <c r="D10" s="1181" t="s">
        <v>483</v>
      </c>
      <c r="E10" s="1181" t="s">
        <v>483</v>
      </c>
      <c r="F10" s="1181" t="s">
        <v>483</v>
      </c>
      <c r="G10" s="1181" t="s">
        <v>483</v>
      </c>
      <c r="H10" s="1181" t="s">
        <v>483</v>
      </c>
      <c r="I10" s="1181" t="s">
        <v>483</v>
      </c>
      <c r="J10" s="1181" t="s">
        <v>483</v>
      </c>
      <c r="K10" s="1181" t="s">
        <v>483</v>
      </c>
      <c r="L10" s="1181" t="s">
        <v>483</v>
      </c>
      <c r="M10" s="1181" t="s">
        <v>483</v>
      </c>
      <c r="N10" s="1181" t="s">
        <v>483</v>
      </c>
      <c r="O10" s="1181" t="s">
        <v>483</v>
      </c>
      <c r="P10" s="1181" t="s">
        <v>483</v>
      </c>
      <c r="Q10" s="1181" t="s">
        <v>483</v>
      </c>
      <c r="R10" s="1181" t="s">
        <v>483</v>
      </c>
      <c r="S10" s="1181" t="s">
        <v>483</v>
      </c>
      <c r="T10" s="1181" t="s">
        <v>483</v>
      </c>
      <c r="U10" s="1181" t="s">
        <v>483</v>
      </c>
      <c r="V10" s="1181" t="s">
        <v>483</v>
      </c>
      <c r="W10" s="1181" t="s">
        <v>483</v>
      </c>
      <c r="X10" s="1181" t="s">
        <v>483</v>
      </c>
      <c r="Y10" s="1181" t="s">
        <v>483</v>
      </c>
      <c r="Z10" s="1181" t="s">
        <v>483</v>
      </c>
      <c r="AA10" s="1181" t="s">
        <v>483</v>
      </c>
      <c r="AB10" s="1181" t="s">
        <v>483</v>
      </c>
      <c r="AC10" s="1181" t="s">
        <v>483</v>
      </c>
      <c r="AD10" s="1181" t="s">
        <v>483</v>
      </c>
      <c r="AE10" s="1181" t="s">
        <v>483</v>
      </c>
      <c r="AF10" s="1181" t="s">
        <v>483</v>
      </c>
      <c r="AG10" s="1181" t="s">
        <v>483</v>
      </c>
      <c r="AH10" s="1181" t="s">
        <v>483</v>
      </c>
      <c r="AI10" s="1181" t="s">
        <v>483</v>
      </c>
      <c r="AJ10" s="1181" t="s">
        <v>483</v>
      </c>
      <c r="AK10" s="1181" t="s">
        <v>483</v>
      </c>
      <c r="AL10" s="1181" t="s">
        <v>483</v>
      </c>
      <c r="AM10" s="1181" t="s">
        <v>483</v>
      </c>
      <c r="AN10" s="1181" t="s">
        <v>483</v>
      </c>
      <c r="AO10" s="1181" t="s">
        <v>483</v>
      </c>
      <c r="AP10" s="1181" t="s">
        <v>483</v>
      </c>
      <c r="AQ10" s="1181" t="s">
        <v>483</v>
      </c>
      <c r="AR10" s="1181" t="s">
        <v>483</v>
      </c>
      <c r="AS10" s="1181" t="s">
        <v>483</v>
      </c>
      <c r="AT10" s="1181" t="s">
        <v>483</v>
      </c>
      <c r="AU10" s="1181" t="s">
        <v>483</v>
      </c>
      <c r="AV10" s="1181" t="s">
        <v>483</v>
      </c>
      <c r="AW10" s="1181" t="s">
        <v>483</v>
      </c>
      <c r="AX10" s="1181" t="s">
        <v>483</v>
      </c>
      <c r="AY10" s="1181" t="s">
        <v>483</v>
      </c>
      <c r="AZ10" s="1181" t="s">
        <v>483</v>
      </c>
      <c r="BA10" s="1181" t="s">
        <v>483</v>
      </c>
      <c r="BB10" s="1181" t="s">
        <v>483</v>
      </c>
      <c r="BC10" s="1181" t="s">
        <v>483</v>
      </c>
      <c r="BD10" s="1181" t="s">
        <v>483</v>
      </c>
      <c r="BE10" s="1181" t="s">
        <v>483</v>
      </c>
      <c r="BF10" s="1181" t="s">
        <v>483</v>
      </c>
      <c r="BG10" s="1181" t="s">
        <v>483</v>
      </c>
      <c r="BH10" s="1181" t="s">
        <v>483</v>
      </c>
      <c r="BI10" s="1181" t="s">
        <v>483</v>
      </c>
      <c r="BJ10" s="1181" t="s">
        <v>483</v>
      </c>
      <c r="BK10" s="1181" t="s">
        <v>483</v>
      </c>
      <c r="BL10" s="1181" t="s">
        <v>483</v>
      </c>
      <c r="BM10" s="1181" t="s">
        <v>483</v>
      </c>
      <c r="BN10" s="1181" t="s">
        <v>483</v>
      </c>
      <c r="BO10" s="1181" t="s">
        <v>483</v>
      </c>
      <c r="BP10" s="1181" t="s">
        <v>483</v>
      </c>
      <c r="BQ10" s="1181" t="s">
        <v>483</v>
      </c>
      <c r="BR10" s="1181" t="s">
        <v>483</v>
      </c>
      <c r="BS10" s="1181" t="s">
        <v>483</v>
      </c>
      <c r="BT10" s="1181" t="s">
        <v>483</v>
      </c>
      <c r="BU10" s="1181" t="s">
        <v>483</v>
      </c>
      <c r="BV10" s="1181" t="s">
        <v>483</v>
      </c>
      <c r="BW10" s="1181" t="s">
        <v>483</v>
      </c>
      <c r="BX10" s="1181" t="s">
        <v>483</v>
      </c>
      <c r="BY10" s="1181" t="s">
        <v>483</v>
      </c>
      <c r="BZ10" s="1181" t="s">
        <v>483</v>
      </c>
      <c r="CA10" s="1181" t="s">
        <v>483</v>
      </c>
      <c r="CB10" s="1181" t="s">
        <v>483</v>
      </c>
      <c r="CC10" s="1181" t="s">
        <v>483</v>
      </c>
      <c r="CD10" s="1181" t="s">
        <v>483</v>
      </c>
      <c r="CE10" s="1181" t="s">
        <v>483</v>
      </c>
      <c r="CF10" s="1181" t="s">
        <v>483</v>
      </c>
      <c r="CG10" s="1181" t="s">
        <v>483</v>
      </c>
      <c r="CH10" s="1181" t="s">
        <v>483</v>
      </c>
      <c r="CI10" s="1181" t="s">
        <v>483</v>
      </c>
      <c r="CJ10" s="1181" t="s">
        <v>483</v>
      </c>
      <c r="CK10" s="1181" t="s">
        <v>483</v>
      </c>
      <c r="CL10" s="1181" t="s">
        <v>483</v>
      </c>
      <c r="CM10" s="1181" t="s">
        <v>483</v>
      </c>
      <c r="CN10" s="1181" t="s">
        <v>483</v>
      </c>
      <c r="CO10" s="1181" t="s">
        <v>483</v>
      </c>
      <c r="CP10" s="1181" t="s">
        <v>483</v>
      </c>
      <c r="CQ10" s="1181" t="s">
        <v>483</v>
      </c>
      <c r="CR10" s="1181" t="s">
        <v>483</v>
      </c>
      <c r="CS10" s="1181" t="s">
        <v>483</v>
      </c>
      <c r="CT10" s="1181" t="s">
        <v>483</v>
      </c>
      <c r="CU10" s="1181" t="s">
        <v>483</v>
      </c>
      <c r="CV10" s="1181" t="s">
        <v>483</v>
      </c>
      <c r="CW10" s="1181" t="s">
        <v>483</v>
      </c>
      <c r="CX10" s="1181" t="s">
        <v>483</v>
      </c>
      <c r="CY10" s="1181" t="s">
        <v>483</v>
      </c>
      <c r="CZ10" s="1181" t="s">
        <v>483</v>
      </c>
      <c r="DA10" s="1181" t="s">
        <v>483</v>
      </c>
      <c r="DB10" s="1181" t="s">
        <v>483</v>
      </c>
      <c r="DC10" s="1181" t="s">
        <v>483</v>
      </c>
      <c r="DD10" s="1181" t="s">
        <v>483</v>
      </c>
      <c r="DE10" s="1181" t="s">
        <v>483</v>
      </c>
      <c r="DF10" s="1181" t="s">
        <v>483</v>
      </c>
      <c r="DG10" s="1181" t="s">
        <v>483</v>
      </c>
      <c r="DH10" s="1181" t="s">
        <v>483</v>
      </c>
      <c r="DI10" s="1181" t="s">
        <v>483</v>
      </c>
      <c r="DJ10" s="1181" t="s">
        <v>483</v>
      </c>
      <c r="DK10" s="1181" t="s">
        <v>483</v>
      </c>
      <c r="DL10" s="1181" t="s">
        <v>483</v>
      </c>
      <c r="DM10" s="1181" t="s">
        <v>483</v>
      </c>
      <c r="DN10" s="1181" t="s">
        <v>483</v>
      </c>
      <c r="DO10" s="1181" t="s">
        <v>483</v>
      </c>
      <c r="DP10" s="1181" t="s">
        <v>483</v>
      </c>
      <c r="DQ10" s="1181" t="s">
        <v>483</v>
      </c>
      <c r="DR10" s="1181" t="s">
        <v>483</v>
      </c>
      <c r="DS10" s="1181" t="s">
        <v>483</v>
      </c>
      <c r="DT10" s="1181" t="s">
        <v>483</v>
      </c>
      <c r="DU10" s="1181" t="s">
        <v>483</v>
      </c>
      <c r="DV10" s="1181" t="s">
        <v>483</v>
      </c>
      <c r="DW10" s="1181" t="s">
        <v>483</v>
      </c>
      <c r="DX10" s="1181" t="s">
        <v>483</v>
      </c>
      <c r="DY10" s="1181" t="s">
        <v>483</v>
      </c>
      <c r="DZ10" s="1181" t="s">
        <v>483</v>
      </c>
      <c r="EA10" s="1181" t="s">
        <v>483</v>
      </c>
      <c r="EB10" s="1181" t="s">
        <v>483</v>
      </c>
      <c r="EC10" s="1181" t="s">
        <v>483</v>
      </c>
      <c r="ED10" s="1181" t="s">
        <v>483</v>
      </c>
      <c r="EE10" s="1181" t="s">
        <v>483</v>
      </c>
      <c r="EF10" s="1181" t="s">
        <v>483</v>
      </c>
      <c r="EG10" s="1181" t="s">
        <v>483</v>
      </c>
      <c r="EH10" s="1181" t="s">
        <v>483</v>
      </c>
      <c r="EI10" s="1181" t="s">
        <v>483</v>
      </c>
      <c r="EJ10" s="1181" t="s">
        <v>483</v>
      </c>
      <c r="EK10" s="1181" t="s">
        <v>483</v>
      </c>
      <c r="EL10" s="1181" t="s">
        <v>483</v>
      </c>
      <c r="EM10" s="1181" t="s">
        <v>483</v>
      </c>
      <c r="EN10" s="1181" t="s">
        <v>483</v>
      </c>
      <c r="EO10" s="1181" t="s">
        <v>483</v>
      </c>
      <c r="EP10" s="1181" t="s">
        <v>483</v>
      </c>
      <c r="EQ10" s="1181" t="s">
        <v>483</v>
      </c>
      <c r="ER10" s="1181" t="s">
        <v>483</v>
      </c>
      <c r="ES10" s="1181" t="s">
        <v>483</v>
      </c>
      <c r="ET10" s="1181" t="s">
        <v>483</v>
      </c>
      <c r="EU10" s="1181" t="s">
        <v>483</v>
      </c>
      <c r="EV10" s="1181" t="s">
        <v>483</v>
      </c>
      <c r="EW10" s="1181" t="s">
        <v>483</v>
      </c>
      <c r="EX10" s="1181" t="s">
        <v>483</v>
      </c>
      <c r="EY10" s="1181" t="s">
        <v>483</v>
      </c>
      <c r="EZ10" s="1181" t="s">
        <v>483</v>
      </c>
      <c r="FA10" s="1181" t="s">
        <v>483</v>
      </c>
      <c r="FB10" s="1181" t="s">
        <v>483</v>
      </c>
      <c r="FC10" s="1181" t="s">
        <v>483</v>
      </c>
      <c r="FD10" s="1181" t="s">
        <v>483</v>
      </c>
      <c r="FE10" s="1181" t="s">
        <v>483</v>
      </c>
      <c r="FF10" s="1181" t="s">
        <v>483</v>
      </c>
      <c r="FG10" s="1181" t="s">
        <v>483</v>
      </c>
      <c r="FH10" s="1181" t="s">
        <v>483</v>
      </c>
      <c r="FI10" s="1181" t="s">
        <v>483</v>
      </c>
      <c r="FJ10" s="1181" t="s">
        <v>483</v>
      </c>
      <c r="FK10" s="1181" t="s">
        <v>483</v>
      </c>
      <c r="FL10" s="1181" t="s">
        <v>483</v>
      </c>
      <c r="FM10" s="1181" t="s">
        <v>483</v>
      </c>
      <c r="FN10" s="1181" t="s">
        <v>483</v>
      </c>
      <c r="FO10" s="1181" t="s">
        <v>483</v>
      </c>
      <c r="FP10" s="1181" t="s">
        <v>483</v>
      </c>
      <c r="FQ10" s="1181" t="s">
        <v>483</v>
      </c>
      <c r="FR10" s="1181" t="s">
        <v>483</v>
      </c>
      <c r="FS10" s="1181" t="s">
        <v>483</v>
      </c>
      <c r="FT10" s="1181" t="s">
        <v>483</v>
      </c>
      <c r="FU10" s="1181" t="s">
        <v>483</v>
      </c>
      <c r="FV10" s="1181" t="s">
        <v>483</v>
      </c>
      <c r="FW10" s="1181" t="s">
        <v>483</v>
      </c>
      <c r="FX10" s="1181" t="s">
        <v>483</v>
      </c>
      <c r="FY10" s="1181" t="s">
        <v>483</v>
      </c>
      <c r="FZ10" s="1181" t="s">
        <v>483</v>
      </c>
      <c r="GA10" s="1181" t="s">
        <v>483</v>
      </c>
      <c r="GB10" s="1181" t="s">
        <v>483</v>
      </c>
      <c r="GC10" s="1181" t="s">
        <v>483</v>
      </c>
      <c r="GD10" s="1181" t="s">
        <v>483</v>
      </c>
      <c r="GE10" s="1181" t="s">
        <v>483</v>
      </c>
      <c r="GF10" s="1181" t="s">
        <v>483</v>
      </c>
      <c r="GG10" s="1181" t="s">
        <v>483</v>
      </c>
      <c r="GH10" s="1181" t="s">
        <v>483</v>
      </c>
      <c r="GI10" s="1181" t="s">
        <v>483</v>
      </c>
      <c r="GJ10" s="1181" t="s">
        <v>483</v>
      </c>
      <c r="GK10" s="1181" t="s">
        <v>483</v>
      </c>
      <c r="GL10" s="1181" t="s">
        <v>483</v>
      </c>
      <c r="GM10" s="1181" t="s">
        <v>483</v>
      </c>
      <c r="GN10" s="1181" t="s">
        <v>483</v>
      </c>
      <c r="GO10" s="1181" t="s">
        <v>483</v>
      </c>
      <c r="GP10" s="1181" t="s">
        <v>483</v>
      </c>
      <c r="GQ10" s="1181" t="s">
        <v>483</v>
      </c>
      <c r="GR10" s="1181" t="s">
        <v>483</v>
      </c>
      <c r="GS10" s="1181" t="s">
        <v>483</v>
      </c>
      <c r="GT10" s="1181" t="s">
        <v>483</v>
      </c>
      <c r="GU10" s="1181" t="s">
        <v>483</v>
      </c>
      <c r="GV10" s="1181" t="s">
        <v>483</v>
      </c>
      <c r="GW10" s="1181" t="s">
        <v>483</v>
      </c>
      <c r="GX10" s="1181" t="s">
        <v>483</v>
      </c>
      <c r="GY10" s="1181" t="s">
        <v>483</v>
      </c>
      <c r="GZ10" s="1181" t="s">
        <v>483</v>
      </c>
      <c r="HA10" s="1181" t="s">
        <v>483</v>
      </c>
      <c r="HB10" s="1181" t="s">
        <v>483</v>
      </c>
      <c r="HC10" s="1181" t="s">
        <v>483</v>
      </c>
      <c r="HD10" s="1181" t="s">
        <v>483</v>
      </c>
      <c r="HE10" s="1181" t="s">
        <v>483</v>
      </c>
      <c r="HF10" s="1181" t="s">
        <v>483</v>
      </c>
      <c r="HG10" s="1181" t="s">
        <v>483</v>
      </c>
      <c r="HH10" s="1181" t="s">
        <v>483</v>
      </c>
      <c r="HI10" s="1181" t="s">
        <v>483</v>
      </c>
      <c r="HJ10" s="1181" t="s">
        <v>483</v>
      </c>
      <c r="HK10" s="1181" t="s">
        <v>483</v>
      </c>
      <c r="HL10" s="1181" t="s">
        <v>483</v>
      </c>
      <c r="HM10" s="1181" t="s">
        <v>483</v>
      </c>
      <c r="HN10" s="1181" t="s">
        <v>483</v>
      </c>
      <c r="HO10" s="1181" t="s">
        <v>483</v>
      </c>
      <c r="HP10" s="1181" t="s">
        <v>483</v>
      </c>
      <c r="HQ10" s="1181" t="s">
        <v>483</v>
      </c>
      <c r="HR10" s="1181" t="s">
        <v>483</v>
      </c>
      <c r="HS10" s="1181" t="s">
        <v>483</v>
      </c>
      <c r="HT10" s="1181" t="s">
        <v>483</v>
      </c>
      <c r="HU10" s="1181" t="s">
        <v>483</v>
      </c>
      <c r="HV10" s="1181" t="s">
        <v>483</v>
      </c>
      <c r="HW10" s="1181" t="s">
        <v>483</v>
      </c>
      <c r="HX10" s="1181" t="s">
        <v>483</v>
      </c>
      <c r="HY10" s="1181" t="s">
        <v>483</v>
      </c>
      <c r="HZ10" s="1181" t="s">
        <v>483</v>
      </c>
      <c r="IA10" s="1181" t="s">
        <v>483</v>
      </c>
      <c r="IB10" s="1181" t="s">
        <v>483</v>
      </c>
      <c r="IC10" s="1181" t="s">
        <v>483</v>
      </c>
      <c r="ID10" s="1181" t="s">
        <v>483</v>
      </c>
      <c r="IE10" s="1181" t="s">
        <v>483</v>
      </c>
      <c r="IF10" s="1181" t="s">
        <v>483</v>
      </c>
      <c r="IG10" s="1181" t="s">
        <v>483</v>
      </c>
      <c r="IH10" s="1181" t="s">
        <v>483</v>
      </c>
      <c r="II10" s="1181" t="s">
        <v>483</v>
      </c>
      <c r="IJ10" s="1181" t="s">
        <v>483</v>
      </c>
      <c r="IK10" s="1181" t="s">
        <v>483</v>
      </c>
      <c r="IL10" s="1181" t="s">
        <v>483</v>
      </c>
      <c r="IM10" s="1181" t="s">
        <v>483</v>
      </c>
      <c r="IN10" s="1181" t="s">
        <v>483</v>
      </c>
      <c r="IO10" s="1181" t="s">
        <v>483</v>
      </c>
      <c r="IP10" s="1181" t="s">
        <v>483</v>
      </c>
      <c r="IQ10" s="1181" t="s">
        <v>483</v>
      </c>
      <c r="IR10" s="1181" t="s">
        <v>483</v>
      </c>
      <c r="IS10" s="1181" t="s">
        <v>483</v>
      </c>
      <c r="IT10" s="1181" t="s">
        <v>483</v>
      </c>
      <c r="IU10" s="1181" t="s">
        <v>483</v>
      </c>
      <c r="IV10" s="1181" t="s">
        <v>483</v>
      </c>
      <c r="IW10" s="1181" t="s">
        <v>483</v>
      </c>
      <c r="IX10" s="1181" t="s">
        <v>483</v>
      </c>
      <c r="IY10" s="1181" t="s">
        <v>483</v>
      </c>
      <c r="IZ10" s="1181" t="s">
        <v>483</v>
      </c>
      <c r="JA10" s="1181" t="s">
        <v>483</v>
      </c>
      <c r="JB10" s="1181" t="s">
        <v>483</v>
      </c>
      <c r="JC10" s="1181" t="s">
        <v>483</v>
      </c>
      <c r="JD10" s="1181" t="s">
        <v>483</v>
      </c>
      <c r="JE10" s="1181" t="s">
        <v>483</v>
      </c>
      <c r="JF10" s="1181" t="s">
        <v>483</v>
      </c>
      <c r="JG10" s="1181" t="s">
        <v>483</v>
      </c>
      <c r="JH10" s="1181" t="s">
        <v>483</v>
      </c>
      <c r="JI10" s="1181" t="s">
        <v>483</v>
      </c>
      <c r="JJ10" s="1181" t="s">
        <v>483</v>
      </c>
      <c r="JK10" s="1181" t="s">
        <v>483</v>
      </c>
      <c r="JL10" s="1181" t="s">
        <v>483</v>
      </c>
      <c r="JM10" s="1181" t="s">
        <v>483</v>
      </c>
      <c r="JN10" s="1181" t="s">
        <v>483</v>
      </c>
      <c r="JO10" s="1181" t="s">
        <v>483</v>
      </c>
      <c r="JP10" s="1181" t="s">
        <v>483</v>
      </c>
      <c r="JQ10" s="1181" t="s">
        <v>483</v>
      </c>
      <c r="JR10" s="1181" t="s">
        <v>483</v>
      </c>
      <c r="JS10" s="1181" t="s">
        <v>483</v>
      </c>
      <c r="JT10" s="1181" t="s">
        <v>483</v>
      </c>
      <c r="JU10" s="1181" t="s">
        <v>483</v>
      </c>
      <c r="JV10" s="1181" t="s">
        <v>483</v>
      </c>
      <c r="JW10" s="1181" t="s">
        <v>483</v>
      </c>
      <c r="JX10" s="1181" t="s">
        <v>483</v>
      </c>
      <c r="JY10" s="1181" t="s">
        <v>483</v>
      </c>
      <c r="JZ10" s="1181" t="s">
        <v>483</v>
      </c>
      <c r="KA10" s="1181" t="s">
        <v>483</v>
      </c>
      <c r="KB10" s="1181" t="s">
        <v>483</v>
      </c>
      <c r="KC10" s="1181" t="s">
        <v>483</v>
      </c>
      <c r="KD10" s="1181" t="s">
        <v>483</v>
      </c>
      <c r="KE10" s="1181" t="s">
        <v>483</v>
      </c>
      <c r="KG10" s="1181" t="s">
        <v>483</v>
      </c>
      <c r="KH10" s="1181" t="s">
        <v>483</v>
      </c>
      <c r="KI10" s="1181" t="s">
        <v>483</v>
      </c>
      <c r="KJ10" s="1181" t="s">
        <v>483</v>
      </c>
      <c r="KK10" s="1181" t="s">
        <v>483</v>
      </c>
      <c r="KL10" s="1181" t="s">
        <v>483</v>
      </c>
      <c r="KM10" s="1181" t="s">
        <v>483</v>
      </c>
      <c r="KN10" s="1181" t="s">
        <v>483</v>
      </c>
      <c r="KO10" s="1181" t="s">
        <v>483</v>
      </c>
      <c r="KP10" s="1181" t="s">
        <v>483</v>
      </c>
      <c r="KQ10" s="1181" t="s">
        <v>483</v>
      </c>
      <c r="KR10" s="1181" t="s">
        <v>483</v>
      </c>
      <c r="KS10" s="1181" t="s">
        <v>483</v>
      </c>
      <c r="KT10" s="1181" t="s">
        <v>483</v>
      </c>
      <c r="KU10" s="1181" t="s">
        <v>483</v>
      </c>
      <c r="KV10" s="1181" t="s">
        <v>483</v>
      </c>
      <c r="KW10" s="1181" t="s">
        <v>483</v>
      </c>
      <c r="KX10" s="1181" t="s">
        <v>483</v>
      </c>
    </row>
    <row r="11" spans="1:310" outlineLevel="1">
      <c r="A11" s="1042" t="s">
        <v>484</v>
      </c>
      <c r="B11" s="1050">
        <v>302</v>
      </c>
      <c r="C11" s="1161" t="s">
        <v>485</v>
      </c>
      <c r="D11" s="1183">
        <v>48</v>
      </c>
      <c r="E11" s="1183">
        <v>48</v>
      </c>
      <c r="F11" s="1183">
        <v>48</v>
      </c>
      <c r="G11" s="1183">
        <v>48</v>
      </c>
      <c r="H11" s="1183">
        <v>48</v>
      </c>
      <c r="I11" s="1183">
        <v>48</v>
      </c>
      <c r="J11" s="1183">
        <v>48</v>
      </c>
      <c r="K11" s="1183">
        <v>48</v>
      </c>
      <c r="L11" s="1183">
        <v>48</v>
      </c>
      <c r="M11" s="1183">
        <v>48</v>
      </c>
      <c r="N11" s="1183">
        <v>48</v>
      </c>
      <c r="O11" s="1183">
        <v>48</v>
      </c>
      <c r="P11" s="1183">
        <v>48</v>
      </c>
      <c r="Q11" s="1183">
        <v>48</v>
      </c>
      <c r="R11" s="1183">
        <v>48</v>
      </c>
      <c r="S11" s="1183">
        <v>48</v>
      </c>
      <c r="T11" s="1183">
        <v>48</v>
      </c>
      <c r="U11" s="1183">
        <v>48</v>
      </c>
      <c r="V11" s="1183">
        <v>48</v>
      </c>
      <c r="W11" s="1183">
        <v>48</v>
      </c>
      <c r="X11" s="1183">
        <v>48</v>
      </c>
      <c r="Y11" s="1183">
        <v>48</v>
      </c>
      <c r="Z11" s="1183">
        <v>48</v>
      </c>
      <c r="AA11" s="1183">
        <v>48</v>
      </c>
      <c r="AB11" s="1183">
        <v>48</v>
      </c>
      <c r="AC11" s="1183">
        <v>48</v>
      </c>
      <c r="AD11" s="1183">
        <v>48</v>
      </c>
      <c r="AE11" s="1183">
        <v>48</v>
      </c>
      <c r="AF11" s="1183">
        <v>48</v>
      </c>
      <c r="AG11" s="1183">
        <v>48</v>
      </c>
      <c r="AH11" s="1183">
        <v>48</v>
      </c>
      <c r="AI11" s="1183">
        <v>48</v>
      </c>
      <c r="AJ11" s="1183">
        <v>48</v>
      </c>
      <c r="AK11" s="1183">
        <v>48</v>
      </c>
      <c r="AL11" s="1183">
        <v>48</v>
      </c>
      <c r="AM11" s="1183">
        <v>48</v>
      </c>
      <c r="AN11" s="1183">
        <v>48</v>
      </c>
      <c r="AO11" s="1183">
        <v>48</v>
      </c>
      <c r="AP11" s="1183">
        <v>48</v>
      </c>
      <c r="AQ11" s="1183">
        <v>48</v>
      </c>
      <c r="AR11" s="1183">
        <v>48</v>
      </c>
      <c r="AS11" s="1183">
        <v>48</v>
      </c>
      <c r="AT11" s="1183">
        <v>48</v>
      </c>
      <c r="AU11" s="1183">
        <v>48</v>
      </c>
      <c r="AV11" s="1183">
        <v>48</v>
      </c>
      <c r="AW11" s="1183">
        <v>48</v>
      </c>
      <c r="AX11" s="1183">
        <v>48</v>
      </c>
      <c r="AY11" s="1183">
        <v>48</v>
      </c>
      <c r="AZ11" s="1183">
        <v>48</v>
      </c>
      <c r="BA11" s="1183">
        <v>48</v>
      </c>
      <c r="BB11" s="1183">
        <v>48</v>
      </c>
      <c r="BC11" s="1183">
        <v>48</v>
      </c>
      <c r="BD11" s="1183">
        <v>48</v>
      </c>
      <c r="BE11" s="1183">
        <v>48</v>
      </c>
      <c r="BF11" s="1183">
        <v>48</v>
      </c>
      <c r="BG11" s="1183">
        <v>48</v>
      </c>
      <c r="BH11" s="1183">
        <v>48</v>
      </c>
      <c r="BI11" s="1183">
        <v>48</v>
      </c>
      <c r="BJ11" s="1183">
        <v>48</v>
      </c>
      <c r="BK11" s="1183">
        <v>48</v>
      </c>
      <c r="BL11" s="1183">
        <v>48</v>
      </c>
      <c r="BM11" s="1183">
        <v>48</v>
      </c>
      <c r="BN11" s="1183">
        <v>48</v>
      </c>
      <c r="BO11" s="1183">
        <v>48</v>
      </c>
      <c r="BP11" s="1183">
        <v>48</v>
      </c>
      <c r="BQ11" s="1183">
        <v>48</v>
      </c>
      <c r="BR11" s="1183">
        <v>48</v>
      </c>
      <c r="BS11" s="1183">
        <v>48</v>
      </c>
      <c r="BT11" s="1183">
        <v>48</v>
      </c>
      <c r="BU11" s="1183">
        <v>48</v>
      </c>
      <c r="BV11" s="1183">
        <v>48</v>
      </c>
      <c r="BW11" s="1183">
        <v>48</v>
      </c>
      <c r="BX11" s="1183">
        <v>48</v>
      </c>
      <c r="BY11" s="1183">
        <v>48</v>
      </c>
      <c r="BZ11" s="1183">
        <v>48</v>
      </c>
      <c r="CA11" s="1183">
        <v>48</v>
      </c>
      <c r="CB11" s="1183">
        <v>48</v>
      </c>
      <c r="CC11" s="1183">
        <v>48</v>
      </c>
      <c r="CD11" s="1183">
        <v>48</v>
      </c>
      <c r="CE11" s="1183">
        <v>48</v>
      </c>
      <c r="CF11" s="1183">
        <v>48</v>
      </c>
      <c r="CG11" s="1183">
        <v>48</v>
      </c>
      <c r="CH11" s="1183">
        <v>48</v>
      </c>
      <c r="CI11" s="1183">
        <v>48</v>
      </c>
      <c r="CJ11" s="1183">
        <v>48</v>
      </c>
      <c r="CK11" s="1183">
        <v>48</v>
      </c>
      <c r="CL11" s="1183">
        <v>48</v>
      </c>
      <c r="CM11" s="1183">
        <v>48</v>
      </c>
      <c r="CN11" s="1183">
        <v>48</v>
      </c>
      <c r="CO11" s="1183">
        <v>48</v>
      </c>
      <c r="CP11" s="1183">
        <v>48</v>
      </c>
      <c r="CQ11" s="1183">
        <v>48</v>
      </c>
      <c r="CR11" s="1183">
        <v>48</v>
      </c>
      <c r="CS11" s="1183">
        <v>48</v>
      </c>
      <c r="CT11" s="1183">
        <v>48</v>
      </c>
      <c r="CU11" s="1183">
        <v>48</v>
      </c>
      <c r="CV11" s="1183">
        <v>48</v>
      </c>
      <c r="CW11" s="1183">
        <v>48</v>
      </c>
      <c r="CX11" s="1183">
        <v>48</v>
      </c>
      <c r="CY11" s="1183">
        <v>48</v>
      </c>
      <c r="CZ11" s="1183">
        <v>48</v>
      </c>
      <c r="DA11" s="1183">
        <v>48</v>
      </c>
      <c r="DB11" s="1183">
        <v>48</v>
      </c>
      <c r="DC11" s="1183">
        <v>48</v>
      </c>
      <c r="DD11" s="1183">
        <v>48</v>
      </c>
      <c r="DE11" s="1183">
        <v>48</v>
      </c>
      <c r="DF11" s="1183">
        <v>48</v>
      </c>
      <c r="DG11" s="1183">
        <v>48</v>
      </c>
      <c r="DH11" s="1183">
        <v>48</v>
      </c>
      <c r="DI11" s="1183">
        <v>48</v>
      </c>
      <c r="DJ11" s="1183">
        <v>48</v>
      </c>
      <c r="DK11" s="1183">
        <v>48</v>
      </c>
      <c r="DL11" s="1183">
        <v>48</v>
      </c>
      <c r="DM11" s="1183">
        <v>48</v>
      </c>
      <c r="DN11" s="1183">
        <v>48</v>
      </c>
      <c r="DO11" s="1183">
        <v>48</v>
      </c>
      <c r="DP11" s="1183">
        <v>48</v>
      </c>
      <c r="DQ11" s="1183">
        <v>48</v>
      </c>
      <c r="DR11" s="1183">
        <v>48</v>
      </c>
      <c r="DS11" s="1183">
        <v>48</v>
      </c>
      <c r="DT11" s="1183">
        <v>48</v>
      </c>
      <c r="DU11" s="1183">
        <v>48</v>
      </c>
      <c r="DV11" s="1183">
        <v>48</v>
      </c>
      <c r="DW11" s="1183">
        <v>48</v>
      </c>
      <c r="DX11" s="1183">
        <v>48</v>
      </c>
      <c r="DY11" s="1183">
        <v>48</v>
      </c>
      <c r="DZ11" s="1183">
        <v>48</v>
      </c>
      <c r="EA11" s="1183">
        <v>48</v>
      </c>
      <c r="EB11" s="1183">
        <v>48</v>
      </c>
      <c r="EC11" s="1183">
        <v>48</v>
      </c>
      <c r="ED11" s="1183">
        <v>48</v>
      </c>
      <c r="EE11" s="1183">
        <v>48</v>
      </c>
      <c r="EF11" s="1183">
        <v>48</v>
      </c>
      <c r="EG11" s="1183">
        <v>48</v>
      </c>
      <c r="EH11" s="1183">
        <v>48</v>
      </c>
      <c r="EI11" s="1183">
        <v>48</v>
      </c>
      <c r="EJ11" s="1183">
        <v>48</v>
      </c>
      <c r="EK11" s="1183">
        <v>48</v>
      </c>
      <c r="EL11" s="1183">
        <v>48</v>
      </c>
      <c r="EM11" s="1183">
        <v>48</v>
      </c>
      <c r="EN11" s="1183">
        <v>48</v>
      </c>
      <c r="EO11" s="1183">
        <v>48</v>
      </c>
      <c r="EP11" s="1183">
        <v>48</v>
      </c>
      <c r="EQ11" s="1183">
        <v>48</v>
      </c>
      <c r="ER11" s="1183">
        <v>48</v>
      </c>
      <c r="ES11" s="1183">
        <v>48</v>
      </c>
      <c r="ET11" s="1183">
        <v>48</v>
      </c>
      <c r="EU11" s="1183">
        <v>48</v>
      </c>
      <c r="EV11" s="1183">
        <v>48</v>
      </c>
      <c r="EW11" s="1183">
        <v>48</v>
      </c>
      <c r="EX11" s="1183">
        <v>48</v>
      </c>
      <c r="EY11" s="1183">
        <v>48</v>
      </c>
      <c r="EZ11" s="1183">
        <v>48</v>
      </c>
      <c r="FA11" s="1183">
        <v>48</v>
      </c>
      <c r="FB11" s="1183">
        <v>48</v>
      </c>
      <c r="FC11" s="1183">
        <v>48</v>
      </c>
      <c r="FD11" s="1183">
        <v>48</v>
      </c>
      <c r="FE11" s="1183">
        <v>48</v>
      </c>
      <c r="FF11" s="1183">
        <v>48</v>
      </c>
      <c r="FG11" s="1183">
        <v>48</v>
      </c>
      <c r="FH11" s="1183">
        <v>48</v>
      </c>
      <c r="FI11" s="1183">
        <v>48</v>
      </c>
      <c r="FJ11" s="1183">
        <v>48</v>
      </c>
      <c r="FK11" s="1183">
        <v>48</v>
      </c>
      <c r="FL11" s="1183">
        <v>48</v>
      </c>
      <c r="FM11" s="1183">
        <v>48</v>
      </c>
      <c r="FN11" s="1183">
        <v>48</v>
      </c>
      <c r="FO11" s="1183">
        <v>48</v>
      </c>
      <c r="FP11" s="1183">
        <v>48</v>
      </c>
      <c r="FQ11" s="1183">
        <v>48</v>
      </c>
      <c r="FR11" s="1183">
        <v>48</v>
      </c>
      <c r="FS11" s="1183">
        <v>48</v>
      </c>
      <c r="FT11" s="1183">
        <v>48</v>
      </c>
      <c r="FU11" s="1183">
        <v>48</v>
      </c>
      <c r="FV11" s="1183">
        <v>48</v>
      </c>
      <c r="FW11" s="1183">
        <v>48</v>
      </c>
      <c r="FX11" s="1183">
        <v>48</v>
      </c>
      <c r="FY11" s="1183">
        <v>48</v>
      </c>
      <c r="FZ11" s="1183">
        <v>48</v>
      </c>
      <c r="GA11" s="1183">
        <v>48</v>
      </c>
      <c r="GB11" s="1183">
        <v>48</v>
      </c>
      <c r="GC11" s="1183">
        <v>48</v>
      </c>
      <c r="GD11" s="1183">
        <v>48</v>
      </c>
      <c r="GE11" s="1183">
        <v>48</v>
      </c>
      <c r="GF11" s="1183">
        <v>48</v>
      </c>
      <c r="GG11" s="1183">
        <v>48</v>
      </c>
      <c r="GH11" s="1183">
        <v>48</v>
      </c>
      <c r="GI11" s="1183">
        <v>48</v>
      </c>
      <c r="GJ11" s="1183">
        <v>48</v>
      </c>
      <c r="GK11" s="1183">
        <v>48</v>
      </c>
      <c r="GL11" s="1183">
        <v>48</v>
      </c>
      <c r="GM11" s="1183">
        <v>48</v>
      </c>
      <c r="GN11" s="1183">
        <v>48</v>
      </c>
      <c r="GO11" s="1183">
        <v>48</v>
      </c>
      <c r="GP11" s="1183">
        <v>48</v>
      </c>
      <c r="GQ11" s="1183">
        <v>48</v>
      </c>
      <c r="GR11" s="1183">
        <v>48</v>
      </c>
      <c r="GS11" s="1183">
        <v>48</v>
      </c>
      <c r="GT11" s="1183">
        <v>48</v>
      </c>
      <c r="GU11" s="1183">
        <v>48</v>
      </c>
      <c r="GV11" s="1183">
        <v>48</v>
      </c>
      <c r="GW11" s="1183">
        <v>48</v>
      </c>
      <c r="GX11" s="1183">
        <v>48</v>
      </c>
      <c r="GY11" s="1183">
        <v>48</v>
      </c>
      <c r="GZ11" s="1183">
        <v>48</v>
      </c>
      <c r="HA11" s="1183">
        <v>48</v>
      </c>
      <c r="HB11" s="1183">
        <v>48</v>
      </c>
      <c r="HC11" s="1183">
        <v>48</v>
      </c>
      <c r="HD11" s="1183">
        <v>48</v>
      </c>
      <c r="HE11" s="1183">
        <v>48</v>
      </c>
      <c r="HF11" s="1183">
        <v>48</v>
      </c>
      <c r="HG11" s="1183">
        <v>48</v>
      </c>
      <c r="HH11" s="1183">
        <v>48</v>
      </c>
      <c r="HI11" s="1183">
        <v>48</v>
      </c>
      <c r="HJ11" s="1183">
        <v>48</v>
      </c>
      <c r="HK11" s="1183">
        <v>48</v>
      </c>
      <c r="HL11" s="1183">
        <v>48</v>
      </c>
      <c r="HM11" s="1183">
        <v>48</v>
      </c>
      <c r="HN11" s="1183">
        <v>48</v>
      </c>
      <c r="HO11" s="1183">
        <v>48</v>
      </c>
      <c r="HP11" s="1183">
        <v>48</v>
      </c>
      <c r="HQ11" s="1183">
        <v>48</v>
      </c>
      <c r="HR11" s="1183">
        <v>48</v>
      </c>
      <c r="HS11" s="1183">
        <v>48</v>
      </c>
      <c r="HT11" s="1183">
        <v>48</v>
      </c>
      <c r="HU11" s="1183">
        <v>48</v>
      </c>
      <c r="HV11" s="1183">
        <v>48</v>
      </c>
      <c r="HW11" s="1183">
        <v>48</v>
      </c>
      <c r="HX11" s="1183">
        <v>48</v>
      </c>
      <c r="HY11" s="1183">
        <v>48</v>
      </c>
      <c r="HZ11" s="1183">
        <v>48</v>
      </c>
      <c r="IA11" s="1183">
        <v>48</v>
      </c>
      <c r="IB11" s="1183">
        <v>48</v>
      </c>
      <c r="IC11" s="1183">
        <v>48</v>
      </c>
      <c r="ID11" s="1183">
        <v>48</v>
      </c>
      <c r="IE11" s="1183">
        <v>48</v>
      </c>
      <c r="IF11" s="1183">
        <v>48</v>
      </c>
      <c r="IG11" s="1183">
        <v>48</v>
      </c>
      <c r="IH11" s="1183">
        <v>48</v>
      </c>
      <c r="II11" s="1183">
        <v>48</v>
      </c>
      <c r="IJ11" s="1183">
        <v>48</v>
      </c>
      <c r="IK11" s="1183">
        <v>48</v>
      </c>
      <c r="IL11" s="1183">
        <v>48</v>
      </c>
      <c r="IM11" s="1183">
        <v>48</v>
      </c>
      <c r="IN11" s="1183">
        <v>48</v>
      </c>
      <c r="IO11" s="1183">
        <v>48</v>
      </c>
      <c r="IP11" s="1183">
        <v>48</v>
      </c>
      <c r="IQ11" s="1183">
        <v>48</v>
      </c>
      <c r="IR11" s="1183">
        <v>48</v>
      </c>
      <c r="IS11" s="1183">
        <v>48</v>
      </c>
      <c r="IT11" s="1183">
        <v>48</v>
      </c>
      <c r="IU11" s="1183">
        <v>48</v>
      </c>
      <c r="IV11" s="1183">
        <v>48</v>
      </c>
      <c r="IW11" s="1183">
        <v>48</v>
      </c>
      <c r="IX11" s="1183">
        <v>48</v>
      </c>
      <c r="IY11" s="1183">
        <v>48</v>
      </c>
      <c r="IZ11" s="1183">
        <v>48</v>
      </c>
      <c r="JA11" s="1183">
        <v>48</v>
      </c>
      <c r="JB11" s="1183">
        <v>48</v>
      </c>
      <c r="JC11" s="1183">
        <v>48</v>
      </c>
      <c r="JD11" s="1183">
        <v>48</v>
      </c>
      <c r="JE11" s="1183">
        <v>48</v>
      </c>
      <c r="JF11" s="1183">
        <v>48</v>
      </c>
      <c r="JG11" s="1183">
        <v>48</v>
      </c>
      <c r="JH11" s="1183">
        <v>48</v>
      </c>
      <c r="JI11" s="1183">
        <v>48</v>
      </c>
      <c r="JJ11" s="1183">
        <v>48</v>
      </c>
      <c r="JK11" s="1183">
        <v>48</v>
      </c>
      <c r="JL11" s="1183">
        <v>48</v>
      </c>
      <c r="JM11" s="1183">
        <v>48</v>
      </c>
      <c r="JN11" s="1183">
        <v>48</v>
      </c>
      <c r="JO11" s="1183">
        <v>48</v>
      </c>
      <c r="JP11" s="1183">
        <v>48</v>
      </c>
      <c r="JQ11" s="1183">
        <v>48</v>
      </c>
      <c r="JR11" s="1183">
        <v>48</v>
      </c>
      <c r="JS11" s="1183">
        <v>48</v>
      </c>
      <c r="JT11" s="1183">
        <v>48</v>
      </c>
      <c r="JU11" s="1183">
        <v>48</v>
      </c>
      <c r="JV11" s="1183">
        <v>48</v>
      </c>
      <c r="JW11" s="1183">
        <v>48</v>
      </c>
      <c r="JX11" s="1183">
        <v>48</v>
      </c>
      <c r="JY11" s="1183">
        <v>48</v>
      </c>
      <c r="JZ11" s="1183">
        <v>48</v>
      </c>
      <c r="KA11" s="1183">
        <v>48</v>
      </c>
      <c r="KB11" s="1183">
        <v>48</v>
      </c>
      <c r="KC11" s="1183">
        <v>48</v>
      </c>
      <c r="KD11" s="1183">
        <v>48</v>
      </c>
      <c r="KE11" s="1183">
        <v>48</v>
      </c>
      <c r="KG11" s="1183">
        <v>48</v>
      </c>
      <c r="KH11" s="1183">
        <v>48</v>
      </c>
      <c r="KI11" s="1183">
        <v>48</v>
      </c>
      <c r="KJ11" s="1183">
        <v>48</v>
      </c>
      <c r="KK11" s="1183">
        <v>48</v>
      </c>
      <c r="KL11" s="1183">
        <v>48</v>
      </c>
      <c r="KM11" s="1183">
        <v>48</v>
      </c>
      <c r="KN11" s="1183">
        <v>48</v>
      </c>
      <c r="KO11" s="1183">
        <v>48</v>
      </c>
      <c r="KP11" s="1183">
        <v>48</v>
      </c>
      <c r="KQ11" s="1183">
        <v>48</v>
      </c>
      <c r="KR11" s="1183">
        <v>41</v>
      </c>
      <c r="KS11" s="1183">
        <v>41</v>
      </c>
      <c r="KT11" s="1183">
        <v>41</v>
      </c>
      <c r="KU11" s="1183">
        <v>41</v>
      </c>
      <c r="KV11" s="1183">
        <v>41</v>
      </c>
      <c r="KW11" s="1183">
        <v>41</v>
      </c>
      <c r="KX11" s="1183">
        <v>41</v>
      </c>
    </row>
    <row r="12" spans="1:310" outlineLevel="1">
      <c r="A12" s="1042"/>
      <c r="B12" s="1050">
        <v>304</v>
      </c>
      <c r="C12" s="1161" t="s">
        <v>486</v>
      </c>
      <c r="D12" s="1181">
        <v>1</v>
      </c>
      <c r="E12" s="1181">
        <v>1</v>
      </c>
      <c r="F12" s="1181">
        <v>1</v>
      </c>
      <c r="G12" s="1181">
        <v>1</v>
      </c>
      <c r="H12" s="1181">
        <v>1</v>
      </c>
      <c r="I12" s="1181">
        <v>1</v>
      </c>
      <c r="J12" s="1181">
        <v>1</v>
      </c>
      <c r="K12" s="1181">
        <v>1</v>
      </c>
      <c r="L12" s="1181">
        <v>1</v>
      </c>
      <c r="M12" s="1181">
        <v>1</v>
      </c>
      <c r="N12" s="1181">
        <v>1</v>
      </c>
      <c r="O12" s="1181">
        <v>1</v>
      </c>
      <c r="P12" s="1181">
        <v>1</v>
      </c>
      <c r="Q12" s="1181">
        <v>1</v>
      </c>
      <c r="R12" s="1181">
        <v>1</v>
      </c>
      <c r="S12" s="1181">
        <v>1</v>
      </c>
      <c r="T12" s="1181">
        <v>1</v>
      </c>
      <c r="U12" s="1181">
        <v>1</v>
      </c>
      <c r="V12" s="1181">
        <v>1</v>
      </c>
      <c r="W12" s="1181">
        <v>1</v>
      </c>
      <c r="X12" s="1181">
        <v>1</v>
      </c>
      <c r="Y12" s="1181">
        <v>1</v>
      </c>
      <c r="Z12" s="1181">
        <v>1</v>
      </c>
      <c r="AA12" s="1181">
        <v>1</v>
      </c>
      <c r="AB12" s="1181">
        <v>1</v>
      </c>
      <c r="AC12" s="1181">
        <v>1</v>
      </c>
      <c r="AD12" s="1181">
        <v>1</v>
      </c>
      <c r="AE12" s="1181">
        <v>1</v>
      </c>
      <c r="AF12" s="1181">
        <v>1</v>
      </c>
      <c r="AG12" s="1181">
        <v>1</v>
      </c>
      <c r="AH12" s="1181">
        <v>1</v>
      </c>
      <c r="AI12" s="1181">
        <v>1</v>
      </c>
      <c r="AJ12" s="1181">
        <v>1</v>
      </c>
      <c r="AK12" s="1181">
        <v>1</v>
      </c>
      <c r="AL12" s="1181">
        <v>1</v>
      </c>
      <c r="AM12" s="1181">
        <v>1</v>
      </c>
      <c r="AN12" s="1181">
        <v>1</v>
      </c>
      <c r="AO12" s="1181">
        <v>1</v>
      </c>
      <c r="AP12" s="1181">
        <v>1</v>
      </c>
      <c r="AQ12" s="1181">
        <v>1</v>
      </c>
      <c r="AR12" s="1181">
        <v>1</v>
      </c>
      <c r="AS12" s="1181">
        <v>1</v>
      </c>
      <c r="AT12" s="1181">
        <v>1</v>
      </c>
      <c r="AU12" s="1181">
        <v>1</v>
      </c>
      <c r="AV12" s="1181">
        <v>1</v>
      </c>
      <c r="AW12" s="1181">
        <v>1</v>
      </c>
      <c r="AX12" s="1181">
        <v>1</v>
      </c>
      <c r="AY12" s="1181">
        <v>1</v>
      </c>
      <c r="AZ12" s="1181">
        <v>1</v>
      </c>
      <c r="BA12" s="1181">
        <v>1</v>
      </c>
      <c r="BB12" s="1181">
        <v>1</v>
      </c>
      <c r="BC12" s="1181">
        <v>1</v>
      </c>
      <c r="BD12" s="1181">
        <v>1</v>
      </c>
      <c r="BE12" s="1181">
        <v>1</v>
      </c>
      <c r="BF12" s="1181">
        <v>1</v>
      </c>
      <c r="BG12" s="1181">
        <v>1</v>
      </c>
      <c r="BH12" s="1181">
        <v>1</v>
      </c>
      <c r="BI12" s="1181">
        <v>1</v>
      </c>
      <c r="BJ12" s="1181">
        <v>1</v>
      </c>
      <c r="BK12" s="1181">
        <v>1</v>
      </c>
      <c r="BL12" s="1181">
        <v>1</v>
      </c>
      <c r="BM12" s="1181">
        <v>1</v>
      </c>
      <c r="BN12" s="1181">
        <v>1</v>
      </c>
      <c r="BO12" s="1181">
        <v>1</v>
      </c>
      <c r="BP12" s="1181">
        <v>1</v>
      </c>
      <c r="BQ12" s="1181">
        <v>1</v>
      </c>
      <c r="BR12" s="1181">
        <v>1</v>
      </c>
      <c r="BS12" s="1181">
        <v>1</v>
      </c>
      <c r="BT12" s="1181">
        <v>1</v>
      </c>
      <c r="BU12" s="1181">
        <v>1</v>
      </c>
      <c r="BV12" s="1181">
        <v>1</v>
      </c>
      <c r="BW12" s="1181">
        <v>1</v>
      </c>
      <c r="BX12" s="1181">
        <v>1</v>
      </c>
      <c r="BY12" s="1181">
        <v>1</v>
      </c>
      <c r="BZ12" s="1181">
        <v>1</v>
      </c>
      <c r="CA12" s="1181">
        <v>1</v>
      </c>
      <c r="CB12" s="1181">
        <v>1</v>
      </c>
      <c r="CC12" s="1181">
        <v>1</v>
      </c>
      <c r="CD12" s="1181">
        <v>1</v>
      </c>
      <c r="CE12" s="1181">
        <v>1</v>
      </c>
      <c r="CF12" s="1181">
        <v>1</v>
      </c>
      <c r="CG12" s="1181">
        <v>1</v>
      </c>
      <c r="CH12" s="1181">
        <v>1</v>
      </c>
      <c r="CI12" s="1181">
        <v>1</v>
      </c>
      <c r="CJ12" s="1181">
        <v>1</v>
      </c>
      <c r="CK12" s="1181">
        <v>1</v>
      </c>
      <c r="CL12" s="1181">
        <v>1</v>
      </c>
      <c r="CM12" s="1181">
        <v>1</v>
      </c>
      <c r="CN12" s="1181">
        <v>1</v>
      </c>
      <c r="CO12" s="1181">
        <v>1</v>
      </c>
      <c r="CP12" s="1181">
        <v>1</v>
      </c>
      <c r="CQ12" s="1181">
        <v>1</v>
      </c>
      <c r="CR12" s="1181">
        <v>1</v>
      </c>
      <c r="CS12" s="1181">
        <v>1</v>
      </c>
      <c r="CT12" s="1181">
        <v>1</v>
      </c>
      <c r="CU12" s="1181">
        <v>1</v>
      </c>
      <c r="CV12" s="1181">
        <v>1</v>
      </c>
      <c r="CW12" s="1181">
        <v>1</v>
      </c>
      <c r="CX12" s="1181">
        <v>1</v>
      </c>
      <c r="CY12" s="1181">
        <v>1</v>
      </c>
      <c r="CZ12" s="1181">
        <v>1</v>
      </c>
      <c r="DA12" s="1181">
        <v>1</v>
      </c>
      <c r="DB12" s="1181">
        <v>1</v>
      </c>
      <c r="DC12" s="1181">
        <v>1</v>
      </c>
      <c r="DD12" s="1181">
        <v>1</v>
      </c>
      <c r="DE12" s="1181">
        <v>1</v>
      </c>
      <c r="DF12" s="1181">
        <v>1</v>
      </c>
      <c r="DG12" s="1181">
        <v>1</v>
      </c>
      <c r="DH12" s="1181">
        <v>1</v>
      </c>
      <c r="DI12" s="1181">
        <v>1</v>
      </c>
      <c r="DJ12" s="1181">
        <v>1</v>
      </c>
      <c r="DK12" s="1181">
        <v>1</v>
      </c>
      <c r="DL12" s="1181">
        <v>1</v>
      </c>
      <c r="DM12" s="1181">
        <v>1</v>
      </c>
      <c r="DN12" s="1181">
        <v>1</v>
      </c>
      <c r="DO12" s="1181">
        <v>1</v>
      </c>
      <c r="DP12" s="1181">
        <v>1</v>
      </c>
      <c r="DQ12" s="1181">
        <v>1</v>
      </c>
      <c r="DR12" s="1181">
        <v>1</v>
      </c>
      <c r="DS12" s="1181">
        <v>1</v>
      </c>
      <c r="DT12" s="1181">
        <v>1</v>
      </c>
      <c r="DU12" s="1181">
        <v>1</v>
      </c>
      <c r="DV12" s="1181">
        <v>1</v>
      </c>
      <c r="DW12" s="1181">
        <v>1</v>
      </c>
      <c r="DX12" s="1181">
        <v>1</v>
      </c>
      <c r="DY12" s="1181">
        <v>1</v>
      </c>
      <c r="DZ12" s="1181">
        <v>1</v>
      </c>
      <c r="EA12" s="1181">
        <v>1</v>
      </c>
      <c r="EB12" s="1181">
        <v>1</v>
      </c>
      <c r="EC12" s="1181">
        <v>1</v>
      </c>
      <c r="ED12" s="1181">
        <v>1</v>
      </c>
      <c r="EE12" s="1181">
        <v>1</v>
      </c>
      <c r="EF12" s="1181">
        <v>1</v>
      </c>
      <c r="EG12" s="1181">
        <v>1</v>
      </c>
      <c r="EH12" s="1181">
        <v>1</v>
      </c>
      <c r="EI12" s="1181">
        <v>1</v>
      </c>
      <c r="EJ12" s="1181">
        <v>1</v>
      </c>
      <c r="EK12" s="1181">
        <v>1</v>
      </c>
      <c r="EL12" s="1181">
        <v>1</v>
      </c>
      <c r="EM12" s="1181">
        <v>1</v>
      </c>
      <c r="EN12" s="1181">
        <v>1</v>
      </c>
      <c r="EO12" s="1181">
        <v>1</v>
      </c>
      <c r="EP12" s="1181">
        <v>1</v>
      </c>
      <c r="EQ12" s="1181">
        <v>1</v>
      </c>
      <c r="ER12" s="1181">
        <v>1</v>
      </c>
      <c r="ES12" s="1181">
        <v>1</v>
      </c>
      <c r="ET12" s="1181">
        <v>1</v>
      </c>
      <c r="EU12" s="1181">
        <v>1</v>
      </c>
      <c r="EV12" s="1181">
        <v>1</v>
      </c>
      <c r="EW12" s="1181">
        <v>1</v>
      </c>
      <c r="EX12" s="1181">
        <v>1</v>
      </c>
      <c r="EY12" s="1181">
        <v>1</v>
      </c>
      <c r="EZ12" s="1181">
        <v>1</v>
      </c>
      <c r="FA12" s="1181">
        <v>1</v>
      </c>
      <c r="FB12" s="1181">
        <v>1</v>
      </c>
      <c r="FC12" s="1181">
        <v>1</v>
      </c>
      <c r="FD12" s="1181">
        <v>1</v>
      </c>
      <c r="FE12" s="1181">
        <v>1</v>
      </c>
      <c r="FF12" s="1181">
        <v>1</v>
      </c>
      <c r="FG12" s="1181">
        <v>1</v>
      </c>
      <c r="FH12" s="1181">
        <v>1</v>
      </c>
      <c r="FI12" s="1181">
        <v>1</v>
      </c>
      <c r="FJ12" s="1181">
        <v>1</v>
      </c>
      <c r="FK12" s="1181">
        <v>1</v>
      </c>
      <c r="FL12" s="1181">
        <v>1</v>
      </c>
      <c r="FM12" s="1181">
        <v>1</v>
      </c>
      <c r="FN12" s="1181">
        <v>1</v>
      </c>
      <c r="FO12" s="1181">
        <v>1</v>
      </c>
      <c r="FP12" s="1181">
        <v>1</v>
      </c>
      <c r="FQ12" s="1181">
        <v>1</v>
      </c>
      <c r="FR12" s="1181">
        <v>1</v>
      </c>
      <c r="FS12" s="1181">
        <v>1</v>
      </c>
      <c r="FT12" s="1181">
        <v>1</v>
      </c>
      <c r="FU12" s="1181">
        <v>1</v>
      </c>
      <c r="FV12" s="1181">
        <v>1</v>
      </c>
      <c r="FW12" s="1181">
        <v>1</v>
      </c>
      <c r="FX12" s="1181">
        <v>1</v>
      </c>
      <c r="FY12" s="1181">
        <v>1</v>
      </c>
      <c r="FZ12" s="1181">
        <v>1</v>
      </c>
      <c r="GA12" s="1181">
        <v>1</v>
      </c>
      <c r="GB12" s="1181">
        <v>1</v>
      </c>
      <c r="GC12" s="1181">
        <v>1</v>
      </c>
      <c r="GD12" s="1181">
        <v>1</v>
      </c>
      <c r="GE12" s="1181">
        <v>1</v>
      </c>
      <c r="GF12" s="1181">
        <v>1</v>
      </c>
      <c r="GG12" s="1181">
        <v>1</v>
      </c>
      <c r="GH12" s="1181">
        <v>1</v>
      </c>
      <c r="GI12" s="1181">
        <v>1</v>
      </c>
      <c r="GJ12" s="1181">
        <v>1</v>
      </c>
      <c r="GK12" s="1181">
        <v>1</v>
      </c>
      <c r="GL12" s="1181">
        <v>1</v>
      </c>
      <c r="GM12" s="1181">
        <v>1</v>
      </c>
      <c r="GN12" s="1181">
        <v>1</v>
      </c>
      <c r="GO12" s="1181">
        <v>1</v>
      </c>
      <c r="GP12" s="1181">
        <v>1</v>
      </c>
      <c r="GQ12" s="1181">
        <v>1</v>
      </c>
      <c r="GR12" s="1181">
        <v>1</v>
      </c>
      <c r="GS12" s="1181">
        <v>1</v>
      </c>
      <c r="GT12" s="1181">
        <v>1</v>
      </c>
      <c r="GU12" s="1181">
        <v>1</v>
      </c>
      <c r="GV12" s="1181">
        <v>1</v>
      </c>
      <c r="GW12" s="1181">
        <v>1</v>
      </c>
      <c r="GX12" s="1181">
        <v>1</v>
      </c>
      <c r="GY12" s="1181">
        <v>1</v>
      </c>
      <c r="GZ12" s="1181">
        <v>1</v>
      </c>
      <c r="HA12" s="1181">
        <v>1</v>
      </c>
      <c r="HB12" s="1181">
        <v>1</v>
      </c>
      <c r="HC12" s="1181">
        <v>1</v>
      </c>
      <c r="HD12" s="1181">
        <v>1</v>
      </c>
      <c r="HE12" s="1181">
        <v>1</v>
      </c>
      <c r="HF12" s="1181">
        <v>1</v>
      </c>
      <c r="HG12" s="1181">
        <v>1</v>
      </c>
      <c r="HH12" s="1181">
        <v>1</v>
      </c>
      <c r="HI12" s="1181">
        <v>1</v>
      </c>
      <c r="HJ12" s="1181">
        <v>1</v>
      </c>
      <c r="HK12" s="1181">
        <v>1</v>
      </c>
      <c r="HL12" s="1181">
        <v>1</v>
      </c>
      <c r="HM12" s="1181">
        <v>1</v>
      </c>
      <c r="HN12" s="1181">
        <v>1</v>
      </c>
      <c r="HO12" s="1181">
        <v>1</v>
      </c>
      <c r="HP12" s="1181">
        <v>1</v>
      </c>
      <c r="HQ12" s="1181">
        <v>1</v>
      </c>
      <c r="HR12" s="1181">
        <v>1</v>
      </c>
      <c r="HS12" s="1181">
        <v>1</v>
      </c>
      <c r="HT12" s="1181">
        <v>1</v>
      </c>
      <c r="HU12" s="1181">
        <v>1</v>
      </c>
      <c r="HV12" s="1181">
        <v>1</v>
      </c>
      <c r="HW12" s="1181">
        <v>1</v>
      </c>
      <c r="HX12" s="1181">
        <v>1</v>
      </c>
      <c r="HY12" s="1181">
        <v>1</v>
      </c>
      <c r="HZ12" s="1181">
        <v>1</v>
      </c>
      <c r="IA12" s="1181">
        <v>1</v>
      </c>
      <c r="IB12" s="1181">
        <v>1</v>
      </c>
      <c r="IC12" s="1181">
        <v>1</v>
      </c>
      <c r="ID12" s="1181">
        <v>1</v>
      </c>
      <c r="IE12" s="1181">
        <v>1</v>
      </c>
      <c r="IF12" s="1181">
        <v>1</v>
      </c>
      <c r="IG12" s="1181">
        <v>1</v>
      </c>
      <c r="IH12" s="1181">
        <v>1</v>
      </c>
      <c r="II12" s="1181">
        <v>1</v>
      </c>
      <c r="IJ12" s="1181">
        <v>1</v>
      </c>
      <c r="IK12" s="1181">
        <v>1</v>
      </c>
      <c r="IL12" s="1181">
        <v>1</v>
      </c>
      <c r="IM12" s="1181">
        <v>1</v>
      </c>
      <c r="IN12" s="1181">
        <v>1</v>
      </c>
      <c r="IO12" s="1181">
        <v>1</v>
      </c>
      <c r="IP12" s="1181">
        <v>1</v>
      </c>
      <c r="IQ12" s="1181">
        <v>1</v>
      </c>
      <c r="IR12" s="1181">
        <v>1</v>
      </c>
      <c r="IS12" s="1181">
        <v>1</v>
      </c>
      <c r="IT12" s="1181">
        <v>1</v>
      </c>
      <c r="IU12" s="1181">
        <v>1</v>
      </c>
      <c r="IV12" s="1181">
        <v>1</v>
      </c>
      <c r="IW12" s="1181">
        <v>1</v>
      </c>
      <c r="IX12" s="1181">
        <v>1</v>
      </c>
      <c r="IY12" s="1181">
        <v>1</v>
      </c>
      <c r="IZ12" s="1181">
        <v>1</v>
      </c>
      <c r="JA12" s="1181">
        <v>1</v>
      </c>
      <c r="JB12" s="1181">
        <v>1</v>
      </c>
      <c r="JC12" s="1181">
        <v>1</v>
      </c>
      <c r="JD12" s="1181">
        <v>1</v>
      </c>
      <c r="JE12" s="1181">
        <v>1</v>
      </c>
      <c r="JF12" s="1181">
        <v>1</v>
      </c>
      <c r="JG12" s="1181">
        <v>1</v>
      </c>
      <c r="JH12" s="1181">
        <v>1</v>
      </c>
      <c r="JI12" s="1181">
        <v>1</v>
      </c>
      <c r="JJ12" s="1181">
        <v>1</v>
      </c>
      <c r="JK12" s="1181">
        <v>1</v>
      </c>
      <c r="JL12" s="1181">
        <v>1</v>
      </c>
      <c r="JM12" s="1181">
        <v>1</v>
      </c>
      <c r="JN12" s="1181">
        <v>1</v>
      </c>
      <c r="JO12" s="1181">
        <v>1</v>
      </c>
      <c r="JP12" s="1181">
        <v>1</v>
      </c>
      <c r="JQ12" s="1181">
        <v>1</v>
      </c>
      <c r="JR12" s="1181">
        <v>1</v>
      </c>
      <c r="JS12" s="1181">
        <v>1</v>
      </c>
      <c r="JT12" s="1181">
        <v>1</v>
      </c>
      <c r="JU12" s="1181">
        <v>1</v>
      </c>
      <c r="JV12" s="1181">
        <v>1</v>
      </c>
      <c r="JW12" s="1181">
        <v>1</v>
      </c>
      <c r="JX12" s="1181">
        <v>1</v>
      </c>
      <c r="JY12" s="1181">
        <v>1</v>
      </c>
      <c r="JZ12" s="1181">
        <v>1</v>
      </c>
      <c r="KA12" s="1181">
        <v>1</v>
      </c>
      <c r="KB12" s="1181">
        <v>1</v>
      </c>
      <c r="KC12" s="1181">
        <v>1</v>
      </c>
      <c r="KD12" s="1181">
        <v>1</v>
      </c>
      <c r="KE12" s="1181">
        <v>1</v>
      </c>
      <c r="KG12" s="1181">
        <v>1</v>
      </c>
      <c r="KH12" s="1181">
        <v>1</v>
      </c>
      <c r="KI12" s="1181">
        <v>1</v>
      </c>
      <c r="KJ12" s="1181">
        <v>1</v>
      </c>
      <c r="KK12" s="1181">
        <v>1</v>
      </c>
      <c r="KL12" s="1181">
        <v>1</v>
      </c>
      <c r="KM12" s="1181">
        <v>1</v>
      </c>
      <c r="KN12" s="1181">
        <v>1</v>
      </c>
      <c r="KO12" s="1181">
        <v>1</v>
      </c>
      <c r="KP12" s="1181">
        <v>1</v>
      </c>
      <c r="KQ12" s="1181">
        <v>1</v>
      </c>
      <c r="KR12" s="1181">
        <v>1</v>
      </c>
      <c r="KS12" s="1181">
        <v>1</v>
      </c>
      <c r="KT12" s="1181">
        <v>1</v>
      </c>
      <c r="KU12" s="1181">
        <v>1</v>
      </c>
      <c r="KV12" s="1181">
        <v>1</v>
      </c>
      <c r="KW12" s="1181">
        <v>1</v>
      </c>
      <c r="KX12" s="1181">
        <v>1</v>
      </c>
    </row>
    <row r="13" spans="1:310" ht="16.5" customHeight="1" outlineLevel="1">
      <c r="A13" s="1042" t="s">
        <v>475</v>
      </c>
      <c r="B13" s="1050">
        <v>400</v>
      </c>
      <c r="C13" s="1161" t="s">
        <v>487</v>
      </c>
      <c r="D13" s="1181">
        <v>1</v>
      </c>
      <c r="E13" s="1181">
        <v>1</v>
      </c>
      <c r="F13" s="1181">
        <v>1</v>
      </c>
      <c r="G13" s="1181">
        <v>1</v>
      </c>
      <c r="H13" s="1181">
        <v>1</v>
      </c>
      <c r="I13" s="1181">
        <v>1</v>
      </c>
      <c r="J13" s="1181">
        <v>1</v>
      </c>
      <c r="K13" s="1181">
        <v>1</v>
      </c>
      <c r="L13" s="1181">
        <v>1</v>
      </c>
      <c r="M13" s="1181">
        <v>1</v>
      </c>
      <c r="N13" s="1181">
        <v>1</v>
      </c>
      <c r="O13" s="1181">
        <v>1</v>
      </c>
      <c r="P13" s="1181">
        <v>1</v>
      </c>
      <c r="Q13" s="1181">
        <v>1</v>
      </c>
      <c r="R13" s="1181">
        <v>1</v>
      </c>
      <c r="S13" s="1181">
        <v>1</v>
      </c>
      <c r="T13" s="1181">
        <v>1</v>
      </c>
      <c r="U13" s="1181">
        <v>1</v>
      </c>
      <c r="V13" s="1181">
        <v>1</v>
      </c>
      <c r="W13" s="1181">
        <v>1</v>
      </c>
      <c r="X13" s="1181">
        <v>1</v>
      </c>
      <c r="Y13" s="1181">
        <v>1</v>
      </c>
      <c r="Z13" s="1181">
        <v>1</v>
      </c>
      <c r="AA13" s="1181">
        <v>1</v>
      </c>
      <c r="AB13" s="1181">
        <v>1</v>
      </c>
      <c r="AC13" s="1181">
        <v>1</v>
      </c>
      <c r="AD13" s="1181">
        <v>1</v>
      </c>
      <c r="AE13" s="1181">
        <v>1</v>
      </c>
      <c r="AF13" s="1181">
        <v>1</v>
      </c>
      <c r="AG13" s="1181">
        <v>1</v>
      </c>
      <c r="AH13" s="1181">
        <v>1</v>
      </c>
      <c r="AI13" s="1181">
        <v>1</v>
      </c>
      <c r="AJ13" s="1181">
        <v>1</v>
      </c>
      <c r="AK13" s="1181">
        <v>1</v>
      </c>
      <c r="AL13" s="1181">
        <v>1</v>
      </c>
      <c r="AM13" s="1181">
        <v>1</v>
      </c>
      <c r="AN13" s="1181">
        <v>1</v>
      </c>
      <c r="AO13" s="1181">
        <v>1</v>
      </c>
      <c r="AP13" s="1181">
        <v>1</v>
      </c>
      <c r="AQ13" s="1181">
        <v>1</v>
      </c>
      <c r="AR13" s="1181">
        <v>1</v>
      </c>
      <c r="AS13" s="1181">
        <v>1</v>
      </c>
      <c r="AT13" s="1181">
        <v>1</v>
      </c>
      <c r="AU13" s="1181">
        <v>1</v>
      </c>
      <c r="AV13" s="1181">
        <v>1</v>
      </c>
      <c r="AW13" s="1181">
        <v>1</v>
      </c>
      <c r="AX13" s="1181">
        <v>1</v>
      </c>
      <c r="AY13" s="1181">
        <v>1</v>
      </c>
      <c r="AZ13" s="1181">
        <v>1</v>
      </c>
      <c r="BA13" s="1181">
        <v>1</v>
      </c>
      <c r="BB13" s="1181">
        <v>1</v>
      </c>
      <c r="BC13" s="1181">
        <v>1</v>
      </c>
      <c r="BD13" s="1181">
        <v>1</v>
      </c>
      <c r="BE13" s="1181">
        <v>1</v>
      </c>
      <c r="BF13" s="1181">
        <v>1</v>
      </c>
      <c r="BG13" s="1181">
        <v>1</v>
      </c>
      <c r="BH13" s="1181">
        <v>1</v>
      </c>
      <c r="BI13" s="1181">
        <v>1</v>
      </c>
      <c r="BJ13" s="1181">
        <v>1</v>
      </c>
      <c r="BK13" s="1181">
        <v>1</v>
      </c>
      <c r="BL13" s="1181">
        <v>1</v>
      </c>
      <c r="BM13" s="1181">
        <v>1</v>
      </c>
      <c r="BN13" s="1181">
        <v>1</v>
      </c>
      <c r="BO13" s="1181">
        <v>1</v>
      </c>
      <c r="BP13" s="1181">
        <v>1</v>
      </c>
      <c r="BQ13" s="1181">
        <v>1</v>
      </c>
      <c r="BR13" s="1181">
        <v>1</v>
      </c>
      <c r="BS13" s="1181">
        <v>1</v>
      </c>
      <c r="BT13" s="1181">
        <v>1</v>
      </c>
      <c r="BU13" s="1181">
        <v>1</v>
      </c>
      <c r="BV13" s="1181">
        <v>1</v>
      </c>
      <c r="BW13" s="1181">
        <v>1</v>
      </c>
      <c r="BX13" s="1181">
        <v>1</v>
      </c>
      <c r="BY13" s="1181">
        <v>1</v>
      </c>
      <c r="BZ13" s="1181">
        <v>1</v>
      </c>
      <c r="CA13" s="1181">
        <v>1</v>
      </c>
      <c r="CB13" s="1181">
        <v>1</v>
      </c>
      <c r="CC13" s="1181">
        <v>1</v>
      </c>
      <c r="CD13" s="1181">
        <v>1</v>
      </c>
      <c r="CE13" s="1181">
        <v>1</v>
      </c>
      <c r="CF13" s="1181">
        <v>1</v>
      </c>
      <c r="CG13" s="1181">
        <v>1</v>
      </c>
      <c r="CH13" s="1181">
        <v>1</v>
      </c>
      <c r="CI13" s="1181">
        <v>1</v>
      </c>
      <c r="CJ13" s="1181">
        <v>1</v>
      </c>
      <c r="CK13" s="1181">
        <v>1</v>
      </c>
      <c r="CL13" s="1181">
        <v>1</v>
      </c>
      <c r="CM13" s="1181">
        <v>1</v>
      </c>
      <c r="CN13" s="1181">
        <v>1</v>
      </c>
      <c r="CO13" s="1181">
        <v>1</v>
      </c>
      <c r="CP13" s="1181">
        <v>1</v>
      </c>
      <c r="CQ13" s="1181">
        <v>1</v>
      </c>
      <c r="CR13" s="1181">
        <v>1</v>
      </c>
      <c r="CS13" s="1181">
        <v>1</v>
      </c>
      <c r="CT13" s="1181">
        <v>1</v>
      </c>
      <c r="CU13" s="1181">
        <v>1</v>
      </c>
      <c r="CV13" s="1181">
        <v>1</v>
      </c>
      <c r="CW13" s="1181">
        <v>1</v>
      </c>
      <c r="CX13" s="1181">
        <v>1</v>
      </c>
      <c r="CY13" s="1181">
        <v>1</v>
      </c>
      <c r="CZ13" s="1181">
        <v>1</v>
      </c>
      <c r="DA13" s="1181">
        <v>1</v>
      </c>
      <c r="DB13" s="1181">
        <v>1</v>
      </c>
      <c r="DC13" s="1181">
        <v>1</v>
      </c>
      <c r="DD13" s="1181">
        <v>1</v>
      </c>
      <c r="DE13" s="1181">
        <v>1</v>
      </c>
      <c r="DF13" s="1181">
        <v>1</v>
      </c>
      <c r="DG13" s="1181">
        <v>1</v>
      </c>
      <c r="DH13" s="1181">
        <v>1</v>
      </c>
      <c r="DI13" s="1181">
        <v>1</v>
      </c>
      <c r="DJ13" s="1181">
        <v>1</v>
      </c>
      <c r="DK13" s="1181">
        <v>1</v>
      </c>
      <c r="DL13" s="1181">
        <v>1</v>
      </c>
      <c r="DM13" s="1181">
        <v>1</v>
      </c>
      <c r="DN13" s="1181">
        <v>1</v>
      </c>
      <c r="DO13" s="1181">
        <v>1</v>
      </c>
      <c r="DP13" s="1181">
        <v>1</v>
      </c>
      <c r="DQ13" s="1181">
        <v>1</v>
      </c>
      <c r="DR13" s="1181">
        <v>1</v>
      </c>
      <c r="DS13" s="1181">
        <v>1</v>
      </c>
      <c r="DT13" s="1181">
        <v>1</v>
      </c>
      <c r="DU13" s="1181">
        <v>1</v>
      </c>
      <c r="DV13" s="1181">
        <v>1</v>
      </c>
      <c r="DW13" s="1181">
        <v>1</v>
      </c>
      <c r="DX13" s="1181">
        <v>1</v>
      </c>
      <c r="DY13" s="1181">
        <v>1</v>
      </c>
      <c r="DZ13" s="1181">
        <v>1</v>
      </c>
      <c r="EA13" s="1181">
        <v>1</v>
      </c>
      <c r="EB13" s="1181">
        <v>1</v>
      </c>
      <c r="EC13" s="1181">
        <v>1</v>
      </c>
      <c r="ED13" s="1181">
        <v>1</v>
      </c>
      <c r="EE13" s="1181">
        <v>1</v>
      </c>
      <c r="EF13" s="1181">
        <v>1</v>
      </c>
      <c r="EG13" s="1181">
        <v>1</v>
      </c>
      <c r="EH13" s="1181">
        <v>1</v>
      </c>
      <c r="EI13" s="1181">
        <v>1</v>
      </c>
      <c r="EJ13" s="1181">
        <v>1</v>
      </c>
      <c r="EK13" s="1181">
        <v>1</v>
      </c>
      <c r="EL13" s="1181">
        <v>1</v>
      </c>
      <c r="EM13" s="1181">
        <v>1</v>
      </c>
      <c r="EN13" s="1181">
        <v>1</v>
      </c>
      <c r="EO13" s="1181">
        <v>1</v>
      </c>
      <c r="EP13" s="1181">
        <v>1</v>
      </c>
      <c r="EQ13" s="1181">
        <v>1</v>
      </c>
      <c r="ER13" s="1181">
        <v>1</v>
      </c>
      <c r="ES13" s="1181">
        <v>1</v>
      </c>
      <c r="ET13" s="1181">
        <v>1</v>
      </c>
      <c r="EU13" s="1181">
        <v>1</v>
      </c>
      <c r="EV13" s="1181">
        <v>1</v>
      </c>
      <c r="EW13" s="1181">
        <v>1</v>
      </c>
      <c r="EX13" s="1181">
        <v>1</v>
      </c>
      <c r="EY13" s="1181">
        <v>1</v>
      </c>
      <c r="EZ13" s="1181">
        <v>1</v>
      </c>
      <c r="FA13" s="1181">
        <v>1</v>
      </c>
      <c r="FB13" s="1181">
        <v>1</v>
      </c>
      <c r="FC13" s="1181">
        <v>1</v>
      </c>
      <c r="FD13" s="1181">
        <v>1</v>
      </c>
      <c r="FE13" s="1181">
        <v>1</v>
      </c>
      <c r="FF13" s="1181">
        <v>1</v>
      </c>
      <c r="FG13" s="1181">
        <v>1</v>
      </c>
      <c r="FH13" s="1181">
        <v>1</v>
      </c>
      <c r="FI13" s="1181">
        <v>1</v>
      </c>
      <c r="FJ13" s="1181">
        <v>1</v>
      </c>
      <c r="FK13" s="1181">
        <v>1</v>
      </c>
      <c r="FL13" s="1181">
        <v>1</v>
      </c>
      <c r="FM13" s="1181">
        <v>1</v>
      </c>
      <c r="FN13" s="1181">
        <v>1</v>
      </c>
      <c r="FO13" s="1181">
        <v>1</v>
      </c>
      <c r="FP13" s="1181">
        <v>1</v>
      </c>
      <c r="FQ13" s="1181">
        <v>1</v>
      </c>
      <c r="FR13" s="1181">
        <v>1</v>
      </c>
      <c r="FS13" s="1181">
        <v>1</v>
      </c>
      <c r="FT13" s="1181">
        <v>1</v>
      </c>
      <c r="FU13" s="1181">
        <v>1</v>
      </c>
      <c r="FV13" s="1181">
        <v>1</v>
      </c>
      <c r="FW13" s="1181">
        <v>1</v>
      </c>
      <c r="FX13" s="1181">
        <v>1</v>
      </c>
      <c r="FY13" s="1181">
        <v>1</v>
      </c>
      <c r="FZ13" s="1181">
        <v>1</v>
      </c>
      <c r="GA13" s="1181">
        <v>1</v>
      </c>
      <c r="GB13" s="1181">
        <v>1</v>
      </c>
      <c r="GC13" s="1181">
        <v>1</v>
      </c>
      <c r="GD13" s="1181">
        <v>1</v>
      </c>
      <c r="GE13" s="1181">
        <v>1</v>
      </c>
      <c r="GF13" s="1181">
        <v>1</v>
      </c>
      <c r="GG13" s="1181">
        <v>1</v>
      </c>
      <c r="GH13" s="1181">
        <v>1</v>
      </c>
      <c r="GI13" s="1181">
        <v>1</v>
      </c>
      <c r="GJ13" s="1181">
        <v>1</v>
      </c>
      <c r="GK13" s="1181">
        <v>1</v>
      </c>
      <c r="GL13" s="1181">
        <v>1</v>
      </c>
      <c r="GM13" s="1181">
        <v>1</v>
      </c>
      <c r="GN13" s="1181">
        <v>1</v>
      </c>
      <c r="GO13" s="1181">
        <v>1</v>
      </c>
      <c r="GP13" s="1181">
        <v>1</v>
      </c>
      <c r="GQ13" s="1181">
        <v>1</v>
      </c>
      <c r="GR13" s="1181">
        <v>1</v>
      </c>
      <c r="GS13" s="1181">
        <v>1</v>
      </c>
      <c r="GT13" s="1181">
        <v>1</v>
      </c>
      <c r="GU13" s="1181">
        <v>1</v>
      </c>
      <c r="GV13" s="1181">
        <v>1</v>
      </c>
      <c r="GW13" s="1181">
        <v>1</v>
      </c>
      <c r="GX13" s="1181">
        <v>1</v>
      </c>
      <c r="GY13" s="1181">
        <v>1</v>
      </c>
      <c r="GZ13" s="1181">
        <v>1</v>
      </c>
      <c r="HA13" s="1181">
        <v>1</v>
      </c>
      <c r="HB13" s="1181">
        <v>1</v>
      </c>
      <c r="HC13" s="1181">
        <v>1</v>
      </c>
      <c r="HD13" s="1181">
        <v>1</v>
      </c>
      <c r="HE13" s="1181">
        <v>1</v>
      </c>
      <c r="HF13" s="1181">
        <v>1</v>
      </c>
      <c r="HG13" s="1181">
        <v>1</v>
      </c>
      <c r="HH13" s="1181">
        <v>1</v>
      </c>
      <c r="HI13" s="1181">
        <v>1</v>
      </c>
      <c r="HJ13" s="1181">
        <v>1</v>
      </c>
      <c r="HK13" s="1181">
        <v>1</v>
      </c>
      <c r="HL13" s="1181">
        <v>1</v>
      </c>
      <c r="HM13" s="1181">
        <v>1</v>
      </c>
      <c r="HN13" s="1181">
        <v>1</v>
      </c>
      <c r="HO13" s="1181">
        <v>1</v>
      </c>
      <c r="HP13" s="1181">
        <v>1</v>
      </c>
      <c r="HQ13" s="1181">
        <v>1</v>
      </c>
      <c r="HR13" s="1181">
        <v>1</v>
      </c>
      <c r="HS13" s="1181">
        <v>1</v>
      </c>
      <c r="HT13" s="1181">
        <v>1</v>
      </c>
      <c r="HU13" s="1181">
        <v>1</v>
      </c>
      <c r="HV13" s="1181">
        <v>1</v>
      </c>
      <c r="HW13" s="1181">
        <v>1</v>
      </c>
      <c r="HX13" s="1181">
        <v>1</v>
      </c>
      <c r="HY13" s="1181">
        <v>1</v>
      </c>
      <c r="HZ13" s="1181">
        <v>1</v>
      </c>
      <c r="IA13" s="1181">
        <v>1</v>
      </c>
      <c r="IB13" s="1181">
        <v>1</v>
      </c>
      <c r="IC13" s="1181">
        <v>1</v>
      </c>
      <c r="ID13" s="1181">
        <v>1</v>
      </c>
      <c r="IE13" s="1181">
        <v>1</v>
      </c>
      <c r="IF13" s="1181">
        <v>1</v>
      </c>
      <c r="IG13" s="1181">
        <v>1</v>
      </c>
      <c r="IH13" s="1181">
        <v>1</v>
      </c>
      <c r="II13" s="1181">
        <v>1</v>
      </c>
      <c r="IJ13" s="1181">
        <v>1</v>
      </c>
      <c r="IK13" s="1181">
        <v>1</v>
      </c>
      <c r="IL13" s="1181">
        <v>1</v>
      </c>
      <c r="IM13" s="1181">
        <v>1</v>
      </c>
      <c r="IN13" s="1181">
        <v>1</v>
      </c>
      <c r="IO13" s="1181">
        <v>1</v>
      </c>
      <c r="IP13" s="1181">
        <v>1</v>
      </c>
      <c r="IQ13" s="1181">
        <v>1</v>
      </c>
      <c r="IR13" s="1181">
        <v>1</v>
      </c>
      <c r="IS13" s="1181">
        <v>1</v>
      </c>
      <c r="IT13" s="1181">
        <v>1</v>
      </c>
      <c r="IU13" s="1181">
        <v>1</v>
      </c>
      <c r="IV13" s="1181">
        <v>1</v>
      </c>
      <c r="IW13" s="1181">
        <v>1</v>
      </c>
      <c r="IX13" s="1181">
        <v>1</v>
      </c>
      <c r="IY13" s="1181">
        <v>1</v>
      </c>
      <c r="IZ13" s="1181">
        <v>1</v>
      </c>
      <c r="JA13" s="1181">
        <v>1</v>
      </c>
      <c r="JB13" s="1181">
        <v>1</v>
      </c>
      <c r="JC13" s="1181">
        <v>1</v>
      </c>
      <c r="JD13" s="1181">
        <v>1</v>
      </c>
      <c r="JE13" s="1181">
        <v>1</v>
      </c>
      <c r="JF13" s="1181">
        <v>1</v>
      </c>
      <c r="JG13" s="1181">
        <v>1</v>
      </c>
      <c r="JH13" s="1181">
        <v>1</v>
      </c>
      <c r="JI13" s="1181">
        <v>1</v>
      </c>
      <c r="JJ13" s="1181">
        <v>1</v>
      </c>
      <c r="JK13" s="1181">
        <v>1</v>
      </c>
      <c r="JL13" s="1181">
        <v>1</v>
      </c>
      <c r="JM13" s="1181">
        <v>1</v>
      </c>
      <c r="JN13" s="1181">
        <v>1</v>
      </c>
      <c r="JO13" s="1181">
        <v>1</v>
      </c>
      <c r="JP13" s="1181">
        <v>1</v>
      </c>
      <c r="JQ13" s="1181">
        <v>1</v>
      </c>
      <c r="JR13" s="1181">
        <v>1</v>
      </c>
      <c r="JS13" s="1181">
        <v>1</v>
      </c>
      <c r="JT13" s="1181">
        <v>1</v>
      </c>
      <c r="JU13" s="1181">
        <v>1</v>
      </c>
      <c r="JV13" s="1181">
        <v>1</v>
      </c>
      <c r="JW13" s="1181">
        <v>1</v>
      </c>
      <c r="JX13" s="1181">
        <v>1</v>
      </c>
      <c r="JY13" s="1181">
        <v>1</v>
      </c>
      <c r="JZ13" s="1181">
        <v>1</v>
      </c>
      <c r="KA13" s="1181">
        <v>1</v>
      </c>
      <c r="KB13" s="1181">
        <v>1</v>
      </c>
      <c r="KC13" s="1181">
        <v>1</v>
      </c>
      <c r="KD13" s="1181">
        <v>1</v>
      </c>
      <c r="KE13" s="1181">
        <v>1</v>
      </c>
      <c r="KG13" s="1181">
        <v>1</v>
      </c>
      <c r="KH13" s="1181">
        <v>1</v>
      </c>
      <c r="KI13" s="1181">
        <v>1</v>
      </c>
      <c r="KJ13" s="1181">
        <v>1</v>
      </c>
      <c r="KK13" s="1181">
        <v>1</v>
      </c>
      <c r="KL13" s="1181">
        <v>1</v>
      </c>
      <c r="KM13" s="1181">
        <v>1</v>
      </c>
      <c r="KN13" s="1181">
        <v>1</v>
      </c>
      <c r="KO13" s="1181">
        <v>1</v>
      </c>
      <c r="KP13" s="1181">
        <v>1</v>
      </c>
      <c r="KQ13" s="1181">
        <v>1</v>
      </c>
      <c r="KR13" s="1181">
        <v>1</v>
      </c>
      <c r="KS13" s="1181">
        <v>1</v>
      </c>
      <c r="KT13" s="1181">
        <v>1</v>
      </c>
      <c r="KU13" s="1181">
        <v>1</v>
      </c>
      <c r="KV13" s="1181">
        <v>1</v>
      </c>
      <c r="KW13" s="1181">
        <v>1</v>
      </c>
      <c r="KX13" s="1181">
        <v>1</v>
      </c>
    </row>
    <row r="14" spans="1:310" ht="228">
      <c r="A14" s="1042"/>
      <c r="B14" s="1050">
        <v>402</v>
      </c>
      <c r="C14" s="1161" t="s">
        <v>488</v>
      </c>
      <c r="D14" s="1181" t="s">
        <v>711</v>
      </c>
      <c r="E14" s="1181" t="s">
        <v>711</v>
      </c>
      <c r="F14" s="1181" t="s">
        <v>711</v>
      </c>
      <c r="G14" s="1181" t="s">
        <v>711</v>
      </c>
      <c r="H14" s="1181" t="s">
        <v>367</v>
      </c>
      <c r="I14" s="1181" t="s">
        <v>367</v>
      </c>
      <c r="J14" s="1181" t="s">
        <v>367</v>
      </c>
      <c r="K14" s="1181" t="s">
        <v>367</v>
      </c>
      <c r="L14" s="1181" t="s">
        <v>2011</v>
      </c>
      <c r="M14" s="1181" t="s">
        <v>2012</v>
      </c>
      <c r="N14" s="1181" t="s">
        <v>2013</v>
      </c>
      <c r="O14" s="1181" t="s">
        <v>2014</v>
      </c>
      <c r="P14" s="1181" t="s">
        <v>370</v>
      </c>
      <c r="Q14" s="1181" t="s">
        <v>370</v>
      </c>
      <c r="R14" s="1181" t="s">
        <v>370</v>
      </c>
      <c r="S14" s="1181" t="s">
        <v>370</v>
      </c>
      <c r="T14" s="1181" t="s">
        <v>2081</v>
      </c>
      <c r="U14" s="1181" t="s">
        <v>2081</v>
      </c>
      <c r="V14" s="1181" t="s">
        <v>2081</v>
      </c>
      <c r="W14" s="1181" t="s">
        <v>2081</v>
      </c>
      <c r="X14" s="1181" t="s">
        <v>2129</v>
      </c>
      <c r="Y14" s="1181" t="s">
        <v>2129</v>
      </c>
      <c r="Z14" s="1181" t="s">
        <v>2129</v>
      </c>
      <c r="AA14" s="1181" t="s">
        <v>2129</v>
      </c>
      <c r="AB14" s="1181" t="s">
        <v>2129</v>
      </c>
      <c r="AC14" s="1181" t="s">
        <v>2129</v>
      </c>
      <c r="AD14" s="1181" t="s">
        <v>2129</v>
      </c>
      <c r="AE14" s="1181" t="s">
        <v>2129</v>
      </c>
      <c r="AF14" s="1181" t="s">
        <v>2019</v>
      </c>
      <c r="AG14" s="1181" t="s">
        <v>2020</v>
      </c>
      <c r="AH14" s="1181" t="s">
        <v>2021</v>
      </c>
      <c r="AI14" s="1181" t="s">
        <v>2022</v>
      </c>
      <c r="AJ14" s="1181" t="s">
        <v>2023</v>
      </c>
      <c r="AK14" s="1181" t="s">
        <v>2024</v>
      </c>
      <c r="AL14" s="1181" t="s">
        <v>29</v>
      </c>
      <c r="AM14" s="1181" t="s">
        <v>29</v>
      </c>
      <c r="AN14" s="1181" t="s">
        <v>29</v>
      </c>
      <c r="AO14" s="1181" t="s">
        <v>29</v>
      </c>
      <c r="AP14" s="1181" t="s">
        <v>29</v>
      </c>
      <c r="AQ14" s="1181" t="s">
        <v>29</v>
      </c>
      <c r="AR14" s="1181" t="s">
        <v>29</v>
      </c>
      <c r="AS14" s="1181" t="s">
        <v>29</v>
      </c>
      <c r="AT14" s="1181" t="s">
        <v>2001</v>
      </c>
      <c r="AU14" s="1181" t="s">
        <v>2002</v>
      </c>
      <c r="AV14" s="1181" t="s">
        <v>2003</v>
      </c>
      <c r="AW14" s="1181" t="s">
        <v>2004</v>
      </c>
      <c r="AX14" s="1181" t="s">
        <v>2308</v>
      </c>
      <c r="AY14" s="1181" t="s">
        <v>2308</v>
      </c>
      <c r="AZ14" s="1181" t="s">
        <v>2308</v>
      </c>
      <c r="BA14" s="1181" t="s">
        <v>2308</v>
      </c>
      <c r="BB14" s="1181" t="s">
        <v>2308</v>
      </c>
      <c r="BC14" s="1181" t="s">
        <v>2308</v>
      </c>
      <c r="BD14" s="1181" t="s">
        <v>2308</v>
      </c>
      <c r="BE14" s="1181" t="s">
        <v>2308</v>
      </c>
      <c r="BF14" s="1181" t="s">
        <v>2309</v>
      </c>
      <c r="BG14" s="1181" t="s">
        <v>2309</v>
      </c>
      <c r="BH14" s="1181" t="s">
        <v>2309</v>
      </c>
      <c r="BI14" s="1181" t="s">
        <v>2309</v>
      </c>
      <c r="BJ14" s="1181" t="s">
        <v>2309</v>
      </c>
      <c r="BK14" s="1181" t="s">
        <v>2309</v>
      </c>
      <c r="BL14" s="1181" t="s">
        <v>2309</v>
      </c>
      <c r="BM14" s="1181" t="s">
        <v>2309</v>
      </c>
      <c r="BN14" s="1181" t="s">
        <v>2027</v>
      </c>
      <c r="BO14" s="1181" t="s">
        <v>2028</v>
      </c>
      <c r="BP14" s="1181" t="s">
        <v>2029</v>
      </c>
      <c r="BQ14" s="1181" t="s">
        <v>2030</v>
      </c>
      <c r="BR14" s="1181" t="s">
        <v>2032</v>
      </c>
      <c r="BS14" s="1181" t="s">
        <v>2033</v>
      </c>
      <c r="BT14" s="1181" t="s">
        <v>2034</v>
      </c>
      <c r="BU14" s="1181" t="s">
        <v>2035</v>
      </c>
      <c r="BV14" s="1181" t="s">
        <v>2707</v>
      </c>
      <c r="BW14" s="1181" t="s">
        <v>2707</v>
      </c>
      <c r="BX14" s="1181" t="s">
        <v>2707</v>
      </c>
      <c r="BY14" s="1181" t="s">
        <v>2707</v>
      </c>
      <c r="BZ14" s="1181" t="s">
        <v>39</v>
      </c>
      <c r="CA14" s="1181" t="s">
        <v>22</v>
      </c>
      <c r="CB14" s="1181" t="s">
        <v>283</v>
      </c>
      <c r="CC14" s="1181" t="s">
        <v>283</v>
      </c>
      <c r="CD14" s="1181" t="s">
        <v>283</v>
      </c>
      <c r="CE14" s="1181" t="s">
        <v>283</v>
      </c>
      <c r="CF14" s="1181" t="s">
        <v>283</v>
      </c>
      <c r="CG14" s="1181" t="s">
        <v>30</v>
      </c>
      <c r="CH14" s="1181" t="s">
        <v>30</v>
      </c>
      <c r="CI14" s="1181" t="s">
        <v>30</v>
      </c>
      <c r="CJ14" s="1181" t="s">
        <v>30</v>
      </c>
      <c r="CK14" s="1181" t="s">
        <v>376</v>
      </c>
      <c r="CL14" s="1181" t="s">
        <v>376</v>
      </c>
      <c r="CM14" s="1181" t="s">
        <v>376</v>
      </c>
      <c r="CN14" s="1181" t="s">
        <v>309</v>
      </c>
      <c r="CO14" s="1181" t="s">
        <v>309</v>
      </c>
      <c r="CP14" s="1181" t="s">
        <v>2331</v>
      </c>
      <c r="CQ14" s="1181" t="s">
        <v>2332</v>
      </c>
      <c r="CR14" s="1181" t="s">
        <v>2333</v>
      </c>
      <c r="CS14" s="1181" t="s">
        <v>2334</v>
      </c>
      <c r="CT14" s="1181" t="s">
        <v>621</v>
      </c>
      <c r="CU14" s="1181" t="s">
        <v>1589</v>
      </c>
      <c r="CV14" s="1181" t="s">
        <v>1589</v>
      </c>
      <c r="CW14" s="1181" t="s">
        <v>1590</v>
      </c>
      <c r="CX14" s="1181" t="s">
        <v>1590</v>
      </c>
      <c r="CY14" s="1181" t="s">
        <v>1659</v>
      </c>
      <c r="CZ14" s="1181" t="s">
        <v>1659</v>
      </c>
      <c r="DA14" s="1181" t="s">
        <v>2317</v>
      </c>
      <c r="DB14" s="1181" t="s">
        <v>2318</v>
      </c>
      <c r="DC14" s="1181" t="s">
        <v>2319</v>
      </c>
      <c r="DD14" s="1181" t="s">
        <v>2320</v>
      </c>
      <c r="DE14" s="1181" t="s">
        <v>2321</v>
      </c>
      <c r="DF14" s="1181" t="s">
        <v>2321</v>
      </c>
      <c r="DG14" s="1181" t="s">
        <v>2321</v>
      </c>
      <c r="DH14" s="1181" t="s">
        <v>2321</v>
      </c>
      <c r="DI14" s="1181" t="s">
        <v>2319</v>
      </c>
      <c r="DJ14" s="1181" t="s">
        <v>2319</v>
      </c>
      <c r="DK14" s="1181" t="s">
        <v>2319</v>
      </c>
      <c r="DL14" s="1181" t="s">
        <v>2319</v>
      </c>
      <c r="DM14" s="1181" t="s">
        <v>2319</v>
      </c>
      <c r="DN14" s="1181" t="s">
        <v>561</v>
      </c>
      <c r="DO14" s="1181" t="s">
        <v>561</v>
      </c>
      <c r="DP14" s="1181" t="s">
        <v>561</v>
      </c>
      <c r="DQ14" s="1181" t="s">
        <v>561</v>
      </c>
      <c r="DR14" s="1181" t="s">
        <v>561</v>
      </c>
      <c r="DS14" s="1181" t="s">
        <v>561</v>
      </c>
      <c r="DT14" s="1181" t="s">
        <v>561</v>
      </c>
      <c r="DU14" s="1181" t="s">
        <v>561</v>
      </c>
      <c r="DV14" s="1181" t="s">
        <v>517</v>
      </c>
      <c r="DW14" s="1181" t="s">
        <v>2689</v>
      </c>
      <c r="DX14" s="1181" t="s">
        <v>2689</v>
      </c>
      <c r="DY14" s="1181" t="s">
        <v>2689</v>
      </c>
      <c r="DZ14" s="1181" t="s">
        <v>2689</v>
      </c>
      <c r="EA14" s="1181" t="s">
        <v>2689</v>
      </c>
      <c r="EB14" s="1181" t="s">
        <v>2689</v>
      </c>
      <c r="EC14" s="1181" t="s">
        <v>2689</v>
      </c>
      <c r="ED14" s="1181" t="s">
        <v>2689</v>
      </c>
      <c r="EE14" s="1181" t="s">
        <v>2378</v>
      </c>
      <c r="EF14" s="1181" t="s">
        <v>2378</v>
      </c>
      <c r="EG14" s="1181" t="s">
        <v>2378</v>
      </c>
      <c r="EH14" s="1181" t="s">
        <v>2378</v>
      </c>
      <c r="EI14" s="1181" t="s">
        <v>2685</v>
      </c>
      <c r="EJ14" s="1181" t="s">
        <v>275</v>
      </c>
      <c r="EK14" s="1181" t="s">
        <v>275</v>
      </c>
      <c r="EL14" s="1181" t="s">
        <v>275</v>
      </c>
      <c r="EM14" s="1181" t="s">
        <v>275</v>
      </c>
      <c r="EN14" s="1181" t="s">
        <v>275</v>
      </c>
      <c r="EO14" s="1181" t="s">
        <v>275</v>
      </c>
      <c r="EP14" s="1181" t="s">
        <v>275</v>
      </c>
      <c r="EQ14" s="1181" t="s">
        <v>275</v>
      </c>
      <c r="ER14" s="1181" t="s">
        <v>275</v>
      </c>
      <c r="ES14" s="1181" t="s">
        <v>275</v>
      </c>
      <c r="ET14" s="1181" t="s">
        <v>275</v>
      </c>
      <c r="EU14" s="1181" t="s">
        <v>275</v>
      </c>
      <c r="EV14" s="1181" t="s">
        <v>275</v>
      </c>
      <c r="EW14" s="1181" t="s">
        <v>275</v>
      </c>
      <c r="EX14" s="1181" t="s">
        <v>275</v>
      </c>
      <c r="EY14" s="1181" t="s">
        <v>2398</v>
      </c>
      <c r="EZ14" s="1181" t="s">
        <v>275</v>
      </c>
      <c r="FA14" s="1181" t="s">
        <v>275</v>
      </c>
      <c r="FB14" s="1181" t="s">
        <v>275</v>
      </c>
      <c r="FC14" s="1181" t="s">
        <v>275</v>
      </c>
      <c r="FD14" s="1181" t="s">
        <v>275</v>
      </c>
      <c r="FE14" s="1181" t="s">
        <v>2398</v>
      </c>
      <c r="FF14" s="1181" t="s">
        <v>275</v>
      </c>
      <c r="FG14" s="1181" t="s">
        <v>275</v>
      </c>
      <c r="FH14" s="1181" t="s">
        <v>275</v>
      </c>
      <c r="FI14" s="1181" t="s">
        <v>275</v>
      </c>
      <c r="FJ14" s="1181" t="s">
        <v>275</v>
      </c>
      <c r="FK14" s="1181" t="s">
        <v>275</v>
      </c>
      <c r="FL14" s="1181" t="s">
        <v>275</v>
      </c>
      <c r="FM14" s="1181" t="s">
        <v>275</v>
      </c>
      <c r="FN14" s="1181" t="s">
        <v>275</v>
      </c>
      <c r="FO14" s="1181" t="s">
        <v>275</v>
      </c>
      <c r="FP14" s="1181" t="s">
        <v>275</v>
      </c>
      <c r="FQ14" s="1181" t="s">
        <v>275</v>
      </c>
      <c r="FR14" s="1181" t="s">
        <v>275</v>
      </c>
      <c r="FS14" s="1181" t="s">
        <v>275</v>
      </c>
      <c r="FT14" s="1181" t="s">
        <v>275</v>
      </c>
      <c r="FU14" s="1181" t="s">
        <v>275</v>
      </c>
      <c r="FV14" s="1181" t="s">
        <v>275</v>
      </c>
      <c r="FW14" s="1181" t="s">
        <v>275</v>
      </c>
      <c r="FX14" s="1181" t="s">
        <v>275</v>
      </c>
      <c r="FY14" s="1181" t="s">
        <v>275</v>
      </c>
      <c r="FZ14" s="1181" t="s">
        <v>275</v>
      </c>
      <c r="GA14" s="1181" t="s">
        <v>275</v>
      </c>
      <c r="GB14" s="1181" t="s">
        <v>275</v>
      </c>
      <c r="GC14" s="1181" t="s">
        <v>275</v>
      </c>
      <c r="GD14" s="1181" t="s">
        <v>275</v>
      </c>
      <c r="GE14" s="1181" t="s">
        <v>275</v>
      </c>
      <c r="GF14" s="1181" t="s">
        <v>275</v>
      </c>
      <c r="GG14" s="1181" t="s">
        <v>275</v>
      </c>
      <c r="GH14" s="1181" t="s">
        <v>275</v>
      </c>
      <c r="GI14" s="1181" t="s">
        <v>275</v>
      </c>
      <c r="GJ14" s="1181" t="s">
        <v>2654</v>
      </c>
      <c r="GK14" s="1181" t="s">
        <v>2654</v>
      </c>
      <c r="GL14" s="1181" t="s">
        <v>2654</v>
      </c>
      <c r="GM14" s="1181" t="s">
        <v>2654</v>
      </c>
      <c r="GN14" s="1181" t="s">
        <v>2655</v>
      </c>
      <c r="GO14" s="1181" t="s">
        <v>2655</v>
      </c>
      <c r="GP14" s="1181" t="s">
        <v>2656</v>
      </c>
      <c r="GQ14" s="1181" t="s">
        <v>2656</v>
      </c>
      <c r="GR14" s="1181" t="s">
        <v>2657</v>
      </c>
      <c r="GS14" s="1181" t="s">
        <v>2658</v>
      </c>
      <c r="GT14" s="1181" t="s">
        <v>2659</v>
      </c>
      <c r="GU14" s="1181" t="s">
        <v>2660</v>
      </c>
      <c r="GV14" s="1181" t="s">
        <v>2661</v>
      </c>
      <c r="GW14" s="1181" t="s">
        <v>2662</v>
      </c>
      <c r="GX14" s="1181" t="s">
        <v>275</v>
      </c>
      <c r="GY14" s="1181" t="s">
        <v>275</v>
      </c>
      <c r="GZ14" s="1181" t="s">
        <v>275</v>
      </c>
      <c r="HA14" s="1181" t="s">
        <v>275</v>
      </c>
      <c r="HB14" s="1181" t="s">
        <v>275</v>
      </c>
      <c r="HC14" s="1181" t="s">
        <v>275</v>
      </c>
      <c r="HD14" s="1181" t="s">
        <v>2398</v>
      </c>
      <c r="HE14" s="1181" t="s">
        <v>275</v>
      </c>
      <c r="HF14" s="1181" t="s">
        <v>275</v>
      </c>
      <c r="HG14" s="1181" t="s">
        <v>2398</v>
      </c>
      <c r="HH14" s="1181" t="s">
        <v>275</v>
      </c>
      <c r="HI14" s="1181" t="s">
        <v>275</v>
      </c>
      <c r="HJ14" s="1181" t="s">
        <v>2398</v>
      </c>
      <c r="HK14" s="1181" t="s">
        <v>3617</v>
      </c>
      <c r="HL14" s="1181" t="s">
        <v>3617</v>
      </c>
      <c r="HM14" s="1181" t="s">
        <v>3617</v>
      </c>
      <c r="HN14" s="1181" t="s">
        <v>3617</v>
      </c>
      <c r="HO14" s="1181" t="s">
        <v>3618</v>
      </c>
      <c r="HP14" s="1181" t="s">
        <v>3618</v>
      </c>
      <c r="HQ14" s="1181" t="s">
        <v>3618</v>
      </c>
      <c r="HR14" s="1181" t="s">
        <v>3618</v>
      </c>
      <c r="HS14" s="1181" t="s">
        <v>3618</v>
      </c>
      <c r="HT14" s="1181" t="s">
        <v>3618</v>
      </c>
      <c r="HU14" s="1181" t="s">
        <v>3618</v>
      </c>
      <c r="HV14" s="1181" t="s">
        <v>3618</v>
      </c>
      <c r="HW14" s="1181" t="s">
        <v>3618</v>
      </c>
      <c r="HX14" s="1181" t="s">
        <v>3618</v>
      </c>
      <c r="HY14" s="1181" t="s">
        <v>3619</v>
      </c>
      <c r="HZ14" s="1181" t="s">
        <v>3619</v>
      </c>
      <c r="IA14" s="1181" t="s">
        <v>3619</v>
      </c>
      <c r="IB14" s="1181" t="s">
        <v>3619</v>
      </c>
      <c r="IC14" s="1181" t="s">
        <v>3620</v>
      </c>
      <c r="ID14" s="1181" t="s">
        <v>3620</v>
      </c>
      <c r="IE14" s="1181" t="s">
        <v>3621</v>
      </c>
      <c r="IF14" s="1181" t="s">
        <v>3621</v>
      </c>
      <c r="IG14" s="1181" t="s">
        <v>3622</v>
      </c>
      <c r="IH14" s="1181" t="s">
        <v>3623</v>
      </c>
      <c r="II14" s="1181" t="s">
        <v>3624</v>
      </c>
      <c r="IJ14" s="1181" t="s">
        <v>3625</v>
      </c>
      <c r="IK14" s="1181" t="s">
        <v>3626</v>
      </c>
      <c r="IL14" s="1181" t="s">
        <v>3627</v>
      </c>
      <c r="IM14" s="1181" t="s">
        <v>3628</v>
      </c>
      <c r="IN14" s="1181" t="s">
        <v>3629</v>
      </c>
      <c r="IO14" s="1181" t="s">
        <v>3630</v>
      </c>
      <c r="IP14" s="1181" t="s">
        <v>3631</v>
      </c>
      <c r="IQ14" s="1181" t="s">
        <v>3632</v>
      </c>
      <c r="IR14" s="1181" t="s">
        <v>3633</v>
      </c>
      <c r="IS14" s="1181" t="s">
        <v>3634</v>
      </c>
      <c r="IT14" s="1181" t="s">
        <v>3635</v>
      </c>
      <c r="IU14" s="1181" t="s">
        <v>3636</v>
      </c>
      <c r="IV14" s="1181" t="s">
        <v>3637</v>
      </c>
      <c r="IW14" s="1181" t="s">
        <v>3638</v>
      </c>
      <c r="IX14" s="1181" t="s">
        <v>3639</v>
      </c>
      <c r="IY14" s="1181" t="s">
        <v>3640</v>
      </c>
      <c r="IZ14" s="1181" t="s">
        <v>3641</v>
      </c>
      <c r="JA14" s="1181" t="s">
        <v>3642</v>
      </c>
      <c r="JB14" s="1181" t="s">
        <v>3643</v>
      </c>
      <c r="JC14" s="1181" t="s">
        <v>3644</v>
      </c>
      <c r="JD14" s="1181" t="s">
        <v>3645</v>
      </c>
      <c r="JE14" s="1181" t="s">
        <v>3631</v>
      </c>
      <c r="JF14" s="1181" t="s">
        <v>3646</v>
      </c>
      <c r="JG14" s="1181" t="s">
        <v>3647</v>
      </c>
      <c r="JH14" s="1181" t="s">
        <v>3648</v>
      </c>
      <c r="JI14" s="1181" t="s">
        <v>3649</v>
      </c>
      <c r="JJ14" s="1181" t="s">
        <v>3650</v>
      </c>
      <c r="JK14" s="1181" t="s">
        <v>3651</v>
      </c>
      <c r="JL14" s="1181" t="s">
        <v>3652</v>
      </c>
      <c r="JM14" s="1181" t="s">
        <v>3653</v>
      </c>
      <c r="JN14" s="1181" t="s">
        <v>3654</v>
      </c>
      <c r="JO14" s="1181" t="s">
        <v>3655</v>
      </c>
      <c r="JP14" s="1181" t="s">
        <v>3656</v>
      </c>
      <c r="JQ14" s="1181" t="s">
        <v>3657</v>
      </c>
      <c r="JR14" s="1181" t="s">
        <v>3658</v>
      </c>
      <c r="JS14" s="1181" t="s">
        <v>3659</v>
      </c>
      <c r="JT14" s="1181" t="s">
        <v>1400</v>
      </c>
      <c r="JU14" s="1181" t="s">
        <v>1401</v>
      </c>
      <c r="JV14" s="1181" t="s">
        <v>1401</v>
      </c>
      <c r="JW14" s="1181" t="s">
        <v>1461</v>
      </c>
      <c r="JX14" s="1181" t="s">
        <v>1758</v>
      </c>
      <c r="JY14" s="1181" t="s">
        <v>1759</v>
      </c>
      <c r="JZ14" s="1181" t="s">
        <v>1772</v>
      </c>
      <c r="KA14" s="1181" t="s">
        <v>2524</v>
      </c>
      <c r="KB14" s="1181" t="s">
        <v>2522</v>
      </c>
      <c r="KC14" s="1181" t="s">
        <v>2522</v>
      </c>
      <c r="KD14" s="1181" t="s">
        <v>2522</v>
      </c>
      <c r="KE14" s="1181" t="s">
        <v>2522</v>
      </c>
      <c r="KG14" s="1181" t="s">
        <v>710</v>
      </c>
      <c r="KH14" s="1181" t="s">
        <v>710</v>
      </c>
      <c r="KI14" s="1181" t="s">
        <v>710</v>
      </c>
      <c r="KJ14" s="1181" t="s">
        <v>710</v>
      </c>
      <c r="KK14" s="1181" t="s">
        <v>710</v>
      </c>
      <c r="KL14" s="1181" t="s">
        <v>710</v>
      </c>
      <c r="KM14" s="1181" t="s">
        <v>710</v>
      </c>
      <c r="KN14" s="1181" t="s">
        <v>710</v>
      </c>
      <c r="KO14" s="1181" t="s">
        <v>1011</v>
      </c>
      <c r="KP14" s="1181" t="s">
        <v>1011</v>
      </c>
      <c r="KQ14" s="1181" t="s">
        <v>1011</v>
      </c>
      <c r="KR14" s="1181" t="s">
        <v>1011</v>
      </c>
      <c r="KS14" s="1181" t="s">
        <v>107</v>
      </c>
      <c r="KT14" s="1181" t="s">
        <v>107</v>
      </c>
      <c r="KU14" s="1181" t="s">
        <v>275</v>
      </c>
      <c r="KV14" s="1181" t="s">
        <v>275</v>
      </c>
      <c r="KW14" s="1181" t="s">
        <v>3618</v>
      </c>
      <c r="KX14" s="1181" t="s">
        <v>3618</v>
      </c>
    </row>
    <row r="15" spans="1:310" outlineLevel="1">
      <c r="A15" s="1042"/>
      <c r="B15" s="1050">
        <v>404</v>
      </c>
      <c r="C15" s="1161" t="s">
        <v>489</v>
      </c>
      <c r="D15" s="1181">
        <v>1</v>
      </c>
      <c r="E15" s="1181">
        <v>1</v>
      </c>
      <c r="F15" s="1181">
        <v>1</v>
      </c>
      <c r="G15" s="1181">
        <v>1</v>
      </c>
      <c r="H15" s="1181">
        <v>1</v>
      </c>
      <c r="I15" s="1181">
        <v>1</v>
      </c>
      <c r="J15" s="1181">
        <v>1</v>
      </c>
      <c r="K15" s="1181">
        <v>1</v>
      </c>
      <c r="L15" s="1181">
        <v>1</v>
      </c>
      <c r="M15" s="1181">
        <v>1</v>
      </c>
      <c r="N15" s="1181">
        <v>1</v>
      </c>
      <c r="O15" s="1181">
        <v>1</v>
      </c>
      <c r="P15" s="1181">
        <v>1</v>
      </c>
      <c r="Q15" s="1181">
        <v>1</v>
      </c>
      <c r="R15" s="1181">
        <v>1</v>
      </c>
      <c r="S15" s="1181">
        <v>1</v>
      </c>
      <c r="T15" s="1181">
        <v>1</v>
      </c>
      <c r="U15" s="1181">
        <v>1</v>
      </c>
      <c r="V15" s="1181">
        <v>1</v>
      </c>
      <c r="W15" s="1181">
        <v>1</v>
      </c>
      <c r="X15" s="1181">
        <v>1</v>
      </c>
      <c r="Y15" s="1181">
        <v>1</v>
      </c>
      <c r="Z15" s="1181">
        <v>1</v>
      </c>
      <c r="AA15" s="1181">
        <v>1</v>
      </c>
      <c r="AB15" s="1181">
        <v>1</v>
      </c>
      <c r="AC15" s="1181">
        <v>1</v>
      </c>
      <c r="AD15" s="1181">
        <v>1</v>
      </c>
      <c r="AE15" s="1181">
        <v>1</v>
      </c>
      <c r="AF15" s="1181">
        <v>1</v>
      </c>
      <c r="AG15" s="1181">
        <v>1</v>
      </c>
      <c r="AH15" s="1181">
        <v>1</v>
      </c>
      <c r="AI15" s="1181">
        <v>1</v>
      </c>
      <c r="AJ15" s="1181">
        <v>1</v>
      </c>
      <c r="AK15" s="1181">
        <v>1</v>
      </c>
      <c r="AL15" s="1181">
        <v>1</v>
      </c>
      <c r="AM15" s="1181">
        <v>1</v>
      </c>
      <c r="AN15" s="1181">
        <v>1</v>
      </c>
      <c r="AO15" s="1181">
        <v>1</v>
      </c>
      <c r="AP15" s="1181">
        <v>1</v>
      </c>
      <c r="AQ15" s="1181">
        <v>1</v>
      </c>
      <c r="AR15" s="1181">
        <v>1</v>
      </c>
      <c r="AS15" s="1181">
        <v>1</v>
      </c>
      <c r="AT15" s="1181">
        <v>1</v>
      </c>
      <c r="AU15" s="1181">
        <v>1</v>
      </c>
      <c r="AV15" s="1181">
        <v>1</v>
      </c>
      <c r="AW15" s="1181">
        <v>1</v>
      </c>
      <c r="AX15" s="1181">
        <v>1</v>
      </c>
      <c r="AY15" s="1181">
        <v>1</v>
      </c>
      <c r="AZ15" s="1181">
        <v>1</v>
      </c>
      <c r="BA15" s="1181">
        <v>1</v>
      </c>
      <c r="BB15" s="1181">
        <v>1</v>
      </c>
      <c r="BC15" s="1181">
        <v>1</v>
      </c>
      <c r="BD15" s="1181">
        <v>1</v>
      </c>
      <c r="BE15" s="1181">
        <v>1</v>
      </c>
      <c r="BF15" s="1181">
        <v>1</v>
      </c>
      <c r="BG15" s="1181">
        <v>1</v>
      </c>
      <c r="BH15" s="1181">
        <v>1</v>
      </c>
      <c r="BI15" s="1181">
        <v>1</v>
      </c>
      <c r="BJ15" s="1181">
        <v>1</v>
      </c>
      <c r="BK15" s="1181">
        <v>1</v>
      </c>
      <c r="BL15" s="1181">
        <v>1</v>
      </c>
      <c r="BM15" s="1181">
        <v>1</v>
      </c>
      <c r="BN15" s="1181">
        <v>1</v>
      </c>
      <c r="BO15" s="1181">
        <v>1</v>
      </c>
      <c r="BP15" s="1181">
        <v>1</v>
      </c>
      <c r="BQ15" s="1181">
        <v>1</v>
      </c>
      <c r="BR15" s="1181">
        <v>1</v>
      </c>
      <c r="BS15" s="1181">
        <v>1</v>
      </c>
      <c r="BT15" s="1181">
        <v>1</v>
      </c>
      <c r="BU15" s="1181">
        <v>1</v>
      </c>
      <c r="BV15" s="1181">
        <v>1</v>
      </c>
      <c r="BW15" s="1181">
        <v>1</v>
      </c>
      <c r="BX15" s="1181">
        <v>1</v>
      </c>
      <c r="BY15" s="1181">
        <v>1</v>
      </c>
      <c r="BZ15" s="1181">
        <v>1</v>
      </c>
      <c r="CA15" s="1181">
        <v>1</v>
      </c>
      <c r="CB15" s="1181">
        <v>1</v>
      </c>
      <c r="CC15" s="1181">
        <v>1</v>
      </c>
      <c r="CD15" s="1181">
        <v>1</v>
      </c>
      <c r="CE15" s="1181">
        <v>1</v>
      </c>
      <c r="CF15" s="1181">
        <v>1</v>
      </c>
      <c r="CG15" s="1181">
        <v>1</v>
      </c>
      <c r="CH15" s="1181">
        <v>1</v>
      </c>
      <c r="CI15" s="1181">
        <v>1</v>
      </c>
      <c r="CJ15" s="1181">
        <v>1</v>
      </c>
      <c r="CK15" s="1181">
        <v>1</v>
      </c>
      <c r="CL15" s="1181">
        <v>1</v>
      </c>
      <c r="CM15" s="1181">
        <v>1</v>
      </c>
      <c r="CN15" s="1181">
        <v>1</v>
      </c>
      <c r="CO15" s="1181">
        <v>1</v>
      </c>
      <c r="CP15" s="1181">
        <v>1</v>
      </c>
      <c r="CQ15" s="1181">
        <v>1</v>
      </c>
      <c r="CR15" s="1181">
        <v>1</v>
      </c>
      <c r="CS15" s="1181">
        <v>1</v>
      </c>
      <c r="CT15" s="1181">
        <v>1</v>
      </c>
      <c r="CU15" s="1181">
        <v>1</v>
      </c>
      <c r="CV15" s="1181">
        <v>1</v>
      </c>
      <c r="CW15" s="1181">
        <v>1</v>
      </c>
      <c r="CX15" s="1181">
        <v>1</v>
      </c>
      <c r="CY15" s="1181">
        <v>1</v>
      </c>
      <c r="CZ15" s="1181">
        <v>1</v>
      </c>
      <c r="DA15" s="1181">
        <v>1</v>
      </c>
      <c r="DB15" s="1181">
        <v>1</v>
      </c>
      <c r="DC15" s="1181">
        <v>1</v>
      </c>
      <c r="DD15" s="1181">
        <v>1</v>
      </c>
      <c r="DE15" s="1181">
        <v>1</v>
      </c>
      <c r="DF15" s="1181">
        <v>1</v>
      </c>
      <c r="DG15" s="1181">
        <v>1</v>
      </c>
      <c r="DH15" s="1181">
        <v>1</v>
      </c>
      <c r="DI15" s="1181">
        <v>1</v>
      </c>
      <c r="DJ15" s="1181">
        <v>1</v>
      </c>
      <c r="DK15" s="1181">
        <v>1</v>
      </c>
      <c r="DL15" s="1181">
        <v>1</v>
      </c>
      <c r="DM15" s="1181">
        <v>1</v>
      </c>
      <c r="DN15" s="1181">
        <v>1</v>
      </c>
      <c r="DO15" s="1181">
        <v>1</v>
      </c>
      <c r="DP15" s="1181">
        <v>1</v>
      </c>
      <c r="DQ15" s="1181">
        <v>1</v>
      </c>
      <c r="DR15" s="1181">
        <v>1</v>
      </c>
      <c r="DS15" s="1181">
        <v>1</v>
      </c>
      <c r="DT15" s="1181">
        <v>1</v>
      </c>
      <c r="DU15" s="1181">
        <v>1</v>
      </c>
      <c r="DV15" s="1181">
        <v>1</v>
      </c>
      <c r="DW15" s="1181">
        <v>1</v>
      </c>
      <c r="DX15" s="1181">
        <v>1</v>
      </c>
      <c r="DY15" s="1181">
        <v>1</v>
      </c>
      <c r="DZ15" s="1181">
        <v>1</v>
      </c>
      <c r="EA15" s="1181">
        <v>1</v>
      </c>
      <c r="EB15" s="1181">
        <v>1</v>
      </c>
      <c r="EC15" s="1181">
        <v>1</v>
      </c>
      <c r="ED15" s="1181">
        <v>1</v>
      </c>
      <c r="EE15" s="1181">
        <v>1</v>
      </c>
      <c r="EF15" s="1181">
        <v>1</v>
      </c>
      <c r="EG15" s="1181">
        <v>1</v>
      </c>
      <c r="EH15" s="1181">
        <v>1</v>
      </c>
      <c r="EI15" s="1181">
        <v>1</v>
      </c>
      <c r="EJ15" s="1181">
        <v>1</v>
      </c>
      <c r="EK15" s="1181">
        <v>1</v>
      </c>
      <c r="EL15" s="1181">
        <v>1</v>
      </c>
      <c r="EM15" s="1181">
        <v>1</v>
      </c>
      <c r="EN15" s="1181">
        <v>1</v>
      </c>
      <c r="EO15" s="1181">
        <v>1</v>
      </c>
      <c r="EP15" s="1181">
        <v>1</v>
      </c>
      <c r="EQ15" s="1181">
        <v>1</v>
      </c>
      <c r="ER15" s="1181">
        <v>1</v>
      </c>
      <c r="ES15" s="1181">
        <v>1</v>
      </c>
      <c r="ET15" s="1181">
        <v>1</v>
      </c>
      <c r="EU15" s="1181">
        <v>1</v>
      </c>
      <c r="EV15" s="1181">
        <v>1</v>
      </c>
      <c r="EW15" s="1181">
        <v>1</v>
      </c>
      <c r="EX15" s="1181">
        <v>1</v>
      </c>
      <c r="EY15" s="1181">
        <v>1</v>
      </c>
      <c r="EZ15" s="1181">
        <v>1</v>
      </c>
      <c r="FA15" s="1181">
        <v>1</v>
      </c>
      <c r="FB15" s="1181">
        <v>1</v>
      </c>
      <c r="FC15" s="1181">
        <v>1</v>
      </c>
      <c r="FD15" s="1181">
        <v>1</v>
      </c>
      <c r="FE15" s="1181">
        <v>1</v>
      </c>
      <c r="FF15" s="1181">
        <v>1</v>
      </c>
      <c r="FG15" s="1181">
        <v>1</v>
      </c>
      <c r="FH15" s="1181">
        <v>1</v>
      </c>
      <c r="FI15" s="1181">
        <v>1</v>
      </c>
      <c r="FJ15" s="1181">
        <v>1</v>
      </c>
      <c r="FK15" s="1181">
        <v>1</v>
      </c>
      <c r="FL15" s="1181">
        <v>1</v>
      </c>
      <c r="FM15" s="1181">
        <v>1</v>
      </c>
      <c r="FN15" s="1181">
        <v>1</v>
      </c>
      <c r="FO15" s="1181">
        <v>1</v>
      </c>
      <c r="FP15" s="1181">
        <v>1</v>
      </c>
      <c r="FQ15" s="1181">
        <v>1</v>
      </c>
      <c r="FR15" s="1181">
        <v>1</v>
      </c>
      <c r="FS15" s="1181">
        <v>1</v>
      </c>
      <c r="FT15" s="1181">
        <v>1</v>
      </c>
      <c r="FU15" s="1181">
        <v>1</v>
      </c>
      <c r="FV15" s="1181">
        <v>1</v>
      </c>
      <c r="FW15" s="1181">
        <v>1</v>
      </c>
      <c r="FX15" s="1181">
        <v>1</v>
      </c>
      <c r="FY15" s="1181">
        <v>1</v>
      </c>
      <c r="FZ15" s="1181">
        <v>1</v>
      </c>
      <c r="GA15" s="1181">
        <v>1</v>
      </c>
      <c r="GB15" s="1181">
        <v>1</v>
      </c>
      <c r="GC15" s="1181">
        <v>1</v>
      </c>
      <c r="GD15" s="1181">
        <v>1</v>
      </c>
      <c r="GE15" s="1181">
        <v>1</v>
      </c>
      <c r="GF15" s="1181">
        <v>1</v>
      </c>
      <c r="GG15" s="1181">
        <v>1</v>
      </c>
      <c r="GH15" s="1181">
        <v>1</v>
      </c>
      <c r="GI15" s="1181">
        <v>1</v>
      </c>
      <c r="GJ15" s="1181">
        <v>1</v>
      </c>
      <c r="GK15" s="1181">
        <v>1</v>
      </c>
      <c r="GL15" s="1181">
        <v>1</v>
      </c>
      <c r="GM15" s="1181">
        <v>1</v>
      </c>
      <c r="GN15" s="1181">
        <v>1</v>
      </c>
      <c r="GO15" s="1181">
        <v>1</v>
      </c>
      <c r="GP15" s="1181">
        <v>1</v>
      </c>
      <c r="GQ15" s="1181">
        <v>1</v>
      </c>
      <c r="GR15" s="1181">
        <v>1</v>
      </c>
      <c r="GS15" s="1181">
        <v>1</v>
      </c>
      <c r="GT15" s="1181">
        <v>1</v>
      </c>
      <c r="GU15" s="1181">
        <v>1</v>
      </c>
      <c r="GV15" s="1181">
        <v>1</v>
      </c>
      <c r="GW15" s="1181">
        <v>1</v>
      </c>
      <c r="GX15" s="1181">
        <v>1</v>
      </c>
      <c r="GY15" s="1181">
        <v>1</v>
      </c>
      <c r="GZ15" s="1181">
        <v>1</v>
      </c>
      <c r="HA15" s="1181">
        <v>1</v>
      </c>
      <c r="HB15" s="1181">
        <v>1</v>
      </c>
      <c r="HC15" s="1181">
        <v>1</v>
      </c>
      <c r="HD15" s="1181">
        <v>1</v>
      </c>
      <c r="HE15" s="1181">
        <v>1</v>
      </c>
      <c r="HF15" s="1181">
        <v>1</v>
      </c>
      <c r="HG15" s="1181">
        <v>1</v>
      </c>
      <c r="HH15" s="1181">
        <v>1</v>
      </c>
      <c r="HI15" s="1181">
        <v>1</v>
      </c>
      <c r="HJ15" s="1181">
        <v>1</v>
      </c>
      <c r="HK15" s="1181">
        <v>1</v>
      </c>
      <c r="HL15" s="1181">
        <v>1</v>
      </c>
      <c r="HM15" s="1181">
        <v>1</v>
      </c>
      <c r="HN15" s="1181">
        <v>1</v>
      </c>
      <c r="HO15" s="1181">
        <v>1</v>
      </c>
      <c r="HP15" s="1181">
        <v>1</v>
      </c>
      <c r="HQ15" s="1181">
        <v>1</v>
      </c>
      <c r="HR15" s="1181">
        <v>1</v>
      </c>
      <c r="HS15" s="1181">
        <v>1</v>
      </c>
      <c r="HT15" s="1181">
        <v>1</v>
      </c>
      <c r="HU15" s="1181">
        <v>1</v>
      </c>
      <c r="HV15" s="1181">
        <v>1</v>
      </c>
      <c r="HW15" s="1181">
        <v>1</v>
      </c>
      <c r="HX15" s="1181">
        <v>1</v>
      </c>
      <c r="HY15" s="1181">
        <v>1</v>
      </c>
      <c r="HZ15" s="1181">
        <v>1</v>
      </c>
      <c r="IA15" s="1181">
        <v>1</v>
      </c>
      <c r="IB15" s="1181">
        <v>1</v>
      </c>
      <c r="IC15" s="1181">
        <v>1</v>
      </c>
      <c r="ID15" s="1181">
        <v>1</v>
      </c>
      <c r="IE15" s="1181">
        <v>1</v>
      </c>
      <c r="IF15" s="1181">
        <v>1</v>
      </c>
      <c r="IG15" s="1181">
        <v>1</v>
      </c>
      <c r="IH15" s="1181">
        <v>1</v>
      </c>
      <c r="II15" s="1181">
        <v>1</v>
      </c>
      <c r="IJ15" s="1181">
        <v>1</v>
      </c>
      <c r="IK15" s="1181">
        <v>1</v>
      </c>
      <c r="IL15" s="1181">
        <v>1</v>
      </c>
      <c r="IM15" s="1181">
        <v>1</v>
      </c>
      <c r="IN15" s="1181">
        <v>1</v>
      </c>
      <c r="IO15" s="1181">
        <v>1</v>
      </c>
      <c r="IP15" s="1181">
        <v>1</v>
      </c>
      <c r="IQ15" s="1181">
        <v>1</v>
      </c>
      <c r="IR15" s="1181">
        <v>1</v>
      </c>
      <c r="IS15" s="1181">
        <v>1</v>
      </c>
      <c r="IT15" s="1181">
        <v>1</v>
      </c>
      <c r="IU15" s="1181">
        <v>1</v>
      </c>
      <c r="IV15" s="1181">
        <v>1</v>
      </c>
      <c r="IW15" s="1181">
        <v>1</v>
      </c>
      <c r="IX15" s="1181">
        <v>1</v>
      </c>
      <c r="IY15" s="1181">
        <v>1</v>
      </c>
      <c r="IZ15" s="1181">
        <v>1</v>
      </c>
      <c r="JA15" s="1181">
        <v>1</v>
      </c>
      <c r="JB15" s="1181">
        <v>1</v>
      </c>
      <c r="JC15" s="1181">
        <v>1</v>
      </c>
      <c r="JD15" s="1181">
        <v>1</v>
      </c>
      <c r="JE15" s="1181">
        <v>1</v>
      </c>
      <c r="JF15" s="1181">
        <v>1</v>
      </c>
      <c r="JG15" s="1181">
        <v>1</v>
      </c>
      <c r="JH15" s="1181">
        <v>1</v>
      </c>
      <c r="JI15" s="1181">
        <v>1</v>
      </c>
      <c r="JJ15" s="1181">
        <v>1</v>
      </c>
      <c r="JK15" s="1181">
        <v>1</v>
      </c>
      <c r="JL15" s="1181">
        <v>1</v>
      </c>
      <c r="JM15" s="1181">
        <v>1</v>
      </c>
      <c r="JN15" s="1181">
        <v>1</v>
      </c>
      <c r="JO15" s="1181">
        <v>1</v>
      </c>
      <c r="JP15" s="1181">
        <v>1</v>
      </c>
      <c r="JQ15" s="1181">
        <v>1</v>
      </c>
      <c r="JR15" s="1181">
        <v>1</v>
      </c>
      <c r="JS15" s="1181">
        <v>1</v>
      </c>
      <c r="JT15" s="1181">
        <v>1</v>
      </c>
      <c r="JU15" s="1181">
        <v>1</v>
      </c>
      <c r="JV15" s="1181">
        <v>1</v>
      </c>
      <c r="JW15" s="1181">
        <v>1</v>
      </c>
      <c r="JX15" s="1181">
        <v>1</v>
      </c>
      <c r="JY15" s="1181">
        <v>1</v>
      </c>
      <c r="JZ15" s="1181">
        <v>1</v>
      </c>
      <c r="KA15" s="1181">
        <v>1</v>
      </c>
      <c r="KB15" s="1181">
        <v>1</v>
      </c>
      <c r="KC15" s="1181">
        <v>1</v>
      </c>
      <c r="KD15" s="1181">
        <v>1</v>
      </c>
      <c r="KE15" s="1181">
        <v>1</v>
      </c>
      <c r="KG15" s="1181">
        <v>1</v>
      </c>
      <c r="KH15" s="1181">
        <v>1</v>
      </c>
      <c r="KI15" s="1181">
        <v>1</v>
      </c>
      <c r="KJ15" s="1181">
        <v>1</v>
      </c>
      <c r="KK15" s="1181">
        <v>1</v>
      </c>
      <c r="KL15" s="1181">
        <v>1</v>
      </c>
      <c r="KM15" s="1181">
        <v>1</v>
      </c>
      <c r="KN15" s="1181">
        <v>1</v>
      </c>
      <c r="KO15" s="1181">
        <v>1</v>
      </c>
      <c r="KP15" s="1181">
        <v>1</v>
      </c>
      <c r="KQ15" s="1181">
        <v>1</v>
      </c>
      <c r="KR15" s="1181">
        <v>1</v>
      </c>
      <c r="KS15" s="1181">
        <v>1</v>
      </c>
      <c r="KT15" s="1181">
        <v>1</v>
      </c>
      <c r="KU15" s="1181">
        <v>1</v>
      </c>
      <c r="KV15" s="1181">
        <v>1</v>
      </c>
      <c r="KW15" s="1181">
        <v>1</v>
      </c>
      <c r="KX15" s="1181">
        <v>1</v>
      </c>
    </row>
    <row r="16" spans="1:310" ht="32.25" customHeight="1">
      <c r="A16" s="1042"/>
      <c r="B16" s="1050">
        <v>490</v>
      </c>
      <c r="C16" s="1161" t="s">
        <v>490</v>
      </c>
      <c r="D16" s="1181" t="s">
        <v>3660</v>
      </c>
      <c r="E16" s="1181" t="s">
        <v>3660</v>
      </c>
      <c r="F16" s="1181" t="s">
        <v>3660</v>
      </c>
      <c r="G16" s="1181" t="s">
        <v>3660</v>
      </c>
      <c r="H16" s="1181" t="s">
        <v>3661</v>
      </c>
      <c r="I16" s="1181" t="s">
        <v>3661</v>
      </c>
      <c r="J16" s="1181" t="s">
        <v>3661</v>
      </c>
      <c r="K16" s="1181" t="s">
        <v>3661</v>
      </c>
      <c r="L16" s="1181" t="s">
        <v>3662</v>
      </c>
      <c r="M16" s="1181" t="s">
        <v>3662</v>
      </c>
      <c r="N16" s="1181" t="s">
        <v>3662</v>
      </c>
      <c r="O16" s="1181" t="s">
        <v>3662</v>
      </c>
      <c r="P16" s="1181" t="s">
        <v>3663</v>
      </c>
      <c r="Q16" s="1181" t="s">
        <v>3663</v>
      </c>
      <c r="R16" s="1181" t="s">
        <v>3663</v>
      </c>
      <c r="S16" s="1181" t="s">
        <v>3663</v>
      </c>
      <c r="T16" s="1181" t="s">
        <v>3664</v>
      </c>
      <c r="U16" s="1181" t="s">
        <v>3664</v>
      </c>
      <c r="V16" s="1181" t="s">
        <v>3664</v>
      </c>
      <c r="W16" s="1181" t="s">
        <v>3664</v>
      </c>
      <c r="X16" s="1181" t="s">
        <v>3665</v>
      </c>
      <c r="Y16" s="1181" t="s">
        <v>3665</v>
      </c>
      <c r="Z16" s="1181" t="s">
        <v>3665</v>
      </c>
      <c r="AA16" s="1181" t="s">
        <v>3665</v>
      </c>
      <c r="AB16" s="1181" t="s">
        <v>3666</v>
      </c>
      <c r="AC16" s="1181" t="s">
        <v>3666</v>
      </c>
      <c r="AD16" s="1181" t="s">
        <v>3666</v>
      </c>
      <c r="AE16" s="1181" t="s">
        <v>3666</v>
      </c>
      <c r="AF16" s="1181" t="s">
        <v>3667</v>
      </c>
      <c r="AG16" s="1181" t="s">
        <v>3668</v>
      </c>
      <c r="AH16" s="1181" t="s">
        <v>3667</v>
      </c>
      <c r="AI16" s="1181" t="s">
        <v>3668</v>
      </c>
      <c r="AJ16" s="1181" t="s">
        <v>3667</v>
      </c>
      <c r="AK16" s="1181" t="s">
        <v>3668</v>
      </c>
      <c r="AL16" s="1181" t="s">
        <v>3669</v>
      </c>
      <c r="AM16" s="1181" t="s">
        <v>3669</v>
      </c>
      <c r="AN16" s="1181" t="s">
        <v>3669</v>
      </c>
      <c r="AO16" s="1181" t="s">
        <v>3669</v>
      </c>
      <c r="AP16" s="1181" t="s">
        <v>3670</v>
      </c>
      <c r="AQ16" s="1181" t="s">
        <v>3670</v>
      </c>
      <c r="AR16" s="1181" t="s">
        <v>3670</v>
      </c>
      <c r="AS16" s="1181" t="s">
        <v>3670</v>
      </c>
      <c r="AT16" s="1181" t="s">
        <v>3671</v>
      </c>
      <c r="AU16" s="1181" t="s">
        <v>3672</v>
      </c>
      <c r="AV16" s="1181" t="s">
        <v>3671</v>
      </c>
      <c r="AW16" s="1181" t="s">
        <v>3672</v>
      </c>
      <c r="AX16" s="1181" t="s">
        <v>3673</v>
      </c>
      <c r="AY16" s="1181" t="s">
        <v>3673</v>
      </c>
      <c r="AZ16" s="1181" t="s">
        <v>3673</v>
      </c>
      <c r="BA16" s="1181" t="s">
        <v>3673</v>
      </c>
      <c r="BB16" s="1181" t="s">
        <v>3674</v>
      </c>
      <c r="BC16" s="1181" t="s">
        <v>3674</v>
      </c>
      <c r="BD16" s="1181" t="s">
        <v>3674</v>
      </c>
      <c r="BE16" s="1181" t="s">
        <v>3674</v>
      </c>
      <c r="BF16" s="1181" t="s">
        <v>3675</v>
      </c>
      <c r="BG16" s="1181" t="s">
        <v>3675</v>
      </c>
      <c r="BH16" s="1181" t="s">
        <v>3675</v>
      </c>
      <c r="BI16" s="1181" t="s">
        <v>3675</v>
      </c>
      <c r="BJ16" s="1181" t="s">
        <v>3676</v>
      </c>
      <c r="BK16" s="1181" t="s">
        <v>3676</v>
      </c>
      <c r="BL16" s="1181" t="s">
        <v>3676</v>
      </c>
      <c r="BM16" s="1181" t="s">
        <v>3676</v>
      </c>
      <c r="BN16" s="1181" t="s">
        <v>3677</v>
      </c>
      <c r="BO16" s="1181" t="s">
        <v>3678</v>
      </c>
      <c r="BP16" s="1181" t="s">
        <v>3679</v>
      </c>
      <c r="BQ16" s="1181" t="s">
        <v>3680</v>
      </c>
      <c r="BR16" s="1181" t="s">
        <v>3677</v>
      </c>
      <c r="BS16" s="1181" t="s">
        <v>3678</v>
      </c>
      <c r="BT16" s="1181" t="s">
        <v>3679</v>
      </c>
      <c r="BU16" s="1181" t="s">
        <v>3680</v>
      </c>
      <c r="BV16" s="1181" t="s">
        <v>3677</v>
      </c>
      <c r="BW16" s="1181" t="s">
        <v>3678</v>
      </c>
      <c r="BX16" s="1181" t="s">
        <v>3679</v>
      </c>
      <c r="BY16" s="1181" t="s">
        <v>3680</v>
      </c>
      <c r="BZ16" s="1181" t="s">
        <v>3681</v>
      </c>
      <c r="CA16" s="1181" t="s">
        <v>3682</v>
      </c>
      <c r="CB16" s="1181" t="s">
        <v>3683</v>
      </c>
      <c r="CC16" s="1181" t="s">
        <v>3684</v>
      </c>
      <c r="CD16" s="1181" t="s">
        <v>3685</v>
      </c>
      <c r="CE16" s="1181" t="s">
        <v>3686</v>
      </c>
      <c r="CF16" s="1181" t="s">
        <v>3687</v>
      </c>
      <c r="CG16" s="1181" t="s">
        <v>3688</v>
      </c>
      <c r="CH16" s="1181" t="s">
        <v>3689</v>
      </c>
      <c r="CI16" s="1181" t="s">
        <v>3690</v>
      </c>
      <c r="CJ16" s="1181" t="s">
        <v>3691</v>
      </c>
      <c r="CK16" s="1181" t="s">
        <v>3692</v>
      </c>
      <c r="CL16" s="1181" t="s">
        <v>3693</v>
      </c>
      <c r="CM16" s="1181" t="s">
        <v>3694</v>
      </c>
      <c r="CN16" s="1181" t="s">
        <v>3695</v>
      </c>
      <c r="CO16" s="1181" t="s">
        <v>3696</v>
      </c>
      <c r="CP16" s="1181" t="s">
        <v>3697</v>
      </c>
      <c r="CQ16" s="1181" t="s">
        <v>3697</v>
      </c>
      <c r="CR16" s="1181" t="s">
        <v>3698</v>
      </c>
      <c r="CS16" s="1181" t="s">
        <v>3698</v>
      </c>
      <c r="CT16" s="1181" t="s">
        <v>3699</v>
      </c>
      <c r="CU16" s="1181" t="s">
        <v>3700</v>
      </c>
      <c r="CV16" s="1181" t="s">
        <v>3701</v>
      </c>
      <c r="CW16" s="1181" t="s">
        <v>3702</v>
      </c>
      <c r="CX16" s="1181" t="s">
        <v>3703</v>
      </c>
      <c r="CY16" s="1181" t="s">
        <v>3704</v>
      </c>
      <c r="CZ16" s="1181" t="s">
        <v>3705</v>
      </c>
      <c r="DA16" s="1181" t="s">
        <v>3706</v>
      </c>
      <c r="DB16" s="1181" t="s">
        <v>3707</v>
      </c>
      <c r="DC16" s="1181" t="s">
        <v>3708</v>
      </c>
      <c r="DD16" s="1181" t="s">
        <v>3709</v>
      </c>
      <c r="DE16" s="1181" t="s">
        <v>3710</v>
      </c>
      <c r="DF16" s="1181" t="s">
        <v>3711</v>
      </c>
      <c r="DG16" s="1181" t="s">
        <v>3712</v>
      </c>
      <c r="DH16" s="1181" t="s">
        <v>3713</v>
      </c>
      <c r="DI16" s="1181" t="s">
        <v>3714</v>
      </c>
      <c r="DJ16" s="1181" t="s">
        <v>3715</v>
      </c>
      <c r="DK16" s="1181" t="s">
        <v>3716</v>
      </c>
      <c r="DL16" s="1181" t="s">
        <v>3717</v>
      </c>
      <c r="DM16" s="1181" t="s">
        <v>3718</v>
      </c>
      <c r="DN16" s="1181" t="s">
        <v>3719</v>
      </c>
      <c r="DO16" s="1181" t="s">
        <v>3720</v>
      </c>
      <c r="DP16" s="1181" t="s">
        <v>3721</v>
      </c>
      <c r="DQ16" s="1181" t="s">
        <v>3722</v>
      </c>
      <c r="DR16" s="1181" t="s">
        <v>3723</v>
      </c>
      <c r="DS16" s="1181" t="s">
        <v>3724</v>
      </c>
      <c r="DT16" s="1181" t="s">
        <v>3725</v>
      </c>
      <c r="DU16" s="1181" t="s">
        <v>3726</v>
      </c>
      <c r="DV16" s="1181" t="s">
        <v>3727</v>
      </c>
      <c r="DW16" s="1181" t="s">
        <v>3728</v>
      </c>
      <c r="DX16" s="1181" t="s">
        <v>3729</v>
      </c>
      <c r="DY16" s="1181" t="s">
        <v>3730</v>
      </c>
      <c r="DZ16" s="1181" t="s">
        <v>3731</v>
      </c>
      <c r="EA16" s="1181" t="s">
        <v>3732</v>
      </c>
      <c r="EB16" s="1181" t="s">
        <v>3733</v>
      </c>
      <c r="EC16" s="1181" t="s">
        <v>3734</v>
      </c>
      <c r="ED16" s="1181" t="s">
        <v>3735</v>
      </c>
      <c r="EE16" s="1181" t="s">
        <v>2371</v>
      </c>
      <c r="EF16" s="1181" t="s">
        <v>3736</v>
      </c>
      <c r="EG16" s="1181" t="s">
        <v>3737</v>
      </c>
      <c r="EH16" s="1181" t="s">
        <v>3738</v>
      </c>
      <c r="EI16" s="1181" t="s">
        <v>3739</v>
      </c>
      <c r="EJ16" s="1181" t="s">
        <v>3740</v>
      </c>
      <c r="EK16" s="1181" t="s">
        <v>3741</v>
      </c>
      <c r="EL16" s="1181" t="s">
        <v>3742</v>
      </c>
      <c r="EM16" s="1181" t="s">
        <v>3743</v>
      </c>
      <c r="EN16" s="1181" t="s">
        <v>3744</v>
      </c>
      <c r="EO16" s="1181" t="s">
        <v>3745</v>
      </c>
      <c r="EP16" s="1181" t="s">
        <v>3746</v>
      </c>
      <c r="EQ16" s="1181" t="s">
        <v>3747</v>
      </c>
      <c r="ER16" s="1181" t="s">
        <v>3748</v>
      </c>
      <c r="ES16" s="1181" t="s">
        <v>3749</v>
      </c>
      <c r="ET16" s="1181" t="s">
        <v>3740</v>
      </c>
      <c r="EU16" s="1181" t="s">
        <v>3741</v>
      </c>
      <c r="EV16" s="1181" t="s">
        <v>3744</v>
      </c>
      <c r="EW16" s="1181" t="s">
        <v>3745</v>
      </c>
      <c r="EX16" s="1181" t="s">
        <v>3748</v>
      </c>
      <c r="EY16" s="1181" t="s">
        <v>3750</v>
      </c>
      <c r="EZ16" s="1181" t="s">
        <v>3742</v>
      </c>
      <c r="FA16" s="1181" t="s">
        <v>3743</v>
      </c>
      <c r="FB16" s="1181" t="s">
        <v>3746</v>
      </c>
      <c r="FC16" s="1181" t="s">
        <v>3747</v>
      </c>
      <c r="FD16" s="1181" t="s">
        <v>3749</v>
      </c>
      <c r="FE16" s="1181" t="s">
        <v>3751</v>
      </c>
      <c r="FF16" s="1181" t="s">
        <v>3740</v>
      </c>
      <c r="FG16" s="1181" t="s">
        <v>3741</v>
      </c>
      <c r="FH16" s="1181" t="s">
        <v>3744</v>
      </c>
      <c r="FI16" s="1181" t="s">
        <v>3745</v>
      </c>
      <c r="FJ16" s="1181" t="s">
        <v>3748</v>
      </c>
      <c r="FK16" s="1181" t="s">
        <v>3742</v>
      </c>
      <c r="FL16" s="1181" t="s">
        <v>3743</v>
      </c>
      <c r="FM16" s="1181" t="s">
        <v>3746</v>
      </c>
      <c r="FN16" s="1181" t="s">
        <v>3747</v>
      </c>
      <c r="FO16" s="1181" t="s">
        <v>3749</v>
      </c>
      <c r="FP16" s="1181" t="s">
        <v>3740</v>
      </c>
      <c r="FQ16" s="1181" t="s">
        <v>3741</v>
      </c>
      <c r="FR16" s="1181" t="s">
        <v>3744</v>
      </c>
      <c r="FS16" s="1181" t="s">
        <v>3745</v>
      </c>
      <c r="FT16" s="1181" t="s">
        <v>3748</v>
      </c>
      <c r="FU16" s="1181" t="s">
        <v>3742</v>
      </c>
      <c r="FV16" s="1181" t="s">
        <v>3743</v>
      </c>
      <c r="FW16" s="1181" t="s">
        <v>3746</v>
      </c>
      <c r="FX16" s="1181" t="s">
        <v>3747</v>
      </c>
      <c r="FY16" s="1181" t="s">
        <v>3749</v>
      </c>
      <c r="FZ16" s="1181" t="s">
        <v>3740</v>
      </c>
      <c r="GA16" s="1181" t="s">
        <v>3741</v>
      </c>
      <c r="GB16" s="1181" t="s">
        <v>3744</v>
      </c>
      <c r="GC16" s="1181" t="s">
        <v>3745</v>
      </c>
      <c r="GD16" s="1181" t="s">
        <v>3748</v>
      </c>
      <c r="GE16" s="1181" t="s">
        <v>3742</v>
      </c>
      <c r="GF16" s="1181" t="s">
        <v>3743</v>
      </c>
      <c r="GG16" s="1181" t="s">
        <v>3746</v>
      </c>
      <c r="GH16" s="1181" t="s">
        <v>3747</v>
      </c>
      <c r="GI16" s="1181" t="s">
        <v>3749</v>
      </c>
      <c r="GJ16" s="1181" t="s">
        <v>3752</v>
      </c>
      <c r="GK16" s="1181" t="s">
        <v>3753</v>
      </c>
      <c r="GL16" s="1181" t="s">
        <v>3754</v>
      </c>
      <c r="GM16" s="1181" t="s">
        <v>3755</v>
      </c>
      <c r="GN16" s="1181" t="s">
        <v>3756</v>
      </c>
      <c r="GO16" s="1181" t="s">
        <v>3757</v>
      </c>
      <c r="GP16" s="1181" t="s">
        <v>3758</v>
      </c>
      <c r="GQ16" s="1181" t="s">
        <v>3759</v>
      </c>
      <c r="GR16" s="1181" t="s">
        <v>3760</v>
      </c>
      <c r="GS16" s="1181" t="s">
        <v>3761</v>
      </c>
      <c r="GT16" s="1181" t="s">
        <v>3762</v>
      </c>
      <c r="GU16" s="1181" t="s">
        <v>3763</v>
      </c>
      <c r="GV16" s="1181" t="s">
        <v>3764</v>
      </c>
      <c r="GW16" s="1181" t="s">
        <v>3765</v>
      </c>
      <c r="GX16" s="1181" t="s">
        <v>3766</v>
      </c>
      <c r="GY16" s="1181" t="s">
        <v>3767</v>
      </c>
      <c r="GZ16" s="1181" t="s">
        <v>3768</v>
      </c>
      <c r="HA16" s="1181" t="s">
        <v>3769</v>
      </c>
      <c r="HB16" s="1181" t="s">
        <v>3770</v>
      </c>
      <c r="HC16" s="1181" t="s">
        <v>3771</v>
      </c>
      <c r="HD16" s="1181" t="s">
        <v>3772</v>
      </c>
      <c r="HE16" s="1181" t="s">
        <v>3767</v>
      </c>
      <c r="HF16" s="1181" t="s">
        <v>3766</v>
      </c>
      <c r="HG16" s="1181" t="s">
        <v>3773</v>
      </c>
      <c r="HH16" s="1181" t="s">
        <v>3768</v>
      </c>
      <c r="HI16" s="1181" t="s">
        <v>3774</v>
      </c>
      <c r="HJ16" s="1181" t="s">
        <v>3775</v>
      </c>
      <c r="HK16" s="1181" t="s">
        <v>3776</v>
      </c>
      <c r="HL16" s="1181" t="s">
        <v>3777</v>
      </c>
      <c r="HM16" s="1181" t="s">
        <v>3778</v>
      </c>
      <c r="HN16" s="1181" t="s">
        <v>3779</v>
      </c>
      <c r="HO16" s="1181" t="s">
        <v>3780</v>
      </c>
      <c r="HP16" s="1181" t="s">
        <v>3781</v>
      </c>
      <c r="HQ16" s="1181" t="s">
        <v>3782</v>
      </c>
      <c r="HR16" s="1181" t="s">
        <v>3783</v>
      </c>
      <c r="HS16" s="1181" t="s">
        <v>3784</v>
      </c>
      <c r="HT16" s="1181" t="s">
        <v>3785</v>
      </c>
      <c r="HU16" s="1181" t="s">
        <v>3786</v>
      </c>
      <c r="HV16" s="1181" t="s">
        <v>3787</v>
      </c>
      <c r="HW16" s="1181" t="s">
        <v>3788</v>
      </c>
      <c r="HX16" s="1181" t="s">
        <v>3789</v>
      </c>
      <c r="HY16" s="1181" t="s">
        <v>3790</v>
      </c>
      <c r="HZ16" s="1181" t="s">
        <v>3791</v>
      </c>
      <c r="IA16" s="1181" t="s">
        <v>3792</v>
      </c>
      <c r="IB16" s="1181" t="s">
        <v>3793</v>
      </c>
      <c r="IC16" s="1181" t="s">
        <v>3794</v>
      </c>
      <c r="ID16" s="1181" t="s">
        <v>3795</v>
      </c>
      <c r="IE16" s="1181" t="s">
        <v>3796</v>
      </c>
      <c r="IF16" s="1181" t="s">
        <v>3797</v>
      </c>
      <c r="IG16" s="1181" t="s">
        <v>3798</v>
      </c>
      <c r="IH16" s="1181" t="s">
        <v>3799</v>
      </c>
      <c r="II16" s="1181" t="s">
        <v>3800</v>
      </c>
      <c r="IJ16" s="1181" t="s">
        <v>3801</v>
      </c>
      <c r="IK16" s="1181" t="s">
        <v>3802</v>
      </c>
      <c r="IL16" s="1181" t="s">
        <v>3803</v>
      </c>
      <c r="IM16" s="1181" t="s">
        <v>3804</v>
      </c>
      <c r="IN16" s="1181" t="s">
        <v>3804</v>
      </c>
      <c r="IO16" s="1181" t="s">
        <v>3804</v>
      </c>
      <c r="IP16" s="1181" t="s">
        <v>3804</v>
      </c>
      <c r="IQ16" s="1181" t="s">
        <v>3804</v>
      </c>
      <c r="IR16" s="1181" t="s">
        <v>3804</v>
      </c>
      <c r="IS16" s="1181" t="s">
        <v>3804</v>
      </c>
      <c r="IT16" s="1181" t="s">
        <v>3804</v>
      </c>
      <c r="IU16" s="1181" t="s">
        <v>3804</v>
      </c>
      <c r="IV16" s="1181" t="s">
        <v>3804</v>
      </c>
      <c r="IW16" s="1181" t="s">
        <v>3804</v>
      </c>
      <c r="IX16" s="1181" t="s">
        <v>3804</v>
      </c>
      <c r="IY16" s="1181" t="s">
        <v>3804</v>
      </c>
      <c r="IZ16" s="1181" t="s">
        <v>3804</v>
      </c>
      <c r="JA16" s="1181" t="s">
        <v>3804</v>
      </c>
      <c r="JB16" s="1181" t="s">
        <v>3804</v>
      </c>
      <c r="JC16" s="1181" t="s">
        <v>3804</v>
      </c>
      <c r="JD16" s="1181" t="s">
        <v>3804</v>
      </c>
      <c r="JE16" s="1181" t="s">
        <v>3804</v>
      </c>
      <c r="JF16" s="1181" t="s">
        <v>3804</v>
      </c>
      <c r="JG16" s="1181" t="s">
        <v>3804</v>
      </c>
      <c r="JH16" s="1181" t="s">
        <v>3804</v>
      </c>
      <c r="JI16" s="1181" t="s">
        <v>3804</v>
      </c>
      <c r="JJ16" s="1181" t="s">
        <v>3804</v>
      </c>
      <c r="JK16" s="1181" t="s">
        <v>3804</v>
      </c>
      <c r="JL16" s="1181" t="s">
        <v>3804</v>
      </c>
      <c r="JM16" s="1181" t="s">
        <v>3804</v>
      </c>
      <c r="JN16" s="1181" t="s">
        <v>3804</v>
      </c>
      <c r="JO16" s="1181" t="s">
        <v>3804</v>
      </c>
      <c r="JP16" s="1181" t="s">
        <v>3804</v>
      </c>
      <c r="JQ16" s="1181" t="s">
        <v>3804</v>
      </c>
      <c r="JR16" s="1181" t="s">
        <v>3804</v>
      </c>
      <c r="JS16" s="1181" t="s">
        <v>3804</v>
      </c>
      <c r="JT16" s="1181" t="s">
        <v>3805</v>
      </c>
      <c r="JU16" s="1181" t="s">
        <v>3806</v>
      </c>
      <c r="JV16" s="1181" t="s">
        <v>3807</v>
      </c>
      <c r="JW16" s="1181" t="s">
        <v>3808</v>
      </c>
      <c r="JX16" s="1181" t="s">
        <v>3809</v>
      </c>
      <c r="JY16" s="1181" t="s">
        <v>3810</v>
      </c>
      <c r="JZ16" s="1181" t="s">
        <v>3811</v>
      </c>
      <c r="KA16" s="1181" t="s">
        <v>3812</v>
      </c>
      <c r="KB16" s="1181" t="s">
        <v>3813</v>
      </c>
      <c r="KC16" s="1181" t="s">
        <v>3814</v>
      </c>
      <c r="KD16" s="1181" t="s">
        <v>3815</v>
      </c>
      <c r="KE16" s="1181" t="s">
        <v>3816</v>
      </c>
      <c r="KG16" s="1181" t="s">
        <v>3817</v>
      </c>
      <c r="KH16" s="1181" t="s">
        <v>3818</v>
      </c>
      <c r="KI16" s="1181" t="s">
        <v>3817</v>
      </c>
      <c r="KJ16" s="1181" t="s">
        <v>3818</v>
      </c>
      <c r="KK16" s="1181" t="s">
        <v>3817</v>
      </c>
      <c r="KL16" s="1181" t="s">
        <v>3818</v>
      </c>
      <c r="KM16" s="1181" t="s">
        <v>3817</v>
      </c>
      <c r="KN16" s="1181" t="s">
        <v>3818</v>
      </c>
      <c r="KO16" s="1181" t="s">
        <v>3819</v>
      </c>
      <c r="KP16" s="1181" t="s">
        <v>3819</v>
      </c>
      <c r="KQ16" s="1181" t="s">
        <v>3819</v>
      </c>
      <c r="KR16" s="1181" t="s">
        <v>3819</v>
      </c>
      <c r="KS16" s="1181" t="s">
        <v>3820</v>
      </c>
      <c r="KT16" s="1181" t="s">
        <v>3821</v>
      </c>
      <c r="KU16" s="1181" t="s">
        <v>3822</v>
      </c>
      <c r="KV16" s="1181" t="s">
        <v>3823</v>
      </c>
      <c r="KW16" s="1181" t="s">
        <v>3824</v>
      </c>
      <c r="KX16" s="1181" t="s">
        <v>3825</v>
      </c>
    </row>
    <row r="17" spans="1:310" ht="84">
      <c r="A17" s="1042"/>
      <c r="B17" s="1050">
        <v>491</v>
      </c>
      <c r="C17" s="1161" t="s">
        <v>491</v>
      </c>
      <c r="D17" s="1181" t="s">
        <v>745</v>
      </c>
      <c r="E17" s="1181" t="s">
        <v>745</v>
      </c>
      <c r="F17" s="1181" t="s">
        <v>745</v>
      </c>
      <c r="G17" s="1181" t="s">
        <v>745</v>
      </c>
      <c r="H17" s="1181" t="s">
        <v>747</v>
      </c>
      <c r="I17" s="1181" t="s">
        <v>747</v>
      </c>
      <c r="J17" s="1181" t="s">
        <v>747</v>
      </c>
      <c r="K17" s="1181" t="s">
        <v>747</v>
      </c>
      <c r="L17" s="1181">
        <v>0</v>
      </c>
      <c r="M17" s="1181">
        <v>0</v>
      </c>
      <c r="N17" s="1181">
        <v>0</v>
      </c>
      <c r="O17" s="1181">
        <v>0</v>
      </c>
      <c r="P17" s="1181" t="s">
        <v>748</v>
      </c>
      <c r="Q17" s="1181" t="s">
        <v>748</v>
      </c>
      <c r="R17" s="1181" t="s">
        <v>748</v>
      </c>
      <c r="S17" s="1181" t="s">
        <v>748</v>
      </c>
      <c r="T17" s="1181" t="s">
        <v>3826</v>
      </c>
      <c r="U17" s="1181" t="s">
        <v>3826</v>
      </c>
      <c r="V17" s="1181" t="s">
        <v>3826</v>
      </c>
      <c r="W17" s="1181" t="s">
        <v>3826</v>
      </c>
      <c r="X17" s="1181" t="s">
        <v>749</v>
      </c>
      <c r="Y17" s="1181" t="s">
        <v>749</v>
      </c>
      <c r="Z17" s="1181" t="s">
        <v>749</v>
      </c>
      <c r="AA17" s="1181" t="s">
        <v>749</v>
      </c>
      <c r="AB17" s="1181" t="s">
        <v>750</v>
      </c>
      <c r="AC17" s="1181" t="s">
        <v>750</v>
      </c>
      <c r="AD17" s="1181" t="s">
        <v>750</v>
      </c>
      <c r="AE17" s="1181" t="s">
        <v>750</v>
      </c>
      <c r="AF17" s="1181" t="s">
        <v>3827</v>
      </c>
      <c r="AG17" s="1181" t="s">
        <v>3827</v>
      </c>
      <c r="AH17" s="1181" t="s">
        <v>3827</v>
      </c>
      <c r="AI17" s="1181" t="s">
        <v>3827</v>
      </c>
      <c r="AJ17" s="1181" t="s">
        <v>3827</v>
      </c>
      <c r="AK17" s="1181" t="s">
        <v>3827</v>
      </c>
      <c r="AL17" s="1181" t="s">
        <v>749</v>
      </c>
      <c r="AM17" s="1181" t="s">
        <v>749</v>
      </c>
      <c r="AN17" s="1181" t="s">
        <v>749</v>
      </c>
      <c r="AO17" s="1181" t="s">
        <v>749</v>
      </c>
      <c r="AP17" s="1181" t="s">
        <v>750</v>
      </c>
      <c r="AQ17" s="1181" t="s">
        <v>750</v>
      </c>
      <c r="AR17" s="1181" t="s">
        <v>750</v>
      </c>
      <c r="AS17" s="1181" t="s">
        <v>750</v>
      </c>
      <c r="AT17" s="1181" t="s">
        <v>3827</v>
      </c>
      <c r="AU17" s="1181" t="s">
        <v>3827</v>
      </c>
      <c r="AV17" s="1181" t="s">
        <v>3827</v>
      </c>
      <c r="AW17" s="1181" t="s">
        <v>3827</v>
      </c>
      <c r="AX17" s="1181" t="s">
        <v>751</v>
      </c>
      <c r="AY17" s="1181" t="s">
        <v>751</v>
      </c>
      <c r="AZ17" s="1181" t="s">
        <v>751</v>
      </c>
      <c r="BA17" s="1181" t="s">
        <v>749</v>
      </c>
      <c r="BB17" s="1181" t="s">
        <v>752</v>
      </c>
      <c r="BC17" s="1181" t="s">
        <v>752</v>
      </c>
      <c r="BD17" s="1181" t="s">
        <v>752</v>
      </c>
      <c r="BE17" s="1181" t="s">
        <v>750</v>
      </c>
      <c r="BF17" s="1181" t="s">
        <v>751</v>
      </c>
      <c r="BG17" s="1181" t="s">
        <v>751</v>
      </c>
      <c r="BH17" s="1181" t="s">
        <v>751</v>
      </c>
      <c r="BI17" s="1181" t="s">
        <v>751</v>
      </c>
      <c r="BJ17" s="1181" t="s">
        <v>752</v>
      </c>
      <c r="BK17" s="1181" t="s">
        <v>752</v>
      </c>
      <c r="BL17" s="1181" t="s">
        <v>752</v>
      </c>
      <c r="BM17" s="1181" t="s">
        <v>752</v>
      </c>
      <c r="BN17" s="1181" t="s">
        <v>3827</v>
      </c>
      <c r="BO17" s="1181" t="s">
        <v>3827</v>
      </c>
      <c r="BP17" s="1181" t="s">
        <v>3827</v>
      </c>
      <c r="BQ17" s="1181" t="s">
        <v>3827</v>
      </c>
      <c r="BR17" s="1181" t="s">
        <v>3827</v>
      </c>
      <c r="BS17" s="1181" t="s">
        <v>3827</v>
      </c>
      <c r="BT17" s="1181" t="s">
        <v>3827</v>
      </c>
      <c r="BU17" s="1181" t="s">
        <v>3827</v>
      </c>
      <c r="BV17" s="1181" t="s">
        <v>3827</v>
      </c>
      <c r="BW17" s="1181" t="s">
        <v>3827</v>
      </c>
      <c r="BX17" s="1181" t="s">
        <v>3827</v>
      </c>
      <c r="BY17" s="1181" t="s">
        <v>3827</v>
      </c>
      <c r="BZ17" s="1181" t="s">
        <v>3828</v>
      </c>
      <c r="CA17" s="1181" t="s">
        <v>3829</v>
      </c>
      <c r="CB17" s="1181" t="s">
        <v>3830</v>
      </c>
      <c r="CC17" s="1181" t="s">
        <v>3831</v>
      </c>
      <c r="CD17" s="1181">
        <v>0</v>
      </c>
      <c r="CE17" s="1181">
        <v>0</v>
      </c>
      <c r="CF17" s="1181" t="s">
        <v>3832</v>
      </c>
      <c r="CG17" s="1181" t="s">
        <v>469</v>
      </c>
      <c r="CH17" s="1181" t="s">
        <v>469</v>
      </c>
      <c r="CI17" s="1181" t="s">
        <v>469</v>
      </c>
      <c r="CJ17" s="1181">
        <v>0</v>
      </c>
      <c r="CK17" s="1181" t="s">
        <v>469</v>
      </c>
      <c r="CL17" s="1181" t="s">
        <v>469</v>
      </c>
      <c r="CM17" s="1181" t="s">
        <v>469</v>
      </c>
      <c r="CN17" s="1181" t="s">
        <v>3833</v>
      </c>
      <c r="CO17" s="1181" t="s">
        <v>3834</v>
      </c>
      <c r="CP17" s="1181" t="s">
        <v>3827</v>
      </c>
      <c r="CQ17" s="1181" t="s">
        <v>3827</v>
      </c>
      <c r="CR17" s="1181" t="s">
        <v>3827</v>
      </c>
      <c r="CS17" s="1181" t="s">
        <v>3827</v>
      </c>
      <c r="CT17" s="1181" t="s">
        <v>3827</v>
      </c>
      <c r="CU17" s="1181">
        <v>0</v>
      </c>
      <c r="CV17" s="1181">
        <v>0</v>
      </c>
      <c r="CW17" s="1181">
        <v>0</v>
      </c>
      <c r="CX17" s="1181">
        <v>0</v>
      </c>
      <c r="CY17" s="1181" t="s">
        <v>3833</v>
      </c>
      <c r="CZ17" s="1181" t="s">
        <v>3834</v>
      </c>
      <c r="DA17" s="1181">
        <v>0</v>
      </c>
      <c r="DB17" s="1181">
        <v>0</v>
      </c>
      <c r="DC17" s="1181">
        <v>0</v>
      </c>
      <c r="DD17" s="1181">
        <v>0</v>
      </c>
      <c r="DE17" s="1181">
        <v>0</v>
      </c>
      <c r="DF17" s="1181">
        <v>0</v>
      </c>
      <c r="DG17" s="1181">
        <v>0</v>
      </c>
      <c r="DH17" s="1181">
        <v>0</v>
      </c>
      <c r="DI17" s="1181">
        <v>0</v>
      </c>
      <c r="DJ17" s="1181">
        <v>0</v>
      </c>
      <c r="DK17" s="1181">
        <v>0</v>
      </c>
      <c r="DL17" s="1181">
        <v>0</v>
      </c>
      <c r="DM17" s="1181">
        <v>0</v>
      </c>
      <c r="DN17" s="1181">
        <v>0</v>
      </c>
      <c r="DO17" s="1181">
        <v>0</v>
      </c>
      <c r="DP17" s="1181">
        <v>0</v>
      </c>
      <c r="DQ17" s="1181">
        <v>0</v>
      </c>
      <c r="DR17" s="1181">
        <v>0</v>
      </c>
      <c r="DS17" s="1181">
        <v>0</v>
      </c>
      <c r="DT17" s="1181">
        <v>0</v>
      </c>
      <c r="DU17" s="1181">
        <v>0</v>
      </c>
      <c r="DV17" s="1181" t="s">
        <v>469</v>
      </c>
      <c r="DW17" s="1181" t="s">
        <v>469</v>
      </c>
      <c r="DX17" s="1181" t="s">
        <v>469</v>
      </c>
      <c r="DY17" s="1181" t="s">
        <v>469</v>
      </c>
      <c r="DZ17" s="1181" t="s">
        <v>469</v>
      </c>
      <c r="EA17" s="1181" t="s">
        <v>469</v>
      </c>
      <c r="EB17" s="1181" t="s">
        <v>469</v>
      </c>
      <c r="EC17" s="1181" t="s">
        <v>469</v>
      </c>
      <c r="ED17" s="1181" t="s">
        <v>469</v>
      </c>
      <c r="EE17" s="1181">
        <v>0</v>
      </c>
      <c r="EF17" s="1181">
        <v>0</v>
      </c>
      <c r="EG17" s="1181">
        <v>0</v>
      </c>
      <c r="EH17" s="1181">
        <v>0</v>
      </c>
      <c r="EI17" s="1181" t="s">
        <v>3835</v>
      </c>
      <c r="EJ17" s="1181" t="s">
        <v>749</v>
      </c>
      <c r="EK17" s="1181" t="s">
        <v>749</v>
      </c>
      <c r="EL17" s="1181" t="s">
        <v>750</v>
      </c>
      <c r="EM17" s="1181" t="s">
        <v>750</v>
      </c>
      <c r="EN17" s="1181" t="s">
        <v>749</v>
      </c>
      <c r="EO17" s="1181" t="s">
        <v>749</v>
      </c>
      <c r="EP17" s="1181" t="s">
        <v>750</v>
      </c>
      <c r="EQ17" s="1181" t="s">
        <v>750</v>
      </c>
      <c r="ER17" s="1181" t="s">
        <v>749</v>
      </c>
      <c r="ES17" s="1181" t="s">
        <v>750</v>
      </c>
      <c r="ET17" s="1181" t="s">
        <v>749</v>
      </c>
      <c r="EU17" s="1181" t="s">
        <v>749</v>
      </c>
      <c r="EV17" s="1181" t="s">
        <v>749</v>
      </c>
      <c r="EW17" s="1181" t="s">
        <v>749</v>
      </c>
      <c r="EX17" s="1181" t="s">
        <v>749</v>
      </c>
      <c r="EY17" s="1181" t="s">
        <v>3836</v>
      </c>
      <c r="EZ17" s="1181" t="s">
        <v>750</v>
      </c>
      <c r="FA17" s="1181" t="s">
        <v>750</v>
      </c>
      <c r="FB17" s="1181" t="s">
        <v>750</v>
      </c>
      <c r="FC17" s="1181" t="s">
        <v>750</v>
      </c>
      <c r="FD17" s="1181" t="s">
        <v>750</v>
      </c>
      <c r="FE17" s="1181" t="s">
        <v>3837</v>
      </c>
      <c r="FF17" s="1181" t="s">
        <v>749</v>
      </c>
      <c r="FG17" s="1181" t="s">
        <v>749</v>
      </c>
      <c r="FH17" s="1181" t="s">
        <v>749</v>
      </c>
      <c r="FI17" s="1181" t="s">
        <v>749</v>
      </c>
      <c r="FJ17" s="1181" t="s">
        <v>749</v>
      </c>
      <c r="FK17" s="1181" t="s">
        <v>750</v>
      </c>
      <c r="FL17" s="1181" t="s">
        <v>750</v>
      </c>
      <c r="FM17" s="1181" t="s">
        <v>750</v>
      </c>
      <c r="FN17" s="1181" t="s">
        <v>750</v>
      </c>
      <c r="FO17" s="1181" t="s">
        <v>750</v>
      </c>
      <c r="FP17" s="1181" t="s">
        <v>749</v>
      </c>
      <c r="FQ17" s="1181" t="s">
        <v>749</v>
      </c>
      <c r="FR17" s="1181" t="s">
        <v>749</v>
      </c>
      <c r="FS17" s="1181" t="s">
        <v>749</v>
      </c>
      <c r="FT17" s="1181" t="s">
        <v>749</v>
      </c>
      <c r="FU17" s="1181" t="s">
        <v>750</v>
      </c>
      <c r="FV17" s="1181" t="s">
        <v>750</v>
      </c>
      <c r="FW17" s="1181" t="s">
        <v>750</v>
      </c>
      <c r="FX17" s="1181" t="s">
        <v>750</v>
      </c>
      <c r="FY17" s="1181" t="s">
        <v>750</v>
      </c>
      <c r="FZ17" s="1181" t="s">
        <v>749</v>
      </c>
      <c r="GA17" s="1181" t="s">
        <v>749</v>
      </c>
      <c r="GB17" s="1181" t="s">
        <v>749</v>
      </c>
      <c r="GC17" s="1181" t="s">
        <v>749</v>
      </c>
      <c r="GD17" s="1181" t="s">
        <v>749</v>
      </c>
      <c r="GE17" s="1181" t="s">
        <v>750</v>
      </c>
      <c r="GF17" s="1181" t="s">
        <v>750</v>
      </c>
      <c r="GG17" s="1181" t="s">
        <v>750</v>
      </c>
      <c r="GH17" s="1181" t="s">
        <v>750</v>
      </c>
      <c r="GI17" s="1181" t="s">
        <v>750</v>
      </c>
      <c r="GJ17" s="1181" t="s">
        <v>749</v>
      </c>
      <c r="GK17" s="1181" t="s">
        <v>749</v>
      </c>
      <c r="GL17" s="1181" t="s">
        <v>749</v>
      </c>
      <c r="GM17" s="1181" t="s">
        <v>749</v>
      </c>
      <c r="GN17" s="1181" t="s">
        <v>750</v>
      </c>
      <c r="GO17" s="1181" t="s">
        <v>750</v>
      </c>
      <c r="GP17" s="1181" t="s">
        <v>749</v>
      </c>
      <c r="GQ17" s="1181" t="s">
        <v>749</v>
      </c>
      <c r="GR17" s="1181" t="s">
        <v>749</v>
      </c>
      <c r="GS17" s="1181" t="s">
        <v>749</v>
      </c>
      <c r="GT17" s="1181" t="s">
        <v>749</v>
      </c>
      <c r="GU17" s="1181" t="s">
        <v>749</v>
      </c>
      <c r="GV17" s="1181" t="s">
        <v>750</v>
      </c>
      <c r="GW17" s="1181" t="s">
        <v>750</v>
      </c>
      <c r="GX17" s="1181" t="s">
        <v>3833</v>
      </c>
      <c r="GY17" s="1181">
        <v>0</v>
      </c>
      <c r="GZ17" s="1181">
        <v>0</v>
      </c>
      <c r="HA17" s="1181">
        <v>0</v>
      </c>
      <c r="HB17" s="1181">
        <v>0</v>
      </c>
      <c r="HC17" s="1181">
        <v>0</v>
      </c>
      <c r="HD17" s="1181">
        <v>0</v>
      </c>
      <c r="HE17" s="1181">
        <v>0</v>
      </c>
      <c r="HF17" s="1181">
        <v>0</v>
      </c>
      <c r="HG17" s="1181">
        <v>0</v>
      </c>
      <c r="HH17" s="1181">
        <v>0</v>
      </c>
      <c r="HI17" s="1181">
        <v>0</v>
      </c>
      <c r="HJ17" s="1181">
        <v>0</v>
      </c>
      <c r="HK17" s="1181" t="s">
        <v>749</v>
      </c>
      <c r="HL17" s="1181" t="s">
        <v>749</v>
      </c>
      <c r="HM17" s="1181" t="s">
        <v>750</v>
      </c>
      <c r="HN17" s="1181" t="s">
        <v>750</v>
      </c>
      <c r="HO17" s="1181" t="s">
        <v>749</v>
      </c>
      <c r="HP17" s="1181" t="s">
        <v>750</v>
      </c>
      <c r="HQ17" s="1181" t="s">
        <v>749</v>
      </c>
      <c r="HR17" s="1181" t="s">
        <v>749</v>
      </c>
      <c r="HS17" s="1181" t="s">
        <v>750</v>
      </c>
      <c r="HT17" s="1181" t="s">
        <v>750</v>
      </c>
      <c r="HU17" s="1181">
        <v>0</v>
      </c>
      <c r="HV17" s="1181">
        <v>0</v>
      </c>
      <c r="HW17" s="1181" t="s">
        <v>3833</v>
      </c>
      <c r="HX17" s="1181" t="s">
        <v>3833</v>
      </c>
      <c r="HY17" s="1181" t="s">
        <v>749</v>
      </c>
      <c r="HZ17" s="1181" t="s">
        <v>749</v>
      </c>
      <c r="IA17" s="1181" t="s">
        <v>749</v>
      </c>
      <c r="IB17" s="1181" t="s">
        <v>749</v>
      </c>
      <c r="IC17" s="1181" t="s">
        <v>750</v>
      </c>
      <c r="ID17" s="1181" t="s">
        <v>750</v>
      </c>
      <c r="IE17" s="1181" t="s">
        <v>749</v>
      </c>
      <c r="IF17" s="1181" t="s">
        <v>749</v>
      </c>
      <c r="IG17" s="1181" t="s">
        <v>750</v>
      </c>
      <c r="IH17" s="1181" t="s">
        <v>749</v>
      </c>
      <c r="II17" s="1181" t="s">
        <v>750</v>
      </c>
      <c r="IJ17" s="1181" t="s">
        <v>749</v>
      </c>
      <c r="IK17" s="1181" t="s">
        <v>750</v>
      </c>
      <c r="IL17" s="1181" t="s">
        <v>750</v>
      </c>
      <c r="IM17" s="1181"/>
      <c r="IN17" s="1181"/>
      <c r="IO17" s="1181"/>
      <c r="IP17" s="1181"/>
      <c r="IQ17" s="1181"/>
      <c r="IR17" s="1181"/>
      <c r="IS17" s="1181"/>
      <c r="IT17" s="1181"/>
      <c r="IU17" s="1181"/>
      <c r="IV17" s="1181"/>
      <c r="IW17" s="1181"/>
      <c r="IX17" s="1181"/>
      <c r="IY17" s="1181"/>
      <c r="IZ17" s="1181"/>
      <c r="JA17" s="1181"/>
      <c r="JB17" s="1181"/>
      <c r="JC17" s="1181"/>
      <c r="JD17" s="1181"/>
      <c r="JE17" s="1181"/>
      <c r="JF17" s="1181"/>
      <c r="JG17" s="1181"/>
      <c r="JH17" s="1181"/>
      <c r="JI17" s="1181"/>
      <c r="JJ17" s="1181"/>
      <c r="JK17" s="1181"/>
      <c r="JL17" s="1181"/>
      <c r="JM17" s="1181"/>
      <c r="JN17" s="1181"/>
      <c r="JO17" s="1181"/>
      <c r="JP17" s="1181"/>
      <c r="JQ17" s="1181"/>
      <c r="JR17" s="1181"/>
      <c r="JS17" s="1181"/>
      <c r="JT17" s="1181">
        <v>0</v>
      </c>
      <c r="JU17" s="1181" t="s">
        <v>3838</v>
      </c>
      <c r="JV17" s="1181" t="s">
        <v>3839</v>
      </c>
      <c r="JW17" s="1181">
        <v>0</v>
      </c>
      <c r="JX17" s="1181" t="s">
        <v>3840</v>
      </c>
      <c r="JY17" s="1181">
        <v>0</v>
      </c>
      <c r="JZ17" s="1181" t="s">
        <v>3841</v>
      </c>
      <c r="KA17" s="1181">
        <v>0</v>
      </c>
      <c r="KB17" s="1181">
        <v>0</v>
      </c>
      <c r="KC17" s="1181">
        <v>0</v>
      </c>
      <c r="KD17" s="1181">
        <v>0</v>
      </c>
      <c r="KE17" s="1181">
        <v>0</v>
      </c>
      <c r="KG17" s="1181"/>
      <c r="KH17" s="1181"/>
      <c r="KI17" s="1181"/>
      <c r="KJ17" s="1181"/>
      <c r="KK17" s="1181"/>
      <c r="KL17" s="1181"/>
      <c r="KM17" s="1181"/>
      <c r="KN17" s="1181">
        <v>0</v>
      </c>
      <c r="KO17" s="1181" t="s">
        <v>747</v>
      </c>
      <c r="KP17" s="1181" t="s">
        <v>747</v>
      </c>
      <c r="KQ17" s="1181" t="s">
        <v>747</v>
      </c>
      <c r="KR17" s="1181" t="s">
        <v>747</v>
      </c>
      <c r="KS17" s="1181" t="s">
        <v>3842</v>
      </c>
      <c r="KT17" s="1181" t="s">
        <v>3842</v>
      </c>
      <c r="KU17" s="1181" t="s">
        <v>3842</v>
      </c>
      <c r="KV17" s="1181" t="s">
        <v>3842</v>
      </c>
      <c r="KW17" s="1181" t="s">
        <v>3842</v>
      </c>
      <c r="KX17" s="1181" t="s">
        <v>3842</v>
      </c>
    </row>
    <row r="18" spans="1:310" s="1366" customFormat="1" ht="234.75" customHeight="1">
      <c r="A18" s="1042"/>
      <c r="B18" s="1050">
        <v>492</v>
      </c>
      <c r="C18" s="1161" t="s">
        <v>492</v>
      </c>
      <c r="D18" s="1181" t="s">
        <v>627</v>
      </c>
      <c r="E18" s="1181" t="s">
        <v>627</v>
      </c>
      <c r="F18" s="1181" t="s">
        <v>627</v>
      </c>
      <c r="G18" s="1181" t="s">
        <v>627</v>
      </c>
      <c r="H18" s="1181" t="s">
        <v>2059</v>
      </c>
      <c r="I18" s="1181" t="s">
        <v>2059</v>
      </c>
      <c r="J18" s="1181" t="s">
        <v>2059</v>
      </c>
      <c r="K18" s="1181" t="s">
        <v>2059</v>
      </c>
      <c r="L18" s="1181" t="s">
        <v>2015</v>
      </c>
      <c r="M18" s="1181" t="s">
        <v>2016</v>
      </c>
      <c r="N18" s="1181" t="s">
        <v>2016</v>
      </c>
      <c r="O18" s="1181" t="s">
        <v>2016</v>
      </c>
      <c r="P18" s="1181" t="s">
        <v>2079</v>
      </c>
      <c r="Q18" s="1181" t="s">
        <v>2079</v>
      </c>
      <c r="R18" s="1181" t="s">
        <v>2079</v>
      </c>
      <c r="S18" s="1181" t="s">
        <v>2079</v>
      </c>
      <c r="T18" s="1181" t="s">
        <v>2079</v>
      </c>
      <c r="U18" s="1181" t="s">
        <v>2079</v>
      </c>
      <c r="V18" s="1181" t="s">
        <v>2079</v>
      </c>
      <c r="W18" s="1181" t="s">
        <v>2079</v>
      </c>
      <c r="X18" s="1181" t="s">
        <v>2130</v>
      </c>
      <c r="Y18" s="1181" t="s">
        <v>2130</v>
      </c>
      <c r="Z18" s="1181" t="s">
        <v>2130</v>
      </c>
      <c r="AA18" s="1181" t="s">
        <v>2130</v>
      </c>
      <c r="AB18" s="1181" t="s">
        <v>2131</v>
      </c>
      <c r="AC18" s="1181" t="s">
        <v>2131</v>
      </c>
      <c r="AD18" s="1181" t="s">
        <v>2131</v>
      </c>
      <c r="AE18" s="1181" t="s">
        <v>2131</v>
      </c>
      <c r="AF18" s="1181" t="s">
        <v>2025</v>
      </c>
      <c r="AG18" s="1181" t="s">
        <v>2025</v>
      </c>
      <c r="AH18" s="1181" t="s">
        <v>2026</v>
      </c>
      <c r="AI18" s="1181" t="s">
        <v>2026</v>
      </c>
      <c r="AJ18" s="1181" t="s">
        <v>915</v>
      </c>
      <c r="AK18" s="1181" t="s">
        <v>915</v>
      </c>
      <c r="AL18" s="1181" t="s">
        <v>2311</v>
      </c>
      <c r="AM18" s="1181" t="s">
        <v>2311</v>
      </c>
      <c r="AN18" s="1181" t="s">
        <v>2311</v>
      </c>
      <c r="AO18" s="1181" t="s">
        <v>2311</v>
      </c>
      <c r="AP18" s="1181" t="s">
        <v>2311</v>
      </c>
      <c r="AQ18" s="1181" t="s">
        <v>2311</v>
      </c>
      <c r="AR18" s="1181" t="s">
        <v>2311</v>
      </c>
      <c r="AS18" s="1181" t="s">
        <v>2311</v>
      </c>
      <c r="AT18" s="1181" t="s">
        <v>2005</v>
      </c>
      <c r="AU18" s="1181" t="s">
        <v>2005</v>
      </c>
      <c r="AV18" s="1181" t="s">
        <v>2006</v>
      </c>
      <c r="AW18" s="1181" t="s">
        <v>2006</v>
      </c>
      <c r="AX18" s="1181" t="s">
        <v>2310</v>
      </c>
      <c r="AY18" s="1181" t="s">
        <v>2310</v>
      </c>
      <c r="AZ18" s="1181" t="s">
        <v>2310</v>
      </c>
      <c r="BA18" s="1181" t="s">
        <v>2310</v>
      </c>
      <c r="BB18" s="1181" t="s">
        <v>2310</v>
      </c>
      <c r="BC18" s="1181" t="s">
        <v>2310</v>
      </c>
      <c r="BD18" s="1181" t="s">
        <v>2310</v>
      </c>
      <c r="BE18" s="1181" t="s">
        <v>2310</v>
      </c>
      <c r="BF18" s="1181" t="s">
        <v>2310</v>
      </c>
      <c r="BG18" s="1181" t="s">
        <v>2310</v>
      </c>
      <c r="BH18" s="1181" t="s">
        <v>2310</v>
      </c>
      <c r="BI18" s="1181" t="s">
        <v>2310</v>
      </c>
      <c r="BJ18" s="1181" t="s">
        <v>2310</v>
      </c>
      <c r="BK18" s="1181" t="s">
        <v>2310</v>
      </c>
      <c r="BL18" s="1181" t="s">
        <v>2310</v>
      </c>
      <c r="BM18" s="1181" t="s">
        <v>2310</v>
      </c>
      <c r="BN18" s="1181" t="s">
        <v>2031</v>
      </c>
      <c r="BO18" s="1181" t="s">
        <v>2031</v>
      </c>
      <c r="BP18" s="1181" t="s">
        <v>2031</v>
      </c>
      <c r="BQ18" s="1181" t="s">
        <v>2031</v>
      </c>
      <c r="BR18" s="1181" t="s">
        <v>2036</v>
      </c>
      <c r="BS18" s="1181" t="s">
        <v>2036</v>
      </c>
      <c r="BT18" s="1181" t="s">
        <v>2036</v>
      </c>
      <c r="BU18" s="1181" t="s">
        <v>2036</v>
      </c>
      <c r="BV18" s="1181" t="s">
        <v>2036</v>
      </c>
      <c r="BW18" s="1181" t="s">
        <v>2036</v>
      </c>
      <c r="BX18" s="1181" t="s">
        <v>2036</v>
      </c>
      <c r="BY18" s="1181" t="s">
        <v>2036</v>
      </c>
      <c r="BZ18" s="1181" t="s">
        <v>36</v>
      </c>
      <c r="CA18" s="1181" t="s">
        <v>23</v>
      </c>
      <c r="CB18" s="1181" t="s">
        <v>643</v>
      </c>
      <c r="CC18" s="1181" t="s">
        <v>643</v>
      </c>
      <c r="CD18" s="1181" t="s">
        <v>643</v>
      </c>
      <c r="CE18" s="1181" t="s">
        <v>643</v>
      </c>
      <c r="CF18" s="1181" t="s">
        <v>643</v>
      </c>
      <c r="CG18" s="1181" t="s">
        <v>653</v>
      </c>
      <c r="CH18" s="1181" t="s">
        <v>654</v>
      </c>
      <c r="CI18" s="1181" t="s">
        <v>580</v>
      </c>
      <c r="CJ18" s="1181" t="s">
        <v>580</v>
      </c>
      <c r="CK18" s="1181" t="s">
        <v>383</v>
      </c>
      <c r="CL18" s="1181" t="s">
        <v>383</v>
      </c>
      <c r="CM18" s="1181" t="s">
        <v>383</v>
      </c>
      <c r="CN18" s="1181" t="s">
        <v>828</v>
      </c>
      <c r="CO18" s="1181" t="s">
        <v>829</v>
      </c>
      <c r="CP18" s="1181" t="s">
        <v>2335</v>
      </c>
      <c r="CQ18" s="1181" t="s">
        <v>2336</v>
      </c>
      <c r="CR18" s="1181" t="s">
        <v>2335</v>
      </c>
      <c r="CS18" s="1181" t="s">
        <v>2336</v>
      </c>
      <c r="CT18" s="1181" t="s">
        <v>2345</v>
      </c>
      <c r="CU18" s="1181" t="s">
        <v>1591</v>
      </c>
      <c r="CV18" s="1181" t="s">
        <v>1591</v>
      </c>
      <c r="CW18" s="1181" t="s">
        <v>352</v>
      </c>
      <c r="CX18" s="1181" t="s">
        <v>352</v>
      </c>
      <c r="CY18" s="1181" t="s">
        <v>1660</v>
      </c>
      <c r="CZ18" s="1181" t="s">
        <v>1660</v>
      </c>
      <c r="DA18" s="1181" t="s">
        <v>2322</v>
      </c>
      <c r="DB18" s="1181" t="s">
        <v>2323</v>
      </c>
      <c r="DC18" s="1181" t="s">
        <v>2324</v>
      </c>
      <c r="DD18" s="1181" t="s">
        <v>2325</v>
      </c>
      <c r="DE18" s="1181" t="s">
        <v>2326</v>
      </c>
      <c r="DF18" s="1181" t="s">
        <v>2326</v>
      </c>
      <c r="DG18" s="1181" t="s">
        <v>2326</v>
      </c>
      <c r="DH18" s="1181" t="s">
        <v>2326</v>
      </c>
      <c r="DI18" s="1181" t="s">
        <v>2327</v>
      </c>
      <c r="DJ18" s="1181" t="s">
        <v>2327</v>
      </c>
      <c r="DK18" s="1181" t="s">
        <v>2327</v>
      </c>
      <c r="DL18" s="1181" t="s">
        <v>2327</v>
      </c>
      <c r="DM18" s="1181" t="s">
        <v>2327</v>
      </c>
      <c r="DN18" s="1181" t="s">
        <v>594</v>
      </c>
      <c r="DO18" s="1181" t="s">
        <v>594</v>
      </c>
      <c r="DP18" s="1181" t="s">
        <v>594</v>
      </c>
      <c r="DQ18" s="1181" t="s">
        <v>594</v>
      </c>
      <c r="DR18" s="1181" t="s">
        <v>594</v>
      </c>
      <c r="DS18" s="1181" t="s">
        <v>594</v>
      </c>
      <c r="DT18" s="1181" t="s">
        <v>594</v>
      </c>
      <c r="DU18" s="1181" t="s">
        <v>594</v>
      </c>
      <c r="DV18" s="1181" t="s">
        <v>554</v>
      </c>
      <c r="DW18" s="1181" t="s">
        <v>2690</v>
      </c>
      <c r="DX18" s="1181" t="s">
        <v>2691</v>
      </c>
      <c r="DY18" s="1181" t="s">
        <v>2692</v>
      </c>
      <c r="DZ18" s="1181" t="s">
        <v>2693</v>
      </c>
      <c r="EA18" s="1181" t="s">
        <v>2694</v>
      </c>
      <c r="EB18" s="1181" t="s">
        <v>2695</v>
      </c>
      <c r="EC18" s="1181" t="s">
        <v>2696</v>
      </c>
      <c r="ED18" s="1181" t="s">
        <v>2697</v>
      </c>
      <c r="EE18" s="1181" t="s">
        <v>2379</v>
      </c>
      <c r="EF18" s="1181" t="s">
        <v>2380</v>
      </c>
      <c r="EG18" s="1181" t="s">
        <v>2381</v>
      </c>
      <c r="EH18" s="1181" t="s">
        <v>2382</v>
      </c>
      <c r="EI18" s="1181" t="s">
        <v>2686</v>
      </c>
      <c r="EJ18" s="1181" t="s">
        <v>2392</v>
      </c>
      <c r="EK18" s="1181" t="s">
        <v>2392</v>
      </c>
      <c r="EL18" s="1181" t="s">
        <v>2393</v>
      </c>
      <c r="EM18" s="1181" t="s">
        <v>2393</v>
      </c>
      <c r="EN18" s="1181" t="s">
        <v>2392</v>
      </c>
      <c r="EO18" s="1181" t="s">
        <v>2392</v>
      </c>
      <c r="EP18" s="1181" t="s">
        <v>2393</v>
      </c>
      <c r="EQ18" s="1181" t="s">
        <v>2393</v>
      </c>
      <c r="ER18" s="1181" t="s">
        <v>2392</v>
      </c>
      <c r="ES18" s="1181" t="s">
        <v>2393</v>
      </c>
      <c r="ET18" s="1181" t="s">
        <v>2394</v>
      </c>
      <c r="EU18" s="1181" t="s">
        <v>2394</v>
      </c>
      <c r="EV18" s="1181" t="s">
        <v>2394</v>
      </c>
      <c r="EW18" s="1181" t="s">
        <v>2394</v>
      </c>
      <c r="EX18" s="1181" t="s">
        <v>2394</v>
      </c>
      <c r="EY18" s="1181" t="s">
        <v>2395</v>
      </c>
      <c r="EZ18" s="1181" t="s">
        <v>2396</v>
      </c>
      <c r="FA18" s="1181" t="s">
        <v>2396</v>
      </c>
      <c r="FB18" s="1181" t="s">
        <v>2396</v>
      </c>
      <c r="FC18" s="1181" t="s">
        <v>2396</v>
      </c>
      <c r="FD18" s="1181" t="s">
        <v>2396</v>
      </c>
      <c r="FE18" s="1181" t="s">
        <v>2397</v>
      </c>
      <c r="FF18" s="1181" t="s">
        <v>2412</v>
      </c>
      <c r="FG18" s="1181" t="s">
        <v>2412</v>
      </c>
      <c r="FH18" s="1181" t="s">
        <v>2412</v>
      </c>
      <c r="FI18" s="1181" t="s">
        <v>2412</v>
      </c>
      <c r="FJ18" s="1181" t="s">
        <v>2412</v>
      </c>
      <c r="FK18" s="1181" t="s">
        <v>2409</v>
      </c>
      <c r="FL18" s="1181" t="s">
        <v>2409</v>
      </c>
      <c r="FM18" s="1181" t="s">
        <v>2409</v>
      </c>
      <c r="FN18" s="1181" t="s">
        <v>2409</v>
      </c>
      <c r="FO18" s="1181" t="s">
        <v>2409</v>
      </c>
      <c r="FP18" s="1181" t="s">
        <v>2415</v>
      </c>
      <c r="FQ18" s="1181" t="s">
        <v>2415</v>
      </c>
      <c r="FR18" s="1181" t="s">
        <v>2415</v>
      </c>
      <c r="FS18" s="1181" t="s">
        <v>2415</v>
      </c>
      <c r="FT18" s="1181" t="s">
        <v>2415</v>
      </c>
      <c r="FU18" s="1181" t="s">
        <v>2410</v>
      </c>
      <c r="FV18" s="1181" t="s">
        <v>2410</v>
      </c>
      <c r="FW18" s="1181" t="s">
        <v>2410</v>
      </c>
      <c r="FX18" s="1181" t="s">
        <v>2410</v>
      </c>
      <c r="FY18" s="1181" t="s">
        <v>2410</v>
      </c>
      <c r="FZ18" s="1181" t="s">
        <v>2416</v>
      </c>
      <c r="GA18" s="1181" t="s">
        <v>2416</v>
      </c>
      <c r="GB18" s="1181" t="s">
        <v>2416</v>
      </c>
      <c r="GC18" s="1181" t="s">
        <v>2416</v>
      </c>
      <c r="GD18" s="1181" t="s">
        <v>2416</v>
      </c>
      <c r="GE18" s="1181" t="s">
        <v>2411</v>
      </c>
      <c r="GF18" s="1181" t="s">
        <v>2411</v>
      </c>
      <c r="GG18" s="1181" t="s">
        <v>2411</v>
      </c>
      <c r="GH18" s="1181" t="s">
        <v>2411</v>
      </c>
      <c r="GI18" s="1181" t="s">
        <v>2411</v>
      </c>
      <c r="GJ18" s="1181" t="s">
        <v>2671</v>
      </c>
      <c r="GK18" s="1181" t="s">
        <v>2672</v>
      </c>
      <c r="GL18" s="1181" t="s">
        <v>2671</v>
      </c>
      <c r="GM18" s="1181" t="s">
        <v>2672</v>
      </c>
      <c r="GN18" s="1181" t="s">
        <v>2673</v>
      </c>
      <c r="GO18" s="1181" t="s">
        <v>2674</v>
      </c>
      <c r="GP18" s="1181" t="s">
        <v>2675</v>
      </c>
      <c r="GQ18" s="1181" t="s">
        <v>2676</v>
      </c>
      <c r="GR18" s="1181" t="s">
        <v>2677</v>
      </c>
      <c r="GS18" s="1181" t="s">
        <v>2678</v>
      </c>
      <c r="GT18" s="1181" t="s">
        <v>2679</v>
      </c>
      <c r="GU18" s="1181" t="s">
        <v>2680</v>
      </c>
      <c r="GV18" s="1181" t="s">
        <v>2681</v>
      </c>
      <c r="GW18" s="1181" t="s">
        <v>2682</v>
      </c>
      <c r="GX18" s="1181" t="s">
        <v>2423</v>
      </c>
      <c r="GY18" s="1181" t="s">
        <v>2423</v>
      </c>
      <c r="GZ18" s="1181" t="s">
        <v>2424</v>
      </c>
      <c r="HA18" s="1181" t="s">
        <v>2424</v>
      </c>
      <c r="HB18" s="1181" t="s">
        <v>2425</v>
      </c>
      <c r="HC18" s="1181" t="s">
        <v>2425</v>
      </c>
      <c r="HD18" s="1181" t="s">
        <v>2426</v>
      </c>
      <c r="HE18" s="1181" t="s">
        <v>2405</v>
      </c>
      <c r="HF18" s="1181" t="s">
        <v>2405</v>
      </c>
      <c r="HG18" s="1181" t="s">
        <v>2406</v>
      </c>
      <c r="HH18" s="1181" t="s">
        <v>2407</v>
      </c>
      <c r="HI18" s="1181" t="s">
        <v>2407</v>
      </c>
      <c r="HJ18" s="1181" t="s">
        <v>2408</v>
      </c>
      <c r="HK18" s="1181" t="s">
        <v>1945</v>
      </c>
      <c r="HL18" s="1181" t="s">
        <v>1945</v>
      </c>
      <c r="HM18" s="1181" t="s">
        <v>1945</v>
      </c>
      <c r="HN18" s="1181" t="s">
        <v>1945</v>
      </c>
      <c r="HO18" s="1181" t="s">
        <v>1945</v>
      </c>
      <c r="HP18" s="1181" t="s">
        <v>1945</v>
      </c>
      <c r="HQ18" s="1181" t="s">
        <v>1945</v>
      </c>
      <c r="HR18" s="1181" t="s">
        <v>1945</v>
      </c>
      <c r="HS18" s="1181" t="s">
        <v>1945</v>
      </c>
      <c r="HT18" s="1181" t="s">
        <v>1945</v>
      </c>
      <c r="HU18" s="1181" t="s">
        <v>1945</v>
      </c>
      <c r="HV18" s="1181" t="s">
        <v>1945</v>
      </c>
      <c r="HW18" s="1181" t="s">
        <v>1945</v>
      </c>
      <c r="HX18" s="1181" t="s">
        <v>1945</v>
      </c>
      <c r="HY18" s="1181" t="s">
        <v>1945</v>
      </c>
      <c r="HZ18" s="1181" t="s">
        <v>1945</v>
      </c>
      <c r="IA18" s="1181" t="s">
        <v>1945</v>
      </c>
      <c r="IB18" s="1181" t="s">
        <v>1945</v>
      </c>
      <c r="IC18" s="1181" t="s">
        <v>1945</v>
      </c>
      <c r="ID18" s="1181" t="s">
        <v>1945</v>
      </c>
      <c r="IE18" s="1181" t="s">
        <v>1945</v>
      </c>
      <c r="IF18" s="1181" t="s">
        <v>1945</v>
      </c>
      <c r="IG18" s="1181" t="s">
        <v>1945</v>
      </c>
      <c r="IH18" s="1181" t="s">
        <v>1945</v>
      </c>
      <c r="II18" s="1181" t="s">
        <v>2663</v>
      </c>
      <c r="IJ18" s="1181" t="s">
        <v>2664</v>
      </c>
      <c r="IK18" s="1181" t="s">
        <v>2665</v>
      </c>
      <c r="IL18" s="1181" t="s">
        <v>2666</v>
      </c>
      <c r="IM18" s="1181" t="s">
        <v>1945</v>
      </c>
      <c r="IN18" s="1181" t="s">
        <v>1934</v>
      </c>
      <c r="IO18" s="1181" t="s">
        <v>1934</v>
      </c>
      <c r="IP18" s="1181" t="s">
        <v>1934</v>
      </c>
      <c r="IQ18" s="1181" t="s">
        <v>1934</v>
      </c>
      <c r="IR18" s="1181" t="s">
        <v>1934</v>
      </c>
      <c r="IS18" s="1181" t="s">
        <v>1934</v>
      </c>
      <c r="IT18" s="1181" t="s">
        <v>1934</v>
      </c>
      <c r="IU18" s="1181" t="s">
        <v>1934</v>
      </c>
      <c r="IV18" s="1181" t="s">
        <v>1934</v>
      </c>
      <c r="IW18" s="1181" t="s">
        <v>1934</v>
      </c>
      <c r="IX18" s="1181" t="s">
        <v>1946</v>
      </c>
      <c r="IY18" s="1181" t="s">
        <v>1947</v>
      </c>
      <c r="IZ18" s="1181" t="s">
        <v>1934</v>
      </c>
      <c r="JA18" s="1181" t="s">
        <v>1934</v>
      </c>
      <c r="JB18" s="1181" t="s">
        <v>1934</v>
      </c>
      <c r="JC18" s="1181" t="s">
        <v>1934</v>
      </c>
      <c r="JD18" s="1181" t="s">
        <v>1948</v>
      </c>
      <c r="JE18" s="1181" t="s">
        <v>1934</v>
      </c>
      <c r="JF18" s="1181" t="s">
        <v>1934</v>
      </c>
      <c r="JG18" s="1181" t="s">
        <v>1934</v>
      </c>
      <c r="JH18" s="1181" t="s">
        <v>1951</v>
      </c>
      <c r="JI18" s="1181" t="s">
        <v>1934</v>
      </c>
      <c r="JJ18" s="1181" t="s">
        <v>1934</v>
      </c>
      <c r="JK18" s="1181" t="s">
        <v>1950</v>
      </c>
      <c r="JL18" s="1181" t="s">
        <v>1949</v>
      </c>
      <c r="JM18" s="1181" t="s">
        <v>1934</v>
      </c>
      <c r="JN18" s="1181" t="s">
        <v>1934</v>
      </c>
      <c r="JO18" s="1181" t="s">
        <v>1946</v>
      </c>
      <c r="JP18" s="1181" t="s">
        <v>1934</v>
      </c>
      <c r="JQ18" s="1181" t="s">
        <v>1934</v>
      </c>
      <c r="JR18" s="1181" t="s">
        <v>1934</v>
      </c>
      <c r="JS18" s="1181" t="s">
        <v>1934</v>
      </c>
      <c r="JT18" s="1181" t="s">
        <v>1402</v>
      </c>
      <c r="JU18" s="1181" t="s">
        <v>1403</v>
      </c>
      <c r="JV18" s="1181" t="s">
        <v>1403</v>
      </c>
      <c r="JW18" s="1181" t="s">
        <v>1462</v>
      </c>
      <c r="JX18" s="1181" t="s">
        <v>1760</v>
      </c>
      <c r="JY18" s="1181" t="s">
        <v>1761</v>
      </c>
      <c r="JZ18" s="1181" t="s">
        <v>1773</v>
      </c>
      <c r="KA18" s="1181" t="s">
        <v>2523</v>
      </c>
      <c r="KB18" s="1181" t="s">
        <v>2518</v>
      </c>
      <c r="KC18" s="1181" t="s">
        <v>2519</v>
      </c>
      <c r="KD18" s="1181" t="s">
        <v>2520</v>
      </c>
      <c r="KE18" s="1181" t="s">
        <v>2521</v>
      </c>
      <c r="KG18" s="1181" t="s">
        <v>652</v>
      </c>
      <c r="KH18" s="1181" t="s">
        <v>652</v>
      </c>
      <c r="KI18" s="1181" t="s">
        <v>652</v>
      </c>
      <c r="KJ18" s="1181" t="s">
        <v>652</v>
      </c>
      <c r="KK18" s="1181" t="s">
        <v>652</v>
      </c>
      <c r="KL18" s="1181" t="s">
        <v>652</v>
      </c>
      <c r="KM18" s="1181" t="s">
        <v>652</v>
      </c>
      <c r="KN18" s="1181" t="s">
        <v>652</v>
      </c>
      <c r="KO18" s="1181" t="s">
        <v>1012</v>
      </c>
      <c r="KP18" s="1181" t="s">
        <v>1012</v>
      </c>
      <c r="KQ18" s="1181" t="s">
        <v>1012</v>
      </c>
      <c r="KR18" s="1181" t="s">
        <v>1012</v>
      </c>
      <c r="KS18" s="1181" t="s">
        <v>826</v>
      </c>
      <c r="KT18" s="1181" t="s">
        <v>827</v>
      </c>
      <c r="KU18" s="1181" t="s">
        <v>2424</v>
      </c>
      <c r="KV18" s="1181" t="s">
        <v>2424</v>
      </c>
      <c r="KW18" s="1181" t="s">
        <v>1945</v>
      </c>
      <c r="KX18" s="1181" t="s">
        <v>1945</v>
      </c>
    </row>
    <row r="19" spans="1:310" ht="21.75" customHeight="1" outlineLevel="1">
      <c r="A19" s="1042"/>
      <c r="B19" s="1050">
        <v>494</v>
      </c>
      <c r="C19" s="1161" t="s">
        <v>494</v>
      </c>
      <c r="D19" s="1181">
        <v>0</v>
      </c>
      <c r="E19" s="1181">
        <v>0</v>
      </c>
      <c r="F19" s="1181">
        <v>0</v>
      </c>
      <c r="G19" s="1181">
        <v>0</v>
      </c>
      <c r="H19" s="1181">
        <v>0</v>
      </c>
      <c r="I19" s="1181">
        <v>0</v>
      </c>
      <c r="J19" s="1181">
        <v>0</v>
      </c>
      <c r="K19" s="1181">
        <v>0</v>
      </c>
      <c r="L19" s="1181">
        <v>0</v>
      </c>
      <c r="M19" s="1181">
        <v>0</v>
      </c>
      <c r="N19" s="1181">
        <v>0</v>
      </c>
      <c r="O19" s="1181">
        <v>0</v>
      </c>
      <c r="P19" s="1181">
        <v>0</v>
      </c>
      <c r="Q19" s="1181">
        <v>0</v>
      </c>
      <c r="R19" s="1181">
        <v>0</v>
      </c>
      <c r="S19" s="1181">
        <v>0</v>
      </c>
      <c r="T19" s="1181">
        <v>0</v>
      </c>
      <c r="U19" s="1181">
        <v>0</v>
      </c>
      <c r="V19" s="1181">
        <v>0</v>
      </c>
      <c r="W19" s="1181">
        <v>0</v>
      </c>
      <c r="X19" s="1181">
        <v>0</v>
      </c>
      <c r="Y19" s="1181">
        <v>0</v>
      </c>
      <c r="Z19" s="1181">
        <v>0</v>
      </c>
      <c r="AA19" s="1181">
        <v>0</v>
      </c>
      <c r="AB19" s="1181">
        <v>0</v>
      </c>
      <c r="AC19" s="1181">
        <v>0</v>
      </c>
      <c r="AD19" s="1181">
        <v>0</v>
      </c>
      <c r="AE19" s="1181">
        <v>0</v>
      </c>
      <c r="AF19" s="1181">
        <v>0</v>
      </c>
      <c r="AG19" s="1181">
        <v>0</v>
      </c>
      <c r="AH19" s="1181">
        <v>0</v>
      </c>
      <c r="AI19" s="1181">
        <v>0</v>
      </c>
      <c r="AJ19" s="1181">
        <v>0</v>
      </c>
      <c r="AK19" s="1181">
        <v>0</v>
      </c>
      <c r="AL19" s="1181">
        <v>0</v>
      </c>
      <c r="AM19" s="1181">
        <v>0</v>
      </c>
      <c r="AN19" s="1181">
        <v>0</v>
      </c>
      <c r="AO19" s="1181">
        <v>0</v>
      </c>
      <c r="AP19" s="1181">
        <v>0</v>
      </c>
      <c r="AQ19" s="1181">
        <v>0</v>
      </c>
      <c r="AR19" s="1181">
        <v>0</v>
      </c>
      <c r="AS19" s="1181">
        <v>0</v>
      </c>
      <c r="AT19" s="1181">
        <v>1</v>
      </c>
      <c r="AU19" s="1181">
        <v>1</v>
      </c>
      <c r="AV19" s="1181">
        <v>1</v>
      </c>
      <c r="AW19" s="1181">
        <v>1</v>
      </c>
      <c r="AX19" s="1181">
        <v>1</v>
      </c>
      <c r="AY19" s="1181">
        <v>1</v>
      </c>
      <c r="AZ19" s="1181">
        <v>1</v>
      </c>
      <c r="BA19" s="1181">
        <v>1</v>
      </c>
      <c r="BB19" s="1181">
        <v>1</v>
      </c>
      <c r="BC19" s="1181">
        <v>1</v>
      </c>
      <c r="BD19" s="1181">
        <v>1</v>
      </c>
      <c r="BE19" s="1181">
        <v>1</v>
      </c>
      <c r="BF19" s="1181">
        <v>1</v>
      </c>
      <c r="BG19" s="1181">
        <v>1</v>
      </c>
      <c r="BH19" s="1181">
        <v>1</v>
      </c>
      <c r="BI19" s="1181">
        <v>1</v>
      </c>
      <c r="BJ19" s="1181">
        <v>1</v>
      </c>
      <c r="BK19" s="1181">
        <v>1</v>
      </c>
      <c r="BL19" s="1181">
        <v>1</v>
      </c>
      <c r="BM19" s="1181">
        <v>1</v>
      </c>
      <c r="BN19" s="1181">
        <v>1</v>
      </c>
      <c r="BO19" s="1181">
        <v>1</v>
      </c>
      <c r="BP19" s="1181">
        <v>1</v>
      </c>
      <c r="BQ19" s="1181">
        <v>1</v>
      </c>
      <c r="BR19" s="1181">
        <v>1</v>
      </c>
      <c r="BS19" s="1181">
        <v>1</v>
      </c>
      <c r="BT19" s="1181">
        <v>1</v>
      </c>
      <c r="BU19" s="1181">
        <v>1</v>
      </c>
      <c r="BV19" s="1181">
        <v>1</v>
      </c>
      <c r="BW19" s="1181">
        <v>1</v>
      </c>
      <c r="BX19" s="1181">
        <v>1</v>
      </c>
      <c r="BY19" s="1181">
        <v>1</v>
      </c>
      <c r="BZ19" s="1181">
        <v>0</v>
      </c>
      <c r="CA19" s="1181">
        <v>0</v>
      </c>
      <c r="CB19" s="1181">
        <v>0</v>
      </c>
      <c r="CC19" s="1181">
        <v>0</v>
      </c>
      <c r="CD19" s="1181">
        <v>0</v>
      </c>
      <c r="CE19" s="1181">
        <v>0</v>
      </c>
      <c r="CF19" s="1181">
        <v>0</v>
      </c>
      <c r="CG19" s="1181">
        <v>1</v>
      </c>
      <c r="CH19" s="1181">
        <v>1</v>
      </c>
      <c r="CI19" s="1181">
        <v>1</v>
      </c>
      <c r="CJ19" s="1181">
        <v>1</v>
      </c>
      <c r="CK19" s="1181">
        <v>0</v>
      </c>
      <c r="CL19" s="1181">
        <v>0</v>
      </c>
      <c r="CM19" s="1181">
        <v>0</v>
      </c>
      <c r="CN19" s="1181">
        <v>1</v>
      </c>
      <c r="CO19" s="1181">
        <v>1</v>
      </c>
      <c r="CP19" s="1181">
        <v>1</v>
      </c>
      <c r="CQ19" s="1181">
        <v>1</v>
      </c>
      <c r="CR19" s="1181">
        <v>1</v>
      </c>
      <c r="CS19" s="1181">
        <v>1</v>
      </c>
      <c r="CT19" s="1181">
        <v>1</v>
      </c>
      <c r="CU19" s="1181">
        <v>1</v>
      </c>
      <c r="CV19" s="1181">
        <v>1</v>
      </c>
      <c r="CW19" s="1181">
        <v>1</v>
      </c>
      <c r="CX19" s="1181">
        <v>1</v>
      </c>
      <c r="CY19" s="1181">
        <v>1</v>
      </c>
      <c r="CZ19" s="1181">
        <v>1</v>
      </c>
      <c r="DA19" s="1181">
        <v>1</v>
      </c>
      <c r="DB19" s="1181">
        <v>1</v>
      </c>
      <c r="DC19" s="1181">
        <v>1</v>
      </c>
      <c r="DD19" s="1181">
        <v>1</v>
      </c>
      <c r="DE19" s="1181">
        <v>1</v>
      </c>
      <c r="DF19" s="1181">
        <v>1</v>
      </c>
      <c r="DG19" s="1181">
        <v>1</v>
      </c>
      <c r="DH19" s="1181">
        <v>1</v>
      </c>
      <c r="DI19" s="1181">
        <v>1</v>
      </c>
      <c r="DJ19" s="1181">
        <v>1</v>
      </c>
      <c r="DK19" s="1181">
        <v>1</v>
      </c>
      <c r="DL19" s="1181">
        <v>1</v>
      </c>
      <c r="DM19" s="1181">
        <v>1</v>
      </c>
      <c r="DN19" s="1181">
        <v>1</v>
      </c>
      <c r="DO19" s="1181">
        <v>1</v>
      </c>
      <c r="DP19" s="1181">
        <v>1</v>
      </c>
      <c r="DQ19" s="1181">
        <v>1</v>
      </c>
      <c r="DR19" s="1181">
        <v>1</v>
      </c>
      <c r="DS19" s="1181">
        <v>1</v>
      </c>
      <c r="DT19" s="1181">
        <v>1</v>
      </c>
      <c r="DU19" s="1181">
        <v>1</v>
      </c>
      <c r="DV19" s="1181">
        <v>1</v>
      </c>
      <c r="DW19" s="1181">
        <v>1</v>
      </c>
      <c r="DX19" s="1181">
        <v>1</v>
      </c>
      <c r="DY19" s="1181">
        <v>1</v>
      </c>
      <c r="DZ19" s="1181">
        <v>1</v>
      </c>
      <c r="EA19" s="1181">
        <v>1</v>
      </c>
      <c r="EB19" s="1181">
        <v>1</v>
      </c>
      <c r="EC19" s="1181">
        <v>1</v>
      </c>
      <c r="ED19" s="1181">
        <v>1</v>
      </c>
      <c r="EE19" s="1181">
        <v>1</v>
      </c>
      <c r="EF19" s="1181">
        <v>1</v>
      </c>
      <c r="EG19" s="1181">
        <v>1</v>
      </c>
      <c r="EH19" s="1181">
        <v>1</v>
      </c>
      <c r="EI19" s="1181">
        <v>1</v>
      </c>
      <c r="EJ19" s="1181">
        <v>1</v>
      </c>
      <c r="EK19" s="1181">
        <v>1</v>
      </c>
      <c r="EL19" s="1181">
        <v>1</v>
      </c>
      <c r="EM19" s="1181">
        <v>1</v>
      </c>
      <c r="EN19" s="1181">
        <v>1</v>
      </c>
      <c r="EO19" s="1181">
        <v>1</v>
      </c>
      <c r="EP19" s="1181">
        <v>1</v>
      </c>
      <c r="EQ19" s="1181">
        <v>1</v>
      </c>
      <c r="ER19" s="1181">
        <v>1</v>
      </c>
      <c r="ES19" s="1181">
        <v>1</v>
      </c>
      <c r="ET19" s="1181">
        <v>1</v>
      </c>
      <c r="EU19" s="1181">
        <v>1</v>
      </c>
      <c r="EV19" s="1181">
        <v>1</v>
      </c>
      <c r="EW19" s="1181">
        <v>1</v>
      </c>
      <c r="EX19" s="1181">
        <v>1</v>
      </c>
      <c r="EY19" s="1181">
        <v>1</v>
      </c>
      <c r="EZ19" s="1181">
        <v>1</v>
      </c>
      <c r="FA19" s="1181">
        <v>1</v>
      </c>
      <c r="FB19" s="1181">
        <v>1</v>
      </c>
      <c r="FC19" s="1181">
        <v>1</v>
      </c>
      <c r="FD19" s="1181">
        <v>1</v>
      </c>
      <c r="FE19" s="1181">
        <v>1</v>
      </c>
      <c r="FF19" s="1181">
        <v>1</v>
      </c>
      <c r="FG19" s="1181">
        <v>1</v>
      </c>
      <c r="FH19" s="1181">
        <v>1</v>
      </c>
      <c r="FI19" s="1181">
        <v>1</v>
      </c>
      <c r="FJ19" s="1181">
        <v>1</v>
      </c>
      <c r="FK19" s="1181">
        <v>1</v>
      </c>
      <c r="FL19" s="1181">
        <v>1</v>
      </c>
      <c r="FM19" s="1181">
        <v>1</v>
      </c>
      <c r="FN19" s="1181">
        <v>1</v>
      </c>
      <c r="FO19" s="1181">
        <v>1</v>
      </c>
      <c r="FP19" s="1181">
        <v>1</v>
      </c>
      <c r="FQ19" s="1181">
        <v>1</v>
      </c>
      <c r="FR19" s="1181">
        <v>1</v>
      </c>
      <c r="FS19" s="1181">
        <v>1</v>
      </c>
      <c r="FT19" s="1181">
        <v>1</v>
      </c>
      <c r="FU19" s="1181">
        <v>1</v>
      </c>
      <c r="FV19" s="1181">
        <v>1</v>
      </c>
      <c r="FW19" s="1181">
        <v>1</v>
      </c>
      <c r="FX19" s="1181">
        <v>1</v>
      </c>
      <c r="FY19" s="1181">
        <v>1</v>
      </c>
      <c r="FZ19" s="1181">
        <v>1</v>
      </c>
      <c r="GA19" s="1181">
        <v>1</v>
      </c>
      <c r="GB19" s="1181">
        <v>1</v>
      </c>
      <c r="GC19" s="1181">
        <v>1</v>
      </c>
      <c r="GD19" s="1181">
        <v>1</v>
      </c>
      <c r="GE19" s="1181">
        <v>1</v>
      </c>
      <c r="GF19" s="1181">
        <v>1</v>
      </c>
      <c r="GG19" s="1181">
        <v>1</v>
      </c>
      <c r="GH19" s="1181">
        <v>1</v>
      </c>
      <c r="GI19" s="1181">
        <v>1</v>
      </c>
      <c r="GJ19" s="1181">
        <v>1</v>
      </c>
      <c r="GK19" s="1181">
        <v>1</v>
      </c>
      <c r="GL19" s="1181">
        <v>1</v>
      </c>
      <c r="GM19" s="1181">
        <v>1</v>
      </c>
      <c r="GN19" s="1181">
        <v>1</v>
      </c>
      <c r="GO19" s="1181">
        <v>1</v>
      </c>
      <c r="GP19" s="1181">
        <v>1</v>
      </c>
      <c r="GQ19" s="1181">
        <v>1</v>
      </c>
      <c r="GR19" s="1181">
        <v>1</v>
      </c>
      <c r="GS19" s="1181">
        <v>1</v>
      </c>
      <c r="GT19" s="1181">
        <v>1</v>
      </c>
      <c r="GU19" s="1181">
        <v>1</v>
      </c>
      <c r="GV19" s="1181">
        <v>1</v>
      </c>
      <c r="GW19" s="1181">
        <v>1</v>
      </c>
      <c r="GX19" s="1181">
        <v>1</v>
      </c>
      <c r="GY19" s="1181">
        <v>1</v>
      </c>
      <c r="GZ19" s="1181">
        <v>1</v>
      </c>
      <c r="HA19" s="1181">
        <v>1</v>
      </c>
      <c r="HB19" s="1181">
        <v>1</v>
      </c>
      <c r="HC19" s="1181">
        <v>1</v>
      </c>
      <c r="HD19" s="1181">
        <v>1</v>
      </c>
      <c r="HE19" s="1181">
        <v>1</v>
      </c>
      <c r="HF19" s="1181">
        <v>1</v>
      </c>
      <c r="HG19" s="1181">
        <v>1</v>
      </c>
      <c r="HH19" s="1181">
        <v>1</v>
      </c>
      <c r="HI19" s="1181">
        <v>1</v>
      </c>
      <c r="HJ19" s="1181">
        <v>1</v>
      </c>
      <c r="HK19" s="1181">
        <v>0</v>
      </c>
      <c r="HL19" s="1181">
        <v>0</v>
      </c>
      <c r="HM19" s="1181">
        <v>0</v>
      </c>
      <c r="HN19" s="1181">
        <v>0</v>
      </c>
      <c r="HO19" s="1181">
        <v>0</v>
      </c>
      <c r="HP19" s="1181">
        <v>0</v>
      </c>
      <c r="HQ19" s="1181">
        <v>0</v>
      </c>
      <c r="HR19" s="1181">
        <v>0</v>
      </c>
      <c r="HS19" s="1181">
        <v>0</v>
      </c>
      <c r="HT19" s="1181">
        <v>0</v>
      </c>
      <c r="HU19" s="1181">
        <v>0</v>
      </c>
      <c r="HV19" s="1181">
        <v>0</v>
      </c>
      <c r="HW19" s="1181">
        <v>0</v>
      </c>
      <c r="HX19" s="1181">
        <v>0</v>
      </c>
      <c r="HY19" s="1181">
        <v>1</v>
      </c>
      <c r="HZ19" s="1181">
        <v>1</v>
      </c>
      <c r="IA19" s="1181">
        <v>1</v>
      </c>
      <c r="IB19" s="1181">
        <v>1</v>
      </c>
      <c r="IC19" s="1181">
        <v>1</v>
      </c>
      <c r="ID19" s="1181">
        <v>1</v>
      </c>
      <c r="IE19" s="1181">
        <v>1</v>
      </c>
      <c r="IF19" s="1181">
        <v>1</v>
      </c>
      <c r="IG19" s="1181">
        <v>1</v>
      </c>
      <c r="IH19" s="1181">
        <v>1</v>
      </c>
      <c r="II19" s="1181">
        <v>1</v>
      </c>
      <c r="IJ19" s="1181">
        <v>1</v>
      </c>
      <c r="IK19" s="1181">
        <v>1</v>
      </c>
      <c r="IL19" s="1181">
        <v>1</v>
      </c>
      <c r="IM19" s="1181">
        <v>0</v>
      </c>
      <c r="IN19" s="1181">
        <v>0</v>
      </c>
      <c r="IO19" s="1181">
        <v>0</v>
      </c>
      <c r="IP19" s="1181">
        <v>0</v>
      </c>
      <c r="IQ19" s="1181">
        <v>0</v>
      </c>
      <c r="IR19" s="1181">
        <v>0</v>
      </c>
      <c r="IS19" s="1181">
        <v>0</v>
      </c>
      <c r="IT19" s="1181">
        <v>0</v>
      </c>
      <c r="IU19" s="1181">
        <v>0</v>
      </c>
      <c r="IV19" s="1181">
        <v>0</v>
      </c>
      <c r="IW19" s="1181">
        <v>0</v>
      </c>
      <c r="IX19" s="1181">
        <v>0</v>
      </c>
      <c r="IY19" s="1181">
        <v>0</v>
      </c>
      <c r="IZ19" s="1181">
        <v>0</v>
      </c>
      <c r="JA19" s="1181">
        <v>0</v>
      </c>
      <c r="JB19" s="1181">
        <v>0</v>
      </c>
      <c r="JC19" s="1181">
        <v>0</v>
      </c>
      <c r="JD19" s="1181">
        <v>0</v>
      </c>
      <c r="JE19" s="1181">
        <v>0</v>
      </c>
      <c r="JF19" s="1181">
        <v>0</v>
      </c>
      <c r="JG19" s="1181">
        <v>0</v>
      </c>
      <c r="JH19" s="1181">
        <v>0</v>
      </c>
      <c r="JI19" s="1181">
        <v>0</v>
      </c>
      <c r="JJ19" s="1181">
        <v>0</v>
      </c>
      <c r="JK19" s="1181">
        <v>0</v>
      </c>
      <c r="JL19" s="1181">
        <v>0</v>
      </c>
      <c r="JM19" s="1181">
        <v>0</v>
      </c>
      <c r="JN19" s="1181">
        <v>0</v>
      </c>
      <c r="JO19" s="1181">
        <v>0</v>
      </c>
      <c r="JP19" s="1181">
        <v>0</v>
      </c>
      <c r="JQ19" s="1181">
        <v>0</v>
      </c>
      <c r="JR19" s="1181">
        <v>0</v>
      </c>
      <c r="JS19" s="1181">
        <v>0</v>
      </c>
      <c r="JT19" s="1181">
        <v>0</v>
      </c>
      <c r="JU19" s="1181">
        <v>0</v>
      </c>
      <c r="JV19" s="1181">
        <v>0</v>
      </c>
      <c r="JW19" s="1181">
        <v>0</v>
      </c>
      <c r="JX19" s="1181">
        <v>0</v>
      </c>
      <c r="JY19" s="1181">
        <v>0</v>
      </c>
      <c r="JZ19" s="1181">
        <v>0</v>
      </c>
      <c r="KA19" s="1181">
        <v>1</v>
      </c>
      <c r="KB19" s="1181">
        <v>1</v>
      </c>
      <c r="KC19" s="1181">
        <v>1</v>
      </c>
      <c r="KD19" s="1181">
        <v>1</v>
      </c>
      <c r="KE19" s="1181">
        <v>1</v>
      </c>
      <c r="KG19" s="1181">
        <v>0</v>
      </c>
      <c r="KH19" s="1181">
        <v>0</v>
      </c>
      <c r="KI19" s="1181">
        <v>0</v>
      </c>
      <c r="KJ19" s="1181">
        <v>0</v>
      </c>
      <c r="KK19" s="1181">
        <v>0</v>
      </c>
      <c r="KL19" s="1181">
        <v>0</v>
      </c>
      <c r="KM19" s="1181">
        <v>0</v>
      </c>
      <c r="KN19" s="1181">
        <v>0</v>
      </c>
      <c r="KO19" s="1181">
        <v>0</v>
      </c>
      <c r="KP19" s="1181">
        <v>0</v>
      </c>
      <c r="KQ19" s="1181">
        <v>0</v>
      </c>
      <c r="KR19" s="1181">
        <v>0</v>
      </c>
      <c r="KS19" s="1181">
        <v>1</v>
      </c>
      <c r="KT19" s="1181">
        <v>1</v>
      </c>
      <c r="KU19" s="1181">
        <v>1</v>
      </c>
      <c r="KV19" s="1181">
        <v>1</v>
      </c>
      <c r="KW19" s="1181">
        <v>0</v>
      </c>
      <c r="KX19" s="1181">
        <v>0</v>
      </c>
    </row>
    <row r="20" spans="1:310">
      <c r="A20" s="1042"/>
      <c r="B20" s="1050">
        <v>495</v>
      </c>
      <c r="C20" s="1161" t="s">
        <v>462</v>
      </c>
      <c r="D20" s="1181" t="s">
        <v>3843</v>
      </c>
      <c r="E20" s="1181" t="s">
        <v>3843</v>
      </c>
      <c r="F20" s="1181" t="s">
        <v>3843</v>
      </c>
      <c r="G20" s="1181" t="s">
        <v>3843</v>
      </c>
      <c r="H20" s="1181" t="s">
        <v>3843</v>
      </c>
      <c r="I20" s="1181" t="s">
        <v>3843</v>
      </c>
      <c r="J20" s="1181" t="s">
        <v>3843</v>
      </c>
      <c r="K20" s="1181" t="s">
        <v>3843</v>
      </c>
      <c r="L20" s="1181" t="s">
        <v>3843</v>
      </c>
      <c r="M20" s="1181" t="s">
        <v>3843</v>
      </c>
      <c r="N20" s="1181" t="s">
        <v>3843</v>
      </c>
      <c r="O20" s="1181" t="s">
        <v>3843</v>
      </c>
      <c r="P20" s="1181" t="s">
        <v>3844</v>
      </c>
      <c r="Q20" s="1181" t="s">
        <v>3844</v>
      </c>
      <c r="R20" s="1181" t="s">
        <v>3844</v>
      </c>
      <c r="S20" s="1181" t="s">
        <v>3844</v>
      </c>
      <c r="T20" s="1181" t="s">
        <v>3843</v>
      </c>
      <c r="U20" s="1181" t="s">
        <v>3843</v>
      </c>
      <c r="V20" s="1181" t="s">
        <v>3843</v>
      </c>
      <c r="W20" s="1181" t="s">
        <v>3843</v>
      </c>
      <c r="X20" s="1181" t="s">
        <v>3844</v>
      </c>
      <c r="Y20" s="1181" t="s">
        <v>3844</v>
      </c>
      <c r="Z20" s="1181" t="s">
        <v>3844</v>
      </c>
      <c r="AA20" s="1181" t="s">
        <v>3844</v>
      </c>
      <c r="AB20" s="1181" t="s">
        <v>3844</v>
      </c>
      <c r="AC20" s="1181" t="s">
        <v>3844</v>
      </c>
      <c r="AD20" s="1181" t="s">
        <v>3844</v>
      </c>
      <c r="AE20" s="1181" t="s">
        <v>3844</v>
      </c>
      <c r="AF20" s="1181" t="s">
        <v>3844</v>
      </c>
      <c r="AG20" s="1181" t="s">
        <v>3844</v>
      </c>
      <c r="AH20" s="1181" t="s">
        <v>3844</v>
      </c>
      <c r="AI20" s="1181" t="s">
        <v>3844</v>
      </c>
      <c r="AJ20" s="1181" t="s">
        <v>3844</v>
      </c>
      <c r="AK20" s="1181" t="s">
        <v>3844</v>
      </c>
      <c r="AL20" s="1181" t="s">
        <v>3844</v>
      </c>
      <c r="AM20" s="1181" t="s">
        <v>3844</v>
      </c>
      <c r="AN20" s="1181" t="s">
        <v>3844</v>
      </c>
      <c r="AO20" s="1181" t="s">
        <v>3844</v>
      </c>
      <c r="AP20" s="1181" t="s">
        <v>3844</v>
      </c>
      <c r="AQ20" s="1181" t="s">
        <v>3844</v>
      </c>
      <c r="AR20" s="1181" t="s">
        <v>3844</v>
      </c>
      <c r="AS20" s="1181" t="s">
        <v>3844</v>
      </c>
      <c r="AT20" s="1181" t="s">
        <v>3844</v>
      </c>
      <c r="AU20" s="1181" t="s">
        <v>3844</v>
      </c>
      <c r="AV20" s="1181" t="s">
        <v>3844</v>
      </c>
      <c r="AW20" s="1181" t="s">
        <v>3844</v>
      </c>
      <c r="AX20" s="1181" t="s">
        <v>3844</v>
      </c>
      <c r="AY20" s="1181" t="s">
        <v>3844</v>
      </c>
      <c r="AZ20" s="1181" t="s">
        <v>3844</v>
      </c>
      <c r="BA20" s="1181" t="s">
        <v>3844</v>
      </c>
      <c r="BB20" s="1181" t="s">
        <v>3844</v>
      </c>
      <c r="BC20" s="1181" t="s">
        <v>3844</v>
      </c>
      <c r="BD20" s="1181" t="s">
        <v>3844</v>
      </c>
      <c r="BE20" s="1181" t="s">
        <v>3844</v>
      </c>
      <c r="BF20" s="1181" t="s">
        <v>3844</v>
      </c>
      <c r="BG20" s="1181" t="s">
        <v>3844</v>
      </c>
      <c r="BH20" s="1181" t="s">
        <v>3844</v>
      </c>
      <c r="BI20" s="1181" t="s">
        <v>3844</v>
      </c>
      <c r="BJ20" s="1181" t="s">
        <v>3844</v>
      </c>
      <c r="BK20" s="1181" t="s">
        <v>3844</v>
      </c>
      <c r="BL20" s="1181" t="s">
        <v>3844</v>
      </c>
      <c r="BM20" s="1181" t="s">
        <v>3844</v>
      </c>
      <c r="BN20" s="1181" t="s">
        <v>3844</v>
      </c>
      <c r="BO20" s="1181" t="s">
        <v>3844</v>
      </c>
      <c r="BP20" s="1181" t="s">
        <v>3844</v>
      </c>
      <c r="BQ20" s="1181" t="s">
        <v>3844</v>
      </c>
      <c r="BR20" s="1181" t="s">
        <v>3844</v>
      </c>
      <c r="BS20" s="1181" t="s">
        <v>3844</v>
      </c>
      <c r="BT20" s="1181" t="s">
        <v>3844</v>
      </c>
      <c r="BU20" s="1181" t="s">
        <v>3844</v>
      </c>
      <c r="BV20" s="1181" t="s">
        <v>3844</v>
      </c>
      <c r="BW20" s="1181" t="s">
        <v>3844</v>
      </c>
      <c r="BX20" s="1181" t="s">
        <v>3844</v>
      </c>
      <c r="BY20" s="1181" t="s">
        <v>3844</v>
      </c>
      <c r="BZ20" s="1181" t="s">
        <v>8</v>
      </c>
      <c r="CA20" s="1181" t="s">
        <v>8</v>
      </c>
      <c r="CB20" s="1181" t="s">
        <v>8</v>
      </c>
      <c r="CC20" s="1181" t="s">
        <v>8</v>
      </c>
      <c r="CD20" s="1181" t="s">
        <v>8</v>
      </c>
      <c r="CE20" s="1181" t="s">
        <v>8</v>
      </c>
      <c r="CF20" s="1181" t="s">
        <v>8</v>
      </c>
      <c r="CG20" s="1181" t="s">
        <v>3844</v>
      </c>
      <c r="CH20" s="1181" t="s">
        <v>3844</v>
      </c>
      <c r="CI20" s="1181" t="s">
        <v>3844</v>
      </c>
      <c r="CJ20" s="1181" t="s">
        <v>3844</v>
      </c>
      <c r="CK20" s="1181" t="s">
        <v>3844</v>
      </c>
      <c r="CL20" s="1181" t="s">
        <v>3844</v>
      </c>
      <c r="CM20" s="1181" t="s">
        <v>3844</v>
      </c>
      <c r="CN20" s="1181" t="s">
        <v>3844</v>
      </c>
      <c r="CO20" s="1181" t="s">
        <v>3844</v>
      </c>
      <c r="CP20" s="1181" t="s">
        <v>3844</v>
      </c>
      <c r="CQ20" s="1181" t="s">
        <v>3844</v>
      </c>
      <c r="CR20" s="1181" t="s">
        <v>3844</v>
      </c>
      <c r="CS20" s="1181" t="s">
        <v>3844</v>
      </c>
      <c r="CT20" s="1181" t="s">
        <v>3844</v>
      </c>
      <c r="CU20" s="1181" t="s">
        <v>1404</v>
      </c>
      <c r="CV20" s="1181" t="s">
        <v>1404</v>
      </c>
      <c r="CW20" s="1181" t="s">
        <v>1404</v>
      </c>
      <c r="CX20" s="1181" t="s">
        <v>1404</v>
      </c>
      <c r="CY20" s="1181" t="s">
        <v>1404</v>
      </c>
      <c r="CZ20" s="1181" t="s">
        <v>1404</v>
      </c>
      <c r="DA20" s="1181" t="s">
        <v>3845</v>
      </c>
      <c r="DB20" s="1181" t="s">
        <v>3845</v>
      </c>
      <c r="DC20" s="1181" t="s">
        <v>3845</v>
      </c>
      <c r="DD20" s="1181" t="s">
        <v>3845</v>
      </c>
      <c r="DE20" s="1181" t="s">
        <v>3845</v>
      </c>
      <c r="DF20" s="1181" t="s">
        <v>3845</v>
      </c>
      <c r="DG20" s="1181" t="s">
        <v>3845</v>
      </c>
      <c r="DH20" s="1181" t="s">
        <v>3845</v>
      </c>
      <c r="DI20" s="1181" t="s">
        <v>3845</v>
      </c>
      <c r="DJ20" s="1181" t="s">
        <v>3845</v>
      </c>
      <c r="DK20" s="1181" t="s">
        <v>3845</v>
      </c>
      <c r="DL20" s="1181" t="s">
        <v>3845</v>
      </c>
      <c r="DM20" s="1181" t="s">
        <v>3845</v>
      </c>
      <c r="DN20" s="1181" t="s">
        <v>3844</v>
      </c>
      <c r="DO20" s="1181" t="s">
        <v>3844</v>
      </c>
      <c r="DP20" s="1181" t="s">
        <v>3844</v>
      </c>
      <c r="DQ20" s="1181" t="s">
        <v>3844</v>
      </c>
      <c r="DR20" s="1181" t="s">
        <v>3844</v>
      </c>
      <c r="DS20" s="1181" t="s">
        <v>3844</v>
      </c>
      <c r="DT20" s="1181" t="s">
        <v>3844</v>
      </c>
      <c r="DU20" s="1181" t="s">
        <v>3844</v>
      </c>
      <c r="DV20" s="1181" t="s">
        <v>3844</v>
      </c>
      <c r="DW20" s="1181" t="s">
        <v>2645</v>
      </c>
      <c r="DX20" s="1181" t="s">
        <v>2645</v>
      </c>
      <c r="DY20" s="1181" t="s">
        <v>2645</v>
      </c>
      <c r="DZ20" s="1181" t="s">
        <v>2645</v>
      </c>
      <c r="EA20" s="1181" t="s">
        <v>2645</v>
      </c>
      <c r="EB20" s="1181" t="s">
        <v>2645</v>
      </c>
      <c r="EC20" s="1181" t="s">
        <v>2645</v>
      </c>
      <c r="ED20" s="1181" t="s">
        <v>2645</v>
      </c>
      <c r="EE20" s="1181" t="s">
        <v>3844</v>
      </c>
      <c r="EF20" s="1181" t="s">
        <v>3844</v>
      </c>
      <c r="EG20" s="1181" t="s">
        <v>3844</v>
      </c>
      <c r="EH20" s="1181" t="s">
        <v>3844</v>
      </c>
      <c r="EI20" s="1181" t="s">
        <v>2645</v>
      </c>
      <c r="EJ20" s="1181" t="s">
        <v>3844</v>
      </c>
      <c r="EK20" s="1181" t="s">
        <v>3844</v>
      </c>
      <c r="EL20" s="1181" t="s">
        <v>3844</v>
      </c>
      <c r="EM20" s="1181" t="s">
        <v>3844</v>
      </c>
      <c r="EN20" s="1181" t="s">
        <v>3844</v>
      </c>
      <c r="EO20" s="1181" t="s">
        <v>3844</v>
      </c>
      <c r="EP20" s="1181" t="s">
        <v>3844</v>
      </c>
      <c r="EQ20" s="1181" t="s">
        <v>3844</v>
      </c>
      <c r="ER20" s="1181" t="s">
        <v>3844</v>
      </c>
      <c r="ES20" s="1181" t="s">
        <v>3844</v>
      </c>
      <c r="ET20" s="1181" t="s">
        <v>3844</v>
      </c>
      <c r="EU20" s="1181" t="s">
        <v>3844</v>
      </c>
      <c r="EV20" s="1181" t="s">
        <v>3844</v>
      </c>
      <c r="EW20" s="1181" t="s">
        <v>3844</v>
      </c>
      <c r="EX20" s="1181" t="s">
        <v>3844</v>
      </c>
      <c r="EY20" s="1181" t="s">
        <v>1404</v>
      </c>
      <c r="EZ20" s="1181" t="s">
        <v>3844</v>
      </c>
      <c r="FA20" s="1181" t="s">
        <v>3844</v>
      </c>
      <c r="FB20" s="1181" t="s">
        <v>3844</v>
      </c>
      <c r="FC20" s="1181" t="s">
        <v>3844</v>
      </c>
      <c r="FD20" s="1181" t="s">
        <v>3844</v>
      </c>
      <c r="FE20" s="1181" t="s">
        <v>1404</v>
      </c>
      <c r="FF20" s="1181" t="s">
        <v>3844</v>
      </c>
      <c r="FG20" s="1181" t="s">
        <v>3844</v>
      </c>
      <c r="FH20" s="1181" t="s">
        <v>3844</v>
      </c>
      <c r="FI20" s="1181" t="s">
        <v>3844</v>
      </c>
      <c r="FJ20" s="1181" t="s">
        <v>3844</v>
      </c>
      <c r="FK20" s="1181" t="s">
        <v>3844</v>
      </c>
      <c r="FL20" s="1181" t="s">
        <v>3844</v>
      </c>
      <c r="FM20" s="1181" t="s">
        <v>3844</v>
      </c>
      <c r="FN20" s="1181" t="s">
        <v>3844</v>
      </c>
      <c r="FO20" s="1181" t="s">
        <v>3844</v>
      </c>
      <c r="FP20" s="1181" t="s">
        <v>3844</v>
      </c>
      <c r="FQ20" s="1181" t="s">
        <v>3844</v>
      </c>
      <c r="FR20" s="1181" t="s">
        <v>3844</v>
      </c>
      <c r="FS20" s="1181" t="s">
        <v>3844</v>
      </c>
      <c r="FT20" s="1181" t="s">
        <v>3844</v>
      </c>
      <c r="FU20" s="1181" t="s">
        <v>3844</v>
      </c>
      <c r="FV20" s="1181" t="s">
        <v>3844</v>
      </c>
      <c r="FW20" s="1181" t="s">
        <v>3844</v>
      </c>
      <c r="FX20" s="1181" t="s">
        <v>3844</v>
      </c>
      <c r="FY20" s="1181" t="s">
        <v>3844</v>
      </c>
      <c r="FZ20" s="1181" t="s">
        <v>3844</v>
      </c>
      <c r="GA20" s="1181" t="s">
        <v>3844</v>
      </c>
      <c r="GB20" s="1181" t="s">
        <v>3844</v>
      </c>
      <c r="GC20" s="1181" t="s">
        <v>3844</v>
      </c>
      <c r="GD20" s="1181" t="s">
        <v>3844</v>
      </c>
      <c r="GE20" s="1181" t="s">
        <v>3844</v>
      </c>
      <c r="GF20" s="1181" t="s">
        <v>3844</v>
      </c>
      <c r="GG20" s="1181" t="s">
        <v>3844</v>
      </c>
      <c r="GH20" s="1181" t="s">
        <v>3844</v>
      </c>
      <c r="GI20" s="1181" t="s">
        <v>3844</v>
      </c>
      <c r="GJ20" s="1181" t="s">
        <v>2645</v>
      </c>
      <c r="GK20" s="1181" t="s">
        <v>2645</v>
      </c>
      <c r="GL20" s="1181" t="s">
        <v>2645</v>
      </c>
      <c r="GM20" s="1181" t="s">
        <v>2645</v>
      </c>
      <c r="GN20" s="1181" t="s">
        <v>2645</v>
      </c>
      <c r="GO20" s="1181" t="s">
        <v>2645</v>
      </c>
      <c r="GP20" s="1181" t="s">
        <v>2645</v>
      </c>
      <c r="GQ20" s="1181" t="s">
        <v>2645</v>
      </c>
      <c r="GR20" s="1181" t="s">
        <v>2645</v>
      </c>
      <c r="GS20" s="1181" t="s">
        <v>2645</v>
      </c>
      <c r="GT20" s="1181" t="s">
        <v>2645</v>
      </c>
      <c r="GU20" s="1181" t="s">
        <v>2645</v>
      </c>
      <c r="GV20" s="1181" t="s">
        <v>2645</v>
      </c>
      <c r="GW20" s="1181" t="s">
        <v>2645</v>
      </c>
      <c r="GX20" s="1181" t="s">
        <v>3844</v>
      </c>
      <c r="GY20" s="1181" t="s">
        <v>3844</v>
      </c>
      <c r="GZ20" s="1181" t="s">
        <v>3844</v>
      </c>
      <c r="HA20" s="1181" t="s">
        <v>3844</v>
      </c>
      <c r="HB20" s="1181" t="s">
        <v>1404</v>
      </c>
      <c r="HC20" s="1181" t="s">
        <v>1404</v>
      </c>
      <c r="HD20" s="1181" t="s">
        <v>1404</v>
      </c>
      <c r="HE20" s="1181" t="s">
        <v>1404</v>
      </c>
      <c r="HF20" s="1181" t="s">
        <v>1404</v>
      </c>
      <c r="HG20" s="1181" t="s">
        <v>1404</v>
      </c>
      <c r="HH20" s="1181" t="s">
        <v>1404</v>
      </c>
      <c r="HI20" s="1181" t="s">
        <v>1404</v>
      </c>
      <c r="HJ20" s="1181" t="s">
        <v>1404</v>
      </c>
      <c r="HK20" s="1181" t="s">
        <v>3844</v>
      </c>
      <c r="HL20" s="1181" t="s">
        <v>3844</v>
      </c>
      <c r="HM20" s="1181" t="s">
        <v>3844</v>
      </c>
      <c r="HN20" s="1181" t="s">
        <v>3844</v>
      </c>
      <c r="HO20" s="1181" t="s">
        <v>3844</v>
      </c>
      <c r="HP20" s="1181" t="s">
        <v>3844</v>
      </c>
      <c r="HQ20" s="1181" t="s">
        <v>3844</v>
      </c>
      <c r="HR20" s="1181" t="s">
        <v>3844</v>
      </c>
      <c r="HS20" s="1181" t="s">
        <v>3844</v>
      </c>
      <c r="HT20" s="1181" t="s">
        <v>3844</v>
      </c>
      <c r="HU20" s="1181" t="s">
        <v>3844</v>
      </c>
      <c r="HV20" s="1181" t="s">
        <v>3844</v>
      </c>
      <c r="HW20" s="1181" t="s">
        <v>3844</v>
      </c>
      <c r="HX20" s="1181" t="s">
        <v>3844</v>
      </c>
      <c r="HY20" s="1181" t="s">
        <v>2645</v>
      </c>
      <c r="HZ20" s="1181" t="s">
        <v>2645</v>
      </c>
      <c r="IA20" s="1181" t="s">
        <v>2645</v>
      </c>
      <c r="IB20" s="1181" t="s">
        <v>2645</v>
      </c>
      <c r="IC20" s="1181" t="s">
        <v>2645</v>
      </c>
      <c r="ID20" s="1181" t="s">
        <v>2645</v>
      </c>
      <c r="IE20" s="1181" t="s">
        <v>2645</v>
      </c>
      <c r="IF20" s="1181" t="s">
        <v>2645</v>
      </c>
      <c r="IG20" s="1181" t="s">
        <v>2645</v>
      </c>
      <c r="IH20" s="1181" t="s">
        <v>2645</v>
      </c>
      <c r="II20" s="1181" t="s">
        <v>2645</v>
      </c>
      <c r="IJ20" s="1181" t="s">
        <v>2645</v>
      </c>
      <c r="IK20" s="1181" t="s">
        <v>2645</v>
      </c>
      <c r="IL20" s="1181" t="s">
        <v>2645</v>
      </c>
      <c r="IM20" s="1181" t="s">
        <v>3844</v>
      </c>
      <c r="IN20" s="1181" t="s">
        <v>3844</v>
      </c>
      <c r="IO20" s="1181" t="s">
        <v>3844</v>
      </c>
      <c r="IP20" s="1181" t="s">
        <v>3844</v>
      </c>
      <c r="IQ20" s="1181" t="s">
        <v>3844</v>
      </c>
      <c r="IR20" s="1181" t="s">
        <v>3844</v>
      </c>
      <c r="IS20" s="1181" t="s">
        <v>3844</v>
      </c>
      <c r="IT20" s="1181" t="s">
        <v>3844</v>
      </c>
      <c r="IU20" s="1181" t="s">
        <v>3844</v>
      </c>
      <c r="IV20" s="1181" t="s">
        <v>3844</v>
      </c>
      <c r="IW20" s="1181" t="s">
        <v>3844</v>
      </c>
      <c r="IX20" s="1181" t="s">
        <v>3844</v>
      </c>
      <c r="IY20" s="1181" t="s">
        <v>3844</v>
      </c>
      <c r="IZ20" s="1181" t="s">
        <v>3844</v>
      </c>
      <c r="JA20" s="1181" t="s">
        <v>3844</v>
      </c>
      <c r="JB20" s="1181" t="s">
        <v>3844</v>
      </c>
      <c r="JC20" s="1181" t="s">
        <v>3844</v>
      </c>
      <c r="JD20" s="1181" t="s">
        <v>3844</v>
      </c>
      <c r="JE20" s="1181" t="s">
        <v>3844</v>
      </c>
      <c r="JF20" s="1181" t="s">
        <v>3844</v>
      </c>
      <c r="JG20" s="1181" t="s">
        <v>3844</v>
      </c>
      <c r="JH20" s="1181" t="s">
        <v>3844</v>
      </c>
      <c r="JI20" s="1181" t="s">
        <v>3844</v>
      </c>
      <c r="JJ20" s="1181" t="s">
        <v>3844</v>
      </c>
      <c r="JK20" s="1181" t="s">
        <v>3844</v>
      </c>
      <c r="JL20" s="1181" t="s">
        <v>3844</v>
      </c>
      <c r="JM20" s="1181" t="s">
        <v>3844</v>
      </c>
      <c r="JN20" s="1181" t="s">
        <v>3844</v>
      </c>
      <c r="JO20" s="1181" t="s">
        <v>3844</v>
      </c>
      <c r="JP20" s="1181" t="s">
        <v>3844</v>
      </c>
      <c r="JQ20" s="1181" t="s">
        <v>3844</v>
      </c>
      <c r="JR20" s="1181" t="s">
        <v>3844</v>
      </c>
      <c r="JS20" s="1181" t="s">
        <v>3844</v>
      </c>
      <c r="JT20" s="1181" t="s">
        <v>1072</v>
      </c>
      <c r="JU20" s="1181" t="s">
        <v>1072</v>
      </c>
      <c r="JV20" s="1181" t="s">
        <v>1404</v>
      </c>
      <c r="JW20" s="1181" t="s">
        <v>1404</v>
      </c>
      <c r="JX20" s="1181" t="s">
        <v>8</v>
      </c>
      <c r="JY20" s="1181" t="s">
        <v>3845</v>
      </c>
      <c r="JZ20" s="1181" t="s">
        <v>8</v>
      </c>
      <c r="KA20" s="1181" t="s">
        <v>3844</v>
      </c>
      <c r="KB20" s="1181" t="s">
        <v>8</v>
      </c>
      <c r="KC20" s="1181" t="s">
        <v>8</v>
      </c>
      <c r="KD20" s="1181" t="s">
        <v>8</v>
      </c>
      <c r="KE20" s="1181" t="s">
        <v>8</v>
      </c>
      <c r="KG20" s="1181" t="s">
        <v>3843</v>
      </c>
      <c r="KH20" s="1181" t="s">
        <v>3843</v>
      </c>
      <c r="KI20" s="1181" t="s">
        <v>3843</v>
      </c>
      <c r="KJ20" s="1181" t="s">
        <v>3843</v>
      </c>
      <c r="KK20" s="1181" t="s">
        <v>3843</v>
      </c>
      <c r="KL20" s="1181" t="s">
        <v>3843</v>
      </c>
      <c r="KM20" s="1181" t="s">
        <v>3843</v>
      </c>
      <c r="KN20" s="1181" t="s">
        <v>3843</v>
      </c>
      <c r="KO20" s="1181" t="s">
        <v>3843</v>
      </c>
      <c r="KP20" s="1181" t="s">
        <v>3843</v>
      </c>
      <c r="KQ20" s="1181" t="s">
        <v>3843</v>
      </c>
      <c r="KR20" s="1181" t="s">
        <v>3843</v>
      </c>
      <c r="KS20" s="1181" t="s">
        <v>3844</v>
      </c>
      <c r="KT20" s="1181" t="s">
        <v>3844</v>
      </c>
      <c r="KU20" s="1181" t="s">
        <v>3844</v>
      </c>
      <c r="KV20" s="1181" t="s">
        <v>3844</v>
      </c>
      <c r="KW20" s="1181" t="s">
        <v>3844</v>
      </c>
      <c r="KX20" s="1181" t="s">
        <v>3844</v>
      </c>
    </row>
    <row r="21" spans="1:310">
      <c r="A21" s="1042"/>
      <c r="B21" s="1050">
        <v>496</v>
      </c>
      <c r="C21" s="1161" t="s">
        <v>463</v>
      </c>
      <c r="D21" s="1181" t="s">
        <v>3846</v>
      </c>
      <c r="E21" s="1181" t="s">
        <v>3846</v>
      </c>
      <c r="F21" s="1181" t="s">
        <v>3846</v>
      </c>
      <c r="G21" s="1181" t="s">
        <v>3846</v>
      </c>
      <c r="H21" s="1181" t="s">
        <v>3847</v>
      </c>
      <c r="I21" s="1181" t="s">
        <v>3847</v>
      </c>
      <c r="J21" s="1181" t="s">
        <v>3847</v>
      </c>
      <c r="K21" s="1181" t="s">
        <v>3847</v>
      </c>
      <c r="L21" s="1181" t="s">
        <v>3847</v>
      </c>
      <c r="M21" s="1181" t="s">
        <v>3847</v>
      </c>
      <c r="N21" s="1181" t="s">
        <v>3847</v>
      </c>
      <c r="O21" s="1181" t="s">
        <v>3847</v>
      </c>
      <c r="P21" s="1181" t="s">
        <v>3848</v>
      </c>
      <c r="Q21" s="1181" t="s">
        <v>3848</v>
      </c>
      <c r="R21" s="1181" t="s">
        <v>3848</v>
      </c>
      <c r="S21" s="1181" t="s">
        <v>3848</v>
      </c>
      <c r="T21" s="1181" t="s">
        <v>3847</v>
      </c>
      <c r="U21" s="1181" t="s">
        <v>3847</v>
      </c>
      <c r="V21" s="1181" t="s">
        <v>3847</v>
      </c>
      <c r="W21" s="1181" t="s">
        <v>3847</v>
      </c>
      <c r="X21" s="1181" t="s">
        <v>3848</v>
      </c>
      <c r="Y21" s="1181" t="s">
        <v>3848</v>
      </c>
      <c r="Z21" s="1181" t="s">
        <v>3848</v>
      </c>
      <c r="AA21" s="1181" t="s">
        <v>3848</v>
      </c>
      <c r="AB21" s="1181" t="s">
        <v>3848</v>
      </c>
      <c r="AC21" s="1181" t="s">
        <v>3848</v>
      </c>
      <c r="AD21" s="1181" t="s">
        <v>3848</v>
      </c>
      <c r="AE21" s="1181" t="s">
        <v>3848</v>
      </c>
      <c r="AF21" s="1181" t="s">
        <v>3848</v>
      </c>
      <c r="AG21" s="1181" t="s">
        <v>3848</v>
      </c>
      <c r="AH21" s="1181" t="s">
        <v>3848</v>
      </c>
      <c r="AI21" s="1181" t="s">
        <v>3848</v>
      </c>
      <c r="AJ21" s="1181" t="s">
        <v>3848</v>
      </c>
      <c r="AK21" s="1181" t="s">
        <v>3848</v>
      </c>
      <c r="AL21" s="1181" t="s">
        <v>3848</v>
      </c>
      <c r="AM21" s="1181" t="s">
        <v>3848</v>
      </c>
      <c r="AN21" s="1181" t="s">
        <v>3848</v>
      </c>
      <c r="AO21" s="1181" t="s">
        <v>3848</v>
      </c>
      <c r="AP21" s="1181" t="s">
        <v>3848</v>
      </c>
      <c r="AQ21" s="1181" t="s">
        <v>3848</v>
      </c>
      <c r="AR21" s="1181" t="s">
        <v>3848</v>
      </c>
      <c r="AS21" s="1181" t="s">
        <v>3848</v>
      </c>
      <c r="AT21" s="1181" t="s">
        <v>3848</v>
      </c>
      <c r="AU21" s="1181" t="s">
        <v>3848</v>
      </c>
      <c r="AV21" s="1181" t="s">
        <v>3848</v>
      </c>
      <c r="AW21" s="1181" t="s">
        <v>3848</v>
      </c>
      <c r="AX21" s="1181" t="s">
        <v>3848</v>
      </c>
      <c r="AY21" s="1181" t="s">
        <v>3848</v>
      </c>
      <c r="AZ21" s="1181" t="s">
        <v>3848</v>
      </c>
      <c r="BA21" s="1181" t="s">
        <v>3848</v>
      </c>
      <c r="BB21" s="1181" t="s">
        <v>3848</v>
      </c>
      <c r="BC21" s="1181" t="s">
        <v>3848</v>
      </c>
      <c r="BD21" s="1181" t="s">
        <v>3848</v>
      </c>
      <c r="BE21" s="1181" t="s">
        <v>3848</v>
      </c>
      <c r="BF21" s="1181" t="s">
        <v>3848</v>
      </c>
      <c r="BG21" s="1181" t="s">
        <v>3848</v>
      </c>
      <c r="BH21" s="1181" t="s">
        <v>3848</v>
      </c>
      <c r="BI21" s="1181" t="s">
        <v>3848</v>
      </c>
      <c r="BJ21" s="1181" t="s">
        <v>3848</v>
      </c>
      <c r="BK21" s="1181" t="s">
        <v>3848</v>
      </c>
      <c r="BL21" s="1181" t="s">
        <v>3848</v>
      </c>
      <c r="BM21" s="1181" t="s">
        <v>3848</v>
      </c>
      <c r="BN21" s="1181" t="s">
        <v>3848</v>
      </c>
      <c r="BO21" s="1181" t="s">
        <v>3848</v>
      </c>
      <c r="BP21" s="1181" t="s">
        <v>3848</v>
      </c>
      <c r="BQ21" s="1181" t="s">
        <v>3848</v>
      </c>
      <c r="BR21" s="1181" t="s">
        <v>3848</v>
      </c>
      <c r="BS21" s="1181" t="s">
        <v>3848</v>
      </c>
      <c r="BT21" s="1181" t="s">
        <v>3848</v>
      </c>
      <c r="BU21" s="1181" t="s">
        <v>3848</v>
      </c>
      <c r="BV21" s="1181" t="s">
        <v>3848</v>
      </c>
      <c r="BW21" s="1181" t="s">
        <v>3848</v>
      </c>
      <c r="BX21" s="1181" t="s">
        <v>3848</v>
      </c>
      <c r="BY21" s="1181" t="s">
        <v>3848</v>
      </c>
      <c r="BZ21" s="1181" t="s">
        <v>3849</v>
      </c>
      <c r="CA21" s="1181" t="s">
        <v>3849</v>
      </c>
      <c r="CB21" s="1181" t="s">
        <v>3850</v>
      </c>
      <c r="CC21" s="1181" t="s">
        <v>3850</v>
      </c>
      <c r="CD21" s="1181" t="s">
        <v>3850</v>
      </c>
      <c r="CE21" s="1181" t="s">
        <v>3850</v>
      </c>
      <c r="CF21" s="1181" t="s">
        <v>3850</v>
      </c>
      <c r="CG21" s="1181" t="s">
        <v>3848</v>
      </c>
      <c r="CH21" s="1181" t="s">
        <v>3848</v>
      </c>
      <c r="CI21" s="1181" t="s">
        <v>3848</v>
      </c>
      <c r="CJ21" s="1181" t="s">
        <v>3848</v>
      </c>
      <c r="CK21" s="1181" t="s">
        <v>3848</v>
      </c>
      <c r="CL21" s="1181" t="s">
        <v>3848</v>
      </c>
      <c r="CM21" s="1181" t="s">
        <v>3848</v>
      </c>
      <c r="CN21" s="1181" t="s">
        <v>3848</v>
      </c>
      <c r="CO21" s="1181" t="s">
        <v>3848</v>
      </c>
      <c r="CP21" s="1181" t="s">
        <v>3848</v>
      </c>
      <c r="CQ21" s="1181" t="s">
        <v>3848</v>
      </c>
      <c r="CR21" s="1181" t="s">
        <v>3848</v>
      </c>
      <c r="CS21" s="1181" t="s">
        <v>3848</v>
      </c>
      <c r="CT21" s="1181" t="s">
        <v>3848</v>
      </c>
      <c r="CU21" s="1181" t="s">
        <v>1463</v>
      </c>
      <c r="CV21" s="1181" t="s">
        <v>1463</v>
      </c>
      <c r="CW21" s="1181" t="s">
        <v>1463</v>
      </c>
      <c r="CX21" s="1181" t="s">
        <v>1463</v>
      </c>
      <c r="CY21" s="1181" t="s">
        <v>1463</v>
      </c>
      <c r="CZ21" s="1181" t="s">
        <v>1463</v>
      </c>
      <c r="DA21" s="1181" t="s">
        <v>2346</v>
      </c>
      <c r="DB21" s="1181" t="s">
        <v>2346</v>
      </c>
      <c r="DC21" s="1181" t="s">
        <v>2346</v>
      </c>
      <c r="DD21" s="1181" t="s">
        <v>2346</v>
      </c>
      <c r="DE21" s="1181" t="s">
        <v>2346</v>
      </c>
      <c r="DF21" s="1181" t="s">
        <v>2346</v>
      </c>
      <c r="DG21" s="1181" t="s">
        <v>2346</v>
      </c>
      <c r="DH21" s="1181" t="s">
        <v>2346</v>
      </c>
      <c r="DI21" s="1181" t="s">
        <v>2346</v>
      </c>
      <c r="DJ21" s="1181" t="s">
        <v>2346</v>
      </c>
      <c r="DK21" s="1181" t="s">
        <v>2346</v>
      </c>
      <c r="DL21" s="1181" t="s">
        <v>2346</v>
      </c>
      <c r="DM21" s="1181" t="s">
        <v>2346</v>
      </c>
      <c r="DN21" s="1181" t="s">
        <v>3848</v>
      </c>
      <c r="DO21" s="1181" t="s">
        <v>3848</v>
      </c>
      <c r="DP21" s="1181" t="s">
        <v>3848</v>
      </c>
      <c r="DQ21" s="1181" t="s">
        <v>3848</v>
      </c>
      <c r="DR21" s="1181" t="s">
        <v>3848</v>
      </c>
      <c r="DS21" s="1181" t="s">
        <v>3848</v>
      </c>
      <c r="DT21" s="1181" t="s">
        <v>3848</v>
      </c>
      <c r="DU21" s="1181" t="s">
        <v>3848</v>
      </c>
      <c r="DV21" s="1181" t="s">
        <v>3848</v>
      </c>
      <c r="DW21" s="1181" t="s">
        <v>2646</v>
      </c>
      <c r="DX21" s="1181" t="s">
        <v>2646</v>
      </c>
      <c r="DY21" s="1181" t="s">
        <v>2646</v>
      </c>
      <c r="DZ21" s="1181" t="s">
        <v>2646</v>
      </c>
      <c r="EA21" s="1181" t="s">
        <v>2646</v>
      </c>
      <c r="EB21" s="1181" t="s">
        <v>2646</v>
      </c>
      <c r="EC21" s="1181" t="s">
        <v>2646</v>
      </c>
      <c r="ED21" s="1181" t="s">
        <v>2646</v>
      </c>
      <c r="EE21" s="1181" t="s">
        <v>3848</v>
      </c>
      <c r="EF21" s="1181" t="s">
        <v>3848</v>
      </c>
      <c r="EG21" s="1181" t="s">
        <v>3848</v>
      </c>
      <c r="EH21" s="1181" t="s">
        <v>3848</v>
      </c>
      <c r="EI21" s="1181" t="s">
        <v>2667</v>
      </c>
      <c r="EJ21" s="1181" t="s">
        <v>3848</v>
      </c>
      <c r="EK21" s="1181" t="s">
        <v>3848</v>
      </c>
      <c r="EL21" s="1181" t="s">
        <v>3848</v>
      </c>
      <c r="EM21" s="1181" t="s">
        <v>3848</v>
      </c>
      <c r="EN21" s="1181" t="s">
        <v>3848</v>
      </c>
      <c r="EO21" s="1181" t="s">
        <v>3848</v>
      </c>
      <c r="EP21" s="1181" t="s">
        <v>3848</v>
      </c>
      <c r="EQ21" s="1181" t="s">
        <v>3848</v>
      </c>
      <c r="ER21" s="1181" t="s">
        <v>3848</v>
      </c>
      <c r="ES21" s="1181" t="s">
        <v>3848</v>
      </c>
      <c r="ET21" s="1181" t="s">
        <v>3848</v>
      </c>
      <c r="EU21" s="1181" t="s">
        <v>3848</v>
      </c>
      <c r="EV21" s="1181" t="s">
        <v>3848</v>
      </c>
      <c r="EW21" s="1181" t="s">
        <v>3848</v>
      </c>
      <c r="EX21" s="1181" t="s">
        <v>3848</v>
      </c>
      <c r="EY21" s="1181" t="s">
        <v>1463</v>
      </c>
      <c r="EZ21" s="1181" t="s">
        <v>3848</v>
      </c>
      <c r="FA21" s="1181" t="s">
        <v>3848</v>
      </c>
      <c r="FB21" s="1181" t="s">
        <v>3848</v>
      </c>
      <c r="FC21" s="1181" t="s">
        <v>3848</v>
      </c>
      <c r="FD21" s="1181" t="s">
        <v>3848</v>
      </c>
      <c r="FE21" s="1181" t="s">
        <v>1463</v>
      </c>
      <c r="FF21" s="1181" t="s">
        <v>3848</v>
      </c>
      <c r="FG21" s="1181" t="s">
        <v>3848</v>
      </c>
      <c r="FH21" s="1181" t="s">
        <v>3848</v>
      </c>
      <c r="FI21" s="1181" t="s">
        <v>3848</v>
      </c>
      <c r="FJ21" s="1181" t="s">
        <v>3848</v>
      </c>
      <c r="FK21" s="1181" t="s">
        <v>3848</v>
      </c>
      <c r="FL21" s="1181" t="s">
        <v>3848</v>
      </c>
      <c r="FM21" s="1181" t="s">
        <v>3848</v>
      </c>
      <c r="FN21" s="1181" t="s">
        <v>3848</v>
      </c>
      <c r="FO21" s="1181" t="s">
        <v>3848</v>
      </c>
      <c r="FP21" s="1181" t="s">
        <v>3848</v>
      </c>
      <c r="FQ21" s="1181" t="s">
        <v>3848</v>
      </c>
      <c r="FR21" s="1181" t="s">
        <v>3848</v>
      </c>
      <c r="FS21" s="1181" t="s">
        <v>3848</v>
      </c>
      <c r="FT21" s="1181" t="s">
        <v>3848</v>
      </c>
      <c r="FU21" s="1181" t="s">
        <v>3848</v>
      </c>
      <c r="FV21" s="1181" t="s">
        <v>3848</v>
      </c>
      <c r="FW21" s="1181" t="s">
        <v>3848</v>
      </c>
      <c r="FX21" s="1181" t="s">
        <v>3848</v>
      </c>
      <c r="FY21" s="1181" t="s">
        <v>3848</v>
      </c>
      <c r="FZ21" s="1181" t="s">
        <v>3848</v>
      </c>
      <c r="GA21" s="1181" t="s">
        <v>3848</v>
      </c>
      <c r="GB21" s="1181" t="s">
        <v>3848</v>
      </c>
      <c r="GC21" s="1181" t="s">
        <v>3848</v>
      </c>
      <c r="GD21" s="1181" t="s">
        <v>3848</v>
      </c>
      <c r="GE21" s="1181" t="s">
        <v>3848</v>
      </c>
      <c r="GF21" s="1181" t="s">
        <v>3848</v>
      </c>
      <c r="GG21" s="1181" t="s">
        <v>3848</v>
      </c>
      <c r="GH21" s="1181" t="s">
        <v>3848</v>
      </c>
      <c r="GI21" s="1181" t="s">
        <v>3848</v>
      </c>
      <c r="GJ21" s="1181" t="s">
        <v>2646</v>
      </c>
      <c r="GK21" s="1181" t="s">
        <v>2646</v>
      </c>
      <c r="GL21" s="1181" t="s">
        <v>2646</v>
      </c>
      <c r="GM21" s="1181" t="s">
        <v>2646</v>
      </c>
      <c r="GN21" s="1181" t="s">
        <v>2646</v>
      </c>
      <c r="GO21" s="1181" t="s">
        <v>2646</v>
      </c>
      <c r="GP21" s="1181" t="s">
        <v>2646</v>
      </c>
      <c r="GQ21" s="1181" t="s">
        <v>2646</v>
      </c>
      <c r="GR21" s="1181" t="s">
        <v>2646</v>
      </c>
      <c r="GS21" s="1181" t="s">
        <v>2646</v>
      </c>
      <c r="GT21" s="1181" t="s">
        <v>2646</v>
      </c>
      <c r="GU21" s="1181" t="s">
        <v>2646</v>
      </c>
      <c r="GV21" s="1181" t="s">
        <v>2646</v>
      </c>
      <c r="GW21" s="1181" t="s">
        <v>2646</v>
      </c>
      <c r="GX21" s="1181" t="s">
        <v>3848</v>
      </c>
      <c r="GY21" s="1181" t="s">
        <v>3848</v>
      </c>
      <c r="GZ21" s="1181" t="s">
        <v>3848</v>
      </c>
      <c r="HA21" s="1181" t="s">
        <v>3848</v>
      </c>
      <c r="HB21" s="1181" t="s">
        <v>1463</v>
      </c>
      <c r="HC21" s="1181" t="s">
        <v>1463</v>
      </c>
      <c r="HD21" s="1181" t="s">
        <v>1463</v>
      </c>
      <c r="HE21" s="1181" t="s">
        <v>1463</v>
      </c>
      <c r="HF21" s="1181" t="s">
        <v>1463</v>
      </c>
      <c r="HG21" s="1181" t="s">
        <v>1463</v>
      </c>
      <c r="HH21" s="1181" t="s">
        <v>1463</v>
      </c>
      <c r="HI21" s="1181" t="s">
        <v>1463</v>
      </c>
      <c r="HJ21" s="1181" t="s">
        <v>1463</v>
      </c>
      <c r="HK21" s="1181" t="s">
        <v>3851</v>
      </c>
      <c r="HL21" s="1181" t="s">
        <v>3851</v>
      </c>
      <c r="HM21" s="1181" t="s">
        <v>3851</v>
      </c>
      <c r="HN21" s="1181" t="s">
        <v>3851</v>
      </c>
      <c r="HO21" s="1181" t="s">
        <v>3851</v>
      </c>
      <c r="HP21" s="1181" t="s">
        <v>3851</v>
      </c>
      <c r="HQ21" s="1181" t="s">
        <v>3851</v>
      </c>
      <c r="HR21" s="1181" t="s">
        <v>3851</v>
      </c>
      <c r="HS21" s="1181" t="s">
        <v>3851</v>
      </c>
      <c r="HT21" s="1181" t="s">
        <v>3851</v>
      </c>
      <c r="HU21" s="1181" t="s">
        <v>3851</v>
      </c>
      <c r="HV21" s="1181" t="s">
        <v>3851</v>
      </c>
      <c r="HW21" s="1181" t="s">
        <v>3851</v>
      </c>
      <c r="HX21" s="1181" t="s">
        <v>3851</v>
      </c>
      <c r="HY21" s="1181" t="s">
        <v>2667</v>
      </c>
      <c r="HZ21" s="1181" t="s">
        <v>2667</v>
      </c>
      <c r="IA21" s="1181" t="s">
        <v>2667</v>
      </c>
      <c r="IB21" s="1181" t="s">
        <v>2667</v>
      </c>
      <c r="IC21" s="1181" t="s">
        <v>2667</v>
      </c>
      <c r="ID21" s="1181" t="s">
        <v>2667</v>
      </c>
      <c r="IE21" s="1181" t="s">
        <v>2667</v>
      </c>
      <c r="IF21" s="1181" t="s">
        <v>2667</v>
      </c>
      <c r="IG21" s="1181" t="s">
        <v>2667</v>
      </c>
      <c r="IH21" s="1181" t="s">
        <v>2667</v>
      </c>
      <c r="II21" s="1181" t="s">
        <v>2667</v>
      </c>
      <c r="IJ21" s="1181" t="s">
        <v>2667</v>
      </c>
      <c r="IK21" s="1181" t="s">
        <v>2667</v>
      </c>
      <c r="IL21" s="1181" t="s">
        <v>2667</v>
      </c>
      <c r="IM21" s="1181" t="s">
        <v>3851</v>
      </c>
      <c r="IN21" s="1181" t="s">
        <v>3851</v>
      </c>
      <c r="IO21" s="1181" t="s">
        <v>3851</v>
      </c>
      <c r="IP21" s="1181" t="s">
        <v>3851</v>
      </c>
      <c r="IQ21" s="1181" t="s">
        <v>3851</v>
      </c>
      <c r="IR21" s="1181" t="s">
        <v>3851</v>
      </c>
      <c r="IS21" s="1181" t="s">
        <v>3851</v>
      </c>
      <c r="IT21" s="1181" t="s">
        <v>3851</v>
      </c>
      <c r="IU21" s="1181" t="s">
        <v>3851</v>
      </c>
      <c r="IV21" s="1181" t="s">
        <v>3851</v>
      </c>
      <c r="IW21" s="1181" t="s">
        <v>3851</v>
      </c>
      <c r="IX21" s="1181" t="s">
        <v>3851</v>
      </c>
      <c r="IY21" s="1181" t="s">
        <v>3851</v>
      </c>
      <c r="IZ21" s="1181" t="s">
        <v>3851</v>
      </c>
      <c r="JA21" s="1181" t="s">
        <v>3851</v>
      </c>
      <c r="JB21" s="1181" t="s">
        <v>3851</v>
      </c>
      <c r="JC21" s="1181" t="s">
        <v>3851</v>
      </c>
      <c r="JD21" s="1181" t="s">
        <v>3851</v>
      </c>
      <c r="JE21" s="1181" t="s">
        <v>3851</v>
      </c>
      <c r="JF21" s="1181" t="s">
        <v>3851</v>
      </c>
      <c r="JG21" s="1181" t="s">
        <v>3851</v>
      </c>
      <c r="JH21" s="1181" t="s">
        <v>3851</v>
      </c>
      <c r="JI21" s="1181" t="s">
        <v>3851</v>
      </c>
      <c r="JJ21" s="1181" t="s">
        <v>3851</v>
      </c>
      <c r="JK21" s="1181" t="s">
        <v>3851</v>
      </c>
      <c r="JL21" s="1181" t="s">
        <v>3851</v>
      </c>
      <c r="JM21" s="1181" t="s">
        <v>3851</v>
      </c>
      <c r="JN21" s="1181" t="s">
        <v>3851</v>
      </c>
      <c r="JO21" s="1181" t="s">
        <v>3851</v>
      </c>
      <c r="JP21" s="1181" t="s">
        <v>3851</v>
      </c>
      <c r="JQ21" s="1181" t="s">
        <v>3851</v>
      </c>
      <c r="JR21" s="1181" t="s">
        <v>3851</v>
      </c>
      <c r="JS21" s="1181" t="s">
        <v>3851</v>
      </c>
      <c r="JT21" s="1181" t="s">
        <v>1451</v>
      </c>
      <c r="JU21" s="1181" t="s">
        <v>1451</v>
      </c>
      <c r="JV21" s="1181" t="s">
        <v>1405</v>
      </c>
      <c r="JW21" s="1181" t="s">
        <v>1463</v>
      </c>
      <c r="JX21" s="1181" t="s">
        <v>3849</v>
      </c>
      <c r="JY21" s="1181" t="s">
        <v>3852</v>
      </c>
      <c r="JZ21" s="1181" t="s">
        <v>3850</v>
      </c>
      <c r="KA21" s="1181" t="s">
        <v>3848</v>
      </c>
      <c r="KB21" s="1181" t="s">
        <v>3850</v>
      </c>
      <c r="KC21" s="1181" t="s">
        <v>3849</v>
      </c>
      <c r="KD21" s="1181" t="s">
        <v>3850</v>
      </c>
      <c r="KE21" s="1181" t="s">
        <v>3849</v>
      </c>
      <c r="KG21" s="1181" t="s">
        <v>3847</v>
      </c>
      <c r="KH21" s="1181" t="s">
        <v>3847</v>
      </c>
      <c r="KI21" s="1181" t="s">
        <v>3847</v>
      </c>
      <c r="KJ21" s="1181" t="s">
        <v>3847</v>
      </c>
      <c r="KK21" s="1181" t="s">
        <v>3847</v>
      </c>
      <c r="KL21" s="1181" t="s">
        <v>3847</v>
      </c>
      <c r="KM21" s="1181" t="s">
        <v>3847</v>
      </c>
      <c r="KN21" s="1181" t="s">
        <v>3847</v>
      </c>
      <c r="KO21" s="1181" t="s">
        <v>3847</v>
      </c>
      <c r="KP21" s="1181" t="s">
        <v>3847</v>
      </c>
      <c r="KQ21" s="1181" t="s">
        <v>3847</v>
      </c>
      <c r="KR21" s="1181" t="s">
        <v>3847</v>
      </c>
      <c r="KS21" s="1181" t="s">
        <v>3848</v>
      </c>
      <c r="KT21" s="1181" t="s">
        <v>3848</v>
      </c>
      <c r="KU21" s="1181" t="s">
        <v>3848</v>
      </c>
      <c r="KV21" s="1181" t="s">
        <v>3848</v>
      </c>
      <c r="KW21" s="1181" t="s">
        <v>3851</v>
      </c>
      <c r="KX21" s="1181" t="s">
        <v>3851</v>
      </c>
    </row>
    <row r="22" spans="1:310" outlineLevel="1">
      <c r="A22" s="1042"/>
      <c r="B22" s="1050">
        <v>497</v>
      </c>
      <c r="C22" s="1161" t="s">
        <v>495</v>
      </c>
      <c r="D22" s="1181" t="s">
        <v>3853</v>
      </c>
      <c r="E22" s="1181" t="s">
        <v>3853</v>
      </c>
      <c r="F22" s="1181" t="s">
        <v>3853</v>
      </c>
      <c r="G22" s="1181" t="s">
        <v>3853</v>
      </c>
      <c r="H22" s="1181" t="s">
        <v>3853</v>
      </c>
      <c r="I22" s="1181" t="s">
        <v>3853</v>
      </c>
      <c r="J22" s="1181" t="s">
        <v>3853</v>
      </c>
      <c r="K22" s="1181" t="s">
        <v>3853</v>
      </c>
      <c r="L22" s="1181" t="s">
        <v>3853</v>
      </c>
      <c r="M22" s="1181" t="s">
        <v>3853</v>
      </c>
      <c r="N22" s="1181" t="s">
        <v>3853</v>
      </c>
      <c r="O22" s="1181" t="s">
        <v>3853</v>
      </c>
      <c r="P22" s="1181" t="s">
        <v>3854</v>
      </c>
      <c r="Q22" s="1181" t="s">
        <v>3854</v>
      </c>
      <c r="R22" s="1181" t="s">
        <v>3854</v>
      </c>
      <c r="S22" s="1181" t="s">
        <v>3854</v>
      </c>
      <c r="T22" s="1181" t="s">
        <v>3853</v>
      </c>
      <c r="U22" s="1181" t="s">
        <v>3853</v>
      </c>
      <c r="V22" s="1181" t="s">
        <v>3853</v>
      </c>
      <c r="W22" s="1181" t="s">
        <v>3853</v>
      </c>
      <c r="X22" s="1181" t="s">
        <v>3854</v>
      </c>
      <c r="Y22" s="1181" t="s">
        <v>3854</v>
      </c>
      <c r="Z22" s="1181" t="s">
        <v>3854</v>
      </c>
      <c r="AA22" s="1181" t="s">
        <v>3854</v>
      </c>
      <c r="AB22" s="1181" t="s">
        <v>3854</v>
      </c>
      <c r="AC22" s="1181" t="s">
        <v>3854</v>
      </c>
      <c r="AD22" s="1181" t="s">
        <v>3854</v>
      </c>
      <c r="AE22" s="1181" t="s">
        <v>3854</v>
      </c>
      <c r="AF22" s="1181" t="s">
        <v>3854</v>
      </c>
      <c r="AG22" s="1181" t="s">
        <v>3854</v>
      </c>
      <c r="AH22" s="1181" t="s">
        <v>3854</v>
      </c>
      <c r="AI22" s="1181" t="s">
        <v>3854</v>
      </c>
      <c r="AJ22" s="1181" t="s">
        <v>3854</v>
      </c>
      <c r="AK22" s="1181" t="s">
        <v>3854</v>
      </c>
      <c r="AL22" s="1181" t="s">
        <v>3854</v>
      </c>
      <c r="AM22" s="1181" t="s">
        <v>3854</v>
      </c>
      <c r="AN22" s="1181" t="s">
        <v>3854</v>
      </c>
      <c r="AO22" s="1181" t="s">
        <v>3854</v>
      </c>
      <c r="AP22" s="1181" t="s">
        <v>3854</v>
      </c>
      <c r="AQ22" s="1181" t="s">
        <v>3854</v>
      </c>
      <c r="AR22" s="1181" t="s">
        <v>3854</v>
      </c>
      <c r="AS22" s="1181" t="s">
        <v>3854</v>
      </c>
      <c r="AT22" s="1181" t="s">
        <v>3854</v>
      </c>
      <c r="AU22" s="1181" t="s">
        <v>3854</v>
      </c>
      <c r="AV22" s="1181" t="s">
        <v>3854</v>
      </c>
      <c r="AW22" s="1181" t="s">
        <v>3854</v>
      </c>
      <c r="AX22" s="1181" t="s">
        <v>3854</v>
      </c>
      <c r="AY22" s="1181" t="s">
        <v>3854</v>
      </c>
      <c r="AZ22" s="1181" t="s">
        <v>3854</v>
      </c>
      <c r="BA22" s="1181" t="s">
        <v>3854</v>
      </c>
      <c r="BB22" s="1181" t="s">
        <v>3854</v>
      </c>
      <c r="BC22" s="1181" t="s">
        <v>3854</v>
      </c>
      <c r="BD22" s="1181" t="s">
        <v>3854</v>
      </c>
      <c r="BE22" s="1181" t="s">
        <v>3854</v>
      </c>
      <c r="BF22" s="1181" t="s">
        <v>3854</v>
      </c>
      <c r="BG22" s="1181" t="s">
        <v>3854</v>
      </c>
      <c r="BH22" s="1181" t="s">
        <v>3854</v>
      </c>
      <c r="BI22" s="1181" t="s">
        <v>3854</v>
      </c>
      <c r="BJ22" s="1181" t="s">
        <v>3854</v>
      </c>
      <c r="BK22" s="1181" t="s">
        <v>3854</v>
      </c>
      <c r="BL22" s="1181" t="s">
        <v>3854</v>
      </c>
      <c r="BM22" s="1181" t="s">
        <v>3854</v>
      </c>
      <c r="BN22" s="1181" t="s">
        <v>3854</v>
      </c>
      <c r="BO22" s="1181" t="s">
        <v>3854</v>
      </c>
      <c r="BP22" s="1181" t="s">
        <v>3854</v>
      </c>
      <c r="BQ22" s="1181" t="s">
        <v>3854</v>
      </c>
      <c r="BR22" s="1181" t="s">
        <v>3854</v>
      </c>
      <c r="BS22" s="1181" t="s">
        <v>3854</v>
      </c>
      <c r="BT22" s="1181" t="s">
        <v>3854</v>
      </c>
      <c r="BU22" s="1181" t="s">
        <v>3854</v>
      </c>
      <c r="BV22" s="1181" t="s">
        <v>3854</v>
      </c>
      <c r="BW22" s="1181" t="s">
        <v>3854</v>
      </c>
      <c r="BX22" s="1181" t="s">
        <v>3854</v>
      </c>
      <c r="BY22" s="1181" t="s">
        <v>3854</v>
      </c>
      <c r="BZ22" s="1181" t="s">
        <v>3855</v>
      </c>
      <c r="CA22" s="1181" t="s">
        <v>3855</v>
      </c>
      <c r="CB22" s="1181" t="s">
        <v>3855</v>
      </c>
      <c r="CC22" s="1181" t="s">
        <v>3855</v>
      </c>
      <c r="CD22" s="1181" t="s">
        <v>3855</v>
      </c>
      <c r="CE22" s="1181" t="s">
        <v>3855</v>
      </c>
      <c r="CF22" s="1181" t="s">
        <v>3855</v>
      </c>
      <c r="CG22" s="1181" t="s">
        <v>3854</v>
      </c>
      <c r="CH22" s="1181" t="s">
        <v>3854</v>
      </c>
      <c r="CI22" s="1181" t="s">
        <v>3854</v>
      </c>
      <c r="CJ22" s="1181" t="s">
        <v>3854</v>
      </c>
      <c r="CK22" s="1181" t="s">
        <v>3854</v>
      </c>
      <c r="CL22" s="1181" t="s">
        <v>3854</v>
      </c>
      <c r="CM22" s="1181" t="s">
        <v>3854</v>
      </c>
      <c r="CN22" s="1181" t="s">
        <v>3854</v>
      </c>
      <c r="CO22" s="1181" t="s">
        <v>3854</v>
      </c>
      <c r="CP22" s="1181" t="s">
        <v>3854</v>
      </c>
      <c r="CQ22" s="1181" t="s">
        <v>3854</v>
      </c>
      <c r="CR22" s="1181" t="s">
        <v>3854</v>
      </c>
      <c r="CS22" s="1181" t="s">
        <v>3854</v>
      </c>
      <c r="CT22" s="1181" t="s">
        <v>3854</v>
      </c>
      <c r="CU22" s="1181" t="s">
        <v>3854</v>
      </c>
      <c r="CV22" s="1181" t="s">
        <v>3854</v>
      </c>
      <c r="CW22" s="1181" t="s">
        <v>3854</v>
      </c>
      <c r="CX22" s="1181" t="s">
        <v>3854</v>
      </c>
      <c r="CY22" s="1181" t="s">
        <v>3854</v>
      </c>
      <c r="CZ22" s="1181" t="s">
        <v>3854</v>
      </c>
      <c r="DA22" s="1181" t="s">
        <v>3856</v>
      </c>
      <c r="DB22" s="1181" t="s">
        <v>3856</v>
      </c>
      <c r="DC22" s="1181" t="s">
        <v>3856</v>
      </c>
      <c r="DD22" s="1181" t="s">
        <v>3856</v>
      </c>
      <c r="DE22" s="1181" t="s">
        <v>3856</v>
      </c>
      <c r="DF22" s="1181" t="s">
        <v>3856</v>
      </c>
      <c r="DG22" s="1181" t="s">
        <v>3856</v>
      </c>
      <c r="DH22" s="1181" t="s">
        <v>3856</v>
      </c>
      <c r="DI22" s="1181" t="s">
        <v>3856</v>
      </c>
      <c r="DJ22" s="1181" t="s">
        <v>3856</v>
      </c>
      <c r="DK22" s="1181" t="s">
        <v>3856</v>
      </c>
      <c r="DL22" s="1181" t="s">
        <v>3856</v>
      </c>
      <c r="DM22" s="1181" t="s">
        <v>3856</v>
      </c>
      <c r="DN22" s="1181" t="s">
        <v>3854</v>
      </c>
      <c r="DO22" s="1181" t="s">
        <v>3854</v>
      </c>
      <c r="DP22" s="1181" t="s">
        <v>3854</v>
      </c>
      <c r="DQ22" s="1181" t="s">
        <v>3854</v>
      </c>
      <c r="DR22" s="1181" t="s">
        <v>3854</v>
      </c>
      <c r="DS22" s="1181" t="s">
        <v>3854</v>
      </c>
      <c r="DT22" s="1181" t="s">
        <v>3854</v>
      </c>
      <c r="DU22" s="1181" t="s">
        <v>3854</v>
      </c>
      <c r="DV22" s="1181" t="s">
        <v>3854</v>
      </c>
      <c r="DW22" s="1181" t="s">
        <v>3854</v>
      </c>
      <c r="DX22" s="1181" t="s">
        <v>3854</v>
      </c>
      <c r="DY22" s="1181" t="s">
        <v>3854</v>
      </c>
      <c r="DZ22" s="1181" t="s">
        <v>3854</v>
      </c>
      <c r="EA22" s="1181" t="s">
        <v>3854</v>
      </c>
      <c r="EB22" s="1181" t="s">
        <v>3854</v>
      </c>
      <c r="EC22" s="1181" t="s">
        <v>3854</v>
      </c>
      <c r="ED22" s="1181" t="s">
        <v>3854</v>
      </c>
      <c r="EE22" s="1181" t="s">
        <v>3854</v>
      </c>
      <c r="EF22" s="1181" t="s">
        <v>3854</v>
      </c>
      <c r="EG22" s="1181" t="s">
        <v>3854</v>
      </c>
      <c r="EH22" s="1181" t="s">
        <v>3854</v>
      </c>
      <c r="EI22" s="1181" t="s">
        <v>3854</v>
      </c>
      <c r="EJ22" s="1181" t="s">
        <v>3854</v>
      </c>
      <c r="EK22" s="1181" t="s">
        <v>3854</v>
      </c>
      <c r="EL22" s="1181" t="s">
        <v>3854</v>
      </c>
      <c r="EM22" s="1181" t="s">
        <v>3854</v>
      </c>
      <c r="EN22" s="1181" t="s">
        <v>3854</v>
      </c>
      <c r="EO22" s="1181" t="s">
        <v>3854</v>
      </c>
      <c r="EP22" s="1181" t="s">
        <v>3854</v>
      </c>
      <c r="EQ22" s="1181" t="s">
        <v>3854</v>
      </c>
      <c r="ER22" s="1181" t="s">
        <v>3854</v>
      </c>
      <c r="ES22" s="1181" t="s">
        <v>3854</v>
      </c>
      <c r="ET22" s="1181" t="s">
        <v>3854</v>
      </c>
      <c r="EU22" s="1181" t="s">
        <v>3854</v>
      </c>
      <c r="EV22" s="1181" t="s">
        <v>3854</v>
      </c>
      <c r="EW22" s="1181" t="s">
        <v>3854</v>
      </c>
      <c r="EX22" s="1181" t="s">
        <v>3854</v>
      </c>
      <c r="EY22" s="1181" t="s">
        <v>3854</v>
      </c>
      <c r="EZ22" s="1181" t="s">
        <v>3854</v>
      </c>
      <c r="FA22" s="1181" t="s">
        <v>3854</v>
      </c>
      <c r="FB22" s="1181" t="s">
        <v>3854</v>
      </c>
      <c r="FC22" s="1181" t="s">
        <v>3854</v>
      </c>
      <c r="FD22" s="1181" t="s">
        <v>3854</v>
      </c>
      <c r="FE22" s="1181" t="s">
        <v>3854</v>
      </c>
      <c r="FF22" s="1181" t="s">
        <v>3854</v>
      </c>
      <c r="FG22" s="1181" t="s">
        <v>3854</v>
      </c>
      <c r="FH22" s="1181" t="s">
        <v>3854</v>
      </c>
      <c r="FI22" s="1181" t="s">
        <v>3854</v>
      </c>
      <c r="FJ22" s="1181" t="s">
        <v>3854</v>
      </c>
      <c r="FK22" s="1181" t="s">
        <v>3854</v>
      </c>
      <c r="FL22" s="1181" t="s">
        <v>3854</v>
      </c>
      <c r="FM22" s="1181" t="s">
        <v>3854</v>
      </c>
      <c r="FN22" s="1181" t="s">
        <v>3854</v>
      </c>
      <c r="FO22" s="1181" t="s">
        <v>3854</v>
      </c>
      <c r="FP22" s="1181" t="s">
        <v>3854</v>
      </c>
      <c r="FQ22" s="1181" t="s">
        <v>3854</v>
      </c>
      <c r="FR22" s="1181" t="s">
        <v>3854</v>
      </c>
      <c r="FS22" s="1181" t="s">
        <v>3854</v>
      </c>
      <c r="FT22" s="1181" t="s">
        <v>3854</v>
      </c>
      <c r="FU22" s="1181" t="s">
        <v>3854</v>
      </c>
      <c r="FV22" s="1181" t="s">
        <v>3854</v>
      </c>
      <c r="FW22" s="1181" t="s">
        <v>3854</v>
      </c>
      <c r="FX22" s="1181" t="s">
        <v>3854</v>
      </c>
      <c r="FY22" s="1181" t="s">
        <v>3854</v>
      </c>
      <c r="FZ22" s="1181" t="s">
        <v>3854</v>
      </c>
      <c r="GA22" s="1181" t="s">
        <v>3854</v>
      </c>
      <c r="GB22" s="1181" t="s">
        <v>3854</v>
      </c>
      <c r="GC22" s="1181" t="s">
        <v>3854</v>
      </c>
      <c r="GD22" s="1181" t="s">
        <v>3854</v>
      </c>
      <c r="GE22" s="1181" t="s">
        <v>3854</v>
      </c>
      <c r="GF22" s="1181" t="s">
        <v>3854</v>
      </c>
      <c r="GG22" s="1181" t="s">
        <v>3854</v>
      </c>
      <c r="GH22" s="1181" t="s">
        <v>3854</v>
      </c>
      <c r="GI22" s="1181" t="s">
        <v>3854</v>
      </c>
      <c r="GJ22" s="1181" t="s">
        <v>3854</v>
      </c>
      <c r="GK22" s="1181" t="s">
        <v>3854</v>
      </c>
      <c r="GL22" s="1181" t="s">
        <v>3854</v>
      </c>
      <c r="GM22" s="1181" t="s">
        <v>3854</v>
      </c>
      <c r="GN22" s="1181" t="s">
        <v>3854</v>
      </c>
      <c r="GO22" s="1181" t="s">
        <v>3854</v>
      </c>
      <c r="GP22" s="1181" t="s">
        <v>3854</v>
      </c>
      <c r="GQ22" s="1181" t="s">
        <v>3854</v>
      </c>
      <c r="GR22" s="1181" t="s">
        <v>3854</v>
      </c>
      <c r="GS22" s="1181" t="s">
        <v>3854</v>
      </c>
      <c r="GT22" s="1181" t="s">
        <v>3854</v>
      </c>
      <c r="GU22" s="1181" t="s">
        <v>3854</v>
      </c>
      <c r="GV22" s="1181" t="s">
        <v>3854</v>
      </c>
      <c r="GW22" s="1181" t="s">
        <v>3854</v>
      </c>
      <c r="GX22" s="1181" t="s">
        <v>3854</v>
      </c>
      <c r="GY22" s="1181" t="s">
        <v>3854</v>
      </c>
      <c r="GZ22" s="1181" t="s">
        <v>3854</v>
      </c>
      <c r="HA22" s="1181" t="s">
        <v>3854</v>
      </c>
      <c r="HB22" s="1181" t="s">
        <v>3854</v>
      </c>
      <c r="HC22" s="1181" t="s">
        <v>3854</v>
      </c>
      <c r="HD22" s="1181" t="s">
        <v>3854</v>
      </c>
      <c r="HE22" s="1181" t="s">
        <v>3854</v>
      </c>
      <c r="HF22" s="1181" t="s">
        <v>3854</v>
      </c>
      <c r="HG22" s="1181" t="s">
        <v>3854</v>
      </c>
      <c r="HH22" s="1181" t="s">
        <v>3854</v>
      </c>
      <c r="HI22" s="1181" t="s">
        <v>3854</v>
      </c>
      <c r="HJ22" s="1181" t="s">
        <v>3854</v>
      </c>
      <c r="HK22" s="1181" t="s">
        <v>3854</v>
      </c>
      <c r="HL22" s="1181" t="s">
        <v>3854</v>
      </c>
      <c r="HM22" s="1181" t="s">
        <v>3854</v>
      </c>
      <c r="HN22" s="1181" t="s">
        <v>3854</v>
      </c>
      <c r="HO22" s="1181" t="s">
        <v>3854</v>
      </c>
      <c r="HP22" s="1181" t="s">
        <v>3854</v>
      </c>
      <c r="HQ22" s="1181" t="s">
        <v>3854</v>
      </c>
      <c r="HR22" s="1181" t="s">
        <v>3854</v>
      </c>
      <c r="HS22" s="1181" t="s">
        <v>3854</v>
      </c>
      <c r="HT22" s="1181" t="s">
        <v>3854</v>
      </c>
      <c r="HU22" s="1181" t="s">
        <v>3854</v>
      </c>
      <c r="HV22" s="1181" t="s">
        <v>3854</v>
      </c>
      <c r="HW22" s="1181" t="s">
        <v>3854</v>
      </c>
      <c r="HX22" s="1181" t="s">
        <v>3854</v>
      </c>
      <c r="HY22" s="1181" t="s">
        <v>3854</v>
      </c>
      <c r="HZ22" s="1181" t="s">
        <v>3854</v>
      </c>
      <c r="IA22" s="1181" t="s">
        <v>3854</v>
      </c>
      <c r="IB22" s="1181" t="s">
        <v>3854</v>
      </c>
      <c r="IC22" s="1181" t="s">
        <v>3854</v>
      </c>
      <c r="ID22" s="1181" t="s">
        <v>3854</v>
      </c>
      <c r="IE22" s="1181" t="s">
        <v>3854</v>
      </c>
      <c r="IF22" s="1181" t="s">
        <v>3854</v>
      </c>
      <c r="IG22" s="1181" t="s">
        <v>3854</v>
      </c>
      <c r="IH22" s="1181" t="s">
        <v>3854</v>
      </c>
      <c r="II22" s="1181" t="s">
        <v>3854</v>
      </c>
      <c r="IJ22" s="1181" t="s">
        <v>3854</v>
      </c>
      <c r="IK22" s="1181" t="s">
        <v>3854</v>
      </c>
      <c r="IL22" s="1181" t="s">
        <v>3854</v>
      </c>
      <c r="IM22" s="1181" t="s">
        <v>3854</v>
      </c>
      <c r="IN22" s="1181" t="s">
        <v>3854</v>
      </c>
      <c r="IO22" s="1181" t="s">
        <v>3854</v>
      </c>
      <c r="IP22" s="1181" t="s">
        <v>3854</v>
      </c>
      <c r="IQ22" s="1181" t="s">
        <v>3854</v>
      </c>
      <c r="IR22" s="1181" t="s">
        <v>3854</v>
      </c>
      <c r="IS22" s="1181" t="s">
        <v>3854</v>
      </c>
      <c r="IT22" s="1181" t="s">
        <v>3854</v>
      </c>
      <c r="IU22" s="1181" t="s">
        <v>3854</v>
      </c>
      <c r="IV22" s="1181" t="s">
        <v>3854</v>
      </c>
      <c r="IW22" s="1181" t="s">
        <v>3854</v>
      </c>
      <c r="IX22" s="1181" t="s">
        <v>3854</v>
      </c>
      <c r="IY22" s="1181" t="s">
        <v>3854</v>
      </c>
      <c r="IZ22" s="1181" t="s">
        <v>3854</v>
      </c>
      <c r="JA22" s="1181" t="s">
        <v>3854</v>
      </c>
      <c r="JB22" s="1181" t="s">
        <v>3854</v>
      </c>
      <c r="JC22" s="1181" t="s">
        <v>3854</v>
      </c>
      <c r="JD22" s="1181" t="s">
        <v>3854</v>
      </c>
      <c r="JE22" s="1181" t="s">
        <v>3854</v>
      </c>
      <c r="JF22" s="1181" t="s">
        <v>3854</v>
      </c>
      <c r="JG22" s="1181" t="s">
        <v>3854</v>
      </c>
      <c r="JH22" s="1181" t="s">
        <v>3854</v>
      </c>
      <c r="JI22" s="1181" t="s">
        <v>3854</v>
      </c>
      <c r="JJ22" s="1181" t="s">
        <v>3854</v>
      </c>
      <c r="JK22" s="1181" t="s">
        <v>3854</v>
      </c>
      <c r="JL22" s="1181" t="s">
        <v>3854</v>
      </c>
      <c r="JM22" s="1181" t="s">
        <v>3854</v>
      </c>
      <c r="JN22" s="1181" t="s">
        <v>3854</v>
      </c>
      <c r="JO22" s="1181" t="s">
        <v>3854</v>
      </c>
      <c r="JP22" s="1181" t="s">
        <v>3854</v>
      </c>
      <c r="JQ22" s="1181" t="s">
        <v>3854</v>
      </c>
      <c r="JR22" s="1181" t="s">
        <v>3854</v>
      </c>
      <c r="JS22" s="1181" t="s">
        <v>3854</v>
      </c>
      <c r="JT22" s="1181" t="s">
        <v>3857</v>
      </c>
      <c r="JU22" s="1181" t="s">
        <v>3857</v>
      </c>
      <c r="JV22" s="1181" t="s">
        <v>3855</v>
      </c>
      <c r="JW22" s="1181" t="s">
        <v>3855</v>
      </c>
      <c r="JX22" s="1181" t="s">
        <v>3855</v>
      </c>
      <c r="JY22" s="1181" t="s">
        <v>3856</v>
      </c>
      <c r="JZ22" s="1181" t="s">
        <v>3855</v>
      </c>
      <c r="KA22" s="1181" t="s">
        <v>3854</v>
      </c>
      <c r="KB22" s="1181" t="s">
        <v>3855</v>
      </c>
      <c r="KC22" s="1181" t="s">
        <v>3855</v>
      </c>
      <c r="KD22" s="1181" t="s">
        <v>3855</v>
      </c>
      <c r="KE22" s="1181" t="s">
        <v>3855</v>
      </c>
      <c r="KG22" s="1181" t="s">
        <v>3853</v>
      </c>
      <c r="KH22" s="1181" t="s">
        <v>3853</v>
      </c>
      <c r="KI22" s="1181" t="s">
        <v>3853</v>
      </c>
      <c r="KJ22" s="1181" t="s">
        <v>3853</v>
      </c>
      <c r="KK22" s="1181" t="s">
        <v>3853</v>
      </c>
      <c r="KL22" s="1181" t="s">
        <v>3853</v>
      </c>
      <c r="KM22" s="1181" t="s">
        <v>3853</v>
      </c>
      <c r="KN22" s="1181" t="s">
        <v>3853</v>
      </c>
      <c r="KO22" s="1181" t="s">
        <v>3853</v>
      </c>
      <c r="KP22" s="1181" t="s">
        <v>3853</v>
      </c>
      <c r="KQ22" s="1181" t="s">
        <v>3853</v>
      </c>
      <c r="KR22" s="1181" t="s">
        <v>3853</v>
      </c>
      <c r="KS22" s="1181" t="s">
        <v>3854</v>
      </c>
      <c r="KT22" s="1181" t="s">
        <v>3854</v>
      </c>
      <c r="KU22" s="1181" t="s">
        <v>3854</v>
      </c>
      <c r="KV22" s="1181" t="s">
        <v>3854</v>
      </c>
      <c r="KW22" s="1181" t="s">
        <v>3854</v>
      </c>
      <c r="KX22" s="1181" t="s">
        <v>3854</v>
      </c>
    </row>
    <row r="23" spans="1:310" outlineLevel="1">
      <c r="A23" s="1042"/>
      <c r="B23" s="1050">
        <v>498</v>
      </c>
      <c r="C23" s="1161" t="s">
        <v>496</v>
      </c>
      <c r="D23" s="1181" t="s">
        <v>3858</v>
      </c>
      <c r="E23" s="1181" t="s">
        <v>3858</v>
      </c>
      <c r="F23" s="1181" t="s">
        <v>3858</v>
      </c>
      <c r="G23" s="1181" t="s">
        <v>3858</v>
      </c>
      <c r="H23" s="1181" t="s">
        <v>3859</v>
      </c>
      <c r="I23" s="1181" t="s">
        <v>3859</v>
      </c>
      <c r="J23" s="1181" t="s">
        <v>3859</v>
      </c>
      <c r="K23" s="1181" t="s">
        <v>3859</v>
      </c>
      <c r="L23" s="1181" t="s">
        <v>3859</v>
      </c>
      <c r="M23" s="1181" t="s">
        <v>3859</v>
      </c>
      <c r="N23" s="1181" t="s">
        <v>3859</v>
      </c>
      <c r="O23" s="1181" t="s">
        <v>3859</v>
      </c>
      <c r="P23" s="1181" t="s">
        <v>3860</v>
      </c>
      <c r="Q23" s="1181" t="s">
        <v>3860</v>
      </c>
      <c r="R23" s="1181" t="s">
        <v>3860</v>
      </c>
      <c r="S23" s="1181" t="s">
        <v>3860</v>
      </c>
      <c r="T23" s="1181" t="s">
        <v>3859</v>
      </c>
      <c r="U23" s="1181" t="s">
        <v>3859</v>
      </c>
      <c r="V23" s="1181" t="s">
        <v>3859</v>
      </c>
      <c r="W23" s="1181" t="s">
        <v>3859</v>
      </c>
      <c r="X23" s="1181" t="s">
        <v>3860</v>
      </c>
      <c r="Y23" s="1181" t="s">
        <v>3860</v>
      </c>
      <c r="Z23" s="1181" t="s">
        <v>3860</v>
      </c>
      <c r="AA23" s="1181" t="s">
        <v>3860</v>
      </c>
      <c r="AB23" s="1181" t="s">
        <v>3860</v>
      </c>
      <c r="AC23" s="1181" t="s">
        <v>3860</v>
      </c>
      <c r="AD23" s="1181" t="s">
        <v>3860</v>
      </c>
      <c r="AE23" s="1181" t="s">
        <v>3860</v>
      </c>
      <c r="AF23" s="1181" t="s">
        <v>3860</v>
      </c>
      <c r="AG23" s="1181" t="s">
        <v>3860</v>
      </c>
      <c r="AH23" s="1181" t="s">
        <v>3860</v>
      </c>
      <c r="AI23" s="1181" t="s">
        <v>3860</v>
      </c>
      <c r="AJ23" s="1181" t="s">
        <v>3860</v>
      </c>
      <c r="AK23" s="1181" t="s">
        <v>3860</v>
      </c>
      <c r="AL23" s="1181" t="s">
        <v>3860</v>
      </c>
      <c r="AM23" s="1181" t="s">
        <v>3860</v>
      </c>
      <c r="AN23" s="1181" t="s">
        <v>3860</v>
      </c>
      <c r="AO23" s="1181" t="s">
        <v>3860</v>
      </c>
      <c r="AP23" s="1181" t="s">
        <v>3860</v>
      </c>
      <c r="AQ23" s="1181" t="s">
        <v>3860</v>
      </c>
      <c r="AR23" s="1181" t="s">
        <v>3860</v>
      </c>
      <c r="AS23" s="1181" t="s">
        <v>3860</v>
      </c>
      <c r="AT23" s="1181" t="s">
        <v>3860</v>
      </c>
      <c r="AU23" s="1181" t="s">
        <v>3860</v>
      </c>
      <c r="AV23" s="1181" t="s">
        <v>3860</v>
      </c>
      <c r="AW23" s="1181" t="s">
        <v>3860</v>
      </c>
      <c r="AX23" s="1181" t="s">
        <v>3860</v>
      </c>
      <c r="AY23" s="1181" t="s">
        <v>3860</v>
      </c>
      <c r="AZ23" s="1181" t="s">
        <v>3860</v>
      </c>
      <c r="BA23" s="1181" t="s">
        <v>3860</v>
      </c>
      <c r="BB23" s="1181" t="s">
        <v>3860</v>
      </c>
      <c r="BC23" s="1181" t="s">
        <v>3860</v>
      </c>
      <c r="BD23" s="1181" t="s">
        <v>3860</v>
      </c>
      <c r="BE23" s="1181" t="s">
        <v>3860</v>
      </c>
      <c r="BF23" s="1181" t="s">
        <v>3860</v>
      </c>
      <c r="BG23" s="1181" t="s">
        <v>3860</v>
      </c>
      <c r="BH23" s="1181" t="s">
        <v>3860</v>
      </c>
      <c r="BI23" s="1181" t="s">
        <v>3860</v>
      </c>
      <c r="BJ23" s="1181" t="s">
        <v>3860</v>
      </c>
      <c r="BK23" s="1181" t="s">
        <v>3860</v>
      </c>
      <c r="BL23" s="1181" t="s">
        <v>3860</v>
      </c>
      <c r="BM23" s="1181" t="s">
        <v>3860</v>
      </c>
      <c r="BN23" s="1181" t="s">
        <v>3860</v>
      </c>
      <c r="BO23" s="1181" t="s">
        <v>3860</v>
      </c>
      <c r="BP23" s="1181" t="s">
        <v>3860</v>
      </c>
      <c r="BQ23" s="1181" t="s">
        <v>3860</v>
      </c>
      <c r="BR23" s="1181" t="s">
        <v>3860</v>
      </c>
      <c r="BS23" s="1181" t="s">
        <v>3860</v>
      </c>
      <c r="BT23" s="1181" t="s">
        <v>3860</v>
      </c>
      <c r="BU23" s="1181" t="s">
        <v>3860</v>
      </c>
      <c r="BV23" s="1181" t="s">
        <v>3860</v>
      </c>
      <c r="BW23" s="1181" t="s">
        <v>3860</v>
      </c>
      <c r="BX23" s="1181" t="s">
        <v>3860</v>
      </c>
      <c r="BY23" s="1181" t="s">
        <v>3860</v>
      </c>
      <c r="BZ23" s="1181" t="s">
        <v>3861</v>
      </c>
      <c r="CA23" s="1181" t="s">
        <v>3861</v>
      </c>
      <c r="CB23" s="1181" t="s">
        <v>3862</v>
      </c>
      <c r="CC23" s="1181" t="s">
        <v>3862</v>
      </c>
      <c r="CD23" s="1181" t="s">
        <v>3862</v>
      </c>
      <c r="CE23" s="1181" t="s">
        <v>3862</v>
      </c>
      <c r="CF23" s="1181" t="s">
        <v>3862</v>
      </c>
      <c r="CG23" s="1181" t="s">
        <v>3860</v>
      </c>
      <c r="CH23" s="1181" t="s">
        <v>3860</v>
      </c>
      <c r="CI23" s="1181" t="s">
        <v>3860</v>
      </c>
      <c r="CJ23" s="1181" t="s">
        <v>3860</v>
      </c>
      <c r="CK23" s="1181" t="s">
        <v>3860</v>
      </c>
      <c r="CL23" s="1181" t="s">
        <v>3860</v>
      </c>
      <c r="CM23" s="1181" t="s">
        <v>3860</v>
      </c>
      <c r="CN23" s="1181" t="s">
        <v>3860</v>
      </c>
      <c r="CO23" s="1181" t="s">
        <v>3860</v>
      </c>
      <c r="CP23" s="1181" t="s">
        <v>3860</v>
      </c>
      <c r="CQ23" s="1181" t="s">
        <v>3860</v>
      </c>
      <c r="CR23" s="1181" t="s">
        <v>3860</v>
      </c>
      <c r="CS23" s="1181" t="s">
        <v>3860</v>
      </c>
      <c r="CT23" s="1181" t="s">
        <v>3860</v>
      </c>
      <c r="CU23" s="1181" t="s">
        <v>3860</v>
      </c>
      <c r="CV23" s="1181" t="s">
        <v>3860</v>
      </c>
      <c r="CW23" s="1181" t="s">
        <v>3860</v>
      </c>
      <c r="CX23" s="1181" t="s">
        <v>3860</v>
      </c>
      <c r="CY23" s="1181" t="s">
        <v>3860</v>
      </c>
      <c r="CZ23" s="1181" t="s">
        <v>3860</v>
      </c>
      <c r="DA23" s="1181" t="s">
        <v>3863</v>
      </c>
      <c r="DB23" s="1181" t="s">
        <v>3863</v>
      </c>
      <c r="DC23" s="1181" t="s">
        <v>3863</v>
      </c>
      <c r="DD23" s="1181" t="s">
        <v>3863</v>
      </c>
      <c r="DE23" s="1181" t="s">
        <v>3863</v>
      </c>
      <c r="DF23" s="1181" t="s">
        <v>3863</v>
      </c>
      <c r="DG23" s="1181" t="s">
        <v>3863</v>
      </c>
      <c r="DH23" s="1181" t="s">
        <v>3863</v>
      </c>
      <c r="DI23" s="1181" t="s">
        <v>3863</v>
      </c>
      <c r="DJ23" s="1181" t="s">
        <v>3863</v>
      </c>
      <c r="DK23" s="1181" t="s">
        <v>3863</v>
      </c>
      <c r="DL23" s="1181" t="s">
        <v>3863</v>
      </c>
      <c r="DM23" s="1181" t="s">
        <v>3863</v>
      </c>
      <c r="DN23" s="1181" t="s">
        <v>3860</v>
      </c>
      <c r="DO23" s="1181" t="s">
        <v>3860</v>
      </c>
      <c r="DP23" s="1181" t="s">
        <v>3860</v>
      </c>
      <c r="DQ23" s="1181" t="s">
        <v>3860</v>
      </c>
      <c r="DR23" s="1181" t="s">
        <v>3860</v>
      </c>
      <c r="DS23" s="1181" t="s">
        <v>3860</v>
      </c>
      <c r="DT23" s="1181" t="s">
        <v>3860</v>
      </c>
      <c r="DU23" s="1181" t="s">
        <v>3860</v>
      </c>
      <c r="DV23" s="1181" t="s">
        <v>3860</v>
      </c>
      <c r="DW23" s="1181" t="s">
        <v>3860</v>
      </c>
      <c r="DX23" s="1181" t="s">
        <v>3860</v>
      </c>
      <c r="DY23" s="1181" t="s">
        <v>3860</v>
      </c>
      <c r="DZ23" s="1181" t="s">
        <v>3860</v>
      </c>
      <c r="EA23" s="1181" t="s">
        <v>3860</v>
      </c>
      <c r="EB23" s="1181" t="s">
        <v>3860</v>
      </c>
      <c r="EC23" s="1181" t="s">
        <v>3860</v>
      </c>
      <c r="ED23" s="1181" t="s">
        <v>3860</v>
      </c>
      <c r="EE23" s="1181" t="s">
        <v>3860</v>
      </c>
      <c r="EF23" s="1181" t="s">
        <v>3860</v>
      </c>
      <c r="EG23" s="1181" t="s">
        <v>3860</v>
      </c>
      <c r="EH23" s="1181" t="s">
        <v>3860</v>
      </c>
      <c r="EI23" s="1181" t="s">
        <v>3860</v>
      </c>
      <c r="EJ23" s="1181" t="s">
        <v>3860</v>
      </c>
      <c r="EK23" s="1181" t="s">
        <v>3860</v>
      </c>
      <c r="EL23" s="1181" t="s">
        <v>3860</v>
      </c>
      <c r="EM23" s="1181" t="s">
        <v>3860</v>
      </c>
      <c r="EN23" s="1181" t="s">
        <v>3860</v>
      </c>
      <c r="EO23" s="1181" t="s">
        <v>3860</v>
      </c>
      <c r="EP23" s="1181" t="s">
        <v>3860</v>
      </c>
      <c r="EQ23" s="1181" t="s">
        <v>3860</v>
      </c>
      <c r="ER23" s="1181" t="s">
        <v>3860</v>
      </c>
      <c r="ES23" s="1181" t="s">
        <v>3860</v>
      </c>
      <c r="ET23" s="1181" t="s">
        <v>3860</v>
      </c>
      <c r="EU23" s="1181" t="s">
        <v>3860</v>
      </c>
      <c r="EV23" s="1181" t="s">
        <v>3860</v>
      </c>
      <c r="EW23" s="1181" t="s">
        <v>3860</v>
      </c>
      <c r="EX23" s="1181" t="s">
        <v>3860</v>
      </c>
      <c r="EY23" s="1181" t="s">
        <v>3860</v>
      </c>
      <c r="EZ23" s="1181" t="s">
        <v>3860</v>
      </c>
      <c r="FA23" s="1181" t="s">
        <v>3860</v>
      </c>
      <c r="FB23" s="1181" t="s">
        <v>3860</v>
      </c>
      <c r="FC23" s="1181" t="s">
        <v>3860</v>
      </c>
      <c r="FD23" s="1181" t="s">
        <v>3860</v>
      </c>
      <c r="FE23" s="1181" t="s">
        <v>3860</v>
      </c>
      <c r="FF23" s="1181" t="s">
        <v>3860</v>
      </c>
      <c r="FG23" s="1181" t="s">
        <v>3860</v>
      </c>
      <c r="FH23" s="1181" t="s">
        <v>3860</v>
      </c>
      <c r="FI23" s="1181" t="s">
        <v>3860</v>
      </c>
      <c r="FJ23" s="1181" t="s">
        <v>3860</v>
      </c>
      <c r="FK23" s="1181" t="s">
        <v>3860</v>
      </c>
      <c r="FL23" s="1181" t="s">
        <v>3860</v>
      </c>
      <c r="FM23" s="1181" t="s">
        <v>3860</v>
      </c>
      <c r="FN23" s="1181" t="s">
        <v>3860</v>
      </c>
      <c r="FO23" s="1181" t="s">
        <v>3860</v>
      </c>
      <c r="FP23" s="1181" t="s">
        <v>3860</v>
      </c>
      <c r="FQ23" s="1181" t="s">
        <v>3860</v>
      </c>
      <c r="FR23" s="1181" t="s">
        <v>3860</v>
      </c>
      <c r="FS23" s="1181" t="s">
        <v>3860</v>
      </c>
      <c r="FT23" s="1181" t="s">
        <v>3860</v>
      </c>
      <c r="FU23" s="1181" t="s">
        <v>3860</v>
      </c>
      <c r="FV23" s="1181" t="s">
        <v>3860</v>
      </c>
      <c r="FW23" s="1181" t="s">
        <v>3860</v>
      </c>
      <c r="FX23" s="1181" t="s">
        <v>3860</v>
      </c>
      <c r="FY23" s="1181" t="s">
        <v>3860</v>
      </c>
      <c r="FZ23" s="1181" t="s">
        <v>3860</v>
      </c>
      <c r="GA23" s="1181" t="s">
        <v>3860</v>
      </c>
      <c r="GB23" s="1181" t="s">
        <v>3860</v>
      </c>
      <c r="GC23" s="1181" t="s">
        <v>3860</v>
      </c>
      <c r="GD23" s="1181" t="s">
        <v>3860</v>
      </c>
      <c r="GE23" s="1181" t="s">
        <v>3860</v>
      </c>
      <c r="GF23" s="1181" t="s">
        <v>3860</v>
      </c>
      <c r="GG23" s="1181" t="s">
        <v>3860</v>
      </c>
      <c r="GH23" s="1181" t="s">
        <v>3860</v>
      </c>
      <c r="GI23" s="1181" t="s">
        <v>3860</v>
      </c>
      <c r="GJ23" s="1181" t="s">
        <v>3864</v>
      </c>
      <c r="GK23" s="1181" t="s">
        <v>3864</v>
      </c>
      <c r="GL23" s="1181" t="s">
        <v>3864</v>
      </c>
      <c r="GM23" s="1181" t="s">
        <v>3864</v>
      </c>
      <c r="GN23" s="1181" t="s">
        <v>3864</v>
      </c>
      <c r="GO23" s="1181" t="s">
        <v>3864</v>
      </c>
      <c r="GP23" s="1181" t="s">
        <v>3864</v>
      </c>
      <c r="GQ23" s="1181" t="s">
        <v>3864</v>
      </c>
      <c r="GR23" s="1181" t="s">
        <v>3864</v>
      </c>
      <c r="GS23" s="1181" t="s">
        <v>3864</v>
      </c>
      <c r="GT23" s="1181" t="s">
        <v>3864</v>
      </c>
      <c r="GU23" s="1181" t="s">
        <v>3864</v>
      </c>
      <c r="GV23" s="1181" t="s">
        <v>3864</v>
      </c>
      <c r="GW23" s="1181" t="s">
        <v>3864</v>
      </c>
      <c r="GX23" s="1181" t="s">
        <v>3860</v>
      </c>
      <c r="GY23" s="1181" t="s">
        <v>3860</v>
      </c>
      <c r="GZ23" s="1181" t="s">
        <v>3860</v>
      </c>
      <c r="HA23" s="1181" t="s">
        <v>3860</v>
      </c>
      <c r="HB23" s="1181" t="s">
        <v>3860</v>
      </c>
      <c r="HC23" s="1181" t="s">
        <v>3860</v>
      </c>
      <c r="HD23" s="1181" t="s">
        <v>3860</v>
      </c>
      <c r="HE23" s="1181" t="s">
        <v>3860</v>
      </c>
      <c r="HF23" s="1181" t="s">
        <v>3860</v>
      </c>
      <c r="HG23" s="1181" t="s">
        <v>3860</v>
      </c>
      <c r="HH23" s="1181" t="s">
        <v>3860</v>
      </c>
      <c r="HI23" s="1181" t="s">
        <v>3860</v>
      </c>
      <c r="HJ23" s="1181" t="s">
        <v>3860</v>
      </c>
      <c r="HK23" s="1181" t="s">
        <v>3864</v>
      </c>
      <c r="HL23" s="1181" t="s">
        <v>3864</v>
      </c>
      <c r="HM23" s="1181" t="s">
        <v>3864</v>
      </c>
      <c r="HN23" s="1181" t="s">
        <v>3864</v>
      </c>
      <c r="HO23" s="1181" t="s">
        <v>3864</v>
      </c>
      <c r="HP23" s="1181" t="s">
        <v>3864</v>
      </c>
      <c r="HQ23" s="1181" t="s">
        <v>3864</v>
      </c>
      <c r="HR23" s="1181" t="s">
        <v>3864</v>
      </c>
      <c r="HS23" s="1181" t="s">
        <v>3864</v>
      </c>
      <c r="HT23" s="1181" t="s">
        <v>3864</v>
      </c>
      <c r="HU23" s="1181" t="s">
        <v>3864</v>
      </c>
      <c r="HV23" s="1181" t="s">
        <v>3864</v>
      </c>
      <c r="HW23" s="1181" t="s">
        <v>3864</v>
      </c>
      <c r="HX23" s="1181" t="s">
        <v>3864</v>
      </c>
      <c r="HY23" s="1181" t="s">
        <v>3864</v>
      </c>
      <c r="HZ23" s="1181" t="s">
        <v>3864</v>
      </c>
      <c r="IA23" s="1181" t="s">
        <v>3864</v>
      </c>
      <c r="IB23" s="1181" t="s">
        <v>3864</v>
      </c>
      <c r="IC23" s="1181" t="s">
        <v>3864</v>
      </c>
      <c r="ID23" s="1181" t="s">
        <v>3864</v>
      </c>
      <c r="IE23" s="1181" t="s">
        <v>3864</v>
      </c>
      <c r="IF23" s="1181" t="s">
        <v>3864</v>
      </c>
      <c r="IG23" s="1181" t="s">
        <v>3864</v>
      </c>
      <c r="IH23" s="1181" t="s">
        <v>3864</v>
      </c>
      <c r="II23" s="1181" t="s">
        <v>3864</v>
      </c>
      <c r="IJ23" s="1181" t="s">
        <v>3864</v>
      </c>
      <c r="IK23" s="1181" t="s">
        <v>3864</v>
      </c>
      <c r="IL23" s="1181" t="s">
        <v>3864</v>
      </c>
      <c r="IM23" s="1181" t="s">
        <v>3864</v>
      </c>
      <c r="IN23" s="1181" t="s">
        <v>3864</v>
      </c>
      <c r="IO23" s="1181" t="s">
        <v>3864</v>
      </c>
      <c r="IP23" s="1181" t="s">
        <v>3864</v>
      </c>
      <c r="IQ23" s="1181" t="s">
        <v>3864</v>
      </c>
      <c r="IR23" s="1181" t="s">
        <v>3864</v>
      </c>
      <c r="IS23" s="1181" t="s">
        <v>3864</v>
      </c>
      <c r="IT23" s="1181" t="s">
        <v>3864</v>
      </c>
      <c r="IU23" s="1181" t="s">
        <v>3864</v>
      </c>
      <c r="IV23" s="1181" t="s">
        <v>3864</v>
      </c>
      <c r="IW23" s="1181" t="s">
        <v>3864</v>
      </c>
      <c r="IX23" s="1181" t="s">
        <v>3864</v>
      </c>
      <c r="IY23" s="1181" t="s">
        <v>3864</v>
      </c>
      <c r="IZ23" s="1181" t="s">
        <v>3864</v>
      </c>
      <c r="JA23" s="1181" t="s">
        <v>3864</v>
      </c>
      <c r="JB23" s="1181" t="s">
        <v>3864</v>
      </c>
      <c r="JC23" s="1181" t="s">
        <v>3864</v>
      </c>
      <c r="JD23" s="1181" t="s">
        <v>3864</v>
      </c>
      <c r="JE23" s="1181" t="s">
        <v>3864</v>
      </c>
      <c r="JF23" s="1181" t="s">
        <v>3864</v>
      </c>
      <c r="JG23" s="1181" t="s">
        <v>3864</v>
      </c>
      <c r="JH23" s="1181" t="s">
        <v>3864</v>
      </c>
      <c r="JI23" s="1181" t="s">
        <v>3864</v>
      </c>
      <c r="JJ23" s="1181" t="s">
        <v>3864</v>
      </c>
      <c r="JK23" s="1181" t="s">
        <v>3864</v>
      </c>
      <c r="JL23" s="1181" t="s">
        <v>3864</v>
      </c>
      <c r="JM23" s="1181" t="s">
        <v>3864</v>
      </c>
      <c r="JN23" s="1181" t="s">
        <v>3864</v>
      </c>
      <c r="JO23" s="1181" t="s">
        <v>3864</v>
      </c>
      <c r="JP23" s="1181" t="s">
        <v>3864</v>
      </c>
      <c r="JQ23" s="1181" t="s">
        <v>3864</v>
      </c>
      <c r="JR23" s="1181" t="s">
        <v>3864</v>
      </c>
      <c r="JS23" s="1181" t="s">
        <v>3864</v>
      </c>
      <c r="JT23" s="1181" t="s">
        <v>1452</v>
      </c>
      <c r="JU23" s="1181" t="s">
        <v>1452</v>
      </c>
      <c r="JV23" s="1181" t="s">
        <v>3862</v>
      </c>
      <c r="JW23" s="1181" t="s">
        <v>3865</v>
      </c>
      <c r="JX23" s="1181" t="s">
        <v>3861</v>
      </c>
      <c r="JY23" s="1181" t="s">
        <v>3866</v>
      </c>
      <c r="JZ23" s="1181" t="s">
        <v>3862</v>
      </c>
      <c r="KA23" s="1181" t="s">
        <v>3860</v>
      </c>
      <c r="KB23" s="1181" t="s">
        <v>3862</v>
      </c>
      <c r="KC23" s="1181" t="s">
        <v>3861</v>
      </c>
      <c r="KD23" s="1181" t="s">
        <v>3867</v>
      </c>
      <c r="KE23" s="1181" t="s">
        <v>3861</v>
      </c>
      <c r="KG23" s="1181" t="s">
        <v>3859</v>
      </c>
      <c r="KH23" s="1181" t="s">
        <v>3859</v>
      </c>
      <c r="KI23" s="1181" t="s">
        <v>3859</v>
      </c>
      <c r="KJ23" s="1181" t="s">
        <v>3859</v>
      </c>
      <c r="KK23" s="1181" t="s">
        <v>3859</v>
      </c>
      <c r="KL23" s="1181" t="s">
        <v>3859</v>
      </c>
      <c r="KM23" s="1181" t="s">
        <v>3859</v>
      </c>
      <c r="KN23" s="1181" t="s">
        <v>3859</v>
      </c>
      <c r="KO23" s="1181" t="s">
        <v>3859</v>
      </c>
      <c r="KP23" s="1181" t="s">
        <v>3859</v>
      </c>
      <c r="KQ23" s="1181" t="s">
        <v>3859</v>
      </c>
      <c r="KR23" s="1181" t="s">
        <v>3859</v>
      </c>
      <c r="KS23" s="1181" t="s">
        <v>3860</v>
      </c>
      <c r="KT23" s="1181" t="s">
        <v>3860</v>
      </c>
      <c r="KU23" s="1181" t="s">
        <v>3860</v>
      </c>
      <c r="KV23" s="1181" t="s">
        <v>3860</v>
      </c>
      <c r="KW23" s="1181" t="s">
        <v>3864</v>
      </c>
      <c r="KX23" s="1181" t="s">
        <v>3864</v>
      </c>
    </row>
    <row r="24" spans="1:310" ht="9.75" customHeight="1">
      <c r="A24" s="1042"/>
      <c r="B24" s="1050">
        <v>499</v>
      </c>
      <c r="C24" s="1161" t="s">
        <v>497</v>
      </c>
      <c r="D24" s="1183" t="s">
        <v>746</v>
      </c>
      <c r="E24" s="1183" t="s">
        <v>746</v>
      </c>
      <c r="F24" s="1183" t="s">
        <v>746</v>
      </c>
      <c r="G24" s="1183" t="s">
        <v>746</v>
      </c>
      <c r="H24" s="1183" t="s">
        <v>746</v>
      </c>
      <c r="I24" s="1183" t="s">
        <v>746</v>
      </c>
      <c r="J24" s="1183" t="s">
        <v>746</v>
      </c>
      <c r="K24" s="1183" t="s">
        <v>746</v>
      </c>
      <c r="L24" s="1183" t="s">
        <v>746</v>
      </c>
      <c r="M24" s="1183" t="s">
        <v>746</v>
      </c>
      <c r="N24" s="1183" t="s">
        <v>746</v>
      </c>
      <c r="O24" s="1183" t="s">
        <v>746</v>
      </c>
      <c r="P24" s="1183" t="s">
        <v>746</v>
      </c>
      <c r="Q24" s="1183" t="s">
        <v>746</v>
      </c>
      <c r="R24" s="1183" t="s">
        <v>746</v>
      </c>
      <c r="S24" s="1183" t="s">
        <v>746</v>
      </c>
      <c r="T24" s="1183" t="s">
        <v>746</v>
      </c>
      <c r="U24" s="1183" t="s">
        <v>746</v>
      </c>
      <c r="V24" s="1183" t="s">
        <v>746</v>
      </c>
      <c r="W24" s="1183" t="s">
        <v>746</v>
      </c>
      <c r="X24" s="1183" t="s">
        <v>469</v>
      </c>
      <c r="Y24" s="1183" t="s">
        <v>469</v>
      </c>
      <c r="Z24" s="1183" t="s">
        <v>469</v>
      </c>
      <c r="AA24" s="1183" t="s">
        <v>469</v>
      </c>
      <c r="AB24" s="1183" t="s">
        <v>469</v>
      </c>
      <c r="AC24" s="1183" t="s">
        <v>469</v>
      </c>
      <c r="AD24" s="1183" t="s">
        <v>469</v>
      </c>
      <c r="AE24" s="1183" t="s">
        <v>469</v>
      </c>
      <c r="AF24" s="1183" t="s">
        <v>469</v>
      </c>
      <c r="AG24" s="1183" t="s">
        <v>469</v>
      </c>
      <c r="AH24" s="1183" t="s">
        <v>469</v>
      </c>
      <c r="AI24" s="1183" t="s">
        <v>469</v>
      </c>
      <c r="AJ24" s="1183" t="s">
        <v>469</v>
      </c>
      <c r="AK24" s="1183" t="s">
        <v>469</v>
      </c>
      <c r="AL24" s="1183" t="s">
        <v>469</v>
      </c>
      <c r="AM24" s="1183" t="s">
        <v>469</v>
      </c>
      <c r="AN24" s="1183" t="s">
        <v>469</v>
      </c>
      <c r="AO24" s="1183" t="s">
        <v>469</v>
      </c>
      <c r="AP24" s="1183" t="s">
        <v>469</v>
      </c>
      <c r="AQ24" s="1183" t="s">
        <v>469</v>
      </c>
      <c r="AR24" s="1183" t="s">
        <v>469</v>
      </c>
      <c r="AS24" s="1183" t="s">
        <v>469</v>
      </c>
      <c r="AT24" s="1183" t="s">
        <v>469</v>
      </c>
      <c r="AU24" s="1183" t="s">
        <v>469</v>
      </c>
      <c r="AV24" s="1183" t="s">
        <v>469</v>
      </c>
      <c r="AW24" s="1183" t="s">
        <v>469</v>
      </c>
      <c r="AX24" s="1183" t="s">
        <v>469</v>
      </c>
      <c r="AY24" s="1183" t="s">
        <v>469</v>
      </c>
      <c r="AZ24" s="1183" t="s">
        <v>469</v>
      </c>
      <c r="BA24" s="1183" t="s">
        <v>469</v>
      </c>
      <c r="BB24" s="1183" t="s">
        <v>469</v>
      </c>
      <c r="BC24" s="1183" t="s">
        <v>469</v>
      </c>
      <c r="BD24" s="1183" t="s">
        <v>469</v>
      </c>
      <c r="BE24" s="1183" t="s">
        <v>469</v>
      </c>
      <c r="BF24" s="1183" t="s">
        <v>469</v>
      </c>
      <c r="BG24" s="1183" t="s">
        <v>469</v>
      </c>
      <c r="BH24" s="1183" t="s">
        <v>469</v>
      </c>
      <c r="BI24" s="1183" t="s">
        <v>469</v>
      </c>
      <c r="BJ24" s="1183" t="s">
        <v>469</v>
      </c>
      <c r="BK24" s="1183" t="s">
        <v>469</v>
      </c>
      <c r="BL24" s="1183" t="s">
        <v>469</v>
      </c>
      <c r="BM24" s="1183" t="s">
        <v>469</v>
      </c>
      <c r="BN24" s="1183" t="s">
        <v>469</v>
      </c>
      <c r="BO24" s="1183" t="s">
        <v>469</v>
      </c>
      <c r="BP24" s="1183" t="s">
        <v>469</v>
      </c>
      <c r="BQ24" s="1183" t="s">
        <v>469</v>
      </c>
      <c r="BR24" s="1183" t="s">
        <v>469</v>
      </c>
      <c r="BS24" s="1183" t="s">
        <v>469</v>
      </c>
      <c r="BT24" s="1183" t="s">
        <v>469</v>
      </c>
      <c r="BU24" s="1183" t="s">
        <v>469</v>
      </c>
      <c r="BV24" s="1183" t="s">
        <v>469</v>
      </c>
      <c r="BW24" s="1183" t="s">
        <v>469</v>
      </c>
      <c r="BX24" s="1183" t="s">
        <v>469</v>
      </c>
      <c r="BY24" s="1183" t="s">
        <v>469</v>
      </c>
      <c r="BZ24" s="1183" t="s">
        <v>3868</v>
      </c>
      <c r="CA24" s="1183" t="s">
        <v>1691</v>
      </c>
      <c r="CB24" s="1183" t="s">
        <v>3869</v>
      </c>
      <c r="CC24" s="1183" t="s">
        <v>3870</v>
      </c>
      <c r="CD24" s="1183" t="s">
        <v>3870</v>
      </c>
      <c r="CE24" s="1183" t="s">
        <v>3870</v>
      </c>
      <c r="CF24" s="1183" t="s">
        <v>3870</v>
      </c>
      <c r="CG24" s="1183" t="s">
        <v>469</v>
      </c>
      <c r="CH24" s="1183" t="s">
        <v>469</v>
      </c>
      <c r="CI24" s="1183" t="s">
        <v>469</v>
      </c>
      <c r="CJ24" s="1183" t="s">
        <v>469</v>
      </c>
      <c r="CK24" s="1183" t="s">
        <v>469</v>
      </c>
      <c r="CL24" s="1183" t="s">
        <v>469</v>
      </c>
      <c r="CM24" s="1183" t="s">
        <v>469</v>
      </c>
      <c r="CN24" s="1183" t="s">
        <v>469</v>
      </c>
      <c r="CO24" s="1183" t="s">
        <v>469</v>
      </c>
      <c r="CP24" s="1183" t="s">
        <v>469</v>
      </c>
      <c r="CQ24" s="1183" t="s">
        <v>469</v>
      </c>
      <c r="CR24" s="1183" t="s">
        <v>469</v>
      </c>
      <c r="CS24" s="1183" t="s">
        <v>469</v>
      </c>
      <c r="CT24" s="1183" t="s">
        <v>469</v>
      </c>
      <c r="CU24" s="1183" t="s">
        <v>469</v>
      </c>
      <c r="CV24" s="1183" t="s">
        <v>469</v>
      </c>
      <c r="CW24" s="1183" t="s">
        <v>469</v>
      </c>
      <c r="CX24" s="1183" t="s">
        <v>469</v>
      </c>
      <c r="CY24" s="1183" t="s">
        <v>469</v>
      </c>
      <c r="CZ24" s="1183" t="s">
        <v>469</v>
      </c>
      <c r="DA24" s="1183" t="s">
        <v>469</v>
      </c>
      <c r="DB24" s="1183" t="s">
        <v>469</v>
      </c>
      <c r="DC24" s="1183" t="s">
        <v>469</v>
      </c>
      <c r="DD24" s="1183" t="s">
        <v>469</v>
      </c>
      <c r="DE24" s="1183" t="s">
        <v>469</v>
      </c>
      <c r="DF24" s="1183" t="s">
        <v>469</v>
      </c>
      <c r="DG24" s="1183" t="s">
        <v>469</v>
      </c>
      <c r="DH24" s="1183" t="s">
        <v>469</v>
      </c>
      <c r="DI24" s="1183" t="s">
        <v>469</v>
      </c>
      <c r="DJ24" s="1183" t="s">
        <v>469</v>
      </c>
      <c r="DK24" s="1183" t="s">
        <v>469</v>
      </c>
      <c r="DL24" s="1183" t="s">
        <v>469</v>
      </c>
      <c r="DM24" s="1183" t="s">
        <v>469</v>
      </c>
      <c r="DN24" s="1183" t="s">
        <v>469</v>
      </c>
      <c r="DO24" s="1183" t="s">
        <v>469</v>
      </c>
      <c r="DP24" s="1183" t="s">
        <v>469</v>
      </c>
      <c r="DQ24" s="1183" t="s">
        <v>469</v>
      </c>
      <c r="DR24" s="1183" t="s">
        <v>469</v>
      </c>
      <c r="DS24" s="1183" t="s">
        <v>469</v>
      </c>
      <c r="DT24" s="1183" t="s">
        <v>469</v>
      </c>
      <c r="DU24" s="1183" t="s">
        <v>469</v>
      </c>
      <c r="DV24" s="1183" t="s">
        <v>469</v>
      </c>
      <c r="DW24" s="1183" t="s">
        <v>469</v>
      </c>
      <c r="DX24" s="1183" t="s">
        <v>469</v>
      </c>
      <c r="DY24" s="1183" t="s">
        <v>469</v>
      </c>
      <c r="DZ24" s="1183" t="s">
        <v>469</v>
      </c>
      <c r="EA24" s="1183" t="s">
        <v>469</v>
      </c>
      <c r="EB24" s="1183" t="s">
        <v>469</v>
      </c>
      <c r="EC24" s="1183" t="s">
        <v>469</v>
      </c>
      <c r="ED24" s="1183" t="s">
        <v>469</v>
      </c>
      <c r="EE24" s="1183" t="s">
        <v>469</v>
      </c>
      <c r="EF24" s="1183" t="s">
        <v>469</v>
      </c>
      <c r="EG24" s="1183" t="s">
        <v>469</v>
      </c>
      <c r="EH24" s="1183" t="s">
        <v>469</v>
      </c>
      <c r="EI24" s="1183" t="s">
        <v>469</v>
      </c>
      <c r="EJ24" s="1183" t="s">
        <v>469</v>
      </c>
      <c r="EK24" s="1183" t="s">
        <v>469</v>
      </c>
      <c r="EL24" s="1183" t="s">
        <v>469</v>
      </c>
      <c r="EM24" s="1183" t="s">
        <v>469</v>
      </c>
      <c r="EN24" s="1183" t="s">
        <v>469</v>
      </c>
      <c r="EO24" s="1183" t="s">
        <v>469</v>
      </c>
      <c r="EP24" s="1183" t="s">
        <v>469</v>
      </c>
      <c r="EQ24" s="1183" t="s">
        <v>469</v>
      </c>
      <c r="ER24" s="1183" t="s">
        <v>469</v>
      </c>
      <c r="ES24" s="1183" t="s">
        <v>469</v>
      </c>
      <c r="ET24" s="1183" t="s">
        <v>469</v>
      </c>
      <c r="EU24" s="1183" t="s">
        <v>469</v>
      </c>
      <c r="EV24" s="1183" t="s">
        <v>469</v>
      </c>
      <c r="EW24" s="1183" t="s">
        <v>469</v>
      </c>
      <c r="EX24" s="1183" t="s">
        <v>469</v>
      </c>
      <c r="EY24" s="1183" t="s">
        <v>469</v>
      </c>
      <c r="EZ24" s="1183" t="s">
        <v>469</v>
      </c>
      <c r="FA24" s="1183" t="s">
        <v>469</v>
      </c>
      <c r="FB24" s="1183" t="s">
        <v>469</v>
      </c>
      <c r="FC24" s="1183" t="s">
        <v>469</v>
      </c>
      <c r="FD24" s="1183" t="s">
        <v>469</v>
      </c>
      <c r="FE24" s="1183" t="s">
        <v>469</v>
      </c>
      <c r="FF24" s="1183" t="s">
        <v>469</v>
      </c>
      <c r="FG24" s="1183" t="s">
        <v>469</v>
      </c>
      <c r="FH24" s="1183" t="s">
        <v>469</v>
      </c>
      <c r="FI24" s="1183" t="s">
        <v>469</v>
      </c>
      <c r="FJ24" s="1183" t="s">
        <v>469</v>
      </c>
      <c r="FK24" s="1183" t="s">
        <v>469</v>
      </c>
      <c r="FL24" s="1183" t="s">
        <v>469</v>
      </c>
      <c r="FM24" s="1183" t="s">
        <v>469</v>
      </c>
      <c r="FN24" s="1183" t="s">
        <v>469</v>
      </c>
      <c r="FO24" s="1183" t="s">
        <v>469</v>
      </c>
      <c r="FP24" s="1183" t="s">
        <v>469</v>
      </c>
      <c r="FQ24" s="1183" t="s">
        <v>469</v>
      </c>
      <c r="FR24" s="1183" t="s">
        <v>469</v>
      </c>
      <c r="FS24" s="1183" t="s">
        <v>469</v>
      </c>
      <c r="FT24" s="1183" t="s">
        <v>469</v>
      </c>
      <c r="FU24" s="1183" t="s">
        <v>469</v>
      </c>
      <c r="FV24" s="1183" t="s">
        <v>469</v>
      </c>
      <c r="FW24" s="1183" t="s">
        <v>469</v>
      </c>
      <c r="FX24" s="1183" t="s">
        <v>469</v>
      </c>
      <c r="FY24" s="1183" t="s">
        <v>469</v>
      </c>
      <c r="FZ24" s="1183" t="s">
        <v>469</v>
      </c>
      <c r="GA24" s="1183" t="s">
        <v>469</v>
      </c>
      <c r="GB24" s="1183" t="s">
        <v>469</v>
      </c>
      <c r="GC24" s="1183" t="s">
        <v>469</v>
      </c>
      <c r="GD24" s="1183" t="s">
        <v>469</v>
      </c>
      <c r="GE24" s="1183" t="s">
        <v>469</v>
      </c>
      <c r="GF24" s="1183" t="s">
        <v>469</v>
      </c>
      <c r="GG24" s="1183" t="s">
        <v>469</v>
      </c>
      <c r="GH24" s="1183" t="s">
        <v>469</v>
      </c>
      <c r="GI24" s="1183" t="s">
        <v>469</v>
      </c>
      <c r="GJ24" s="1183" t="s">
        <v>469</v>
      </c>
      <c r="GK24" s="1183" t="s">
        <v>469</v>
      </c>
      <c r="GL24" s="1183" t="s">
        <v>469</v>
      </c>
      <c r="GM24" s="1183" t="s">
        <v>469</v>
      </c>
      <c r="GN24" s="1183" t="s">
        <v>469</v>
      </c>
      <c r="GO24" s="1183" t="s">
        <v>469</v>
      </c>
      <c r="GP24" s="1183" t="s">
        <v>469</v>
      </c>
      <c r="GQ24" s="1183" t="s">
        <v>469</v>
      </c>
      <c r="GR24" s="1183" t="s">
        <v>469</v>
      </c>
      <c r="GS24" s="1183" t="s">
        <v>469</v>
      </c>
      <c r="GT24" s="1183" t="s">
        <v>469</v>
      </c>
      <c r="GU24" s="1183" t="s">
        <v>469</v>
      </c>
      <c r="GV24" s="1183" t="s">
        <v>469</v>
      </c>
      <c r="GW24" s="1183" t="s">
        <v>469</v>
      </c>
      <c r="GX24" s="1183" t="s">
        <v>469</v>
      </c>
      <c r="GY24" s="1183" t="s">
        <v>469</v>
      </c>
      <c r="GZ24" s="1183" t="s">
        <v>469</v>
      </c>
      <c r="HA24" s="1183" t="s">
        <v>469</v>
      </c>
      <c r="HB24" s="1183" t="s">
        <v>469</v>
      </c>
      <c r="HC24" s="1183" t="s">
        <v>469</v>
      </c>
      <c r="HD24" s="1183" t="s">
        <v>469</v>
      </c>
      <c r="HE24" s="1183" t="s">
        <v>469</v>
      </c>
      <c r="HF24" s="1183" t="s">
        <v>469</v>
      </c>
      <c r="HG24" s="1183" t="s">
        <v>469</v>
      </c>
      <c r="HH24" s="1183" t="s">
        <v>469</v>
      </c>
      <c r="HI24" s="1183" t="s">
        <v>469</v>
      </c>
      <c r="HJ24" s="1183" t="s">
        <v>469</v>
      </c>
      <c r="HK24" s="1183" t="s">
        <v>469</v>
      </c>
      <c r="HL24" s="1183" t="s">
        <v>469</v>
      </c>
      <c r="HM24" s="1183" t="s">
        <v>469</v>
      </c>
      <c r="HN24" s="1183" t="s">
        <v>469</v>
      </c>
      <c r="HO24" s="1183" t="s">
        <v>469</v>
      </c>
      <c r="HP24" s="1183" t="s">
        <v>469</v>
      </c>
      <c r="HQ24" s="1183" t="s">
        <v>469</v>
      </c>
      <c r="HR24" s="1183" t="s">
        <v>469</v>
      </c>
      <c r="HS24" s="1183" t="s">
        <v>469</v>
      </c>
      <c r="HT24" s="1183" t="s">
        <v>469</v>
      </c>
      <c r="HU24" s="1183" t="s">
        <v>469</v>
      </c>
      <c r="HV24" s="1183" t="s">
        <v>469</v>
      </c>
      <c r="HW24" s="1183" t="s">
        <v>469</v>
      </c>
      <c r="HX24" s="1183" t="s">
        <v>469</v>
      </c>
      <c r="HY24" s="1183" t="s">
        <v>469</v>
      </c>
      <c r="HZ24" s="1183" t="s">
        <v>469</v>
      </c>
      <c r="IA24" s="1183" t="s">
        <v>469</v>
      </c>
      <c r="IB24" s="1183" t="s">
        <v>469</v>
      </c>
      <c r="IC24" s="1183" t="s">
        <v>469</v>
      </c>
      <c r="ID24" s="1183" t="s">
        <v>469</v>
      </c>
      <c r="IE24" s="1183" t="s">
        <v>469</v>
      </c>
      <c r="IF24" s="1183" t="s">
        <v>469</v>
      </c>
      <c r="IG24" s="1183" t="s">
        <v>469</v>
      </c>
      <c r="IH24" s="1183" t="s">
        <v>469</v>
      </c>
      <c r="II24" s="1183" t="s">
        <v>469</v>
      </c>
      <c r="IJ24" s="1183" t="s">
        <v>469</v>
      </c>
      <c r="IK24" s="1183" t="s">
        <v>469</v>
      </c>
      <c r="IL24" s="1183" t="s">
        <v>469</v>
      </c>
      <c r="IM24" s="1183" t="s">
        <v>469</v>
      </c>
      <c r="IN24" s="1183" t="s">
        <v>469</v>
      </c>
      <c r="IO24" s="1183" t="s">
        <v>469</v>
      </c>
      <c r="IP24" s="1183" t="s">
        <v>469</v>
      </c>
      <c r="IQ24" s="1183" t="s">
        <v>469</v>
      </c>
      <c r="IR24" s="1183" t="s">
        <v>469</v>
      </c>
      <c r="IS24" s="1183" t="s">
        <v>469</v>
      </c>
      <c r="IT24" s="1183" t="s">
        <v>469</v>
      </c>
      <c r="IU24" s="1183" t="s">
        <v>469</v>
      </c>
      <c r="IV24" s="1183" t="s">
        <v>469</v>
      </c>
      <c r="IW24" s="1183" t="s">
        <v>469</v>
      </c>
      <c r="IX24" s="1183" t="s">
        <v>469</v>
      </c>
      <c r="IY24" s="1183" t="s">
        <v>469</v>
      </c>
      <c r="IZ24" s="1183" t="s">
        <v>469</v>
      </c>
      <c r="JA24" s="1183" t="s">
        <v>469</v>
      </c>
      <c r="JB24" s="1183" t="s">
        <v>469</v>
      </c>
      <c r="JC24" s="1183" t="s">
        <v>469</v>
      </c>
      <c r="JD24" s="1183" t="s">
        <v>469</v>
      </c>
      <c r="JE24" s="1183" t="s">
        <v>469</v>
      </c>
      <c r="JF24" s="1183" t="s">
        <v>469</v>
      </c>
      <c r="JG24" s="1183" t="s">
        <v>469</v>
      </c>
      <c r="JH24" s="1183" t="s">
        <v>469</v>
      </c>
      <c r="JI24" s="1183" t="s">
        <v>469</v>
      </c>
      <c r="JJ24" s="1183" t="s">
        <v>469</v>
      </c>
      <c r="JK24" s="1183" t="s">
        <v>469</v>
      </c>
      <c r="JL24" s="1183" t="s">
        <v>469</v>
      </c>
      <c r="JM24" s="1183" t="s">
        <v>469</v>
      </c>
      <c r="JN24" s="1183" t="s">
        <v>469</v>
      </c>
      <c r="JO24" s="1183" t="s">
        <v>469</v>
      </c>
      <c r="JP24" s="1183" t="s">
        <v>469</v>
      </c>
      <c r="JQ24" s="1183" t="s">
        <v>469</v>
      </c>
      <c r="JR24" s="1183" t="s">
        <v>469</v>
      </c>
      <c r="JS24" s="1183" t="s">
        <v>469</v>
      </c>
      <c r="JT24" s="1183" t="s">
        <v>469</v>
      </c>
      <c r="JU24" s="1183" t="s">
        <v>469</v>
      </c>
      <c r="JV24" s="1183" t="s">
        <v>3871</v>
      </c>
      <c r="JW24" s="1183" t="s">
        <v>469</v>
      </c>
      <c r="JX24" s="1183" t="s">
        <v>1690</v>
      </c>
      <c r="JY24" s="1183"/>
      <c r="JZ24" s="1183" t="s">
        <v>3872</v>
      </c>
      <c r="KA24" s="1183" t="s">
        <v>469</v>
      </c>
      <c r="KB24" s="1183" t="s">
        <v>3873</v>
      </c>
      <c r="KC24" s="1183" t="s">
        <v>3874</v>
      </c>
      <c r="KD24" s="1183" t="s">
        <v>3875</v>
      </c>
      <c r="KE24" s="1183" t="s">
        <v>3876</v>
      </c>
      <c r="KG24" s="1183" t="s">
        <v>746</v>
      </c>
      <c r="KH24" s="1183" t="s">
        <v>746</v>
      </c>
      <c r="KI24" s="1183" t="s">
        <v>746</v>
      </c>
      <c r="KJ24" s="1183" t="s">
        <v>746</v>
      </c>
      <c r="KK24" s="1183" t="s">
        <v>746</v>
      </c>
      <c r="KL24" s="1183" t="s">
        <v>746</v>
      </c>
      <c r="KM24" s="1183" t="s">
        <v>746</v>
      </c>
      <c r="KN24" s="1183" t="s">
        <v>746</v>
      </c>
      <c r="KO24" s="1183" t="s">
        <v>746</v>
      </c>
      <c r="KP24" s="1183" t="s">
        <v>746</v>
      </c>
      <c r="KQ24" s="1183" t="s">
        <v>746</v>
      </c>
      <c r="KR24" s="1183" t="s">
        <v>746</v>
      </c>
      <c r="KS24" s="1183" t="s">
        <v>469</v>
      </c>
      <c r="KT24" s="1183" t="s">
        <v>469</v>
      </c>
      <c r="KU24" s="1183" t="s">
        <v>469</v>
      </c>
      <c r="KV24" s="1183" t="s">
        <v>469</v>
      </c>
      <c r="KW24" s="1183" t="s">
        <v>469</v>
      </c>
      <c r="KX24" s="1183" t="s">
        <v>469</v>
      </c>
    </row>
    <row r="25" spans="1:310" ht="11.25" customHeight="1">
      <c r="A25" s="1042"/>
      <c r="B25" s="1050">
        <v>501</v>
      </c>
      <c r="C25" s="1161" t="s">
        <v>498</v>
      </c>
      <c r="D25" s="1181"/>
      <c r="E25" s="1181"/>
      <c r="F25" s="1181"/>
      <c r="G25" s="1181"/>
      <c r="H25" s="1181"/>
      <c r="I25" s="1181"/>
      <c r="J25" s="1181"/>
      <c r="K25" s="1181"/>
      <c r="L25" s="1181"/>
      <c r="M25" s="1181"/>
      <c r="N25" s="1181"/>
      <c r="O25" s="1181"/>
      <c r="P25" s="1181"/>
      <c r="Q25" s="1181"/>
      <c r="R25" s="1181"/>
      <c r="S25" s="1181"/>
      <c r="T25" s="1181"/>
      <c r="U25" s="1181"/>
      <c r="V25" s="1181"/>
      <c r="W25" s="1181"/>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181"/>
      <c r="AS25" s="1181"/>
      <c r="AT25" s="1181"/>
      <c r="AU25" s="1181"/>
      <c r="AV25" s="1181"/>
      <c r="AW25" s="1181"/>
      <c r="AX25" s="1181"/>
      <c r="AY25" s="1181"/>
      <c r="AZ25" s="1181"/>
      <c r="BA25" s="1181"/>
      <c r="BB25" s="1181"/>
      <c r="BC25" s="1181"/>
      <c r="BD25" s="1181"/>
      <c r="BE25" s="1181"/>
      <c r="BF25" s="1181"/>
      <c r="BG25" s="1181"/>
      <c r="BH25" s="1181"/>
      <c r="BI25" s="1181"/>
      <c r="BJ25" s="1181"/>
      <c r="BK25" s="1181"/>
      <c r="BL25" s="1181"/>
      <c r="BM25" s="1181"/>
      <c r="BN25" s="1181"/>
      <c r="BO25" s="1181"/>
      <c r="BP25" s="1181"/>
      <c r="BQ25" s="1181"/>
      <c r="BR25" s="1181"/>
      <c r="BS25" s="1181"/>
      <c r="BT25" s="1181"/>
      <c r="BU25" s="1181"/>
      <c r="BV25" s="1181"/>
      <c r="BW25" s="1181"/>
      <c r="BX25" s="1181"/>
      <c r="BY25" s="1181"/>
      <c r="BZ25" s="1181"/>
      <c r="CA25" s="1181"/>
      <c r="CB25" s="1181"/>
      <c r="CC25" s="1181"/>
      <c r="CD25" s="1181"/>
      <c r="CE25" s="1181"/>
      <c r="CF25" s="1181"/>
      <c r="CG25" s="1181"/>
      <c r="CH25" s="1181"/>
      <c r="CI25" s="1181"/>
      <c r="CJ25" s="1181"/>
      <c r="CK25" s="1181"/>
      <c r="CL25" s="1181"/>
      <c r="CM25" s="1181"/>
      <c r="CN25" s="1181"/>
      <c r="CO25" s="1181"/>
      <c r="CP25" s="1181"/>
      <c r="CQ25" s="1181"/>
      <c r="CR25" s="1181"/>
      <c r="CS25" s="1181"/>
      <c r="CT25" s="1181"/>
      <c r="CU25" s="1181"/>
      <c r="CV25" s="1181"/>
      <c r="CW25" s="1181"/>
      <c r="CX25" s="1181"/>
      <c r="CY25" s="1181"/>
      <c r="CZ25" s="1181"/>
      <c r="DA25" s="1181"/>
      <c r="DB25" s="1181"/>
      <c r="DC25" s="1181"/>
      <c r="DD25" s="1181"/>
      <c r="DE25" s="1181"/>
      <c r="DF25" s="1181"/>
      <c r="DG25" s="1181"/>
      <c r="DH25" s="1181"/>
      <c r="DI25" s="1181"/>
      <c r="DJ25" s="1181"/>
      <c r="DK25" s="1181"/>
      <c r="DL25" s="1181"/>
      <c r="DM25" s="1181"/>
      <c r="DN25" s="1181"/>
      <c r="DO25" s="1181"/>
      <c r="DP25" s="1181"/>
      <c r="DQ25" s="1181"/>
      <c r="DR25" s="1181"/>
      <c r="DS25" s="1181"/>
      <c r="DT25" s="1181"/>
      <c r="DU25" s="1181"/>
      <c r="DV25" s="1181"/>
      <c r="DW25" s="1181"/>
      <c r="DX25" s="1181"/>
      <c r="DY25" s="1181"/>
      <c r="DZ25" s="1181"/>
      <c r="EA25" s="1181"/>
      <c r="EB25" s="1181"/>
      <c r="EC25" s="1181"/>
      <c r="ED25" s="1181"/>
      <c r="EE25" s="1181"/>
      <c r="EF25" s="1181"/>
      <c r="EG25" s="1181"/>
      <c r="EH25" s="1181"/>
      <c r="EI25" s="1181"/>
      <c r="EJ25" s="1181"/>
      <c r="EK25" s="1181"/>
      <c r="EL25" s="1181"/>
      <c r="EM25" s="1181"/>
      <c r="EN25" s="1181"/>
      <c r="EO25" s="1181"/>
      <c r="EP25" s="1181"/>
      <c r="EQ25" s="1181"/>
      <c r="ER25" s="1181"/>
      <c r="ES25" s="1181"/>
      <c r="ET25" s="1181"/>
      <c r="EU25" s="1181"/>
      <c r="EV25" s="1181"/>
      <c r="EW25" s="1181"/>
      <c r="EX25" s="1181"/>
      <c r="EY25" s="1181"/>
      <c r="EZ25" s="1181"/>
      <c r="FA25" s="1181"/>
      <c r="FB25" s="1181"/>
      <c r="FC25" s="1181"/>
      <c r="FD25" s="1181"/>
      <c r="FE25" s="1181"/>
      <c r="FF25" s="1181"/>
      <c r="FG25" s="1181"/>
      <c r="FH25" s="1181"/>
      <c r="FI25" s="1181"/>
      <c r="FJ25" s="1181"/>
      <c r="FK25" s="1181"/>
      <c r="FL25" s="1181"/>
      <c r="FM25" s="1181"/>
      <c r="FN25" s="1181"/>
      <c r="FO25" s="1181"/>
      <c r="FP25" s="1181"/>
      <c r="FQ25" s="1181"/>
      <c r="FR25" s="1181"/>
      <c r="FS25" s="1181"/>
      <c r="FT25" s="1181"/>
      <c r="FU25" s="1181"/>
      <c r="FV25" s="1181"/>
      <c r="FW25" s="1181"/>
      <c r="FX25" s="1181"/>
      <c r="FY25" s="1181"/>
      <c r="FZ25" s="1181"/>
      <c r="GA25" s="1181"/>
      <c r="GB25" s="1181"/>
      <c r="GC25" s="1181"/>
      <c r="GD25" s="1181"/>
      <c r="GE25" s="1181"/>
      <c r="GF25" s="1181"/>
      <c r="GG25" s="1181"/>
      <c r="GH25" s="1181"/>
      <c r="GI25" s="1181"/>
      <c r="GJ25" s="1181"/>
      <c r="GK25" s="1181"/>
      <c r="GL25" s="1181"/>
      <c r="GM25" s="1181"/>
      <c r="GN25" s="1181"/>
      <c r="GO25" s="1181"/>
      <c r="GP25" s="1181"/>
      <c r="GQ25" s="1181"/>
      <c r="GR25" s="1181"/>
      <c r="GS25" s="1181"/>
      <c r="GT25" s="1181"/>
      <c r="GU25" s="1181"/>
      <c r="GV25" s="1181"/>
      <c r="GW25" s="1181"/>
      <c r="GX25" s="1181"/>
      <c r="GY25" s="1181"/>
      <c r="GZ25" s="1181"/>
      <c r="HA25" s="1181"/>
      <c r="HB25" s="1181"/>
      <c r="HC25" s="1181"/>
      <c r="HD25" s="1181"/>
      <c r="HE25" s="1181"/>
      <c r="HF25" s="1181"/>
      <c r="HG25" s="1181"/>
      <c r="HH25" s="1181"/>
      <c r="HI25" s="1181"/>
      <c r="HJ25" s="1181"/>
      <c r="HK25" s="1181"/>
      <c r="HL25" s="1181"/>
      <c r="HM25" s="1181"/>
      <c r="HN25" s="1181"/>
      <c r="HO25" s="1181"/>
      <c r="HP25" s="1181"/>
      <c r="HQ25" s="1181"/>
      <c r="HR25" s="1181"/>
      <c r="HS25" s="1181"/>
      <c r="HT25" s="1181"/>
      <c r="HU25" s="1181"/>
      <c r="HV25" s="1181"/>
      <c r="HW25" s="1181"/>
      <c r="HX25" s="1181"/>
      <c r="HY25" s="1181"/>
      <c r="HZ25" s="1181"/>
      <c r="IA25" s="1181"/>
      <c r="IB25" s="1181"/>
      <c r="IC25" s="1181"/>
      <c r="ID25" s="1181"/>
      <c r="IE25" s="1181"/>
      <c r="IF25" s="1181"/>
      <c r="IG25" s="1181"/>
      <c r="IH25" s="1181"/>
      <c r="II25" s="1181"/>
      <c r="IJ25" s="1181"/>
      <c r="IK25" s="1181"/>
      <c r="IL25" s="1181"/>
      <c r="IM25" s="1181"/>
      <c r="IN25" s="1181"/>
      <c r="IO25" s="1181"/>
      <c r="IP25" s="1181"/>
      <c r="IQ25" s="1181"/>
      <c r="IR25" s="1181"/>
      <c r="IS25" s="1181"/>
      <c r="IT25" s="1181"/>
      <c r="IU25" s="1181"/>
      <c r="IV25" s="1181"/>
      <c r="IW25" s="1181"/>
      <c r="IX25" s="1181"/>
      <c r="IY25" s="1181"/>
      <c r="IZ25" s="1181"/>
      <c r="JA25" s="1181"/>
      <c r="JB25" s="1181"/>
      <c r="JC25" s="1181"/>
      <c r="JD25" s="1181"/>
      <c r="JE25" s="1181"/>
      <c r="JF25" s="1181"/>
      <c r="JG25" s="1181"/>
      <c r="JH25" s="1181"/>
      <c r="JI25" s="1181"/>
      <c r="JJ25" s="1181"/>
      <c r="JK25" s="1181"/>
      <c r="JL25" s="1181"/>
      <c r="JM25" s="1181"/>
      <c r="JN25" s="1181"/>
      <c r="JO25" s="1181"/>
      <c r="JP25" s="1181"/>
      <c r="JQ25" s="1181"/>
      <c r="JR25" s="1181"/>
      <c r="JS25" s="1181"/>
      <c r="JT25" s="1181"/>
      <c r="JU25" s="1181"/>
      <c r="JV25" s="1181"/>
      <c r="JW25" s="1181"/>
      <c r="JX25" s="1181"/>
      <c r="JY25" s="1181"/>
      <c r="JZ25" s="1181"/>
      <c r="KA25" s="1181"/>
      <c r="KB25" s="1181"/>
      <c r="KC25" s="1181"/>
      <c r="KD25" s="1181"/>
      <c r="KE25" s="1181"/>
      <c r="KG25" s="1181"/>
      <c r="KH25" s="1181"/>
      <c r="KI25" s="1181"/>
      <c r="KJ25" s="1181"/>
      <c r="KK25" s="1181"/>
      <c r="KL25" s="1181"/>
      <c r="KM25" s="1181"/>
      <c r="KN25" s="1181"/>
      <c r="KO25" s="1181"/>
      <c r="KP25" s="1181"/>
      <c r="KQ25" s="1181"/>
      <c r="KR25" s="1181"/>
      <c r="KS25" s="1181"/>
      <c r="KT25" s="1181"/>
      <c r="KU25" s="1181"/>
      <c r="KV25" s="1181"/>
      <c r="KW25" s="1181"/>
      <c r="KX25" s="1181"/>
    </row>
    <row r="26" spans="1:310" ht="9.75" customHeight="1">
      <c r="A26" s="1042"/>
      <c r="B26" s="1050">
        <v>502</v>
      </c>
      <c r="C26" s="1161" t="s">
        <v>499</v>
      </c>
      <c r="D26" s="1183" t="s">
        <v>3877</v>
      </c>
      <c r="E26" s="1183" t="s">
        <v>3877</v>
      </c>
      <c r="F26" s="1183" t="s">
        <v>3877</v>
      </c>
      <c r="G26" s="1183" t="s">
        <v>3877</v>
      </c>
      <c r="H26" s="1183" t="s">
        <v>3877</v>
      </c>
      <c r="I26" s="1183" t="s">
        <v>3877</v>
      </c>
      <c r="J26" s="1183" t="s">
        <v>3877</v>
      </c>
      <c r="K26" s="1183" t="s">
        <v>3877</v>
      </c>
      <c r="L26" s="1183" t="s">
        <v>3877</v>
      </c>
      <c r="M26" s="1183" t="s">
        <v>3877</v>
      </c>
      <c r="N26" s="1183" t="s">
        <v>3877</v>
      </c>
      <c r="O26" s="1183" t="s">
        <v>3877</v>
      </c>
      <c r="P26" s="1183" t="s">
        <v>3877</v>
      </c>
      <c r="Q26" s="1183" t="s">
        <v>3877</v>
      </c>
      <c r="R26" s="1183" t="s">
        <v>3877</v>
      </c>
      <c r="S26" s="1183" t="s">
        <v>3877</v>
      </c>
      <c r="T26" s="1183" t="s">
        <v>3877</v>
      </c>
      <c r="U26" s="1183" t="s">
        <v>3877</v>
      </c>
      <c r="V26" s="1183" t="s">
        <v>3877</v>
      </c>
      <c r="W26" s="1183" t="s">
        <v>3877</v>
      </c>
      <c r="X26" s="1183" t="s">
        <v>469</v>
      </c>
      <c r="Y26" s="1183" t="s">
        <v>469</v>
      </c>
      <c r="Z26" s="1183" t="s">
        <v>469</v>
      </c>
      <c r="AA26" s="1183" t="s">
        <v>469</v>
      </c>
      <c r="AB26" s="1183" t="s">
        <v>469</v>
      </c>
      <c r="AC26" s="1183" t="s">
        <v>469</v>
      </c>
      <c r="AD26" s="1183" t="s">
        <v>469</v>
      </c>
      <c r="AE26" s="1183" t="s">
        <v>469</v>
      </c>
      <c r="AF26" s="1183" t="s">
        <v>469</v>
      </c>
      <c r="AG26" s="1183" t="s">
        <v>469</v>
      </c>
      <c r="AH26" s="1183" t="s">
        <v>469</v>
      </c>
      <c r="AI26" s="1183" t="s">
        <v>469</v>
      </c>
      <c r="AJ26" s="1183" t="s">
        <v>469</v>
      </c>
      <c r="AK26" s="1183" t="s">
        <v>469</v>
      </c>
      <c r="AL26" s="1183" t="s">
        <v>469</v>
      </c>
      <c r="AM26" s="1183" t="s">
        <v>469</v>
      </c>
      <c r="AN26" s="1183" t="s">
        <v>469</v>
      </c>
      <c r="AO26" s="1183" t="s">
        <v>469</v>
      </c>
      <c r="AP26" s="1183" t="s">
        <v>469</v>
      </c>
      <c r="AQ26" s="1183" t="s">
        <v>469</v>
      </c>
      <c r="AR26" s="1183" t="s">
        <v>469</v>
      </c>
      <c r="AS26" s="1183" t="s">
        <v>469</v>
      </c>
      <c r="AT26" s="1183" t="s">
        <v>469</v>
      </c>
      <c r="AU26" s="1183" t="s">
        <v>469</v>
      </c>
      <c r="AV26" s="1183" t="s">
        <v>469</v>
      </c>
      <c r="AW26" s="1183" t="s">
        <v>469</v>
      </c>
      <c r="AX26" s="1183" t="s">
        <v>469</v>
      </c>
      <c r="AY26" s="1183" t="s">
        <v>469</v>
      </c>
      <c r="AZ26" s="1183" t="s">
        <v>469</v>
      </c>
      <c r="BA26" s="1183" t="s">
        <v>469</v>
      </c>
      <c r="BB26" s="1183" t="s">
        <v>469</v>
      </c>
      <c r="BC26" s="1183" t="s">
        <v>469</v>
      </c>
      <c r="BD26" s="1183" t="s">
        <v>469</v>
      </c>
      <c r="BE26" s="1183" t="s">
        <v>469</v>
      </c>
      <c r="BF26" s="1183" t="s">
        <v>469</v>
      </c>
      <c r="BG26" s="1183" t="s">
        <v>469</v>
      </c>
      <c r="BH26" s="1183" t="s">
        <v>469</v>
      </c>
      <c r="BI26" s="1183" t="s">
        <v>469</v>
      </c>
      <c r="BJ26" s="1183" t="s">
        <v>469</v>
      </c>
      <c r="BK26" s="1183" t="s">
        <v>469</v>
      </c>
      <c r="BL26" s="1183" t="s">
        <v>469</v>
      </c>
      <c r="BM26" s="1183" t="s">
        <v>469</v>
      </c>
      <c r="BN26" s="1183" t="s">
        <v>469</v>
      </c>
      <c r="BO26" s="1183" t="s">
        <v>469</v>
      </c>
      <c r="BP26" s="1183" t="s">
        <v>469</v>
      </c>
      <c r="BQ26" s="1183" t="s">
        <v>469</v>
      </c>
      <c r="BR26" s="1183" t="s">
        <v>469</v>
      </c>
      <c r="BS26" s="1183" t="s">
        <v>469</v>
      </c>
      <c r="BT26" s="1183" t="s">
        <v>469</v>
      </c>
      <c r="BU26" s="1183" t="s">
        <v>469</v>
      </c>
      <c r="BV26" s="1183" t="s">
        <v>469</v>
      </c>
      <c r="BW26" s="1183" t="s">
        <v>469</v>
      </c>
      <c r="BX26" s="1183" t="s">
        <v>469</v>
      </c>
      <c r="BY26" s="1183" t="s">
        <v>469</v>
      </c>
      <c r="BZ26" s="1183" t="s">
        <v>3878</v>
      </c>
      <c r="CA26" s="1183" t="s">
        <v>3879</v>
      </c>
      <c r="CB26" s="1183" t="s">
        <v>3880</v>
      </c>
      <c r="CC26" s="1183" t="s">
        <v>3881</v>
      </c>
      <c r="CD26" s="1183" t="s">
        <v>3882</v>
      </c>
      <c r="CE26" s="1183" t="s">
        <v>3882</v>
      </c>
      <c r="CF26" s="1183" t="s">
        <v>3882</v>
      </c>
      <c r="CG26" s="1183" t="s">
        <v>469</v>
      </c>
      <c r="CH26" s="1183" t="s">
        <v>469</v>
      </c>
      <c r="CI26" s="1183" t="s">
        <v>469</v>
      </c>
      <c r="CJ26" s="1183" t="s">
        <v>469</v>
      </c>
      <c r="CK26" s="1183" t="s">
        <v>469</v>
      </c>
      <c r="CL26" s="1183" t="s">
        <v>469</v>
      </c>
      <c r="CM26" s="1183" t="s">
        <v>469</v>
      </c>
      <c r="CN26" s="1183" t="s">
        <v>469</v>
      </c>
      <c r="CO26" s="1183" t="s">
        <v>469</v>
      </c>
      <c r="CP26" s="1183" t="s">
        <v>469</v>
      </c>
      <c r="CQ26" s="1183" t="s">
        <v>469</v>
      </c>
      <c r="CR26" s="1183" t="s">
        <v>469</v>
      </c>
      <c r="CS26" s="1183" t="s">
        <v>469</v>
      </c>
      <c r="CT26" s="1183" t="s">
        <v>469</v>
      </c>
      <c r="CU26" s="1183" t="s">
        <v>469</v>
      </c>
      <c r="CV26" s="1183" t="s">
        <v>469</v>
      </c>
      <c r="CW26" s="1183" t="s">
        <v>469</v>
      </c>
      <c r="CX26" s="1183" t="s">
        <v>469</v>
      </c>
      <c r="CY26" s="1183" t="s">
        <v>469</v>
      </c>
      <c r="CZ26" s="1183" t="s">
        <v>469</v>
      </c>
      <c r="DA26" s="1183" t="s">
        <v>469</v>
      </c>
      <c r="DB26" s="1183" t="s">
        <v>469</v>
      </c>
      <c r="DC26" s="1183" t="s">
        <v>469</v>
      </c>
      <c r="DD26" s="1183" t="s">
        <v>469</v>
      </c>
      <c r="DE26" s="1183" t="s">
        <v>469</v>
      </c>
      <c r="DF26" s="1183" t="s">
        <v>469</v>
      </c>
      <c r="DG26" s="1183" t="s">
        <v>469</v>
      </c>
      <c r="DH26" s="1183" t="s">
        <v>469</v>
      </c>
      <c r="DI26" s="1183" t="s">
        <v>469</v>
      </c>
      <c r="DJ26" s="1183" t="s">
        <v>469</v>
      </c>
      <c r="DK26" s="1183" t="s">
        <v>469</v>
      </c>
      <c r="DL26" s="1183" t="s">
        <v>469</v>
      </c>
      <c r="DM26" s="1183" t="s">
        <v>469</v>
      </c>
      <c r="DN26" s="1183" t="s">
        <v>469</v>
      </c>
      <c r="DO26" s="1183" t="s">
        <v>469</v>
      </c>
      <c r="DP26" s="1183" t="s">
        <v>469</v>
      </c>
      <c r="DQ26" s="1183" t="s">
        <v>469</v>
      </c>
      <c r="DR26" s="1183" t="s">
        <v>469</v>
      </c>
      <c r="DS26" s="1183" t="s">
        <v>469</v>
      </c>
      <c r="DT26" s="1183" t="s">
        <v>469</v>
      </c>
      <c r="DU26" s="1183" t="s">
        <v>469</v>
      </c>
      <c r="DV26" s="1183" t="s">
        <v>469</v>
      </c>
      <c r="DW26" s="1183" t="s">
        <v>469</v>
      </c>
      <c r="DX26" s="1183" t="s">
        <v>469</v>
      </c>
      <c r="DY26" s="1183" t="s">
        <v>469</v>
      </c>
      <c r="DZ26" s="1183" t="s">
        <v>469</v>
      </c>
      <c r="EA26" s="1183" t="s">
        <v>469</v>
      </c>
      <c r="EB26" s="1183" t="s">
        <v>469</v>
      </c>
      <c r="EC26" s="1183" t="s">
        <v>469</v>
      </c>
      <c r="ED26" s="1183" t="s">
        <v>469</v>
      </c>
      <c r="EE26" s="1183" t="s">
        <v>469</v>
      </c>
      <c r="EF26" s="1183" t="s">
        <v>469</v>
      </c>
      <c r="EG26" s="1183" t="s">
        <v>469</v>
      </c>
      <c r="EH26" s="1183" t="s">
        <v>469</v>
      </c>
      <c r="EI26" s="1183" t="s">
        <v>469</v>
      </c>
      <c r="EJ26" s="1183" t="s">
        <v>469</v>
      </c>
      <c r="EK26" s="1183" t="s">
        <v>469</v>
      </c>
      <c r="EL26" s="1183" t="s">
        <v>469</v>
      </c>
      <c r="EM26" s="1183" t="s">
        <v>469</v>
      </c>
      <c r="EN26" s="1183" t="s">
        <v>469</v>
      </c>
      <c r="EO26" s="1183" t="s">
        <v>469</v>
      </c>
      <c r="EP26" s="1183" t="s">
        <v>469</v>
      </c>
      <c r="EQ26" s="1183" t="s">
        <v>469</v>
      </c>
      <c r="ER26" s="1183" t="s">
        <v>469</v>
      </c>
      <c r="ES26" s="1183" t="s">
        <v>469</v>
      </c>
      <c r="ET26" s="1183" t="s">
        <v>469</v>
      </c>
      <c r="EU26" s="1183" t="s">
        <v>469</v>
      </c>
      <c r="EV26" s="1183" t="s">
        <v>469</v>
      </c>
      <c r="EW26" s="1183" t="s">
        <v>469</v>
      </c>
      <c r="EX26" s="1183" t="s">
        <v>469</v>
      </c>
      <c r="EY26" s="1183" t="s">
        <v>469</v>
      </c>
      <c r="EZ26" s="1183" t="s">
        <v>469</v>
      </c>
      <c r="FA26" s="1183" t="s">
        <v>469</v>
      </c>
      <c r="FB26" s="1183" t="s">
        <v>469</v>
      </c>
      <c r="FC26" s="1183" t="s">
        <v>469</v>
      </c>
      <c r="FD26" s="1183" t="s">
        <v>469</v>
      </c>
      <c r="FE26" s="1183" t="s">
        <v>469</v>
      </c>
      <c r="FF26" s="1183" t="s">
        <v>469</v>
      </c>
      <c r="FG26" s="1183" t="s">
        <v>469</v>
      </c>
      <c r="FH26" s="1183" t="s">
        <v>469</v>
      </c>
      <c r="FI26" s="1183" t="s">
        <v>469</v>
      </c>
      <c r="FJ26" s="1183" t="s">
        <v>469</v>
      </c>
      <c r="FK26" s="1183" t="s">
        <v>469</v>
      </c>
      <c r="FL26" s="1183" t="s">
        <v>469</v>
      </c>
      <c r="FM26" s="1183" t="s">
        <v>469</v>
      </c>
      <c r="FN26" s="1183" t="s">
        <v>469</v>
      </c>
      <c r="FO26" s="1183" t="s">
        <v>469</v>
      </c>
      <c r="FP26" s="1183" t="s">
        <v>469</v>
      </c>
      <c r="FQ26" s="1183" t="s">
        <v>469</v>
      </c>
      <c r="FR26" s="1183" t="s">
        <v>469</v>
      </c>
      <c r="FS26" s="1183" t="s">
        <v>469</v>
      </c>
      <c r="FT26" s="1183" t="s">
        <v>469</v>
      </c>
      <c r="FU26" s="1183" t="s">
        <v>469</v>
      </c>
      <c r="FV26" s="1183" t="s">
        <v>469</v>
      </c>
      <c r="FW26" s="1183" t="s">
        <v>469</v>
      </c>
      <c r="FX26" s="1183" t="s">
        <v>469</v>
      </c>
      <c r="FY26" s="1183" t="s">
        <v>469</v>
      </c>
      <c r="FZ26" s="1183" t="s">
        <v>469</v>
      </c>
      <c r="GA26" s="1183" t="s">
        <v>469</v>
      </c>
      <c r="GB26" s="1183" t="s">
        <v>469</v>
      </c>
      <c r="GC26" s="1183" t="s">
        <v>469</v>
      </c>
      <c r="GD26" s="1183" t="s">
        <v>469</v>
      </c>
      <c r="GE26" s="1183" t="s">
        <v>469</v>
      </c>
      <c r="GF26" s="1183" t="s">
        <v>469</v>
      </c>
      <c r="GG26" s="1183" t="s">
        <v>469</v>
      </c>
      <c r="GH26" s="1183" t="s">
        <v>469</v>
      </c>
      <c r="GI26" s="1183" t="s">
        <v>469</v>
      </c>
      <c r="GJ26" s="1183" t="s">
        <v>469</v>
      </c>
      <c r="GK26" s="1183" t="s">
        <v>469</v>
      </c>
      <c r="GL26" s="1183" t="s">
        <v>469</v>
      </c>
      <c r="GM26" s="1183" t="s">
        <v>469</v>
      </c>
      <c r="GN26" s="1183" t="s">
        <v>469</v>
      </c>
      <c r="GO26" s="1183" t="s">
        <v>469</v>
      </c>
      <c r="GP26" s="1183" t="s">
        <v>469</v>
      </c>
      <c r="GQ26" s="1183" t="s">
        <v>469</v>
      </c>
      <c r="GR26" s="1183" t="s">
        <v>469</v>
      </c>
      <c r="GS26" s="1183" t="s">
        <v>469</v>
      </c>
      <c r="GT26" s="1183" t="s">
        <v>469</v>
      </c>
      <c r="GU26" s="1183" t="s">
        <v>469</v>
      </c>
      <c r="GV26" s="1183" t="s">
        <v>469</v>
      </c>
      <c r="GW26" s="1183" t="s">
        <v>469</v>
      </c>
      <c r="GX26" s="1183" t="s">
        <v>469</v>
      </c>
      <c r="GY26" s="1183" t="s">
        <v>469</v>
      </c>
      <c r="GZ26" s="1183" t="s">
        <v>469</v>
      </c>
      <c r="HA26" s="1183" t="s">
        <v>469</v>
      </c>
      <c r="HB26" s="1183" t="s">
        <v>469</v>
      </c>
      <c r="HC26" s="1183" t="s">
        <v>469</v>
      </c>
      <c r="HD26" s="1183" t="s">
        <v>469</v>
      </c>
      <c r="HE26" s="1183" t="s">
        <v>469</v>
      </c>
      <c r="HF26" s="1183" t="s">
        <v>469</v>
      </c>
      <c r="HG26" s="1183" t="s">
        <v>469</v>
      </c>
      <c r="HH26" s="1183" t="s">
        <v>469</v>
      </c>
      <c r="HI26" s="1183" t="s">
        <v>469</v>
      </c>
      <c r="HJ26" s="1183" t="s">
        <v>469</v>
      </c>
      <c r="HK26" s="1183" t="s">
        <v>469</v>
      </c>
      <c r="HL26" s="1183" t="s">
        <v>469</v>
      </c>
      <c r="HM26" s="1183" t="s">
        <v>469</v>
      </c>
      <c r="HN26" s="1183" t="s">
        <v>469</v>
      </c>
      <c r="HO26" s="1183" t="s">
        <v>469</v>
      </c>
      <c r="HP26" s="1183" t="s">
        <v>469</v>
      </c>
      <c r="HQ26" s="1183" t="s">
        <v>469</v>
      </c>
      <c r="HR26" s="1183" t="s">
        <v>469</v>
      </c>
      <c r="HS26" s="1183" t="s">
        <v>469</v>
      </c>
      <c r="HT26" s="1183" t="s">
        <v>469</v>
      </c>
      <c r="HU26" s="1183" t="s">
        <v>469</v>
      </c>
      <c r="HV26" s="1183" t="s">
        <v>469</v>
      </c>
      <c r="HW26" s="1183" t="s">
        <v>469</v>
      </c>
      <c r="HX26" s="1183" t="s">
        <v>469</v>
      </c>
      <c r="HY26" s="1183" t="s">
        <v>469</v>
      </c>
      <c r="HZ26" s="1183" t="s">
        <v>469</v>
      </c>
      <c r="IA26" s="1183" t="s">
        <v>469</v>
      </c>
      <c r="IB26" s="1183" t="s">
        <v>469</v>
      </c>
      <c r="IC26" s="1183" t="s">
        <v>469</v>
      </c>
      <c r="ID26" s="1183" t="s">
        <v>469</v>
      </c>
      <c r="IE26" s="1183" t="s">
        <v>469</v>
      </c>
      <c r="IF26" s="1183" t="s">
        <v>469</v>
      </c>
      <c r="IG26" s="1183" t="s">
        <v>469</v>
      </c>
      <c r="IH26" s="1183" t="s">
        <v>469</v>
      </c>
      <c r="II26" s="1183" t="s">
        <v>469</v>
      </c>
      <c r="IJ26" s="1183" t="s">
        <v>469</v>
      </c>
      <c r="IK26" s="1183" t="s">
        <v>469</v>
      </c>
      <c r="IL26" s="1183" t="s">
        <v>469</v>
      </c>
      <c r="IM26" s="1183" t="s">
        <v>469</v>
      </c>
      <c r="IN26" s="1183" t="s">
        <v>469</v>
      </c>
      <c r="IO26" s="1183" t="s">
        <v>469</v>
      </c>
      <c r="IP26" s="1183" t="s">
        <v>469</v>
      </c>
      <c r="IQ26" s="1183" t="s">
        <v>469</v>
      </c>
      <c r="IR26" s="1183" t="s">
        <v>469</v>
      </c>
      <c r="IS26" s="1183" t="s">
        <v>469</v>
      </c>
      <c r="IT26" s="1183" t="s">
        <v>469</v>
      </c>
      <c r="IU26" s="1183" t="s">
        <v>469</v>
      </c>
      <c r="IV26" s="1183" t="s">
        <v>469</v>
      </c>
      <c r="IW26" s="1183" t="s">
        <v>469</v>
      </c>
      <c r="IX26" s="1183" t="s">
        <v>469</v>
      </c>
      <c r="IY26" s="1183" t="s">
        <v>469</v>
      </c>
      <c r="IZ26" s="1183" t="s">
        <v>469</v>
      </c>
      <c r="JA26" s="1183" t="s">
        <v>469</v>
      </c>
      <c r="JB26" s="1183" t="s">
        <v>469</v>
      </c>
      <c r="JC26" s="1183" t="s">
        <v>469</v>
      </c>
      <c r="JD26" s="1183" t="s">
        <v>469</v>
      </c>
      <c r="JE26" s="1183" t="s">
        <v>469</v>
      </c>
      <c r="JF26" s="1183" t="s">
        <v>469</v>
      </c>
      <c r="JG26" s="1183" t="s">
        <v>469</v>
      </c>
      <c r="JH26" s="1183" t="s">
        <v>469</v>
      </c>
      <c r="JI26" s="1183" t="s">
        <v>469</v>
      </c>
      <c r="JJ26" s="1183" t="s">
        <v>469</v>
      </c>
      <c r="JK26" s="1183" t="s">
        <v>469</v>
      </c>
      <c r="JL26" s="1183" t="s">
        <v>469</v>
      </c>
      <c r="JM26" s="1183" t="s">
        <v>469</v>
      </c>
      <c r="JN26" s="1183" t="s">
        <v>469</v>
      </c>
      <c r="JO26" s="1183" t="s">
        <v>469</v>
      </c>
      <c r="JP26" s="1183" t="s">
        <v>469</v>
      </c>
      <c r="JQ26" s="1183" t="s">
        <v>469</v>
      </c>
      <c r="JR26" s="1183" t="s">
        <v>469</v>
      </c>
      <c r="JS26" s="1183" t="s">
        <v>469</v>
      </c>
      <c r="JT26" s="1183" t="s">
        <v>469</v>
      </c>
      <c r="JU26" s="1183" t="s">
        <v>3883</v>
      </c>
      <c r="JV26" s="1183" t="s">
        <v>3884</v>
      </c>
      <c r="JW26" s="1183" t="s">
        <v>469</v>
      </c>
      <c r="JX26" s="1183" t="s">
        <v>3885</v>
      </c>
      <c r="JY26" s="1183"/>
      <c r="JZ26" s="1183" t="s">
        <v>3886</v>
      </c>
      <c r="KA26" s="1183" t="s">
        <v>469</v>
      </c>
      <c r="KB26" s="1183" t="s">
        <v>469</v>
      </c>
      <c r="KC26" s="1183" t="s">
        <v>469</v>
      </c>
      <c r="KD26" s="1183" t="s">
        <v>469</v>
      </c>
      <c r="KE26" s="1183" t="s">
        <v>469</v>
      </c>
      <c r="KG26" s="1183" t="s">
        <v>3877</v>
      </c>
      <c r="KH26" s="1183" t="s">
        <v>3877</v>
      </c>
      <c r="KI26" s="1183" t="s">
        <v>3877</v>
      </c>
      <c r="KJ26" s="1183" t="s">
        <v>3877</v>
      </c>
      <c r="KK26" s="1183" t="s">
        <v>3877</v>
      </c>
      <c r="KL26" s="1183" t="s">
        <v>3877</v>
      </c>
      <c r="KM26" s="1183" t="s">
        <v>3877</v>
      </c>
      <c r="KN26" s="1183" t="s">
        <v>3877</v>
      </c>
      <c r="KO26" s="1183" t="s">
        <v>3877</v>
      </c>
      <c r="KP26" s="1183" t="s">
        <v>3877</v>
      </c>
      <c r="KQ26" s="1183" t="s">
        <v>3877</v>
      </c>
      <c r="KR26" s="1183" t="s">
        <v>3877</v>
      </c>
      <c r="KS26" s="1183" t="s">
        <v>469</v>
      </c>
      <c r="KT26" s="1183" t="s">
        <v>469</v>
      </c>
      <c r="KU26" s="1183" t="s">
        <v>469</v>
      </c>
      <c r="KV26" s="1183" t="s">
        <v>469</v>
      </c>
      <c r="KW26" s="1183" t="s">
        <v>469</v>
      </c>
      <c r="KX26" s="1183" t="s">
        <v>469</v>
      </c>
    </row>
    <row r="27" spans="1:310">
      <c r="A27" s="1042" t="s">
        <v>500</v>
      </c>
      <c r="B27" s="1050">
        <v>601</v>
      </c>
      <c r="C27" s="1161" t="s">
        <v>501</v>
      </c>
      <c r="D27" s="1184">
        <v>1990</v>
      </c>
      <c r="E27" s="1184">
        <v>1990</v>
      </c>
      <c r="F27" s="1184">
        <v>1990</v>
      </c>
      <c r="G27" s="1184">
        <v>1990</v>
      </c>
      <c r="H27" s="1184">
        <v>1998</v>
      </c>
      <c r="I27" s="1184">
        <v>1998</v>
      </c>
      <c r="J27" s="1184">
        <v>1998</v>
      </c>
      <c r="K27" s="1184">
        <v>1998</v>
      </c>
      <c r="L27" s="1184">
        <v>2018</v>
      </c>
      <c r="M27" s="1184">
        <v>2018</v>
      </c>
      <c r="N27" s="1184">
        <v>2018</v>
      </c>
      <c r="O27" s="1184">
        <v>2018</v>
      </c>
      <c r="P27" s="1184">
        <v>2005</v>
      </c>
      <c r="Q27" s="1184">
        <v>2005</v>
      </c>
      <c r="R27" s="1184">
        <v>2005</v>
      </c>
      <c r="S27" s="1184">
        <v>2005</v>
      </c>
      <c r="T27" s="1184">
        <v>2000</v>
      </c>
      <c r="U27" s="1184">
        <v>2000</v>
      </c>
      <c r="V27" s="1184">
        <v>2000</v>
      </c>
      <c r="W27" s="1184">
        <v>2000</v>
      </c>
      <c r="X27" s="1184">
        <v>1992</v>
      </c>
      <c r="Y27" s="1184">
        <v>1992</v>
      </c>
      <c r="Z27" s="1184">
        <v>1992</v>
      </c>
      <c r="AA27" s="1184">
        <v>1992</v>
      </c>
      <c r="AB27" s="1184">
        <v>1992</v>
      </c>
      <c r="AC27" s="1184">
        <v>1992</v>
      </c>
      <c r="AD27" s="1184">
        <v>1992</v>
      </c>
      <c r="AE27" s="1184">
        <v>1992</v>
      </c>
      <c r="AF27" s="1184">
        <v>2018</v>
      </c>
      <c r="AG27" s="1184">
        <v>2018</v>
      </c>
      <c r="AH27" s="1184">
        <v>2018</v>
      </c>
      <c r="AI27" s="1184">
        <v>2018</v>
      </c>
      <c r="AJ27" s="1184">
        <v>2018</v>
      </c>
      <c r="AK27" s="1184">
        <v>2018</v>
      </c>
      <c r="AL27" s="1184">
        <v>2004</v>
      </c>
      <c r="AM27" s="1184">
        <v>2004</v>
      </c>
      <c r="AN27" s="1184">
        <v>2004</v>
      </c>
      <c r="AO27" s="1184">
        <v>2004</v>
      </c>
      <c r="AP27" s="1184">
        <v>2004</v>
      </c>
      <c r="AQ27" s="1184">
        <v>2004</v>
      </c>
      <c r="AR27" s="1184">
        <v>2004</v>
      </c>
      <c r="AS27" s="1184">
        <v>2004</v>
      </c>
      <c r="AT27" s="1184">
        <v>2018</v>
      </c>
      <c r="AU27" s="1184">
        <v>2018</v>
      </c>
      <c r="AV27" s="1184">
        <v>2018</v>
      </c>
      <c r="AW27" s="1184">
        <v>2018</v>
      </c>
      <c r="AX27" s="1184">
        <v>1992</v>
      </c>
      <c r="AY27" s="1184">
        <v>1992</v>
      </c>
      <c r="AZ27" s="1184">
        <v>1992</v>
      </c>
      <c r="BA27" s="1184">
        <v>1992</v>
      </c>
      <c r="BB27" s="1184">
        <v>1992</v>
      </c>
      <c r="BC27" s="1184">
        <v>1992</v>
      </c>
      <c r="BD27" s="1184">
        <v>1992</v>
      </c>
      <c r="BE27" s="1184">
        <v>1992</v>
      </c>
      <c r="BF27" s="1184">
        <v>1992</v>
      </c>
      <c r="BG27" s="1184">
        <v>1992</v>
      </c>
      <c r="BH27" s="1184">
        <v>1992</v>
      </c>
      <c r="BI27" s="1184">
        <v>1992</v>
      </c>
      <c r="BJ27" s="1184">
        <v>1992</v>
      </c>
      <c r="BK27" s="1184">
        <v>1992</v>
      </c>
      <c r="BL27" s="1184">
        <v>1992</v>
      </c>
      <c r="BM27" s="1184">
        <v>1992</v>
      </c>
      <c r="BN27" s="1184">
        <v>2018</v>
      </c>
      <c r="BO27" s="1184">
        <v>2018</v>
      </c>
      <c r="BP27" s="1184">
        <v>2018</v>
      </c>
      <c r="BQ27" s="1184">
        <v>2018</v>
      </c>
      <c r="BR27" s="1184">
        <v>2018</v>
      </c>
      <c r="BS27" s="1184">
        <v>2018</v>
      </c>
      <c r="BT27" s="1184">
        <v>2018</v>
      </c>
      <c r="BU27" s="1184">
        <v>2018</v>
      </c>
      <c r="BV27" s="1184">
        <v>2018</v>
      </c>
      <c r="BW27" s="1184">
        <v>2018</v>
      </c>
      <c r="BX27" s="1184">
        <v>2018</v>
      </c>
      <c r="BY27" s="1184">
        <v>2018</v>
      </c>
      <c r="BZ27" s="1184">
        <v>1976</v>
      </c>
      <c r="CA27" s="1184">
        <v>1979</v>
      </c>
      <c r="CB27" s="1184">
        <v>2005</v>
      </c>
      <c r="CC27" s="1184">
        <v>2005</v>
      </c>
      <c r="CD27" s="1184">
        <v>2005</v>
      </c>
      <c r="CE27" s="1184">
        <v>2005</v>
      </c>
      <c r="CF27" s="1184">
        <v>2005</v>
      </c>
      <c r="CG27" s="1184" t="s">
        <v>3887</v>
      </c>
      <c r="CH27" s="1184" t="s">
        <v>3887</v>
      </c>
      <c r="CI27" s="1184" t="s">
        <v>3887</v>
      </c>
      <c r="CJ27" s="1184">
        <v>2014</v>
      </c>
      <c r="CK27" s="1184">
        <v>2006</v>
      </c>
      <c r="CL27" s="1184">
        <v>2006</v>
      </c>
      <c r="CM27" s="1184">
        <v>2006</v>
      </c>
      <c r="CN27" s="1184">
        <v>2002</v>
      </c>
      <c r="CO27" s="1184">
        <v>2002</v>
      </c>
      <c r="CP27" s="1184">
        <v>2015</v>
      </c>
      <c r="CQ27" s="1184">
        <v>2015</v>
      </c>
      <c r="CR27" s="1184">
        <v>2015</v>
      </c>
      <c r="CS27" s="1184">
        <v>2015</v>
      </c>
      <c r="CT27" s="1184">
        <v>2018</v>
      </c>
      <c r="CU27" s="1184">
        <v>2011</v>
      </c>
      <c r="CV27" s="1184">
        <v>2011</v>
      </c>
      <c r="CW27" s="1184">
        <v>2011</v>
      </c>
      <c r="CX27" s="1184">
        <v>2011</v>
      </c>
      <c r="CY27" s="1184">
        <v>2014</v>
      </c>
      <c r="CZ27" s="1184">
        <v>2014</v>
      </c>
      <c r="DA27" s="1184">
        <v>2014</v>
      </c>
      <c r="DB27" s="1184">
        <v>2014</v>
      </c>
      <c r="DC27" s="1184">
        <v>2014</v>
      </c>
      <c r="DD27" s="1184">
        <v>2014</v>
      </c>
      <c r="DE27" s="1184">
        <v>2014</v>
      </c>
      <c r="DF27" s="1184">
        <v>2014</v>
      </c>
      <c r="DG27" s="1184">
        <v>2014</v>
      </c>
      <c r="DH27" s="1184">
        <v>2014</v>
      </c>
      <c r="DI27" s="1184">
        <v>2014</v>
      </c>
      <c r="DJ27" s="1184">
        <v>2014</v>
      </c>
      <c r="DK27" s="1184">
        <v>2014</v>
      </c>
      <c r="DL27" s="1184">
        <v>2014</v>
      </c>
      <c r="DM27" s="1184">
        <v>2014</v>
      </c>
      <c r="DN27" s="1184">
        <v>1992</v>
      </c>
      <c r="DO27" s="1184">
        <v>1992</v>
      </c>
      <c r="DP27" s="1184">
        <v>1992</v>
      </c>
      <c r="DQ27" s="1184">
        <v>1992</v>
      </c>
      <c r="DR27" s="1184">
        <v>2005</v>
      </c>
      <c r="DS27" s="1184">
        <v>1992</v>
      </c>
      <c r="DT27" s="1184">
        <v>1992</v>
      </c>
      <c r="DU27" s="1184">
        <v>1991</v>
      </c>
      <c r="DV27" s="1184">
        <v>1992</v>
      </c>
      <c r="DW27" s="1184">
        <v>1992</v>
      </c>
      <c r="DX27" s="1184">
        <v>1992</v>
      </c>
      <c r="DY27" s="1184">
        <v>1992</v>
      </c>
      <c r="DZ27" s="1184">
        <v>1992</v>
      </c>
      <c r="EA27" s="1184">
        <v>1991</v>
      </c>
      <c r="EB27" s="1184">
        <v>1992</v>
      </c>
      <c r="EC27" s="1184">
        <v>1992</v>
      </c>
      <c r="ED27" s="1184">
        <v>1992</v>
      </c>
      <c r="EE27" s="1184" t="s">
        <v>2372</v>
      </c>
      <c r="EF27" s="1184" t="s">
        <v>2372</v>
      </c>
      <c r="EG27" s="1184" t="s">
        <v>2372</v>
      </c>
      <c r="EH27" s="1184" t="s">
        <v>2372</v>
      </c>
      <c r="EI27" s="1184">
        <v>1991</v>
      </c>
      <c r="EJ27" s="1184" t="s">
        <v>3887</v>
      </c>
      <c r="EK27" s="1184" t="s">
        <v>3887</v>
      </c>
      <c r="EL27" s="1184" t="s">
        <v>3887</v>
      </c>
      <c r="EM27" s="1184" t="s">
        <v>3887</v>
      </c>
      <c r="EN27" s="1184" t="s">
        <v>3887</v>
      </c>
      <c r="EO27" s="1184" t="s">
        <v>3887</v>
      </c>
      <c r="EP27" s="1184" t="s">
        <v>3887</v>
      </c>
      <c r="EQ27" s="1184" t="s">
        <v>3887</v>
      </c>
      <c r="ER27" s="1184" t="s">
        <v>3887</v>
      </c>
      <c r="ES27" s="1184" t="s">
        <v>3887</v>
      </c>
      <c r="ET27" s="1184" t="s">
        <v>3887</v>
      </c>
      <c r="EU27" s="1184" t="s">
        <v>3887</v>
      </c>
      <c r="EV27" s="1184" t="s">
        <v>3887</v>
      </c>
      <c r="EW27" s="1184" t="s">
        <v>3887</v>
      </c>
      <c r="EX27" s="1184" t="s">
        <v>3887</v>
      </c>
      <c r="EY27" s="1184">
        <v>2014</v>
      </c>
      <c r="EZ27" s="1184" t="s">
        <v>3887</v>
      </c>
      <c r="FA27" s="1184" t="s">
        <v>3887</v>
      </c>
      <c r="FB27" s="1184" t="s">
        <v>3887</v>
      </c>
      <c r="FC27" s="1184" t="s">
        <v>3887</v>
      </c>
      <c r="FD27" s="1184" t="s">
        <v>3887</v>
      </c>
      <c r="FE27" s="1184">
        <v>2014</v>
      </c>
      <c r="FF27" s="1184" t="s">
        <v>3887</v>
      </c>
      <c r="FG27" s="1184" t="s">
        <v>3887</v>
      </c>
      <c r="FH27" s="1184" t="s">
        <v>3887</v>
      </c>
      <c r="FI27" s="1184" t="s">
        <v>3887</v>
      </c>
      <c r="FJ27" s="1184" t="s">
        <v>3887</v>
      </c>
      <c r="FK27" s="1184" t="s">
        <v>3887</v>
      </c>
      <c r="FL27" s="1184" t="s">
        <v>3887</v>
      </c>
      <c r="FM27" s="1184" t="s">
        <v>3887</v>
      </c>
      <c r="FN27" s="1184" t="s">
        <v>3887</v>
      </c>
      <c r="FO27" s="1184" t="s">
        <v>3887</v>
      </c>
      <c r="FP27" s="1184" t="s">
        <v>3887</v>
      </c>
      <c r="FQ27" s="1184" t="s">
        <v>3887</v>
      </c>
      <c r="FR27" s="1184" t="s">
        <v>3887</v>
      </c>
      <c r="FS27" s="1184" t="s">
        <v>3887</v>
      </c>
      <c r="FT27" s="1184" t="s">
        <v>3887</v>
      </c>
      <c r="FU27" s="1184" t="s">
        <v>3887</v>
      </c>
      <c r="FV27" s="1184" t="s">
        <v>3887</v>
      </c>
      <c r="FW27" s="1184" t="s">
        <v>3887</v>
      </c>
      <c r="FX27" s="1184" t="s">
        <v>3887</v>
      </c>
      <c r="FY27" s="1184" t="s">
        <v>3887</v>
      </c>
      <c r="FZ27" s="1184" t="s">
        <v>3887</v>
      </c>
      <c r="GA27" s="1184" t="s">
        <v>3887</v>
      </c>
      <c r="GB27" s="1184" t="s">
        <v>3887</v>
      </c>
      <c r="GC27" s="1184" t="s">
        <v>3887</v>
      </c>
      <c r="GD27" s="1184" t="s">
        <v>3887</v>
      </c>
      <c r="GE27" s="1184" t="s">
        <v>3887</v>
      </c>
      <c r="GF27" s="1184" t="s">
        <v>3887</v>
      </c>
      <c r="GG27" s="1184" t="s">
        <v>3887</v>
      </c>
      <c r="GH27" s="1184" t="s">
        <v>3887</v>
      </c>
      <c r="GI27" s="1184" t="s">
        <v>3887</v>
      </c>
      <c r="GJ27" s="1184">
        <v>2009</v>
      </c>
      <c r="GK27" s="1184">
        <v>2009</v>
      </c>
      <c r="GL27" s="1184">
        <v>2009</v>
      </c>
      <c r="GM27" s="1184">
        <v>2009</v>
      </c>
      <c r="GN27" s="1184">
        <v>2008</v>
      </c>
      <c r="GO27" s="1184">
        <v>2008</v>
      </c>
      <c r="GP27" s="1184">
        <v>2006</v>
      </c>
      <c r="GQ27" s="1184">
        <v>2006</v>
      </c>
      <c r="GR27" s="1184">
        <v>2005</v>
      </c>
      <c r="GS27" s="1184">
        <v>1991</v>
      </c>
      <c r="GT27" s="1184">
        <v>2004</v>
      </c>
      <c r="GU27" s="1184">
        <v>2006</v>
      </c>
      <c r="GV27" s="1184">
        <v>2008</v>
      </c>
      <c r="GW27" s="1184">
        <v>2008</v>
      </c>
      <c r="GX27" s="1184">
        <v>2004</v>
      </c>
      <c r="GY27" s="1184">
        <v>2014</v>
      </c>
      <c r="GZ27" s="1184" t="s">
        <v>3887</v>
      </c>
      <c r="HA27" s="1184" t="s">
        <v>3887</v>
      </c>
      <c r="HB27" s="1184">
        <v>2014</v>
      </c>
      <c r="HC27" s="1184">
        <v>2014</v>
      </c>
      <c r="HD27" s="1184">
        <v>2014</v>
      </c>
      <c r="HE27" s="1184">
        <v>2014</v>
      </c>
      <c r="HF27" s="1184">
        <v>2014</v>
      </c>
      <c r="HG27" s="1184">
        <v>2014</v>
      </c>
      <c r="HH27" s="1184">
        <v>2014</v>
      </c>
      <c r="HI27" s="1184">
        <v>2014</v>
      </c>
      <c r="HJ27" s="1184">
        <v>2014</v>
      </c>
      <c r="HK27" s="1184">
        <v>2000</v>
      </c>
      <c r="HL27" s="1184">
        <v>2000</v>
      </c>
      <c r="HM27" s="1184">
        <v>2000</v>
      </c>
      <c r="HN27" s="1184">
        <v>2000</v>
      </c>
      <c r="HO27" s="1184">
        <v>2000</v>
      </c>
      <c r="HP27" s="1184">
        <v>2000</v>
      </c>
      <c r="HQ27" s="1184">
        <v>2000</v>
      </c>
      <c r="HR27" s="1184">
        <v>2000</v>
      </c>
      <c r="HS27" s="1184">
        <v>2000</v>
      </c>
      <c r="HT27" s="1184">
        <v>2000</v>
      </c>
      <c r="HU27" s="1184">
        <v>2000</v>
      </c>
      <c r="HV27" s="1184">
        <v>2000</v>
      </c>
      <c r="HW27" s="1184">
        <v>2000</v>
      </c>
      <c r="HX27" s="1184">
        <v>2014</v>
      </c>
      <c r="HY27" s="1184">
        <v>2009</v>
      </c>
      <c r="HZ27" s="1184">
        <v>2009</v>
      </c>
      <c r="IA27" s="1184">
        <v>2009</v>
      </c>
      <c r="IB27" s="1184">
        <v>2009</v>
      </c>
      <c r="IC27" s="1184">
        <v>2008</v>
      </c>
      <c r="ID27" s="1184">
        <v>2008</v>
      </c>
      <c r="IE27" s="1184">
        <v>2006</v>
      </c>
      <c r="IF27" s="1184">
        <v>2006</v>
      </c>
      <c r="IG27" s="1184">
        <v>2008</v>
      </c>
      <c r="IH27" s="1184">
        <v>1993</v>
      </c>
      <c r="II27" s="1184">
        <v>2004</v>
      </c>
      <c r="IJ27" s="1184">
        <v>2006</v>
      </c>
      <c r="IK27" s="1184">
        <v>2008</v>
      </c>
      <c r="IL27" s="1184">
        <v>2008</v>
      </c>
      <c r="IM27" s="1184">
        <v>2000</v>
      </c>
      <c r="IN27" s="1184">
        <v>2005</v>
      </c>
      <c r="IO27" s="1184">
        <v>2005</v>
      </c>
      <c r="IP27" s="1184">
        <v>2005</v>
      </c>
      <c r="IQ27" s="1184">
        <v>2005</v>
      </c>
      <c r="IR27" s="1184">
        <v>2005</v>
      </c>
      <c r="IS27" s="1184">
        <v>2005</v>
      </c>
      <c r="IT27" s="1184">
        <v>2005</v>
      </c>
      <c r="IU27" s="1184">
        <v>2005</v>
      </c>
      <c r="IV27" s="1184">
        <v>2005</v>
      </c>
      <c r="IW27" s="1184">
        <v>2005</v>
      </c>
      <c r="IX27" s="1184">
        <v>2005</v>
      </c>
      <c r="IY27" s="1184">
        <v>2005</v>
      </c>
      <c r="IZ27" s="1184">
        <v>2005</v>
      </c>
      <c r="JA27" s="1184">
        <v>2005</v>
      </c>
      <c r="JB27" s="1184">
        <v>2005</v>
      </c>
      <c r="JC27" s="1184">
        <v>2005</v>
      </c>
      <c r="JD27" s="1184">
        <v>2005</v>
      </c>
      <c r="JE27" s="1184">
        <v>2005</v>
      </c>
      <c r="JF27" s="1184">
        <v>2005</v>
      </c>
      <c r="JG27" s="1184">
        <v>2005</v>
      </c>
      <c r="JH27" s="1184">
        <v>2005</v>
      </c>
      <c r="JI27" s="1184">
        <v>2005</v>
      </c>
      <c r="JJ27" s="1184">
        <v>2005</v>
      </c>
      <c r="JK27" s="1184">
        <v>2005</v>
      </c>
      <c r="JL27" s="1184">
        <v>2005</v>
      </c>
      <c r="JM27" s="1184">
        <v>2005</v>
      </c>
      <c r="JN27" s="1184">
        <v>2005</v>
      </c>
      <c r="JO27" s="1184">
        <v>2005</v>
      </c>
      <c r="JP27" s="1184">
        <v>2005</v>
      </c>
      <c r="JQ27" s="1184">
        <v>2005</v>
      </c>
      <c r="JR27" s="1184">
        <v>2005</v>
      </c>
      <c r="JS27" s="1184">
        <v>2005</v>
      </c>
      <c r="JT27" s="1184">
        <v>2007</v>
      </c>
      <c r="JU27" s="1184">
        <v>2007</v>
      </c>
      <c r="JV27" s="1184">
        <v>2007</v>
      </c>
      <c r="JW27" s="1184">
        <v>2006</v>
      </c>
      <c r="JX27" s="1184">
        <v>2005</v>
      </c>
      <c r="JY27" s="1184">
        <v>1994</v>
      </c>
      <c r="JZ27" s="1184">
        <v>2005</v>
      </c>
      <c r="KA27" s="1184">
        <v>2010</v>
      </c>
      <c r="KB27" s="1184">
        <v>2010</v>
      </c>
      <c r="KC27" s="1184">
        <v>2010</v>
      </c>
      <c r="KD27" s="1184">
        <v>2010</v>
      </c>
      <c r="KE27" s="1184">
        <v>2010</v>
      </c>
      <c r="KG27" s="1184">
        <v>2000</v>
      </c>
      <c r="KH27" s="1184">
        <v>2000</v>
      </c>
      <c r="KI27" s="1184">
        <v>2000</v>
      </c>
      <c r="KJ27" s="1184">
        <v>2000</v>
      </c>
      <c r="KK27" s="1184">
        <v>2000</v>
      </c>
      <c r="KL27" s="1184">
        <v>2000</v>
      </c>
      <c r="KM27" s="1184">
        <v>2000</v>
      </c>
      <c r="KN27" s="1184">
        <v>2000</v>
      </c>
      <c r="KO27" s="1184">
        <v>2013</v>
      </c>
      <c r="KP27" s="1184">
        <v>2013</v>
      </c>
      <c r="KQ27" s="1184">
        <v>2013</v>
      </c>
      <c r="KR27" s="1184">
        <v>2013</v>
      </c>
      <c r="KS27" s="1184">
        <v>2002</v>
      </c>
      <c r="KT27" s="1184">
        <v>2004</v>
      </c>
      <c r="KU27" s="1184">
        <v>2005</v>
      </c>
      <c r="KV27" s="1184">
        <v>2005</v>
      </c>
      <c r="KW27" s="1184">
        <v>2000</v>
      </c>
      <c r="KX27" s="1184">
        <v>2000</v>
      </c>
    </row>
    <row r="28" spans="1:310">
      <c r="A28" s="1042"/>
      <c r="B28" s="1050">
        <v>602</v>
      </c>
      <c r="C28" s="1161" t="s">
        <v>502</v>
      </c>
      <c r="D28" s="1184">
        <v>1992</v>
      </c>
      <c r="E28" s="1184">
        <v>1992</v>
      </c>
      <c r="F28" s="1184">
        <v>1992</v>
      </c>
      <c r="G28" s="1184">
        <v>1992</v>
      </c>
      <c r="H28" s="1184">
        <v>2020</v>
      </c>
      <c r="I28" s="1184">
        <v>2020</v>
      </c>
      <c r="J28" s="1184">
        <v>2020</v>
      </c>
      <c r="K28" s="1184">
        <v>2020</v>
      </c>
      <c r="L28" s="1184">
        <v>2018</v>
      </c>
      <c r="M28" s="1184">
        <v>2018</v>
      </c>
      <c r="N28" s="1184">
        <v>2018</v>
      </c>
      <c r="O28" s="1184">
        <v>2018</v>
      </c>
      <c r="P28" s="1184">
        <v>2020</v>
      </c>
      <c r="Q28" s="1184">
        <v>2020</v>
      </c>
      <c r="R28" s="1184">
        <v>2020</v>
      </c>
      <c r="S28" s="1184">
        <v>2020</v>
      </c>
      <c r="T28" s="1184">
        <v>2020</v>
      </c>
      <c r="U28" s="1184">
        <v>2020</v>
      </c>
      <c r="V28" s="1184">
        <v>2020</v>
      </c>
      <c r="W28" s="1184">
        <v>2020</v>
      </c>
      <c r="X28" s="1184">
        <v>2020</v>
      </c>
      <c r="Y28" s="1184">
        <v>2020</v>
      </c>
      <c r="Z28" s="1184">
        <v>2020</v>
      </c>
      <c r="AA28" s="1184">
        <v>2020</v>
      </c>
      <c r="AB28" s="1184">
        <v>2020</v>
      </c>
      <c r="AC28" s="1184">
        <v>2020</v>
      </c>
      <c r="AD28" s="1184">
        <v>2020</v>
      </c>
      <c r="AE28" s="1184">
        <v>2020</v>
      </c>
      <c r="AF28" s="1184">
        <v>2018</v>
      </c>
      <c r="AG28" s="1184">
        <v>2018</v>
      </c>
      <c r="AH28" s="1184">
        <v>2018</v>
      </c>
      <c r="AI28" s="1184">
        <v>2018</v>
      </c>
      <c r="AJ28" s="1184">
        <v>2018</v>
      </c>
      <c r="AK28" s="1184">
        <v>2018</v>
      </c>
      <c r="AL28" s="1184">
        <v>2020</v>
      </c>
      <c r="AM28" s="1184">
        <v>2020</v>
      </c>
      <c r="AN28" s="1184">
        <v>2020</v>
      </c>
      <c r="AO28" s="1184">
        <v>2020</v>
      </c>
      <c r="AP28" s="1184">
        <v>2020</v>
      </c>
      <c r="AQ28" s="1184">
        <v>2020</v>
      </c>
      <c r="AR28" s="1184">
        <v>2020</v>
      </c>
      <c r="AS28" s="1184">
        <v>2020</v>
      </c>
      <c r="AT28" s="1184">
        <v>2018</v>
      </c>
      <c r="AU28" s="1184">
        <v>2018</v>
      </c>
      <c r="AV28" s="1184">
        <v>2018</v>
      </c>
      <c r="AW28" s="1184">
        <v>2018</v>
      </c>
      <c r="AX28" s="1184">
        <v>2020</v>
      </c>
      <c r="AY28" s="1184">
        <v>2020</v>
      </c>
      <c r="AZ28" s="1184">
        <v>2020</v>
      </c>
      <c r="BA28" s="1184">
        <v>2020</v>
      </c>
      <c r="BB28" s="1184">
        <v>2020</v>
      </c>
      <c r="BC28" s="1184">
        <v>2020</v>
      </c>
      <c r="BD28" s="1184">
        <v>2020</v>
      </c>
      <c r="BE28" s="1184">
        <v>2020</v>
      </c>
      <c r="BF28" s="1184">
        <v>2020</v>
      </c>
      <c r="BG28" s="1184">
        <v>2020</v>
      </c>
      <c r="BH28" s="1184">
        <v>2020</v>
      </c>
      <c r="BI28" s="1184">
        <v>2020</v>
      </c>
      <c r="BJ28" s="1184">
        <v>2020</v>
      </c>
      <c r="BK28" s="1184">
        <v>2020</v>
      </c>
      <c r="BL28" s="1184">
        <v>2020</v>
      </c>
      <c r="BM28" s="1184">
        <v>2020</v>
      </c>
      <c r="BN28" s="1184">
        <v>2018</v>
      </c>
      <c r="BO28" s="1184">
        <v>2018</v>
      </c>
      <c r="BP28" s="1184">
        <v>2018</v>
      </c>
      <c r="BQ28" s="1184">
        <v>2018</v>
      </c>
      <c r="BR28" s="1184">
        <v>2018</v>
      </c>
      <c r="BS28" s="1184">
        <v>2018</v>
      </c>
      <c r="BT28" s="1184">
        <v>2018</v>
      </c>
      <c r="BU28" s="1184">
        <v>2018</v>
      </c>
      <c r="BV28" s="1184">
        <v>2018</v>
      </c>
      <c r="BW28" s="1184">
        <v>2018</v>
      </c>
      <c r="BX28" s="1184">
        <v>2018</v>
      </c>
      <c r="BY28" s="1184">
        <v>2018</v>
      </c>
      <c r="BZ28" s="1184">
        <v>1991</v>
      </c>
      <c r="CA28" s="1184">
        <v>1991</v>
      </c>
      <c r="CB28" s="1184">
        <v>2006</v>
      </c>
      <c r="CC28" s="1184">
        <v>2006</v>
      </c>
      <c r="CD28" s="1184">
        <v>2006</v>
      </c>
      <c r="CE28" s="1184">
        <v>2006</v>
      </c>
      <c r="CF28" s="1184">
        <v>2006</v>
      </c>
      <c r="CG28" s="1184" t="s">
        <v>3887</v>
      </c>
      <c r="CH28" s="1184" t="s">
        <v>3887</v>
      </c>
      <c r="CI28" s="1184">
        <v>2006</v>
      </c>
      <c r="CJ28" s="1184">
        <v>2014</v>
      </c>
      <c r="CK28" s="1184">
        <v>2006</v>
      </c>
      <c r="CL28" s="1184">
        <v>2006</v>
      </c>
      <c r="CM28" s="1184">
        <v>2006</v>
      </c>
      <c r="CN28" s="1184">
        <v>2006</v>
      </c>
      <c r="CO28" s="1184">
        <v>2006</v>
      </c>
      <c r="CP28" s="1184">
        <v>2020</v>
      </c>
      <c r="CQ28" s="1184">
        <v>2020</v>
      </c>
      <c r="CR28" s="1184">
        <v>2020</v>
      </c>
      <c r="CS28" s="1184">
        <v>2020</v>
      </c>
      <c r="CT28" s="1184">
        <v>2018</v>
      </c>
      <c r="CU28" s="1184">
        <v>2011</v>
      </c>
      <c r="CV28" s="1184">
        <v>2011</v>
      </c>
      <c r="CW28" s="1184">
        <v>2011</v>
      </c>
      <c r="CX28" s="1184">
        <v>2011</v>
      </c>
      <c r="CY28" s="1184">
        <v>2014</v>
      </c>
      <c r="CZ28" s="1184">
        <v>2014</v>
      </c>
      <c r="DA28" s="1184">
        <v>2017</v>
      </c>
      <c r="DB28" s="1184">
        <v>2017</v>
      </c>
      <c r="DC28" s="1184">
        <v>2017</v>
      </c>
      <c r="DD28" s="1184">
        <v>2017</v>
      </c>
      <c r="DE28" s="1184">
        <v>2017</v>
      </c>
      <c r="DF28" s="1184">
        <v>2017</v>
      </c>
      <c r="DG28" s="1184">
        <v>2017</v>
      </c>
      <c r="DH28" s="1184">
        <v>2017</v>
      </c>
      <c r="DI28" s="1184">
        <v>2017</v>
      </c>
      <c r="DJ28" s="1184">
        <v>2017</v>
      </c>
      <c r="DK28" s="1184">
        <v>2017</v>
      </c>
      <c r="DL28" s="1184">
        <v>2017</v>
      </c>
      <c r="DM28" s="1184">
        <v>2017</v>
      </c>
      <c r="DN28" s="1184">
        <v>2006</v>
      </c>
      <c r="DO28" s="1184">
        <v>2006</v>
      </c>
      <c r="DP28" s="1184">
        <v>2006</v>
      </c>
      <c r="DQ28" s="1184">
        <v>2006</v>
      </c>
      <c r="DR28" s="1184">
        <v>2009</v>
      </c>
      <c r="DS28" s="1184">
        <v>2006</v>
      </c>
      <c r="DT28" s="1184">
        <v>2009</v>
      </c>
      <c r="DU28" s="1184">
        <v>1993</v>
      </c>
      <c r="DV28" s="1184">
        <v>1992</v>
      </c>
      <c r="DW28" s="1184">
        <v>2009</v>
      </c>
      <c r="DX28" s="1184">
        <v>2009</v>
      </c>
      <c r="DY28" s="1184">
        <v>2009</v>
      </c>
      <c r="DZ28" s="1184">
        <v>2009</v>
      </c>
      <c r="EA28" s="1184">
        <v>1993</v>
      </c>
      <c r="EB28" s="1184">
        <v>2009</v>
      </c>
      <c r="EC28" s="1184">
        <v>2009</v>
      </c>
      <c r="ED28" s="1184">
        <v>2009</v>
      </c>
      <c r="EE28" s="1184">
        <v>2015</v>
      </c>
      <c r="EF28" s="1184">
        <v>2015</v>
      </c>
      <c r="EG28" s="1184">
        <v>2015</v>
      </c>
      <c r="EH28" s="1184">
        <v>2015</v>
      </c>
      <c r="EI28" s="1184">
        <v>1993</v>
      </c>
      <c r="EJ28" s="1184">
        <v>2018</v>
      </c>
      <c r="EK28" s="1184">
        <v>2018</v>
      </c>
      <c r="EL28" s="1184">
        <v>2018</v>
      </c>
      <c r="EM28" s="1184">
        <v>2018</v>
      </c>
      <c r="EN28" s="1184">
        <v>2018</v>
      </c>
      <c r="EO28" s="1184">
        <v>2018</v>
      </c>
      <c r="EP28" s="1184">
        <v>2018</v>
      </c>
      <c r="EQ28" s="1184">
        <v>2018</v>
      </c>
      <c r="ER28" s="1184">
        <v>2018</v>
      </c>
      <c r="ES28" s="1184">
        <v>2018</v>
      </c>
      <c r="ET28" s="1184">
        <v>2018</v>
      </c>
      <c r="EU28" s="1184">
        <v>2018</v>
      </c>
      <c r="EV28" s="1184">
        <v>2018</v>
      </c>
      <c r="EW28" s="1184">
        <v>2018</v>
      </c>
      <c r="EX28" s="1184">
        <v>2018</v>
      </c>
      <c r="EY28" s="1184">
        <v>2018</v>
      </c>
      <c r="EZ28" s="1184">
        <v>2018</v>
      </c>
      <c r="FA28" s="1184">
        <v>2018</v>
      </c>
      <c r="FB28" s="1184">
        <v>2018</v>
      </c>
      <c r="FC28" s="1184">
        <v>2018</v>
      </c>
      <c r="FD28" s="1184">
        <v>2018</v>
      </c>
      <c r="FE28" s="1184">
        <v>2014</v>
      </c>
      <c r="FF28" s="1184">
        <v>2018</v>
      </c>
      <c r="FG28" s="1184">
        <v>2018</v>
      </c>
      <c r="FH28" s="1184">
        <v>2018</v>
      </c>
      <c r="FI28" s="1184">
        <v>2018</v>
      </c>
      <c r="FJ28" s="1184">
        <v>2018</v>
      </c>
      <c r="FK28" s="1184">
        <v>2018</v>
      </c>
      <c r="FL28" s="1184">
        <v>2018</v>
      </c>
      <c r="FM28" s="1184">
        <v>2018</v>
      </c>
      <c r="FN28" s="1184">
        <v>2018</v>
      </c>
      <c r="FO28" s="1184">
        <v>2018</v>
      </c>
      <c r="FP28" s="1184">
        <v>2018</v>
      </c>
      <c r="FQ28" s="1184">
        <v>2018</v>
      </c>
      <c r="FR28" s="1184">
        <v>2018</v>
      </c>
      <c r="FS28" s="1184">
        <v>2018</v>
      </c>
      <c r="FT28" s="1184">
        <v>2018</v>
      </c>
      <c r="FU28" s="1184">
        <v>2018</v>
      </c>
      <c r="FV28" s="1184">
        <v>2018</v>
      </c>
      <c r="FW28" s="1184">
        <v>2018</v>
      </c>
      <c r="FX28" s="1184">
        <v>2018</v>
      </c>
      <c r="FY28" s="1184">
        <v>2018</v>
      </c>
      <c r="FZ28" s="1184">
        <v>2018</v>
      </c>
      <c r="GA28" s="1184">
        <v>2018</v>
      </c>
      <c r="GB28" s="1184">
        <v>2018</v>
      </c>
      <c r="GC28" s="1184">
        <v>2018</v>
      </c>
      <c r="GD28" s="1184">
        <v>2018</v>
      </c>
      <c r="GE28" s="1184">
        <v>2018</v>
      </c>
      <c r="GF28" s="1184">
        <v>2018</v>
      </c>
      <c r="GG28" s="1184">
        <v>2018</v>
      </c>
      <c r="GH28" s="1184">
        <v>2018</v>
      </c>
      <c r="GI28" s="1184">
        <v>2018</v>
      </c>
      <c r="GJ28" s="1184">
        <v>2018</v>
      </c>
      <c r="GK28" s="1184">
        <v>2018</v>
      </c>
      <c r="GL28" s="1184">
        <v>2018</v>
      </c>
      <c r="GM28" s="1184">
        <v>2018</v>
      </c>
      <c r="GN28" s="1184">
        <v>2018</v>
      </c>
      <c r="GO28" s="1184">
        <v>2018</v>
      </c>
      <c r="GP28" s="1184">
        <v>2018</v>
      </c>
      <c r="GQ28" s="1184">
        <v>2018</v>
      </c>
      <c r="GR28" s="1184">
        <v>2018</v>
      </c>
      <c r="GS28" s="1184">
        <v>1993</v>
      </c>
      <c r="GT28" s="1184">
        <v>2018</v>
      </c>
      <c r="GU28" s="1184">
        <v>2018</v>
      </c>
      <c r="GV28" s="1184">
        <v>2018</v>
      </c>
      <c r="GW28" s="1184">
        <v>2018</v>
      </c>
      <c r="GX28" s="1184">
        <v>2018</v>
      </c>
      <c r="GY28" s="1184">
        <v>2018</v>
      </c>
      <c r="GZ28" s="1184">
        <v>2018</v>
      </c>
      <c r="HA28" s="1184">
        <v>2018</v>
      </c>
      <c r="HB28" s="1184">
        <v>2018</v>
      </c>
      <c r="HC28" s="1184">
        <v>2018</v>
      </c>
      <c r="HD28" s="1184">
        <v>2018</v>
      </c>
      <c r="HE28" s="1184">
        <v>2018</v>
      </c>
      <c r="HF28" s="1184">
        <v>2018</v>
      </c>
      <c r="HG28" s="1184">
        <v>2018</v>
      </c>
      <c r="HH28" s="1184">
        <v>2018</v>
      </c>
      <c r="HI28" s="1184">
        <v>2018</v>
      </c>
      <c r="HJ28" s="1184">
        <v>2018</v>
      </c>
      <c r="HK28" s="1184">
        <v>2018</v>
      </c>
      <c r="HL28" s="1184">
        <v>2018</v>
      </c>
      <c r="HM28" s="1184">
        <v>2018</v>
      </c>
      <c r="HN28" s="1184">
        <v>2018</v>
      </c>
      <c r="HO28" s="1184">
        <v>2018</v>
      </c>
      <c r="HP28" s="1184">
        <v>2018</v>
      </c>
      <c r="HQ28" s="1184">
        <v>2018</v>
      </c>
      <c r="HR28" s="1184">
        <v>2018</v>
      </c>
      <c r="HS28" s="1184">
        <v>2018</v>
      </c>
      <c r="HT28" s="1184">
        <v>2018</v>
      </c>
      <c r="HU28" s="1184">
        <v>2018</v>
      </c>
      <c r="HV28" s="1184">
        <v>2018</v>
      </c>
      <c r="HW28" s="1184">
        <v>2018</v>
      </c>
      <c r="HX28" s="1184">
        <v>2018</v>
      </c>
      <c r="HY28" s="1184">
        <v>2018</v>
      </c>
      <c r="HZ28" s="1184">
        <v>2018</v>
      </c>
      <c r="IA28" s="1184">
        <v>2018</v>
      </c>
      <c r="IB28" s="1184">
        <v>2018</v>
      </c>
      <c r="IC28" s="1184">
        <v>2018</v>
      </c>
      <c r="ID28" s="1184">
        <v>2018</v>
      </c>
      <c r="IE28" s="1184">
        <v>2018</v>
      </c>
      <c r="IF28" s="1184">
        <v>2018</v>
      </c>
      <c r="IG28" s="1184">
        <v>2018</v>
      </c>
      <c r="IH28" s="1184">
        <v>2009</v>
      </c>
      <c r="II28" s="1184">
        <v>2018</v>
      </c>
      <c r="IJ28" s="1184">
        <v>2018</v>
      </c>
      <c r="IK28" s="1184">
        <v>2018</v>
      </c>
      <c r="IL28" s="1184">
        <v>2018</v>
      </c>
      <c r="IM28" s="1184">
        <v>2018</v>
      </c>
      <c r="IN28" s="1184">
        <v>2018</v>
      </c>
      <c r="IO28" s="1184">
        <v>2018</v>
      </c>
      <c r="IP28" s="1184">
        <v>2018</v>
      </c>
      <c r="IQ28" s="1184">
        <v>2018</v>
      </c>
      <c r="IR28" s="1184">
        <v>2018</v>
      </c>
      <c r="IS28" s="1184">
        <v>2018</v>
      </c>
      <c r="IT28" s="1184">
        <v>2018</v>
      </c>
      <c r="IU28" s="1184">
        <v>2018</v>
      </c>
      <c r="IV28" s="1184">
        <v>2018</v>
      </c>
      <c r="IW28" s="1184">
        <v>2018</v>
      </c>
      <c r="IX28" s="1184">
        <v>2018</v>
      </c>
      <c r="IY28" s="1184">
        <v>2018</v>
      </c>
      <c r="IZ28" s="1184">
        <v>2018</v>
      </c>
      <c r="JA28" s="1184">
        <v>2018</v>
      </c>
      <c r="JB28" s="1184">
        <v>2018</v>
      </c>
      <c r="JC28" s="1184">
        <v>2018</v>
      </c>
      <c r="JD28" s="1184">
        <v>2018</v>
      </c>
      <c r="JE28" s="1184">
        <v>2018</v>
      </c>
      <c r="JF28" s="1184">
        <v>2018</v>
      </c>
      <c r="JG28" s="1184">
        <v>2018</v>
      </c>
      <c r="JH28" s="1184">
        <v>2018</v>
      </c>
      <c r="JI28" s="1184">
        <v>2018</v>
      </c>
      <c r="JJ28" s="1184">
        <v>2018</v>
      </c>
      <c r="JK28" s="1184">
        <v>2018</v>
      </c>
      <c r="JL28" s="1184">
        <v>2018</v>
      </c>
      <c r="JM28" s="1184">
        <v>2018</v>
      </c>
      <c r="JN28" s="1184">
        <v>2018</v>
      </c>
      <c r="JO28" s="1184">
        <v>2018</v>
      </c>
      <c r="JP28" s="1184">
        <v>2018</v>
      </c>
      <c r="JQ28" s="1184">
        <v>2018</v>
      </c>
      <c r="JR28" s="1184">
        <v>2018</v>
      </c>
      <c r="JS28" s="1184">
        <v>2018</v>
      </c>
      <c r="JT28" s="1184">
        <v>2009</v>
      </c>
      <c r="JU28" s="1184">
        <v>2009</v>
      </c>
      <c r="JV28" s="1184">
        <v>2009</v>
      </c>
      <c r="JW28" s="1184">
        <v>2006</v>
      </c>
      <c r="JX28" s="1184">
        <v>2007</v>
      </c>
      <c r="JY28" s="1184">
        <v>2007</v>
      </c>
      <c r="JZ28" s="1184">
        <v>2007</v>
      </c>
      <c r="KA28" s="1184">
        <v>2017</v>
      </c>
      <c r="KB28" s="1184">
        <v>2016</v>
      </c>
      <c r="KC28" s="1184">
        <v>2016</v>
      </c>
      <c r="KD28" s="1184">
        <v>2016</v>
      </c>
      <c r="KE28" s="1184">
        <v>2016</v>
      </c>
      <c r="KG28" s="1184">
        <v>2000</v>
      </c>
      <c r="KH28" s="1184">
        <v>2000</v>
      </c>
      <c r="KI28" s="1184">
        <v>2000</v>
      </c>
      <c r="KJ28" s="1184">
        <v>2000</v>
      </c>
      <c r="KK28" s="1184">
        <v>2000</v>
      </c>
      <c r="KL28" s="1184">
        <v>2000</v>
      </c>
      <c r="KM28" s="1184">
        <v>2000</v>
      </c>
      <c r="KN28" s="1184">
        <v>2000</v>
      </c>
      <c r="KO28" s="1184">
        <v>2013</v>
      </c>
      <c r="KP28" s="1184">
        <v>2013</v>
      </c>
      <c r="KQ28" s="1184">
        <v>2013</v>
      </c>
      <c r="KR28" s="1184">
        <v>2013</v>
      </c>
      <c r="KS28" s="1184">
        <v>2006</v>
      </c>
      <c r="KT28" s="1184">
        <v>2006</v>
      </c>
      <c r="KU28" s="1184">
        <v>2006</v>
      </c>
      <c r="KV28" s="1184">
        <v>2006</v>
      </c>
      <c r="KW28" s="1184">
        <v>2005</v>
      </c>
      <c r="KX28" s="1184">
        <v>2005</v>
      </c>
    </row>
    <row r="29" spans="1:310" outlineLevel="1">
      <c r="A29" s="1042"/>
      <c r="B29" s="1050">
        <v>603</v>
      </c>
      <c r="C29" s="1161" t="s">
        <v>503</v>
      </c>
      <c r="D29" s="1181">
        <v>1</v>
      </c>
      <c r="E29" s="1181">
        <v>1</v>
      </c>
      <c r="F29" s="1181">
        <v>1</v>
      </c>
      <c r="G29" s="1181">
        <v>1</v>
      </c>
      <c r="H29" s="1181">
        <v>1</v>
      </c>
      <c r="I29" s="1181">
        <v>1</v>
      </c>
      <c r="J29" s="1181">
        <v>1</v>
      </c>
      <c r="K29" s="1181">
        <v>1</v>
      </c>
      <c r="L29" s="1181">
        <v>1</v>
      </c>
      <c r="M29" s="1181">
        <v>1</v>
      </c>
      <c r="N29" s="1181">
        <v>1</v>
      </c>
      <c r="O29" s="1181">
        <v>1</v>
      </c>
      <c r="P29" s="1181">
        <v>1</v>
      </c>
      <c r="Q29" s="1181">
        <v>1</v>
      </c>
      <c r="R29" s="1181">
        <v>1</v>
      </c>
      <c r="S29" s="1181">
        <v>1</v>
      </c>
      <c r="T29" s="1181">
        <v>1</v>
      </c>
      <c r="U29" s="1181">
        <v>1</v>
      </c>
      <c r="V29" s="1181">
        <v>1</v>
      </c>
      <c r="W29" s="1181">
        <v>1</v>
      </c>
      <c r="X29" s="1181">
        <v>1</v>
      </c>
      <c r="Y29" s="1181">
        <v>1</v>
      </c>
      <c r="Z29" s="1181">
        <v>1</v>
      </c>
      <c r="AA29" s="1181">
        <v>1</v>
      </c>
      <c r="AB29" s="1181">
        <v>1</v>
      </c>
      <c r="AC29" s="1181">
        <v>1</v>
      </c>
      <c r="AD29" s="1181">
        <v>1</v>
      </c>
      <c r="AE29" s="1181">
        <v>1</v>
      </c>
      <c r="AF29" s="1181">
        <v>1</v>
      </c>
      <c r="AG29" s="1181">
        <v>1</v>
      </c>
      <c r="AH29" s="1181">
        <v>1</v>
      </c>
      <c r="AI29" s="1181">
        <v>1</v>
      </c>
      <c r="AJ29" s="1181">
        <v>1</v>
      </c>
      <c r="AK29" s="1181">
        <v>1</v>
      </c>
      <c r="AL29" s="1181">
        <v>1</v>
      </c>
      <c r="AM29" s="1181">
        <v>1</v>
      </c>
      <c r="AN29" s="1181">
        <v>1</v>
      </c>
      <c r="AO29" s="1181">
        <v>1</v>
      </c>
      <c r="AP29" s="1181">
        <v>1</v>
      </c>
      <c r="AQ29" s="1181">
        <v>1</v>
      </c>
      <c r="AR29" s="1181">
        <v>1</v>
      </c>
      <c r="AS29" s="1181">
        <v>1</v>
      </c>
      <c r="AT29" s="1181">
        <v>1</v>
      </c>
      <c r="AU29" s="1181">
        <v>1</v>
      </c>
      <c r="AV29" s="1181">
        <v>1</v>
      </c>
      <c r="AW29" s="1181">
        <v>1</v>
      </c>
      <c r="AX29" s="1181">
        <v>1</v>
      </c>
      <c r="AY29" s="1181">
        <v>1</v>
      </c>
      <c r="AZ29" s="1181">
        <v>1</v>
      </c>
      <c r="BA29" s="1181">
        <v>1</v>
      </c>
      <c r="BB29" s="1181">
        <v>1</v>
      </c>
      <c r="BC29" s="1181">
        <v>1</v>
      </c>
      <c r="BD29" s="1181">
        <v>1</v>
      </c>
      <c r="BE29" s="1181">
        <v>1</v>
      </c>
      <c r="BF29" s="1181">
        <v>1</v>
      </c>
      <c r="BG29" s="1181">
        <v>1</v>
      </c>
      <c r="BH29" s="1181">
        <v>1</v>
      </c>
      <c r="BI29" s="1181">
        <v>1</v>
      </c>
      <c r="BJ29" s="1181">
        <v>1</v>
      </c>
      <c r="BK29" s="1181">
        <v>1</v>
      </c>
      <c r="BL29" s="1181">
        <v>1</v>
      </c>
      <c r="BM29" s="1181">
        <v>1</v>
      </c>
      <c r="BN29" s="1181">
        <v>1</v>
      </c>
      <c r="BO29" s="1181">
        <v>1</v>
      </c>
      <c r="BP29" s="1181">
        <v>1</v>
      </c>
      <c r="BQ29" s="1181">
        <v>1</v>
      </c>
      <c r="BR29" s="1181">
        <v>1</v>
      </c>
      <c r="BS29" s="1181">
        <v>1</v>
      </c>
      <c r="BT29" s="1181">
        <v>1</v>
      </c>
      <c r="BU29" s="1181">
        <v>1</v>
      </c>
      <c r="BV29" s="1181">
        <v>1</v>
      </c>
      <c r="BW29" s="1181">
        <v>1</v>
      </c>
      <c r="BX29" s="1181">
        <v>1</v>
      </c>
      <c r="BY29" s="1181">
        <v>1</v>
      </c>
      <c r="BZ29" s="1181">
        <v>1</v>
      </c>
      <c r="CA29" s="1181">
        <v>1</v>
      </c>
      <c r="CB29" s="1181">
        <v>1</v>
      </c>
      <c r="CC29" s="1181">
        <v>1</v>
      </c>
      <c r="CD29" s="1181">
        <v>1</v>
      </c>
      <c r="CE29" s="1181">
        <v>1</v>
      </c>
      <c r="CF29" s="1181">
        <v>1</v>
      </c>
      <c r="CG29" s="1181">
        <v>1</v>
      </c>
      <c r="CH29" s="1181">
        <v>1</v>
      </c>
      <c r="CI29" s="1181">
        <v>1</v>
      </c>
      <c r="CJ29" s="1181">
        <v>1</v>
      </c>
      <c r="CK29" s="1181">
        <v>1</v>
      </c>
      <c r="CL29" s="1181">
        <v>1</v>
      </c>
      <c r="CM29" s="1181">
        <v>1</v>
      </c>
      <c r="CN29" s="1181">
        <v>1</v>
      </c>
      <c r="CO29" s="1181">
        <v>1</v>
      </c>
      <c r="CP29" s="1181">
        <v>1</v>
      </c>
      <c r="CQ29" s="1181">
        <v>1</v>
      </c>
      <c r="CR29" s="1181">
        <v>1</v>
      </c>
      <c r="CS29" s="1181">
        <v>1</v>
      </c>
      <c r="CT29" s="1181">
        <v>1</v>
      </c>
      <c r="CU29" s="1181">
        <v>1</v>
      </c>
      <c r="CV29" s="1181">
        <v>1</v>
      </c>
      <c r="CW29" s="1181">
        <v>1</v>
      </c>
      <c r="CX29" s="1181">
        <v>1</v>
      </c>
      <c r="CY29" s="1181">
        <v>1</v>
      </c>
      <c r="CZ29" s="1181">
        <v>1</v>
      </c>
      <c r="DA29" s="1181">
        <v>1</v>
      </c>
      <c r="DB29" s="1181">
        <v>1</v>
      </c>
      <c r="DC29" s="1181">
        <v>1</v>
      </c>
      <c r="DD29" s="1181">
        <v>1</v>
      </c>
      <c r="DE29" s="1181">
        <v>1</v>
      </c>
      <c r="DF29" s="1181">
        <v>1</v>
      </c>
      <c r="DG29" s="1181">
        <v>1</v>
      </c>
      <c r="DH29" s="1181">
        <v>1</v>
      </c>
      <c r="DI29" s="1181">
        <v>1</v>
      </c>
      <c r="DJ29" s="1181">
        <v>1</v>
      </c>
      <c r="DK29" s="1181">
        <v>1</v>
      </c>
      <c r="DL29" s="1181">
        <v>1</v>
      </c>
      <c r="DM29" s="1181">
        <v>1</v>
      </c>
      <c r="DN29" s="1181">
        <v>1</v>
      </c>
      <c r="DO29" s="1181">
        <v>1</v>
      </c>
      <c r="DP29" s="1181">
        <v>1</v>
      </c>
      <c r="DQ29" s="1181">
        <v>1</v>
      </c>
      <c r="DR29" s="1181">
        <v>1</v>
      </c>
      <c r="DS29" s="1181">
        <v>1</v>
      </c>
      <c r="DT29" s="1181">
        <v>1</v>
      </c>
      <c r="DU29" s="1181">
        <v>1</v>
      </c>
      <c r="DV29" s="1181">
        <v>1</v>
      </c>
      <c r="DW29" s="1181">
        <v>1</v>
      </c>
      <c r="DX29" s="1181">
        <v>1</v>
      </c>
      <c r="DY29" s="1181">
        <v>1</v>
      </c>
      <c r="DZ29" s="1181">
        <v>1</v>
      </c>
      <c r="EA29" s="1181">
        <v>1</v>
      </c>
      <c r="EB29" s="1181">
        <v>1</v>
      </c>
      <c r="EC29" s="1181">
        <v>1</v>
      </c>
      <c r="ED29" s="1181">
        <v>1</v>
      </c>
      <c r="EE29" s="1181">
        <v>1</v>
      </c>
      <c r="EF29" s="1181">
        <v>1</v>
      </c>
      <c r="EG29" s="1181">
        <v>1</v>
      </c>
      <c r="EH29" s="1181">
        <v>1</v>
      </c>
      <c r="EI29" s="1181">
        <v>1</v>
      </c>
      <c r="EJ29" s="1181">
        <v>1</v>
      </c>
      <c r="EK29" s="1181">
        <v>1</v>
      </c>
      <c r="EL29" s="1181">
        <v>1</v>
      </c>
      <c r="EM29" s="1181">
        <v>1</v>
      </c>
      <c r="EN29" s="1181">
        <v>1</v>
      </c>
      <c r="EO29" s="1181">
        <v>1</v>
      </c>
      <c r="EP29" s="1181">
        <v>1</v>
      </c>
      <c r="EQ29" s="1181">
        <v>1</v>
      </c>
      <c r="ER29" s="1181">
        <v>1</v>
      </c>
      <c r="ES29" s="1181">
        <v>1</v>
      </c>
      <c r="ET29" s="1181">
        <v>1</v>
      </c>
      <c r="EU29" s="1181">
        <v>1</v>
      </c>
      <c r="EV29" s="1181">
        <v>1</v>
      </c>
      <c r="EW29" s="1181">
        <v>1</v>
      </c>
      <c r="EX29" s="1181">
        <v>1</v>
      </c>
      <c r="EY29" s="1181">
        <v>1</v>
      </c>
      <c r="EZ29" s="1181">
        <v>1</v>
      </c>
      <c r="FA29" s="1181">
        <v>1</v>
      </c>
      <c r="FB29" s="1181">
        <v>1</v>
      </c>
      <c r="FC29" s="1181">
        <v>1</v>
      </c>
      <c r="FD29" s="1181">
        <v>1</v>
      </c>
      <c r="FE29" s="1181">
        <v>1</v>
      </c>
      <c r="FF29" s="1181">
        <v>1</v>
      </c>
      <c r="FG29" s="1181">
        <v>1</v>
      </c>
      <c r="FH29" s="1181">
        <v>1</v>
      </c>
      <c r="FI29" s="1181">
        <v>1</v>
      </c>
      <c r="FJ29" s="1181">
        <v>1</v>
      </c>
      <c r="FK29" s="1181">
        <v>1</v>
      </c>
      <c r="FL29" s="1181">
        <v>1</v>
      </c>
      <c r="FM29" s="1181">
        <v>1</v>
      </c>
      <c r="FN29" s="1181">
        <v>1</v>
      </c>
      <c r="FO29" s="1181">
        <v>1</v>
      </c>
      <c r="FP29" s="1181">
        <v>1</v>
      </c>
      <c r="FQ29" s="1181">
        <v>1</v>
      </c>
      <c r="FR29" s="1181">
        <v>1</v>
      </c>
      <c r="FS29" s="1181">
        <v>1</v>
      </c>
      <c r="FT29" s="1181">
        <v>1</v>
      </c>
      <c r="FU29" s="1181">
        <v>1</v>
      </c>
      <c r="FV29" s="1181">
        <v>1</v>
      </c>
      <c r="FW29" s="1181">
        <v>1</v>
      </c>
      <c r="FX29" s="1181">
        <v>1</v>
      </c>
      <c r="FY29" s="1181">
        <v>1</v>
      </c>
      <c r="FZ29" s="1181">
        <v>1</v>
      </c>
      <c r="GA29" s="1181">
        <v>1</v>
      </c>
      <c r="GB29" s="1181">
        <v>1</v>
      </c>
      <c r="GC29" s="1181">
        <v>1</v>
      </c>
      <c r="GD29" s="1181">
        <v>1</v>
      </c>
      <c r="GE29" s="1181">
        <v>1</v>
      </c>
      <c r="GF29" s="1181">
        <v>1</v>
      </c>
      <c r="GG29" s="1181">
        <v>1</v>
      </c>
      <c r="GH29" s="1181">
        <v>1</v>
      </c>
      <c r="GI29" s="1181">
        <v>1</v>
      </c>
      <c r="GJ29" s="1181">
        <v>1</v>
      </c>
      <c r="GK29" s="1181">
        <v>1</v>
      </c>
      <c r="GL29" s="1181">
        <v>1</v>
      </c>
      <c r="GM29" s="1181">
        <v>1</v>
      </c>
      <c r="GN29" s="1181">
        <v>1</v>
      </c>
      <c r="GO29" s="1181">
        <v>1</v>
      </c>
      <c r="GP29" s="1181">
        <v>1</v>
      </c>
      <c r="GQ29" s="1181">
        <v>1</v>
      </c>
      <c r="GR29" s="1181">
        <v>1</v>
      </c>
      <c r="GS29" s="1181">
        <v>1</v>
      </c>
      <c r="GT29" s="1181">
        <v>1</v>
      </c>
      <c r="GU29" s="1181">
        <v>1</v>
      </c>
      <c r="GV29" s="1181">
        <v>1</v>
      </c>
      <c r="GW29" s="1181">
        <v>1</v>
      </c>
      <c r="GX29" s="1181">
        <v>1</v>
      </c>
      <c r="GY29" s="1181">
        <v>1</v>
      </c>
      <c r="GZ29" s="1181">
        <v>1</v>
      </c>
      <c r="HA29" s="1181">
        <v>1</v>
      </c>
      <c r="HB29" s="1181">
        <v>1</v>
      </c>
      <c r="HC29" s="1181">
        <v>1</v>
      </c>
      <c r="HD29" s="1181">
        <v>1</v>
      </c>
      <c r="HE29" s="1181">
        <v>1</v>
      </c>
      <c r="HF29" s="1181">
        <v>1</v>
      </c>
      <c r="HG29" s="1181">
        <v>1</v>
      </c>
      <c r="HH29" s="1181">
        <v>1</v>
      </c>
      <c r="HI29" s="1181">
        <v>1</v>
      </c>
      <c r="HJ29" s="1181">
        <v>1</v>
      </c>
      <c r="HK29" s="1181">
        <v>1</v>
      </c>
      <c r="HL29" s="1181">
        <v>1</v>
      </c>
      <c r="HM29" s="1181">
        <v>1</v>
      </c>
      <c r="HN29" s="1181">
        <v>1</v>
      </c>
      <c r="HO29" s="1181">
        <v>1</v>
      </c>
      <c r="HP29" s="1181">
        <v>1</v>
      </c>
      <c r="HQ29" s="1181">
        <v>1</v>
      </c>
      <c r="HR29" s="1181">
        <v>1</v>
      </c>
      <c r="HS29" s="1181">
        <v>1</v>
      </c>
      <c r="HT29" s="1181">
        <v>1</v>
      </c>
      <c r="HU29" s="1181">
        <v>1</v>
      </c>
      <c r="HV29" s="1181">
        <v>1</v>
      </c>
      <c r="HW29" s="1181">
        <v>1</v>
      </c>
      <c r="HX29" s="1181">
        <v>1</v>
      </c>
      <c r="HY29" s="1181">
        <v>1</v>
      </c>
      <c r="HZ29" s="1181">
        <v>1</v>
      </c>
      <c r="IA29" s="1181">
        <v>1</v>
      </c>
      <c r="IB29" s="1181">
        <v>1</v>
      </c>
      <c r="IC29" s="1181">
        <v>1</v>
      </c>
      <c r="ID29" s="1181">
        <v>1</v>
      </c>
      <c r="IE29" s="1181">
        <v>1</v>
      </c>
      <c r="IF29" s="1181">
        <v>1</v>
      </c>
      <c r="IG29" s="1181">
        <v>1</v>
      </c>
      <c r="IH29" s="1181">
        <v>1</v>
      </c>
      <c r="II29" s="1181">
        <v>1</v>
      </c>
      <c r="IJ29" s="1181">
        <v>1</v>
      </c>
      <c r="IK29" s="1181">
        <v>1</v>
      </c>
      <c r="IL29" s="1181">
        <v>1</v>
      </c>
      <c r="IM29" s="1181">
        <v>1</v>
      </c>
      <c r="IN29" s="1181">
        <v>1</v>
      </c>
      <c r="IO29" s="1181">
        <v>1</v>
      </c>
      <c r="IP29" s="1181">
        <v>1</v>
      </c>
      <c r="IQ29" s="1181">
        <v>1</v>
      </c>
      <c r="IR29" s="1181">
        <v>1</v>
      </c>
      <c r="IS29" s="1181">
        <v>1</v>
      </c>
      <c r="IT29" s="1181">
        <v>1</v>
      </c>
      <c r="IU29" s="1181">
        <v>1</v>
      </c>
      <c r="IV29" s="1181">
        <v>1</v>
      </c>
      <c r="IW29" s="1181">
        <v>1</v>
      </c>
      <c r="IX29" s="1181">
        <v>1</v>
      </c>
      <c r="IY29" s="1181">
        <v>1</v>
      </c>
      <c r="IZ29" s="1181">
        <v>1</v>
      </c>
      <c r="JA29" s="1181">
        <v>1</v>
      </c>
      <c r="JB29" s="1181">
        <v>1</v>
      </c>
      <c r="JC29" s="1181">
        <v>1</v>
      </c>
      <c r="JD29" s="1181">
        <v>1</v>
      </c>
      <c r="JE29" s="1181">
        <v>1</v>
      </c>
      <c r="JF29" s="1181">
        <v>1</v>
      </c>
      <c r="JG29" s="1181">
        <v>1</v>
      </c>
      <c r="JH29" s="1181">
        <v>1</v>
      </c>
      <c r="JI29" s="1181">
        <v>1</v>
      </c>
      <c r="JJ29" s="1181">
        <v>1</v>
      </c>
      <c r="JK29" s="1181">
        <v>1</v>
      </c>
      <c r="JL29" s="1181">
        <v>1</v>
      </c>
      <c r="JM29" s="1181">
        <v>1</v>
      </c>
      <c r="JN29" s="1181">
        <v>1</v>
      </c>
      <c r="JO29" s="1181">
        <v>1</v>
      </c>
      <c r="JP29" s="1181">
        <v>1</v>
      </c>
      <c r="JQ29" s="1181">
        <v>1</v>
      </c>
      <c r="JR29" s="1181">
        <v>1</v>
      </c>
      <c r="JS29" s="1181">
        <v>1</v>
      </c>
      <c r="JT29" s="1181">
        <v>1</v>
      </c>
      <c r="JU29" s="1181">
        <v>1</v>
      </c>
      <c r="JV29" s="1181">
        <v>1</v>
      </c>
      <c r="JW29" s="1181">
        <v>1</v>
      </c>
      <c r="JX29" s="1181">
        <v>1</v>
      </c>
      <c r="JY29" s="1181">
        <v>1</v>
      </c>
      <c r="JZ29" s="1181">
        <v>1</v>
      </c>
      <c r="KA29" s="1181">
        <v>1</v>
      </c>
      <c r="KB29" s="1181">
        <v>1</v>
      </c>
      <c r="KC29" s="1181">
        <v>1</v>
      </c>
      <c r="KD29" s="1181">
        <v>1</v>
      </c>
      <c r="KE29" s="1181">
        <v>1</v>
      </c>
      <c r="KG29" s="1181">
        <v>1</v>
      </c>
      <c r="KH29" s="1181">
        <v>1</v>
      </c>
      <c r="KI29" s="1181">
        <v>1</v>
      </c>
      <c r="KJ29" s="1181">
        <v>1</v>
      </c>
      <c r="KK29" s="1181">
        <v>1</v>
      </c>
      <c r="KL29" s="1181">
        <v>1</v>
      </c>
      <c r="KM29" s="1181">
        <v>1</v>
      </c>
      <c r="KN29" s="1181">
        <v>1</v>
      </c>
      <c r="KO29" s="1181">
        <v>1</v>
      </c>
      <c r="KP29" s="1181">
        <v>1</v>
      </c>
      <c r="KQ29" s="1181">
        <v>1</v>
      </c>
      <c r="KR29" s="1181">
        <v>1</v>
      </c>
      <c r="KS29" s="1181">
        <v>1</v>
      </c>
      <c r="KT29" s="1181">
        <v>1</v>
      </c>
      <c r="KU29" s="1181">
        <v>1</v>
      </c>
      <c r="KV29" s="1181">
        <v>1</v>
      </c>
      <c r="KW29" s="1181">
        <v>1</v>
      </c>
      <c r="KX29" s="1181">
        <v>1</v>
      </c>
    </row>
    <row r="30" spans="1:310" ht="80.25" customHeight="1">
      <c r="A30" s="1042"/>
      <c r="B30" s="1050">
        <v>611</v>
      </c>
      <c r="C30" s="1161" t="s">
        <v>157</v>
      </c>
      <c r="D30" s="1181" t="s">
        <v>303</v>
      </c>
      <c r="E30" s="1181" t="s">
        <v>303</v>
      </c>
      <c r="F30" s="1181" t="s">
        <v>303</v>
      </c>
      <c r="G30" s="1181" t="s">
        <v>303</v>
      </c>
      <c r="H30" s="1181" t="s">
        <v>303</v>
      </c>
      <c r="I30" s="1181" t="s">
        <v>303</v>
      </c>
      <c r="J30" s="1181" t="s">
        <v>303</v>
      </c>
      <c r="K30" s="1181" t="s">
        <v>303</v>
      </c>
      <c r="L30" s="1181" t="s">
        <v>2007</v>
      </c>
      <c r="M30" s="1181" t="s">
        <v>2007</v>
      </c>
      <c r="N30" s="1181" t="s">
        <v>2007</v>
      </c>
      <c r="O30" s="1181" t="s">
        <v>2007</v>
      </c>
      <c r="P30" s="1181" t="s">
        <v>2074</v>
      </c>
      <c r="Q30" s="1181" t="s">
        <v>2074</v>
      </c>
      <c r="R30" s="1181" t="s">
        <v>2074</v>
      </c>
      <c r="S30" s="1181" t="s">
        <v>2074</v>
      </c>
      <c r="T30" s="1181" t="s">
        <v>2082</v>
      </c>
      <c r="U30" s="1181" t="s">
        <v>2082</v>
      </c>
      <c r="V30" s="1181" t="s">
        <v>2082</v>
      </c>
      <c r="W30" s="1181" t="s">
        <v>2082</v>
      </c>
      <c r="X30" s="1181" t="s">
        <v>2127</v>
      </c>
      <c r="Y30" s="1181" t="s">
        <v>2127</v>
      </c>
      <c r="Z30" s="1181" t="s">
        <v>2127</v>
      </c>
      <c r="AA30" s="1181" t="s">
        <v>2127</v>
      </c>
      <c r="AB30" s="1181" t="s">
        <v>2127</v>
      </c>
      <c r="AC30" s="1181" t="s">
        <v>2127</v>
      </c>
      <c r="AD30" s="1181" t="s">
        <v>2127</v>
      </c>
      <c r="AE30" s="1181" t="s">
        <v>2127</v>
      </c>
      <c r="AF30" s="1181" t="s">
        <v>2007</v>
      </c>
      <c r="AG30" s="1181" t="s">
        <v>2007</v>
      </c>
      <c r="AH30" s="1181" t="s">
        <v>2007</v>
      </c>
      <c r="AI30" s="1181" t="s">
        <v>2007</v>
      </c>
      <c r="AJ30" s="1181" t="s">
        <v>2007</v>
      </c>
      <c r="AK30" s="1181" t="s">
        <v>2007</v>
      </c>
      <c r="AL30" s="1181" t="s">
        <v>2132</v>
      </c>
      <c r="AM30" s="1181" t="s">
        <v>2132</v>
      </c>
      <c r="AN30" s="1181" t="s">
        <v>2132</v>
      </c>
      <c r="AO30" s="1181" t="s">
        <v>2132</v>
      </c>
      <c r="AP30" s="1181" t="s">
        <v>2132</v>
      </c>
      <c r="AQ30" s="1181" t="s">
        <v>2132</v>
      </c>
      <c r="AR30" s="1181" t="s">
        <v>2132</v>
      </c>
      <c r="AS30" s="1181" t="s">
        <v>2132</v>
      </c>
      <c r="AT30" s="1181" t="s">
        <v>2007</v>
      </c>
      <c r="AU30" s="1181" t="s">
        <v>2007</v>
      </c>
      <c r="AV30" s="1181" t="s">
        <v>2007</v>
      </c>
      <c r="AW30" s="1181" t="s">
        <v>2007</v>
      </c>
      <c r="AX30" s="1181" t="s">
        <v>2312</v>
      </c>
      <c r="AY30" s="1181" t="s">
        <v>2312</v>
      </c>
      <c r="AZ30" s="1181" t="s">
        <v>2312</v>
      </c>
      <c r="BA30" s="1181" t="s">
        <v>2312</v>
      </c>
      <c r="BB30" s="1181" t="s">
        <v>2312</v>
      </c>
      <c r="BC30" s="1181" t="s">
        <v>2312</v>
      </c>
      <c r="BD30" s="1181" t="s">
        <v>2312</v>
      </c>
      <c r="BE30" s="1181" t="s">
        <v>2312</v>
      </c>
      <c r="BF30" s="1181" t="s">
        <v>2312</v>
      </c>
      <c r="BG30" s="1181" t="s">
        <v>2312</v>
      </c>
      <c r="BH30" s="1181" t="s">
        <v>2312</v>
      </c>
      <c r="BI30" s="1181" t="s">
        <v>2312</v>
      </c>
      <c r="BJ30" s="1181" t="s">
        <v>2312</v>
      </c>
      <c r="BK30" s="1181" t="s">
        <v>2312</v>
      </c>
      <c r="BL30" s="1181" t="s">
        <v>2312</v>
      </c>
      <c r="BM30" s="1181" t="s">
        <v>2312</v>
      </c>
      <c r="BN30" s="1181" t="s">
        <v>2007</v>
      </c>
      <c r="BO30" s="1181" t="s">
        <v>2007</v>
      </c>
      <c r="BP30" s="1181" t="s">
        <v>2007</v>
      </c>
      <c r="BQ30" s="1181" t="s">
        <v>2007</v>
      </c>
      <c r="BR30" s="1181" t="s">
        <v>2007</v>
      </c>
      <c r="BS30" s="1181" t="s">
        <v>2007</v>
      </c>
      <c r="BT30" s="1181" t="s">
        <v>2007</v>
      </c>
      <c r="BU30" s="1181" t="s">
        <v>2007</v>
      </c>
      <c r="BV30" s="1181" t="s">
        <v>2007</v>
      </c>
      <c r="BW30" s="1181" t="s">
        <v>2007</v>
      </c>
      <c r="BX30" s="1181" t="s">
        <v>2007</v>
      </c>
      <c r="BY30" s="1181" t="s">
        <v>2007</v>
      </c>
      <c r="BZ30" s="1181" t="s">
        <v>12</v>
      </c>
      <c r="CA30" s="1181" t="s">
        <v>12</v>
      </c>
      <c r="CB30" s="1181" t="s">
        <v>12</v>
      </c>
      <c r="CC30" s="1181" t="s">
        <v>12</v>
      </c>
      <c r="CD30" s="1181" t="s">
        <v>12</v>
      </c>
      <c r="CE30" s="1181" t="s">
        <v>12</v>
      </c>
      <c r="CF30" s="1181" t="s">
        <v>12</v>
      </c>
      <c r="CG30" s="1181" t="s">
        <v>31</v>
      </c>
      <c r="CH30" s="1181" t="s">
        <v>31</v>
      </c>
      <c r="CI30" s="1181" t="s">
        <v>239</v>
      </c>
      <c r="CJ30" s="1181" t="s">
        <v>239</v>
      </c>
      <c r="CK30" s="1181" t="s">
        <v>378</v>
      </c>
      <c r="CL30" s="1181" t="s">
        <v>378</v>
      </c>
      <c r="CM30" s="1181" t="s">
        <v>378</v>
      </c>
      <c r="CN30" s="1181" t="s">
        <v>424</v>
      </c>
      <c r="CO30" s="1181" t="s">
        <v>424</v>
      </c>
      <c r="CP30" s="1181" t="s">
        <v>2339</v>
      </c>
      <c r="CQ30" s="1181" t="s">
        <v>2340</v>
      </c>
      <c r="CR30" s="1181" t="s">
        <v>2339</v>
      </c>
      <c r="CS30" s="1181" t="s">
        <v>2340</v>
      </c>
      <c r="CT30" s="1181" t="s">
        <v>2341</v>
      </c>
      <c r="CU30" s="1181" t="s">
        <v>12</v>
      </c>
      <c r="CV30" s="1181" t="s">
        <v>12</v>
      </c>
      <c r="CW30" s="1181" t="s">
        <v>12</v>
      </c>
      <c r="CX30" s="1181" t="s">
        <v>12</v>
      </c>
      <c r="CY30" s="1181" t="s">
        <v>12</v>
      </c>
      <c r="CZ30" s="1181" t="s">
        <v>12</v>
      </c>
      <c r="DA30" s="1181" t="s">
        <v>12</v>
      </c>
      <c r="DB30" s="1181" t="s">
        <v>12</v>
      </c>
      <c r="DC30" s="1181" t="s">
        <v>12</v>
      </c>
      <c r="DD30" s="1181" t="s">
        <v>12</v>
      </c>
      <c r="DE30" s="1181" t="s">
        <v>12</v>
      </c>
      <c r="DF30" s="1181" t="s">
        <v>12</v>
      </c>
      <c r="DG30" s="1181" t="s">
        <v>12</v>
      </c>
      <c r="DH30" s="1181" t="s">
        <v>12</v>
      </c>
      <c r="DI30" s="1181" t="s">
        <v>12</v>
      </c>
      <c r="DJ30" s="1181" t="s">
        <v>12</v>
      </c>
      <c r="DK30" s="1181" t="s">
        <v>12</v>
      </c>
      <c r="DL30" s="1181" t="s">
        <v>12</v>
      </c>
      <c r="DM30" s="1181" t="s">
        <v>12</v>
      </c>
      <c r="DN30" s="1181" t="s">
        <v>75</v>
      </c>
      <c r="DO30" s="1181" t="s">
        <v>75</v>
      </c>
      <c r="DP30" s="1181" t="s">
        <v>75</v>
      </c>
      <c r="DQ30" s="1181" t="s">
        <v>75</v>
      </c>
      <c r="DR30" s="1181" t="s">
        <v>389</v>
      </c>
      <c r="DS30" s="1181" t="s">
        <v>75</v>
      </c>
      <c r="DT30" s="1181" t="s">
        <v>20</v>
      </c>
      <c r="DU30" s="1181" t="s">
        <v>20</v>
      </c>
      <c r="DV30" s="1181" t="s">
        <v>20</v>
      </c>
      <c r="DW30" s="1181"/>
      <c r="DX30" s="1181"/>
      <c r="DY30" s="1181"/>
      <c r="DZ30" s="1181"/>
      <c r="EA30" s="1181"/>
      <c r="EB30" s="1181"/>
      <c r="EC30" s="1181"/>
      <c r="ED30" s="1181"/>
      <c r="EE30" s="1181"/>
      <c r="EF30" s="1181"/>
      <c r="EG30" s="1181"/>
      <c r="EH30" s="1181"/>
      <c r="EI30" s="1181"/>
      <c r="EJ30" s="1181" t="s">
        <v>2399</v>
      </c>
      <c r="EK30" s="1181" t="s">
        <v>2399</v>
      </c>
      <c r="EL30" s="1181" t="s">
        <v>2399</v>
      </c>
      <c r="EM30" s="1181" t="s">
        <v>2399</v>
      </c>
      <c r="EN30" s="1181" t="s">
        <v>2399</v>
      </c>
      <c r="EO30" s="1181" t="s">
        <v>2399</v>
      </c>
      <c r="EP30" s="1181" t="s">
        <v>2399</v>
      </c>
      <c r="EQ30" s="1181" t="s">
        <v>2399</v>
      </c>
      <c r="ER30" s="1181" t="s">
        <v>2399</v>
      </c>
      <c r="ES30" s="1181" t="s">
        <v>2399</v>
      </c>
      <c r="ET30" s="1181" t="s">
        <v>2399</v>
      </c>
      <c r="EU30" s="1181" t="s">
        <v>2399</v>
      </c>
      <c r="EV30" s="1181" t="s">
        <v>2399</v>
      </c>
      <c r="EW30" s="1181" t="s">
        <v>2399</v>
      </c>
      <c r="EX30" s="1181" t="s">
        <v>2399</v>
      </c>
      <c r="EY30" s="1181" t="s">
        <v>2399</v>
      </c>
      <c r="EZ30" s="1181" t="s">
        <v>2399</v>
      </c>
      <c r="FA30" s="1181" t="s">
        <v>2399</v>
      </c>
      <c r="FB30" s="1181" t="s">
        <v>2399</v>
      </c>
      <c r="FC30" s="1181" t="s">
        <v>2399</v>
      </c>
      <c r="FD30" s="1181" t="s">
        <v>2399</v>
      </c>
      <c r="FE30" s="1181" t="s">
        <v>2399</v>
      </c>
      <c r="FF30" s="1181" t="s">
        <v>2399</v>
      </c>
      <c r="FG30" s="1181" t="s">
        <v>2399</v>
      </c>
      <c r="FH30" s="1181" t="s">
        <v>2399</v>
      </c>
      <c r="FI30" s="1181" t="s">
        <v>2399</v>
      </c>
      <c r="FJ30" s="1181" t="s">
        <v>2399</v>
      </c>
      <c r="FK30" s="1181" t="s">
        <v>2399</v>
      </c>
      <c r="FL30" s="1181" t="s">
        <v>2399</v>
      </c>
      <c r="FM30" s="1181" t="s">
        <v>2399</v>
      </c>
      <c r="FN30" s="1181" t="s">
        <v>2399</v>
      </c>
      <c r="FO30" s="1181" t="s">
        <v>2399</v>
      </c>
      <c r="FP30" s="1181" t="s">
        <v>2399</v>
      </c>
      <c r="FQ30" s="1181" t="s">
        <v>2399</v>
      </c>
      <c r="FR30" s="1181" t="s">
        <v>2399</v>
      </c>
      <c r="FS30" s="1181" t="s">
        <v>2399</v>
      </c>
      <c r="FT30" s="1181" t="s">
        <v>2399</v>
      </c>
      <c r="FU30" s="1181" t="s">
        <v>2399</v>
      </c>
      <c r="FV30" s="1181" t="s">
        <v>2399</v>
      </c>
      <c r="FW30" s="1181" t="s">
        <v>2399</v>
      </c>
      <c r="FX30" s="1181" t="s">
        <v>2399</v>
      </c>
      <c r="FY30" s="1181" t="s">
        <v>2399</v>
      </c>
      <c r="FZ30" s="1181" t="s">
        <v>2399</v>
      </c>
      <c r="GA30" s="1181" t="s">
        <v>2399</v>
      </c>
      <c r="GB30" s="1181" t="s">
        <v>2399</v>
      </c>
      <c r="GC30" s="1181" t="s">
        <v>2399</v>
      </c>
      <c r="GD30" s="1181" t="s">
        <v>2399</v>
      </c>
      <c r="GE30" s="1181" t="s">
        <v>2399</v>
      </c>
      <c r="GF30" s="1181" t="s">
        <v>2399</v>
      </c>
      <c r="GG30" s="1181" t="s">
        <v>2399</v>
      </c>
      <c r="GH30" s="1181" t="s">
        <v>2399</v>
      </c>
      <c r="GI30" s="1181" t="s">
        <v>2399</v>
      </c>
      <c r="GJ30" s="1181"/>
      <c r="GK30" s="1181"/>
      <c r="GL30" s="1181"/>
      <c r="GM30" s="1181"/>
      <c r="GN30" s="1181"/>
      <c r="GO30" s="1181"/>
      <c r="GP30" s="1181"/>
      <c r="GQ30" s="1181"/>
      <c r="GR30" s="1181"/>
      <c r="GS30" s="1181"/>
      <c r="GT30" s="1181"/>
      <c r="GU30" s="1181"/>
      <c r="GV30" s="1181"/>
      <c r="GW30" s="1181"/>
      <c r="GX30" s="1181" t="s">
        <v>2399</v>
      </c>
      <c r="GY30" s="1181" t="s">
        <v>2399</v>
      </c>
      <c r="GZ30" s="1181" t="s">
        <v>2399</v>
      </c>
      <c r="HA30" s="1181" t="s">
        <v>2399</v>
      </c>
      <c r="HB30" s="1181" t="s">
        <v>2428</v>
      </c>
      <c r="HC30" s="1181" t="s">
        <v>2428</v>
      </c>
      <c r="HD30" s="1181" t="s">
        <v>2428</v>
      </c>
      <c r="HE30" s="1181" t="s">
        <v>2399</v>
      </c>
      <c r="HF30" s="1181" t="s">
        <v>2399</v>
      </c>
      <c r="HG30" s="1181" t="s">
        <v>2399</v>
      </c>
      <c r="HH30" s="1181" t="s">
        <v>2399</v>
      </c>
      <c r="HI30" s="1181" t="s">
        <v>2399</v>
      </c>
      <c r="HJ30" s="1181" t="s">
        <v>2399</v>
      </c>
      <c r="HK30" s="1181" t="s">
        <v>2431</v>
      </c>
      <c r="HL30" s="1181" t="s">
        <v>2431</v>
      </c>
      <c r="HM30" s="1181" t="s">
        <v>2431</v>
      </c>
      <c r="HN30" s="1181" t="s">
        <v>2431</v>
      </c>
      <c r="HO30" s="1181" t="s">
        <v>2431</v>
      </c>
      <c r="HP30" s="1181" t="s">
        <v>2431</v>
      </c>
      <c r="HQ30" s="1181" t="s">
        <v>2431</v>
      </c>
      <c r="HR30" s="1181" t="s">
        <v>2431</v>
      </c>
      <c r="HS30" s="1181" t="s">
        <v>2431</v>
      </c>
      <c r="HT30" s="1181" t="s">
        <v>2431</v>
      </c>
      <c r="HU30" s="1181" t="s">
        <v>2431</v>
      </c>
      <c r="HV30" s="1181" t="s">
        <v>2431</v>
      </c>
      <c r="HW30" s="1181" t="s">
        <v>2431</v>
      </c>
      <c r="HX30" s="1181" t="s">
        <v>2431</v>
      </c>
      <c r="HY30" s="1181"/>
      <c r="HZ30" s="1181"/>
      <c r="IA30" s="1181"/>
      <c r="IB30" s="1181"/>
      <c r="IC30" s="1181"/>
      <c r="ID30" s="1181"/>
      <c r="IE30" s="1181"/>
      <c r="IF30" s="1181"/>
      <c r="IG30" s="1181"/>
      <c r="IH30" s="1181"/>
      <c r="II30" s="1181"/>
      <c r="IJ30" s="1181"/>
      <c r="IK30" s="1181"/>
      <c r="IL30" s="1181"/>
      <c r="IM30" s="1181" t="s">
        <v>380</v>
      </c>
      <c r="IN30" s="1181" t="s">
        <v>380</v>
      </c>
      <c r="IO30" s="1181" t="s">
        <v>380</v>
      </c>
      <c r="IP30" s="1181" t="s">
        <v>380</v>
      </c>
      <c r="IQ30" s="1181" t="s">
        <v>380</v>
      </c>
      <c r="IR30" s="1181" t="s">
        <v>380</v>
      </c>
      <c r="IS30" s="1181" t="s">
        <v>380</v>
      </c>
      <c r="IT30" s="1181" t="s">
        <v>380</v>
      </c>
      <c r="IU30" s="1181" t="s">
        <v>380</v>
      </c>
      <c r="IV30" s="1181" t="s">
        <v>380</v>
      </c>
      <c r="IW30" s="1181" t="s">
        <v>380</v>
      </c>
      <c r="IX30" s="1181" t="s">
        <v>380</v>
      </c>
      <c r="IY30" s="1181" t="s">
        <v>380</v>
      </c>
      <c r="IZ30" s="1181" t="s">
        <v>380</v>
      </c>
      <c r="JA30" s="1181" t="s">
        <v>380</v>
      </c>
      <c r="JB30" s="1181" t="s">
        <v>380</v>
      </c>
      <c r="JC30" s="1181" t="s">
        <v>380</v>
      </c>
      <c r="JD30" s="1181" t="s">
        <v>380</v>
      </c>
      <c r="JE30" s="1181" t="s">
        <v>380</v>
      </c>
      <c r="JF30" s="1181" t="s">
        <v>380</v>
      </c>
      <c r="JG30" s="1181" t="s">
        <v>380</v>
      </c>
      <c r="JH30" s="1181" t="s">
        <v>380</v>
      </c>
      <c r="JI30" s="1181" t="s">
        <v>380</v>
      </c>
      <c r="JJ30" s="1181" t="s">
        <v>380</v>
      </c>
      <c r="JK30" s="1181" t="s">
        <v>380</v>
      </c>
      <c r="JL30" s="1181" t="s">
        <v>380</v>
      </c>
      <c r="JM30" s="1181" t="s">
        <v>380</v>
      </c>
      <c r="JN30" s="1181" t="s">
        <v>380</v>
      </c>
      <c r="JO30" s="1181" t="s">
        <v>380</v>
      </c>
      <c r="JP30" s="1181" t="s">
        <v>380</v>
      </c>
      <c r="JQ30" s="1181" t="s">
        <v>380</v>
      </c>
      <c r="JR30" s="1181" t="s">
        <v>380</v>
      </c>
      <c r="JS30" s="1181" t="s">
        <v>380</v>
      </c>
      <c r="JT30" s="1181" t="s">
        <v>12</v>
      </c>
      <c r="JU30" s="1181" t="s">
        <v>12</v>
      </c>
      <c r="JV30" s="1181" t="s">
        <v>12</v>
      </c>
      <c r="JW30" s="1181" t="s">
        <v>12</v>
      </c>
      <c r="JX30" s="1181" t="s">
        <v>12</v>
      </c>
      <c r="JY30" s="1181" t="s">
        <v>12</v>
      </c>
      <c r="JZ30" s="1181" t="s">
        <v>12</v>
      </c>
      <c r="KA30" s="1181" t="s">
        <v>12</v>
      </c>
      <c r="KB30" s="1181" t="s">
        <v>2513</v>
      </c>
      <c r="KC30" s="1181" t="s">
        <v>2513</v>
      </c>
      <c r="KD30" s="1181" t="s">
        <v>2513</v>
      </c>
      <c r="KE30" s="1181" t="s">
        <v>2513</v>
      </c>
      <c r="KG30" s="1181" t="s">
        <v>12</v>
      </c>
      <c r="KH30" s="1181" t="s">
        <v>12</v>
      </c>
      <c r="KI30" s="1181" t="s">
        <v>12</v>
      </c>
      <c r="KJ30" s="1181" t="s">
        <v>12</v>
      </c>
      <c r="KK30" s="1181" t="s">
        <v>12</v>
      </c>
      <c r="KL30" s="1181" t="s">
        <v>12</v>
      </c>
      <c r="KM30" s="1181" t="s">
        <v>12</v>
      </c>
      <c r="KN30" s="1181" t="s">
        <v>12</v>
      </c>
      <c r="KO30" s="1181" t="s">
        <v>303</v>
      </c>
      <c r="KP30" s="1181" t="s">
        <v>303</v>
      </c>
      <c r="KQ30" s="1181" t="s">
        <v>303</v>
      </c>
      <c r="KR30" s="1181" t="s">
        <v>303</v>
      </c>
      <c r="KS30" s="1181" t="s">
        <v>419</v>
      </c>
      <c r="KT30" s="1181" t="s">
        <v>419</v>
      </c>
      <c r="KU30" s="1181" t="s">
        <v>2399</v>
      </c>
      <c r="KV30" s="1181" t="s">
        <v>2399</v>
      </c>
      <c r="KW30" s="1181" t="s">
        <v>2431</v>
      </c>
      <c r="KX30" s="1181" t="s">
        <v>2431</v>
      </c>
    </row>
    <row r="31" spans="1:310" ht="84">
      <c r="A31" s="1042" t="s">
        <v>335</v>
      </c>
      <c r="B31" s="1050">
        <v>663</v>
      </c>
      <c r="C31" s="1161" t="s">
        <v>158</v>
      </c>
      <c r="D31" s="1181" t="s">
        <v>2061</v>
      </c>
      <c r="E31" s="1181" t="s">
        <v>2061</v>
      </c>
      <c r="F31" s="1181" t="s">
        <v>2061</v>
      </c>
      <c r="G31" s="1181" t="s">
        <v>2061</v>
      </c>
      <c r="H31" s="1181" t="s">
        <v>2061</v>
      </c>
      <c r="I31" s="1181" t="s">
        <v>2061</v>
      </c>
      <c r="J31" s="1181" t="s">
        <v>2061</v>
      </c>
      <c r="K31" s="1181" t="s">
        <v>2061</v>
      </c>
      <c r="L31" s="1181" t="s">
        <v>2008</v>
      </c>
      <c r="M31" s="1181" t="s">
        <v>2008</v>
      </c>
      <c r="N31" s="1181" t="s">
        <v>2008</v>
      </c>
      <c r="O31" s="1181" t="s">
        <v>2008</v>
      </c>
      <c r="P31" s="1181" t="s">
        <v>2075</v>
      </c>
      <c r="Q31" s="1181" t="s">
        <v>2076</v>
      </c>
      <c r="R31" s="1181" t="s">
        <v>2077</v>
      </c>
      <c r="S31" s="1181" t="s">
        <v>2078</v>
      </c>
      <c r="T31" s="1181" t="s">
        <v>2078</v>
      </c>
      <c r="U31" s="1181" t="s">
        <v>2075</v>
      </c>
      <c r="V31" s="1181" t="s">
        <v>2076</v>
      </c>
      <c r="W31" s="1181" t="s">
        <v>2077</v>
      </c>
      <c r="X31" s="1181" t="s">
        <v>2075</v>
      </c>
      <c r="Y31" s="1181" t="s">
        <v>2076</v>
      </c>
      <c r="Z31" s="1181" t="s">
        <v>2077</v>
      </c>
      <c r="AA31" s="1181" t="s">
        <v>2078</v>
      </c>
      <c r="AB31" s="1181" t="s">
        <v>2075</v>
      </c>
      <c r="AC31" s="1181" t="s">
        <v>2076</v>
      </c>
      <c r="AD31" s="1181" t="s">
        <v>2077</v>
      </c>
      <c r="AE31" s="1181" t="s">
        <v>2078</v>
      </c>
      <c r="AF31" s="1181" t="s">
        <v>2008</v>
      </c>
      <c r="AG31" s="1181" t="s">
        <v>2008</v>
      </c>
      <c r="AH31" s="1181" t="s">
        <v>2008</v>
      </c>
      <c r="AI31" s="1181" t="s">
        <v>2008</v>
      </c>
      <c r="AJ31" s="1181" t="s">
        <v>2008</v>
      </c>
      <c r="AK31" s="1181" t="s">
        <v>2008</v>
      </c>
      <c r="AL31" s="1181" t="s">
        <v>824</v>
      </c>
      <c r="AM31" s="1181" t="s">
        <v>884</v>
      </c>
      <c r="AN31" s="1181" t="s">
        <v>885</v>
      </c>
      <c r="AO31" s="1181" t="s">
        <v>556</v>
      </c>
      <c r="AP31" s="1181" t="s">
        <v>824</v>
      </c>
      <c r="AQ31" s="1181" t="s">
        <v>884</v>
      </c>
      <c r="AR31" s="1181" t="s">
        <v>886</v>
      </c>
      <c r="AS31" s="1181" t="s">
        <v>556</v>
      </c>
      <c r="AT31" s="1181" t="s">
        <v>2008</v>
      </c>
      <c r="AU31" s="1181" t="s">
        <v>2008</v>
      </c>
      <c r="AV31" s="1181" t="s">
        <v>2008</v>
      </c>
      <c r="AW31" s="1181" t="s">
        <v>2008</v>
      </c>
      <c r="AX31" s="1181" t="s">
        <v>825</v>
      </c>
      <c r="AY31" s="1181" t="s">
        <v>888</v>
      </c>
      <c r="AZ31" s="1181" t="s">
        <v>887</v>
      </c>
      <c r="BA31" s="1181" t="s">
        <v>234</v>
      </c>
      <c r="BB31" s="1181" t="s">
        <v>825</v>
      </c>
      <c r="BC31" s="1181" t="s">
        <v>888</v>
      </c>
      <c r="BD31" s="1181" t="s">
        <v>887</v>
      </c>
      <c r="BE31" s="1181" t="s">
        <v>234</v>
      </c>
      <c r="BF31" s="1181" t="s">
        <v>825</v>
      </c>
      <c r="BG31" s="1181" t="s">
        <v>888</v>
      </c>
      <c r="BH31" s="1181" t="s">
        <v>887</v>
      </c>
      <c r="BI31" s="1181" t="s">
        <v>234</v>
      </c>
      <c r="BJ31" s="1181" t="s">
        <v>825</v>
      </c>
      <c r="BK31" s="1181" t="s">
        <v>888</v>
      </c>
      <c r="BL31" s="1181" t="s">
        <v>887</v>
      </c>
      <c r="BM31" s="1181" t="s">
        <v>234</v>
      </c>
      <c r="BN31" s="1181" t="s">
        <v>2008</v>
      </c>
      <c r="BO31" s="1181" t="s">
        <v>2008</v>
      </c>
      <c r="BP31" s="1181" t="s">
        <v>2008</v>
      </c>
      <c r="BQ31" s="1181" t="s">
        <v>2008</v>
      </c>
      <c r="BR31" s="1181" t="s">
        <v>2008</v>
      </c>
      <c r="BS31" s="1181" t="s">
        <v>2008</v>
      </c>
      <c r="BT31" s="1181" t="s">
        <v>2008</v>
      </c>
      <c r="BU31" s="1181" t="s">
        <v>2008</v>
      </c>
      <c r="BV31" s="1181" t="s">
        <v>2008</v>
      </c>
      <c r="BW31" s="1181" t="s">
        <v>2008</v>
      </c>
      <c r="BX31" s="1181" t="s">
        <v>2008</v>
      </c>
      <c r="BY31" s="1181" t="s">
        <v>2008</v>
      </c>
      <c r="BZ31" s="1181" t="s">
        <v>555</v>
      </c>
      <c r="CA31" s="1181" t="s">
        <v>24</v>
      </c>
      <c r="CB31" s="1181" t="s">
        <v>227</v>
      </c>
      <c r="CC31" s="1181" t="s">
        <v>227</v>
      </c>
      <c r="CD31" s="1181" t="s">
        <v>227</v>
      </c>
      <c r="CE31" s="1181" t="s">
        <v>227</v>
      </c>
      <c r="CF31" s="1181" t="s">
        <v>227</v>
      </c>
      <c r="CG31" s="1181" t="s">
        <v>315</v>
      </c>
      <c r="CH31" s="1181" t="s">
        <v>32</v>
      </c>
      <c r="CI31" s="1181" t="s">
        <v>238</v>
      </c>
      <c r="CJ31" s="1181" t="s">
        <v>238</v>
      </c>
      <c r="CK31" s="1181" t="s">
        <v>558</v>
      </c>
      <c r="CL31" s="1181" t="s">
        <v>558</v>
      </c>
      <c r="CM31" s="1181" t="s">
        <v>558</v>
      </c>
      <c r="CN31" s="1181" t="s">
        <v>560</v>
      </c>
      <c r="CO31" s="1181" t="s">
        <v>560</v>
      </c>
      <c r="CP31" s="1181" t="s">
        <v>813</v>
      </c>
      <c r="CQ31" s="1181" t="s">
        <v>811</v>
      </c>
      <c r="CR31" s="1181" t="s">
        <v>813</v>
      </c>
      <c r="CS31" s="1181" t="s">
        <v>811</v>
      </c>
      <c r="CT31" s="1181" t="s">
        <v>2337</v>
      </c>
      <c r="CU31" s="1181" t="s">
        <v>771</v>
      </c>
      <c r="CV31" s="1181" t="s">
        <v>771</v>
      </c>
      <c r="CW31" s="1181" t="s">
        <v>868</v>
      </c>
      <c r="CX31" s="1181" t="s">
        <v>868</v>
      </c>
      <c r="CY31" s="1181" t="s">
        <v>868</v>
      </c>
      <c r="CZ31" s="1181" t="s">
        <v>868</v>
      </c>
      <c r="DA31" s="1181" t="s">
        <v>868</v>
      </c>
      <c r="DB31" s="1181" t="s">
        <v>868</v>
      </c>
      <c r="DC31" s="1181" t="s">
        <v>505</v>
      </c>
      <c r="DD31" s="1181" t="s">
        <v>505</v>
      </c>
      <c r="DE31" s="1181" t="s">
        <v>868</v>
      </c>
      <c r="DF31" s="1181" t="s">
        <v>868</v>
      </c>
      <c r="DG31" s="1181" t="s">
        <v>868</v>
      </c>
      <c r="DH31" s="1181" t="s">
        <v>868</v>
      </c>
      <c r="DI31" s="1181" t="s">
        <v>868</v>
      </c>
      <c r="DJ31" s="1181" t="s">
        <v>868</v>
      </c>
      <c r="DK31" s="1181" t="s">
        <v>868</v>
      </c>
      <c r="DL31" s="1181" t="s">
        <v>868</v>
      </c>
      <c r="DM31" s="1181" t="s">
        <v>868</v>
      </c>
      <c r="DN31" s="1181" t="s">
        <v>34</v>
      </c>
      <c r="DO31" s="1181" t="s">
        <v>34</v>
      </c>
      <c r="DP31" s="1181" t="s">
        <v>34</v>
      </c>
      <c r="DQ31" s="1181" t="s">
        <v>34</v>
      </c>
      <c r="DR31" s="1181" t="s">
        <v>34</v>
      </c>
      <c r="DS31" s="1181" t="s">
        <v>34</v>
      </c>
      <c r="DT31" s="1181" t="s">
        <v>34</v>
      </c>
      <c r="DU31" s="1181" t="s">
        <v>34</v>
      </c>
      <c r="DV31" s="1181" t="s">
        <v>34</v>
      </c>
      <c r="DW31" s="1181"/>
      <c r="DX31" s="1181"/>
      <c r="DY31" s="1181"/>
      <c r="DZ31" s="1181"/>
      <c r="EA31" s="1181"/>
      <c r="EB31" s="1181"/>
      <c r="EC31" s="1181"/>
      <c r="ED31" s="1181"/>
      <c r="EE31" s="1181" t="s">
        <v>2373</v>
      </c>
      <c r="EF31" s="1181" t="s">
        <v>2373</v>
      </c>
      <c r="EG31" s="1181" t="s">
        <v>2373</v>
      </c>
      <c r="EH31" s="1181" t="s">
        <v>2373</v>
      </c>
      <c r="EI31" s="1181" t="s">
        <v>34</v>
      </c>
      <c r="EJ31" s="1181" t="s">
        <v>2400</v>
      </c>
      <c r="EK31" s="1181" t="s">
        <v>2400</v>
      </c>
      <c r="EL31" s="1181" t="s">
        <v>2400</v>
      </c>
      <c r="EM31" s="1181" t="s">
        <v>2400</v>
      </c>
      <c r="EN31" s="1181" t="s">
        <v>2400</v>
      </c>
      <c r="EO31" s="1181" t="s">
        <v>2400</v>
      </c>
      <c r="EP31" s="1181" t="s">
        <v>2400</v>
      </c>
      <c r="EQ31" s="1181" t="s">
        <v>2400</v>
      </c>
      <c r="ER31" s="1181" t="s">
        <v>2400</v>
      </c>
      <c r="ES31" s="1181" t="s">
        <v>2400</v>
      </c>
      <c r="ET31" s="1181" t="s">
        <v>2404</v>
      </c>
      <c r="EU31" s="1181" t="s">
        <v>2404</v>
      </c>
      <c r="EV31" s="1181" t="s">
        <v>2404</v>
      </c>
      <c r="EW31" s="1181" t="s">
        <v>2404</v>
      </c>
      <c r="EX31" s="1181" t="s">
        <v>2404</v>
      </c>
      <c r="EY31" s="1181" t="s">
        <v>2404</v>
      </c>
      <c r="EZ31" s="1181" t="s">
        <v>2404</v>
      </c>
      <c r="FA31" s="1181" t="s">
        <v>2404</v>
      </c>
      <c r="FB31" s="1181" t="s">
        <v>2404</v>
      </c>
      <c r="FC31" s="1181" t="s">
        <v>2404</v>
      </c>
      <c r="FD31" s="1181" t="s">
        <v>2404</v>
      </c>
      <c r="FE31" s="1181" t="s">
        <v>2404</v>
      </c>
      <c r="FF31" s="1181" t="s">
        <v>2417</v>
      </c>
      <c r="FG31" s="1181" t="s">
        <v>2417</v>
      </c>
      <c r="FH31" s="1181" t="s">
        <v>2417</v>
      </c>
      <c r="FI31" s="1181" t="s">
        <v>2417</v>
      </c>
      <c r="FJ31" s="1181" t="s">
        <v>2417</v>
      </c>
      <c r="FK31" s="1181" t="s">
        <v>2417</v>
      </c>
      <c r="FL31" s="1181" t="s">
        <v>2417</v>
      </c>
      <c r="FM31" s="1181" t="s">
        <v>2417</v>
      </c>
      <c r="FN31" s="1181" t="s">
        <v>2417</v>
      </c>
      <c r="FO31" s="1181" t="s">
        <v>2417</v>
      </c>
      <c r="FP31" s="1181" t="s">
        <v>2418</v>
      </c>
      <c r="FQ31" s="1181" t="s">
        <v>2418</v>
      </c>
      <c r="FR31" s="1181" t="s">
        <v>2418</v>
      </c>
      <c r="FS31" s="1181" t="s">
        <v>2418</v>
      </c>
      <c r="FT31" s="1181" t="s">
        <v>2418</v>
      </c>
      <c r="FU31" s="1181" t="s">
        <v>2418</v>
      </c>
      <c r="FV31" s="1181" t="s">
        <v>2418</v>
      </c>
      <c r="FW31" s="1181" t="s">
        <v>2418</v>
      </c>
      <c r="FX31" s="1181" t="s">
        <v>2418</v>
      </c>
      <c r="FY31" s="1181" t="s">
        <v>2418</v>
      </c>
      <c r="FZ31" s="1181" t="s">
        <v>2420</v>
      </c>
      <c r="GA31" s="1181" t="s">
        <v>2420</v>
      </c>
      <c r="GB31" s="1181" t="s">
        <v>2420</v>
      </c>
      <c r="GC31" s="1181" t="s">
        <v>2420</v>
      </c>
      <c r="GD31" s="1181" t="s">
        <v>2420</v>
      </c>
      <c r="GE31" s="1181" t="s">
        <v>2420</v>
      </c>
      <c r="GF31" s="1181" t="s">
        <v>2420</v>
      </c>
      <c r="GG31" s="1181" t="s">
        <v>2420</v>
      </c>
      <c r="GH31" s="1181" t="s">
        <v>2420</v>
      </c>
      <c r="GI31" s="1181" t="s">
        <v>2420</v>
      </c>
      <c r="GJ31" s="1181" t="s">
        <v>2647</v>
      </c>
      <c r="GK31" s="1181" t="s">
        <v>2647</v>
      </c>
      <c r="GL31" s="1181" t="s">
        <v>2647</v>
      </c>
      <c r="GM31" s="1181" t="s">
        <v>2647</v>
      </c>
      <c r="GN31" s="1181" t="s">
        <v>2647</v>
      </c>
      <c r="GO31" s="1181" t="s">
        <v>2647</v>
      </c>
      <c r="GP31" s="1181" t="s">
        <v>2647</v>
      </c>
      <c r="GQ31" s="1181" t="s">
        <v>2647</v>
      </c>
      <c r="GR31" s="1181" t="s">
        <v>2647</v>
      </c>
      <c r="GS31" s="1181" t="s">
        <v>2647</v>
      </c>
      <c r="GT31" s="1181" t="s">
        <v>2648</v>
      </c>
      <c r="GU31" s="1181" t="s">
        <v>2648</v>
      </c>
      <c r="GV31" s="1181" t="s">
        <v>2649</v>
      </c>
      <c r="GW31" s="1181" t="s">
        <v>2649</v>
      </c>
      <c r="GX31" s="1181" t="s">
        <v>2427</v>
      </c>
      <c r="GY31" s="1181" t="s">
        <v>2427</v>
      </c>
      <c r="GZ31" s="1181" t="s">
        <v>2427</v>
      </c>
      <c r="HA31" s="1181" t="s">
        <v>2427</v>
      </c>
      <c r="HB31" s="1181" t="s">
        <v>2404</v>
      </c>
      <c r="HC31" s="1181" t="s">
        <v>2404</v>
      </c>
      <c r="HD31" s="1181" t="s">
        <v>2404</v>
      </c>
      <c r="HE31" s="1181" t="s">
        <v>2404</v>
      </c>
      <c r="HF31" s="1181" t="s">
        <v>2404</v>
      </c>
      <c r="HG31" s="1181" t="s">
        <v>2404</v>
      </c>
      <c r="HH31" s="1181" t="s">
        <v>2404</v>
      </c>
      <c r="HI31" s="1181" t="s">
        <v>2404</v>
      </c>
      <c r="HJ31" s="1181" t="s">
        <v>2404</v>
      </c>
      <c r="HK31" s="1181" t="s">
        <v>2430</v>
      </c>
      <c r="HL31" s="1181" t="s">
        <v>2430</v>
      </c>
      <c r="HM31" s="1181" t="s">
        <v>2430</v>
      </c>
      <c r="HN31" s="1181" t="s">
        <v>2430</v>
      </c>
      <c r="HO31" s="1181" t="s">
        <v>2430</v>
      </c>
      <c r="HP31" s="1181" t="s">
        <v>2430</v>
      </c>
      <c r="HQ31" s="1181" t="s">
        <v>2430</v>
      </c>
      <c r="HR31" s="1181" t="s">
        <v>2430</v>
      </c>
      <c r="HS31" s="1181" t="s">
        <v>2430</v>
      </c>
      <c r="HT31" s="1181" t="s">
        <v>2430</v>
      </c>
      <c r="HU31" s="1181" t="s">
        <v>2430</v>
      </c>
      <c r="HV31" s="1181" t="s">
        <v>2430</v>
      </c>
      <c r="HW31" s="1181" t="s">
        <v>2430</v>
      </c>
      <c r="HX31" s="1181" t="s">
        <v>2430</v>
      </c>
      <c r="HY31" s="1181" t="s">
        <v>2668</v>
      </c>
      <c r="HZ31" s="1181" t="s">
        <v>2668</v>
      </c>
      <c r="IA31" s="1181" t="s">
        <v>2668</v>
      </c>
      <c r="IB31" s="1181" t="s">
        <v>2668</v>
      </c>
      <c r="IC31" s="1181" t="s">
        <v>2668</v>
      </c>
      <c r="ID31" s="1181" t="s">
        <v>2668</v>
      </c>
      <c r="IE31" s="1181" t="s">
        <v>2668</v>
      </c>
      <c r="IF31" s="1181" t="s">
        <v>2668</v>
      </c>
      <c r="IG31" s="1181" t="s">
        <v>2668</v>
      </c>
      <c r="IH31" s="1181" t="s">
        <v>2668</v>
      </c>
      <c r="II31" s="1181" t="s">
        <v>2669</v>
      </c>
      <c r="IJ31" s="1181" t="s">
        <v>2669</v>
      </c>
      <c r="IK31" s="1181" t="s">
        <v>2670</v>
      </c>
      <c r="IL31" s="1181" t="s">
        <v>2670</v>
      </c>
      <c r="IM31" s="1181"/>
      <c r="IN31" s="1181"/>
      <c r="IO31" s="1181"/>
      <c r="IP31" s="1181"/>
      <c r="IQ31" s="1181"/>
      <c r="IR31" s="1181"/>
      <c r="IS31" s="1181"/>
      <c r="IT31" s="1181"/>
      <c r="IU31" s="1181"/>
      <c r="IV31" s="1181"/>
      <c r="IW31" s="1181"/>
      <c r="IX31" s="1181"/>
      <c r="IY31" s="1181"/>
      <c r="IZ31" s="1181"/>
      <c r="JA31" s="1181"/>
      <c r="JB31" s="1181"/>
      <c r="JC31" s="1181"/>
      <c r="JD31" s="1181"/>
      <c r="JE31" s="1181"/>
      <c r="JF31" s="1181"/>
      <c r="JG31" s="1181"/>
      <c r="JH31" s="1181"/>
      <c r="JI31" s="1181"/>
      <c r="JJ31" s="1181"/>
      <c r="JK31" s="1181"/>
      <c r="JL31" s="1181"/>
      <c r="JM31" s="1181"/>
      <c r="JN31" s="1181"/>
      <c r="JO31" s="1181"/>
      <c r="JP31" s="1181"/>
      <c r="JQ31" s="1181"/>
      <c r="JR31" s="1181"/>
      <c r="JS31" s="1181"/>
      <c r="JT31" s="1181" t="s">
        <v>868</v>
      </c>
      <c r="JU31" s="1181" t="s">
        <v>868</v>
      </c>
      <c r="JV31" s="1181" t="s">
        <v>868</v>
      </c>
      <c r="JW31" s="1181" t="s">
        <v>868</v>
      </c>
      <c r="JX31" s="1181" t="s">
        <v>868</v>
      </c>
      <c r="JY31" s="1181" t="s">
        <v>1762</v>
      </c>
      <c r="JZ31" s="1181" t="s">
        <v>868</v>
      </c>
      <c r="KA31" s="1181" t="s">
        <v>505</v>
      </c>
      <c r="KB31" s="1181" t="s">
        <v>868</v>
      </c>
      <c r="KC31" s="1181" t="s">
        <v>868</v>
      </c>
      <c r="KD31" s="1181" t="s">
        <v>868</v>
      </c>
      <c r="KE31" s="1181" t="s">
        <v>868</v>
      </c>
      <c r="KG31" s="1181" t="s">
        <v>820</v>
      </c>
      <c r="KH31" s="1181" t="s">
        <v>820</v>
      </c>
      <c r="KI31" s="1181" t="s">
        <v>877</v>
      </c>
      <c r="KJ31" s="1181" t="s">
        <v>877</v>
      </c>
      <c r="KK31" s="1181" t="s">
        <v>878</v>
      </c>
      <c r="KL31" s="1181" t="s">
        <v>878</v>
      </c>
      <c r="KM31" s="1181" t="s">
        <v>112</v>
      </c>
      <c r="KN31" s="1181" t="s">
        <v>112</v>
      </c>
      <c r="KO31" s="1181" t="s">
        <v>557</v>
      </c>
      <c r="KP31" s="1181" t="s">
        <v>557</v>
      </c>
      <c r="KQ31" s="1181" t="s">
        <v>557</v>
      </c>
      <c r="KR31" s="1181" t="s">
        <v>557</v>
      </c>
      <c r="KS31" s="1181" t="s">
        <v>559</v>
      </c>
      <c r="KT31" s="1181" t="s">
        <v>559</v>
      </c>
      <c r="KU31" s="1181" t="s">
        <v>2427</v>
      </c>
      <c r="KV31" s="1181" t="s">
        <v>2427</v>
      </c>
      <c r="KW31" s="1181" t="s">
        <v>2430</v>
      </c>
      <c r="KX31" s="1181" t="s">
        <v>2430</v>
      </c>
    </row>
    <row r="32" spans="1:310" ht="128.25" customHeight="1">
      <c r="A32" s="1042" t="s">
        <v>334</v>
      </c>
      <c r="B32" s="1050">
        <v>692</v>
      </c>
      <c r="C32" s="1161" t="s">
        <v>158</v>
      </c>
      <c r="D32" s="1181" t="s">
        <v>129</v>
      </c>
      <c r="E32" s="1181" t="s">
        <v>129</v>
      </c>
      <c r="F32" s="1181" t="s">
        <v>129</v>
      </c>
      <c r="G32" s="1181" t="s">
        <v>129</v>
      </c>
      <c r="H32" s="1181" t="s">
        <v>2060</v>
      </c>
      <c r="I32" s="1181" t="s">
        <v>2060</v>
      </c>
      <c r="J32" s="1181" t="s">
        <v>2060</v>
      </c>
      <c r="K32" s="1181" t="s">
        <v>2060</v>
      </c>
      <c r="L32" s="1181" t="s">
        <v>2017</v>
      </c>
      <c r="M32" s="1181" t="s">
        <v>2017</v>
      </c>
      <c r="N32" s="1181" t="s">
        <v>2017</v>
      </c>
      <c r="O32" s="1181" t="s">
        <v>2017</v>
      </c>
      <c r="P32" s="1181" t="s">
        <v>371</v>
      </c>
      <c r="Q32" s="1181" t="s">
        <v>371</v>
      </c>
      <c r="R32" s="1181" t="s">
        <v>371</v>
      </c>
      <c r="S32" s="1181" t="s">
        <v>371</v>
      </c>
      <c r="T32" s="1181" t="s">
        <v>822</v>
      </c>
      <c r="U32" s="1181" t="s">
        <v>823</v>
      </c>
      <c r="V32" s="1181" t="s">
        <v>823</v>
      </c>
      <c r="W32" s="1181" t="s">
        <v>823</v>
      </c>
      <c r="X32" s="1181" t="s">
        <v>2128</v>
      </c>
      <c r="Y32" s="1181" t="s">
        <v>2128</v>
      </c>
      <c r="Z32" s="1181" t="s">
        <v>2128</v>
      </c>
      <c r="AA32" s="1181" t="s">
        <v>2128</v>
      </c>
      <c r="AB32" s="1181" t="s">
        <v>2128</v>
      </c>
      <c r="AC32" s="1181" t="s">
        <v>2128</v>
      </c>
      <c r="AD32" s="1181" t="s">
        <v>2128</v>
      </c>
      <c r="AE32" s="1181" t="s">
        <v>2128</v>
      </c>
      <c r="AF32" s="1181" t="s">
        <v>2009</v>
      </c>
      <c r="AG32" s="1181" t="s">
        <v>2009</v>
      </c>
      <c r="AH32" s="1181" t="s">
        <v>2009</v>
      </c>
      <c r="AI32" s="1181" t="s">
        <v>2009</v>
      </c>
      <c r="AJ32" s="1181" t="s">
        <v>2009</v>
      </c>
      <c r="AK32" s="1181" t="s">
        <v>2009</v>
      </c>
      <c r="AL32" s="1181" t="s">
        <v>391</v>
      </c>
      <c r="AM32" s="1181" t="s">
        <v>391</v>
      </c>
      <c r="AN32" s="1181" t="s">
        <v>391</v>
      </c>
      <c r="AO32" s="1181" t="s">
        <v>391</v>
      </c>
      <c r="AP32" s="1181" t="s">
        <v>391</v>
      </c>
      <c r="AQ32" s="1181" t="s">
        <v>391</v>
      </c>
      <c r="AR32" s="1181" t="s">
        <v>391</v>
      </c>
      <c r="AS32" s="1181" t="s">
        <v>391</v>
      </c>
      <c r="AT32" s="1181" t="s">
        <v>2009</v>
      </c>
      <c r="AU32" s="1181" t="s">
        <v>2009</v>
      </c>
      <c r="AV32" s="1181" t="s">
        <v>2009</v>
      </c>
      <c r="AW32" s="1181" t="s">
        <v>2009</v>
      </c>
      <c r="AX32" s="1181" t="s">
        <v>2313</v>
      </c>
      <c r="AY32" s="1181" t="s">
        <v>2313</v>
      </c>
      <c r="AZ32" s="1181" t="s">
        <v>2313</v>
      </c>
      <c r="BA32" s="1181" t="s">
        <v>2313</v>
      </c>
      <c r="BB32" s="1181" t="s">
        <v>2313</v>
      </c>
      <c r="BC32" s="1181" t="s">
        <v>2313</v>
      </c>
      <c r="BD32" s="1181" t="s">
        <v>2313</v>
      </c>
      <c r="BE32" s="1181" t="s">
        <v>2313</v>
      </c>
      <c r="BF32" s="1181" t="s">
        <v>2313</v>
      </c>
      <c r="BG32" s="1181" t="s">
        <v>2313</v>
      </c>
      <c r="BH32" s="1181" t="s">
        <v>2313</v>
      </c>
      <c r="BI32" s="1181" t="s">
        <v>2313</v>
      </c>
      <c r="BJ32" s="1181" t="s">
        <v>2313</v>
      </c>
      <c r="BK32" s="1181" t="s">
        <v>2313</v>
      </c>
      <c r="BL32" s="1181" t="s">
        <v>2313</v>
      </c>
      <c r="BM32" s="1181" t="s">
        <v>2313</v>
      </c>
      <c r="BN32" s="1181" t="s">
        <v>2009</v>
      </c>
      <c r="BO32" s="1181" t="s">
        <v>2009</v>
      </c>
      <c r="BP32" s="1181" t="s">
        <v>2009</v>
      </c>
      <c r="BQ32" s="1181" t="s">
        <v>2009</v>
      </c>
      <c r="BR32" s="1181" t="s">
        <v>2009</v>
      </c>
      <c r="BS32" s="1181" t="s">
        <v>2009</v>
      </c>
      <c r="BT32" s="1181" t="s">
        <v>2009</v>
      </c>
      <c r="BU32" s="1181" t="s">
        <v>2009</v>
      </c>
      <c r="BV32" s="1181" t="s">
        <v>2009</v>
      </c>
      <c r="BW32" s="1181" t="s">
        <v>2009</v>
      </c>
      <c r="BX32" s="1181" t="s">
        <v>2009</v>
      </c>
      <c r="BY32" s="1181" t="s">
        <v>2009</v>
      </c>
      <c r="BZ32" s="1181" t="s">
        <v>37</v>
      </c>
      <c r="CA32" s="1181" t="s">
        <v>25</v>
      </c>
      <c r="CB32" s="1181" t="s">
        <v>228</v>
      </c>
      <c r="CC32" s="1181" t="s">
        <v>228</v>
      </c>
      <c r="CD32" s="1181" t="s">
        <v>228</v>
      </c>
      <c r="CE32" s="1181" t="s">
        <v>228</v>
      </c>
      <c r="CF32" s="1181" t="s">
        <v>228</v>
      </c>
      <c r="CG32" s="1181" t="s">
        <v>316</v>
      </c>
      <c r="CH32" s="1181" t="s">
        <v>101</v>
      </c>
      <c r="CI32" s="1181" t="s">
        <v>102</v>
      </c>
      <c r="CJ32" s="1181" t="s">
        <v>102</v>
      </c>
      <c r="CK32" s="1181" t="s">
        <v>390</v>
      </c>
      <c r="CL32" s="1181" t="s">
        <v>390</v>
      </c>
      <c r="CM32" s="1181" t="s">
        <v>390</v>
      </c>
      <c r="CN32" s="1181" t="s">
        <v>105</v>
      </c>
      <c r="CO32" s="1181" t="s">
        <v>105</v>
      </c>
      <c r="CP32" s="1181" t="s">
        <v>629</v>
      </c>
      <c r="CQ32" s="1181" t="s">
        <v>629</v>
      </c>
      <c r="CR32" s="1181" t="s">
        <v>629</v>
      </c>
      <c r="CS32" s="1181" t="s">
        <v>629</v>
      </c>
      <c r="CT32" s="1181" t="s">
        <v>2009</v>
      </c>
      <c r="CU32" s="1181" t="s">
        <v>2344</v>
      </c>
      <c r="CV32" s="1181" t="s">
        <v>2344</v>
      </c>
      <c r="CW32" s="1181" t="s">
        <v>352</v>
      </c>
      <c r="CX32" s="1181" t="s">
        <v>352</v>
      </c>
      <c r="CY32" s="1181" t="s">
        <v>1661</v>
      </c>
      <c r="CZ32" s="1181" t="s">
        <v>1661</v>
      </c>
      <c r="DA32" s="1181" t="s">
        <v>2328</v>
      </c>
      <c r="DB32" s="1181" t="s">
        <v>2328</v>
      </c>
      <c r="DC32" s="1181" t="s">
        <v>2328</v>
      </c>
      <c r="DD32" s="1181" t="s">
        <v>2328</v>
      </c>
      <c r="DE32" s="1181" t="s">
        <v>2328</v>
      </c>
      <c r="DF32" s="1181" t="s">
        <v>2328</v>
      </c>
      <c r="DG32" s="1181" t="s">
        <v>2328</v>
      </c>
      <c r="DH32" s="1181" t="s">
        <v>2328</v>
      </c>
      <c r="DI32" s="1181" t="s">
        <v>2328</v>
      </c>
      <c r="DJ32" s="1181" t="s">
        <v>2328</v>
      </c>
      <c r="DK32" s="1181" t="s">
        <v>2328</v>
      </c>
      <c r="DL32" s="1181" t="s">
        <v>2328</v>
      </c>
      <c r="DM32" s="1181" t="s">
        <v>2328</v>
      </c>
      <c r="DN32" s="1181" t="s">
        <v>595</v>
      </c>
      <c r="DO32" s="1181" t="s">
        <v>595</v>
      </c>
      <c r="DP32" s="1181" t="s">
        <v>595</v>
      </c>
      <c r="DQ32" s="1181" t="s">
        <v>595</v>
      </c>
      <c r="DR32" s="1181" t="s">
        <v>595</v>
      </c>
      <c r="DS32" s="1181" t="s">
        <v>595</v>
      </c>
      <c r="DT32" s="1181" t="s">
        <v>595</v>
      </c>
      <c r="DU32" s="1181" t="s">
        <v>595</v>
      </c>
      <c r="DV32" s="1181" t="s">
        <v>108</v>
      </c>
      <c r="DW32" s="1181" t="s">
        <v>2698</v>
      </c>
      <c r="DX32" s="1181" t="s">
        <v>2698</v>
      </c>
      <c r="DY32" s="1181" t="s">
        <v>2698</v>
      </c>
      <c r="DZ32" s="1181" t="s">
        <v>2698</v>
      </c>
      <c r="EA32" s="1181" t="s">
        <v>2698</v>
      </c>
      <c r="EB32" s="1181" t="s">
        <v>2698</v>
      </c>
      <c r="EC32" s="1181" t="s">
        <v>2698</v>
      </c>
      <c r="ED32" s="1181" t="s">
        <v>2698</v>
      </c>
      <c r="EE32" s="1181" t="s">
        <v>2374</v>
      </c>
      <c r="EF32" s="1181" t="s">
        <v>2375</v>
      </c>
      <c r="EG32" s="1181" t="s">
        <v>2376</v>
      </c>
      <c r="EH32" s="1181" t="s">
        <v>2377</v>
      </c>
      <c r="EI32" s="1181" t="s">
        <v>2687</v>
      </c>
      <c r="EJ32" s="1181" t="s">
        <v>276</v>
      </c>
      <c r="EK32" s="1181" t="s">
        <v>276</v>
      </c>
      <c r="EL32" s="1181" t="s">
        <v>276</v>
      </c>
      <c r="EM32" s="1181" t="s">
        <v>276</v>
      </c>
      <c r="EN32" s="1181" t="s">
        <v>276</v>
      </c>
      <c r="EO32" s="1181" t="s">
        <v>276</v>
      </c>
      <c r="EP32" s="1181" t="s">
        <v>276</v>
      </c>
      <c r="EQ32" s="1181" t="s">
        <v>276</v>
      </c>
      <c r="ER32" s="1181" t="s">
        <v>276</v>
      </c>
      <c r="ES32" s="1181" t="s">
        <v>276</v>
      </c>
      <c r="ET32" s="1181" t="s">
        <v>276</v>
      </c>
      <c r="EU32" s="1181" t="s">
        <v>276</v>
      </c>
      <c r="EV32" s="1181" t="s">
        <v>276</v>
      </c>
      <c r="EW32" s="1181" t="s">
        <v>276</v>
      </c>
      <c r="EX32" s="1181" t="s">
        <v>276</v>
      </c>
      <c r="EY32" s="1181" t="s">
        <v>276</v>
      </c>
      <c r="EZ32" s="1181" t="s">
        <v>276</v>
      </c>
      <c r="FA32" s="1181" t="s">
        <v>276</v>
      </c>
      <c r="FB32" s="1181" t="s">
        <v>276</v>
      </c>
      <c r="FC32" s="1181" t="s">
        <v>276</v>
      </c>
      <c r="FD32" s="1181" t="s">
        <v>276</v>
      </c>
      <c r="FE32" s="1181" t="s">
        <v>276</v>
      </c>
      <c r="FF32" s="1181" t="s">
        <v>276</v>
      </c>
      <c r="FG32" s="1181" t="s">
        <v>276</v>
      </c>
      <c r="FH32" s="1181" t="s">
        <v>276</v>
      </c>
      <c r="FI32" s="1181" t="s">
        <v>276</v>
      </c>
      <c r="FJ32" s="1181" t="s">
        <v>276</v>
      </c>
      <c r="FK32" s="1181" t="s">
        <v>276</v>
      </c>
      <c r="FL32" s="1181" t="s">
        <v>276</v>
      </c>
      <c r="FM32" s="1181" t="s">
        <v>276</v>
      </c>
      <c r="FN32" s="1181" t="s">
        <v>276</v>
      </c>
      <c r="FO32" s="1181" t="s">
        <v>276</v>
      </c>
      <c r="FP32" s="1181" t="s">
        <v>276</v>
      </c>
      <c r="FQ32" s="1181" t="s">
        <v>276</v>
      </c>
      <c r="FR32" s="1181" t="s">
        <v>276</v>
      </c>
      <c r="FS32" s="1181" t="s">
        <v>276</v>
      </c>
      <c r="FT32" s="1181" t="s">
        <v>276</v>
      </c>
      <c r="FU32" s="1181" t="s">
        <v>276</v>
      </c>
      <c r="FV32" s="1181" t="s">
        <v>276</v>
      </c>
      <c r="FW32" s="1181" t="s">
        <v>276</v>
      </c>
      <c r="FX32" s="1181" t="s">
        <v>276</v>
      </c>
      <c r="FY32" s="1181" t="s">
        <v>276</v>
      </c>
      <c r="FZ32" s="1181" t="s">
        <v>276</v>
      </c>
      <c r="GA32" s="1181" t="s">
        <v>276</v>
      </c>
      <c r="GB32" s="1181" t="s">
        <v>276</v>
      </c>
      <c r="GC32" s="1181" t="s">
        <v>276</v>
      </c>
      <c r="GD32" s="1181" t="s">
        <v>276</v>
      </c>
      <c r="GE32" s="1181" t="s">
        <v>276</v>
      </c>
      <c r="GF32" s="1181" t="s">
        <v>276</v>
      </c>
      <c r="GG32" s="1181" t="s">
        <v>276</v>
      </c>
      <c r="GH32" s="1181" t="s">
        <v>276</v>
      </c>
      <c r="GI32" s="1181" t="s">
        <v>276</v>
      </c>
      <c r="GJ32" s="1181" t="s">
        <v>276</v>
      </c>
      <c r="GK32" s="1181" t="s">
        <v>276</v>
      </c>
      <c r="GL32" s="1181" t="s">
        <v>276</v>
      </c>
      <c r="GM32" s="1181" t="s">
        <v>276</v>
      </c>
      <c r="GN32" s="1181" t="s">
        <v>276</v>
      </c>
      <c r="GO32" s="1181" t="s">
        <v>276</v>
      </c>
      <c r="GP32" s="1181" t="s">
        <v>276</v>
      </c>
      <c r="GQ32" s="1181" t="s">
        <v>276</v>
      </c>
      <c r="GR32" s="1181" t="s">
        <v>276</v>
      </c>
      <c r="GS32" s="1181" t="s">
        <v>276</v>
      </c>
      <c r="GT32" s="1181" t="s">
        <v>276</v>
      </c>
      <c r="GU32" s="1181" t="s">
        <v>276</v>
      </c>
      <c r="GV32" s="1181" t="s">
        <v>276</v>
      </c>
      <c r="GW32" s="1181" t="s">
        <v>276</v>
      </c>
      <c r="GX32" s="1181" t="s">
        <v>276</v>
      </c>
      <c r="GY32" s="1181" t="s">
        <v>276</v>
      </c>
      <c r="GZ32" s="1181" t="s">
        <v>276</v>
      </c>
      <c r="HA32" s="1181" t="s">
        <v>276</v>
      </c>
      <c r="HB32" s="1181" t="s">
        <v>276</v>
      </c>
      <c r="HC32" s="1181" t="s">
        <v>276</v>
      </c>
      <c r="HD32" s="1181" t="s">
        <v>276</v>
      </c>
      <c r="HE32" s="1181" t="s">
        <v>276</v>
      </c>
      <c r="HF32" s="1181" t="s">
        <v>276</v>
      </c>
      <c r="HG32" s="1181" t="s">
        <v>276</v>
      </c>
      <c r="HH32" s="1181" t="s">
        <v>276</v>
      </c>
      <c r="HI32" s="1181" t="s">
        <v>276</v>
      </c>
      <c r="HJ32" s="1181" t="s">
        <v>276</v>
      </c>
      <c r="HK32" s="1181" t="s">
        <v>535</v>
      </c>
      <c r="HL32" s="1181" t="s">
        <v>535</v>
      </c>
      <c r="HM32" s="1181" t="s">
        <v>535</v>
      </c>
      <c r="HN32" s="1181" t="s">
        <v>535</v>
      </c>
      <c r="HO32" s="1181" t="s">
        <v>535</v>
      </c>
      <c r="HP32" s="1181" t="s">
        <v>535</v>
      </c>
      <c r="HQ32" s="1181" t="s">
        <v>535</v>
      </c>
      <c r="HR32" s="1181" t="s">
        <v>535</v>
      </c>
      <c r="HS32" s="1181" t="s">
        <v>535</v>
      </c>
      <c r="HT32" s="1181" t="s">
        <v>535</v>
      </c>
      <c r="HU32" s="1181" t="s">
        <v>535</v>
      </c>
      <c r="HV32" s="1181" t="s">
        <v>535</v>
      </c>
      <c r="HW32" s="1181" t="s">
        <v>535</v>
      </c>
      <c r="HX32" s="1181" t="s">
        <v>535</v>
      </c>
      <c r="HY32" s="1181" t="s">
        <v>535</v>
      </c>
      <c r="HZ32" s="1181" t="s">
        <v>535</v>
      </c>
      <c r="IA32" s="1181" t="s">
        <v>535</v>
      </c>
      <c r="IB32" s="1181" t="s">
        <v>535</v>
      </c>
      <c r="IC32" s="1181" t="s">
        <v>535</v>
      </c>
      <c r="ID32" s="1181" t="s">
        <v>535</v>
      </c>
      <c r="IE32" s="1181" t="s">
        <v>535</v>
      </c>
      <c r="IF32" s="1181" t="s">
        <v>535</v>
      </c>
      <c r="IG32" s="1181" t="s">
        <v>535</v>
      </c>
      <c r="IH32" s="1181" t="s">
        <v>535</v>
      </c>
      <c r="II32" s="1181" t="s">
        <v>535</v>
      </c>
      <c r="IJ32" s="1181" t="s">
        <v>535</v>
      </c>
      <c r="IK32" s="1181" t="s">
        <v>535</v>
      </c>
      <c r="IL32" s="1181" t="s">
        <v>535</v>
      </c>
      <c r="IM32" s="1181" t="s">
        <v>535</v>
      </c>
      <c r="IN32" s="1181" t="s">
        <v>535</v>
      </c>
      <c r="IO32" s="1181" t="s">
        <v>535</v>
      </c>
      <c r="IP32" s="1181" t="s">
        <v>535</v>
      </c>
      <c r="IQ32" s="1181" t="s">
        <v>535</v>
      </c>
      <c r="IR32" s="1181" t="s">
        <v>535</v>
      </c>
      <c r="IS32" s="1181" t="s">
        <v>535</v>
      </c>
      <c r="IT32" s="1181" t="s">
        <v>535</v>
      </c>
      <c r="IU32" s="1181" t="s">
        <v>535</v>
      </c>
      <c r="IV32" s="1181" t="s">
        <v>535</v>
      </c>
      <c r="IW32" s="1181" t="s">
        <v>535</v>
      </c>
      <c r="IX32" s="1181" t="s">
        <v>535</v>
      </c>
      <c r="IY32" s="1181" t="s">
        <v>535</v>
      </c>
      <c r="IZ32" s="1181" t="s">
        <v>535</v>
      </c>
      <c r="JA32" s="1181" t="s">
        <v>535</v>
      </c>
      <c r="JB32" s="1181" t="s">
        <v>535</v>
      </c>
      <c r="JC32" s="1181" t="s">
        <v>535</v>
      </c>
      <c r="JD32" s="1181" t="s">
        <v>535</v>
      </c>
      <c r="JE32" s="1181" t="s">
        <v>535</v>
      </c>
      <c r="JF32" s="1181" t="s">
        <v>535</v>
      </c>
      <c r="JG32" s="1181" t="s">
        <v>535</v>
      </c>
      <c r="JH32" s="1181" t="s">
        <v>535</v>
      </c>
      <c r="JI32" s="1181" t="s">
        <v>535</v>
      </c>
      <c r="JJ32" s="1181" t="s">
        <v>535</v>
      </c>
      <c r="JK32" s="1181" t="s">
        <v>535</v>
      </c>
      <c r="JL32" s="1181" t="s">
        <v>535</v>
      </c>
      <c r="JM32" s="1181" t="s">
        <v>535</v>
      </c>
      <c r="JN32" s="1181" t="s">
        <v>535</v>
      </c>
      <c r="JO32" s="1181" t="s">
        <v>535</v>
      </c>
      <c r="JP32" s="1181" t="s">
        <v>535</v>
      </c>
      <c r="JQ32" s="1181" t="s">
        <v>535</v>
      </c>
      <c r="JR32" s="1181" t="s">
        <v>535</v>
      </c>
      <c r="JS32" s="1181" t="s">
        <v>535</v>
      </c>
      <c r="JT32" s="1181" t="s">
        <v>1406</v>
      </c>
      <c r="JU32" s="1181" t="s">
        <v>1407</v>
      </c>
      <c r="JV32" s="1181" t="s">
        <v>1408</v>
      </c>
      <c r="JW32" s="1181" t="s">
        <v>1464</v>
      </c>
      <c r="JX32" s="1181" t="s">
        <v>1763</v>
      </c>
      <c r="JY32" s="1181" t="s">
        <v>1764</v>
      </c>
      <c r="JZ32" s="1181" t="s">
        <v>1409</v>
      </c>
      <c r="KA32" s="1181" t="s">
        <v>2514</v>
      </c>
      <c r="KB32" s="1181" t="s">
        <v>2515</v>
      </c>
      <c r="KC32" s="1181" t="s">
        <v>2515</v>
      </c>
      <c r="KD32" s="1181" t="s">
        <v>2515</v>
      </c>
      <c r="KE32" s="1181" t="s">
        <v>2515</v>
      </c>
      <c r="KG32" s="1181" t="s">
        <v>132</v>
      </c>
      <c r="KH32" s="1181" t="s">
        <v>132</v>
      </c>
      <c r="KI32" s="1181" t="s">
        <v>132</v>
      </c>
      <c r="KJ32" s="1181" t="s">
        <v>132</v>
      </c>
      <c r="KK32" s="1181" t="s">
        <v>132</v>
      </c>
      <c r="KL32" s="1181" t="s">
        <v>132</v>
      </c>
      <c r="KM32" s="1181" t="s">
        <v>132</v>
      </c>
      <c r="KN32" s="1181" t="s">
        <v>132</v>
      </c>
      <c r="KO32" s="1181" t="s">
        <v>1013</v>
      </c>
      <c r="KP32" s="1181" t="s">
        <v>1013</v>
      </c>
      <c r="KQ32" s="1181" t="s">
        <v>1013</v>
      </c>
      <c r="KR32" s="1181" t="s">
        <v>1013</v>
      </c>
      <c r="KS32" s="1181" t="s">
        <v>633</v>
      </c>
      <c r="KT32" s="1181" t="s">
        <v>633</v>
      </c>
      <c r="KU32" s="1181" t="s">
        <v>276</v>
      </c>
      <c r="KV32" s="1181" t="s">
        <v>276</v>
      </c>
      <c r="KW32" s="1181" t="s">
        <v>578</v>
      </c>
      <c r="KX32" s="1181" t="s">
        <v>578</v>
      </c>
    </row>
    <row r="33" spans="1:310">
      <c r="A33" s="1189" t="s">
        <v>159</v>
      </c>
      <c r="B33" s="1050">
        <v>722</v>
      </c>
      <c r="C33" s="1161" t="s">
        <v>160</v>
      </c>
      <c r="D33" s="1181">
        <v>0</v>
      </c>
      <c r="E33" s="1181">
        <v>0</v>
      </c>
      <c r="F33" s="1181">
        <v>0</v>
      </c>
      <c r="G33" s="1181">
        <v>0</v>
      </c>
      <c r="H33" s="1181">
        <v>0</v>
      </c>
      <c r="I33" s="1181">
        <v>0</v>
      </c>
      <c r="J33" s="1181">
        <v>0</v>
      </c>
      <c r="K33" s="1181">
        <v>0</v>
      </c>
      <c r="L33" s="1181"/>
      <c r="M33" s="1181"/>
      <c r="N33" s="1181"/>
      <c r="O33" s="1181"/>
      <c r="P33" s="1181">
        <v>0</v>
      </c>
      <c r="Q33" s="1181">
        <v>0</v>
      </c>
      <c r="R33" s="1181">
        <v>0</v>
      </c>
      <c r="S33" s="1181">
        <v>0</v>
      </c>
      <c r="T33" s="1181">
        <v>0</v>
      </c>
      <c r="U33" s="1181">
        <v>0</v>
      </c>
      <c r="V33" s="1181">
        <v>0</v>
      </c>
      <c r="W33" s="1181">
        <v>0</v>
      </c>
      <c r="X33" s="1181">
        <v>0</v>
      </c>
      <c r="Y33" s="1181">
        <v>0</v>
      </c>
      <c r="Z33" s="1181">
        <v>0</v>
      </c>
      <c r="AA33" s="1181">
        <v>0</v>
      </c>
      <c r="AB33" s="1181">
        <v>0</v>
      </c>
      <c r="AC33" s="1181">
        <v>0</v>
      </c>
      <c r="AD33" s="1181">
        <v>0</v>
      </c>
      <c r="AE33" s="1181">
        <v>0</v>
      </c>
      <c r="AF33" s="1181"/>
      <c r="AG33" s="1181"/>
      <c r="AH33" s="1181"/>
      <c r="AI33" s="1181"/>
      <c r="AJ33" s="1181"/>
      <c r="AK33" s="1181"/>
      <c r="AL33" s="1181">
        <v>0</v>
      </c>
      <c r="AM33" s="1181">
        <v>0</v>
      </c>
      <c r="AN33" s="1181">
        <v>0</v>
      </c>
      <c r="AO33" s="1181">
        <v>0</v>
      </c>
      <c r="AP33" s="1181">
        <v>0</v>
      </c>
      <c r="AQ33" s="1181">
        <v>0</v>
      </c>
      <c r="AR33" s="1181">
        <v>0</v>
      </c>
      <c r="AS33" s="1181">
        <v>0</v>
      </c>
      <c r="AT33" s="1181"/>
      <c r="AU33" s="1181"/>
      <c r="AV33" s="1181"/>
      <c r="AW33" s="1181"/>
      <c r="AX33" s="1181">
        <v>0</v>
      </c>
      <c r="AY33" s="1181">
        <v>0</v>
      </c>
      <c r="AZ33" s="1181">
        <v>0</v>
      </c>
      <c r="BA33" s="1181">
        <v>0</v>
      </c>
      <c r="BB33" s="1181">
        <v>0</v>
      </c>
      <c r="BC33" s="1181">
        <v>0</v>
      </c>
      <c r="BD33" s="1181">
        <v>0</v>
      </c>
      <c r="BE33" s="1181">
        <v>0</v>
      </c>
      <c r="BF33" s="1181">
        <v>0</v>
      </c>
      <c r="BG33" s="1181">
        <v>0</v>
      </c>
      <c r="BH33" s="1181">
        <v>0</v>
      </c>
      <c r="BI33" s="1181">
        <v>0</v>
      </c>
      <c r="BJ33" s="1181">
        <v>0</v>
      </c>
      <c r="BK33" s="1181">
        <v>0</v>
      </c>
      <c r="BL33" s="1181">
        <v>0</v>
      </c>
      <c r="BM33" s="1181">
        <v>0</v>
      </c>
      <c r="BN33" s="1181"/>
      <c r="BO33" s="1181"/>
      <c r="BP33" s="1181"/>
      <c r="BQ33" s="1181"/>
      <c r="BR33" s="1181"/>
      <c r="BS33" s="1181"/>
      <c r="BT33" s="1181"/>
      <c r="BU33" s="1181"/>
      <c r="BV33" s="1181"/>
      <c r="BW33" s="1181"/>
      <c r="BX33" s="1181"/>
      <c r="BY33" s="1181"/>
      <c r="BZ33" s="1181">
        <v>10</v>
      </c>
      <c r="CA33" s="1181">
        <v>10</v>
      </c>
      <c r="CB33" s="1181">
        <v>50</v>
      </c>
      <c r="CC33" s="1181">
        <v>50</v>
      </c>
      <c r="CD33" s="1181">
        <v>50</v>
      </c>
      <c r="CE33" s="1181">
        <v>50</v>
      </c>
      <c r="CF33" s="1181">
        <v>50</v>
      </c>
      <c r="CG33" s="1181">
        <v>0</v>
      </c>
      <c r="CH33" s="1181">
        <v>0</v>
      </c>
      <c r="CI33" s="1181">
        <v>0</v>
      </c>
      <c r="CJ33" s="1181">
        <v>0</v>
      </c>
      <c r="CK33" s="1181">
        <v>0</v>
      </c>
      <c r="CL33" s="1181">
        <v>0</v>
      </c>
      <c r="CM33" s="1181">
        <v>0</v>
      </c>
      <c r="CN33" s="1181">
        <v>0</v>
      </c>
      <c r="CO33" s="1181">
        <v>0</v>
      </c>
      <c r="CP33" s="1181">
        <v>0</v>
      </c>
      <c r="CQ33" s="1181">
        <v>0</v>
      </c>
      <c r="CR33" s="1181">
        <v>0</v>
      </c>
      <c r="CS33" s="1181">
        <v>0</v>
      </c>
      <c r="CT33" s="1181">
        <v>0</v>
      </c>
      <c r="CU33" s="1181">
        <v>100</v>
      </c>
      <c r="CV33" s="1181">
        <v>100</v>
      </c>
      <c r="CW33" s="1181">
        <v>100</v>
      </c>
      <c r="CX33" s="1181">
        <v>100</v>
      </c>
      <c r="CY33" s="1181">
        <v>0</v>
      </c>
      <c r="CZ33" s="1181">
        <v>0</v>
      </c>
      <c r="DA33" s="1181"/>
      <c r="DB33" s="1181"/>
      <c r="DC33" s="1181"/>
      <c r="DD33" s="1181"/>
      <c r="DE33" s="1181"/>
      <c r="DF33" s="1181"/>
      <c r="DG33" s="1181"/>
      <c r="DH33" s="1181"/>
      <c r="DI33" s="1181"/>
      <c r="DJ33" s="1181"/>
      <c r="DK33" s="1181"/>
      <c r="DL33" s="1181"/>
      <c r="DM33" s="1181"/>
      <c r="DN33" s="1181"/>
      <c r="DO33" s="1181"/>
      <c r="DP33" s="1181"/>
      <c r="DQ33" s="1181"/>
      <c r="DR33" s="1181"/>
      <c r="DS33" s="1181"/>
      <c r="DT33" s="1181"/>
      <c r="DU33" s="1181"/>
      <c r="DV33" s="1181"/>
      <c r="DW33" s="1181">
        <v>100</v>
      </c>
      <c r="DX33" s="1181">
        <v>100</v>
      </c>
      <c r="DY33" s="1181">
        <v>100</v>
      </c>
      <c r="DZ33" s="1181">
        <v>100</v>
      </c>
      <c r="EA33" s="1181">
        <v>100</v>
      </c>
      <c r="EB33" s="1181">
        <v>100</v>
      </c>
      <c r="EC33" s="1181">
        <v>100</v>
      </c>
      <c r="ED33" s="1181">
        <v>100</v>
      </c>
      <c r="EE33" s="1181"/>
      <c r="EF33" s="1181"/>
      <c r="EG33" s="1181"/>
      <c r="EH33" s="1181"/>
      <c r="EI33" s="1181"/>
      <c r="EJ33" s="1181"/>
      <c r="EK33" s="1181"/>
      <c r="EL33" s="1181"/>
      <c r="EM33" s="1181"/>
      <c r="EN33" s="1181"/>
      <c r="EO33" s="1181"/>
      <c r="EP33" s="1181"/>
      <c r="EQ33" s="1181"/>
      <c r="ER33" s="1181"/>
      <c r="ES33" s="1181"/>
      <c r="ET33" s="1181"/>
      <c r="EU33" s="1181"/>
      <c r="EV33" s="1181"/>
      <c r="EW33" s="1181"/>
      <c r="EX33" s="1181"/>
      <c r="EY33" s="1181"/>
      <c r="EZ33" s="1181"/>
      <c r="FA33" s="1181"/>
      <c r="FB33" s="1181"/>
      <c r="FC33" s="1181"/>
      <c r="FD33" s="1181"/>
      <c r="FE33" s="1181"/>
      <c r="FF33" s="1181"/>
      <c r="FG33" s="1181"/>
      <c r="FH33" s="1181"/>
      <c r="FI33" s="1181"/>
      <c r="FJ33" s="1181"/>
      <c r="FK33" s="1181"/>
      <c r="FL33" s="1181"/>
      <c r="FM33" s="1181"/>
      <c r="FN33" s="1181"/>
      <c r="FO33" s="1181"/>
      <c r="FP33" s="1181"/>
      <c r="FQ33" s="1181"/>
      <c r="FR33" s="1181"/>
      <c r="FS33" s="1181"/>
      <c r="FT33" s="1181"/>
      <c r="FU33" s="1181"/>
      <c r="FV33" s="1181"/>
      <c r="FW33" s="1181"/>
      <c r="FX33" s="1181"/>
      <c r="FY33" s="1181"/>
      <c r="FZ33" s="1181">
        <v>50</v>
      </c>
      <c r="GA33" s="1181">
        <v>50</v>
      </c>
      <c r="GB33" s="1181">
        <v>50</v>
      </c>
      <c r="GC33" s="1181">
        <v>50</v>
      </c>
      <c r="GD33" s="1181">
        <v>50</v>
      </c>
      <c r="GE33" s="1181">
        <v>50</v>
      </c>
      <c r="GF33" s="1181">
        <v>50</v>
      </c>
      <c r="GG33" s="1181">
        <v>50</v>
      </c>
      <c r="GH33" s="1181">
        <v>50</v>
      </c>
      <c r="GI33" s="1181">
        <v>50</v>
      </c>
      <c r="GJ33" s="1181">
        <v>100</v>
      </c>
      <c r="GK33" s="1181">
        <v>100</v>
      </c>
      <c r="GL33" s="1181">
        <v>100</v>
      </c>
      <c r="GM33" s="1181">
        <v>100</v>
      </c>
      <c r="GN33" s="1181">
        <v>100</v>
      </c>
      <c r="GO33" s="1181">
        <v>100</v>
      </c>
      <c r="GP33" s="1181">
        <v>100</v>
      </c>
      <c r="GQ33" s="1181">
        <v>100</v>
      </c>
      <c r="GR33" s="1181">
        <v>100</v>
      </c>
      <c r="GS33" s="1181">
        <v>100</v>
      </c>
      <c r="GT33" s="1181">
        <v>100</v>
      </c>
      <c r="GU33" s="1181">
        <v>100</v>
      </c>
      <c r="GV33" s="1181">
        <v>100</v>
      </c>
      <c r="GW33" s="1181">
        <v>100</v>
      </c>
      <c r="GX33" s="1181">
        <v>50</v>
      </c>
      <c r="GY33" s="1181">
        <v>50</v>
      </c>
      <c r="GZ33" s="1181">
        <v>50</v>
      </c>
      <c r="HA33" s="1181">
        <v>50</v>
      </c>
      <c r="HB33" s="1181">
        <v>50</v>
      </c>
      <c r="HC33" s="1181">
        <v>100</v>
      </c>
      <c r="HD33" s="1181">
        <v>100</v>
      </c>
      <c r="HE33" s="1181"/>
      <c r="HF33" s="1181"/>
      <c r="HG33" s="1181"/>
      <c r="HH33" s="1181"/>
      <c r="HI33" s="1181"/>
      <c r="HJ33" s="1181"/>
      <c r="HK33" s="1181">
        <v>100</v>
      </c>
      <c r="HL33" s="1181">
        <v>100</v>
      </c>
      <c r="HM33" s="1181">
        <v>100</v>
      </c>
      <c r="HN33" s="1181">
        <v>100</v>
      </c>
      <c r="HO33" s="1181">
        <v>100</v>
      </c>
      <c r="HP33" s="1181">
        <v>100</v>
      </c>
      <c r="HQ33" s="1181">
        <v>100</v>
      </c>
      <c r="HR33" s="1181">
        <v>100</v>
      </c>
      <c r="HS33" s="1181">
        <v>100</v>
      </c>
      <c r="HT33" s="1181">
        <v>100</v>
      </c>
      <c r="HU33" s="1181">
        <v>100</v>
      </c>
      <c r="HV33" s="1181">
        <v>100</v>
      </c>
      <c r="HW33" s="1181">
        <v>100</v>
      </c>
      <c r="HX33" s="1181">
        <v>100</v>
      </c>
      <c r="HY33" s="1181">
        <v>100</v>
      </c>
      <c r="HZ33" s="1181">
        <v>100</v>
      </c>
      <c r="IA33" s="1181">
        <v>100</v>
      </c>
      <c r="IB33" s="1181">
        <v>100</v>
      </c>
      <c r="IC33" s="1181">
        <v>100</v>
      </c>
      <c r="ID33" s="1181">
        <v>100</v>
      </c>
      <c r="IE33" s="1181">
        <v>100</v>
      </c>
      <c r="IF33" s="1181">
        <v>100</v>
      </c>
      <c r="IG33" s="1181">
        <v>100</v>
      </c>
      <c r="IH33" s="1181">
        <v>100</v>
      </c>
      <c r="II33" s="1181">
        <v>100</v>
      </c>
      <c r="IJ33" s="1181">
        <v>100</v>
      </c>
      <c r="IK33" s="1181">
        <v>100</v>
      </c>
      <c r="IL33" s="1181">
        <v>100</v>
      </c>
      <c r="IM33" s="1181">
        <v>100</v>
      </c>
      <c r="IN33" s="1181">
        <v>100</v>
      </c>
      <c r="IO33" s="1181">
        <v>100</v>
      </c>
      <c r="IP33" s="1181">
        <v>100</v>
      </c>
      <c r="IQ33" s="1181">
        <v>100</v>
      </c>
      <c r="IR33" s="1181">
        <v>100</v>
      </c>
      <c r="IS33" s="1181">
        <v>100</v>
      </c>
      <c r="IT33" s="1181">
        <v>100</v>
      </c>
      <c r="IU33" s="1181">
        <v>100</v>
      </c>
      <c r="IV33" s="1181">
        <v>100</v>
      </c>
      <c r="IW33" s="1181">
        <v>100</v>
      </c>
      <c r="IX33" s="1181">
        <v>100</v>
      </c>
      <c r="IY33" s="1181">
        <v>100</v>
      </c>
      <c r="IZ33" s="1181">
        <v>100</v>
      </c>
      <c r="JA33" s="1181">
        <v>100</v>
      </c>
      <c r="JB33" s="1181">
        <v>100</v>
      </c>
      <c r="JC33" s="1181">
        <v>100</v>
      </c>
      <c r="JD33" s="1181">
        <v>100</v>
      </c>
      <c r="JE33" s="1181">
        <v>100</v>
      </c>
      <c r="JF33" s="1181">
        <v>100</v>
      </c>
      <c r="JG33" s="1181">
        <v>100</v>
      </c>
      <c r="JH33" s="1181">
        <v>100</v>
      </c>
      <c r="JI33" s="1181">
        <v>100</v>
      </c>
      <c r="JJ33" s="1181">
        <v>100</v>
      </c>
      <c r="JK33" s="1181">
        <v>100</v>
      </c>
      <c r="JL33" s="1181">
        <v>100</v>
      </c>
      <c r="JM33" s="1181">
        <v>100</v>
      </c>
      <c r="JN33" s="1181">
        <v>100</v>
      </c>
      <c r="JO33" s="1181">
        <v>100</v>
      </c>
      <c r="JP33" s="1181">
        <v>100</v>
      </c>
      <c r="JQ33" s="1181">
        <v>100</v>
      </c>
      <c r="JR33" s="1181">
        <v>100</v>
      </c>
      <c r="JS33" s="1181">
        <v>100</v>
      </c>
      <c r="JT33" s="1181"/>
      <c r="JU33" s="1181"/>
      <c r="JV33" s="1181"/>
      <c r="JW33" s="1181"/>
      <c r="JX33" s="1181"/>
      <c r="JY33" s="1181"/>
      <c r="JZ33" s="1181"/>
      <c r="KA33" s="1181"/>
      <c r="KB33" s="1181"/>
      <c r="KC33" s="1181"/>
      <c r="KD33" s="1181"/>
      <c r="KE33" s="1181"/>
      <c r="KG33" s="1181">
        <v>0</v>
      </c>
      <c r="KH33" s="1181">
        <v>0</v>
      </c>
      <c r="KI33" s="1181">
        <v>0</v>
      </c>
      <c r="KJ33" s="1181">
        <v>0</v>
      </c>
      <c r="KK33" s="1181">
        <v>0</v>
      </c>
      <c r="KL33" s="1181">
        <v>0</v>
      </c>
      <c r="KM33" s="1181">
        <v>0</v>
      </c>
      <c r="KN33" s="1181">
        <v>0</v>
      </c>
      <c r="KO33" s="1181">
        <v>0</v>
      </c>
      <c r="KP33" s="1181">
        <v>0</v>
      </c>
      <c r="KQ33" s="1181">
        <v>0</v>
      </c>
      <c r="KR33" s="1181">
        <v>0</v>
      </c>
      <c r="KS33" s="1181">
        <v>0</v>
      </c>
      <c r="KT33" s="1181">
        <v>0</v>
      </c>
      <c r="KU33" s="1181">
        <v>50</v>
      </c>
      <c r="KV33" s="1181">
        <v>50</v>
      </c>
      <c r="KW33" s="1181">
        <v>100</v>
      </c>
      <c r="KX33" s="1181">
        <v>100</v>
      </c>
    </row>
    <row r="34" spans="1:310" ht="51.75" customHeight="1">
      <c r="A34" s="1189"/>
      <c r="B34" s="1050">
        <v>724</v>
      </c>
      <c r="C34" s="1161" t="s">
        <v>161</v>
      </c>
      <c r="D34" s="1181" t="s">
        <v>814</v>
      </c>
      <c r="E34" s="1181" t="s">
        <v>814</v>
      </c>
      <c r="F34" s="1181" t="s">
        <v>814</v>
      </c>
      <c r="G34" s="1181" t="s">
        <v>817</v>
      </c>
      <c r="H34" s="1181" t="s">
        <v>2018</v>
      </c>
      <c r="I34" s="1181" t="s">
        <v>2018</v>
      </c>
      <c r="J34" s="1181" t="s">
        <v>2018</v>
      </c>
      <c r="K34" s="1181" t="s">
        <v>2018</v>
      </c>
      <c r="L34" s="1181" t="s">
        <v>2018</v>
      </c>
      <c r="M34" s="1181" t="s">
        <v>2018</v>
      </c>
      <c r="N34" s="1181" t="s">
        <v>2018</v>
      </c>
      <c r="O34" s="1181" t="s">
        <v>2018</v>
      </c>
      <c r="P34" s="1181" t="s">
        <v>2142</v>
      </c>
      <c r="Q34" s="1181" t="s">
        <v>2142</v>
      </c>
      <c r="R34" s="1181" t="s">
        <v>2142</v>
      </c>
      <c r="S34" s="1181" t="s">
        <v>2142</v>
      </c>
      <c r="T34" s="1181" t="s">
        <v>2142</v>
      </c>
      <c r="U34" s="1181" t="s">
        <v>2142</v>
      </c>
      <c r="V34" s="1181" t="s">
        <v>2142</v>
      </c>
      <c r="W34" s="1181" t="s">
        <v>2142</v>
      </c>
      <c r="X34" s="1181" t="s">
        <v>2142</v>
      </c>
      <c r="Y34" s="1181" t="s">
        <v>2142</v>
      </c>
      <c r="Z34" s="1181" t="s">
        <v>2142</v>
      </c>
      <c r="AA34" s="1181" t="s">
        <v>2142</v>
      </c>
      <c r="AB34" s="1181" t="s">
        <v>2142</v>
      </c>
      <c r="AC34" s="1181" t="s">
        <v>2142</v>
      </c>
      <c r="AD34" s="1181" t="s">
        <v>2142</v>
      </c>
      <c r="AE34" s="1181" t="s">
        <v>2142</v>
      </c>
      <c r="AF34" s="1181"/>
      <c r="AG34" s="1181"/>
      <c r="AH34" s="1181"/>
      <c r="AI34" s="1181"/>
      <c r="AJ34" s="1181"/>
      <c r="AK34" s="1181"/>
      <c r="AL34" s="1181" t="s">
        <v>2142</v>
      </c>
      <c r="AM34" s="1181" t="s">
        <v>2142</v>
      </c>
      <c r="AN34" s="1181" t="s">
        <v>2142</v>
      </c>
      <c r="AO34" s="1181" t="s">
        <v>2142</v>
      </c>
      <c r="AP34" s="1181" t="s">
        <v>2142</v>
      </c>
      <c r="AQ34" s="1181" t="s">
        <v>2142</v>
      </c>
      <c r="AR34" s="1181" t="s">
        <v>2142</v>
      </c>
      <c r="AS34" s="1181" t="s">
        <v>2142</v>
      </c>
      <c r="AT34" s="1181"/>
      <c r="AU34" s="1181"/>
      <c r="AV34" s="1181"/>
      <c r="AW34" s="1181"/>
      <c r="AX34" s="1181" t="s">
        <v>2314</v>
      </c>
      <c r="AY34" s="1181" t="s">
        <v>2314</v>
      </c>
      <c r="AZ34" s="1181" t="s">
        <v>2314</v>
      </c>
      <c r="BA34" s="1181" t="s">
        <v>2314</v>
      </c>
      <c r="BB34" s="1181" t="s">
        <v>2314</v>
      </c>
      <c r="BC34" s="1181" t="s">
        <v>2314</v>
      </c>
      <c r="BD34" s="1181" t="s">
        <v>2314</v>
      </c>
      <c r="BE34" s="1181" t="s">
        <v>2314</v>
      </c>
      <c r="BF34" s="1181" t="s">
        <v>2314</v>
      </c>
      <c r="BG34" s="1181" t="s">
        <v>2314</v>
      </c>
      <c r="BH34" s="1181" t="s">
        <v>2314</v>
      </c>
      <c r="BI34" s="1181" t="s">
        <v>2314</v>
      </c>
      <c r="BJ34" s="1181" t="s">
        <v>2314</v>
      </c>
      <c r="BK34" s="1181" t="s">
        <v>2314</v>
      </c>
      <c r="BL34" s="1181" t="s">
        <v>2314</v>
      </c>
      <c r="BM34" s="1181" t="s">
        <v>2314</v>
      </c>
      <c r="BN34" s="1181"/>
      <c r="BO34" s="1181"/>
      <c r="BP34" s="1181"/>
      <c r="BQ34" s="1181"/>
      <c r="BR34" s="1181"/>
      <c r="BS34" s="1181"/>
      <c r="BT34" s="1181"/>
      <c r="BU34" s="1181"/>
      <c r="BV34" s="1181"/>
      <c r="BW34" s="1181"/>
      <c r="BX34" s="1181"/>
      <c r="BY34" s="1181"/>
      <c r="BZ34" s="1181" t="s">
        <v>13</v>
      </c>
      <c r="CA34" s="1181" t="s">
        <v>26</v>
      </c>
      <c r="CB34" s="1181" t="s">
        <v>229</v>
      </c>
      <c r="CC34" s="1181" t="s">
        <v>229</v>
      </c>
      <c r="CD34" s="1181" t="s">
        <v>229</v>
      </c>
      <c r="CE34" s="1181" t="s">
        <v>229</v>
      </c>
      <c r="CF34" s="1181" t="s">
        <v>229</v>
      </c>
      <c r="CG34" s="1181" t="s">
        <v>672</v>
      </c>
      <c r="CH34" s="1181" t="s">
        <v>730</v>
      </c>
      <c r="CI34" s="1181" t="s">
        <v>242</v>
      </c>
      <c r="CJ34" s="1181" t="s">
        <v>242</v>
      </c>
      <c r="CK34" s="1181" t="s">
        <v>379</v>
      </c>
      <c r="CL34" s="1181" t="s">
        <v>379</v>
      </c>
      <c r="CM34" s="1181" t="s">
        <v>379</v>
      </c>
      <c r="CN34" s="1181" t="s">
        <v>454</v>
      </c>
      <c r="CO34" s="1181" t="s">
        <v>454</v>
      </c>
      <c r="CP34" s="1181" t="s">
        <v>2338</v>
      </c>
      <c r="CQ34" s="1181" t="s">
        <v>2338</v>
      </c>
      <c r="CR34" s="1181" t="s">
        <v>2338</v>
      </c>
      <c r="CS34" s="1181" t="s">
        <v>2338</v>
      </c>
      <c r="CT34" s="1181" t="s">
        <v>2338</v>
      </c>
      <c r="CU34" s="1181"/>
      <c r="CV34" s="1181"/>
      <c r="CW34" s="1181"/>
      <c r="CX34" s="1181"/>
      <c r="CY34" s="1181" t="s">
        <v>1409</v>
      </c>
      <c r="CZ34" s="1181" t="s">
        <v>1409</v>
      </c>
      <c r="DA34" s="1181"/>
      <c r="DB34" s="1181"/>
      <c r="DC34" s="1181"/>
      <c r="DD34" s="1181"/>
      <c r="DE34" s="1181"/>
      <c r="DF34" s="1181"/>
      <c r="DG34" s="1181"/>
      <c r="DH34" s="1181"/>
      <c r="DI34" s="1181"/>
      <c r="DJ34" s="1181"/>
      <c r="DK34" s="1181"/>
      <c r="DL34" s="1181"/>
      <c r="DM34" s="1181"/>
      <c r="DN34" s="1181" t="s">
        <v>28</v>
      </c>
      <c r="DO34" s="1181" t="s">
        <v>28</v>
      </c>
      <c r="DP34" s="1181" t="s">
        <v>28</v>
      </c>
      <c r="DQ34" s="1181" t="s">
        <v>28</v>
      </c>
      <c r="DR34" s="1181" t="s">
        <v>28</v>
      </c>
      <c r="DS34" s="1181" t="s">
        <v>28</v>
      </c>
      <c r="DT34" s="1181" t="s">
        <v>28</v>
      </c>
      <c r="DU34" s="1181" t="s">
        <v>28</v>
      </c>
      <c r="DV34" s="1181" t="s">
        <v>28</v>
      </c>
      <c r="DW34" s="1181"/>
      <c r="DX34" s="1181"/>
      <c r="DY34" s="1181"/>
      <c r="DZ34" s="1181"/>
      <c r="EA34" s="1181"/>
      <c r="EB34" s="1181"/>
      <c r="EC34" s="1181"/>
      <c r="ED34" s="1181"/>
      <c r="EE34" s="1181" t="s">
        <v>1409</v>
      </c>
      <c r="EF34" s="1181" t="s">
        <v>1409</v>
      </c>
      <c r="EG34" s="1181" t="s">
        <v>1409</v>
      </c>
      <c r="EH34" s="1181" t="s">
        <v>1409</v>
      </c>
      <c r="EI34" s="1181" t="s">
        <v>28</v>
      </c>
      <c r="EJ34" s="1181" t="s">
        <v>2401</v>
      </c>
      <c r="EK34" s="1181" t="s">
        <v>2401</v>
      </c>
      <c r="EL34" s="1181" t="s">
        <v>2401</v>
      </c>
      <c r="EM34" s="1181" t="s">
        <v>2401</v>
      </c>
      <c r="EN34" s="1181" t="s">
        <v>2401</v>
      </c>
      <c r="EO34" s="1181" t="s">
        <v>2401</v>
      </c>
      <c r="EP34" s="1181" t="s">
        <v>2401</v>
      </c>
      <c r="EQ34" s="1181" t="s">
        <v>2401</v>
      </c>
      <c r="ER34" s="1181" t="s">
        <v>2401</v>
      </c>
      <c r="ES34" s="1181" t="s">
        <v>2401</v>
      </c>
      <c r="ET34" s="1181" t="s">
        <v>2403</v>
      </c>
      <c r="EU34" s="1181" t="s">
        <v>2403</v>
      </c>
      <c r="EV34" s="1181" t="s">
        <v>2403</v>
      </c>
      <c r="EW34" s="1181" t="s">
        <v>2403</v>
      </c>
      <c r="EX34" s="1181" t="s">
        <v>2403</v>
      </c>
      <c r="EY34" s="1181" t="s">
        <v>2403</v>
      </c>
      <c r="EZ34" s="1181" t="s">
        <v>2403</v>
      </c>
      <c r="FA34" s="1181" t="s">
        <v>2403</v>
      </c>
      <c r="FB34" s="1181" t="s">
        <v>2403</v>
      </c>
      <c r="FC34" s="1181" t="s">
        <v>2403</v>
      </c>
      <c r="FD34" s="1181" t="s">
        <v>2403</v>
      </c>
      <c r="FE34" s="1181" t="s">
        <v>2403</v>
      </c>
      <c r="FF34" s="1181" t="s">
        <v>2413</v>
      </c>
      <c r="FG34" s="1181" t="s">
        <v>2413</v>
      </c>
      <c r="FH34" s="1181" t="s">
        <v>2413</v>
      </c>
      <c r="FI34" s="1181" t="s">
        <v>2413</v>
      </c>
      <c r="FJ34" s="1181" t="s">
        <v>2413</v>
      </c>
      <c r="FK34" s="1181" t="s">
        <v>2413</v>
      </c>
      <c r="FL34" s="1181" t="s">
        <v>2413</v>
      </c>
      <c r="FM34" s="1181" t="s">
        <v>2413</v>
      </c>
      <c r="FN34" s="1181" t="s">
        <v>2413</v>
      </c>
      <c r="FO34" s="1181" t="s">
        <v>2413</v>
      </c>
      <c r="FP34" s="1181" t="s">
        <v>2414</v>
      </c>
      <c r="FQ34" s="1181" t="s">
        <v>2414</v>
      </c>
      <c r="FR34" s="1181" t="s">
        <v>2414</v>
      </c>
      <c r="FS34" s="1181" t="s">
        <v>2414</v>
      </c>
      <c r="FT34" s="1181" t="s">
        <v>2414</v>
      </c>
      <c r="FU34" s="1181" t="s">
        <v>2414</v>
      </c>
      <c r="FV34" s="1181" t="s">
        <v>2414</v>
      </c>
      <c r="FW34" s="1181" t="s">
        <v>2414</v>
      </c>
      <c r="FX34" s="1181" t="s">
        <v>2414</v>
      </c>
      <c r="FY34" s="1181" t="s">
        <v>2414</v>
      </c>
      <c r="FZ34" s="1181" t="s">
        <v>2421</v>
      </c>
      <c r="GA34" s="1181" t="s">
        <v>2421</v>
      </c>
      <c r="GB34" s="1181" t="s">
        <v>2421</v>
      </c>
      <c r="GC34" s="1181" t="s">
        <v>2421</v>
      </c>
      <c r="GD34" s="1181" t="s">
        <v>2421</v>
      </c>
      <c r="GE34" s="1181" t="s">
        <v>2421</v>
      </c>
      <c r="GF34" s="1181" t="s">
        <v>2421</v>
      </c>
      <c r="GG34" s="1181" t="s">
        <v>2421</v>
      </c>
      <c r="GH34" s="1181" t="s">
        <v>2421</v>
      </c>
      <c r="GI34" s="1181" t="s">
        <v>2421</v>
      </c>
      <c r="GJ34" s="1181"/>
      <c r="GK34" s="1181"/>
      <c r="GL34" s="1181"/>
      <c r="GM34" s="1181"/>
      <c r="GN34" s="1181"/>
      <c r="GO34" s="1181"/>
      <c r="GP34" s="1181"/>
      <c r="GQ34" s="1181"/>
      <c r="GR34" s="1181"/>
      <c r="GS34" s="1181"/>
      <c r="GT34" s="1181"/>
      <c r="GU34" s="1181"/>
      <c r="GV34" s="1181"/>
      <c r="GW34" s="1181"/>
      <c r="GX34" s="1181" t="s">
        <v>2429</v>
      </c>
      <c r="GY34" s="1181" t="s">
        <v>2429</v>
      </c>
      <c r="GZ34" s="1181" t="s">
        <v>2429</v>
      </c>
      <c r="HA34" s="1181" t="s">
        <v>2429</v>
      </c>
      <c r="HB34" s="1181" t="s">
        <v>2403</v>
      </c>
      <c r="HC34" s="1181" t="s">
        <v>2403</v>
      </c>
      <c r="HD34" s="1181" t="s">
        <v>2403</v>
      </c>
      <c r="HE34" s="1181" t="s">
        <v>2403</v>
      </c>
      <c r="HF34" s="1181" t="s">
        <v>2403</v>
      </c>
      <c r="HG34" s="1181" t="s">
        <v>2403</v>
      </c>
      <c r="HH34" s="1181" t="s">
        <v>2403</v>
      </c>
      <c r="HI34" s="1181" t="s">
        <v>2403</v>
      </c>
      <c r="HJ34" s="1181" t="s">
        <v>2403</v>
      </c>
      <c r="HK34" s="1181" t="s">
        <v>2432</v>
      </c>
      <c r="HL34" s="1181" t="s">
        <v>2432</v>
      </c>
      <c r="HM34" s="1181" t="s">
        <v>2432</v>
      </c>
      <c r="HN34" s="1181" t="s">
        <v>2432</v>
      </c>
      <c r="HO34" s="1181" t="s">
        <v>2432</v>
      </c>
      <c r="HP34" s="1181" t="s">
        <v>2432</v>
      </c>
      <c r="HQ34" s="1181" t="s">
        <v>2432</v>
      </c>
      <c r="HR34" s="1181" t="s">
        <v>2432</v>
      </c>
      <c r="HS34" s="1181" t="s">
        <v>2432</v>
      </c>
      <c r="HT34" s="1181" t="s">
        <v>2432</v>
      </c>
      <c r="HU34" s="1181" t="s">
        <v>2432</v>
      </c>
      <c r="HV34" s="1181" t="s">
        <v>2432</v>
      </c>
      <c r="HW34" s="1181" t="s">
        <v>2432</v>
      </c>
      <c r="HX34" s="1181" t="s">
        <v>2432</v>
      </c>
      <c r="HY34" s="1181"/>
      <c r="HZ34" s="1181"/>
      <c r="IA34" s="1181"/>
      <c r="IB34" s="1181"/>
      <c r="IC34" s="1181"/>
      <c r="ID34" s="1181"/>
      <c r="IE34" s="1181"/>
      <c r="IF34" s="1181"/>
      <c r="IG34" s="1181"/>
      <c r="IH34" s="1181"/>
      <c r="II34" s="1181"/>
      <c r="IJ34" s="1181"/>
      <c r="IK34" s="1181"/>
      <c r="IL34" s="1181"/>
      <c r="IM34" s="1181" t="s">
        <v>2432</v>
      </c>
      <c r="IN34" s="1181" t="s">
        <v>2434</v>
      </c>
      <c r="IO34" s="1181" t="s">
        <v>2434</v>
      </c>
      <c r="IP34" s="1181" t="s">
        <v>2434</v>
      </c>
      <c r="IQ34" s="1181" t="s">
        <v>2434</v>
      </c>
      <c r="IR34" s="1181" t="s">
        <v>2434</v>
      </c>
      <c r="IS34" s="1181" t="s">
        <v>2434</v>
      </c>
      <c r="IT34" s="1181" t="s">
        <v>2434</v>
      </c>
      <c r="IU34" s="1181" t="s">
        <v>2434</v>
      </c>
      <c r="IV34" s="1181" t="s">
        <v>2434</v>
      </c>
      <c r="IW34" s="1181" t="s">
        <v>2434</v>
      </c>
      <c r="IX34" s="1181" t="s">
        <v>2434</v>
      </c>
      <c r="IY34" s="1181" t="s">
        <v>2434</v>
      </c>
      <c r="IZ34" s="1181" t="s">
        <v>2434</v>
      </c>
      <c r="JA34" s="1181" t="s">
        <v>2434</v>
      </c>
      <c r="JB34" s="1181" t="s">
        <v>2434</v>
      </c>
      <c r="JC34" s="1181" t="s">
        <v>2434</v>
      </c>
      <c r="JD34" s="1181" t="s">
        <v>2434</v>
      </c>
      <c r="JE34" s="1181" t="s">
        <v>2434</v>
      </c>
      <c r="JF34" s="1181" t="s">
        <v>2434</v>
      </c>
      <c r="JG34" s="1181" t="s">
        <v>2434</v>
      </c>
      <c r="JH34" s="1181" t="s">
        <v>2434</v>
      </c>
      <c r="JI34" s="1181" t="s">
        <v>2434</v>
      </c>
      <c r="JJ34" s="1181" t="s">
        <v>2434</v>
      </c>
      <c r="JK34" s="1181" t="s">
        <v>2434</v>
      </c>
      <c r="JL34" s="1181" t="s">
        <v>2434</v>
      </c>
      <c r="JM34" s="1181" t="s">
        <v>2434</v>
      </c>
      <c r="JN34" s="1181" t="s">
        <v>2434</v>
      </c>
      <c r="JO34" s="1181" t="s">
        <v>2434</v>
      </c>
      <c r="JP34" s="1181" t="s">
        <v>2434</v>
      </c>
      <c r="JQ34" s="1181" t="s">
        <v>2434</v>
      </c>
      <c r="JR34" s="1181" t="s">
        <v>2434</v>
      </c>
      <c r="JS34" s="1181" t="s">
        <v>2434</v>
      </c>
      <c r="JT34" s="1181" t="s">
        <v>1409</v>
      </c>
      <c r="JU34" s="1181" t="s">
        <v>1410</v>
      </c>
      <c r="JV34" s="1181" t="s">
        <v>1411</v>
      </c>
      <c r="JW34" s="1181" t="s">
        <v>1409</v>
      </c>
      <c r="JX34" s="1181" t="s">
        <v>1765</v>
      </c>
      <c r="JY34" s="1181"/>
      <c r="JZ34" s="1181" t="s">
        <v>1409</v>
      </c>
      <c r="KA34" s="1181" t="s">
        <v>1409</v>
      </c>
      <c r="KB34" s="1181" t="s">
        <v>1409</v>
      </c>
      <c r="KC34" s="1181" t="s">
        <v>1409</v>
      </c>
      <c r="KD34" s="1181" t="s">
        <v>1409</v>
      </c>
      <c r="KE34" s="1181" t="s">
        <v>1409</v>
      </c>
      <c r="KG34" s="1181" t="s">
        <v>818</v>
      </c>
      <c r="KH34" s="1181" t="s">
        <v>818</v>
      </c>
      <c r="KI34" s="1181" t="s">
        <v>818</v>
      </c>
      <c r="KJ34" s="1181" t="s">
        <v>818</v>
      </c>
      <c r="KK34" s="1181" t="s">
        <v>818</v>
      </c>
      <c r="KL34" s="1181" t="s">
        <v>818</v>
      </c>
      <c r="KM34" s="1181" t="s">
        <v>818</v>
      </c>
      <c r="KN34" s="1181" t="s">
        <v>818</v>
      </c>
      <c r="KO34" s="1181" t="s">
        <v>816</v>
      </c>
      <c r="KP34" s="1181" t="s">
        <v>816</v>
      </c>
      <c r="KQ34" s="1181" t="s">
        <v>816</v>
      </c>
      <c r="KR34" s="1181" t="s">
        <v>816</v>
      </c>
      <c r="KS34" s="1181" t="s">
        <v>417</v>
      </c>
      <c r="KT34" s="1181" t="s">
        <v>417</v>
      </c>
      <c r="KU34" s="1181" t="s">
        <v>2429</v>
      </c>
      <c r="KV34" s="1181" t="s">
        <v>2429</v>
      </c>
      <c r="KW34" s="1181" t="s">
        <v>2432</v>
      </c>
      <c r="KX34" s="1181" t="s">
        <v>2432</v>
      </c>
    </row>
    <row r="35" spans="1:310" ht="23.25" customHeight="1">
      <c r="A35" s="1189"/>
      <c r="B35" s="1050">
        <v>725</v>
      </c>
      <c r="C35" s="1161" t="s">
        <v>162</v>
      </c>
      <c r="D35" s="1181" t="s">
        <v>97</v>
      </c>
      <c r="E35" s="1181" t="s">
        <v>97</v>
      </c>
      <c r="F35" s="1181" t="s">
        <v>97</v>
      </c>
      <c r="G35" s="1181" t="s">
        <v>97</v>
      </c>
      <c r="H35" s="1181" t="s">
        <v>304</v>
      </c>
      <c r="I35" s="1181" t="s">
        <v>304</v>
      </c>
      <c r="J35" s="1181" t="s">
        <v>304</v>
      </c>
      <c r="K35" s="1181" t="s">
        <v>304</v>
      </c>
      <c r="L35" s="1181" t="s">
        <v>2010</v>
      </c>
      <c r="M35" s="1181" t="s">
        <v>2010</v>
      </c>
      <c r="N35" s="1181" t="s">
        <v>2010</v>
      </c>
      <c r="O35" s="1181" t="s">
        <v>2010</v>
      </c>
      <c r="P35" s="1181" t="s">
        <v>145</v>
      </c>
      <c r="Q35" s="1181" t="s">
        <v>145</v>
      </c>
      <c r="R35" s="1181" t="s">
        <v>145</v>
      </c>
      <c r="S35" s="1181" t="s">
        <v>145</v>
      </c>
      <c r="T35" s="1181" t="s">
        <v>98</v>
      </c>
      <c r="U35" s="1181" t="s">
        <v>98</v>
      </c>
      <c r="V35" s="1181" t="s">
        <v>98</v>
      </c>
      <c r="W35" s="1181" t="s">
        <v>98</v>
      </c>
      <c r="X35" s="1181" t="s">
        <v>308</v>
      </c>
      <c r="Y35" s="1181" t="s">
        <v>308</v>
      </c>
      <c r="Z35" s="1181" t="s">
        <v>308</v>
      </c>
      <c r="AA35" s="1181" t="s">
        <v>308</v>
      </c>
      <c r="AB35" s="1181" t="s">
        <v>308</v>
      </c>
      <c r="AC35" s="1181" t="s">
        <v>308</v>
      </c>
      <c r="AD35" s="1181" t="s">
        <v>308</v>
      </c>
      <c r="AE35" s="1181" t="s">
        <v>308</v>
      </c>
      <c r="AF35" s="1181" t="s">
        <v>2010</v>
      </c>
      <c r="AG35" s="1181" t="s">
        <v>2010</v>
      </c>
      <c r="AH35" s="1181" t="s">
        <v>2010</v>
      </c>
      <c r="AI35" s="1181" t="s">
        <v>2010</v>
      </c>
      <c r="AJ35" s="1181" t="s">
        <v>2010</v>
      </c>
      <c r="AK35" s="1181" t="s">
        <v>2010</v>
      </c>
      <c r="AL35" s="1181" t="s">
        <v>729</v>
      </c>
      <c r="AM35" s="1181" t="s">
        <v>729</v>
      </c>
      <c r="AN35" s="1181" t="s">
        <v>729</v>
      </c>
      <c r="AO35" s="1181" t="s">
        <v>729</v>
      </c>
      <c r="AP35" s="1181" t="s">
        <v>729</v>
      </c>
      <c r="AQ35" s="1181" t="s">
        <v>729</v>
      </c>
      <c r="AR35" s="1181" t="s">
        <v>729</v>
      </c>
      <c r="AS35" s="1181" t="s">
        <v>729</v>
      </c>
      <c r="AT35" s="1181" t="s">
        <v>2010</v>
      </c>
      <c r="AU35" s="1181" t="s">
        <v>2010</v>
      </c>
      <c r="AV35" s="1181" t="s">
        <v>2010</v>
      </c>
      <c r="AW35" s="1181" t="s">
        <v>2010</v>
      </c>
      <c r="AX35" s="1181" t="s">
        <v>235</v>
      </c>
      <c r="AY35" s="1181" t="s">
        <v>235</v>
      </c>
      <c r="AZ35" s="1181" t="s">
        <v>235</v>
      </c>
      <c r="BA35" s="1181" t="s">
        <v>235</v>
      </c>
      <c r="BB35" s="1181" t="s">
        <v>235</v>
      </c>
      <c r="BC35" s="1181" t="s">
        <v>235</v>
      </c>
      <c r="BD35" s="1181" t="s">
        <v>235</v>
      </c>
      <c r="BE35" s="1181" t="s">
        <v>235</v>
      </c>
      <c r="BF35" s="1181" t="s">
        <v>235</v>
      </c>
      <c r="BG35" s="1181" t="s">
        <v>235</v>
      </c>
      <c r="BH35" s="1181" t="s">
        <v>235</v>
      </c>
      <c r="BI35" s="1181" t="s">
        <v>235</v>
      </c>
      <c r="BJ35" s="1181" t="s">
        <v>235</v>
      </c>
      <c r="BK35" s="1181" t="s">
        <v>235</v>
      </c>
      <c r="BL35" s="1181" t="s">
        <v>235</v>
      </c>
      <c r="BM35" s="1181" t="s">
        <v>235</v>
      </c>
      <c r="BN35" s="1181" t="s">
        <v>2010</v>
      </c>
      <c r="BO35" s="1181" t="s">
        <v>2010</v>
      </c>
      <c r="BP35" s="1181" t="s">
        <v>2010</v>
      </c>
      <c r="BQ35" s="1181" t="s">
        <v>2010</v>
      </c>
      <c r="BR35" s="1181" t="s">
        <v>2010</v>
      </c>
      <c r="BS35" s="1181" t="s">
        <v>2010</v>
      </c>
      <c r="BT35" s="1181" t="s">
        <v>2010</v>
      </c>
      <c r="BU35" s="1181" t="s">
        <v>2010</v>
      </c>
      <c r="BV35" s="1181" t="s">
        <v>2010</v>
      </c>
      <c r="BW35" s="1181" t="s">
        <v>2010</v>
      </c>
      <c r="BX35" s="1181" t="s">
        <v>2010</v>
      </c>
      <c r="BY35" s="1181" t="s">
        <v>2010</v>
      </c>
      <c r="BZ35" s="1181" t="s">
        <v>14</v>
      </c>
      <c r="CA35" s="1181" t="s">
        <v>27</v>
      </c>
      <c r="CB35" s="1181" t="s">
        <v>230</v>
      </c>
      <c r="CC35" s="1181" t="s">
        <v>230</v>
      </c>
      <c r="CD35" s="1181" t="s">
        <v>230</v>
      </c>
      <c r="CE35" s="1181" t="s">
        <v>230</v>
      </c>
      <c r="CF35" s="1181" t="s">
        <v>230</v>
      </c>
      <c r="CG35" s="1181" t="s">
        <v>193</v>
      </c>
      <c r="CH35" s="1181" t="s">
        <v>33</v>
      </c>
      <c r="CI35" s="1181" t="s">
        <v>243</v>
      </c>
      <c r="CJ35" s="1181" t="s">
        <v>243</v>
      </c>
      <c r="CK35" s="1181" t="s">
        <v>377</v>
      </c>
      <c r="CL35" s="1181" t="s">
        <v>377</v>
      </c>
      <c r="CM35" s="1181" t="s">
        <v>377</v>
      </c>
      <c r="CN35" s="1181" t="s">
        <v>421</v>
      </c>
      <c r="CO35" s="1181" t="s">
        <v>421</v>
      </c>
      <c r="CP35" s="1181" t="s">
        <v>812</v>
      </c>
      <c r="CQ35" s="1181" t="s">
        <v>812</v>
      </c>
      <c r="CR35" s="1181" t="s">
        <v>812</v>
      </c>
      <c r="CS35" s="1181" t="s">
        <v>812</v>
      </c>
      <c r="CT35" s="1181" t="s">
        <v>812</v>
      </c>
      <c r="CU35" s="1181" t="s">
        <v>1592</v>
      </c>
      <c r="CV35" s="1181" t="s">
        <v>1592</v>
      </c>
      <c r="CW35" s="1181" t="s">
        <v>1592</v>
      </c>
      <c r="CX35" s="1181" t="s">
        <v>1592</v>
      </c>
      <c r="CY35" s="1181" t="s">
        <v>1409</v>
      </c>
      <c r="CZ35" s="1181" t="s">
        <v>1409</v>
      </c>
      <c r="DA35" s="1181" t="s">
        <v>2329</v>
      </c>
      <c r="DB35" s="1181" t="s">
        <v>2329</v>
      </c>
      <c r="DC35" s="1181" t="s">
        <v>98</v>
      </c>
      <c r="DD35" s="1181" t="s">
        <v>98</v>
      </c>
      <c r="DE35" s="1181" t="s">
        <v>98</v>
      </c>
      <c r="DF35" s="1181" t="s">
        <v>98</v>
      </c>
      <c r="DG35" s="1181" t="s">
        <v>98</v>
      </c>
      <c r="DH35" s="1181" t="s">
        <v>98</v>
      </c>
      <c r="DI35" s="1181" t="s">
        <v>98</v>
      </c>
      <c r="DJ35" s="1181" t="s">
        <v>98</v>
      </c>
      <c r="DK35" s="1181" t="s">
        <v>98</v>
      </c>
      <c r="DL35" s="1181" t="s">
        <v>98</v>
      </c>
      <c r="DM35" s="1181" t="s">
        <v>98</v>
      </c>
      <c r="DN35" s="1181" t="s">
        <v>601</v>
      </c>
      <c r="DO35" s="1181" t="s">
        <v>601</v>
      </c>
      <c r="DP35" s="1181" t="s">
        <v>601</v>
      </c>
      <c r="DQ35" s="1181" t="s">
        <v>601</v>
      </c>
      <c r="DR35" s="1181" t="s">
        <v>151</v>
      </c>
      <c r="DS35" s="1181" t="s">
        <v>601</v>
      </c>
      <c r="DT35" s="1181" t="s">
        <v>647</v>
      </c>
      <c r="DU35" s="1181" t="s">
        <v>647</v>
      </c>
      <c r="DV35" s="1181" t="s">
        <v>601</v>
      </c>
      <c r="DW35" s="1181" t="s">
        <v>1409</v>
      </c>
      <c r="DX35" s="1181" t="s">
        <v>1409</v>
      </c>
      <c r="DY35" s="1181" t="s">
        <v>1409</v>
      </c>
      <c r="DZ35" s="1181" t="s">
        <v>1409</v>
      </c>
      <c r="EA35" s="1181" t="s">
        <v>1409</v>
      </c>
      <c r="EB35" s="1181" t="s">
        <v>1409</v>
      </c>
      <c r="EC35" s="1181" t="s">
        <v>1409</v>
      </c>
      <c r="ED35" s="1181" t="s">
        <v>1409</v>
      </c>
      <c r="EE35" s="1181" t="s">
        <v>2383</v>
      </c>
      <c r="EF35" s="1181" t="s">
        <v>2383</v>
      </c>
      <c r="EG35" s="1181" t="s">
        <v>2383</v>
      </c>
      <c r="EH35" s="1181" t="s">
        <v>2383</v>
      </c>
      <c r="EI35" s="1181" t="s">
        <v>2688</v>
      </c>
      <c r="EJ35" s="1181" t="s">
        <v>277</v>
      </c>
      <c r="EK35" s="1181" t="s">
        <v>277</v>
      </c>
      <c r="EL35" s="1181" t="s">
        <v>277</v>
      </c>
      <c r="EM35" s="1181" t="s">
        <v>277</v>
      </c>
      <c r="EN35" s="1181" t="s">
        <v>277</v>
      </c>
      <c r="EO35" s="1181" t="s">
        <v>277</v>
      </c>
      <c r="EP35" s="1181" t="s">
        <v>277</v>
      </c>
      <c r="EQ35" s="1181" t="s">
        <v>277</v>
      </c>
      <c r="ER35" s="1181" t="s">
        <v>277</v>
      </c>
      <c r="ES35" s="1181" t="s">
        <v>277</v>
      </c>
      <c r="ET35" s="1181" t="s">
        <v>277</v>
      </c>
      <c r="EU35" s="1181" t="s">
        <v>277</v>
      </c>
      <c r="EV35" s="1181" t="s">
        <v>277</v>
      </c>
      <c r="EW35" s="1181" t="s">
        <v>277</v>
      </c>
      <c r="EX35" s="1181" t="s">
        <v>277</v>
      </c>
      <c r="EY35" s="1181" t="s">
        <v>277</v>
      </c>
      <c r="EZ35" s="1181" t="s">
        <v>277</v>
      </c>
      <c r="FA35" s="1181" t="s">
        <v>277</v>
      </c>
      <c r="FB35" s="1181" t="s">
        <v>277</v>
      </c>
      <c r="FC35" s="1181" t="s">
        <v>277</v>
      </c>
      <c r="FD35" s="1181" t="s">
        <v>277</v>
      </c>
      <c r="FE35" s="1181" t="s">
        <v>277</v>
      </c>
      <c r="FF35" s="1181" t="s">
        <v>277</v>
      </c>
      <c r="FG35" s="1181" t="s">
        <v>277</v>
      </c>
      <c r="FH35" s="1181" t="s">
        <v>277</v>
      </c>
      <c r="FI35" s="1181" t="s">
        <v>277</v>
      </c>
      <c r="FJ35" s="1181" t="s">
        <v>277</v>
      </c>
      <c r="FK35" s="1181" t="s">
        <v>277</v>
      </c>
      <c r="FL35" s="1181" t="s">
        <v>277</v>
      </c>
      <c r="FM35" s="1181" t="s">
        <v>277</v>
      </c>
      <c r="FN35" s="1181" t="s">
        <v>277</v>
      </c>
      <c r="FO35" s="1181" t="s">
        <v>277</v>
      </c>
      <c r="FP35" s="1181" t="s">
        <v>277</v>
      </c>
      <c r="FQ35" s="1181" t="s">
        <v>277</v>
      </c>
      <c r="FR35" s="1181" t="s">
        <v>277</v>
      </c>
      <c r="FS35" s="1181" t="s">
        <v>277</v>
      </c>
      <c r="FT35" s="1181" t="s">
        <v>277</v>
      </c>
      <c r="FU35" s="1181" t="s">
        <v>277</v>
      </c>
      <c r="FV35" s="1181" t="s">
        <v>277</v>
      </c>
      <c r="FW35" s="1181" t="s">
        <v>277</v>
      </c>
      <c r="FX35" s="1181" t="s">
        <v>277</v>
      </c>
      <c r="FY35" s="1181" t="s">
        <v>277</v>
      </c>
      <c r="FZ35" s="1181" t="s">
        <v>277</v>
      </c>
      <c r="GA35" s="1181" t="s">
        <v>277</v>
      </c>
      <c r="GB35" s="1181" t="s">
        <v>277</v>
      </c>
      <c r="GC35" s="1181" t="s">
        <v>277</v>
      </c>
      <c r="GD35" s="1181" t="s">
        <v>277</v>
      </c>
      <c r="GE35" s="1181" t="s">
        <v>277</v>
      </c>
      <c r="GF35" s="1181" t="s">
        <v>277</v>
      </c>
      <c r="GG35" s="1181" t="s">
        <v>277</v>
      </c>
      <c r="GH35" s="1181" t="s">
        <v>277</v>
      </c>
      <c r="GI35" s="1181" t="s">
        <v>277</v>
      </c>
      <c r="GJ35" s="1181" t="s">
        <v>2650</v>
      </c>
      <c r="GK35" s="1181" t="s">
        <v>2650</v>
      </c>
      <c r="GL35" s="1181" t="s">
        <v>2650</v>
      </c>
      <c r="GM35" s="1181" t="s">
        <v>2650</v>
      </c>
      <c r="GN35" s="1181" t="s">
        <v>2651</v>
      </c>
      <c r="GO35" s="1181" t="s">
        <v>2651</v>
      </c>
      <c r="GP35" s="1181" t="s">
        <v>145</v>
      </c>
      <c r="GQ35" s="1181" t="s">
        <v>145</v>
      </c>
      <c r="GR35" s="1181" t="s">
        <v>2652</v>
      </c>
      <c r="GS35" s="1181" t="s">
        <v>2653</v>
      </c>
      <c r="GT35" s="1181" t="s">
        <v>145</v>
      </c>
      <c r="GU35" s="1181" t="s">
        <v>145</v>
      </c>
      <c r="GV35" s="1181" t="s">
        <v>145</v>
      </c>
      <c r="GW35" s="1181" t="s">
        <v>145</v>
      </c>
      <c r="GX35" s="1181" t="s">
        <v>277</v>
      </c>
      <c r="GY35" s="1181" t="s">
        <v>277</v>
      </c>
      <c r="GZ35" s="1181" t="s">
        <v>277</v>
      </c>
      <c r="HA35" s="1181" t="s">
        <v>277</v>
      </c>
      <c r="HB35" s="1181" t="s">
        <v>1655</v>
      </c>
      <c r="HC35" s="1181" t="s">
        <v>1655</v>
      </c>
      <c r="HD35" s="1181" t="s">
        <v>1655</v>
      </c>
      <c r="HE35" s="1181" t="s">
        <v>277</v>
      </c>
      <c r="HF35" s="1181" t="s">
        <v>277</v>
      </c>
      <c r="HG35" s="1181" t="s">
        <v>277</v>
      </c>
      <c r="HH35" s="1181" t="s">
        <v>277</v>
      </c>
      <c r="HI35" s="1181" t="s">
        <v>277</v>
      </c>
      <c r="HJ35" s="1181" t="s">
        <v>277</v>
      </c>
      <c r="HK35" s="1181" t="s">
        <v>35</v>
      </c>
      <c r="HL35" s="1181" t="s">
        <v>35</v>
      </c>
      <c r="HM35" s="1181" t="s">
        <v>35</v>
      </c>
      <c r="HN35" s="1181" t="s">
        <v>35</v>
      </c>
      <c r="HO35" s="1181" t="s">
        <v>35</v>
      </c>
      <c r="HP35" s="1181" t="s">
        <v>35</v>
      </c>
      <c r="HQ35" s="1181" t="s">
        <v>35</v>
      </c>
      <c r="HR35" s="1181" t="s">
        <v>35</v>
      </c>
      <c r="HS35" s="1181" t="s">
        <v>35</v>
      </c>
      <c r="HT35" s="1181" t="s">
        <v>35</v>
      </c>
      <c r="HU35" s="1181" t="s">
        <v>35</v>
      </c>
      <c r="HV35" s="1181" t="s">
        <v>35</v>
      </c>
      <c r="HW35" s="1181" t="s">
        <v>35</v>
      </c>
      <c r="HX35" s="1181" t="s">
        <v>35</v>
      </c>
      <c r="HY35" s="1181" t="s">
        <v>35</v>
      </c>
      <c r="HZ35" s="1181" t="s">
        <v>35</v>
      </c>
      <c r="IA35" s="1181" t="s">
        <v>35</v>
      </c>
      <c r="IB35" s="1181" t="s">
        <v>35</v>
      </c>
      <c r="IC35" s="1181" t="s">
        <v>35</v>
      </c>
      <c r="ID35" s="1181" t="s">
        <v>35</v>
      </c>
      <c r="IE35" s="1181" t="s">
        <v>35</v>
      </c>
      <c r="IF35" s="1181" t="s">
        <v>35</v>
      </c>
      <c r="IG35" s="1181" t="s">
        <v>35</v>
      </c>
      <c r="IH35" s="1181" t="s">
        <v>35</v>
      </c>
      <c r="II35" s="1181" t="s">
        <v>2683</v>
      </c>
      <c r="IJ35" s="1181" t="s">
        <v>2683</v>
      </c>
      <c r="IK35" s="1181" t="s">
        <v>2684</v>
      </c>
      <c r="IL35" s="1181" t="s">
        <v>2684</v>
      </c>
      <c r="IM35" s="1181" t="s">
        <v>35</v>
      </c>
      <c r="IN35" s="1181" t="s">
        <v>536</v>
      </c>
      <c r="IO35" s="1181" t="s">
        <v>536</v>
      </c>
      <c r="IP35" s="1181" t="s">
        <v>536</v>
      </c>
      <c r="IQ35" s="1181" t="s">
        <v>536</v>
      </c>
      <c r="IR35" s="1181" t="s">
        <v>536</v>
      </c>
      <c r="IS35" s="1181" t="s">
        <v>536</v>
      </c>
      <c r="IT35" s="1181" t="s">
        <v>536</v>
      </c>
      <c r="IU35" s="1181" t="s">
        <v>536</v>
      </c>
      <c r="IV35" s="1181" t="s">
        <v>536</v>
      </c>
      <c r="IW35" s="1181" t="s">
        <v>536</v>
      </c>
      <c r="IX35" s="1181" t="s">
        <v>536</v>
      </c>
      <c r="IY35" s="1181" t="s">
        <v>536</v>
      </c>
      <c r="IZ35" s="1181" t="s">
        <v>536</v>
      </c>
      <c r="JA35" s="1181" t="s">
        <v>536</v>
      </c>
      <c r="JB35" s="1181" t="s">
        <v>536</v>
      </c>
      <c r="JC35" s="1181" t="s">
        <v>536</v>
      </c>
      <c r="JD35" s="1181" t="s">
        <v>536</v>
      </c>
      <c r="JE35" s="1181" t="s">
        <v>536</v>
      </c>
      <c r="JF35" s="1181" t="s">
        <v>536</v>
      </c>
      <c r="JG35" s="1181" t="s">
        <v>536</v>
      </c>
      <c r="JH35" s="1181" t="s">
        <v>536</v>
      </c>
      <c r="JI35" s="1181" t="s">
        <v>536</v>
      </c>
      <c r="JJ35" s="1181" t="s">
        <v>536</v>
      </c>
      <c r="JK35" s="1181" t="s">
        <v>536</v>
      </c>
      <c r="JL35" s="1181" t="s">
        <v>536</v>
      </c>
      <c r="JM35" s="1181" t="s">
        <v>536</v>
      </c>
      <c r="JN35" s="1181" t="s">
        <v>536</v>
      </c>
      <c r="JO35" s="1181" t="s">
        <v>536</v>
      </c>
      <c r="JP35" s="1181" t="s">
        <v>536</v>
      </c>
      <c r="JQ35" s="1181" t="s">
        <v>536</v>
      </c>
      <c r="JR35" s="1181" t="s">
        <v>536</v>
      </c>
      <c r="JS35" s="1181" t="s">
        <v>536</v>
      </c>
      <c r="JT35" s="1181" t="s">
        <v>1412</v>
      </c>
      <c r="JU35" s="1181" t="s">
        <v>1412</v>
      </c>
      <c r="JV35" s="1181" t="s">
        <v>1412</v>
      </c>
      <c r="JW35" s="1181" t="s">
        <v>98</v>
      </c>
      <c r="JX35" s="1181" t="s">
        <v>1766</v>
      </c>
      <c r="JY35" s="1181"/>
      <c r="JZ35" s="1181" t="s">
        <v>1412</v>
      </c>
      <c r="KA35" s="1181" t="s">
        <v>2514</v>
      </c>
      <c r="KB35" s="1181" t="s">
        <v>2516</v>
      </c>
      <c r="KC35" s="1181" t="s">
        <v>2516</v>
      </c>
      <c r="KD35" s="1181" t="s">
        <v>2516</v>
      </c>
      <c r="KE35" s="1181" t="s">
        <v>2516</v>
      </c>
      <c r="KG35" s="1181" t="s">
        <v>98</v>
      </c>
      <c r="KH35" s="1181" t="s">
        <v>98</v>
      </c>
      <c r="KI35" s="1181" t="s">
        <v>98</v>
      </c>
      <c r="KJ35" s="1181" t="s">
        <v>98</v>
      </c>
      <c r="KK35" s="1181" t="s">
        <v>98</v>
      </c>
      <c r="KL35" s="1181" t="s">
        <v>98</v>
      </c>
      <c r="KM35" s="1181" t="s">
        <v>98</v>
      </c>
      <c r="KN35" s="1181" t="s">
        <v>98</v>
      </c>
      <c r="KO35" s="1181" t="s">
        <v>304</v>
      </c>
      <c r="KP35" s="1181" t="s">
        <v>304</v>
      </c>
      <c r="KQ35" s="1181" t="s">
        <v>304</v>
      </c>
      <c r="KR35" s="1181" t="s">
        <v>304</v>
      </c>
      <c r="KS35" s="1181" t="s">
        <v>421</v>
      </c>
      <c r="KT35" s="1181" t="s">
        <v>421</v>
      </c>
      <c r="KU35" s="1181" t="s">
        <v>277</v>
      </c>
      <c r="KV35" s="1181" t="s">
        <v>277</v>
      </c>
      <c r="KW35" s="1181" t="s">
        <v>35</v>
      </c>
      <c r="KX35" s="1181" t="s">
        <v>35</v>
      </c>
    </row>
    <row r="36" spans="1:310" ht="100.5" customHeight="1">
      <c r="A36" s="1189"/>
      <c r="B36" s="1050">
        <v>726</v>
      </c>
      <c r="C36" s="1161" t="s">
        <v>163</v>
      </c>
      <c r="D36" s="1181" t="s">
        <v>815</v>
      </c>
      <c r="E36" s="1181" t="s">
        <v>876</v>
      </c>
      <c r="F36" s="1181" t="s">
        <v>881</v>
      </c>
      <c r="G36" s="1181" t="s">
        <v>626</v>
      </c>
      <c r="H36" s="1181" t="s">
        <v>366</v>
      </c>
      <c r="I36" s="1181" t="s">
        <v>366</v>
      </c>
      <c r="J36" s="1181" t="s">
        <v>366</v>
      </c>
      <c r="K36" s="1181" t="s">
        <v>366</v>
      </c>
      <c r="L36" s="1181" t="s">
        <v>2009</v>
      </c>
      <c r="M36" s="1181" t="s">
        <v>2009</v>
      </c>
      <c r="N36" s="1181" t="s">
        <v>2009</v>
      </c>
      <c r="O36" s="1181" t="s">
        <v>2009</v>
      </c>
      <c r="P36" s="1181" t="s">
        <v>2083</v>
      </c>
      <c r="Q36" s="1181" t="s">
        <v>2083</v>
      </c>
      <c r="R36" s="1181" t="s">
        <v>2083</v>
      </c>
      <c r="S36" s="1181" t="s">
        <v>2009</v>
      </c>
      <c r="T36" s="1181" t="s">
        <v>2009</v>
      </c>
      <c r="U36" s="1181" t="s">
        <v>2083</v>
      </c>
      <c r="V36" s="1181" t="s">
        <v>2083</v>
      </c>
      <c r="W36" s="1181" t="s">
        <v>2083</v>
      </c>
      <c r="X36" s="1181" t="s">
        <v>2083</v>
      </c>
      <c r="Y36" s="1181" t="s">
        <v>2083</v>
      </c>
      <c r="Z36" s="1181" t="s">
        <v>2083</v>
      </c>
      <c r="AA36" s="1181" t="s">
        <v>2009</v>
      </c>
      <c r="AB36" s="1181" t="s">
        <v>2083</v>
      </c>
      <c r="AC36" s="1181" t="s">
        <v>2083</v>
      </c>
      <c r="AD36" s="1181" t="s">
        <v>2083</v>
      </c>
      <c r="AE36" s="1181" t="s">
        <v>2009</v>
      </c>
      <c r="AF36" s="1181" t="s">
        <v>2009</v>
      </c>
      <c r="AG36" s="1181" t="s">
        <v>2009</v>
      </c>
      <c r="AH36" s="1181" t="s">
        <v>2009</v>
      </c>
      <c r="AI36" s="1181" t="s">
        <v>2009</v>
      </c>
      <c r="AJ36" s="1181" t="s">
        <v>2009</v>
      </c>
      <c r="AK36" s="1181" t="s">
        <v>2009</v>
      </c>
      <c r="AL36" s="1181" t="s">
        <v>2133</v>
      </c>
      <c r="AM36" s="1181" t="s">
        <v>2133</v>
      </c>
      <c r="AN36" s="1181" t="s">
        <v>2133</v>
      </c>
      <c r="AO36" s="1181" t="s">
        <v>731</v>
      </c>
      <c r="AP36" s="1181" t="s">
        <v>2133</v>
      </c>
      <c r="AQ36" s="1181" t="s">
        <v>2133</v>
      </c>
      <c r="AR36" s="1181" t="s">
        <v>2133</v>
      </c>
      <c r="AS36" s="1181" t="s">
        <v>731</v>
      </c>
      <c r="AT36" s="1181" t="s">
        <v>2009</v>
      </c>
      <c r="AU36" s="1181" t="s">
        <v>2009</v>
      </c>
      <c r="AV36" s="1181" t="s">
        <v>2009</v>
      </c>
      <c r="AW36" s="1181" t="s">
        <v>2009</v>
      </c>
      <c r="AX36" s="1181" t="s">
        <v>2315</v>
      </c>
      <c r="AY36" s="1181" t="s">
        <v>2315</v>
      </c>
      <c r="AZ36" s="1181" t="s">
        <v>2315</v>
      </c>
      <c r="BA36" s="1181" t="s">
        <v>236</v>
      </c>
      <c r="BB36" s="1181" t="s">
        <v>2315</v>
      </c>
      <c r="BC36" s="1181" t="s">
        <v>2315</v>
      </c>
      <c r="BD36" s="1181" t="s">
        <v>2315</v>
      </c>
      <c r="BE36" s="1181" t="s">
        <v>236</v>
      </c>
      <c r="BF36" s="1181" t="s">
        <v>2316</v>
      </c>
      <c r="BG36" s="1181" t="s">
        <v>2316</v>
      </c>
      <c r="BH36" s="1181" t="s">
        <v>2316</v>
      </c>
      <c r="BI36" s="1181" t="s">
        <v>237</v>
      </c>
      <c r="BJ36" s="1181" t="s">
        <v>2316</v>
      </c>
      <c r="BK36" s="1181" t="s">
        <v>2316</v>
      </c>
      <c r="BL36" s="1181" t="s">
        <v>2316</v>
      </c>
      <c r="BM36" s="1181" t="s">
        <v>237</v>
      </c>
      <c r="BN36" s="1181" t="s">
        <v>2009</v>
      </c>
      <c r="BO36" s="1181" t="s">
        <v>2009</v>
      </c>
      <c r="BP36" s="1181" t="s">
        <v>2009</v>
      </c>
      <c r="BQ36" s="1181" t="s">
        <v>2009</v>
      </c>
      <c r="BR36" s="1181" t="s">
        <v>2009</v>
      </c>
      <c r="BS36" s="1181" t="s">
        <v>2009</v>
      </c>
      <c r="BT36" s="1181" t="s">
        <v>2009</v>
      </c>
      <c r="BU36" s="1181" t="s">
        <v>2009</v>
      </c>
      <c r="BV36" s="1181" t="s">
        <v>2009</v>
      </c>
      <c r="BW36" s="1181" t="s">
        <v>2009</v>
      </c>
      <c r="BX36" s="1181" t="s">
        <v>2009</v>
      </c>
      <c r="BY36" s="1181" t="s">
        <v>2009</v>
      </c>
      <c r="BZ36" s="1181" t="s">
        <v>165</v>
      </c>
      <c r="CA36" s="1181" t="s">
        <v>284</v>
      </c>
      <c r="CB36" s="1181" t="s">
        <v>285</v>
      </c>
      <c r="CC36" s="1181" t="s">
        <v>285</v>
      </c>
      <c r="CD36" s="1181" t="s">
        <v>285</v>
      </c>
      <c r="CE36" s="1181" t="s">
        <v>285</v>
      </c>
      <c r="CF36" s="1181" t="s">
        <v>285</v>
      </c>
      <c r="CG36" s="1181" t="s">
        <v>100</v>
      </c>
      <c r="CH36" s="1181" t="s">
        <v>165</v>
      </c>
      <c r="CI36" s="1181" t="s">
        <v>165</v>
      </c>
      <c r="CJ36" s="1181" t="s">
        <v>165</v>
      </c>
      <c r="CK36" s="1181" t="s">
        <v>728</v>
      </c>
      <c r="CL36" s="1181" t="s">
        <v>728</v>
      </c>
      <c r="CM36" s="1181" t="s">
        <v>728</v>
      </c>
      <c r="CN36" s="1181" t="s">
        <v>126</v>
      </c>
      <c r="CO36" s="1181" t="s">
        <v>165</v>
      </c>
      <c r="CP36" s="1181" t="s">
        <v>2009</v>
      </c>
      <c r="CQ36" s="1181" t="s">
        <v>2009</v>
      </c>
      <c r="CR36" s="1181" t="s">
        <v>2009</v>
      </c>
      <c r="CS36" s="1181" t="s">
        <v>2009</v>
      </c>
      <c r="CT36" s="1181" t="s">
        <v>2009</v>
      </c>
      <c r="CU36" s="1181" t="s">
        <v>165</v>
      </c>
      <c r="CV36" s="1181" t="s">
        <v>165</v>
      </c>
      <c r="CW36" s="1181" t="s">
        <v>165</v>
      </c>
      <c r="CX36" s="1181" t="s">
        <v>165</v>
      </c>
      <c r="CY36" s="1181" t="s">
        <v>165</v>
      </c>
      <c r="CZ36" s="1181" t="s">
        <v>165</v>
      </c>
      <c r="DA36" s="1181" t="s">
        <v>2330</v>
      </c>
      <c r="DB36" s="1181" t="s">
        <v>2330</v>
      </c>
      <c r="DC36" s="1181" t="s">
        <v>2330</v>
      </c>
      <c r="DD36" s="1181" t="s">
        <v>2330</v>
      </c>
      <c r="DE36" s="1181" t="s">
        <v>2330</v>
      </c>
      <c r="DF36" s="1181" t="s">
        <v>2330</v>
      </c>
      <c r="DG36" s="1181" t="s">
        <v>2330</v>
      </c>
      <c r="DH36" s="1181" t="s">
        <v>2330</v>
      </c>
      <c r="DI36" s="1181" t="s">
        <v>2330</v>
      </c>
      <c r="DJ36" s="1181" t="s">
        <v>2330</v>
      </c>
      <c r="DK36" s="1181" t="s">
        <v>2330</v>
      </c>
      <c r="DL36" s="1181" t="s">
        <v>2330</v>
      </c>
      <c r="DM36" s="1181" t="s">
        <v>2330</v>
      </c>
      <c r="DN36" s="1181" t="s">
        <v>596</v>
      </c>
      <c r="DO36" s="1181" t="s">
        <v>596</v>
      </c>
      <c r="DP36" s="1181" t="s">
        <v>596</v>
      </c>
      <c r="DQ36" s="1181" t="s">
        <v>596</v>
      </c>
      <c r="DR36" s="1181" t="s">
        <v>596</v>
      </c>
      <c r="DS36" s="1181" t="s">
        <v>596</v>
      </c>
      <c r="DT36" s="1181" t="s">
        <v>648</v>
      </c>
      <c r="DU36" s="1181" t="s">
        <v>532</v>
      </c>
      <c r="DV36" s="1181" t="s">
        <v>165</v>
      </c>
      <c r="DW36" s="1181" t="s">
        <v>2699</v>
      </c>
      <c r="DX36" s="1181" t="s">
        <v>815</v>
      </c>
      <c r="DY36" s="1181" t="s">
        <v>815</v>
      </c>
      <c r="DZ36" s="1181" t="s">
        <v>815</v>
      </c>
      <c r="EA36" s="1181" t="s">
        <v>815</v>
      </c>
      <c r="EB36" s="1181" t="s">
        <v>815</v>
      </c>
      <c r="EC36" s="1181" t="s">
        <v>815</v>
      </c>
      <c r="ED36" s="1181" t="s">
        <v>815</v>
      </c>
      <c r="EE36" s="1181" t="s">
        <v>2384</v>
      </c>
      <c r="EF36" s="1181" t="s">
        <v>2385</v>
      </c>
      <c r="EG36" s="1181" t="s">
        <v>2386</v>
      </c>
      <c r="EH36" s="1181" t="s">
        <v>2387</v>
      </c>
      <c r="EI36" s="1181" t="s">
        <v>165</v>
      </c>
      <c r="EJ36" s="1181" t="s">
        <v>2402</v>
      </c>
      <c r="EK36" s="1181" t="s">
        <v>2402</v>
      </c>
      <c r="EL36" s="1181" t="s">
        <v>2402</v>
      </c>
      <c r="EM36" s="1181" t="s">
        <v>2402</v>
      </c>
      <c r="EN36" s="1181" t="s">
        <v>2402</v>
      </c>
      <c r="EO36" s="1181" t="s">
        <v>2402</v>
      </c>
      <c r="EP36" s="1181" t="s">
        <v>2402</v>
      </c>
      <c r="EQ36" s="1181" t="s">
        <v>2402</v>
      </c>
      <c r="ER36" s="1181" t="s">
        <v>2402</v>
      </c>
      <c r="ES36" s="1181" t="s">
        <v>2402</v>
      </c>
      <c r="ET36" s="1181" t="s">
        <v>2402</v>
      </c>
      <c r="EU36" s="1181" t="s">
        <v>2402</v>
      </c>
      <c r="EV36" s="1181" t="s">
        <v>2402</v>
      </c>
      <c r="EW36" s="1181" t="s">
        <v>2402</v>
      </c>
      <c r="EX36" s="1181" t="s">
        <v>2402</v>
      </c>
      <c r="EY36" s="1181" t="s">
        <v>2402</v>
      </c>
      <c r="EZ36" s="1181" t="s">
        <v>2402</v>
      </c>
      <c r="FA36" s="1181" t="s">
        <v>2402</v>
      </c>
      <c r="FB36" s="1181" t="s">
        <v>2402</v>
      </c>
      <c r="FC36" s="1181" t="s">
        <v>2402</v>
      </c>
      <c r="FD36" s="1181" t="s">
        <v>2402</v>
      </c>
      <c r="FE36" s="1181" t="s">
        <v>2402</v>
      </c>
      <c r="FF36" s="1181" t="s">
        <v>2402</v>
      </c>
      <c r="FG36" s="1181" t="s">
        <v>2402</v>
      </c>
      <c r="FH36" s="1181" t="s">
        <v>2402</v>
      </c>
      <c r="FI36" s="1181" t="s">
        <v>2402</v>
      </c>
      <c r="FJ36" s="1181" t="s">
        <v>2402</v>
      </c>
      <c r="FK36" s="1181" t="s">
        <v>2402</v>
      </c>
      <c r="FL36" s="1181" t="s">
        <v>2402</v>
      </c>
      <c r="FM36" s="1181" t="s">
        <v>2402</v>
      </c>
      <c r="FN36" s="1181" t="s">
        <v>2402</v>
      </c>
      <c r="FO36" s="1181" t="s">
        <v>2402</v>
      </c>
      <c r="FP36" s="1181" t="s">
        <v>2419</v>
      </c>
      <c r="FQ36" s="1181" t="s">
        <v>2419</v>
      </c>
      <c r="FR36" s="1181" t="s">
        <v>2419</v>
      </c>
      <c r="FS36" s="1181" t="s">
        <v>2419</v>
      </c>
      <c r="FT36" s="1181" t="s">
        <v>2419</v>
      </c>
      <c r="FU36" s="1181" t="s">
        <v>2419</v>
      </c>
      <c r="FV36" s="1181" t="s">
        <v>2419</v>
      </c>
      <c r="FW36" s="1181" t="s">
        <v>2419</v>
      </c>
      <c r="FX36" s="1181" t="s">
        <v>2419</v>
      </c>
      <c r="FY36" s="1181" t="s">
        <v>2419</v>
      </c>
      <c r="FZ36" s="1181" t="s">
        <v>2422</v>
      </c>
      <c r="GA36" s="1181" t="s">
        <v>2422</v>
      </c>
      <c r="GB36" s="1181" t="s">
        <v>2422</v>
      </c>
      <c r="GC36" s="1181" t="s">
        <v>2422</v>
      </c>
      <c r="GD36" s="1181" t="s">
        <v>2422</v>
      </c>
      <c r="GE36" s="1181" t="s">
        <v>2422</v>
      </c>
      <c r="GF36" s="1181" t="s">
        <v>2422</v>
      </c>
      <c r="GG36" s="1181" t="s">
        <v>2422</v>
      </c>
      <c r="GH36" s="1181" t="s">
        <v>2422</v>
      </c>
      <c r="GI36" s="1181" t="s">
        <v>2422</v>
      </c>
      <c r="GJ36" s="1181" t="s">
        <v>165</v>
      </c>
      <c r="GK36" s="1181" t="s">
        <v>165</v>
      </c>
      <c r="GL36" s="1181" t="s">
        <v>165</v>
      </c>
      <c r="GM36" s="1181" t="s">
        <v>165</v>
      </c>
      <c r="GN36" s="1181" t="s">
        <v>165</v>
      </c>
      <c r="GO36" s="1181" t="s">
        <v>165</v>
      </c>
      <c r="GP36" s="1181" t="s">
        <v>165</v>
      </c>
      <c r="GQ36" s="1181" t="s">
        <v>165</v>
      </c>
      <c r="GR36" s="1181" t="s">
        <v>165</v>
      </c>
      <c r="GS36" s="1181" t="s">
        <v>165</v>
      </c>
      <c r="GT36" s="1181" t="s">
        <v>165</v>
      </c>
      <c r="GU36" s="1181" t="s">
        <v>165</v>
      </c>
      <c r="GV36" s="1181" t="s">
        <v>165</v>
      </c>
      <c r="GW36" s="1181" t="s">
        <v>165</v>
      </c>
      <c r="GX36" s="1181" t="s">
        <v>2525</v>
      </c>
      <c r="GY36" s="1181" t="s">
        <v>2525</v>
      </c>
      <c r="GZ36" s="1181" t="s">
        <v>2402</v>
      </c>
      <c r="HA36" s="1181" t="s">
        <v>2402</v>
      </c>
      <c r="HB36" s="1181" t="s">
        <v>2402</v>
      </c>
      <c r="HC36" s="1181" t="s">
        <v>2402</v>
      </c>
      <c r="HD36" s="1181" t="s">
        <v>2402</v>
      </c>
      <c r="HE36" s="1181" t="s">
        <v>2525</v>
      </c>
      <c r="HF36" s="1181" t="s">
        <v>2525</v>
      </c>
      <c r="HG36" s="1181" t="s">
        <v>2525</v>
      </c>
      <c r="HH36" s="1181" t="s">
        <v>2402</v>
      </c>
      <c r="HI36" s="1181" t="s">
        <v>2402</v>
      </c>
      <c r="HJ36" s="1181" t="s">
        <v>2402</v>
      </c>
      <c r="HK36" s="1181" t="s">
        <v>2433</v>
      </c>
      <c r="HL36" s="1181" t="s">
        <v>2433</v>
      </c>
      <c r="HM36" s="1181" t="s">
        <v>2433</v>
      </c>
      <c r="HN36" s="1181" t="s">
        <v>2433</v>
      </c>
      <c r="HO36" s="1181" t="s">
        <v>2433</v>
      </c>
      <c r="HP36" s="1181" t="s">
        <v>2433</v>
      </c>
      <c r="HQ36" s="1181" t="s">
        <v>2433</v>
      </c>
      <c r="HR36" s="1181" t="s">
        <v>2433</v>
      </c>
      <c r="HS36" s="1181" t="s">
        <v>2433</v>
      </c>
      <c r="HT36" s="1181" t="s">
        <v>2433</v>
      </c>
      <c r="HU36" s="1181" t="s">
        <v>2433</v>
      </c>
      <c r="HV36" s="1181" t="s">
        <v>2433</v>
      </c>
      <c r="HW36" s="1181" t="s">
        <v>2433</v>
      </c>
      <c r="HX36" s="1181" t="s">
        <v>2433</v>
      </c>
      <c r="HY36" s="1181" t="s">
        <v>2433</v>
      </c>
      <c r="HZ36" s="1181" t="s">
        <v>2433</v>
      </c>
      <c r="IA36" s="1181" t="s">
        <v>2433</v>
      </c>
      <c r="IB36" s="1181" t="s">
        <v>2433</v>
      </c>
      <c r="IC36" s="1181" t="s">
        <v>2433</v>
      </c>
      <c r="ID36" s="1181" t="s">
        <v>2433</v>
      </c>
      <c r="IE36" s="1181" t="s">
        <v>2433</v>
      </c>
      <c r="IF36" s="1181" t="s">
        <v>2433</v>
      </c>
      <c r="IG36" s="1181" t="s">
        <v>2433</v>
      </c>
      <c r="IH36" s="1181" t="s">
        <v>2433</v>
      </c>
      <c r="II36" s="1181" t="s">
        <v>2433</v>
      </c>
      <c r="IJ36" s="1181" t="s">
        <v>2433</v>
      </c>
      <c r="IK36" s="1181" t="s">
        <v>2433</v>
      </c>
      <c r="IL36" s="1181" t="s">
        <v>2433</v>
      </c>
      <c r="IM36" s="1181" t="s">
        <v>2433</v>
      </c>
      <c r="IN36" s="1181" t="s">
        <v>106</v>
      </c>
      <c r="IO36" s="1181" t="s">
        <v>106</v>
      </c>
      <c r="IP36" s="1181" t="s">
        <v>106</v>
      </c>
      <c r="IQ36" s="1181" t="s">
        <v>106</v>
      </c>
      <c r="IR36" s="1181" t="s">
        <v>106</v>
      </c>
      <c r="IS36" s="1181" t="s">
        <v>106</v>
      </c>
      <c r="IT36" s="1181" t="s">
        <v>106</v>
      </c>
      <c r="IU36" s="1181" t="s">
        <v>106</v>
      </c>
      <c r="IV36" s="1181" t="s">
        <v>106</v>
      </c>
      <c r="IW36" s="1181" t="s">
        <v>106</v>
      </c>
      <c r="IX36" s="1181" t="s">
        <v>106</v>
      </c>
      <c r="IY36" s="1181" t="s">
        <v>106</v>
      </c>
      <c r="IZ36" s="1181" t="s">
        <v>106</v>
      </c>
      <c r="JA36" s="1181" t="s">
        <v>106</v>
      </c>
      <c r="JB36" s="1181" t="s">
        <v>106</v>
      </c>
      <c r="JC36" s="1181" t="s">
        <v>106</v>
      </c>
      <c r="JD36" s="1181" t="s">
        <v>106</v>
      </c>
      <c r="JE36" s="1181" t="s">
        <v>106</v>
      </c>
      <c r="JF36" s="1181" t="s">
        <v>106</v>
      </c>
      <c r="JG36" s="1181" t="s">
        <v>106</v>
      </c>
      <c r="JH36" s="1181" t="s">
        <v>106</v>
      </c>
      <c r="JI36" s="1181" t="s">
        <v>106</v>
      </c>
      <c r="JJ36" s="1181" t="s">
        <v>106</v>
      </c>
      <c r="JK36" s="1181" t="s">
        <v>106</v>
      </c>
      <c r="JL36" s="1181" t="s">
        <v>106</v>
      </c>
      <c r="JM36" s="1181" t="s">
        <v>106</v>
      </c>
      <c r="JN36" s="1181" t="s">
        <v>106</v>
      </c>
      <c r="JO36" s="1181" t="s">
        <v>106</v>
      </c>
      <c r="JP36" s="1181" t="s">
        <v>106</v>
      </c>
      <c r="JQ36" s="1181" t="s">
        <v>106</v>
      </c>
      <c r="JR36" s="1181" t="s">
        <v>106</v>
      </c>
      <c r="JS36" s="1181" t="s">
        <v>106</v>
      </c>
      <c r="JT36" s="1181" t="s">
        <v>165</v>
      </c>
      <c r="JU36" s="1181" t="s">
        <v>1413</v>
      </c>
      <c r="JV36" s="1181" t="s">
        <v>1414</v>
      </c>
      <c r="JW36" s="1181" t="s">
        <v>165</v>
      </c>
      <c r="JX36" s="1181" t="s">
        <v>165</v>
      </c>
      <c r="JY36" s="1181" t="s">
        <v>1767</v>
      </c>
      <c r="JZ36" s="1181" t="s">
        <v>165</v>
      </c>
      <c r="KA36" s="1181" t="s">
        <v>2009</v>
      </c>
      <c r="KB36" s="1181" t="s">
        <v>2517</v>
      </c>
      <c r="KC36" s="1181" t="s">
        <v>2517</v>
      </c>
      <c r="KD36" s="1181" t="s">
        <v>2517</v>
      </c>
      <c r="KE36" s="1181" t="s">
        <v>2517</v>
      </c>
      <c r="KG36" s="1181" t="s">
        <v>819</v>
      </c>
      <c r="KH36" s="1181" t="s">
        <v>819</v>
      </c>
      <c r="KI36" s="1181" t="s">
        <v>879</v>
      </c>
      <c r="KJ36" s="1181" t="s">
        <v>879</v>
      </c>
      <c r="KK36" s="1181" t="s">
        <v>880</v>
      </c>
      <c r="KL36" s="1181" t="s">
        <v>880</v>
      </c>
      <c r="KM36" s="1181" t="s">
        <v>99</v>
      </c>
      <c r="KN36" s="1181" t="s">
        <v>99</v>
      </c>
      <c r="KO36" s="1181" t="s">
        <v>821</v>
      </c>
      <c r="KP36" s="1181" t="s">
        <v>882</v>
      </c>
      <c r="KQ36" s="1181" t="s">
        <v>883</v>
      </c>
      <c r="KR36" s="1181" t="s">
        <v>366</v>
      </c>
      <c r="KS36" s="1181" t="s">
        <v>418</v>
      </c>
      <c r="KT36" s="1181" t="s">
        <v>455</v>
      </c>
      <c r="KU36" s="1181" t="s">
        <v>2402</v>
      </c>
      <c r="KV36" s="1181" t="s">
        <v>2402</v>
      </c>
      <c r="KW36" s="1181" t="s">
        <v>2433</v>
      </c>
      <c r="KX36" s="1181" t="s">
        <v>2433</v>
      </c>
    </row>
    <row r="37" spans="1:310">
      <c r="A37" s="1189"/>
      <c r="B37" s="1050">
        <v>727</v>
      </c>
      <c r="C37" s="1161" t="s">
        <v>164</v>
      </c>
      <c r="D37" s="1181" t="s">
        <v>2009</v>
      </c>
      <c r="E37" s="1181" t="s">
        <v>2009</v>
      </c>
      <c r="F37" s="1181" t="s">
        <v>2009</v>
      </c>
      <c r="G37" s="1181" t="s">
        <v>2009</v>
      </c>
      <c r="H37" s="1181" t="s">
        <v>2009</v>
      </c>
      <c r="I37" s="1181" t="s">
        <v>2009</v>
      </c>
      <c r="J37" s="1181" t="s">
        <v>2009</v>
      </c>
      <c r="K37" s="1181" t="s">
        <v>2009</v>
      </c>
      <c r="L37" s="1181" t="s">
        <v>2009</v>
      </c>
      <c r="M37" s="1181" t="s">
        <v>2009</v>
      </c>
      <c r="N37" s="1181" t="s">
        <v>2009</v>
      </c>
      <c r="O37" s="1181" t="s">
        <v>2009</v>
      </c>
      <c r="P37" s="1181" t="s">
        <v>2009</v>
      </c>
      <c r="Q37" s="1181" t="s">
        <v>2009</v>
      </c>
      <c r="R37" s="1181" t="s">
        <v>2009</v>
      </c>
      <c r="S37" s="1181" t="s">
        <v>2009</v>
      </c>
      <c r="T37" s="1181" t="s">
        <v>2009</v>
      </c>
      <c r="U37" s="1181" t="s">
        <v>2009</v>
      </c>
      <c r="V37" s="1181" t="s">
        <v>2009</v>
      </c>
      <c r="W37" s="1181" t="s">
        <v>2009</v>
      </c>
      <c r="X37" s="1181" t="s">
        <v>2009</v>
      </c>
      <c r="Y37" s="1181" t="s">
        <v>2009</v>
      </c>
      <c r="Z37" s="1181" t="s">
        <v>2009</v>
      </c>
      <c r="AA37" s="1181" t="s">
        <v>2009</v>
      </c>
      <c r="AB37" s="1181" t="s">
        <v>2009</v>
      </c>
      <c r="AC37" s="1181" t="s">
        <v>2009</v>
      </c>
      <c r="AD37" s="1181" t="s">
        <v>2009</v>
      </c>
      <c r="AE37" s="1181" t="s">
        <v>2009</v>
      </c>
      <c r="AF37" s="1181" t="s">
        <v>2009</v>
      </c>
      <c r="AG37" s="1181" t="s">
        <v>2009</v>
      </c>
      <c r="AH37" s="1181" t="s">
        <v>2009</v>
      </c>
      <c r="AI37" s="1181" t="s">
        <v>2009</v>
      </c>
      <c r="AJ37" s="1181" t="s">
        <v>2009</v>
      </c>
      <c r="AK37" s="1181" t="s">
        <v>2009</v>
      </c>
      <c r="AL37" s="1181" t="s">
        <v>2009</v>
      </c>
      <c r="AM37" s="1181" t="s">
        <v>2009</v>
      </c>
      <c r="AN37" s="1181" t="s">
        <v>2009</v>
      </c>
      <c r="AO37" s="1181" t="s">
        <v>2009</v>
      </c>
      <c r="AP37" s="1181" t="s">
        <v>2009</v>
      </c>
      <c r="AQ37" s="1181" t="s">
        <v>2009</v>
      </c>
      <c r="AR37" s="1181" t="s">
        <v>2009</v>
      </c>
      <c r="AS37" s="1181" t="s">
        <v>2009</v>
      </c>
      <c r="AT37" s="1181" t="s">
        <v>2009</v>
      </c>
      <c r="AU37" s="1181" t="s">
        <v>2009</v>
      </c>
      <c r="AV37" s="1181" t="s">
        <v>2009</v>
      </c>
      <c r="AW37" s="1181" t="s">
        <v>2009</v>
      </c>
      <c r="AX37" s="1181" t="s">
        <v>2009</v>
      </c>
      <c r="AY37" s="1181" t="s">
        <v>2009</v>
      </c>
      <c r="AZ37" s="1181" t="s">
        <v>2009</v>
      </c>
      <c r="BA37" s="1181" t="s">
        <v>2009</v>
      </c>
      <c r="BB37" s="1181" t="s">
        <v>2009</v>
      </c>
      <c r="BC37" s="1181" t="s">
        <v>2009</v>
      </c>
      <c r="BD37" s="1181" t="s">
        <v>2009</v>
      </c>
      <c r="BE37" s="1181" t="s">
        <v>2009</v>
      </c>
      <c r="BF37" s="1181" t="s">
        <v>2009</v>
      </c>
      <c r="BG37" s="1181" t="s">
        <v>2009</v>
      </c>
      <c r="BH37" s="1181" t="s">
        <v>2009</v>
      </c>
      <c r="BI37" s="1181" t="s">
        <v>2009</v>
      </c>
      <c r="BJ37" s="1181" t="s">
        <v>2009</v>
      </c>
      <c r="BK37" s="1181" t="s">
        <v>2009</v>
      </c>
      <c r="BL37" s="1181" t="s">
        <v>2009</v>
      </c>
      <c r="BM37" s="1181" t="s">
        <v>2009</v>
      </c>
      <c r="BN37" s="1181" t="s">
        <v>2009</v>
      </c>
      <c r="BO37" s="1181" t="s">
        <v>2009</v>
      </c>
      <c r="BP37" s="1181" t="s">
        <v>2009</v>
      </c>
      <c r="BQ37" s="1181" t="s">
        <v>2009</v>
      </c>
      <c r="BR37" s="1181" t="s">
        <v>2009</v>
      </c>
      <c r="BS37" s="1181" t="s">
        <v>2009</v>
      </c>
      <c r="BT37" s="1181" t="s">
        <v>2009</v>
      </c>
      <c r="BU37" s="1181" t="s">
        <v>2009</v>
      </c>
      <c r="BV37" s="1181" t="s">
        <v>2009</v>
      </c>
      <c r="BW37" s="1181" t="s">
        <v>2009</v>
      </c>
      <c r="BX37" s="1181" t="s">
        <v>2009</v>
      </c>
      <c r="BY37" s="1181" t="s">
        <v>2009</v>
      </c>
      <c r="BZ37" s="1181" t="s">
        <v>2009</v>
      </c>
      <c r="CA37" s="1181" t="s">
        <v>2009</v>
      </c>
      <c r="CB37" s="1181" t="s">
        <v>2009</v>
      </c>
      <c r="CC37" s="1181" t="s">
        <v>2009</v>
      </c>
      <c r="CD37" s="1181" t="s">
        <v>2009</v>
      </c>
      <c r="CE37" s="1181" t="s">
        <v>2009</v>
      </c>
      <c r="CF37" s="1181" t="s">
        <v>2009</v>
      </c>
      <c r="CG37" s="1181" t="s">
        <v>2009</v>
      </c>
      <c r="CH37" s="1181" t="s">
        <v>2009</v>
      </c>
      <c r="CI37" s="1181" t="s">
        <v>2009</v>
      </c>
      <c r="CJ37" s="1181" t="s">
        <v>2009</v>
      </c>
      <c r="CK37" s="1181" t="s">
        <v>2009</v>
      </c>
      <c r="CL37" s="1181" t="s">
        <v>2009</v>
      </c>
      <c r="CM37" s="1181" t="s">
        <v>2009</v>
      </c>
      <c r="CN37" s="1181" t="s">
        <v>2009</v>
      </c>
      <c r="CO37" s="1181" t="s">
        <v>2009</v>
      </c>
      <c r="CP37" s="1181" t="s">
        <v>2009</v>
      </c>
      <c r="CQ37" s="1181" t="s">
        <v>2009</v>
      </c>
      <c r="CR37" s="1181" t="s">
        <v>2009</v>
      </c>
      <c r="CS37" s="1181" t="s">
        <v>2009</v>
      </c>
      <c r="CT37" s="1181" t="s">
        <v>2009</v>
      </c>
      <c r="CU37" s="1181" t="s">
        <v>2009</v>
      </c>
      <c r="CV37" s="1181" t="s">
        <v>2009</v>
      </c>
      <c r="CW37" s="1181" t="s">
        <v>2009</v>
      </c>
      <c r="CX37" s="1181" t="s">
        <v>2009</v>
      </c>
      <c r="CY37" s="1181" t="s">
        <v>2009</v>
      </c>
      <c r="CZ37" s="1181" t="s">
        <v>2009</v>
      </c>
      <c r="DA37" s="1181" t="s">
        <v>165</v>
      </c>
      <c r="DB37" s="1181" t="s">
        <v>165</v>
      </c>
      <c r="DC37" s="1181" t="s">
        <v>165</v>
      </c>
      <c r="DD37" s="1181" t="s">
        <v>165</v>
      </c>
      <c r="DE37" s="1181" t="s">
        <v>165</v>
      </c>
      <c r="DF37" s="1181" t="s">
        <v>165</v>
      </c>
      <c r="DG37" s="1181" t="s">
        <v>165</v>
      </c>
      <c r="DH37" s="1181" t="s">
        <v>165</v>
      </c>
      <c r="DI37" s="1181" t="s">
        <v>165</v>
      </c>
      <c r="DJ37" s="1181" t="s">
        <v>165</v>
      </c>
      <c r="DK37" s="1181" t="s">
        <v>165</v>
      </c>
      <c r="DL37" s="1181" t="s">
        <v>165</v>
      </c>
      <c r="DM37" s="1181" t="s">
        <v>165</v>
      </c>
      <c r="DN37" s="1181" t="s">
        <v>2009</v>
      </c>
      <c r="DO37" s="1181" t="s">
        <v>2009</v>
      </c>
      <c r="DP37" s="1181" t="s">
        <v>2009</v>
      </c>
      <c r="DQ37" s="1181" t="s">
        <v>2009</v>
      </c>
      <c r="DR37" s="1181" t="s">
        <v>2009</v>
      </c>
      <c r="DS37" s="1181" t="s">
        <v>2009</v>
      </c>
      <c r="DT37" s="1181" t="s">
        <v>2009</v>
      </c>
      <c r="DU37" s="1181" t="s">
        <v>2009</v>
      </c>
      <c r="DV37" s="1181" t="s">
        <v>2009</v>
      </c>
      <c r="DW37" s="1181" t="s">
        <v>165</v>
      </c>
      <c r="DX37" s="1181" t="s">
        <v>165</v>
      </c>
      <c r="DY37" s="1181" t="s">
        <v>165</v>
      </c>
      <c r="DZ37" s="1181" t="s">
        <v>165</v>
      </c>
      <c r="EA37" s="1181" t="s">
        <v>165</v>
      </c>
      <c r="EB37" s="1181" t="s">
        <v>165</v>
      </c>
      <c r="EC37" s="1181" t="s">
        <v>165</v>
      </c>
      <c r="ED37" s="1181" t="s">
        <v>165</v>
      </c>
      <c r="EE37" s="1181" t="s">
        <v>2009</v>
      </c>
      <c r="EF37" s="1181" t="s">
        <v>2009</v>
      </c>
      <c r="EG37" s="1181" t="s">
        <v>2009</v>
      </c>
      <c r="EH37" s="1181" t="s">
        <v>2009</v>
      </c>
      <c r="EI37" s="1181" t="s">
        <v>165</v>
      </c>
      <c r="EJ37" s="1181" t="s">
        <v>2009</v>
      </c>
      <c r="EK37" s="1181" t="s">
        <v>2009</v>
      </c>
      <c r="EL37" s="1181" t="s">
        <v>2009</v>
      </c>
      <c r="EM37" s="1181" t="s">
        <v>2009</v>
      </c>
      <c r="EN37" s="1181" t="s">
        <v>2009</v>
      </c>
      <c r="EO37" s="1181" t="s">
        <v>2009</v>
      </c>
      <c r="EP37" s="1181" t="s">
        <v>2009</v>
      </c>
      <c r="EQ37" s="1181" t="s">
        <v>2009</v>
      </c>
      <c r="ER37" s="1181" t="s">
        <v>2009</v>
      </c>
      <c r="ES37" s="1181" t="s">
        <v>2009</v>
      </c>
      <c r="ET37" s="1181" t="s">
        <v>2009</v>
      </c>
      <c r="EU37" s="1181" t="s">
        <v>2009</v>
      </c>
      <c r="EV37" s="1181" t="s">
        <v>2009</v>
      </c>
      <c r="EW37" s="1181" t="s">
        <v>2009</v>
      </c>
      <c r="EX37" s="1181" t="s">
        <v>2009</v>
      </c>
      <c r="EY37" s="1181" t="s">
        <v>2009</v>
      </c>
      <c r="EZ37" s="1181" t="s">
        <v>2009</v>
      </c>
      <c r="FA37" s="1181" t="s">
        <v>2009</v>
      </c>
      <c r="FB37" s="1181" t="s">
        <v>2009</v>
      </c>
      <c r="FC37" s="1181" t="s">
        <v>2009</v>
      </c>
      <c r="FD37" s="1181" t="s">
        <v>2009</v>
      </c>
      <c r="FE37" s="1181" t="s">
        <v>2009</v>
      </c>
      <c r="FF37" s="1181" t="s">
        <v>2009</v>
      </c>
      <c r="FG37" s="1181" t="s">
        <v>2009</v>
      </c>
      <c r="FH37" s="1181" t="s">
        <v>2009</v>
      </c>
      <c r="FI37" s="1181" t="s">
        <v>2009</v>
      </c>
      <c r="FJ37" s="1181" t="s">
        <v>2009</v>
      </c>
      <c r="FK37" s="1181" t="s">
        <v>2009</v>
      </c>
      <c r="FL37" s="1181" t="s">
        <v>2009</v>
      </c>
      <c r="FM37" s="1181" t="s">
        <v>2009</v>
      </c>
      <c r="FN37" s="1181" t="s">
        <v>2009</v>
      </c>
      <c r="FO37" s="1181" t="s">
        <v>2009</v>
      </c>
      <c r="FP37" s="1181" t="s">
        <v>2009</v>
      </c>
      <c r="FQ37" s="1181" t="s">
        <v>2009</v>
      </c>
      <c r="FR37" s="1181" t="s">
        <v>2009</v>
      </c>
      <c r="FS37" s="1181" t="s">
        <v>2009</v>
      </c>
      <c r="FT37" s="1181" t="s">
        <v>2009</v>
      </c>
      <c r="FU37" s="1181" t="s">
        <v>2009</v>
      </c>
      <c r="FV37" s="1181" t="s">
        <v>2009</v>
      </c>
      <c r="FW37" s="1181" t="s">
        <v>2009</v>
      </c>
      <c r="FX37" s="1181" t="s">
        <v>2009</v>
      </c>
      <c r="FY37" s="1181" t="s">
        <v>2009</v>
      </c>
      <c r="FZ37" s="1181" t="s">
        <v>2009</v>
      </c>
      <c r="GA37" s="1181" t="s">
        <v>2009</v>
      </c>
      <c r="GB37" s="1181" t="s">
        <v>2009</v>
      </c>
      <c r="GC37" s="1181" t="s">
        <v>2009</v>
      </c>
      <c r="GD37" s="1181" t="s">
        <v>2009</v>
      </c>
      <c r="GE37" s="1181" t="s">
        <v>2009</v>
      </c>
      <c r="GF37" s="1181" t="s">
        <v>2009</v>
      </c>
      <c r="GG37" s="1181" t="s">
        <v>2009</v>
      </c>
      <c r="GH37" s="1181" t="s">
        <v>2009</v>
      </c>
      <c r="GI37" s="1181" t="s">
        <v>2009</v>
      </c>
      <c r="GJ37" s="1181" t="s">
        <v>165</v>
      </c>
      <c r="GK37" s="1181" t="s">
        <v>165</v>
      </c>
      <c r="GL37" s="1181" t="s">
        <v>165</v>
      </c>
      <c r="GM37" s="1181" t="s">
        <v>165</v>
      </c>
      <c r="GN37" s="1181" t="s">
        <v>165</v>
      </c>
      <c r="GO37" s="1181" t="s">
        <v>165</v>
      </c>
      <c r="GP37" s="1181" t="s">
        <v>165</v>
      </c>
      <c r="GQ37" s="1181" t="s">
        <v>165</v>
      </c>
      <c r="GR37" s="1181" t="s">
        <v>165</v>
      </c>
      <c r="GS37" s="1181" t="s">
        <v>165</v>
      </c>
      <c r="GT37" s="1181" t="s">
        <v>165</v>
      </c>
      <c r="GU37" s="1181" t="s">
        <v>165</v>
      </c>
      <c r="GV37" s="1181" t="s">
        <v>165</v>
      </c>
      <c r="GW37" s="1181" t="s">
        <v>165</v>
      </c>
      <c r="GX37" s="1181" t="s">
        <v>2009</v>
      </c>
      <c r="GY37" s="1181" t="s">
        <v>2009</v>
      </c>
      <c r="GZ37" s="1181" t="s">
        <v>2009</v>
      </c>
      <c r="HA37" s="1181" t="s">
        <v>2009</v>
      </c>
      <c r="HB37" s="1181" t="s">
        <v>2009</v>
      </c>
      <c r="HC37" s="1181" t="s">
        <v>2009</v>
      </c>
      <c r="HD37" s="1181" t="s">
        <v>2009</v>
      </c>
      <c r="HE37" s="1181" t="s">
        <v>2009</v>
      </c>
      <c r="HF37" s="1181" t="s">
        <v>2009</v>
      </c>
      <c r="HG37" s="1181" t="s">
        <v>2009</v>
      </c>
      <c r="HH37" s="1181" t="s">
        <v>2009</v>
      </c>
      <c r="HI37" s="1181" t="s">
        <v>2009</v>
      </c>
      <c r="HJ37" s="1181" t="s">
        <v>2009</v>
      </c>
      <c r="HK37" s="1181" t="s">
        <v>2009</v>
      </c>
      <c r="HL37" s="1181" t="s">
        <v>2009</v>
      </c>
      <c r="HM37" s="1181" t="s">
        <v>2009</v>
      </c>
      <c r="HN37" s="1181" t="s">
        <v>2009</v>
      </c>
      <c r="HO37" s="1181" t="s">
        <v>2009</v>
      </c>
      <c r="HP37" s="1181" t="s">
        <v>2009</v>
      </c>
      <c r="HQ37" s="1181" t="s">
        <v>2009</v>
      </c>
      <c r="HR37" s="1181" t="s">
        <v>2009</v>
      </c>
      <c r="HS37" s="1181" t="s">
        <v>2009</v>
      </c>
      <c r="HT37" s="1181" t="s">
        <v>2009</v>
      </c>
      <c r="HU37" s="1181" t="s">
        <v>2009</v>
      </c>
      <c r="HV37" s="1181" t="s">
        <v>2009</v>
      </c>
      <c r="HW37" s="1181" t="s">
        <v>2009</v>
      </c>
      <c r="HX37" s="1181" t="s">
        <v>2009</v>
      </c>
      <c r="HY37" s="1181" t="s">
        <v>2009</v>
      </c>
      <c r="HZ37" s="1181" t="s">
        <v>2009</v>
      </c>
      <c r="IA37" s="1181" t="s">
        <v>2009</v>
      </c>
      <c r="IB37" s="1181" t="s">
        <v>2009</v>
      </c>
      <c r="IC37" s="1181" t="s">
        <v>2009</v>
      </c>
      <c r="ID37" s="1181" t="s">
        <v>2009</v>
      </c>
      <c r="IE37" s="1181" t="s">
        <v>2009</v>
      </c>
      <c r="IF37" s="1181" t="s">
        <v>2009</v>
      </c>
      <c r="IG37" s="1181" t="s">
        <v>2009</v>
      </c>
      <c r="IH37" s="1181" t="s">
        <v>2009</v>
      </c>
      <c r="II37" s="1181" t="s">
        <v>2009</v>
      </c>
      <c r="IJ37" s="1181" t="s">
        <v>2009</v>
      </c>
      <c r="IK37" s="1181" t="s">
        <v>2009</v>
      </c>
      <c r="IL37" s="1181" t="s">
        <v>2009</v>
      </c>
      <c r="IM37" s="1181" t="s">
        <v>2009</v>
      </c>
      <c r="IN37" s="1181" t="s">
        <v>2009</v>
      </c>
      <c r="IO37" s="1181" t="s">
        <v>2009</v>
      </c>
      <c r="IP37" s="1181" t="s">
        <v>2009</v>
      </c>
      <c r="IQ37" s="1181" t="s">
        <v>2009</v>
      </c>
      <c r="IR37" s="1181" t="s">
        <v>2009</v>
      </c>
      <c r="IS37" s="1181" t="s">
        <v>2009</v>
      </c>
      <c r="IT37" s="1181" t="s">
        <v>2009</v>
      </c>
      <c r="IU37" s="1181" t="s">
        <v>2009</v>
      </c>
      <c r="IV37" s="1181" t="s">
        <v>2009</v>
      </c>
      <c r="IW37" s="1181" t="s">
        <v>2009</v>
      </c>
      <c r="IX37" s="1181" t="s">
        <v>2009</v>
      </c>
      <c r="IY37" s="1181" t="s">
        <v>2009</v>
      </c>
      <c r="IZ37" s="1181" t="s">
        <v>2009</v>
      </c>
      <c r="JA37" s="1181" t="s">
        <v>2009</v>
      </c>
      <c r="JB37" s="1181" t="s">
        <v>2009</v>
      </c>
      <c r="JC37" s="1181" t="s">
        <v>2009</v>
      </c>
      <c r="JD37" s="1181" t="s">
        <v>2009</v>
      </c>
      <c r="JE37" s="1181" t="s">
        <v>2009</v>
      </c>
      <c r="JF37" s="1181" t="s">
        <v>2009</v>
      </c>
      <c r="JG37" s="1181" t="s">
        <v>2009</v>
      </c>
      <c r="JH37" s="1181" t="s">
        <v>2009</v>
      </c>
      <c r="JI37" s="1181" t="s">
        <v>2009</v>
      </c>
      <c r="JJ37" s="1181" t="s">
        <v>2009</v>
      </c>
      <c r="JK37" s="1181" t="s">
        <v>2009</v>
      </c>
      <c r="JL37" s="1181" t="s">
        <v>2009</v>
      </c>
      <c r="JM37" s="1181" t="s">
        <v>2009</v>
      </c>
      <c r="JN37" s="1181" t="s">
        <v>2009</v>
      </c>
      <c r="JO37" s="1181" t="s">
        <v>2009</v>
      </c>
      <c r="JP37" s="1181" t="s">
        <v>2009</v>
      </c>
      <c r="JQ37" s="1181" t="s">
        <v>2009</v>
      </c>
      <c r="JR37" s="1181" t="s">
        <v>2009</v>
      </c>
      <c r="JS37" s="1181" t="s">
        <v>2009</v>
      </c>
      <c r="JT37" s="1181" t="s">
        <v>2009</v>
      </c>
      <c r="JU37" s="1181" t="s">
        <v>2009</v>
      </c>
      <c r="JV37" s="1181" t="s">
        <v>2009</v>
      </c>
      <c r="JW37" s="1181" t="s">
        <v>2009</v>
      </c>
      <c r="JX37" s="1181" t="s">
        <v>2009</v>
      </c>
      <c r="JY37" s="1181" t="s">
        <v>2009</v>
      </c>
      <c r="JZ37" s="1181" t="s">
        <v>2009</v>
      </c>
      <c r="KA37" s="1181" t="s">
        <v>2009</v>
      </c>
      <c r="KB37" s="1181" t="s">
        <v>2009</v>
      </c>
      <c r="KC37" s="1181" t="s">
        <v>2009</v>
      </c>
      <c r="KD37" s="1181" t="s">
        <v>2009</v>
      </c>
      <c r="KE37" s="1181" t="s">
        <v>2009</v>
      </c>
      <c r="KG37" s="1181" t="s">
        <v>165</v>
      </c>
      <c r="KH37" s="1181" t="s">
        <v>165</v>
      </c>
      <c r="KI37" s="1181" t="s">
        <v>165</v>
      </c>
      <c r="KJ37" s="1181" t="s">
        <v>165</v>
      </c>
      <c r="KK37" s="1181" t="s">
        <v>165</v>
      </c>
      <c r="KL37" s="1181" t="s">
        <v>165</v>
      </c>
      <c r="KM37" s="1181" t="s">
        <v>165</v>
      </c>
      <c r="KN37" s="1181" t="s">
        <v>165</v>
      </c>
      <c r="KO37" s="1181" t="s">
        <v>165</v>
      </c>
      <c r="KP37" s="1181" t="s">
        <v>165</v>
      </c>
      <c r="KQ37" s="1181" t="s">
        <v>165</v>
      </c>
      <c r="KR37" s="1181" t="s">
        <v>165</v>
      </c>
      <c r="KS37" s="1181" t="s">
        <v>165</v>
      </c>
      <c r="KT37" s="1181" t="s">
        <v>165</v>
      </c>
      <c r="KU37" s="1181" t="s">
        <v>165</v>
      </c>
      <c r="KV37" s="1181" t="s">
        <v>165</v>
      </c>
      <c r="KW37" s="1181" t="s">
        <v>165</v>
      </c>
      <c r="KX37" s="1181" t="s">
        <v>165</v>
      </c>
    </row>
    <row r="38" spans="1:310" outlineLevel="1">
      <c r="A38" s="1042" t="s">
        <v>360</v>
      </c>
      <c r="B38" s="1050">
        <v>751</v>
      </c>
      <c r="C38" s="1161" t="s">
        <v>485</v>
      </c>
      <c r="D38" s="1183">
        <v>48</v>
      </c>
      <c r="E38" s="1183">
        <v>48</v>
      </c>
      <c r="F38" s="1183">
        <v>48</v>
      </c>
      <c r="G38" s="1183">
        <v>48</v>
      </c>
      <c r="H38" s="1183">
        <v>48</v>
      </c>
      <c r="I38" s="1183">
        <v>48</v>
      </c>
      <c r="J38" s="1183">
        <v>48</v>
      </c>
      <c r="K38" s="1183">
        <v>48</v>
      </c>
      <c r="L38" s="1183">
        <v>48</v>
      </c>
      <c r="M38" s="1183">
        <v>48</v>
      </c>
      <c r="N38" s="1183">
        <v>48</v>
      </c>
      <c r="O38" s="1183">
        <v>48</v>
      </c>
      <c r="P38" s="1183">
        <v>48</v>
      </c>
      <c r="Q38" s="1183">
        <v>48</v>
      </c>
      <c r="R38" s="1183">
        <v>48</v>
      </c>
      <c r="S38" s="1183">
        <v>48</v>
      </c>
      <c r="T38" s="1183">
        <v>48</v>
      </c>
      <c r="U38" s="1183">
        <v>48</v>
      </c>
      <c r="V38" s="1183">
        <v>48</v>
      </c>
      <c r="W38" s="1183">
        <v>48</v>
      </c>
      <c r="X38" s="1183">
        <v>48</v>
      </c>
      <c r="Y38" s="1183">
        <v>48</v>
      </c>
      <c r="Z38" s="1183">
        <v>48</v>
      </c>
      <c r="AA38" s="1183">
        <v>48</v>
      </c>
      <c r="AB38" s="1183">
        <v>48</v>
      </c>
      <c r="AC38" s="1183">
        <v>48</v>
      </c>
      <c r="AD38" s="1183">
        <v>48</v>
      </c>
      <c r="AE38" s="1183">
        <v>48</v>
      </c>
      <c r="AF38" s="1183">
        <v>48</v>
      </c>
      <c r="AG38" s="1183">
        <v>48</v>
      </c>
      <c r="AH38" s="1183">
        <v>48</v>
      </c>
      <c r="AI38" s="1183">
        <v>48</v>
      </c>
      <c r="AJ38" s="1183">
        <v>48</v>
      </c>
      <c r="AK38" s="1183">
        <v>48</v>
      </c>
      <c r="AL38" s="1183">
        <v>48</v>
      </c>
      <c r="AM38" s="1183">
        <v>48</v>
      </c>
      <c r="AN38" s="1183">
        <v>48</v>
      </c>
      <c r="AO38" s="1183">
        <v>48</v>
      </c>
      <c r="AP38" s="1183">
        <v>48</v>
      </c>
      <c r="AQ38" s="1183">
        <v>48</v>
      </c>
      <c r="AR38" s="1183">
        <v>48</v>
      </c>
      <c r="AS38" s="1183">
        <v>48</v>
      </c>
      <c r="AT38" s="1183">
        <v>48</v>
      </c>
      <c r="AU38" s="1183">
        <v>48</v>
      </c>
      <c r="AV38" s="1183">
        <v>48</v>
      </c>
      <c r="AW38" s="1183">
        <v>48</v>
      </c>
      <c r="AX38" s="1183">
        <v>48</v>
      </c>
      <c r="AY38" s="1183">
        <v>48</v>
      </c>
      <c r="AZ38" s="1183">
        <v>48</v>
      </c>
      <c r="BA38" s="1183">
        <v>48</v>
      </c>
      <c r="BB38" s="1183">
        <v>48</v>
      </c>
      <c r="BC38" s="1183">
        <v>48</v>
      </c>
      <c r="BD38" s="1183">
        <v>48</v>
      </c>
      <c r="BE38" s="1183">
        <v>48</v>
      </c>
      <c r="BF38" s="1183">
        <v>48</v>
      </c>
      <c r="BG38" s="1183">
        <v>48</v>
      </c>
      <c r="BH38" s="1183">
        <v>48</v>
      </c>
      <c r="BI38" s="1183">
        <v>48</v>
      </c>
      <c r="BJ38" s="1183">
        <v>48</v>
      </c>
      <c r="BK38" s="1183">
        <v>48</v>
      </c>
      <c r="BL38" s="1183">
        <v>48</v>
      </c>
      <c r="BM38" s="1183">
        <v>48</v>
      </c>
      <c r="BN38" s="1183">
        <v>48</v>
      </c>
      <c r="BO38" s="1183">
        <v>48</v>
      </c>
      <c r="BP38" s="1183">
        <v>48</v>
      </c>
      <c r="BQ38" s="1183">
        <v>48</v>
      </c>
      <c r="BR38" s="1183">
        <v>48</v>
      </c>
      <c r="BS38" s="1183">
        <v>48</v>
      </c>
      <c r="BT38" s="1183">
        <v>48</v>
      </c>
      <c r="BU38" s="1183">
        <v>48</v>
      </c>
      <c r="BV38" s="1183">
        <v>48</v>
      </c>
      <c r="BW38" s="1183">
        <v>48</v>
      </c>
      <c r="BX38" s="1183">
        <v>48</v>
      </c>
      <c r="BY38" s="1183">
        <v>48</v>
      </c>
      <c r="BZ38" s="1183">
        <v>48</v>
      </c>
      <c r="CA38" s="1183">
        <v>48</v>
      </c>
      <c r="CB38" s="1183">
        <v>48</v>
      </c>
      <c r="CC38" s="1183">
        <v>48</v>
      </c>
      <c r="CD38" s="1183">
        <v>48</v>
      </c>
      <c r="CE38" s="1183">
        <v>48</v>
      </c>
      <c r="CF38" s="1183">
        <v>48</v>
      </c>
      <c r="CG38" s="1183">
        <v>48</v>
      </c>
      <c r="CH38" s="1183">
        <v>48</v>
      </c>
      <c r="CI38" s="1183">
        <v>48</v>
      </c>
      <c r="CJ38" s="1183">
        <v>48</v>
      </c>
      <c r="CK38" s="1183">
        <v>48</v>
      </c>
      <c r="CL38" s="1183">
        <v>48</v>
      </c>
      <c r="CM38" s="1183">
        <v>48</v>
      </c>
      <c r="CN38" s="1183">
        <v>48</v>
      </c>
      <c r="CO38" s="1183">
        <v>48</v>
      </c>
      <c r="CP38" s="1183">
        <v>48</v>
      </c>
      <c r="CQ38" s="1183">
        <v>48</v>
      </c>
      <c r="CR38" s="1183">
        <v>48</v>
      </c>
      <c r="CS38" s="1183">
        <v>48</v>
      </c>
      <c r="CT38" s="1183">
        <v>48</v>
      </c>
      <c r="CU38" s="1183">
        <v>48</v>
      </c>
      <c r="CV38" s="1183">
        <v>48</v>
      </c>
      <c r="CW38" s="1183">
        <v>48</v>
      </c>
      <c r="CX38" s="1183">
        <v>48</v>
      </c>
      <c r="CY38" s="1183">
        <v>48</v>
      </c>
      <c r="CZ38" s="1183">
        <v>48</v>
      </c>
      <c r="DA38" s="1183">
        <v>48</v>
      </c>
      <c r="DB38" s="1183">
        <v>48</v>
      </c>
      <c r="DC38" s="1183">
        <v>48</v>
      </c>
      <c r="DD38" s="1183">
        <v>48</v>
      </c>
      <c r="DE38" s="1183">
        <v>48</v>
      </c>
      <c r="DF38" s="1183">
        <v>48</v>
      </c>
      <c r="DG38" s="1183">
        <v>48</v>
      </c>
      <c r="DH38" s="1183">
        <v>48</v>
      </c>
      <c r="DI38" s="1183">
        <v>48</v>
      </c>
      <c r="DJ38" s="1183">
        <v>48</v>
      </c>
      <c r="DK38" s="1183">
        <v>48</v>
      </c>
      <c r="DL38" s="1183">
        <v>48</v>
      </c>
      <c r="DM38" s="1183">
        <v>48</v>
      </c>
      <c r="DN38" s="1183">
        <v>48</v>
      </c>
      <c r="DO38" s="1183">
        <v>48</v>
      </c>
      <c r="DP38" s="1183">
        <v>48</v>
      </c>
      <c r="DQ38" s="1183">
        <v>48</v>
      </c>
      <c r="DR38" s="1183">
        <v>48</v>
      </c>
      <c r="DS38" s="1183">
        <v>48</v>
      </c>
      <c r="DT38" s="1183">
        <v>48</v>
      </c>
      <c r="DU38" s="1183">
        <v>48</v>
      </c>
      <c r="DV38" s="1183">
        <v>48</v>
      </c>
      <c r="DW38" s="1183">
        <v>48</v>
      </c>
      <c r="DX38" s="1183">
        <v>48</v>
      </c>
      <c r="DY38" s="1183">
        <v>48</v>
      </c>
      <c r="DZ38" s="1183">
        <v>48</v>
      </c>
      <c r="EA38" s="1183">
        <v>48</v>
      </c>
      <c r="EB38" s="1183">
        <v>48</v>
      </c>
      <c r="EC38" s="1183">
        <v>48</v>
      </c>
      <c r="ED38" s="1183">
        <v>48</v>
      </c>
      <c r="EE38" s="1183">
        <v>48</v>
      </c>
      <c r="EF38" s="1183">
        <v>48</v>
      </c>
      <c r="EG38" s="1183">
        <v>48</v>
      </c>
      <c r="EH38" s="1183">
        <v>48</v>
      </c>
      <c r="EI38" s="1183">
        <v>48</v>
      </c>
      <c r="EJ38" s="1183">
        <v>48</v>
      </c>
      <c r="EK38" s="1183">
        <v>48</v>
      </c>
      <c r="EL38" s="1183">
        <v>48</v>
      </c>
      <c r="EM38" s="1183">
        <v>48</v>
      </c>
      <c r="EN38" s="1183">
        <v>48</v>
      </c>
      <c r="EO38" s="1183">
        <v>48</v>
      </c>
      <c r="EP38" s="1183">
        <v>48</v>
      </c>
      <c r="EQ38" s="1183">
        <v>48</v>
      </c>
      <c r="ER38" s="1183">
        <v>48</v>
      </c>
      <c r="ES38" s="1183">
        <v>48</v>
      </c>
      <c r="ET38" s="1183">
        <v>48</v>
      </c>
      <c r="EU38" s="1183">
        <v>48</v>
      </c>
      <c r="EV38" s="1183">
        <v>48</v>
      </c>
      <c r="EW38" s="1183">
        <v>48</v>
      </c>
      <c r="EX38" s="1183">
        <v>48</v>
      </c>
      <c r="EY38" s="1183">
        <v>48</v>
      </c>
      <c r="EZ38" s="1183">
        <v>48</v>
      </c>
      <c r="FA38" s="1183">
        <v>48</v>
      </c>
      <c r="FB38" s="1183">
        <v>48</v>
      </c>
      <c r="FC38" s="1183">
        <v>48</v>
      </c>
      <c r="FD38" s="1183">
        <v>48</v>
      </c>
      <c r="FE38" s="1183">
        <v>48</v>
      </c>
      <c r="FF38" s="1183">
        <v>48</v>
      </c>
      <c r="FG38" s="1183">
        <v>48</v>
      </c>
      <c r="FH38" s="1183">
        <v>48</v>
      </c>
      <c r="FI38" s="1183">
        <v>48</v>
      </c>
      <c r="FJ38" s="1183">
        <v>48</v>
      </c>
      <c r="FK38" s="1183">
        <v>48</v>
      </c>
      <c r="FL38" s="1183">
        <v>48</v>
      </c>
      <c r="FM38" s="1183">
        <v>48</v>
      </c>
      <c r="FN38" s="1183">
        <v>48</v>
      </c>
      <c r="FO38" s="1183">
        <v>48</v>
      </c>
      <c r="FP38" s="1183">
        <v>48</v>
      </c>
      <c r="FQ38" s="1183">
        <v>48</v>
      </c>
      <c r="FR38" s="1183">
        <v>48</v>
      </c>
      <c r="FS38" s="1183">
        <v>48</v>
      </c>
      <c r="FT38" s="1183">
        <v>48</v>
      </c>
      <c r="FU38" s="1183">
        <v>48</v>
      </c>
      <c r="FV38" s="1183">
        <v>48</v>
      </c>
      <c r="FW38" s="1183">
        <v>48</v>
      </c>
      <c r="FX38" s="1183">
        <v>48</v>
      </c>
      <c r="FY38" s="1183">
        <v>48</v>
      </c>
      <c r="FZ38" s="1183">
        <v>48</v>
      </c>
      <c r="GA38" s="1183">
        <v>48</v>
      </c>
      <c r="GB38" s="1183">
        <v>48</v>
      </c>
      <c r="GC38" s="1183">
        <v>48</v>
      </c>
      <c r="GD38" s="1183">
        <v>48</v>
      </c>
      <c r="GE38" s="1183">
        <v>48</v>
      </c>
      <c r="GF38" s="1183">
        <v>48</v>
      </c>
      <c r="GG38" s="1183">
        <v>48</v>
      </c>
      <c r="GH38" s="1183">
        <v>48</v>
      </c>
      <c r="GI38" s="1183">
        <v>48</v>
      </c>
      <c r="GJ38" s="1183">
        <v>48</v>
      </c>
      <c r="GK38" s="1183">
        <v>48</v>
      </c>
      <c r="GL38" s="1183">
        <v>48</v>
      </c>
      <c r="GM38" s="1183">
        <v>48</v>
      </c>
      <c r="GN38" s="1183">
        <v>48</v>
      </c>
      <c r="GO38" s="1183">
        <v>48</v>
      </c>
      <c r="GP38" s="1183">
        <v>48</v>
      </c>
      <c r="GQ38" s="1183">
        <v>48</v>
      </c>
      <c r="GR38" s="1183">
        <v>48</v>
      </c>
      <c r="GS38" s="1183">
        <v>48</v>
      </c>
      <c r="GT38" s="1183">
        <v>48</v>
      </c>
      <c r="GU38" s="1183">
        <v>48</v>
      </c>
      <c r="GV38" s="1183">
        <v>48</v>
      </c>
      <c r="GW38" s="1183">
        <v>48</v>
      </c>
      <c r="GX38" s="1183">
        <v>48</v>
      </c>
      <c r="GY38" s="1183">
        <v>48</v>
      </c>
      <c r="GZ38" s="1183">
        <v>48</v>
      </c>
      <c r="HA38" s="1183">
        <v>48</v>
      </c>
      <c r="HB38" s="1183">
        <v>48</v>
      </c>
      <c r="HC38" s="1183">
        <v>48</v>
      </c>
      <c r="HD38" s="1183">
        <v>48</v>
      </c>
      <c r="HE38" s="1183">
        <v>48</v>
      </c>
      <c r="HF38" s="1183">
        <v>48</v>
      </c>
      <c r="HG38" s="1183">
        <v>48</v>
      </c>
      <c r="HH38" s="1183">
        <v>48</v>
      </c>
      <c r="HI38" s="1183">
        <v>48</v>
      </c>
      <c r="HJ38" s="1183">
        <v>48</v>
      </c>
      <c r="HK38" s="1183">
        <v>48</v>
      </c>
      <c r="HL38" s="1183">
        <v>48</v>
      </c>
      <c r="HM38" s="1183">
        <v>48</v>
      </c>
      <c r="HN38" s="1183">
        <v>48</v>
      </c>
      <c r="HO38" s="1183">
        <v>48</v>
      </c>
      <c r="HP38" s="1183">
        <v>48</v>
      </c>
      <c r="HQ38" s="1183">
        <v>48</v>
      </c>
      <c r="HR38" s="1183">
        <v>48</v>
      </c>
      <c r="HS38" s="1183">
        <v>48</v>
      </c>
      <c r="HT38" s="1183">
        <v>48</v>
      </c>
      <c r="HU38" s="1183">
        <v>48</v>
      </c>
      <c r="HV38" s="1183">
        <v>48</v>
      </c>
      <c r="HW38" s="1183">
        <v>48</v>
      </c>
      <c r="HX38" s="1183">
        <v>48</v>
      </c>
      <c r="HY38" s="1183">
        <v>48</v>
      </c>
      <c r="HZ38" s="1183">
        <v>48</v>
      </c>
      <c r="IA38" s="1183">
        <v>48</v>
      </c>
      <c r="IB38" s="1183">
        <v>48</v>
      </c>
      <c r="IC38" s="1183">
        <v>48</v>
      </c>
      <c r="ID38" s="1183">
        <v>48</v>
      </c>
      <c r="IE38" s="1183">
        <v>48</v>
      </c>
      <c r="IF38" s="1183">
        <v>48</v>
      </c>
      <c r="IG38" s="1183">
        <v>48</v>
      </c>
      <c r="IH38" s="1183">
        <v>48</v>
      </c>
      <c r="II38" s="1183">
        <v>48</v>
      </c>
      <c r="IJ38" s="1183">
        <v>48</v>
      </c>
      <c r="IK38" s="1183">
        <v>48</v>
      </c>
      <c r="IL38" s="1183">
        <v>48</v>
      </c>
      <c r="IM38" s="1183">
        <v>48</v>
      </c>
      <c r="IN38" s="1183">
        <v>48</v>
      </c>
      <c r="IO38" s="1183">
        <v>48</v>
      </c>
      <c r="IP38" s="1183">
        <v>48</v>
      </c>
      <c r="IQ38" s="1183">
        <v>48</v>
      </c>
      <c r="IR38" s="1183">
        <v>48</v>
      </c>
      <c r="IS38" s="1183">
        <v>48</v>
      </c>
      <c r="IT38" s="1183">
        <v>48</v>
      </c>
      <c r="IU38" s="1183">
        <v>48</v>
      </c>
      <c r="IV38" s="1183">
        <v>48</v>
      </c>
      <c r="IW38" s="1183">
        <v>48</v>
      </c>
      <c r="IX38" s="1183">
        <v>48</v>
      </c>
      <c r="IY38" s="1183">
        <v>48</v>
      </c>
      <c r="IZ38" s="1183">
        <v>48</v>
      </c>
      <c r="JA38" s="1183">
        <v>48</v>
      </c>
      <c r="JB38" s="1183">
        <v>48</v>
      </c>
      <c r="JC38" s="1183">
        <v>48</v>
      </c>
      <c r="JD38" s="1183">
        <v>48</v>
      </c>
      <c r="JE38" s="1183">
        <v>48</v>
      </c>
      <c r="JF38" s="1183">
        <v>48</v>
      </c>
      <c r="JG38" s="1183">
        <v>48</v>
      </c>
      <c r="JH38" s="1183">
        <v>48</v>
      </c>
      <c r="JI38" s="1183">
        <v>48</v>
      </c>
      <c r="JJ38" s="1183">
        <v>48</v>
      </c>
      <c r="JK38" s="1183">
        <v>48</v>
      </c>
      <c r="JL38" s="1183">
        <v>48</v>
      </c>
      <c r="JM38" s="1183">
        <v>48</v>
      </c>
      <c r="JN38" s="1183">
        <v>48</v>
      </c>
      <c r="JO38" s="1183">
        <v>48</v>
      </c>
      <c r="JP38" s="1183">
        <v>48</v>
      </c>
      <c r="JQ38" s="1183">
        <v>48</v>
      </c>
      <c r="JR38" s="1183">
        <v>48</v>
      </c>
      <c r="JS38" s="1183">
        <v>48</v>
      </c>
      <c r="JT38" s="1183">
        <v>48</v>
      </c>
      <c r="JU38" s="1183">
        <v>48</v>
      </c>
      <c r="JV38" s="1183">
        <v>48</v>
      </c>
      <c r="JW38" s="1183">
        <v>48</v>
      </c>
      <c r="JX38" s="1183">
        <v>48</v>
      </c>
      <c r="JY38" s="1183">
        <v>48</v>
      </c>
      <c r="JZ38" s="1183">
        <v>48</v>
      </c>
      <c r="KA38" s="1183">
        <v>48</v>
      </c>
      <c r="KB38" s="1183">
        <v>48</v>
      </c>
      <c r="KC38" s="1183">
        <v>48</v>
      </c>
      <c r="KD38" s="1183">
        <v>48</v>
      </c>
      <c r="KE38" s="1183">
        <v>48</v>
      </c>
      <c r="KG38" s="1183">
        <v>48</v>
      </c>
      <c r="KH38" s="1183">
        <v>48</v>
      </c>
      <c r="KI38" s="1183">
        <v>48</v>
      </c>
      <c r="KJ38" s="1183">
        <v>48</v>
      </c>
      <c r="KK38" s="1183">
        <v>48</v>
      </c>
      <c r="KL38" s="1183">
        <v>48</v>
      </c>
      <c r="KM38" s="1183">
        <v>48</v>
      </c>
      <c r="KN38" s="1183">
        <v>48</v>
      </c>
      <c r="KO38" s="1183">
        <v>48</v>
      </c>
      <c r="KP38" s="1183">
        <v>48</v>
      </c>
      <c r="KQ38" s="1183">
        <v>48</v>
      </c>
      <c r="KR38" s="1183" t="e">
        <v>#NAME?</v>
      </c>
      <c r="KS38" s="1183">
        <v>41</v>
      </c>
      <c r="KT38" s="1183">
        <v>41</v>
      </c>
      <c r="KU38" s="1183">
        <v>41</v>
      </c>
      <c r="KV38" s="1183">
        <v>41</v>
      </c>
      <c r="KW38" s="1183">
        <v>41</v>
      </c>
      <c r="KX38" s="1183">
        <v>41</v>
      </c>
    </row>
    <row r="39" spans="1:310" outlineLevel="1">
      <c r="A39" s="1042" t="s">
        <v>361</v>
      </c>
      <c r="B39" s="1050">
        <v>756</v>
      </c>
      <c r="C39" s="1161" t="s">
        <v>166</v>
      </c>
      <c r="D39" s="1181">
        <v>2</v>
      </c>
      <c r="E39" s="1181">
        <v>2</v>
      </c>
      <c r="F39" s="1181">
        <v>2</v>
      </c>
      <c r="G39" s="1181">
        <v>2</v>
      </c>
      <c r="H39" s="1181">
        <v>2</v>
      </c>
      <c r="I39" s="1181">
        <v>2</v>
      </c>
      <c r="J39" s="1181">
        <v>2</v>
      </c>
      <c r="K39" s="1181">
        <v>2</v>
      </c>
      <c r="L39" s="1181">
        <v>2</v>
      </c>
      <c r="M39" s="1181">
        <v>2</v>
      </c>
      <c r="N39" s="1181">
        <v>2</v>
      </c>
      <c r="O39" s="1181">
        <v>2</v>
      </c>
      <c r="P39" s="1181">
        <v>2</v>
      </c>
      <c r="Q39" s="1181">
        <v>2</v>
      </c>
      <c r="R39" s="1181">
        <v>2</v>
      </c>
      <c r="S39" s="1181">
        <v>2</v>
      </c>
      <c r="T39" s="1181">
        <v>2</v>
      </c>
      <c r="U39" s="1181">
        <v>2</v>
      </c>
      <c r="V39" s="1181">
        <v>2</v>
      </c>
      <c r="W39" s="1181">
        <v>2</v>
      </c>
      <c r="X39" s="1181">
        <v>2</v>
      </c>
      <c r="Y39" s="1181">
        <v>2</v>
      </c>
      <c r="Z39" s="1181">
        <v>2</v>
      </c>
      <c r="AA39" s="1181">
        <v>2</v>
      </c>
      <c r="AB39" s="1181">
        <v>2</v>
      </c>
      <c r="AC39" s="1181">
        <v>2</v>
      </c>
      <c r="AD39" s="1181">
        <v>2</v>
      </c>
      <c r="AE39" s="1181">
        <v>2</v>
      </c>
      <c r="AF39" s="1181">
        <v>2</v>
      </c>
      <c r="AG39" s="1181">
        <v>2</v>
      </c>
      <c r="AH39" s="1181">
        <v>2</v>
      </c>
      <c r="AI39" s="1181">
        <v>2</v>
      </c>
      <c r="AJ39" s="1181">
        <v>2</v>
      </c>
      <c r="AK39" s="1181">
        <v>2</v>
      </c>
      <c r="AL39" s="1181">
        <v>2</v>
      </c>
      <c r="AM39" s="1181">
        <v>2</v>
      </c>
      <c r="AN39" s="1181">
        <v>2</v>
      </c>
      <c r="AO39" s="1181">
        <v>2</v>
      </c>
      <c r="AP39" s="1181">
        <v>2</v>
      </c>
      <c r="AQ39" s="1181">
        <v>2</v>
      </c>
      <c r="AR39" s="1181">
        <v>2</v>
      </c>
      <c r="AS39" s="1181">
        <v>2</v>
      </c>
      <c r="AT39" s="1181">
        <v>2</v>
      </c>
      <c r="AU39" s="1181">
        <v>2</v>
      </c>
      <c r="AV39" s="1181">
        <v>2</v>
      </c>
      <c r="AW39" s="1181">
        <v>2</v>
      </c>
      <c r="AX39" s="1181">
        <v>2</v>
      </c>
      <c r="AY39" s="1181">
        <v>2</v>
      </c>
      <c r="AZ39" s="1181">
        <v>2</v>
      </c>
      <c r="BA39" s="1181">
        <v>2</v>
      </c>
      <c r="BB39" s="1181">
        <v>2</v>
      </c>
      <c r="BC39" s="1181">
        <v>2</v>
      </c>
      <c r="BD39" s="1181">
        <v>2</v>
      </c>
      <c r="BE39" s="1181">
        <v>2</v>
      </c>
      <c r="BF39" s="1181">
        <v>2</v>
      </c>
      <c r="BG39" s="1181">
        <v>2</v>
      </c>
      <c r="BH39" s="1181">
        <v>2</v>
      </c>
      <c r="BI39" s="1181">
        <v>2</v>
      </c>
      <c r="BJ39" s="1181">
        <v>2</v>
      </c>
      <c r="BK39" s="1181">
        <v>2</v>
      </c>
      <c r="BL39" s="1181">
        <v>2</v>
      </c>
      <c r="BM39" s="1181">
        <v>2</v>
      </c>
      <c r="BN39" s="1181">
        <v>2</v>
      </c>
      <c r="BO39" s="1181">
        <v>2</v>
      </c>
      <c r="BP39" s="1181">
        <v>2</v>
      </c>
      <c r="BQ39" s="1181">
        <v>2</v>
      </c>
      <c r="BR39" s="1181">
        <v>2</v>
      </c>
      <c r="BS39" s="1181">
        <v>2</v>
      </c>
      <c r="BT39" s="1181">
        <v>2</v>
      </c>
      <c r="BU39" s="1181">
        <v>2</v>
      </c>
      <c r="BV39" s="1181">
        <v>2</v>
      </c>
      <c r="BW39" s="1181">
        <v>2</v>
      </c>
      <c r="BX39" s="1181">
        <v>2</v>
      </c>
      <c r="BY39" s="1181">
        <v>2</v>
      </c>
      <c r="BZ39" s="1181">
        <v>2</v>
      </c>
      <c r="CA39" s="1181">
        <v>2</v>
      </c>
      <c r="CB39" s="1181">
        <v>2</v>
      </c>
      <c r="CC39" s="1181">
        <v>2</v>
      </c>
      <c r="CD39" s="1181">
        <v>2</v>
      </c>
      <c r="CE39" s="1181">
        <v>2</v>
      </c>
      <c r="CF39" s="1181">
        <v>2</v>
      </c>
      <c r="CG39" s="1181">
        <v>2</v>
      </c>
      <c r="CH39" s="1181">
        <v>2</v>
      </c>
      <c r="CI39" s="1181">
        <v>2</v>
      </c>
      <c r="CJ39" s="1181">
        <v>2</v>
      </c>
      <c r="CK39" s="1181">
        <v>2</v>
      </c>
      <c r="CL39" s="1181">
        <v>2</v>
      </c>
      <c r="CM39" s="1181">
        <v>2</v>
      </c>
      <c r="CN39" s="1181">
        <v>2</v>
      </c>
      <c r="CO39" s="1181">
        <v>2</v>
      </c>
      <c r="CP39" s="1181">
        <v>2</v>
      </c>
      <c r="CQ39" s="1181">
        <v>2</v>
      </c>
      <c r="CR39" s="1181">
        <v>2</v>
      </c>
      <c r="CS39" s="1181">
        <v>2</v>
      </c>
      <c r="CT39" s="1181">
        <v>2</v>
      </c>
      <c r="CU39" s="1181">
        <v>2</v>
      </c>
      <c r="CV39" s="1181">
        <v>2</v>
      </c>
      <c r="CW39" s="1181">
        <v>2</v>
      </c>
      <c r="CX39" s="1181">
        <v>2</v>
      </c>
      <c r="CY39" s="1181">
        <v>2</v>
      </c>
      <c r="CZ39" s="1181">
        <v>2</v>
      </c>
      <c r="DA39" s="1181">
        <v>1</v>
      </c>
      <c r="DB39" s="1181">
        <v>1</v>
      </c>
      <c r="DC39" s="1181">
        <v>1</v>
      </c>
      <c r="DD39" s="1181">
        <v>1</v>
      </c>
      <c r="DE39" s="1181">
        <v>1</v>
      </c>
      <c r="DF39" s="1181">
        <v>1</v>
      </c>
      <c r="DG39" s="1181">
        <v>1</v>
      </c>
      <c r="DH39" s="1181">
        <v>1</v>
      </c>
      <c r="DI39" s="1181">
        <v>1</v>
      </c>
      <c r="DJ39" s="1181">
        <v>1</v>
      </c>
      <c r="DK39" s="1181">
        <v>1</v>
      </c>
      <c r="DL39" s="1181">
        <v>1</v>
      </c>
      <c r="DM39" s="1181">
        <v>1</v>
      </c>
      <c r="DN39" s="1181">
        <v>2</v>
      </c>
      <c r="DO39" s="1181">
        <v>2</v>
      </c>
      <c r="DP39" s="1181">
        <v>2</v>
      </c>
      <c r="DQ39" s="1181">
        <v>2</v>
      </c>
      <c r="DR39" s="1181">
        <v>2</v>
      </c>
      <c r="DS39" s="1181">
        <v>2</v>
      </c>
      <c r="DT39" s="1181">
        <v>2</v>
      </c>
      <c r="DU39" s="1181">
        <v>2</v>
      </c>
      <c r="DV39" s="1181">
        <v>2</v>
      </c>
      <c r="DW39" s="1181">
        <v>2</v>
      </c>
      <c r="DX39" s="1181">
        <v>2</v>
      </c>
      <c r="DY39" s="1181">
        <v>2</v>
      </c>
      <c r="DZ39" s="1181">
        <v>2</v>
      </c>
      <c r="EA39" s="1181">
        <v>2</v>
      </c>
      <c r="EB39" s="1181">
        <v>2</v>
      </c>
      <c r="EC39" s="1181">
        <v>2</v>
      </c>
      <c r="ED39" s="1181">
        <v>2</v>
      </c>
      <c r="EE39" s="1181">
        <v>2</v>
      </c>
      <c r="EF39" s="1181">
        <v>2</v>
      </c>
      <c r="EG39" s="1181">
        <v>2</v>
      </c>
      <c r="EH39" s="1181">
        <v>2</v>
      </c>
      <c r="EI39" s="1181">
        <v>2</v>
      </c>
      <c r="EJ39" s="1181">
        <v>2</v>
      </c>
      <c r="EK39" s="1181">
        <v>2</v>
      </c>
      <c r="EL39" s="1181">
        <v>2</v>
      </c>
      <c r="EM39" s="1181">
        <v>2</v>
      </c>
      <c r="EN39" s="1181">
        <v>2</v>
      </c>
      <c r="EO39" s="1181">
        <v>2</v>
      </c>
      <c r="EP39" s="1181">
        <v>2</v>
      </c>
      <c r="EQ39" s="1181">
        <v>2</v>
      </c>
      <c r="ER39" s="1181">
        <v>2</v>
      </c>
      <c r="ES39" s="1181">
        <v>2</v>
      </c>
      <c r="ET39" s="1181">
        <v>2</v>
      </c>
      <c r="EU39" s="1181">
        <v>2</v>
      </c>
      <c r="EV39" s="1181">
        <v>2</v>
      </c>
      <c r="EW39" s="1181">
        <v>2</v>
      </c>
      <c r="EX39" s="1181">
        <v>2</v>
      </c>
      <c r="EY39" s="1181">
        <v>2</v>
      </c>
      <c r="EZ39" s="1181">
        <v>2</v>
      </c>
      <c r="FA39" s="1181">
        <v>2</v>
      </c>
      <c r="FB39" s="1181">
        <v>2</v>
      </c>
      <c r="FC39" s="1181">
        <v>2</v>
      </c>
      <c r="FD39" s="1181">
        <v>2</v>
      </c>
      <c r="FE39" s="1181">
        <v>2</v>
      </c>
      <c r="FF39" s="1181">
        <v>2</v>
      </c>
      <c r="FG39" s="1181">
        <v>2</v>
      </c>
      <c r="FH39" s="1181">
        <v>2</v>
      </c>
      <c r="FI39" s="1181">
        <v>2</v>
      </c>
      <c r="FJ39" s="1181">
        <v>2</v>
      </c>
      <c r="FK39" s="1181">
        <v>2</v>
      </c>
      <c r="FL39" s="1181">
        <v>2</v>
      </c>
      <c r="FM39" s="1181">
        <v>2</v>
      </c>
      <c r="FN39" s="1181">
        <v>2</v>
      </c>
      <c r="FO39" s="1181">
        <v>2</v>
      </c>
      <c r="FP39" s="1181">
        <v>2</v>
      </c>
      <c r="FQ39" s="1181">
        <v>2</v>
      </c>
      <c r="FR39" s="1181">
        <v>2</v>
      </c>
      <c r="FS39" s="1181">
        <v>2</v>
      </c>
      <c r="FT39" s="1181">
        <v>2</v>
      </c>
      <c r="FU39" s="1181">
        <v>2</v>
      </c>
      <c r="FV39" s="1181">
        <v>2</v>
      </c>
      <c r="FW39" s="1181">
        <v>2</v>
      </c>
      <c r="FX39" s="1181">
        <v>2</v>
      </c>
      <c r="FY39" s="1181">
        <v>2</v>
      </c>
      <c r="FZ39" s="1181">
        <v>2</v>
      </c>
      <c r="GA39" s="1181">
        <v>2</v>
      </c>
      <c r="GB39" s="1181">
        <v>2</v>
      </c>
      <c r="GC39" s="1181">
        <v>2</v>
      </c>
      <c r="GD39" s="1181">
        <v>2</v>
      </c>
      <c r="GE39" s="1181">
        <v>2</v>
      </c>
      <c r="GF39" s="1181">
        <v>2</v>
      </c>
      <c r="GG39" s="1181">
        <v>2</v>
      </c>
      <c r="GH39" s="1181">
        <v>2</v>
      </c>
      <c r="GI39" s="1181">
        <v>2</v>
      </c>
      <c r="GJ39" s="1181">
        <v>2</v>
      </c>
      <c r="GK39" s="1181">
        <v>2</v>
      </c>
      <c r="GL39" s="1181">
        <v>2</v>
      </c>
      <c r="GM39" s="1181">
        <v>2</v>
      </c>
      <c r="GN39" s="1181">
        <v>2</v>
      </c>
      <c r="GO39" s="1181">
        <v>2</v>
      </c>
      <c r="GP39" s="1181">
        <v>2</v>
      </c>
      <c r="GQ39" s="1181">
        <v>2</v>
      </c>
      <c r="GR39" s="1181">
        <v>2</v>
      </c>
      <c r="GS39" s="1181">
        <v>2</v>
      </c>
      <c r="GT39" s="1181">
        <v>2</v>
      </c>
      <c r="GU39" s="1181">
        <v>2</v>
      </c>
      <c r="GV39" s="1181">
        <v>2</v>
      </c>
      <c r="GW39" s="1181">
        <v>2</v>
      </c>
      <c r="GX39" s="1181">
        <v>2</v>
      </c>
      <c r="GY39" s="1181">
        <v>2</v>
      </c>
      <c r="GZ39" s="1181">
        <v>2</v>
      </c>
      <c r="HA39" s="1181">
        <v>2</v>
      </c>
      <c r="HB39" s="1181">
        <v>2</v>
      </c>
      <c r="HC39" s="1181">
        <v>2</v>
      </c>
      <c r="HD39" s="1181">
        <v>2</v>
      </c>
      <c r="HE39" s="1181">
        <v>2</v>
      </c>
      <c r="HF39" s="1181">
        <v>2</v>
      </c>
      <c r="HG39" s="1181">
        <v>2</v>
      </c>
      <c r="HH39" s="1181">
        <v>2</v>
      </c>
      <c r="HI39" s="1181">
        <v>2</v>
      </c>
      <c r="HJ39" s="1181">
        <v>2</v>
      </c>
      <c r="HK39" s="1181">
        <v>2</v>
      </c>
      <c r="HL39" s="1181">
        <v>2</v>
      </c>
      <c r="HM39" s="1181">
        <v>2</v>
      </c>
      <c r="HN39" s="1181">
        <v>2</v>
      </c>
      <c r="HO39" s="1181">
        <v>2</v>
      </c>
      <c r="HP39" s="1181">
        <v>2</v>
      </c>
      <c r="HQ39" s="1181">
        <v>2</v>
      </c>
      <c r="HR39" s="1181">
        <v>2</v>
      </c>
      <c r="HS39" s="1181">
        <v>2</v>
      </c>
      <c r="HT39" s="1181">
        <v>2</v>
      </c>
      <c r="HU39" s="1181">
        <v>2</v>
      </c>
      <c r="HV39" s="1181">
        <v>2</v>
      </c>
      <c r="HW39" s="1181">
        <v>2</v>
      </c>
      <c r="HX39" s="1181">
        <v>2</v>
      </c>
      <c r="HY39" s="1181">
        <v>2</v>
      </c>
      <c r="HZ39" s="1181">
        <v>2</v>
      </c>
      <c r="IA39" s="1181">
        <v>2</v>
      </c>
      <c r="IB39" s="1181">
        <v>2</v>
      </c>
      <c r="IC39" s="1181">
        <v>2</v>
      </c>
      <c r="ID39" s="1181">
        <v>2</v>
      </c>
      <c r="IE39" s="1181">
        <v>2</v>
      </c>
      <c r="IF39" s="1181">
        <v>2</v>
      </c>
      <c r="IG39" s="1181">
        <v>2</v>
      </c>
      <c r="IH39" s="1181">
        <v>2</v>
      </c>
      <c r="II39" s="1181">
        <v>2</v>
      </c>
      <c r="IJ39" s="1181">
        <v>2</v>
      </c>
      <c r="IK39" s="1181">
        <v>2</v>
      </c>
      <c r="IL39" s="1181">
        <v>2</v>
      </c>
      <c r="IM39" s="1181">
        <v>2</v>
      </c>
      <c r="IN39" s="1181">
        <v>2</v>
      </c>
      <c r="IO39" s="1181">
        <v>2</v>
      </c>
      <c r="IP39" s="1181">
        <v>2</v>
      </c>
      <c r="IQ39" s="1181">
        <v>2</v>
      </c>
      <c r="IR39" s="1181">
        <v>2</v>
      </c>
      <c r="IS39" s="1181">
        <v>2</v>
      </c>
      <c r="IT39" s="1181">
        <v>2</v>
      </c>
      <c r="IU39" s="1181">
        <v>2</v>
      </c>
      <c r="IV39" s="1181">
        <v>2</v>
      </c>
      <c r="IW39" s="1181">
        <v>2</v>
      </c>
      <c r="IX39" s="1181">
        <v>2</v>
      </c>
      <c r="IY39" s="1181">
        <v>2</v>
      </c>
      <c r="IZ39" s="1181">
        <v>2</v>
      </c>
      <c r="JA39" s="1181">
        <v>2</v>
      </c>
      <c r="JB39" s="1181">
        <v>2</v>
      </c>
      <c r="JC39" s="1181">
        <v>2</v>
      </c>
      <c r="JD39" s="1181">
        <v>2</v>
      </c>
      <c r="JE39" s="1181">
        <v>2</v>
      </c>
      <c r="JF39" s="1181">
        <v>2</v>
      </c>
      <c r="JG39" s="1181">
        <v>2</v>
      </c>
      <c r="JH39" s="1181">
        <v>2</v>
      </c>
      <c r="JI39" s="1181">
        <v>2</v>
      </c>
      <c r="JJ39" s="1181">
        <v>2</v>
      </c>
      <c r="JK39" s="1181">
        <v>2</v>
      </c>
      <c r="JL39" s="1181">
        <v>2</v>
      </c>
      <c r="JM39" s="1181">
        <v>2</v>
      </c>
      <c r="JN39" s="1181">
        <v>2</v>
      </c>
      <c r="JO39" s="1181">
        <v>2</v>
      </c>
      <c r="JP39" s="1181">
        <v>2</v>
      </c>
      <c r="JQ39" s="1181">
        <v>2</v>
      </c>
      <c r="JR39" s="1181">
        <v>2</v>
      </c>
      <c r="JS39" s="1181">
        <v>2</v>
      </c>
      <c r="JT39" s="1181">
        <v>2</v>
      </c>
      <c r="JU39" s="1181">
        <v>2</v>
      </c>
      <c r="JV39" s="1181">
        <v>2</v>
      </c>
      <c r="JW39" s="1181">
        <v>2</v>
      </c>
      <c r="JX39" s="1181">
        <v>2</v>
      </c>
      <c r="JY39" s="1181">
        <v>2</v>
      </c>
      <c r="JZ39" s="1181">
        <v>2</v>
      </c>
      <c r="KA39" s="1181">
        <v>2</v>
      </c>
      <c r="KB39" s="1181">
        <v>2</v>
      </c>
      <c r="KC39" s="1181">
        <v>2</v>
      </c>
      <c r="KD39" s="1181">
        <v>2</v>
      </c>
      <c r="KE39" s="1181">
        <v>2</v>
      </c>
      <c r="KG39" s="1181">
        <v>2</v>
      </c>
      <c r="KH39" s="1181">
        <v>2</v>
      </c>
      <c r="KI39" s="1181">
        <v>2</v>
      </c>
      <c r="KJ39" s="1181">
        <v>2</v>
      </c>
      <c r="KK39" s="1181">
        <v>2</v>
      </c>
      <c r="KL39" s="1181">
        <v>2</v>
      </c>
      <c r="KM39" s="1181">
        <v>2</v>
      </c>
      <c r="KN39" s="1181">
        <v>2</v>
      </c>
      <c r="KO39" s="1181">
        <v>2</v>
      </c>
      <c r="KP39" s="1181">
        <v>2</v>
      </c>
      <c r="KQ39" s="1181">
        <v>2</v>
      </c>
      <c r="KR39" s="1181">
        <v>2</v>
      </c>
      <c r="KS39" s="1181">
        <v>2</v>
      </c>
      <c r="KT39" s="1181">
        <v>2</v>
      </c>
      <c r="KU39" s="1181">
        <v>2</v>
      </c>
      <c r="KV39" s="1181">
        <v>2</v>
      </c>
      <c r="KW39" s="1181">
        <v>2</v>
      </c>
      <c r="KX39" s="1181">
        <v>2</v>
      </c>
    </row>
    <row r="40" spans="1:310" ht="24" outlineLevel="1">
      <c r="A40" s="1042"/>
      <c r="B40" s="1050">
        <v>757</v>
      </c>
      <c r="C40" s="1161" t="s">
        <v>167</v>
      </c>
      <c r="D40" s="1181">
        <v>50</v>
      </c>
      <c r="E40" s="1181">
        <v>50</v>
      </c>
      <c r="F40" s="1181">
        <v>50</v>
      </c>
      <c r="G40" s="1181">
        <v>50</v>
      </c>
      <c r="H40" s="1181">
        <v>50</v>
      </c>
      <c r="I40" s="1181">
        <v>50</v>
      </c>
      <c r="J40" s="1181">
        <v>50</v>
      </c>
      <c r="K40" s="1181">
        <v>50</v>
      </c>
      <c r="L40" s="1181">
        <v>50</v>
      </c>
      <c r="M40" s="1181">
        <v>50</v>
      </c>
      <c r="N40" s="1181">
        <v>50</v>
      </c>
      <c r="O40" s="1181">
        <v>50</v>
      </c>
      <c r="P40" s="1181">
        <v>50</v>
      </c>
      <c r="Q40" s="1181">
        <v>50</v>
      </c>
      <c r="R40" s="1181">
        <v>50</v>
      </c>
      <c r="S40" s="1181">
        <v>50</v>
      </c>
      <c r="T40" s="1181">
        <v>50</v>
      </c>
      <c r="U40" s="1181">
        <v>50</v>
      </c>
      <c r="V40" s="1181">
        <v>50</v>
      </c>
      <c r="W40" s="1181">
        <v>50</v>
      </c>
      <c r="X40" s="1181">
        <v>50</v>
      </c>
      <c r="Y40" s="1181">
        <v>50</v>
      </c>
      <c r="Z40" s="1181">
        <v>50</v>
      </c>
      <c r="AA40" s="1181">
        <v>50</v>
      </c>
      <c r="AB40" s="1181">
        <v>50</v>
      </c>
      <c r="AC40" s="1181">
        <v>50</v>
      </c>
      <c r="AD40" s="1181">
        <v>50</v>
      </c>
      <c r="AE40" s="1181">
        <v>50</v>
      </c>
      <c r="AF40" s="1181">
        <v>50</v>
      </c>
      <c r="AG40" s="1181">
        <v>50</v>
      </c>
      <c r="AH40" s="1181">
        <v>50</v>
      </c>
      <c r="AI40" s="1181">
        <v>50</v>
      </c>
      <c r="AJ40" s="1181">
        <v>50</v>
      </c>
      <c r="AK40" s="1181">
        <v>50</v>
      </c>
      <c r="AL40" s="1181">
        <v>50</v>
      </c>
      <c r="AM40" s="1181">
        <v>50</v>
      </c>
      <c r="AN40" s="1181">
        <v>50</v>
      </c>
      <c r="AO40" s="1181">
        <v>50</v>
      </c>
      <c r="AP40" s="1181">
        <v>50</v>
      </c>
      <c r="AQ40" s="1181">
        <v>50</v>
      </c>
      <c r="AR40" s="1181">
        <v>50</v>
      </c>
      <c r="AS40" s="1181">
        <v>50</v>
      </c>
      <c r="AT40" s="1181">
        <v>50</v>
      </c>
      <c r="AU40" s="1181">
        <v>50</v>
      </c>
      <c r="AV40" s="1181">
        <v>50</v>
      </c>
      <c r="AW40" s="1181">
        <v>50</v>
      </c>
      <c r="AX40" s="1181">
        <v>50</v>
      </c>
      <c r="AY40" s="1181">
        <v>50</v>
      </c>
      <c r="AZ40" s="1181">
        <v>50</v>
      </c>
      <c r="BA40" s="1181">
        <v>50</v>
      </c>
      <c r="BB40" s="1181">
        <v>50</v>
      </c>
      <c r="BC40" s="1181">
        <v>50</v>
      </c>
      <c r="BD40" s="1181">
        <v>50</v>
      </c>
      <c r="BE40" s="1181">
        <v>50</v>
      </c>
      <c r="BF40" s="1181">
        <v>50</v>
      </c>
      <c r="BG40" s="1181">
        <v>50</v>
      </c>
      <c r="BH40" s="1181">
        <v>50</v>
      </c>
      <c r="BI40" s="1181">
        <v>50</v>
      </c>
      <c r="BJ40" s="1181">
        <v>50</v>
      </c>
      <c r="BK40" s="1181">
        <v>50</v>
      </c>
      <c r="BL40" s="1181">
        <v>50</v>
      </c>
      <c r="BM40" s="1181">
        <v>50</v>
      </c>
      <c r="BN40" s="1181">
        <v>50</v>
      </c>
      <c r="BO40" s="1181">
        <v>50</v>
      </c>
      <c r="BP40" s="1181">
        <v>50</v>
      </c>
      <c r="BQ40" s="1181">
        <v>50</v>
      </c>
      <c r="BR40" s="1181">
        <v>50</v>
      </c>
      <c r="BS40" s="1181">
        <v>50</v>
      </c>
      <c r="BT40" s="1181">
        <v>50</v>
      </c>
      <c r="BU40" s="1181">
        <v>50</v>
      </c>
      <c r="BV40" s="1181">
        <v>50</v>
      </c>
      <c r="BW40" s="1181">
        <v>50</v>
      </c>
      <c r="BX40" s="1181">
        <v>50</v>
      </c>
      <c r="BY40" s="1181">
        <v>50</v>
      </c>
      <c r="BZ40" s="1181">
        <v>50</v>
      </c>
      <c r="CA40" s="1181">
        <v>50</v>
      </c>
      <c r="CB40" s="1181">
        <v>50</v>
      </c>
      <c r="CC40" s="1181">
        <v>50</v>
      </c>
      <c r="CD40" s="1181">
        <v>50</v>
      </c>
      <c r="CE40" s="1181">
        <v>50</v>
      </c>
      <c r="CF40" s="1181">
        <v>50</v>
      </c>
      <c r="CG40" s="1181">
        <v>50</v>
      </c>
      <c r="CH40" s="1181">
        <v>50</v>
      </c>
      <c r="CI40" s="1181">
        <v>50</v>
      </c>
      <c r="CJ40" s="1181">
        <v>50</v>
      </c>
      <c r="CK40" s="1181">
        <v>50</v>
      </c>
      <c r="CL40" s="1181">
        <v>50</v>
      </c>
      <c r="CM40" s="1181">
        <v>50</v>
      </c>
      <c r="CN40" s="1181">
        <v>50</v>
      </c>
      <c r="CO40" s="1181">
        <v>50</v>
      </c>
      <c r="CP40" s="1181">
        <v>50</v>
      </c>
      <c r="CQ40" s="1181">
        <v>50</v>
      </c>
      <c r="CR40" s="1181">
        <v>50</v>
      </c>
      <c r="CS40" s="1181">
        <v>50</v>
      </c>
      <c r="CT40" s="1181">
        <v>50</v>
      </c>
      <c r="CU40" s="1181">
        <v>50</v>
      </c>
      <c r="CV40" s="1181">
        <v>50</v>
      </c>
      <c r="CW40" s="1181">
        <v>50</v>
      </c>
      <c r="CX40" s="1181">
        <v>50</v>
      </c>
      <c r="CY40" s="1181">
        <v>50</v>
      </c>
      <c r="CZ40" s="1181">
        <v>50</v>
      </c>
      <c r="DA40" s="1181">
        <v>50</v>
      </c>
      <c r="DB40" s="1181">
        <v>50</v>
      </c>
      <c r="DC40" s="1181">
        <v>50</v>
      </c>
      <c r="DD40" s="1181">
        <v>50</v>
      </c>
      <c r="DE40" s="1181">
        <v>50</v>
      </c>
      <c r="DF40" s="1181">
        <v>50</v>
      </c>
      <c r="DG40" s="1181">
        <v>50</v>
      </c>
      <c r="DH40" s="1181">
        <v>50</v>
      </c>
      <c r="DI40" s="1181">
        <v>50</v>
      </c>
      <c r="DJ40" s="1181">
        <v>50</v>
      </c>
      <c r="DK40" s="1181">
        <v>50</v>
      </c>
      <c r="DL40" s="1181">
        <v>50</v>
      </c>
      <c r="DM40" s="1181">
        <v>50</v>
      </c>
      <c r="DN40" s="1181">
        <v>50</v>
      </c>
      <c r="DO40" s="1181">
        <v>50</v>
      </c>
      <c r="DP40" s="1181">
        <v>50</v>
      </c>
      <c r="DQ40" s="1181">
        <v>50</v>
      </c>
      <c r="DR40" s="1181">
        <v>50</v>
      </c>
      <c r="DS40" s="1181">
        <v>50</v>
      </c>
      <c r="DT40" s="1181">
        <v>50</v>
      </c>
      <c r="DU40" s="1181">
        <v>50</v>
      </c>
      <c r="DV40" s="1181">
        <v>50</v>
      </c>
      <c r="DW40" s="1181">
        <v>50</v>
      </c>
      <c r="DX40" s="1181">
        <v>50</v>
      </c>
      <c r="DY40" s="1181">
        <v>50</v>
      </c>
      <c r="DZ40" s="1181">
        <v>50</v>
      </c>
      <c r="EA40" s="1181">
        <v>50</v>
      </c>
      <c r="EB40" s="1181">
        <v>50</v>
      </c>
      <c r="EC40" s="1181">
        <v>50</v>
      </c>
      <c r="ED40" s="1181">
        <v>50</v>
      </c>
      <c r="EE40" s="1181">
        <v>50</v>
      </c>
      <c r="EF40" s="1181">
        <v>50</v>
      </c>
      <c r="EG40" s="1181">
        <v>50</v>
      </c>
      <c r="EH40" s="1181">
        <v>50</v>
      </c>
      <c r="EI40" s="1181">
        <v>50</v>
      </c>
      <c r="EJ40" s="1181">
        <v>50</v>
      </c>
      <c r="EK40" s="1181">
        <v>50</v>
      </c>
      <c r="EL40" s="1181">
        <v>50</v>
      </c>
      <c r="EM40" s="1181">
        <v>50</v>
      </c>
      <c r="EN40" s="1181">
        <v>50</v>
      </c>
      <c r="EO40" s="1181">
        <v>50</v>
      </c>
      <c r="EP40" s="1181">
        <v>50</v>
      </c>
      <c r="EQ40" s="1181">
        <v>50</v>
      </c>
      <c r="ER40" s="1181">
        <v>50</v>
      </c>
      <c r="ES40" s="1181">
        <v>50</v>
      </c>
      <c r="ET40" s="1181">
        <v>50</v>
      </c>
      <c r="EU40" s="1181">
        <v>50</v>
      </c>
      <c r="EV40" s="1181">
        <v>50</v>
      </c>
      <c r="EW40" s="1181">
        <v>50</v>
      </c>
      <c r="EX40" s="1181">
        <v>50</v>
      </c>
      <c r="EY40" s="1181">
        <v>50</v>
      </c>
      <c r="EZ40" s="1181">
        <v>50</v>
      </c>
      <c r="FA40" s="1181">
        <v>50</v>
      </c>
      <c r="FB40" s="1181">
        <v>50</v>
      </c>
      <c r="FC40" s="1181">
        <v>50</v>
      </c>
      <c r="FD40" s="1181">
        <v>50</v>
      </c>
      <c r="FE40" s="1181">
        <v>50</v>
      </c>
      <c r="FF40" s="1181">
        <v>50</v>
      </c>
      <c r="FG40" s="1181">
        <v>50</v>
      </c>
      <c r="FH40" s="1181">
        <v>50</v>
      </c>
      <c r="FI40" s="1181">
        <v>50</v>
      </c>
      <c r="FJ40" s="1181">
        <v>50</v>
      </c>
      <c r="FK40" s="1181">
        <v>50</v>
      </c>
      <c r="FL40" s="1181">
        <v>50</v>
      </c>
      <c r="FM40" s="1181">
        <v>50</v>
      </c>
      <c r="FN40" s="1181">
        <v>50</v>
      </c>
      <c r="FO40" s="1181">
        <v>50</v>
      </c>
      <c r="FP40" s="1181">
        <v>50</v>
      </c>
      <c r="FQ40" s="1181">
        <v>50</v>
      </c>
      <c r="FR40" s="1181">
        <v>50</v>
      </c>
      <c r="FS40" s="1181">
        <v>50</v>
      </c>
      <c r="FT40" s="1181">
        <v>50</v>
      </c>
      <c r="FU40" s="1181">
        <v>50</v>
      </c>
      <c r="FV40" s="1181">
        <v>50</v>
      </c>
      <c r="FW40" s="1181">
        <v>50</v>
      </c>
      <c r="FX40" s="1181">
        <v>50</v>
      </c>
      <c r="FY40" s="1181">
        <v>50</v>
      </c>
      <c r="FZ40" s="1181">
        <v>50</v>
      </c>
      <c r="GA40" s="1181">
        <v>50</v>
      </c>
      <c r="GB40" s="1181">
        <v>50</v>
      </c>
      <c r="GC40" s="1181">
        <v>50</v>
      </c>
      <c r="GD40" s="1181">
        <v>50</v>
      </c>
      <c r="GE40" s="1181">
        <v>50</v>
      </c>
      <c r="GF40" s="1181">
        <v>50</v>
      </c>
      <c r="GG40" s="1181">
        <v>50</v>
      </c>
      <c r="GH40" s="1181">
        <v>50</v>
      </c>
      <c r="GI40" s="1181">
        <v>50</v>
      </c>
      <c r="GJ40" s="1181">
        <v>50</v>
      </c>
      <c r="GK40" s="1181">
        <v>50</v>
      </c>
      <c r="GL40" s="1181">
        <v>50</v>
      </c>
      <c r="GM40" s="1181">
        <v>50</v>
      </c>
      <c r="GN40" s="1181">
        <v>50</v>
      </c>
      <c r="GO40" s="1181">
        <v>50</v>
      </c>
      <c r="GP40" s="1181">
        <v>50</v>
      </c>
      <c r="GQ40" s="1181">
        <v>50</v>
      </c>
      <c r="GR40" s="1181">
        <v>50</v>
      </c>
      <c r="GS40" s="1181">
        <v>50</v>
      </c>
      <c r="GT40" s="1181">
        <v>50</v>
      </c>
      <c r="GU40" s="1181">
        <v>50</v>
      </c>
      <c r="GV40" s="1181">
        <v>50</v>
      </c>
      <c r="GW40" s="1181">
        <v>50</v>
      </c>
      <c r="GX40" s="1181">
        <v>50</v>
      </c>
      <c r="GY40" s="1181">
        <v>50</v>
      </c>
      <c r="GZ40" s="1181">
        <v>50</v>
      </c>
      <c r="HA40" s="1181">
        <v>50</v>
      </c>
      <c r="HB40" s="1181">
        <v>50</v>
      </c>
      <c r="HC40" s="1181">
        <v>50</v>
      </c>
      <c r="HD40" s="1181">
        <v>50</v>
      </c>
      <c r="HE40" s="1181">
        <v>50</v>
      </c>
      <c r="HF40" s="1181">
        <v>50</v>
      </c>
      <c r="HG40" s="1181">
        <v>50</v>
      </c>
      <c r="HH40" s="1181">
        <v>50</v>
      </c>
      <c r="HI40" s="1181">
        <v>50</v>
      </c>
      <c r="HJ40" s="1181">
        <v>50</v>
      </c>
      <c r="HK40" s="1181">
        <v>50</v>
      </c>
      <c r="HL40" s="1181">
        <v>50</v>
      </c>
      <c r="HM40" s="1181">
        <v>50</v>
      </c>
      <c r="HN40" s="1181">
        <v>50</v>
      </c>
      <c r="HO40" s="1181">
        <v>50</v>
      </c>
      <c r="HP40" s="1181">
        <v>50</v>
      </c>
      <c r="HQ40" s="1181">
        <v>50</v>
      </c>
      <c r="HR40" s="1181">
        <v>50</v>
      </c>
      <c r="HS40" s="1181">
        <v>50</v>
      </c>
      <c r="HT40" s="1181">
        <v>50</v>
      </c>
      <c r="HU40" s="1181">
        <v>50</v>
      </c>
      <c r="HV40" s="1181">
        <v>50</v>
      </c>
      <c r="HW40" s="1181">
        <v>50</v>
      </c>
      <c r="HX40" s="1181">
        <v>50</v>
      </c>
      <c r="HY40" s="1181">
        <v>50</v>
      </c>
      <c r="HZ40" s="1181">
        <v>50</v>
      </c>
      <c r="IA40" s="1181">
        <v>50</v>
      </c>
      <c r="IB40" s="1181">
        <v>50</v>
      </c>
      <c r="IC40" s="1181">
        <v>50</v>
      </c>
      <c r="ID40" s="1181">
        <v>50</v>
      </c>
      <c r="IE40" s="1181">
        <v>50</v>
      </c>
      <c r="IF40" s="1181">
        <v>50</v>
      </c>
      <c r="IG40" s="1181">
        <v>50</v>
      </c>
      <c r="IH40" s="1181">
        <v>50</v>
      </c>
      <c r="II40" s="1181">
        <v>50</v>
      </c>
      <c r="IJ40" s="1181">
        <v>50</v>
      </c>
      <c r="IK40" s="1181">
        <v>50</v>
      </c>
      <c r="IL40" s="1181">
        <v>50</v>
      </c>
      <c r="IM40" s="1181">
        <v>50</v>
      </c>
      <c r="IN40" s="1181">
        <v>50</v>
      </c>
      <c r="IO40" s="1181">
        <v>50</v>
      </c>
      <c r="IP40" s="1181">
        <v>50</v>
      </c>
      <c r="IQ40" s="1181">
        <v>50</v>
      </c>
      <c r="IR40" s="1181">
        <v>50</v>
      </c>
      <c r="IS40" s="1181">
        <v>50</v>
      </c>
      <c r="IT40" s="1181">
        <v>50</v>
      </c>
      <c r="IU40" s="1181">
        <v>50</v>
      </c>
      <c r="IV40" s="1181">
        <v>50</v>
      </c>
      <c r="IW40" s="1181">
        <v>50</v>
      </c>
      <c r="IX40" s="1181">
        <v>50</v>
      </c>
      <c r="IY40" s="1181">
        <v>50</v>
      </c>
      <c r="IZ40" s="1181">
        <v>50</v>
      </c>
      <c r="JA40" s="1181">
        <v>50</v>
      </c>
      <c r="JB40" s="1181">
        <v>50</v>
      </c>
      <c r="JC40" s="1181">
        <v>50</v>
      </c>
      <c r="JD40" s="1181">
        <v>50</v>
      </c>
      <c r="JE40" s="1181">
        <v>50</v>
      </c>
      <c r="JF40" s="1181">
        <v>50</v>
      </c>
      <c r="JG40" s="1181">
        <v>50</v>
      </c>
      <c r="JH40" s="1181">
        <v>50</v>
      </c>
      <c r="JI40" s="1181">
        <v>50</v>
      </c>
      <c r="JJ40" s="1181">
        <v>50</v>
      </c>
      <c r="JK40" s="1181">
        <v>50</v>
      </c>
      <c r="JL40" s="1181">
        <v>50</v>
      </c>
      <c r="JM40" s="1181">
        <v>50</v>
      </c>
      <c r="JN40" s="1181">
        <v>50</v>
      </c>
      <c r="JO40" s="1181">
        <v>50</v>
      </c>
      <c r="JP40" s="1181">
        <v>50</v>
      </c>
      <c r="JQ40" s="1181">
        <v>50</v>
      </c>
      <c r="JR40" s="1181">
        <v>50</v>
      </c>
      <c r="JS40" s="1181">
        <v>50</v>
      </c>
      <c r="JT40" s="1181">
        <v>50</v>
      </c>
      <c r="JU40" s="1181">
        <v>50</v>
      </c>
      <c r="JV40" s="1181">
        <v>50</v>
      </c>
      <c r="JW40" s="1181">
        <v>50</v>
      </c>
      <c r="JX40" s="1181">
        <v>50</v>
      </c>
      <c r="JY40" s="1181">
        <v>50</v>
      </c>
      <c r="JZ40" s="1181">
        <v>50</v>
      </c>
      <c r="KA40" s="1181">
        <v>50</v>
      </c>
      <c r="KB40" s="1181">
        <v>50</v>
      </c>
      <c r="KC40" s="1181">
        <v>50</v>
      </c>
      <c r="KD40" s="1181">
        <v>50</v>
      </c>
      <c r="KE40" s="1181">
        <v>50</v>
      </c>
      <c r="KG40" s="1181" t="e">
        <v>#NAME?</v>
      </c>
      <c r="KH40" s="1181" t="e">
        <v>#NAME?</v>
      </c>
      <c r="KI40" s="1181" t="e">
        <v>#NAME?</v>
      </c>
      <c r="KJ40" s="1181" t="e">
        <v>#NAME?</v>
      </c>
      <c r="KK40" s="1181" t="e">
        <v>#NAME?</v>
      </c>
      <c r="KL40" s="1181" t="e">
        <v>#NAME?</v>
      </c>
      <c r="KM40" s="1181" t="e">
        <v>#NAME?</v>
      </c>
      <c r="KN40" s="1181" t="e">
        <v>#NAME?</v>
      </c>
      <c r="KO40" s="1181">
        <v>24</v>
      </c>
      <c r="KP40" s="1181">
        <v>24</v>
      </c>
      <c r="KQ40" s="1181">
        <v>24</v>
      </c>
      <c r="KR40" s="1181" t="e">
        <v>#NAME?</v>
      </c>
      <c r="KS40" s="1181" t="e">
        <v>#NAME?</v>
      </c>
      <c r="KT40" s="1181" t="e">
        <v>#NAME?</v>
      </c>
      <c r="KU40" s="1181" t="e">
        <v>#NAME?</v>
      </c>
      <c r="KV40" s="1181" t="e">
        <v>#NAME?</v>
      </c>
      <c r="KW40" s="1181" t="e">
        <v>#NAME?</v>
      </c>
      <c r="KX40" s="1181" t="e">
        <v>#NAME?</v>
      </c>
    </row>
    <row r="41" spans="1:310" outlineLevel="1">
      <c r="A41" s="1042"/>
      <c r="B41" s="1050">
        <v>758</v>
      </c>
      <c r="C41" s="1161" t="s">
        <v>168</v>
      </c>
      <c r="D41" s="1181">
        <v>1</v>
      </c>
      <c r="E41" s="1181">
        <v>1</v>
      </c>
      <c r="F41" s="1181">
        <v>1</v>
      </c>
      <c r="G41" s="1181">
        <v>1</v>
      </c>
      <c r="H41" s="1181">
        <v>1</v>
      </c>
      <c r="I41" s="1181">
        <v>1</v>
      </c>
      <c r="J41" s="1181">
        <v>1</v>
      </c>
      <c r="K41" s="1181">
        <v>1</v>
      </c>
      <c r="L41" s="1181">
        <v>1</v>
      </c>
      <c r="M41" s="1181">
        <v>1</v>
      </c>
      <c r="N41" s="1181">
        <v>1</v>
      </c>
      <c r="O41" s="1181">
        <v>1</v>
      </c>
      <c r="P41" s="1181">
        <v>1</v>
      </c>
      <c r="Q41" s="1181">
        <v>1</v>
      </c>
      <c r="R41" s="1181">
        <v>1</v>
      </c>
      <c r="S41" s="1181">
        <v>1</v>
      </c>
      <c r="T41" s="1181">
        <v>1</v>
      </c>
      <c r="U41" s="1181">
        <v>1</v>
      </c>
      <c r="V41" s="1181">
        <v>1</v>
      </c>
      <c r="W41" s="1181">
        <v>1</v>
      </c>
      <c r="X41" s="1181">
        <v>1</v>
      </c>
      <c r="Y41" s="1181">
        <v>1</v>
      </c>
      <c r="Z41" s="1181">
        <v>1</v>
      </c>
      <c r="AA41" s="1181">
        <v>1</v>
      </c>
      <c r="AB41" s="1181">
        <v>1</v>
      </c>
      <c r="AC41" s="1181">
        <v>1</v>
      </c>
      <c r="AD41" s="1181">
        <v>1</v>
      </c>
      <c r="AE41" s="1181">
        <v>1</v>
      </c>
      <c r="AF41" s="1181">
        <v>1</v>
      </c>
      <c r="AG41" s="1181">
        <v>1</v>
      </c>
      <c r="AH41" s="1181">
        <v>1</v>
      </c>
      <c r="AI41" s="1181">
        <v>1</v>
      </c>
      <c r="AJ41" s="1181">
        <v>1</v>
      </c>
      <c r="AK41" s="1181">
        <v>1</v>
      </c>
      <c r="AL41" s="1181">
        <v>1</v>
      </c>
      <c r="AM41" s="1181">
        <v>1</v>
      </c>
      <c r="AN41" s="1181">
        <v>1</v>
      </c>
      <c r="AO41" s="1181">
        <v>1</v>
      </c>
      <c r="AP41" s="1181">
        <v>1</v>
      </c>
      <c r="AQ41" s="1181">
        <v>1</v>
      </c>
      <c r="AR41" s="1181">
        <v>1</v>
      </c>
      <c r="AS41" s="1181">
        <v>1</v>
      </c>
      <c r="AT41" s="1181">
        <v>1</v>
      </c>
      <c r="AU41" s="1181">
        <v>1</v>
      </c>
      <c r="AV41" s="1181">
        <v>1</v>
      </c>
      <c r="AW41" s="1181">
        <v>1</v>
      </c>
      <c r="AX41" s="1181">
        <v>1</v>
      </c>
      <c r="AY41" s="1181">
        <v>1</v>
      </c>
      <c r="AZ41" s="1181">
        <v>1</v>
      </c>
      <c r="BA41" s="1181">
        <v>1</v>
      </c>
      <c r="BB41" s="1181">
        <v>1</v>
      </c>
      <c r="BC41" s="1181">
        <v>1</v>
      </c>
      <c r="BD41" s="1181">
        <v>1</v>
      </c>
      <c r="BE41" s="1181">
        <v>1</v>
      </c>
      <c r="BF41" s="1181">
        <v>1</v>
      </c>
      <c r="BG41" s="1181">
        <v>1</v>
      </c>
      <c r="BH41" s="1181">
        <v>1</v>
      </c>
      <c r="BI41" s="1181">
        <v>1</v>
      </c>
      <c r="BJ41" s="1181">
        <v>1</v>
      </c>
      <c r="BK41" s="1181">
        <v>1</v>
      </c>
      <c r="BL41" s="1181">
        <v>1</v>
      </c>
      <c r="BM41" s="1181">
        <v>1</v>
      </c>
      <c r="BN41" s="1181">
        <v>1</v>
      </c>
      <c r="BO41" s="1181">
        <v>1</v>
      </c>
      <c r="BP41" s="1181">
        <v>1</v>
      </c>
      <c r="BQ41" s="1181">
        <v>1</v>
      </c>
      <c r="BR41" s="1181">
        <v>1</v>
      </c>
      <c r="BS41" s="1181">
        <v>1</v>
      </c>
      <c r="BT41" s="1181">
        <v>1</v>
      </c>
      <c r="BU41" s="1181">
        <v>1</v>
      </c>
      <c r="BV41" s="1181">
        <v>1</v>
      </c>
      <c r="BW41" s="1181">
        <v>1</v>
      </c>
      <c r="BX41" s="1181">
        <v>1</v>
      </c>
      <c r="BY41" s="1181">
        <v>1</v>
      </c>
      <c r="BZ41" s="1181">
        <v>1</v>
      </c>
      <c r="CA41" s="1181">
        <v>1</v>
      </c>
      <c r="CB41" s="1181">
        <v>1</v>
      </c>
      <c r="CC41" s="1181">
        <v>1</v>
      </c>
      <c r="CD41" s="1181">
        <v>1</v>
      </c>
      <c r="CE41" s="1181">
        <v>1</v>
      </c>
      <c r="CF41" s="1181">
        <v>1</v>
      </c>
      <c r="CG41" s="1181">
        <v>1</v>
      </c>
      <c r="CH41" s="1181">
        <v>1</v>
      </c>
      <c r="CI41" s="1181">
        <v>1</v>
      </c>
      <c r="CJ41" s="1181">
        <v>1</v>
      </c>
      <c r="CK41" s="1181">
        <v>1</v>
      </c>
      <c r="CL41" s="1181">
        <v>1</v>
      </c>
      <c r="CM41" s="1181">
        <v>1</v>
      </c>
      <c r="CN41" s="1181">
        <v>1</v>
      </c>
      <c r="CO41" s="1181">
        <v>1</v>
      </c>
      <c r="CP41" s="1181">
        <v>1</v>
      </c>
      <c r="CQ41" s="1181">
        <v>1</v>
      </c>
      <c r="CR41" s="1181">
        <v>1</v>
      </c>
      <c r="CS41" s="1181">
        <v>1</v>
      </c>
      <c r="CT41" s="1181">
        <v>1</v>
      </c>
      <c r="CU41" s="1181">
        <v>1</v>
      </c>
      <c r="CV41" s="1181">
        <v>1</v>
      </c>
      <c r="CW41" s="1181">
        <v>1</v>
      </c>
      <c r="CX41" s="1181">
        <v>1</v>
      </c>
      <c r="CY41" s="1181">
        <v>1</v>
      </c>
      <c r="CZ41" s="1181">
        <v>1</v>
      </c>
      <c r="DA41" s="1181">
        <v>1</v>
      </c>
      <c r="DB41" s="1181">
        <v>1</v>
      </c>
      <c r="DC41" s="1181">
        <v>1</v>
      </c>
      <c r="DD41" s="1181">
        <v>1</v>
      </c>
      <c r="DE41" s="1181">
        <v>1</v>
      </c>
      <c r="DF41" s="1181">
        <v>1</v>
      </c>
      <c r="DG41" s="1181">
        <v>1</v>
      </c>
      <c r="DH41" s="1181">
        <v>1</v>
      </c>
      <c r="DI41" s="1181">
        <v>1</v>
      </c>
      <c r="DJ41" s="1181">
        <v>1</v>
      </c>
      <c r="DK41" s="1181">
        <v>1</v>
      </c>
      <c r="DL41" s="1181">
        <v>1</v>
      </c>
      <c r="DM41" s="1181">
        <v>1</v>
      </c>
      <c r="DN41" s="1181">
        <v>1</v>
      </c>
      <c r="DO41" s="1181">
        <v>1</v>
      </c>
      <c r="DP41" s="1181">
        <v>1</v>
      </c>
      <c r="DQ41" s="1181">
        <v>1</v>
      </c>
      <c r="DR41" s="1181">
        <v>1</v>
      </c>
      <c r="DS41" s="1181">
        <v>1</v>
      </c>
      <c r="DT41" s="1181">
        <v>1</v>
      </c>
      <c r="DU41" s="1181">
        <v>1</v>
      </c>
      <c r="DV41" s="1181">
        <v>1</v>
      </c>
      <c r="DW41" s="1181">
        <v>1</v>
      </c>
      <c r="DX41" s="1181">
        <v>1</v>
      </c>
      <c r="DY41" s="1181">
        <v>1</v>
      </c>
      <c r="DZ41" s="1181">
        <v>1</v>
      </c>
      <c r="EA41" s="1181">
        <v>1</v>
      </c>
      <c r="EB41" s="1181">
        <v>1</v>
      </c>
      <c r="EC41" s="1181">
        <v>1</v>
      </c>
      <c r="ED41" s="1181">
        <v>1</v>
      </c>
      <c r="EE41" s="1181">
        <v>1</v>
      </c>
      <c r="EF41" s="1181">
        <v>1</v>
      </c>
      <c r="EG41" s="1181">
        <v>1</v>
      </c>
      <c r="EH41" s="1181">
        <v>1</v>
      </c>
      <c r="EI41" s="1181">
        <v>1</v>
      </c>
      <c r="EJ41" s="1181">
        <v>1</v>
      </c>
      <c r="EK41" s="1181">
        <v>1</v>
      </c>
      <c r="EL41" s="1181">
        <v>1</v>
      </c>
      <c r="EM41" s="1181">
        <v>1</v>
      </c>
      <c r="EN41" s="1181">
        <v>1</v>
      </c>
      <c r="EO41" s="1181">
        <v>1</v>
      </c>
      <c r="EP41" s="1181">
        <v>1</v>
      </c>
      <c r="EQ41" s="1181">
        <v>1</v>
      </c>
      <c r="ER41" s="1181">
        <v>1</v>
      </c>
      <c r="ES41" s="1181">
        <v>1</v>
      </c>
      <c r="ET41" s="1181">
        <v>1</v>
      </c>
      <c r="EU41" s="1181">
        <v>1</v>
      </c>
      <c r="EV41" s="1181">
        <v>1</v>
      </c>
      <c r="EW41" s="1181">
        <v>1</v>
      </c>
      <c r="EX41" s="1181">
        <v>1</v>
      </c>
      <c r="EY41" s="1181">
        <v>1</v>
      </c>
      <c r="EZ41" s="1181">
        <v>1</v>
      </c>
      <c r="FA41" s="1181">
        <v>1</v>
      </c>
      <c r="FB41" s="1181">
        <v>1</v>
      </c>
      <c r="FC41" s="1181">
        <v>1</v>
      </c>
      <c r="FD41" s="1181">
        <v>1</v>
      </c>
      <c r="FE41" s="1181">
        <v>1</v>
      </c>
      <c r="FF41" s="1181">
        <v>1</v>
      </c>
      <c r="FG41" s="1181">
        <v>1</v>
      </c>
      <c r="FH41" s="1181">
        <v>1</v>
      </c>
      <c r="FI41" s="1181">
        <v>1</v>
      </c>
      <c r="FJ41" s="1181">
        <v>1</v>
      </c>
      <c r="FK41" s="1181">
        <v>1</v>
      </c>
      <c r="FL41" s="1181">
        <v>1</v>
      </c>
      <c r="FM41" s="1181">
        <v>1</v>
      </c>
      <c r="FN41" s="1181">
        <v>1</v>
      </c>
      <c r="FO41" s="1181">
        <v>1</v>
      </c>
      <c r="FP41" s="1181">
        <v>1</v>
      </c>
      <c r="FQ41" s="1181">
        <v>1</v>
      </c>
      <c r="FR41" s="1181">
        <v>1</v>
      </c>
      <c r="FS41" s="1181">
        <v>1</v>
      </c>
      <c r="FT41" s="1181">
        <v>1</v>
      </c>
      <c r="FU41" s="1181">
        <v>1</v>
      </c>
      <c r="FV41" s="1181">
        <v>1</v>
      </c>
      <c r="FW41" s="1181">
        <v>1</v>
      </c>
      <c r="FX41" s="1181">
        <v>1</v>
      </c>
      <c r="FY41" s="1181">
        <v>1</v>
      </c>
      <c r="FZ41" s="1181">
        <v>1</v>
      </c>
      <c r="GA41" s="1181">
        <v>1</v>
      </c>
      <c r="GB41" s="1181">
        <v>1</v>
      </c>
      <c r="GC41" s="1181">
        <v>1</v>
      </c>
      <c r="GD41" s="1181">
        <v>1</v>
      </c>
      <c r="GE41" s="1181">
        <v>1</v>
      </c>
      <c r="GF41" s="1181">
        <v>1</v>
      </c>
      <c r="GG41" s="1181">
        <v>1</v>
      </c>
      <c r="GH41" s="1181">
        <v>1</v>
      </c>
      <c r="GI41" s="1181">
        <v>1</v>
      </c>
      <c r="GJ41" s="1181">
        <v>1</v>
      </c>
      <c r="GK41" s="1181">
        <v>1</v>
      </c>
      <c r="GL41" s="1181">
        <v>1</v>
      </c>
      <c r="GM41" s="1181">
        <v>1</v>
      </c>
      <c r="GN41" s="1181">
        <v>1</v>
      </c>
      <c r="GO41" s="1181">
        <v>1</v>
      </c>
      <c r="GP41" s="1181">
        <v>1</v>
      </c>
      <c r="GQ41" s="1181">
        <v>1</v>
      </c>
      <c r="GR41" s="1181">
        <v>1</v>
      </c>
      <c r="GS41" s="1181">
        <v>1</v>
      </c>
      <c r="GT41" s="1181">
        <v>1</v>
      </c>
      <c r="GU41" s="1181">
        <v>1</v>
      </c>
      <c r="GV41" s="1181">
        <v>1</v>
      </c>
      <c r="GW41" s="1181">
        <v>1</v>
      </c>
      <c r="GX41" s="1181">
        <v>1</v>
      </c>
      <c r="GY41" s="1181">
        <v>1</v>
      </c>
      <c r="GZ41" s="1181">
        <v>1</v>
      </c>
      <c r="HA41" s="1181">
        <v>1</v>
      </c>
      <c r="HB41" s="1181">
        <v>1</v>
      </c>
      <c r="HC41" s="1181">
        <v>1</v>
      </c>
      <c r="HD41" s="1181">
        <v>1</v>
      </c>
      <c r="HE41" s="1181">
        <v>1</v>
      </c>
      <c r="HF41" s="1181">
        <v>1</v>
      </c>
      <c r="HG41" s="1181">
        <v>1</v>
      </c>
      <c r="HH41" s="1181">
        <v>1</v>
      </c>
      <c r="HI41" s="1181">
        <v>1</v>
      </c>
      <c r="HJ41" s="1181">
        <v>1</v>
      </c>
      <c r="HK41" s="1181">
        <v>1</v>
      </c>
      <c r="HL41" s="1181">
        <v>1</v>
      </c>
      <c r="HM41" s="1181">
        <v>1</v>
      </c>
      <c r="HN41" s="1181">
        <v>1</v>
      </c>
      <c r="HO41" s="1181">
        <v>1</v>
      </c>
      <c r="HP41" s="1181">
        <v>1</v>
      </c>
      <c r="HQ41" s="1181">
        <v>1</v>
      </c>
      <c r="HR41" s="1181">
        <v>1</v>
      </c>
      <c r="HS41" s="1181">
        <v>1</v>
      </c>
      <c r="HT41" s="1181">
        <v>1</v>
      </c>
      <c r="HU41" s="1181">
        <v>1</v>
      </c>
      <c r="HV41" s="1181">
        <v>1</v>
      </c>
      <c r="HW41" s="1181">
        <v>1</v>
      </c>
      <c r="HX41" s="1181">
        <v>1</v>
      </c>
      <c r="HY41" s="1181">
        <v>1</v>
      </c>
      <c r="HZ41" s="1181">
        <v>1</v>
      </c>
      <c r="IA41" s="1181">
        <v>1</v>
      </c>
      <c r="IB41" s="1181">
        <v>1</v>
      </c>
      <c r="IC41" s="1181">
        <v>1</v>
      </c>
      <c r="ID41" s="1181">
        <v>1</v>
      </c>
      <c r="IE41" s="1181">
        <v>1</v>
      </c>
      <c r="IF41" s="1181">
        <v>1</v>
      </c>
      <c r="IG41" s="1181">
        <v>1</v>
      </c>
      <c r="IH41" s="1181">
        <v>1</v>
      </c>
      <c r="II41" s="1181">
        <v>1</v>
      </c>
      <c r="IJ41" s="1181">
        <v>1</v>
      </c>
      <c r="IK41" s="1181">
        <v>1</v>
      </c>
      <c r="IL41" s="1181">
        <v>1</v>
      </c>
      <c r="IM41" s="1181">
        <v>1</v>
      </c>
      <c r="IN41" s="1181">
        <v>1</v>
      </c>
      <c r="IO41" s="1181">
        <v>1</v>
      </c>
      <c r="IP41" s="1181">
        <v>1</v>
      </c>
      <c r="IQ41" s="1181">
        <v>1</v>
      </c>
      <c r="IR41" s="1181">
        <v>1</v>
      </c>
      <c r="IS41" s="1181">
        <v>1</v>
      </c>
      <c r="IT41" s="1181">
        <v>1</v>
      </c>
      <c r="IU41" s="1181">
        <v>1</v>
      </c>
      <c r="IV41" s="1181">
        <v>1</v>
      </c>
      <c r="IW41" s="1181">
        <v>1</v>
      </c>
      <c r="IX41" s="1181">
        <v>1</v>
      </c>
      <c r="IY41" s="1181">
        <v>1</v>
      </c>
      <c r="IZ41" s="1181">
        <v>1</v>
      </c>
      <c r="JA41" s="1181">
        <v>1</v>
      </c>
      <c r="JB41" s="1181">
        <v>1</v>
      </c>
      <c r="JC41" s="1181">
        <v>1</v>
      </c>
      <c r="JD41" s="1181">
        <v>1</v>
      </c>
      <c r="JE41" s="1181">
        <v>1</v>
      </c>
      <c r="JF41" s="1181">
        <v>1</v>
      </c>
      <c r="JG41" s="1181">
        <v>1</v>
      </c>
      <c r="JH41" s="1181">
        <v>1</v>
      </c>
      <c r="JI41" s="1181">
        <v>1</v>
      </c>
      <c r="JJ41" s="1181">
        <v>1</v>
      </c>
      <c r="JK41" s="1181">
        <v>1</v>
      </c>
      <c r="JL41" s="1181">
        <v>1</v>
      </c>
      <c r="JM41" s="1181">
        <v>1</v>
      </c>
      <c r="JN41" s="1181">
        <v>1</v>
      </c>
      <c r="JO41" s="1181">
        <v>1</v>
      </c>
      <c r="JP41" s="1181">
        <v>1</v>
      </c>
      <c r="JQ41" s="1181">
        <v>1</v>
      </c>
      <c r="JR41" s="1181">
        <v>1</v>
      </c>
      <c r="JS41" s="1181">
        <v>1</v>
      </c>
      <c r="JT41" s="1181">
        <v>1</v>
      </c>
      <c r="JU41" s="1181">
        <v>1</v>
      </c>
      <c r="JV41" s="1181">
        <v>1</v>
      </c>
      <c r="JW41" s="1181">
        <v>1</v>
      </c>
      <c r="JX41" s="1181">
        <v>1</v>
      </c>
      <c r="JY41" s="1181">
        <v>1</v>
      </c>
      <c r="JZ41" s="1181">
        <v>1</v>
      </c>
      <c r="KA41" s="1181">
        <v>1</v>
      </c>
      <c r="KB41" s="1181">
        <v>1</v>
      </c>
      <c r="KC41" s="1181">
        <v>1</v>
      </c>
      <c r="KD41" s="1181">
        <v>1</v>
      </c>
      <c r="KE41" s="1181">
        <v>1</v>
      </c>
      <c r="KG41" s="1181">
        <v>1</v>
      </c>
      <c r="KH41" s="1181">
        <v>1</v>
      </c>
      <c r="KI41" s="1181">
        <v>1</v>
      </c>
      <c r="KJ41" s="1181">
        <v>1</v>
      </c>
      <c r="KK41" s="1181">
        <v>1</v>
      </c>
      <c r="KL41" s="1181">
        <v>1</v>
      </c>
      <c r="KM41" s="1181">
        <v>1</v>
      </c>
      <c r="KN41" s="1181">
        <v>1</v>
      </c>
      <c r="KO41" s="1181">
        <v>1</v>
      </c>
      <c r="KP41" s="1181">
        <v>1</v>
      </c>
      <c r="KQ41" s="1181">
        <v>1</v>
      </c>
      <c r="KR41" s="1181">
        <v>1</v>
      </c>
      <c r="KS41" s="1181">
        <v>1</v>
      </c>
      <c r="KT41" s="1181">
        <v>1</v>
      </c>
      <c r="KU41" s="1181">
        <v>1</v>
      </c>
      <c r="KV41" s="1181">
        <v>1</v>
      </c>
      <c r="KW41" s="1181">
        <v>1</v>
      </c>
      <c r="KX41" s="1181">
        <v>1</v>
      </c>
    </row>
    <row r="42" spans="1:310" outlineLevel="1">
      <c r="A42" s="1042"/>
      <c r="B42" s="1050">
        <v>759</v>
      </c>
      <c r="C42" s="1161" t="s">
        <v>169</v>
      </c>
      <c r="D42" s="1181">
        <v>0</v>
      </c>
      <c r="E42" s="1181">
        <v>0</v>
      </c>
      <c r="F42" s="1181">
        <v>0</v>
      </c>
      <c r="G42" s="1181">
        <v>0</v>
      </c>
      <c r="H42" s="1181">
        <v>0</v>
      </c>
      <c r="I42" s="1181">
        <v>0</v>
      </c>
      <c r="J42" s="1181">
        <v>0</v>
      </c>
      <c r="K42" s="1181">
        <v>0</v>
      </c>
      <c r="L42" s="1181">
        <v>0</v>
      </c>
      <c r="M42" s="1181">
        <v>0</v>
      </c>
      <c r="N42" s="1181">
        <v>0</v>
      </c>
      <c r="O42" s="1181">
        <v>0</v>
      </c>
      <c r="P42" s="1181">
        <v>0</v>
      </c>
      <c r="Q42" s="1181">
        <v>0</v>
      </c>
      <c r="R42" s="1181">
        <v>0</v>
      </c>
      <c r="S42" s="1181">
        <v>0</v>
      </c>
      <c r="T42" s="1181">
        <v>0</v>
      </c>
      <c r="U42" s="1181">
        <v>0</v>
      </c>
      <c r="V42" s="1181">
        <v>0</v>
      </c>
      <c r="W42" s="1181">
        <v>0</v>
      </c>
      <c r="X42" s="1181">
        <v>0</v>
      </c>
      <c r="Y42" s="1181">
        <v>0</v>
      </c>
      <c r="Z42" s="1181">
        <v>0</v>
      </c>
      <c r="AA42" s="1181">
        <v>0</v>
      </c>
      <c r="AB42" s="1181">
        <v>0</v>
      </c>
      <c r="AC42" s="1181">
        <v>0</v>
      </c>
      <c r="AD42" s="1181">
        <v>0</v>
      </c>
      <c r="AE42" s="1181">
        <v>0</v>
      </c>
      <c r="AF42" s="1181">
        <v>0</v>
      </c>
      <c r="AG42" s="1181">
        <v>0</v>
      </c>
      <c r="AH42" s="1181">
        <v>0</v>
      </c>
      <c r="AI42" s="1181">
        <v>0</v>
      </c>
      <c r="AJ42" s="1181">
        <v>0</v>
      </c>
      <c r="AK42" s="1181">
        <v>0</v>
      </c>
      <c r="AL42" s="1181">
        <v>0</v>
      </c>
      <c r="AM42" s="1181">
        <v>0</v>
      </c>
      <c r="AN42" s="1181">
        <v>0</v>
      </c>
      <c r="AO42" s="1181">
        <v>0</v>
      </c>
      <c r="AP42" s="1181">
        <v>0</v>
      </c>
      <c r="AQ42" s="1181">
        <v>0</v>
      </c>
      <c r="AR42" s="1181">
        <v>0</v>
      </c>
      <c r="AS42" s="1181">
        <v>0</v>
      </c>
      <c r="AT42" s="1181">
        <v>0</v>
      </c>
      <c r="AU42" s="1181">
        <v>0</v>
      </c>
      <c r="AV42" s="1181">
        <v>0</v>
      </c>
      <c r="AW42" s="1181">
        <v>0</v>
      </c>
      <c r="AX42" s="1181">
        <v>0</v>
      </c>
      <c r="AY42" s="1181">
        <v>0</v>
      </c>
      <c r="AZ42" s="1181">
        <v>0</v>
      </c>
      <c r="BA42" s="1181">
        <v>0</v>
      </c>
      <c r="BB42" s="1181">
        <v>0</v>
      </c>
      <c r="BC42" s="1181">
        <v>0</v>
      </c>
      <c r="BD42" s="1181">
        <v>0</v>
      </c>
      <c r="BE42" s="1181">
        <v>0</v>
      </c>
      <c r="BF42" s="1181">
        <v>0</v>
      </c>
      <c r="BG42" s="1181">
        <v>0</v>
      </c>
      <c r="BH42" s="1181">
        <v>0</v>
      </c>
      <c r="BI42" s="1181">
        <v>0</v>
      </c>
      <c r="BJ42" s="1181">
        <v>0</v>
      </c>
      <c r="BK42" s="1181">
        <v>0</v>
      </c>
      <c r="BL42" s="1181">
        <v>0</v>
      </c>
      <c r="BM42" s="1181">
        <v>0</v>
      </c>
      <c r="BN42" s="1181">
        <v>0</v>
      </c>
      <c r="BO42" s="1181">
        <v>0</v>
      </c>
      <c r="BP42" s="1181">
        <v>0</v>
      </c>
      <c r="BQ42" s="1181">
        <v>0</v>
      </c>
      <c r="BR42" s="1181">
        <v>0</v>
      </c>
      <c r="BS42" s="1181">
        <v>0</v>
      </c>
      <c r="BT42" s="1181">
        <v>0</v>
      </c>
      <c r="BU42" s="1181">
        <v>0</v>
      </c>
      <c r="BV42" s="1181">
        <v>0</v>
      </c>
      <c r="BW42" s="1181">
        <v>0</v>
      </c>
      <c r="BX42" s="1181">
        <v>0</v>
      </c>
      <c r="BY42" s="1181">
        <v>0</v>
      </c>
      <c r="BZ42" s="1181">
        <v>0</v>
      </c>
      <c r="CA42" s="1181">
        <v>0</v>
      </c>
      <c r="CB42" s="1181">
        <v>0</v>
      </c>
      <c r="CC42" s="1181">
        <v>0</v>
      </c>
      <c r="CD42" s="1181">
        <v>0</v>
      </c>
      <c r="CE42" s="1181">
        <v>0</v>
      </c>
      <c r="CF42" s="1181">
        <v>0</v>
      </c>
      <c r="CG42" s="1181">
        <v>0</v>
      </c>
      <c r="CH42" s="1181">
        <v>0</v>
      </c>
      <c r="CI42" s="1181">
        <v>0</v>
      </c>
      <c r="CJ42" s="1181">
        <v>0</v>
      </c>
      <c r="CK42" s="1181">
        <v>0</v>
      </c>
      <c r="CL42" s="1181">
        <v>0</v>
      </c>
      <c r="CM42" s="1181">
        <v>0</v>
      </c>
      <c r="CN42" s="1181">
        <v>0</v>
      </c>
      <c r="CO42" s="1181">
        <v>0</v>
      </c>
      <c r="CP42" s="1181">
        <v>0</v>
      </c>
      <c r="CQ42" s="1181">
        <v>0</v>
      </c>
      <c r="CR42" s="1181">
        <v>0</v>
      </c>
      <c r="CS42" s="1181">
        <v>0</v>
      </c>
      <c r="CT42" s="1181">
        <v>0</v>
      </c>
      <c r="CU42" s="1181">
        <v>0</v>
      </c>
      <c r="CV42" s="1181">
        <v>0</v>
      </c>
      <c r="CW42" s="1181">
        <v>0</v>
      </c>
      <c r="CX42" s="1181">
        <v>0</v>
      </c>
      <c r="CY42" s="1181">
        <v>0</v>
      </c>
      <c r="CZ42" s="1181">
        <v>0</v>
      </c>
      <c r="DA42" s="1181">
        <v>0</v>
      </c>
      <c r="DB42" s="1181">
        <v>0</v>
      </c>
      <c r="DC42" s="1181">
        <v>0</v>
      </c>
      <c r="DD42" s="1181">
        <v>0</v>
      </c>
      <c r="DE42" s="1181">
        <v>0</v>
      </c>
      <c r="DF42" s="1181">
        <v>0</v>
      </c>
      <c r="DG42" s="1181">
        <v>0</v>
      </c>
      <c r="DH42" s="1181">
        <v>0</v>
      </c>
      <c r="DI42" s="1181">
        <v>0</v>
      </c>
      <c r="DJ42" s="1181">
        <v>0</v>
      </c>
      <c r="DK42" s="1181">
        <v>0</v>
      </c>
      <c r="DL42" s="1181">
        <v>0</v>
      </c>
      <c r="DM42" s="1181">
        <v>0</v>
      </c>
      <c r="DN42" s="1181">
        <v>0</v>
      </c>
      <c r="DO42" s="1181">
        <v>0</v>
      </c>
      <c r="DP42" s="1181">
        <v>0</v>
      </c>
      <c r="DQ42" s="1181">
        <v>0</v>
      </c>
      <c r="DR42" s="1181">
        <v>0</v>
      </c>
      <c r="DS42" s="1181">
        <v>0</v>
      </c>
      <c r="DT42" s="1181">
        <v>0</v>
      </c>
      <c r="DU42" s="1181">
        <v>0</v>
      </c>
      <c r="DV42" s="1181">
        <v>0</v>
      </c>
      <c r="DW42" s="1181">
        <v>0</v>
      </c>
      <c r="DX42" s="1181">
        <v>0</v>
      </c>
      <c r="DY42" s="1181">
        <v>0</v>
      </c>
      <c r="DZ42" s="1181">
        <v>0</v>
      </c>
      <c r="EA42" s="1181">
        <v>0</v>
      </c>
      <c r="EB42" s="1181">
        <v>0</v>
      </c>
      <c r="EC42" s="1181">
        <v>0</v>
      </c>
      <c r="ED42" s="1181">
        <v>0</v>
      </c>
      <c r="EE42" s="1181">
        <v>0</v>
      </c>
      <c r="EF42" s="1181">
        <v>0</v>
      </c>
      <c r="EG42" s="1181">
        <v>0</v>
      </c>
      <c r="EH42" s="1181">
        <v>0</v>
      </c>
      <c r="EI42" s="1181">
        <v>0</v>
      </c>
      <c r="EJ42" s="1181">
        <v>0</v>
      </c>
      <c r="EK42" s="1181">
        <v>0</v>
      </c>
      <c r="EL42" s="1181">
        <v>0</v>
      </c>
      <c r="EM42" s="1181">
        <v>0</v>
      </c>
      <c r="EN42" s="1181">
        <v>0</v>
      </c>
      <c r="EO42" s="1181">
        <v>0</v>
      </c>
      <c r="EP42" s="1181">
        <v>0</v>
      </c>
      <c r="EQ42" s="1181">
        <v>0</v>
      </c>
      <c r="ER42" s="1181">
        <v>0</v>
      </c>
      <c r="ES42" s="1181">
        <v>0</v>
      </c>
      <c r="ET42" s="1181">
        <v>0</v>
      </c>
      <c r="EU42" s="1181">
        <v>0</v>
      </c>
      <c r="EV42" s="1181">
        <v>0</v>
      </c>
      <c r="EW42" s="1181">
        <v>0</v>
      </c>
      <c r="EX42" s="1181">
        <v>0</v>
      </c>
      <c r="EY42" s="1181">
        <v>0</v>
      </c>
      <c r="EZ42" s="1181">
        <v>0</v>
      </c>
      <c r="FA42" s="1181">
        <v>0</v>
      </c>
      <c r="FB42" s="1181">
        <v>0</v>
      </c>
      <c r="FC42" s="1181">
        <v>0</v>
      </c>
      <c r="FD42" s="1181">
        <v>0</v>
      </c>
      <c r="FE42" s="1181">
        <v>0</v>
      </c>
      <c r="FF42" s="1181">
        <v>0</v>
      </c>
      <c r="FG42" s="1181">
        <v>0</v>
      </c>
      <c r="FH42" s="1181">
        <v>0</v>
      </c>
      <c r="FI42" s="1181">
        <v>0</v>
      </c>
      <c r="FJ42" s="1181">
        <v>0</v>
      </c>
      <c r="FK42" s="1181">
        <v>0</v>
      </c>
      <c r="FL42" s="1181">
        <v>0</v>
      </c>
      <c r="FM42" s="1181">
        <v>0</v>
      </c>
      <c r="FN42" s="1181">
        <v>0</v>
      </c>
      <c r="FO42" s="1181">
        <v>0</v>
      </c>
      <c r="FP42" s="1181">
        <v>0</v>
      </c>
      <c r="FQ42" s="1181">
        <v>0</v>
      </c>
      <c r="FR42" s="1181">
        <v>0</v>
      </c>
      <c r="FS42" s="1181">
        <v>0</v>
      </c>
      <c r="FT42" s="1181">
        <v>0</v>
      </c>
      <c r="FU42" s="1181">
        <v>0</v>
      </c>
      <c r="FV42" s="1181">
        <v>0</v>
      </c>
      <c r="FW42" s="1181">
        <v>0</v>
      </c>
      <c r="FX42" s="1181">
        <v>0</v>
      </c>
      <c r="FY42" s="1181">
        <v>0</v>
      </c>
      <c r="FZ42" s="1181">
        <v>0</v>
      </c>
      <c r="GA42" s="1181">
        <v>0</v>
      </c>
      <c r="GB42" s="1181">
        <v>0</v>
      </c>
      <c r="GC42" s="1181">
        <v>0</v>
      </c>
      <c r="GD42" s="1181">
        <v>0</v>
      </c>
      <c r="GE42" s="1181">
        <v>0</v>
      </c>
      <c r="GF42" s="1181">
        <v>0</v>
      </c>
      <c r="GG42" s="1181">
        <v>0</v>
      </c>
      <c r="GH42" s="1181">
        <v>0</v>
      </c>
      <c r="GI42" s="1181">
        <v>0</v>
      </c>
      <c r="GJ42" s="1181">
        <v>0</v>
      </c>
      <c r="GK42" s="1181">
        <v>0</v>
      </c>
      <c r="GL42" s="1181">
        <v>0</v>
      </c>
      <c r="GM42" s="1181">
        <v>0</v>
      </c>
      <c r="GN42" s="1181">
        <v>0</v>
      </c>
      <c r="GO42" s="1181">
        <v>0</v>
      </c>
      <c r="GP42" s="1181">
        <v>0</v>
      </c>
      <c r="GQ42" s="1181">
        <v>0</v>
      </c>
      <c r="GR42" s="1181">
        <v>0</v>
      </c>
      <c r="GS42" s="1181">
        <v>0</v>
      </c>
      <c r="GT42" s="1181">
        <v>0</v>
      </c>
      <c r="GU42" s="1181">
        <v>0</v>
      </c>
      <c r="GV42" s="1181">
        <v>0</v>
      </c>
      <c r="GW42" s="1181">
        <v>0</v>
      </c>
      <c r="GX42" s="1181">
        <v>0</v>
      </c>
      <c r="GY42" s="1181">
        <v>0</v>
      </c>
      <c r="GZ42" s="1181">
        <v>0</v>
      </c>
      <c r="HA42" s="1181">
        <v>0</v>
      </c>
      <c r="HB42" s="1181">
        <v>0</v>
      </c>
      <c r="HC42" s="1181">
        <v>0</v>
      </c>
      <c r="HD42" s="1181">
        <v>0</v>
      </c>
      <c r="HE42" s="1181">
        <v>0</v>
      </c>
      <c r="HF42" s="1181">
        <v>0</v>
      </c>
      <c r="HG42" s="1181">
        <v>0</v>
      </c>
      <c r="HH42" s="1181">
        <v>0</v>
      </c>
      <c r="HI42" s="1181">
        <v>0</v>
      </c>
      <c r="HJ42" s="1181">
        <v>0</v>
      </c>
      <c r="HK42" s="1181">
        <v>0</v>
      </c>
      <c r="HL42" s="1181">
        <v>0</v>
      </c>
      <c r="HM42" s="1181">
        <v>0</v>
      </c>
      <c r="HN42" s="1181">
        <v>0</v>
      </c>
      <c r="HO42" s="1181">
        <v>0</v>
      </c>
      <c r="HP42" s="1181">
        <v>0</v>
      </c>
      <c r="HQ42" s="1181">
        <v>0</v>
      </c>
      <c r="HR42" s="1181">
        <v>0</v>
      </c>
      <c r="HS42" s="1181">
        <v>0</v>
      </c>
      <c r="HT42" s="1181">
        <v>0</v>
      </c>
      <c r="HU42" s="1181">
        <v>0</v>
      </c>
      <c r="HV42" s="1181">
        <v>0</v>
      </c>
      <c r="HW42" s="1181">
        <v>0</v>
      </c>
      <c r="HX42" s="1181">
        <v>0</v>
      </c>
      <c r="HY42" s="1181">
        <v>0</v>
      </c>
      <c r="HZ42" s="1181">
        <v>0</v>
      </c>
      <c r="IA42" s="1181">
        <v>0</v>
      </c>
      <c r="IB42" s="1181">
        <v>0</v>
      </c>
      <c r="IC42" s="1181">
        <v>0</v>
      </c>
      <c r="ID42" s="1181">
        <v>0</v>
      </c>
      <c r="IE42" s="1181">
        <v>0</v>
      </c>
      <c r="IF42" s="1181">
        <v>0</v>
      </c>
      <c r="IG42" s="1181">
        <v>0</v>
      </c>
      <c r="IH42" s="1181">
        <v>0</v>
      </c>
      <c r="II42" s="1181">
        <v>0</v>
      </c>
      <c r="IJ42" s="1181">
        <v>0</v>
      </c>
      <c r="IK42" s="1181">
        <v>0</v>
      </c>
      <c r="IL42" s="1181">
        <v>0</v>
      </c>
      <c r="IM42" s="1181">
        <v>0</v>
      </c>
      <c r="IN42" s="1181">
        <v>0</v>
      </c>
      <c r="IO42" s="1181">
        <v>0</v>
      </c>
      <c r="IP42" s="1181">
        <v>0</v>
      </c>
      <c r="IQ42" s="1181">
        <v>0</v>
      </c>
      <c r="IR42" s="1181">
        <v>0</v>
      </c>
      <c r="IS42" s="1181">
        <v>0</v>
      </c>
      <c r="IT42" s="1181">
        <v>0</v>
      </c>
      <c r="IU42" s="1181">
        <v>0</v>
      </c>
      <c r="IV42" s="1181">
        <v>0</v>
      </c>
      <c r="IW42" s="1181">
        <v>0</v>
      </c>
      <c r="IX42" s="1181">
        <v>0</v>
      </c>
      <c r="IY42" s="1181">
        <v>0</v>
      </c>
      <c r="IZ42" s="1181">
        <v>0</v>
      </c>
      <c r="JA42" s="1181">
        <v>0</v>
      </c>
      <c r="JB42" s="1181">
        <v>0</v>
      </c>
      <c r="JC42" s="1181">
        <v>0</v>
      </c>
      <c r="JD42" s="1181">
        <v>0</v>
      </c>
      <c r="JE42" s="1181">
        <v>0</v>
      </c>
      <c r="JF42" s="1181">
        <v>0</v>
      </c>
      <c r="JG42" s="1181">
        <v>0</v>
      </c>
      <c r="JH42" s="1181">
        <v>0</v>
      </c>
      <c r="JI42" s="1181">
        <v>0</v>
      </c>
      <c r="JJ42" s="1181">
        <v>0</v>
      </c>
      <c r="JK42" s="1181">
        <v>0</v>
      </c>
      <c r="JL42" s="1181">
        <v>0</v>
      </c>
      <c r="JM42" s="1181">
        <v>0</v>
      </c>
      <c r="JN42" s="1181">
        <v>0</v>
      </c>
      <c r="JO42" s="1181">
        <v>0</v>
      </c>
      <c r="JP42" s="1181">
        <v>0</v>
      </c>
      <c r="JQ42" s="1181">
        <v>0</v>
      </c>
      <c r="JR42" s="1181">
        <v>0</v>
      </c>
      <c r="JS42" s="1181">
        <v>0</v>
      </c>
      <c r="JT42" s="1181">
        <v>0</v>
      </c>
      <c r="JU42" s="1181">
        <v>0</v>
      </c>
      <c r="JV42" s="1181">
        <v>0</v>
      </c>
      <c r="JW42" s="1181">
        <v>0</v>
      </c>
      <c r="JX42" s="1181">
        <v>0</v>
      </c>
      <c r="JY42" s="1181">
        <v>0</v>
      </c>
      <c r="JZ42" s="1181">
        <v>0</v>
      </c>
      <c r="KA42" s="1181">
        <v>0</v>
      </c>
      <c r="KB42" s="1181">
        <v>0</v>
      </c>
      <c r="KC42" s="1181">
        <v>0</v>
      </c>
      <c r="KD42" s="1181">
        <v>0</v>
      </c>
      <c r="KE42" s="1181">
        <v>0</v>
      </c>
      <c r="KG42" s="1181">
        <v>0</v>
      </c>
      <c r="KH42" s="1181">
        <v>0</v>
      </c>
      <c r="KI42" s="1181">
        <v>0</v>
      </c>
      <c r="KJ42" s="1181">
        <v>0</v>
      </c>
      <c r="KK42" s="1181">
        <v>0</v>
      </c>
      <c r="KL42" s="1181">
        <v>0</v>
      </c>
      <c r="KM42" s="1181">
        <v>0</v>
      </c>
      <c r="KN42" s="1181">
        <v>0</v>
      </c>
      <c r="KO42" s="1181">
        <v>0</v>
      </c>
      <c r="KP42" s="1181">
        <v>0</v>
      </c>
      <c r="KQ42" s="1181">
        <v>0</v>
      </c>
      <c r="KR42" s="1181">
        <v>0</v>
      </c>
      <c r="KS42" s="1181">
        <v>0</v>
      </c>
      <c r="KT42" s="1181">
        <v>0</v>
      </c>
      <c r="KU42" s="1181">
        <v>0</v>
      </c>
      <c r="KV42" s="1181">
        <v>0</v>
      </c>
      <c r="KW42" s="1181">
        <v>0</v>
      </c>
      <c r="KX42" s="1181">
        <v>0</v>
      </c>
    </row>
    <row r="43" spans="1:310" outlineLevel="1">
      <c r="A43" s="1042"/>
      <c r="B43" s="1050">
        <v>760</v>
      </c>
      <c r="C43" s="1161" t="s">
        <v>170</v>
      </c>
      <c r="D43" s="1181"/>
      <c r="E43" s="1181"/>
      <c r="F43" s="1181"/>
      <c r="G43" s="1181"/>
      <c r="H43" s="1181"/>
      <c r="I43" s="1181"/>
      <c r="J43" s="1181"/>
      <c r="K43" s="1181"/>
      <c r="L43" s="1181"/>
      <c r="M43" s="1181"/>
      <c r="N43" s="1181"/>
      <c r="O43" s="1181"/>
      <c r="P43" s="1181"/>
      <c r="Q43" s="1181"/>
      <c r="R43" s="1181"/>
      <c r="S43" s="1181"/>
      <c r="T43" s="1181"/>
      <c r="U43" s="1181"/>
      <c r="V43" s="1181"/>
      <c r="W43" s="1181"/>
      <c r="X43" s="1181"/>
      <c r="Y43" s="1181"/>
      <c r="Z43" s="1181"/>
      <c r="AA43" s="1181"/>
      <c r="AB43" s="1181"/>
      <c r="AC43" s="1181"/>
      <c r="AD43" s="1181"/>
      <c r="AE43" s="1181"/>
      <c r="AF43" s="1181"/>
      <c r="AG43" s="1181"/>
      <c r="AH43" s="1181"/>
      <c r="AI43" s="1181"/>
      <c r="AJ43" s="1181"/>
      <c r="AK43" s="1181"/>
      <c r="AL43" s="1181"/>
      <c r="AM43" s="1181"/>
      <c r="AN43" s="1181"/>
      <c r="AO43" s="1181"/>
      <c r="AP43" s="1181"/>
      <c r="AQ43" s="1181"/>
      <c r="AR43" s="1181"/>
      <c r="AS43" s="1181"/>
      <c r="AT43" s="1181"/>
      <c r="AU43" s="1181"/>
      <c r="AV43" s="1181"/>
      <c r="AW43" s="1181"/>
      <c r="AX43" s="1181"/>
      <c r="AY43" s="1181"/>
      <c r="AZ43" s="1181"/>
      <c r="BA43" s="1181"/>
      <c r="BB43" s="1181"/>
      <c r="BC43" s="1181"/>
      <c r="BD43" s="1181"/>
      <c r="BE43" s="1181"/>
      <c r="BF43" s="1181"/>
      <c r="BG43" s="1181"/>
      <c r="BH43" s="1181"/>
      <c r="BI43" s="1181"/>
      <c r="BJ43" s="1181"/>
      <c r="BK43" s="1181"/>
      <c r="BL43" s="1181"/>
      <c r="BM43" s="1181"/>
      <c r="BN43" s="1181"/>
      <c r="BO43" s="1181"/>
      <c r="BP43" s="1181"/>
      <c r="BQ43" s="1181"/>
      <c r="BR43" s="1181"/>
      <c r="BS43" s="1181"/>
      <c r="BT43" s="1181"/>
      <c r="BU43" s="1181"/>
      <c r="BV43" s="1181"/>
      <c r="BW43" s="1181"/>
      <c r="BX43" s="1181"/>
      <c r="BY43" s="1181"/>
      <c r="BZ43" s="1181"/>
      <c r="CA43" s="1181"/>
      <c r="CB43" s="1181"/>
      <c r="CC43" s="1181"/>
      <c r="CD43" s="1181"/>
      <c r="CE43" s="1181"/>
      <c r="CF43" s="1181"/>
      <c r="CG43" s="1181"/>
      <c r="CH43" s="1181"/>
      <c r="CI43" s="1181"/>
      <c r="CJ43" s="1181"/>
      <c r="CK43" s="1181"/>
      <c r="CL43" s="1181"/>
      <c r="CM43" s="1181"/>
      <c r="CN43" s="1181"/>
      <c r="CO43" s="1181"/>
      <c r="CP43" s="1181"/>
      <c r="CQ43" s="1181"/>
      <c r="CR43" s="1181"/>
      <c r="CS43" s="1181"/>
      <c r="CT43" s="1181"/>
      <c r="CU43" s="1181"/>
      <c r="CV43" s="1181"/>
      <c r="CW43" s="1181"/>
      <c r="CX43" s="1181"/>
      <c r="CY43" s="1181"/>
      <c r="CZ43" s="1181"/>
      <c r="DA43" s="1181"/>
      <c r="DB43" s="1181"/>
      <c r="DC43" s="1181"/>
      <c r="DD43" s="1181"/>
      <c r="DE43" s="1181"/>
      <c r="DF43" s="1181"/>
      <c r="DG43" s="1181"/>
      <c r="DH43" s="1181"/>
      <c r="DI43" s="1181"/>
      <c r="DJ43" s="1181"/>
      <c r="DK43" s="1181"/>
      <c r="DL43" s="1181"/>
      <c r="DM43" s="1181"/>
      <c r="DN43" s="1181"/>
      <c r="DO43" s="1181"/>
      <c r="DP43" s="1181"/>
      <c r="DQ43" s="1181"/>
      <c r="DR43" s="1181"/>
      <c r="DS43" s="1181"/>
      <c r="DT43" s="1181"/>
      <c r="DU43" s="1181"/>
      <c r="DV43" s="1181"/>
      <c r="DW43" s="1181"/>
      <c r="DX43" s="1181"/>
      <c r="DY43" s="1181"/>
      <c r="DZ43" s="1181"/>
      <c r="EA43" s="1181"/>
      <c r="EB43" s="1181"/>
      <c r="EC43" s="1181"/>
      <c r="ED43" s="1181"/>
      <c r="EE43" s="1181"/>
      <c r="EF43" s="1181"/>
      <c r="EG43" s="1181"/>
      <c r="EH43" s="1181"/>
      <c r="EI43" s="1181"/>
      <c r="EJ43" s="1181"/>
      <c r="EK43" s="1181"/>
      <c r="EL43" s="1181"/>
      <c r="EM43" s="1181"/>
      <c r="EN43" s="1181"/>
      <c r="EO43" s="1181"/>
      <c r="EP43" s="1181"/>
      <c r="EQ43" s="1181"/>
      <c r="ER43" s="1181"/>
      <c r="ES43" s="1181"/>
      <c r="ET43" s="1181"/>
      <c r="EU43" s="1181"/>
      <c r="EV43" s="1181"/>
      <c r="EW43" s="1181"/>
      <c r="EX43" s="1181"/>
      <c r="EY43" s="1181"/>
      <c r="EZ43" s="1181"/>
      <c r="FA43" s="1181"/>
      <c r="FB43" s="1181"/>
      <c r="FC43" s="1181"/>
      <c r="FD43" s="1181"/>
      <c r="FE43" s="1181"/>
      <c r="FF43" s="1181"/>
      <c r="FG43" s="1181"/>
      <c r="FH43" s="1181"/>
      <c r="FI43" s="1181"/>
      <c r="FJ43" s="1181"/>
      <c r="FK43" s="1181"/>
      <c r="FL43" s="1181"/>
      <c r="FM43" s="1181"/>
      <c r="FN43" s="1181"/>
      <c r="FO43" s="1181"/>
      <c r="FP43" s="1181"/>
      <c r="FQ43" s="1181"/>
      <c r="FR43" s="1181"/>
      <c r="FS43" s="1181"/>
      <c r="FT43" s="1181"/>
      <c r="FU43" s="1181"/>
      <c r="FV43" s="1181"/>
      <c r="FW43" s="1181"/>
      <c r="FX43" s="1181"/>
      <c r="FY43" s="1181"/>
      <c r="FZ43" s="1181"/>
      <c r="GA43" s="1181"/>
      <c r="GB43" s="1181"/>
      <c r="GC43" s="1181"/>
      <c r="GD43" s="1181"/>
      <c r="GE43" s="1181"/>
      <c r="GF43" s="1181"/>
      <c r="GG43" s="1181"/>
      <c r="GH43" s="1181"/>
      <c r="GI43" s="1181"/>
      <c r="GJ43" s="1181"/>
      <c r="GK43" s="1181"/>
      <c r="GL43" s="1181"/>
      <c r="GM43" s="1181"/>
      <c r="GN43" s="1181"/>
      <c r="GO43" s="1181"/>
      <c r="GP43" s="1181"/>
      <c r="GQ43" s="1181"/>
      <c r="GR43" s="1181"/>
      <c r="GS43" s="1181"/>
      <c r="GT43" s="1181"/>
      <c r="GU43" s="1181"/>
      <c r="GV43" s="1181"/>
      <c r="GW43" s="1181"/>
      <c r="GX43" s="1181"/>
      <c r="GY43" s="1181"/>
      <c r="GZ43" s="1181"/>
      <c r="HA43" s="1181"/>
      <c r="HB43" s="1181"/>
      <c r="HC43" s="1181"/>
      <c r="HD43" s="1181"/>
      <c r="HE43" s="1181"/>
      <c r="HF43" s="1181"/>
      <c r="HG43" s="1181"/>
      <c r="HH43" s="1181"/>
      <c r="HI43" s="1181"/>
      <c r="HJ43" s="1181"/>
      <c r="HK43" s="1181"/>
      <c r="HL43" s="1181"/>
      <c r="HM43" s="1181"/>
      <c r="HN43" s="1181"/>
      <c r="HO43" s="1181"/>
      <c r="HP43" s="1181"/>
      <c r="HQ43" s="1181"/>
      <c r="HR43" s="1181"/>
      <c r="HS43" s="1181"/>
      <c r="HT43" s="1181"/>
      <c r="HU43" s="1181"/>
      <c r="HV43" s="1181"/>
      <c r="HW43" s="1181"/>
      <c r="HX43" s="1181"/>
      <c r="HY43" s="1181"/>
      <c r="HZ43" s="1181"/>
      <c r="IA43" s="1181"/>
      <c r="IB43" s="1181"/>
      <c r="IC43" s="1181"/>
      <c r="ID43" s="1181"/>
      <c r="IE43" s="1181"/>
      <c r="IF43" s="1181"/>
      <c r="IG43" s="1181"/>
      <c r="IH43" s="1181"/>
      <c r="II43" s="1181"/>
      <c r="IJ43" s="1181"/>
      <c r="IK43" s="1181"/>
      <c r="IL43" s="1181"/>
      <c r="IM43" s="1181"/>
      <c r="IN43" s="1181"/>
      <c r="IO43" s="1181"/>
      <c r="IP43" s="1181"/>
      <c r="IQ43" s="1181"/>
      <c r="IR43" s="1181"/>
      <c r="IS43" s="1181"/>
      <c r="IT43" s="1181"/>
      <c r="IU43" s="1181"/>
      <c r="IV43" s="1181"/>
      <c r="IW43" s="1181"/>
      <c r="IX43" s="1181"/>
      <c r="IY43" s="1181"/>
      <c r="IZ43" s="1181"/>
      <c r="JA43" s="1181"/>
      <c r="JB43" s="1181"/>
      <c r="JC43" s="1181"/>
      <c r="JD43" s="1181"/>
      <c r="JE43" s="1181"/>
      <c r="JF43" s="1181"/>
      <c r="JG43" s="1181"/>
      <c r="JH43" s="1181"/>
      <c r="JI43" s="1181"/>
      <c r="JJ43" s="1181"/>
      <c r="JK43" s="1181"/>
      <c r="JL43" s="1181"/>
      <c r="JM43" s="1181"/>
      <c r="JN43" s="1181"/>
      <c r="JO43" s="1181"/>
      <c r="JP43" s="1181"/>
      <c r="JQ43" s="1181"/>
      <c r="JR43" s="1181"/>
      <c r="JS43" s="1181"/>
      <c r="JT43" s="1181"/>
      <c r="JU43" s="1181"/>
      <c r="JV43" s="1181"/>
      <c r="JW43" s="1181"/>
      <c r="JX43" s="1181"/>
      <c r="JY43" s="1181"/>
      <c r="JZ43" s="1181"/>
      <c r="KA43" s="1181"/>
      <c r="KB43" s="1181"/>
      <c r="KC43" s="1181"/>
      <c r="KD43" s="1181"/>
      <c r="KE43" s="1181"/>
      <c r="KG43" s="1181"/>
      <c r="KH43" s="1181"/>
      <c r="KI43" s="1181"/>
      <c r="KJ43" s="1181"/>
      <c r="KK43" s="1181"/>
      <c r="KL43" s="1181"/>
      <c r="KM43" s="1181"/>
      <c r="KN43" s="1181"/>
      <c r="KO43" s="1181"/>
      <c r="KP43" s="1181"/>
      <c r="KQ43" s="1181"/>
      <c r="KR43" s="1181"/>
      <c r="KS43" s="1181"/>
      <c r="KT43" s="1181"/>
      <c r="KU43" s="1181"/>
      <c r="KV43" s="1181"/>
      <c r="KW43" s="1181"/>
      <c r="KX43" s="1181"/>
    </row>
    <row r="44" spans="1:310" outlineLevel="1">
      <c r="A44" s="1042"/>
      <c r="B44" s="1050">
        <v>761</v>
      </c>
      <c r="C44" s="1161" t="s">
        <v>171</v>
      </c>
      <c r="D44" s="1181"/>
      <c r="E44" s="1181"/>
      <c r="F44" s="1181"/>
      <c r="G44" s="1181"/>
      <c r="H44" s="1181"/>
      <c r="I44" s="1181"/>
      <c r="J44" s="1181"/>
      <c r="K44" s="1181"/>
      <c r="L44" s="1181"/>
      <c r="M44" s="1181"/>
      <c r="N44" s="1181"/>
      <c r="O44" s="1181"/>
      <c r="P44" s="1181"/>
      <c r="Q44" s="1181"/>
      <c r="R44" s="1181"/>
      <c r="S44" s="1181"/>
      <c r="T44" s="1181"/>
      <c r="U44" s="1181"/>
      <c r="V44" s="1181"/>
      <c r="W44" s="1181"/>
      <c r="X44" s="1181"/>
      <c r="Y44" s="1181"/>
      <c r="Z44" s="1181"/>
      <c r="AA44" s="1181"/>
      <c r="AB44" s="1181"/>
      <c r="AC44" s="1181"/>
      <c r="AD44" s="1181"/>
      <c r="AE44" s="1181"/>
      <c r="AF44" s="1181"/>
      <c r="AG44" s="1181"/>
      <c r="AH44" s="1181"/>
      <c r="AI44" s="1181"/>
      <c r="AJ44" s="1181"/>
      <c r="AK44" s="1181"/>
      <c r="AL44" s="1181"/>
      <c r="AM44" s="1181"/>
      <c r="AN44" s="1181"/>
      <c r="AO44" s="1181"/>
      <c r="AP44" s="1181"/>
      <c r="AQ44" s="1181"/>
      <c r="AR44" s="1181"/>
      <c r="AS44" s="1181"/>
      <c r="AT44" s="1181" t="s">
        <v>469</v>
      </c>
      <c r="AU44" s="1181" t="s">
        <v>469</v>
      </c>
      <c r="AV44" s="1181" t="s">
        <v>469</v>
      </c>
      <c r="AW44" s="1181" t="s">
        <v>469</v>
      </c>
      <c r="AX44" s="1181" t="s">
        <v>469</v>
      </c>
      <c r="AY44" s="1181" t="s">
        <v>469</v>
      </c>
      <c r="AZ44" s="1181" t="s">
        <v>469</v>
      </c>
      <c r="BA44" s="1181" t="s">
        <v>469</v>
      </c>
      <c r="BB44" s="1181" t="s">
        <v>469</v>
      </c>
      <c r="BC44" s="1181" t="s">
        <v>469</v>
      </c>
      <c r="BD44" s="1181" t="s">
        <v>469</v>
      </c>
      <c r="BE44" s="1181" t="s">
        <v>469</v>
      </c>
      <c r="BF44" s="1181" t="s">
        <v>469</v>
      </c>
      <c r="BG44" s="1181" t="s">
        <v>469</v>
      </c>
      <c r="BH44" s="1181" t="s">
        <v>469</v>
      </c>
      <c r="BI44" s="1181" t="s">
        <v>469</v>
      </c>
      <c r="BJ44" s="1181" t="s">
        <v>469</v>
      </c>
      <c r="BK44" s="1181" t="s">
        <v>469</v>
      </c>
      <c r="BL44" s="1181" t="s">
        <v>469</v>
      </c>
      <c r="BM44" s="1181" t="s">
        <v>469</v>
      </c>
      <c r="BN44" s="1181"/>
      <c r="BO44" s="1181"/>
      <c r="BP44" s="1181"/>
      <c r="BQ44" s="1181"/>
      <c r="BR44" s="1181"/>
      <c r="BS44" s="1181"/>
      <c r="BT44" s="1181"/>
      <c r="BU44" s="1181"/>
      <c r="BV44" s="1181"/>
      <c r="BW44" s="1181"/>
      <c r="BX44" s="1181"/>
      <c r="BY44" s="1181"/>
      <c r="BZ44" s="1181"/>
      <c r="CA44" s="1181"/>
      <c r="CB44" s="1181"/>
      <c r="CC44" s="1181"/>
      <c r="CD44" s="1181"/>
      <c r="CE44" s="1181"/>
      <c r="CF44" s="1181"/>
      <c r="CG44" s="1181"/>
      <c r="CH44" s="1181"/>
      <c r="CI44" s="1181"/>
      <c r="CJ44" s="1181"/>
      <c r="CK44" s="1181"/>
      <c r="CL44" s="1181"/>
      <c r="CM44" s="1181"/>
      <c r="CN44" s="1181"/>
      <c r="CO44" s="1181"/>
      <c r="CP44" s="1181"/>
      <c r="CQ44" s="1181"/>
      <c r="CR44" s="1181"/>
      <c r="CS44" s="1181"/>
      <c r="CT44" s="1181"/>
      <c r="CU44" s="1181"/>
      <c r="CV44" s="1181"/>
      <c r="CW44" s="1181"/>
      <c r="CX44" s="1181"/>
      <c r="CY44" s="1181"/>
      <c r="CZ44" s="1181"/>
      <c r="DA44" s="1181" t="s">
        <v>469</v>
      </c>
      <c r="DB44" s="1181" t="s">
        <v>469</v>
      </c>
      <c r="DC44" s="1181" t="s">
        <v>469</v>
      </c>
      <c r="DD44" s="1181" t="s">
        <v>469</v>
      </c>
      <c r="DE44" s="1181" t="s">
        <v>469</v>
      </c>
      <c r="DF44" s="1181" t="s">
        <v>469</v>
      </c>
      <c r="DG44" s="1181" t="s">
        <v>469</v>
      </c>
      <c r="DH44" s="1181" t="s">
        <v>469</v>
      </c>
      <c r="DI44" s="1181" t="s">
        <v>469</v>
      </c>
      <c r="DJ44" s="1181" t="s">
        <v>469</v>
      </c>
      <c r="DK44" s="1181" t="s">
        <v>469</v>
      </c>
      <c r="DL44" s="1181" t="s">
        <v>469</v>
      </c>
      <c r="DM44" s="1181" t="s">
        <v>469</v>
      </c>
      <c r="DN44" s="1181"/>
      <c r="DO44" s="1181"/>
      <c r="DP44" s="1181"/>
      <c r="DQ44" s="1181"/>
      <c r="DR44" s="1181"/>
      <c r="DS44" s="1181"/>
      <c r="DT44" s="1181"/>
      <c r="DU44" s="1181"/>
      <c r="DV44" s="1181"/>
      <c r="DW44" s="1181" t="s">
        <v>469</v>
      </c>
      <c r="DX44" s="1181" t="s">
        <v>469</v>
      </c>
      <c r="DY44" s="1181" t="s">
        <v>469</v>
      </c>
      <c r="DZ44" s="1181" t="s">
        <v>469</v>
      </c>
      <c r="EA44" s="1181" t="s">
        <v>469</v>
      </c>
      <c r="EB44" s="1181" t="s">
        <v>469</v>
      </c>
      <c r="EC44" s="1181" t="s">
        <v>469</v>
      </c>
      <c r="ED44" s="1181" t="s">
        <v>469</v>
      </c>
      <c r="EE44" s="1181" t="s">
        <v>469</v>
      </c>
      <c r="EF44" s="1181" t="s">
        <v>469</v>
      </c>
      <c r="EG44" s="1181" t="s">
        <v>469</v>
      </c>
      <c r="EH44" s="1181" t="s">
        <v>469</v>
      </c>
      <c r="EI44" s="1181"/>
      <c r="EJ44" s="1181"/>
      <c r="EK44" s="1181"/>
      <c r="EL44" s="1181"/>
      <c r="EM44" s="1181"/>
      <c r="EN44" s="1181"/>
      <c r="EO44" s="1181"/>
      <c r="EP44" s="1181"/>
      <c r="EQ44" s="1181"/>
      <c r="ER44" s="1181"/>
      <c r="ES44" s="1181"/>
      <c r="ET44" s="1181"/>
      <c r="EU44" s="1181"/>
      <c r="EV44" s="1181"/>
      <c r="EW44" s="1181"/>
      <c r="EX44" s="1181"/>
      <c r="EY44" s="1181"/>
      <c r="EZ44" s="1181"/>
      <c r="FA44" s="1181"/>
      <c r="FB44" s="1181"/>
      <c r="FC44" s="1181"/>
      <c r="FD44" s="1181"/>
      <c r="FE44" s="1181"/>
      <c r="FF44" s="1181"/>
      <c r="FG44" s="1181"/>
      <c r="FH44" s="1181"/>
      <c r="FI44" s="1181"/>
      <c r="FJ44" s="1181"/>
      <c r="FK44" s="1181"/>
      <c r="FL44" s="1181"/>
      <c r="FM44" s="1181"/>
      <c r="FN44" s="1181"/>
      <c r="FO44" s="1181"/>
      <c r="FP44" s="1181"/>
      <c r="FQ44" s="1181"/>
      <c r="FR44" s="1181"/>
      <c r="FS44" s="1181"/>
      <c r="FT44" s="1181"/>
      <c r="FU44" s="1181"/>
      <c r="FV44" s="1181"/>
      <c r="FW44" s="1181"/>
      <c r="FX44" s="1181"/>
      <c r="FY44" s="1181"/>
      <c r="FZ44" s="1181"/>
      <c r="GA44" s="1181"/>
      <c r="GB44" s="1181"/>
      <c r="GC44" s="1181"/>
      <c r="GD44" s="1181"/>
      <c r="GE44" s="1181"/>
      <c r="GF44" s="1181"/>
      <c r="GG44" s="1181"/>
      <c r="GH44" s="1181"/>
      <c r="GI44" s="1181"/>
      <c r="GJ44" s="1181" t="s">
        <v>469</v>
      </c>
      <c r="GK44" s="1181" t="s">
        <v>469</v>
      </c>
      <c r="GL44" s="1181" t="s">
        <v>469</v>
      </c>
      <c r="GM44" s="1181" t="s">
        <v>469</v>
      </c>
      <c r="GN44" s="1181" t="s">
        <v>469</v>
      </c>
      <c r="GO44" s="1181" t="s">
        <v>469</v>
      </c>
      <c r="GP44" s="1181" t="s">
        <v>469</v>
      </c>
      <c r="GQ44" s="1181" t="s">
        <v>469</v>
      </c>
      <c r="GR44" s="1181" t="s">
        <v>469</v>
      </c>
      <c r="GS44" s="1181" t="s">
        <v>469</v>
      </c>
      <c r="GT44" s="1181" t="s">
        <v>469</v>
      </c>
      <c r="GU44" s="1181" t="s">
        <v>469</v>
      </c>
      <c r="GV44" s="1181" t="s">
        <v>469</v>
      </c>
      <c r="GW44" s="1181" t="s">
        <v>469</v>
      </c>
      <c r="GX44" s="1181"/>
      <c r="GY44" s="1181"/>
      <c r="GZ44" s="1181"/>
      <c r="HA44" s="1181"/>
      <c r="HB44" s="1181"/>
      <c r="HC44" s="1181"/>
      <c r="HD44" s="1181"/>
      <c r="HE44" s="1181"/>
      <c r="HF44" s="1181"/>
      <c r="HG44" s="1181"/>
      <c r="HH44" s="1181"/>
      <c r="HI44" s="1181"/>
      <c r="HJ44" s="1181"/>
      <c r="HK44" s="1181"/>
      <c r="HL44" s="1181"/>
      <c r="HM44" s="1181"/>
      <c r="HN44" s="1181"/>
      <c r="HO44" s="1181"/>
      <c r="HP44" s="1181"/>
      <c r="HQ44" s="1181"/>
      <c r="HR44" s="1181"/>
      <c r="HS44" s="1181"/>
      <c r="HT44" s="1181"/>
      <c r="HU44" s="1181"/>
      <c r="HV44" s="1181"/>
      <c r="HW44" s="1181"/>
      <c r="HX44" s="1181"/>
      <c r="HY44" s="1181"/>
      <c r="HZ44" s="1181"/>
      <c r="IA44" s="1181"/>
      <c r="IB44" s="1181"/>
      <c r="IC44" s="1181"/>
      <c r="ID44" s="1181"/>
      <c r="IE44" s="1181"/>
      <c r="IF44" s="1181"/>
      <c r="IG44" s="1181"/>
      <c r="IH44" s="1181"/>
      <c r="II44" s="1181"/>
      <c r="IJ44" s="1181"/>
      <c r="IK44" s="1181"/>
      <c r="IL44" s="1181"/>
      <c r="IM44" s="1181"/>
      <c r="IN44" s="1181"/>
      <c r="IO44" s="1181"/>
      <c r="IP44" s="1181"/>
      <c r="IQ44" s="1181"/>
      <c r="IR44" s="1181"/>
      <c r="IS44" s="1181"/>
      <c r="IT44" s="1181"/>
      <c r="IU44" s="1181"/>
      <c r="IV44" s="1181"/>
      <c r="IW44" s="1181"/>
      <c r="IX44" s="1181"/>
      <c r="IY44" s="1181"/>
      <c r="IZ44" s="1181"/>
      <c r="JA44" s="1181"/>
      <c r="JB44" s="1181"/>
      <c r="JC44" s="1181"/>
      <c r="JD44" s="1181"/>
      <c r="JE44" s="1181"/>
      <c r="JF44" s="1181"/>
      <c r="JG44" s="1181"/>
      <c r="JH44" s="1181"/>
      <c r="JI44" s="1181"/>
      <c r="JJ44" s="1181"/>
      <c r="JK44" s="1181"/>
      <c r="JL44" s="1181"/>
      <c r="JM44" s="1181"/>
      <c r="JN44" s="1181"/>
      <c r="JO44" s="1181"/>
      <c r="JP44" s="1181"/>
      <c r="JQ44" s="1181"/>
      <c r="JR44" s="1181"/>
      <c r="JS44" s="1181"/>
      <c r="JT44" s="1181"/>
      <c r="JU44" s="1181"/>
      <c r="JV44" s="1181"/>
      <c r="JW44" s="1181"/>
      <c r="JX44" s="1181"/>
      <c r="JY44" s="1181"/>
      <c r="JZ44" s="1181"/>
      <c r="KA44" s="1181" t="s">
        <v>469</v>
      </c>
      <c r="KB44" s="1181" t="s">
        <v>469</v>
      </c>
      <c r="KC44" s="1181" t="s">
        <v>469</v>
      </c>
      <c r="KD44" s="1181" t="s">
        <v>469</v>
      </c>
      <c r="KE44" s="1181" t="s">
        <v>469</v>
      </c>
      <c r="KG44" s="1181"/>
      <c r="KH44" s="1181"/>
      <c r="KI44" s="1181"/>
      <c r="KJ44" s="1181"/>
      <c r="KK44" s="1181"/>
      <c r="KL44" s="1181"/>
      <c r="KM44" s="1181"/>
      <c r="KN44" s="1181"/>
      <c r="KO44" s="1181"/>
      <c r="KP44" s="1181"/>
      <c r="KQ44" s="1181"/>
      <c r="KR44" s="1181"/>
      <c r="KS44" s="1181"/>
      <c r="KT44" s="1181"/>
      <c r="KU44" s="1181"/>
      <c r="KV44" s="1181"/>
      <c r="KW44" s="1181"/>
      <c r="KX44" s="1181"/>
    </row>
    <row r="45" spans="1:310">
      <c r="A45" s="1042"/>
      <c r="B45" s="1050">
        <v>762</v>
      </c>
      <c r="C45" s="1161" t="s">
        <v>172</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181"/>
      <c r="AS45" s="1181"/>
      <c r="AT45" s="1181"/>
      <c r="AU45" s="1181"/>
      <c r="AV45" s="1181"/>
      <c r="AW45" s="1181"/>
      <c r="AX45" s="1181"/>
      <c r="AY45" s="1181"/>
      <c r="AZ45" s="1181"/>
      <c r="BA45" s="1181"/>
      <c r="BB45" s="1181"/>
      <c r="BC45" s="1181"/>
      <c r="BD45" s="1181"/>
      <c r="BE45" s="1181"/>
      <c r="BF45" s="1181"/>
      <c r="BG45" s="1181"/>
      <c r="BH45" s="1181"/>
      <c r="BI45" s="1181"/>
      <c r="BJ45" s="1181"/>
      <c r="BK45" s="1181"/>
      <c r="BL45" s="1181"/>
      <c r="BM45" s="1181"/>
      <c r="BN45" s="1181"/>
      <c r="BO45" s="1181"/>
      <c r="BP45" s="1181"/>
      <c r="BQ45" s="1181"/>
      <c r="BR45" s="1181"/>
      <c r="BS45" s="1181"/>
      <c r="BT45" s="1181"/>
      <c r="BU45" s="1181"/>
      <c r="BV45" s="1181"/>
      <c r="BW45" s="1181"/>
      <c r="BX45" s="1181"/>
      <c r="BY45" s="1181"/>
      <c r="BZ45" s="1181"/>
      <c r="CA45" s="1181"/>
      <c r="CB45" s="1181"/>
      <c r="CC45" s="1181"/>
      <c r="CD45" s="1181"/>
      <c r="CE45" s="1181"/>
      <c r="CF45" s="1181"/>
      <c r="CG45" s="1181"/>
      <c r="CH45" s="1181"/>
      <c r="CI45" s="1181"/>
      <c r="CJ45" s="1181"/>
      <c r="CK45" s="1181"/>
      <c r="CL45" s="1181"/>
      <c r="CM45" s="1181"/>
      <c r="CN45" s="1181"/>
      <c r="CO45" s="1181"/>
      <c r="CP45" s="1181"/>
      <c r="CQ45" s="1181"/>
      <c r="CR45" s="1181"/>
      <c r="CS45" s="1181"/>
      <c r="CT45" s="1181"/>
      <c r="CU45" s="1181"/>
      <c r="CV45" s="1181"/>
      <c r="CW45" s="1181"/>
      <c r="CX45" s="1181"/>
      <c r="CY45" s="1181"/>
      <c r="CZ45" s="1181"/>
      <c r="DA45" s="1181"/>
      <c r="DB45" s="1181"/>
      <c r="DC45" s="1181"/>
      <c r="DD45" s="1181"/>
      <c r="DE45" s="1181"/>
      <c r="DF45" s="1181"/>
      <c r="DG45" s="1181"/>
      <c r="DH45" s="1181"/>
      <c r="DI45" s="1181"/>
      <c r="DJ45" s="1181"/>
      <c r="DK45" s="1181"/>
      <c r="DL45" s="1181"/>
      <c r="DM45" s="1181"/>
      <c r="DN45" s="1181"/>
      <c r="DO45" s="1181"/>
      <c r="DP45" s="1181"/>
      <c r="DQ45" s="1181"/>
      <c r="DR45" s="1181"/>
      <c r="DS45" s="1181"/>
      <c r="DT45" s="1181"/>
      <c r="DU45" s="1181"/>
      <c r="DV45" s="1181"/>
      <c r="DW45" s="1181"/>
      <c r="DX45" s="1181"/>
      <c r="DY45" s="1181"/>
      <c r="DZ45" s="1181"/>
      <c r="EA45" s="1181"/>
      <c r="EB45" s="1181"/>
      <c r="EC45" s="1181"/>
      <c r="ED45" s="1181"/>
      <c r="EE45" s="1181"/>
      <c r="EF45" s="1181"/>
      <c r="EG45" s="1181"/>
      <c r="EH45" s="1181"/>
      <c r="EI45" s="1181"/>
      <c r="EJ45" s="1181"/>
      <c r="EK45" s="1181"/>
      <c r="EL45" s="1181"/>
      <c r="EM45" s="1181"/>
      <c r="EN45" s="1181"/>
      <c r="EO45" s="1181"/>
      <c r="EP45" s="1181"/>
      <c r="EQ45" s="1181"/>
      <c r="ER45" s="1181"/>
      <c r="ES45" s="1181"/>
      <c r="ET45" s="1181"/>
      <c r="EU45" s="1181"/>
      <c r="EV45" s="1181"/>
      <c r="EW45" s="1181"/>
      <c r="EX45" s="1181"/>
      <c r="EY45" s="1181"/>
      <c r="EZ45" s="1181"/>
      <c r="FA45" s="1181"/>
      <c r="FB45" s="1181"/>
      <c r="FC45" s="1181"/>
      <c r="FD45" s="1181"/>
      <c r="FE45" s="1181"/>
      <c r="FF45" s="1181"/>
      <c r="FG45" s="1181"/>
      <c r="FH45" s="1181"/>
      <c r="FI45" s="1181"/>
      <c r="FJ45" s="1181"/>
      <c r="FK45" s="1181"/>
      <c r="FL45" s="1181"/>
      <c r="FM45" s="1181"/>
      <c r="FN45" s="1181"/>
      <c r="FO45" s="1181"/>
      <c r="FP45" s="1181"/>
      <c r="FQ45" s="1181"/>
      <c r="FR45" s="1181"/>
      <c r="FS45" s="1181"/>
      <c r="FT45" s="1181"/>
      <c r="FU45" s="1181"/>
      <c r="FV45" s="1181"/>
      <c r="FW45" s="1181"/>
      <c r="FX45" s="1181"/>
      <c r="FY45" s="1181"/>
      <c r="FZ45" s="1181"/>
      <c r="GA45" s="1181"/>
      <c r="GB45" s="1181"/>
      <c r="GC45" s="1181"/>
      <c r="GD45" s="1181"/>
      <c r="GE45" s="1181"/>
      <c r="GF45" s="1181"/>
      <c r="GG45" s="1181"/>
      <c r="GH45" s="1181"/>
      <c r="GI45" s="1181"/>
      <c r="GJ45" s="1181"/>
      <c r="GK45" s="1181"/>
      <c r="GL45" s="1181"/>
      <c r="GM45" s="1181"/>
      <c r="GN45" s="1181"/>
      <c r="GO45" s="1181"/>
      <c r="GP45" s="1181"/>
      <c r="GQ45" s="1181"/>
      <c r="GR45" s="1181"/>
      <c r="GS45" s="1181"/>
      <c r="GT45" s="1181"/>
      <c r="GU45" s="1181"/>
      <c r="GV45" s="1181"/>
      <c r="GW45" s="1181"/>
      <c r="GX45" s="1181"/>
      <c r="GY45" s="1181"/>
      <c r="GZ45" s="1181"/>
      <c r="HA45" s="1181"/>
      <c r="HB45" s="1181"/>
      <c r="HC45" s="1181"/>
      <c r="HD45" s="1181"/>
      <c r="HE45" s="1181"/>
      <c r="HF45" s="1181"/>
      <c r="HG45" s="1181"/>
      <c r="HH45" s="1181"/>
      <c r="HI45" s="1181"/>
      <c r="HJ45" s="1181"/>
      <c r="HK45" s="1181"/>
      <c r="HL45" s="1181"/>
      <c r="HM45" s="1181"/>
      <c r="HN45" s="1181"/>
      <c r="HO45" s="1181"/>
      <c r="HP45" s="1181"/>
      <c r="HQ45" s="1181"/>
      <c r="HR45" s="1181"/>
      <c r="HS45" s="1181"/>
      <c r="HT45" s="1181"/>
      <c r="HU45" s="1181"/>
      <c r="HV45" s="1181"/>
      <c r="HW45" s="1181"/>
      <c r="HX45" s="1181"/>
      <c r="HY45" s="1181"/>
      <c r="HZ45" s="1181"/>
      <c r="IA45" s="1181"/>
      <c r="IB45" s="1181"/>
      <c r="IC45" s="1181"/>
      <c r="ID45" s="1181"/>
      <c r="IE45" s="1181"/>
      <c r="IF45" s="1181"/>
      <c r="IG45" s="1181"/>
      <c r="IH45" s="1181"/>
      <c r="II45" s="1181"/>
      <c r="IJ45" s="1181"/>
      <c r="IK45" s="1181"/>
      <c r="IL45" s="1181"/>
      <c r="IM45" s="1181"/>
      <c r="IN45" s="1181"/>
      <c r="IO45" s="1181"/>
      <c r="IP45" s="1181"/>
      <c r="IQ45" s="1181"/>
      <c r="IR45" s="1181"/>
      <c r="IS45" s="1181"/>
      <c r="IT45" s="1181"/>
      <c r="IU45" s="1181"/>
      <c r="IV45" s="1181"/>
      <c r="IW45" s="1181"/>
      <c r="IX45" s="1181"/>
      <c r="IY45" s="1181"/>
      <c r="IZ45" s="1181"/>
      <c r="JA45" s="1181"/>
      <c r="JB45" s="1181"/>
      <c r="JC45" s="1181"/>
      <c r="JD45" s="1181"/>
      <c r="JE45" s="1181"/>
      <c r="JF45" s="1181"/>
      <c r="JG45" s="1181"/>
      <c r="JH45" s="1181"/>
      <c r="JI45" s="1181"/>
      <c r="JJ45" s="1181"/>
      <c r="JK45" s="1181"/>
      <c r="JL45" s="1181"/>
      <c r="JM45" s="1181"/>
      <c r="JN45" s="1181"/>
      <c r="JO45" s="1181"/>
      <c r="JP45" s="1181"/>
      <c r="JQ45" s="1181"/>
      <c r="JR45" s="1181"/>
      <c r="JS45" s="1181"/>
      <c r="JT45" s="1181"/>
      <c r="JU45" s="1181"/>
      <c r="JV45" s="1181"/>
      <c r="JW45" s="1181"/>
      <c r="JX45" s="1181"/>
      <c r="JY45" s="1181"/>
      <c r="JZ45" s="1181"/>
      <c r="KA45" s="1181"/>
      <c r="KB45" s="1181"/>
      <c r="KC45" s="1181"/>
      <c r="KD45" s="1181"/>
      <c r="KE45" s="1181"/>
      <c r="KG45" s="1181"/>
      <c r="KH45" s="1181"/>
      <c r="KI45" s="1181"/>
      <c r="KJ45" s="1181"/>
      <c r="KK45" s="1181"/>
      <c r="KL45" s="1181"/>
      <c r="KM45" s="1181"/>
      <c r="KN45" s="1181"/>
      <c r="KO45" s="1181"/>
      <c r="KP45" s="1181"/>
      <c r="KQ45" s="1181"/>
      <c r="KR45" s="1181"/>
      <c r="KS45" s="1181"/>
      <c r="KT45" s="1181"/>
      <c r="KU45" s="1181"/>
      <c r="KV45" s="1181"/>
      <c r="KW45" s="1181"/>
      <c r="KX45" s="1181"/>
    </row>
    <row r="46" spans="1:310" outlineLevel="1">
      <c r="A46" s="1042" t="s">
        <v>713</v>
      </c>
      <c r="B46" s="1190">
        <v>5616</v>
      </c>
      <c r="C46" s="1161" t="s">
        <v>714</v>
      </c>
      <c r="D46" s="1183">
        <v>42</v>
      </c>
      <c r="E46" s="1183">
        <v>42</v>
      </c>
      <c r="F46" s="1183">
        <v>42</v>
      </c>
      <c r="G46" s="1183">
        <v>42</v>
      </c>
      <c r="H46" s="1183">
        <v>42</v>
      </c>
      <c r="I46" s="1183">
        <v>42</v>
      </c>
      <c r="J46" s="1183">
        <v>42</v>
      </c>
      <c r="K46" s="1183">
        <v>42</v>
      </c>
      <c r="L46" s="1183">
        <v>42</v>
      </c>
      <c r="M46" s="1183">
        <v>42</v>
      </c>
      <c r="N46" s="1183">
        <v>42</v>
      </c>
      <c r="O46" s="1183">
        <v>42</v>
      </c>
      <c r="P46" s="1183">
        <v>42</v>
      </c>
      <c r="Q46" s="1183">
        <v>42</v>
      </c>
      <c r="R46" s="1183">
        <v>42</v>
      </c>
      <c r="S46" s="1183">
        <v>42</v>
      </c>
      <c r="T46" s="1183">
        <v>42</v>
      </c>
      <c r="U46" s="1183">
        <v>42</v>
      </c>
      <c r="V46" s="1183">
        <v>42</v>
      </c>
      <c r="W46" s="1183">
        <v>42</v>
      </c>
      <c r="X46" s="1183">
        <v>42</v>
      </c>
      <c r="Y46" s="1183">
        <v>42</v>
      </c>
      <c r="Z46" s="1183">
        <v>42</v>
      </c>
      <c r="AA46" s="1183">
        <v>42</v>
      </c>
      <c r="AB46" s="1183">
        <v>42</v>
      </c>
      <c r="AC46" s="1183">
        <v>42</v>
      </c>
      <c r="AD46" s="1183">
        <v>42</v>
      </c>
      <c r="AE46" s="1183">
        <v>42</v>
      </c>
      <c r="AF46" s="1183">
        <v>42</v>
      </c>
      <c r="AG46" s="1183">
        <v>42</v>
      </c>
      <c r="AH46" s="1183">
        <v>42</v>
      </c>
      <c r="AI46" s="1183">
        <v>42</v>
      </c>
      <c r="AJ46" s="1183">
        <v>42</v>
      </c>
      <c r="AK46" s="1183">
        <v>42</v>
      </c>
      <c r="AL46" s="1183">
        <v>42</v>
      </c>
      <c r="AM46" s="1183">
        <v>42</v>
      </c>
      <c r="AN46" s="1183">
        <v>42</v>
      </c>
      <c r="AO46" s="1183">
        <v>42</v>
      </c>
      <c r="AP46" s="1183">
        <v>42</v>
      </c>
      <c r="AQ46" s="1183">
        <v>42</v>
      </c>
      <c r="AR46" s="1183">
        <v>42</v>
      </c>
      <c r="AS46" s="1183">
        <v>42</v>
      </c>
      <c r="AT46" s="1183">
        <v>42</v>
      </c>
      <c r="AU46" s="1183">
        <v>42</v>
      </c>
      <c r="AV46" s="1183">
        <v>42</v>
      </c>
      <c r="AW46" s="1183">
        <v>42</v>
      </c>
      <c r="AX46" s="1183">
        <v>42</v>
      </c>
      <c r="AY46" s="1183">
        <v>42</v>
      </c>
      <c r="AZ46" s="1183">
        <v>42</v>
      </c>
      <c r="BA46" s="1183">
        <v>42</v>
      </c>
      <c r="BB46" s="1183">
        <v>42</v>
      </c>
      <c r="BC46" s="1183">
        <v>42</v>
      </c>
      <c r="BD46" s="1183">
        <v>42</v>
      </c>
      <c r="BE46" s="1183">
        <v>42</v>
      </c>
      <c r="BF46" s="1183">
        <v>42</v>
      </c>
      <c r="BG46" s="1183">
        <v>42</v>
      </c>
      <c r="BH46" s="1183">
        <v>42</v>
      </c>
      <c r="BI46" s="1183">
        <v>42</v>
      </c>
      <c r="BJ46" s="1183">
        <v>42</v>
      </c>
      <c r="BK46" s="1183">
        <v>42</v>
      </c>
      <c r="BL46" s="1183">
        <v>42</v>
      </c>
      <c r="BM46" s="1183">
        <v>42</v>
      </c>
      <c r="BN46" s="1183">
        <v>42</v>
      </c>
      <c r="BO46" s="1183">
        <v>42</v>
      </c>
      <c r="BP46" s="1183">
        <v>42</v>
      </c>
      <c r="BQ46" s="1183">
        <v>42</v>
      </c>
      <c r="BR46" s="1183">
        <v>42</v>
      </c>
      <c r="BS46" s="1183">
        <v>42</v>
      </c>
      <c r="BT46" s="1183">
        <v>42</v>
      </c>
      <c r="BU46" s="1183">
        <v>42</v>
      </c>
      <c r="BV46" s="1183">
        <v>42</v>
      </c>
      <c r="BW46" s="1183">
        <v>42</v>
      </c>
      <c r="BX46" s="1183">
        <v>42</v>
      </c>
      <c r="BY46" s="1183">
        <v>42</v>
      </c>
      <c r="BZ46" s="1183">
        <v>42</v>
      </c>
      <c r="CA46" s="1183">
        <v>42</v>
      </c>
      <c r="CB46" s="1183">
        <v>42</v>
      </c>
      <c r="CC46" s="1183">
        <v>42</v>
      </c>
      <c r="CD46" s="1183">
        <v>42</v>
      </c>
      <c r="CE46" s="1183">
        <v>42</v>
      </c>
      <c r="CF46" s="1183">
        <v>42</v>
      </c>
      <c r="CG46" s="1183">
        <v>42</v>
      </c>
      <c r="CH46" s="1183">
        <v>42</v>
      </c>
      <c r="CI46" s="1183">
        <v>42</v>
      </c>
      <c r="CJ46" s="1183">
        <v>42</v>
      </c>
      <c r="CK46" s="1183">
        <v>42</v>
      </c>
      <c r="CL46" s="1183">
        <v>42</v>
      </c>
      <c r="CM46" s="1183">
        <v>42</v>
      </c>
      <c r="CN46" s="1183">
        <v>42</v>
      </c>
      <c r="CO46" s="1183">
        <v>42</v>
      </c>
      <c r="CP46" s="1183">
        <v>42</v>
      </c>
      <c r="CQ46" s="1183">
        <v>42</v>
      </c>
      <c r="CR46" s="1183">
        <v>42</v>
      </c>
      <c r="CS46" s="1183">
        <v>42</v>
      </c>
      <c r="CT46" s="1183">
        <v>42</v>
      </c>
      <c r="CU46" s="1183">
        <v>42</v>
      </c>
      <c r="CV46" s="1183">
        <v>42</v>
      </c>
      <c r="CW46" s="1183">
        <v>42</v>
      </c>
      <c r="CX46" s="1183">
        <v>42</v>
      </c>
      <c r="CY46" s="1183">
        <v>42</v>
      </c>
      <c r="CZ46" s="1183">
        <v>42</v>
      </c>
      <c r="DA46" s="1183">
        <v>42</v>
      </c>
      <c r="DB46" s="1183">
        <v>42</v>
      </c>
      <c r="DC46" s="1183">
        <v>42</v>
      </c>
      <c r="DD46" s="1183">
        <v>42</v>
      </c>
      <c r="DE46" s="1183">
        <v>42</v>
      </c>
      <c r="DF46" s="1183">
        <v>42</v>
      </c>
      <c r="DG46" s="1183">
        <v>42</v>
      </c>
      <c r="DH46" s="1183">
        <v>42</v>
      </c>
      <c r="DI46" s="1183">
        <v>42</v>
      </c>
      <c r="DJ46" s="1183">
        <v>42</v>
      </c>
      <c r="DK46" s="1183">
        <v>42</v>
      </c>
      <c r="DL46" s="1183">
        <v>42</v>
      </c>
      <c r="DM46" s="1183">
        <v>42</v>
      </c>
      <c r="DN46" s="1183">
        <v>42</v>
      </c>
      <c r="DO46" s="1183">
        <v>42</v>
      </c>
      <c r="DP46" s="1183">
        <v>42</v>
      </c>
      <c r="DQ46" s="1183">
        <v>42</v>
      </c>
      <c r="DR46" s="1183">
        <v>42</v>
      </c>
      <c r="DS46" s="1183">
        <v>42</v>
      </c>
      <c r="DT46" s="1183">
        <v>42</v>
      </c>
      <c r="DU46" s="1183">
        <v>42</v>
      </c>
      <c r="DV46" s="1183">
        <v>42</v>
      </c>
      <c r="DW46" s="1183">
        <v>42</v>
      </c>
      <c r="DX46" s="1183">
        <v>42</v>
      </c>
      <c r="DY46" s="1183">
        <v>42</v>
      </c>
      <c r="DZ46" s="1183">
        <v>42</v>
      </c>
      <c r="EA46" s="1183">
        <v>42</v>
      </c>
      <c r="EB46" s="1183">
        <v>42</v>
      </c>
      <c r="EC46" s="1183">
        <v>42</v>
      </c>
      <c r="ED46" s="1183">
        <v>42</v>
      </c>
      <c r="EE46" s="1183">
        <v>42</v>
      </c>
      <c r="EF46" s="1183">
        <v>42</v>
      </c>
      <c r="EG46" s="1183">
        <v>42</v>
      </c>
      <c r="EH46" s="1183">
        <v>42</v>
      </c>
      <c r="EI46" s="1183">
        <v>42</v>
      </c>
      <c r="EJ46" s="1183">
        <v>42</v>
      </c>
      <c r="EK46" s="1183">
        <v>42</v>
      </c>
      <c r="EL46" s="1183">
        <v>42</v>
      </c>
      <c r="EM46" s="1183">
        <v>42</v>
      </c>
      <c r="EN46" s="1183">
        <v>42</v>
      </c>
      <c r="EO46" s="1183">
        <v>42</v>
      </c>
      <c r="EP46" s="1183">
        <v>42</v>
      </c>
      <c r="EQ46" s="1183">
        <v>42</v>
      </c>
      <c r="ER46" s="1183">
        <v>42</v>
      </c>
      <c r="ES46" s="1183">
        <v>42</v>
      </c>
      <c r="ET46" s="1183">
        <v>42</v>
      </c>
      <c r="EU46" s="1183">
        <v>42</v>
      </c>
      <c r="EV46" s="1183">
        <v>42</v>
      </c>
      <c r="EW46" s="1183">
        <v>42</v>
      </c>
      <c r="EX46" s="1183">
        <v>42</v>
      </c>
      <c r="EY46" s="1183">
        <v>42</v>
      </c>
      <c r="EZ46" s="1183">
        <v>42</v>
      </c>
      <c r="FA46" s="1183">
        <v>42</v>
      </c>
      <c r="FB46" s="1183">
        <v>42</v>
      </c>
      <c r="FC46" s="1183">
        <v>42</v>
      </c>
      <c r="FD46" s="1183">
        <v>42</v>
      </c>
      <c r="FE46" s="1183">
        <v>42</v>
      </c>
      <c r="FF46" s="1183">
        <v>42</v>
      </c>
      <c r="FG46" s="1183">
        <v>42</v>
      </c>
      <c r="FH46" s="1183">
        <v>42</v>
      </c>
      <c r="FI46" s="1183">
        <v>42</v>
      </c>
      <c r="FJ46" s="1183">
        <v>42</v>
      </c>
      <c r="FK46" s="1183">
        <v>42</v>
      </c>
      <c r="FL46" s="1183">
        <v>42</v>
      </c>
      <c r="FM46" s="1183">
        <v>42</v>
      </c>
      <c r="FN46" s="1183">
        <v>42</v>
      </c>
      <c r="FO46" s="1183">
        <v>42</v>
      </c>
      <c r="FP46" s="1183">
        <v>42</v>
      </c>
      <c r="FQ46" s="1183">
        <v>42</v>
      </c>
      <c r="FR46" s="1183">
        <v>42</v>
      </c>
      <c r="FS46" s="1183">
        <v>42</v>
      </c>
      <c r="FT46" s="1183">
        <v>42</v>
      </c>
      <c r="FU46" s="1183">
        <v>42</v>
      </c>
      <c r="FV46" s="1183">
        <v>42</v>
      </c>
      <c r="FW46" s="1183">
        <v>42</v>
      </c>
      <c r="FX46" s="1183">
        <v>42</v>
      </c>
      <c r="FY46" s="1183">
        <v>42</v>
      </c>
      <c r="FZ46" s="1183">
        <v>42</v>
      </c>
      <c r="GA46" s="1183">
        <v>42</v>
      </c>
      <c r="GB46" s="1183">
        <v>42</v>
      </c>
      <c r="GC46" s="1183">
        <v>42</v>
      </c>
      <c r="GD46" s="1183">
        <v>42</v>
      </c>
      <c r="GE46" s="1183">
        <v>42</v>
      </c>
      <c r="GF46" s="1183">
        <v>42</v>
      </c>
      <c r="GG46" s="1183">
        <v>42</v>
      </c>
      <c r="GH46" s="1183">
        <v>42</v>
      </c>
      <c r="GI46" s="1183">
        <v>42</v>
      </c>
      <c r="GJ46" s="1183">
        <v>42</v>
      </c>
      <c r="GK46" s="1183">
        <v>42</v>
      </c>
      <c r="GL46" s="1183">
        <v>42</v>
      </c>
      <c r="GM46" s="1183">
        <v>42</v>
      </c>
      <c r="GN46" s="1183">
        <v>42</v>
      </c>
      <c r="GO46" s="1183">
        <v>42</v>
      </c>
      <c r="GP46" s="1183">
        <v>42</v>
      </c>
      <c r="GQ46" s="1183">
        <v>42</v>
      </c>
      <c r="GR46" s="1183">
        <v>42</v>
      </c>
      <c r="GS46" s="1183">
        <v>42</v>
      </c>
      <c r="GT46" s="1183">
        <v>42</v>
      </c>
      <c r="GU46" s="1183">
        <v>42</v>
      </c>
      <c r="GV46" s="1183">
        <v>42</v>
      </c>
      <c r="GW46" s="1183">
        <v>42</v>
      </c>
      <c r="GX46" s="1183">
        <v>42</v>
      </c>
      <c r="GY46" s="1183">
        <v>42</v>
      </c>
      <c r="GZ46" s="1183">
        <v>42</v>
      </c>
      <c r="HA46" s="1183">
        <v>42</v>
      </c>
      <c r="HB46" s="1183">
        <v>42</v>
      </c>
      <c r="HC46" s="1183">
        <v>42</v>
      </c>
      <c r="HD46" s="1183">
        <v>42</v>
      </c>
      <c r="HE46" s="1183">
        <v>42</v>
      </c>
      <c r="HF46" s="1183">
        <v>42</v>
      </c>
      <c r="HG46" s="1183">
        <v>42</v>
      </c>
      <c r="HH46" s="1183">
        <v>42</v>
      </c>
      <c r="HI46" s="1183">
        <v>42</v>
      </c>
      <c r="HJ46" s="1183">
        <v>42</v>
      </c>
      <c r="HK46" s="1183">
        <v>42</v>
      </c>
      <c r="HL46" s="1183">
        <v>42</v>
      </c>
      <c r="HM46" s="1183">
        <v>42</v>
      </c>
      <c r="HN46" s="1183">
        <v>42</v>
      </c>
      <c r="HO46" s="1183">
        <v>42</v>
      </c>
      <c r="HP46" s="1183">
        <v>42</v>
      </c>
      <c r="HQ46" s="1183">
        <v>42</v>
      </c>
      <c r="HR46" s="1183">
        <v>42</v>
      </c>
      <c r="HS46" s="1183">
        <v>42</v>
      </c>
      <c r="HT46" s="1183">
        <v>42</v>
      </c>
      <c r="HU46" s="1183">
        <v>42</v>
      </c>
      <c r="HV46" s="1183">
        <v>42</v>
      </c>
      <c r="HW46" s="1183">
        <v>42</v>
      </c>
      <c r="HX46" s="1183">
        <v>42</v>
      </c>
      <c r="HY46" s="1183">
        <v>42</v>
      </c>
      <c r="HZ46" s="1183">
        <v>42</v>
      </c>
      <c r="IA46" s="1183">
        <v>42</v>
      </c>
      <c r="IB46" s="1183">
        <v>42</v>
      </c>
      <c r="IC46" s="1183">
        <v>42</v>
      </c>
      <c r="ID46" s="1183">
        <v>42</v>
      </c>
      <c r="IE46" s="1183">
        <v>42</v>
      </c>
      <c r="IF46" s="1183">
        <v>42</v>
      </c>
      <c r="IG46" s="1183">
        <v>42</v>
      </c>
      <c r="IH46" s="1183">
        <v>42</v>
      </c>
      <c r="II46" s="1183">
        <v>42</v>
      </c>
      <c r="IJ46" s="1183">
        <v>42</v>
      </c>
      <c r="IK46" s="1183">
        <v>42</v>
      </c>
      <c r="IL46" s="1183">
        <v>42</v>
      </c>
      <c r="IM46" s="1183">
        <v>42</v>
      </c>
      <c r="IN46" s="1183">
        <v>42</v>
      </c>
      <c r="IO46" s="1183">
        <v>42</v>
      </c>
      <c r="IP46" s="1183">
        <v>42</v>
      </c>
      <c r="IQ46" s="1183">
        <v>42</v>
      </c>
      <c r="IR46" s="1183">
        <v>42</v>
      </c>
      <c r="IS46" s="1183">
        <v>42</v>
      </c>
      <c r="IT46" s="1183">
        <v>42</v>
      </c>
      <c r="IU46" s="1183">
        <v>42</v>
      </c>
      <c r="IV46" s="1183">
        <v>42</v>
      </c>
      <c r="IW46" s="1183">
        <v>42</v>
      </c>
      <c r="IX46" s="1183">
        <v>42</v>
      </c>
      <c r="IY46" s="1183">
        <v>42</v>
      </c>
      <c r="IZ46" s="1183">
        <v>42</v>
      </c>
      <c r="JA46" s="1183">
        <v>42</v>
      </c>
      <c r="JB46" s="1183">
        <v>42</v>
      </c>
      <c r="JC46" s="1183">
        <v>42</v>
      </c>
      <c r="JD46" s="1183">
        <v>42</v>
      </c>
      <c r="JE46" s="1183">
        <v>42</v>
      </c>
      <c r="JF46" s="1183">
        <v>42</v>
      </c>
      <c r="JG46" s="1183">
        <v>42</v>
      </c>
      <c r="JH46" s="1183">
        <v>42</v>
      </c>
      <c r="JI46" s="1183">
        <v>42</v>
      </c>
      <c r="JJ46" s="1183">
        <v>42</v>
      </c>
      <c r="JK46" s="1183">
        <v>42</v>
      </c>
      <c r="JL46" s="1183">
        <v>42</v>
      </c>
      <c r="JM46" s="1183">
        <v>42</v>
      </c>
      <c r="JN46" s="1183">
        <v>42</v>
      </c>
      <c r="JO46" s="1183">
        <v>42</v>
      </c>
      <c r="JP46" s="1183">
        <v>42</v>
      </c>
      <c r="JQ46" s="1183">
        <v>42</v>
      </c>
      <c r="JR46" s="1183">
        <v>42</v>
      </c>
      <c r="JS46" s="1183">
        <v>42</v>
      </c>
      <c r="JT46" s="1183">
        <v>42</v>
      </c>
      <c r="JU46" s="1183">
        <v>42</v>
      </c>
      <c r="JV46" s="1183">
        <v>42</v>
      </c>
      <c r="JW46" s="1183">
        <v>42</v>
      </c>
      <c r="JX46" s="1183">
        <v>42</v>
      </c>
      <c r="JY46" s="1183">
        <v>42</v>
      </c>
      <c r="JZ46" s="1183">
        <v>42</v>
      </c>
      <c r="KA46" s="1183">
        <v>42</v>
      </c>
      <c r="KB46" s="1183">
        <v>42</v>
      </c>
      <c r="KC46" s="1183">
        <v>42</v>
      </c>
      <c r="KD46" s="1183">
        <v>42</v>
      </c>
      <c r="KE46" s="1183">
        <v>42</v>
      </c>
      <c r="KG46" s="1183">
        <v>42</v>
      </c>
      <c r="KH46" s="1183">
        <v>42</v>
      </c>
      <c r="KI46" s="1183">
        <v>42</v>
      </c>
      <c r="KJ46" s="1183">
        <v>42</v>
      </c>
      <c r="KK46" s="1183">
        <v>42</v>
      </c>
      <c r="KL46" s="1183">
        <v>42</v>
      </c>
      <c r="KM46" s="1183">
        <v>42</v>
      </c>
      <c r="KN46" s="1183">
        <v>42</v>
      </c>
      <c r="KO46" s="1183">
        <v>42</v>
      </c>
      <c r="KP46" s="1183">
        <v>42</v>
      </c>
      <c r="KQ46" s="1183">
        <v>42</v>
      </c>
      <c r="KR46" s="1183" t="e">
        <v>#NAME?</v>
      </c>
      <c r="KS46" s="1183" t="e">
        <v>#NAME?</v>
      </c>
      <c r="KT46" s="1183" t="e">
        <v>#NAME?</v>
      </c>
      <c r="KU46" s="1183">
        <v>54</v>
      </c>
      <c r="KV46" s="1183">
        <v>54</v>
      </c>
      <c r="KW46" s="1183">
        <v>54</v>
      </c>
      <c r="KX46" s="1183">
        <v>54</v>
      </c>
    </row>
    <row r="47" spans="1:310" outlineLevel="1">
      <c r="A47" s="1042"/>
      <c r="B47" s="1190">
        <v>5615</v>
      </c>
      <c r="C47" s="1161" t="s">
        <v>715</v>
      </c>
      <c r="D47" s="1185">
        <v>44172</v>
      </c>
      <c r="E47" s="1185">
        <v>44172</v>
      </c>
      <c r="F47" s="1185">
        <v>44172</v>
      </c>
      <c r="G47" s="1185">
        <v>44172</v>
      </c>
      <c r="H47" s="1185">
        <v>44172</v>
      </c>
      <c r="I47" s="1185">
        <v>44172</v>
      </c>
      <c r="J47" s="1185">
        <v>44172</v>
      </c>
      <c r="K47" s="1185">
        <v>44172</v>
      </c>
      <c r="L47" s="1185">
        <v>44172</v>
      </c>
      <c r="M47" s="1185">
        <v>44172</v>
      </c>
      <c r="N47" s="1185">
        <v>44172</v>
      </c>
      <c r="O47" s="1185">
        <v>44172</v>
      </c>
      <c r="P47" s="1185">
        <v>44172</v>
      </c>
      <c r="Q47" s="1185">
        <v>44172</v>
      </c>
      <c r="R47" s="1185">
        <v>44172</v>
      </c>
      <c r="S47" s="1185">
        <v>44172</v>
      </c>
      <c r="T47" s="1185">
        <v>44172</v>
      </c>
      <c r="U47" s="1185">
        <v>44172</v>
      </c>
      <c r="V47" s="1185">
        <v>44172</v>
      </c>
      <c r="W47" s="1185">
        <v>44172</v>
      </c>
      <c r="X47" s="1185">
        <v>44172</v>
      </c>
      <c r="Y47" s="1185">
        <v>44172</v>
      </c>
      <c r="Z47" s="1185">
        <v>44172</v>
      </c>
      <c r="AA47" s="1185">
        <v>44172</v>
      </c>
      <c r="AB47" s="1185">
        <v>44172</v>
      </c>
      <c r="AC47" s="1185">
        <v>44172</v>
      </c>
      <c r="AD47" s="1185">
        <v>44172</v>
      </c>
      <c r="AE47" s="1185">
        <v>44172</v>
      </c>
      <c r="AF47" s="1185">
        <v>44172</v>
      </c>
      <c r="AG47" s="1185">
        <v>44172</v>
      </c>
      <c r="AH47" s="1185">
        <v>44172</v>
      </c>
      <c r="AI47" s="1185">
        <v>44172</v>
      </c>
      <c r="AJ47" s="1185">
        <v>44172</v>
      </c>
      <c r="AK47" s="1185">
        <v>44172</v>
      </c>
      <c r="AL47" s="1185">
        <v>44172</v>
      </c>
      <c r="AM47" s="1185">
        <v>44172</v>
      </c>
      <c r="AN47" s="1185">
        <v>44172</v>
      </c>
      <c r="AO47" s="1185">
        <v>44172</v>
      </c>
      <c r="AP47" s="1185">
        <v>44172</v>
      </c>
      <c r="AQ47" s="1185">
        <v>44172</v>
      </c>
      <c r="AR47" s="1185">
        <v>44172</v>
      </c>
      <c r="AS47" s="1185">
        <v>44172</v>
      </c>
      <c r="AT47" s="1185">
        <v>44172</v>
      </c>
      <c r="AU47" s="1185">
        <v>44172</v>
      </c>
      <c r="AV47" s="1185">
        <v>44172</v>
      </c>
      <c r="AW47" s="1185">
        <v>44172</v>
      </c>
      <c r="AX47" s="1185">
        <v>44172</v>
      </c>
      <c r="AY47" s="1185">
        <v>44172</v>
      </c>
      <c r="AZ47" s="1185">
        <v>44172</v>
      </c>
      <c r="BA47" s="1185">
        <v>44172</v>
      </c>
      <c r="BB47" s="1185">
        <v>44172</v>
      </c>
      <c r="BC47" s="1185">
        <v>44172</v>
      </c>
      <c r="BD47" s="1185">
        <v>44172</v>
      </c>
      <c r="BE47" s="1185">
        <v>44172</v>
      </c>
      <c r="BF47" s="1185">
        <v>44172</v>
      </c>
      <c r="BG47" s="1185">
        <v>44172</v>
      </c>
      <c r="BH47" s="1185">
        <v>44172</v>
      </c>
      <c r="BI47" s="1185">
        <v>44172</v>
      </c>
      <c r="BJ47" s="1185">
        <v>44172</v>
      </c>
      <c r="BK47" s="1185">
        <v>44172</v>
      </c>
      <c r="BL47" s="1185">
        <v>44172</v>
      </c>
      <c r="BM47" s="1185">
        <v>44172</v>
      </c>
      <c r="BN47" s="1185">
        <v>44172</v>
      </c>
      <c r="BO47" s="1185">
        <v>44172</v>
      </c>
      <c r="BP47" s="1185">
        <v>44172</v>
      </c>
      <c r="BQ47" s="1185">
        <v>44172</v>
      </c>
      <c r="BR47" s="1185">
        <v>44172</v>
      </c>
      <c r="BS47" s="1185">
        <v>44172</v>
      </c>
      <c r="BT47" s="1185">
        <v>44172</v>
      </c>
      <c r="BU47" s="1185">
        <v>44172</v>
      </c>
      <c r="BV47" s="1185">
        <v>44172</v>
      </c>
      <c r="BW47" s="1185">
        <v>44172</v>
      </c>
      <c r="BX47" s="1185">
        <v>44172</v>
      </c>
      <c r="BY47" s="1185">
        <v>44172</v>
      </c>
      <c r="BZ47" s="1185">
        <v>44172</v>
      </c>
      <c r="CA47" s="1185">
        <v>44172</v>
      </c>
      <c r="CB47" s="1185">
        <v>44172</v>
      </c>
      <c r="CC47" s="1185">
        <v>44172</v>
      </c>
      <c r="CD47" s="1185">
        <v>44172</v>
      </c>
      <c r="CE47" s="1185">
        <v>44172</v>
      </c>
      <c r="CF47" s="1185">
        <v>44172</v>
      </c>
      <c r="CG47" s="1185">
        <v>44172</v>
      </c>
      <c r="CH47" s="1185">
        <v>44172</v>
      </c>
      <c r="CI47" s="1185">
        <v>44172</v>
      </c>
      <c r="CJ47" s="1185">
        <v>44172</v>
      </c>
      <c r="CK47" s="1185">
        <v>44172</v>
      </c>
      <c r="CL47" s="1185">
        <v>44172</v>
      </c>
      <c r="CM47" s="1185">
        <v>44172</v>
      </c>
      <c r="CN47" s="1185">
        <v>44172</v>
      </c>
      <c r="CO47" s="1185">
        <v>44172</v>
      </c>
      <c r="CP47" s="1185">
        <v>44172</v>
      </c>
      <c r="CQ47" s="1185">
        <v>44172</v>
      </c>
      <c r="CR47" s="1185">
        <v>44172</v>
      </c>
      <c r="CS47" s="1185">
        <v>44172</v>
      </c>
      <c r="CT47" s="1185">
        <v>44172</v>
      </c>
      <c r="CU47" s="1185">
        <v>44172</v>
      </c>
      <c r="CV47" s="1185">
        <v>44172</v>
      </c>
      <c r="CW47" s="1185">
        <v>44172</v>
      </c>
      <c r="CX47" s="1185">
        <v>44172</v>
      </c>
      <c r="CY47" s="1185">
        <v>44172</v>
      </c>
      <c r="CZ47" s="1185">
        <v>44172</v>
      </c>
      <c r="DA47" s="1185">
        <v>44172</v>
      </c>
      <c r="DB47" s="1185">
        <v>44172</v>
      </c>
      <c r="DC47" s="1185">
        <v>44172</v>
      </c>
      <c r="DD47" s="1185">
        <v>44172</v>
      </c>
      <c r="DE47" s="1185">
        <v>44172</v>
      </c>
      <c r="DF47" s="1185">
        <v>44172</v>
      </c>
      <c r="DG47" s="1185">
        <v>44172</v>
      </c>
      <c r="DH47" s="1185">
        <v>44172</v>
      </c>
      <c r="DI47" s="1185">
        <v>44172</v>
      </c>
      <c r="DJ47" s="1185">
        <v>44172</v>
      </c>
      <c r="DK47" s="1185">
        <v>44172</v>
      </c>
      <c r="DL47" s="1185">
        <v>44172</v>
      </c>
      <c r="DM47" s="1185">
        <v>44172</v>
      </c>
      <c r="DN47" s="1185">
        <v>44172</v>
      </c>
      <c r="DO47" s="1185">
        <v>44172</v>
      </c>
      <c r="DP47" s="1185">
        <v>44172</v>
      </c>
      <c r="DQ47" s="1185">
        <v>44172</v>
      </c>
      <c r="DR47" s="1185">
        <v>44172</v>
      </c>
      <c r="DS47" s="1185">
        <v>44172</v>
      </c>
      <c r="DT47" s="1185">
        <v>44172</v>
      </c>
      <c r="DU47" s="1185">
        <v>44172</v>
      </c>
      <c r="DV47" s="1185">
        <v>44172</v>
      </c>
      <c r="DW47" s="1185">
        <v>44172</v>
      </c>
      <c r="DX47" s="1185">
        <v>44172</v>
      </c>
      <c r="DY47" s="1185">
        <v>44172</v>
      </c>
      <c r="DZ47" s="1185">
        <v>44172</v>
      </c>
      <c r="EA47" s="1185">
        <v>44172</v>
      </c>
      <c r="EB47" s="1185">
        <v>44172</v>
      </c>
      <c r="EC47" s="1185">
        <v>44172</v>
      </c>
      <c r="ED47" s="1185">
        <v>44172</v>
      </c>
      <c r="EE47" s="1185">
        <v>44172</v>
      </c>
      <c r="EF47" s="1185">
        <v>44172</v>
      </c>
      <c r="EG47" s="1185">
        <v>44172</v>
      </c>
      <c r="EH47" s="1185">
        <v>44172</v>
      </c>
      <c r="EI47" s="1185">
        <v>44172</v>
      </c>
      <c r="EJ47" s="1185">
        <v>44172</v>
      </c>
      <c r="EK47" s="1185">
        <v>44172</v>
      </c>
      <c r="EL47" s="1185">
        <v>44172</v>
      </c>
      <c r="EM47" s="1185">
        <v>44172</v>
      </c>
      <c r="EN47" s="1185">
        <v>44172</v>
      </c>
      <c r="EO47" s="1185">
        <v>44172</v>
      </c>
      <c r="EP47" s="1185">
        <v>44172</v>
      </c>
      <c r="EQ47" s="1185">
        <v>44172</v>
      </c>
      <c r="ER47" s="1185">
        <v>44172</v>
      </c>
      <c r="ES47" s="1185">
        <v>44172</v>
      </c>
      <c r="ET47" s="1185">
        <v>44172</v>
      </c>
      <c r="EU47" s="1185">
        <v>44172</v>
      </c>
      <c r="EV47" s="1185">
        <v>44172</v>
      </c>
      <c r="EW47" s="1185">
        <v>44172</v>
      </c>
      <c r="EX47" s="1185">
        <v>44172</v>
      </c>
      <c r="EY47" s="1185">
        <v>44172</v>
      </c>
      <c r="EZ47" s="1185">
        <v>44172</v>
      </c>
      <c r="FA47" s="1185">
        <v>44172</v>
      </c>
      <c r="FB47" s="1185">
        <v>44172</v>
      </c>
      <c r="FC47" s="1185">
        <v>44172</v>
      </c>
      <c r="FD47" s="1185">
        <v>44172</v>
      </c>
      <c r="FE47" s="1185">
        <v>44172</v>
      </c>
      <c r="FF47" s="1185">
        <v>44172</v>
      </c>
      <c r="FG47" s="1185">
        <v>44172</v>
      </c>
      <c r="FH47" s="1185">
        <v>44172</v>
      </c>
      <c r="FI47" s="1185">
        <v>44172</v>
      </c>
      <c r="FJ47" s="1185">
        <v>44172</v>
      </c>
      <c r="FK47" s="1185">
        <v>44172</v>
      </c>
      <c r="FL47" s="1185">
        <v>44172</v>
      </c>
      <c r="FM47" s="1185">
        <v>44172</v>
      </c>
      <c r="FN47" s="1185">
        <v>44172</v>
      </c>
      <c r="FO47" s="1185">
        <v>44172</v>
      </c>
      <c r="FP47" s="1185">
        <v>44172</v>
      </c>
      <c r="FQ47" s="1185">
        <v>44172</v>
      </c>
      <c r="FR47" s="1185">
        <v>44172</v>
      </c>
      <c r="FS47" s="1185">
        <v>44172</v>
      </c>
      <c r="FT47" s="1185">
        <v>44172</v>
      </c>
      <c r="FU47" s="1185">
        <v>44172</v>
      </c>
      <c r="FV47" s="1185">
        <v>44172</v>
      </c>
      <c r="FW47" s="1185">
        <v>44172</v>
      </c>
      <c r="FX47" s="1185">
        <v>44172</v>
      </c>
      <c r="FY47" s="1185">
        <v>44172</v>
      </c>
      <c r="FZ47" s="1185">
        <v>44172</v>
      </c>
      <c r="GA47" s="1185">
        <v>44172</v>
      </c>
      <c r="GB47" s="1185">
        <v>44172</v>
      </c>
      <c r="GC47" s="1185">
        <v>44172</v>
      </c>
      <c r="GD47" s="1185">
        <v>44172</v>
      </c>
      <c r="GE47" s="1185">
        <v>44172</v>
      </c>
      <c r="GF47" s="1185">
        <v>44172</v>
      </c>
      <c r="GG47" s="1185">
        <v>44172</v>
      </c>
      <c r="GH47" s="1185">
        <v>44172</v>
      </c>
      <c r="GI47" s="1185">
        <v>44172</v>
      </c>
      <c r="GJ47" s="1185">
        <v>44172</v>
      </c>
      <c r="GK47" s="1185">
        <v>44172</v>
      </c>
      <c r="GL47" s="1185">
        <v>44172</v>
      </c>
      <c r="GM47" s="1185">
        <v>44172</v>
      </c>
      <c r="GN47" s="1185">
        <v>44172</v>
      </c>
      <c r="GO47" s="1185">
        <v>44172</v>
      </c>
      <c r="GP47" s="1185">
        <v>44172</v>
      </c>
      <c r="GQ47" s="1185">
        <v>44172</v>
      </c>
      <c r="GR47" s="1185">
        <v>44172</v>
      </c>
      <c r="GS47" s="1185">
        <v>44172</v>
      </c>
      <c r="GT47" s="1185">
        <v>44172</v>
      </c>
      <c r="GU47" s="1185">
        <v>44172</v>
      </c>
      <c r="GV47" s="1185">
        <v>44172</v>
      </c>
      <c r="GW47" s="1185">
        <v>44172</v>
      </c>
      <c r="GX47" s="1185">
        <v>44172</v>
      </c>
      <c r="GY47" s="1185">
        <v>44172</v>
      </c>
      <c r="GZ47" s="1185">
        <v>44172</v>
      </c>
      <c r="HA47" s="1185">
        <v>44172</v>
      </c>
      <c r="HB47" s="1185">
        <v>44172</v>
      </c>
      <c r="HC47" s="1185">
        <v>44172</v>
      </c>
      <c r="HD47" s="1185">
        <v>44172</v>
      </c>
      <c r="HE47" s="1185">
        <v>44172</v>
      </c>
      <c r="HF47" s="1185">
        <v>44172</v>
      </c>
      <c r="HG47" s="1185">
        <v>44172</v>
      </c>
      <c r="HH47" s="1185">
        <v>44172</v>
      </c>
      <c r="HI47" s="1185">
        <v>44172</v>
      </c>
      <c r="HJ47" s="1185">
        <v>44172</v>
      </c>
      <c r="HK47" s="1185">
        <v>44172</v>
      </c>
      <c r="HL47" s="1185">
        <v>44172</v>
      </c>
      <c r="HM47" s="1185">
        <v>44172</v>
      </c>
      <c r="HN47" s="1185">
        <v>44172</v>
      </c>
      <c r="HO47" s="1185">
        <v>44172</v>
      </c>
      <c r="HP47" s="1185">
        <v>44172</v>
      </c>
      <c r="HQ47" s="1185">
        <v>44172</v>
      </c>
      <c r="HR47" s="1185">
        <v>44172</v>
      </c>
      <c r="HS47" s="1185">
        <v>44172</v>
      </c>
      <c r="HT47" s="1185">
        <v>44172</v>
      </c>
      <c r="HU47" s="1185">
        <v>44172</v>
      </c>
      <c r="HV47" s="1185">
        <v>44172</v>
      </c>
      <c r="HW47" s="1185">
        <v>44172</v>
      </c>
      <c r="HX47" s="1185">
        <v>44172</v>
      </c>
      <c r="HY47" s="1185">
        <v>44172</v>
      </c>
      <c r="HZ47" s="1185">
        <v>44172</v>
      </c>
      <c r="IA47" s="1185">
        <v>44172</v>
      </c>
      <c r="IB47" s="1185">
        <v>44172</v>
      </c>
      <c r="IC47" s="1185">
        <v>44172</v>
      </c>
      <c r="ID47" s="1185">
        <v>44172</v>
      </c>
      <c r="IE47" s="1185">
        <v>44172</v>
      </c>
      <c r="IF47" s="1185">
        <v>44172</v>
      </c>
      <c r="IG47" s="1185">
        <v>44172</v>
      </c>
      <c r="IH47" s="1185">
        <v>44172</v>
      </c>
      <c r="II47" s="1185">
        <v>44172</v>
      </c>
      <c r="IJ47" s="1185">
        <v>44172</v>
      </c>
      <c r="IK47" s="1185">
        <v>44172</v>
      </c>
      <c r="IL47" s="1185">
        <v>44172</v>
      </c>
      <c r="IM47" s="1185">
        <v>44172</v>
      </c>
      <c r="IN47" s="1185">
        <v>44172</v>
      </c>
      <c r="IO47" s="1185">
        <v>44172</v>
      </c>
      <c r="IP47" s="1185">
        <v>44172</v>
      </c>
      <c r="IQ47" s="1185">
        <v>44172</v>
      </c>
      <c r="IR47" s="1185">
        <v>44172</v>
      </c>
      <c r="IS47" s="1185">
        <v>44172</v>
      </c>
      <c r="IT47" s="1185">
        <v>44172</v>
      </c>
      <c r="IU47" s="1185">
        <v>44172</v>
      </c>
      <c r="IV47" s="1185">
        <v>44172</v>
      </c>
      <c r="IW47" s="1185">
        <v>44172</v>
      </c>
      <c r="IX47" s="1185">
        <v>44172</v>
      </c>
      <c r="IY47" s="1185">
        <v>44172</v>
      </c>
      <c r="IZ47" s="1185">
        <v>44172</v>
      </c>
      <c r="JA47" s="1185">
        <v>44172</v>
      </c>
      <c r="JB47" s="1185">
        <v>44172</v>
      </c>
      <c r="JC47" s="1185">
        <v>44172</v>
      </c>
      <c r="JD47" s="1185">
        <v>44172</v>
      </c>
      <c r="JE47" s="1185">
        <v>44172</v>
      </c>
      <c r="JF47" s="1185">
        <v>44172</v>
      </c>
      <c r="JG47" s="1185">
        <v>44172</v>
      </c>
      <c r="JH47" s="1185">
        <v>44172</v>
      </c>
      <c r="JI47" s="1185">
        <v>44172</v>
      </c>
      <c r="JJ47" s="1185">
        <v>44172</v>
      </c>
      <c r="JK47" s="1185">
        <v>44172</v>
      </c>
      <c r="JL47" s="1185">
        <v>44172</v>
      </c>
      <c r="JM47" s="1185">
        <v>44172</v>
      </c>
      <c r="JN47" s="1185">
        <v>44172</v>
      </c>
      <c r="JO47" s="1185">
        <v>44172</v>
      </c>
      <c r="JP47" s="1185">
        <v>44172</v>
      </c>
      <c r="JQ47" s="1185">
        <v>44172</v>
      </c>
      <c r="JR47" s="1185">
        <v>44172</v>
      </c>
      <c r="JS47" s="1185">
        <v>44172</v>
      </c>
      <c r="JT47" s="1185">
        <v>44172</v>
      </c>
      <c r="JU47" s="1185">
        <v>44172</v>
      </c>
      <c r="JV47" s="1185">
        <v>44172</v>
      </c>
      <c r="JW47" s="1185">
        <v>44172</v>
      </c>
      <c r="JX47" s="1185">
        <v>44172</v>
      </c>
      <c r="JY47" s="1185">
        <v>44172</v>
      </c>
      <c r="JZ47" s="1185">
        <v>44172</v>
      </c>
      <c r="KA47" s="1185">
        <v>44172</v>
      </c>
      <c r="KB47" s="1185">
        <v>44172</v>
      </c>
      <c r="KC47" s="1185">
        <v>44172</v>
      </c>
      <c r="KD47" s="1185">
        <v>44172</v>
      </c>
      <c r="KE47" s="1185">
        <v>44172</v>
      </c>
      <c r="KG47" s="1185">
        <v>44172</v>
      </c>
      <c r="KH47" s="1185">
        <v>44172</v>
      </c>
      <c r="KI47" s="1185">
        <v>44172</v>
      </c>
      <c r="KJ47" s="1185">
        <v>44172</v>
      </c>
      <c r="KK47" s="1185">
        <v>44172</v>
      </c>
      <c r="KL47" s="1185">
        <v>44172</v>
      </c>
      <c r="KM47" s="1185">
        <v>44172</v>
      </c>
      <c r="KN47" s="1185">
        <v>44172</v>
      </c>
      <c r="KO47" s="1185">
        <v>44172</v>
      </c>
      <c r="KP47" s="1185">
        <v>44172</v>
      </c>
      <c r="KQ47" s="1185">
        <v>44172</v>
      </c>
      <c r="KR47" s="1185">
        <v>44172</v>
      </c>
      <c r="KS47" s="1185">
        <v>44172</v>
      </c>
      <c r="KT47" s="1185">
        <v>44172</v>
      </c>
      <c r="KU47" s="1185">
        <v>44172</v>
      </c>
      <c r="KV47" s="1185">
        <v>44172</v>
      </c>
      <c r="KW47" s="1185">
        <v>44172</v>
      </c>
      <c r="KX47" s="1185">
        <v>44172</v>
      </c>
    </row>
    <row r="48" spans="1:310" ht="72" outlineLevel="1">
      <c r="A48" s="1042"/>
      <c r="B48" s="1190">
        <v>5619</v>
      </c>
      <c r="C48" s="1161" t="s">
        <v>716</v>
      </c>
      <c r="D48" s="1173" t="s">
        <v>3888</v>
      </c>
      <c r="E48" s="1173" t="s">
        <v>3888</v>
      </c>
      <c r="F48" s="1173" t="s">
        <v>3888</v>
      </c>
      <c r="G48" s="1173" t="s">
        <v>3888</v>
      </c>
      <c r="H48" s="1173" t="s">
        <v>3888</v>
      </c>
      <c r="I48" s="1173" t="s">
        <v>3888</v>
      </c>
      <c r="J48" s="1173" t="s">
        <v>3888</v>
      </c>
      <c r="K48" s="1173" t="s">
        <v>3888</v>
      </c>
      <c r="L48" s="1173" t="s">
        <v>3888</v>
      </c>
      <c r="M48" s="1173" t="s">
        <v>3888</v>
      </c>
      <c r="N48" s="1173" t="s">
        <v>3888</v>
      </c>
      <c r="O48" s="1173" t="s">
        <v>3888</v>
      </c>
      <c r="P48" s="1173" t="s">
        <v>3888</v>
      </c>
      <c r="Q48" s="1173" t="s">
        <v>3888</v>
      </c>
      <c r="R48" s="1173" t="s">
        <v>3888</v>
      </c>
      <c r="S48" s="1173" t="s">
        <v>3888</v>
      </c>
      <c r="T48" s="1173" t="s">
        <v>3888</v>
      </c>
      <c r="U48" s="1173" t="s">
        <v>3888</v>
      </c>
      <c r="V48" s="1173" t="s">
        <v>3888</v>
      </c>
      <c r="W48" s="1173" t="s">
        <v>3888</v>
      </c>
      <c r="X48" s="1173" t="s">
        <v>3888</v>
      </c>
      <c r="Y48" s="1173" t="s">
        <v>3888</v>
      </c>
      <c r="Z48" s="1173" t="s">
        <v>3888</v>
      </c>
      <c r="AA48" s="1173" t="s">
        <v>3888</v>
      </c>
      <c r="AB48" s="1173" t="s">
        <v>3888</v>
      </c>
      <c r="AC48" s="1173" t="s">
        <v>3888</v>
      </c>
      <c r="AD48" s="1173" t="s">
        <v>3888</v>
      </c>
      <c r="AE48" s="1173" t="s">
        <v>3888</v>
      </c>
      <c r="AF48" s="1173" t="s">
        <v>3888</v>
      </c>
      <c r="AG48" s="1173" t="s">
        <v>3888</v>
      </c>
      <c r="AH48" s="1173" t="s">
        <v>3888</v>
      </c>
      <c r="AI48" s="1173" t="s">
        <v>3888</v>
      </c>
      <c r="AJ48" s="1173" t="s">
        <v>3888</v>
      </c>
      <c r="AK48" s="1173" t="s">
        <v>3888</v>
      </c>
      <c r="AL48" s="1173" t="s">
        <v>3888</v>
      </c>
      <c r="AM48" s="1173" t="s">
        <v>3888</v>
      </c>
      <c r="AN48" s="1173" t="s">
        <v>3888</v>
      </c>
      <c r="AO48" s="1173" t="s">
        <v>3888</v>
      </c>
      <c r="AP48" s="1173" t="s">
        <v>3888</v>
      </c>
      <c r="AQ48" s="1173" t="s">
        <v>3888</v>
      </c>
      <c r="AR48" s="1173" t="s">
        <v>3888</v>
      </c>
      <c r="AS48" s="1173" t="s">
        <v>3888</v>
      </c>
      <c r="AT48" s="1173" t="s">
        <v>3888</v>
      </c>
      <c r="AU48" s="1173" t="s">
        <v>3888</v>
      </c>
      <c r="AV48" s="1173" t="s">
        <v>3888</v>
      </c>
      <c r="AW48" s="1173" t="s">
        <v>3888</v>
      </c>
      <c r="AX48" s="1173" t="s">
        <v>3888</v>
      </c>
      <c r="AY48" s="1173" t="s">
        <v>3888</v>
      </c>
      <c r="AZ48" s="1173" t="s">
        <v>3888</v>
      </c>
      <c r="BA48" s="1173" t="s">
        <v>3888</v>
      </c>
      <c r="BB48" s="1173" t="s">
        <v>3888</v>
      </c>
      <c r="BC48" s="1173" t="s">
        <v>3888</v>
      </c>
      <c r="BD48" s="1173" t="s">
        <v>3888</v>
      </c>
      <c r="BE48" s="1173" t="s">
        <v>3888</v>
      </c>
      <c r="BF48" s="1173" t="s">
        <v>3888</v>
      </c>
      <c r="BG48" s="1173" t="s">
        <v>3888</v>
      </c>
      <c r="BH48" s="1173" t="s">
        <v>3888</v>
      </c>
      <c r="BI48" s="1173" t="s">
        <v>3888</v>
      </c>
      <c r="BJ48" s="1173" t="s">
        <v>3888</v>
      </c>
      <c r="BK48" s="1173" t="s">
        <v>3888</v>
      </c>
      <c r="BL48" s="1173" t="s">
        <v>3888</v>
      </c>
      <c r="BM48" s="1173" t="s">
        <v>3888</v>
      </c>
      <c r="BN48" s="1173" t="s">
        <v>3888</v>
      </c>
      <c r="BO48" s="1173" t="s">
        <v>3888</v>
      </c>
      <c r="BP48" s="1173" t="s">
        <v>3888</v>
      </c>
      <c r="BQ48" s="1173" t="s">
        <v>3888</v>
      </c>
      <c r="BR48" s="1173" t="s">
        <v>3888</v>
      </c>
      <c r="BS48" s="1173" t="s">
        <v>3888</v>
      </c>
      <c r="BT48" s="1173" t="s">
        <v>3888</v>
      </c>
      <c r="BU48" s="1173" t="s">
        <v>3888</v>
      </c>
      <c r="BV48" s="1173" t="s">
        <v>3888</v>
      </c>
      <c r="BW48" s="1173" t="s">
        <v>3888</v>
      </c>
      <c r="BX48" s="1173" t="s">
        <v>3888</v>
      </c>
      <c r="BY48" s="1173" t="s">
        <v>3888</v>
      </c>
      <c r="BZ48" s="1173" t="s">
        <v>3888</v>
      </c>
      <c r="CA48" s="1173" t="s">
        <v>3888</v>
      </c>
      <c r="CB48" s="1173" t="s">
        <v>3888</v>
      </c>
      <c r="CC48" s="1173" t="s">
        <v>3888</v>
      </c>
      <c r="CD48" s="1173" t="s">
        <v>3888</v>
      </c>
      <c r="CE48" s="1173" t="s">
        <v>3888</v>
      </c>
      <c r="CF48" s="1173" t="s">
        <v>3888</v>
      </c>
      <c r="CG48" s="1173" t="s">
        <v>3888</v>
      </c>
      <c r="CH48" s="1173" t="s">
        <v>3888</v>
      </c>
      <c r="CI48" s="1173" t="s">
        <v>3888</v>
      </c>
      <c r="CJ48" s="1173" t="s">
        <v>3888</v>
      </c>
      <c r="CK48" s="1173" t="s">
        <v>3888</v>
      </c>
      <c r="CL48" s="1173" t="s">
        <v>3888</v>
      </c>
      <c r="CM48" s="1173" t="s">
        <v>3888</v>
      </c>
      <c r="CN48" s="1173" t="s">
        <v>3888</v>
      </c>
      <c r="CO48" s="1173" t="s">
        <v>3888</v>
      </c>
      <c r="CP48" s="1173" t="s">
        <v>3888</v>
      </c>
      <c r="CQ48" s="1173" t="s">
        <v>3888</v>
      </c>
      <c r="CR48" s="1173" t="s">
        <v>3888</v>
      </c>
      <c r="CS48" s="1173" t="s">
        <v>3888</v>
      </c>
      <c r="CT48" s="1173" t="s">
        <v>3888</v>
      </c>
      <c r="CU48" s="1173" t="s">
        <v>3888</v>
      </c>
      <c r="CV48" s="1173" t="s">
        <v>3888</v>
      </c>
      <c r="CW48" s="1173" t="s">
        <v>3888</v>
      </c>
      <c r="CX48" s="1173" t="s">
        <v>3888</v>
      </c>
      <c r="CY48" s="1173" t="s">
        <v>3888</v>
      </c>
      <c r="CZ48" s="1173" t="s">
        <v>3888</v>
      </c>
      <c r="DA48" s="1173" t="s">
        <v>3888</v>
      </c>
      <c r="DB48" s="1173" t="s">
        <v>3888</v>
      </c>
      <c r="DC48" s="1173" t="s">
        <v>3888</v>
      </c>
      <c r="DD48" s="1173" t="s">
        <v>3888</v>
      </c>
      <c r="DE48" s="1173" t="s">
        <v>3888</v>
      </c>
      <c r="DF48" s="1173" t="s">
        <v>3888</v>
      </c>
      <c r="DG48" s="1173" t="s">
        <v>3888</v>
      </c>
      <c r="DH48" s="1173" t="s">
        <v>3888</v>
      </c>
      <c r="DI48" s="1173" t="s">
        <v>3888</v>
      </c>
      <c r="DJ48" s="1173" t="s">
        <v>3888</v>
      </c>
      <c r="DK48" s="1173" t="s">
        <v>3888</v>
      </c>
      <c r="DL48" s="1173" t="s">
        <v>3888</v>
      </c>
      <c r="DM48" s="1173" t="s">
        <v>3888</v>
      </c>
      <c r="DN48" s="1173" t="s">
        <v>3888</v>
      </c>
      <c r="DO48" s="1173" t="s">
        <v>3888</v>
      </c>
      <c r="DP48" s="1173" t="s">
        <v>3888</v>
      </c>
      <c r="DQ48" s="1173" t="s">
        <v>3888</v>
      </c>
      <c r="DR48" s="1173" t="s">
        <v>3888</v>
      </c>
      <c r="DS48" s="1173" t="s">
        <v>3888</v>
      </c>
      <c r="DT48" s="1173" t="s">
        <v>3888</v>
      </c>
      <c r="DU48" s="1173" t="s">
        <v>3888</v>
      </c>
      <c r="DV48" s="1173" t="s">
        <v>3888</v>
      </c>
      <c r="DW48" s="1173" t="s">
        <v>3888</v>
      </c>
      <c r="DX48" s="1173" t="s">
        <v>3888</v>
      </c>
      <c r="DY48" s="1173" t="s">
        <v>3888</v>
      </c>
      <c r="DZ48" s="1173" t="s">
        <v>3888</v>
      </c>
      <c r="EA48" s="1173" t="s">
        <v>3888</v>
      </c>
      <c r="EB48" s="1173" t="s">
        <v>3888</v>
      </c>
      <c r="EC48" s="1173" t="s">
        <v>3888</v>
      </c>
      <c r="ED48" s="1173" t="s">
        <v>3888</v>
      </c>
      <c r="EE48" s="1173" t="s">
        <v>3888</v>
      </c>
      <c r="EF48" s="1173" t="s">
        <v>3888</v>
      </c>
      <c r="EG48" s="1173" t="s">
        <v>3888</v>
      </c>
      <c r="EH48" s="1173" t="s">
        <v>3888</v>
      </c>
      <c r="EI48" s="1173" t="s">
        <v>3888</v>
      </c>
      <c r="EJ48" s="1173" t="s">
        <v>3888</v>
      </c>
      <c r="EK48" s="1173" t="s">
        <v>3888</v>
      </c>
      <c r="EL48" s="1173" t="s">
        <v>3888</v>
      </c>
      <c r="EM48" s="1173" t="s">
        <v>3888</v>
      </c>
      <c r="EN48" s="1173" t="s">
        <v>3888</v>
      </c>
      <c r="EO48" s="1173" t="s">
        <v>3888</v>
      </c>
      <c r="EP48" s="1173" t="s">
        <v>3888</v>
      </c>
      <c r="EQ48" s="1173" t="s">
        <v>3888</v>
      </c>
      <c r="ER48" s="1173" t="s">
        <v>3888</v>
      </c>
      <c r="ES48" s="1173" t="s">
        <v>3888</v>
      </c>
      <c r="ET48" s="1173" t="s">
        <v>3888</v>
      </c>
      <c r="EU48" s="1173" t="s">
        <v>3888</v>
      </c>
      <c r="EV48" s="1173" t="s">
        <v>3888</v>
      </c>
      <c r="EW48" s="1173" t="s">
        <v>3888</v>
      </c>
      <c r="EX48" s="1173" t="s">
        <v>3888</v>
      </c>
      <c r="EY48" s="1173" t="s">
        <v>3888</v>
      </c>
      <c r="EZ48" s="1173" t="s">
        <v>3888</v>
      </c>
      <c r="FA48" s="1173" t="s">
        <v>3888</v>
      </c>
      <c r="FB48" s="1173" t="s">
        <v>3888</v>
      </c>
      <c r="FC48" s="1173" t="s">
        <v>3888</v>
      </c>
      <c r="FD48" s="1173" t="s">
        <v>3888</v>
      </c>
      <c r="FE48" s="1173" t="s">
        <v>3888</v>
      </c>
      <c r="FF48" s="1173" t="s">
        <v>3888</v>
      </c>
      <c r="FG48" s="1173" t="s">
        <v>3888</v>
      </c>
      <c r="FH48" s="1173" t="s">
        <v>3888</v>
      </c>
      <c r="FI48" s="1173" t="s">
        <v>3888</v>
      </c>
      <c r="FJ48" s="1173" t="s">
        <v>3888</v>
      </c>
      <c r="FK48" s="1173" t="s">
        <v>3888</v>
      </c>
      <c r="FL48" s="1173" t="s">
        <v>3888</v>
      </c>
      <c r="FM48" s="1173" t="s">
        <v>3888</v>
      </c>
      <c r="FN48" s="1173" t="s">
        <v>3888</v>
      </c>
      <c r="FO48" s="1173" t="s">
        <v>3888</v>
      </c>
      <c r="FP48" s="1173" t="s">
        <v>3888</v>
      </c>
      <c r="FQ48" s="1173" t="s">
        <v>3888</v>
      </c>
      <c r="FR48" s="1173" t="s">
        <v>3888</v>
      </c>
      <c r="FS48" s="1173" t="s">
        <v>3888</v>
      </c>
      <c r="FT48" s="1173" t="s">
        <v>3888</v>
      </c>
      <c r="FU48" s="1173" t="s">
        <v>3888</v>
      </c>
      <c r="FV48" s="1173" t="s">
        <v>3888</v>
      </c>
      <c r="FW48" s="1173" t="s">
        <v>3888</v>
      </c>
      <c r="FX48" s="1173" t="s">
        <v>3888</v>
      </c>
      <c r="FY48" s="1173" t="s">
        <v>3888</v>
      </c>
      <c r="FZ48" s="1173" t="s">
        <v>3888</v>
      </c>
      <c r="GA48" s="1173" t="s">
        <v>3888</v>
      </c>
      <c r="GB48" s="1173" t="s">
        <v>3888</v>
      </c>
      <c r="GC48" s="1173" t="s">
        <v>3888</v>
      </c>
      <c r="GD48" s="1173" t="s">
        <v>3888</v>
      </c>
      <c r="GE48" s="1173" t="s">
        <v>3888</v>
      </c>
      <c r="GF48" s="1173" t="s">
        <v>3888</v>
      </c>
      <c r="GG48" s="1173" t="s">
        <v>3888</v>
      </c>
      <c r="GH48" s="1173" t="s">
        <v>3888</v>
      </c>
      <c r="GI48" s="1173" t="s">
        <v>3888</v>
      </c>
      <c r="GJ48" s="1173" t="s">
        <v>3888</v>
      </c>
      <c r="GK48" s="1173" t="s">
        <v>3888</v>
      </c>
      <c r="GL48" s="1173" t="s">
        <v>3888</v>
      </c>
      <c r="GM48" s="1173" t="s">
        <v>3888</v>
      </c>
      <c r="GN48" s="1173" t="s">
        <v>3888</v>
      </c>
      <c r="GO48" s="1173" t="s">
        <v>3888</v>
      </c>
      <c r="GP48" s="1173" t="s">
        <v>3888</v>
      </c>
      <c r="GQ48" s="1173" t="s">
        <v>3888</v>
      </c>
      <c r="GR48" s="1173" t="s">
        <v>3888</v>
      </c>
      <c r="GS48" s="1173" t="s">
        <v>3888</v>
      </c>
      <c r="GT48" s="1173" t="s">
        <v>3888</v>
      </c>
      <c r="GU48" s="1173" t="s">
        <v>3888</v>
      </c>
      <c r="GV48" s="1173" t="s">
        <v>3888</v>
      </c>
      <c r="GW48" s="1173" t="s">
        <v>3888</v>
      </c>
      <c r="GX48" s="1173" t="s">
        <v>3888</v>
      </c>
      <c r="GY48" s="1173" t="s">
        <v>3888</v>
      </c>
      <c r="GZ48" s="1173" t="s">
        <v>3888</v>
      </c>
      <c r="HA48" s="1173" t="s">
        <v>3888</v>
      </c>
      <c r="HB48" s="1173" t="s">
        <v>3888</v>
      </c>
      <c r="HC48" s="1173" t="s">
        <v>3888</v>
      </c>
      <c r="HD48" s="1173" t="s">
        <v>3888</v>
      </c>
      <c r="HE48" s="1173" t="s">
        <v>3888</v>
      </c>
      <c r="HF48" s="1173" t="s">
        <v>3888</v>
      </c>
      <c r="HG48" s="1173" t="s">
        <v>3888</v>
      </c>
      <c r="HH48" s="1173" t="s">
        <v>3888</v>
      </c>
      <c r="HI48" s="1173" t="s">
        <v>3888</v>
      </c>
      <c r="HJ48" s="1173" t="s">
        <v>3888</v>
      </c>
      <c r="HK48" s="1173" t="s">
        <v>3888</v>
      </c>
      <c r="HL48" s="1173" t="s">
        <v>3888</v>
      </c>
      <c r="HM48" s="1173" t="s">
        <v>3888</v>
      </c>
      <c r="HN48" s="1173" t="s">
        <v>3888</v>
      </c>
      <c r="HO48" s="1173" t="s">
        <v>3888</v>
      </c>
      <c r="HP48" s="1173" t="s">
        <v>3888</v>
      </c>
      <c r="HQ48" s="1173" t="s">
        <v>3888</v>
      </c>
      <c r="HR48" s="1173" t="s">
        <v>3888</v>
      </c>
      <c r="HS48" s="1173" t="s">
        <v>3888</v>
      </c>
      <c r="HT48" s="1173" t="s">
        <v>3888</v>
      </c>
      <c r="HU48" s="1173" t="s">
        <v>3888</v>
      </c>
      <c r="HV48" s="1173" t="s">
        <v>3888</v>
      </c>
      <c r="HW48" s="1173" t="s">
        <v>3888</v>
      </c>
      <c r="HX48" s="1173" t="s">
        <v>3888</v>
      </c>
      <c r="HY48" s="1173" t="s">
        <v>3888</v>
      </c>
      <c r="HZ48" s="1173" t="s">
        <v>3888</v>
      </c>
      <c r="IA48" s="1173" t="s">
        <v>3888</v>
      </c>
      <c r="IB48" s="1173" t="s">
        <v>3888</v>
      </c>
      <c r="IC48" s="1173" t="s">
        <v>3888</v>
      </c>
      <c r="ID48" s="1173" t="s">
        <v>3888</v>
      </c>
      <c r="IE48" s="1173" t="s">
        <v>3888</v>
      </c>
      <c r="IF48" s="1173" t="s">
        <v>3888</v>
      </c>
      <c r="IG48" s="1173" t="s">
        <v>3888</v>
      </c>
      <c r="IH48" s="1173" t="s">
        <v>3888</v>
      </c>
      <c r="II48" s="1173" t="s">
        <v>3888</v>
      </c>
      <c r="IJ48" s="1173" t="s">
        <v>3888</v>
      </c>
      <c r="IK48" s="1173" t="s">
        <v>3888</v>
      </c>
      <c r="IL48" s="1173" t="s">
        <v>3888</v>
      </c>
      <c r="IM48" s="1173" t="s">
        <v>3888</v>
      </c>
      <c r="IN48" s="1173" t="s">
        <v>3888</v>
      </c>
      <c r="IO48" s="1173" t="s">
        <v>3888</v>
      </c>
      <c r="IP48" s="1173" t="s">
        <v>3888</v>
      </c>
      <c r="IQ48" s="1173" t="s">
        <v>3888</v>
      </c>
      <c r="IR48" s="1173" t="s">
        <v>3888</v>
      </c>
      <c r="IS48" s="1173" t="s">
        <v>3888</v>
      </c>
      <c r="IT48" s="1173" t="s">
        <v>3888</v>
      </c>
      <c r="IU48" s="1173" t="s">
        <v>3888</v>
      </c>
      <c r="IV48" s="1173" t="s">
        <v>3888</v>
      </c>
      <c r="IW48" s="1173" t="s">
        <v>3888</v>
      </c>
      <c r="IX48" s="1173" t="s">
        <v>3888</v>
      </c>
      <c r="IY48" s="1173" t="s">
        <v>3888</v>
      </c>
      <c r="IZ48" s="1173" t="s">
        <v>3888</v>
      </c>
      <c r="JA48" s="1173" t="s">
        <v>3888</v>
      </c>
      <c r="JB48" s="1173" t="s">
        <v>3888</v>
      </c>
      <c r="JC48" s="1173" t="s">
        <v>3888</v>
      </c>
      <c r="JD48" s="1173" t="s">
        <v>3888</v>
      </c>
      <c r="JE48" s="1173" t="s">
        <v>3888</v>
      </c>
      <c r="JF48" s="1173" t="s">
        <v>3888</v>
      </c>
      <c r="JG48" s="1173" t="s">
        <v>3888</v>
      </c>
      <c r="JH48" s="1173" t="s">
        <v>3888</v>
      </c>
      <c r="JI48" s="1173" t="s">
        <v>3888</v>
      </c>
      <c r="JJ48" s="1173" t="s">
        <v>3888</v>
      </c>
      <c r="JK48" s="1173" t="s">
        <v>3888</v>
      </c>
      <c r="JL48" s="1173" t="s">
        <v>3888</v>
      </c>
      <c r="JM48" s="1173" t="s">
        <v>3888</v>
      </c>
      <c r="JN48" s="1173" t="s">
        <v>3888</v>
      </c>
      <c r="JO48" s="1173" t="s">
        <v>3888</v>
      </c>
      <c r="JP48" s="1173" t="s">
        <v>3888</v>
      </c>
      <c r="JQ48" s="1173" t="s">
        <v>3888</v>
      </c>
      <c r="JR48" s="1173" t="s">
        <v>3888</v>
      </c>
      <c r="JS48" s="1173" t="s">
        <v>3888</v>
      </c>
      <c r="JT48" s="1173" t="s">
        <v>3888</v>
      </c>
      <c r="JU48" s="1173" t="s">
        <v>3888</v>
      </c>
      <c r="JV48" s="1173" t="s">
        <v>3888</v>
      </c>
      <c r="JW48" s="1173" t="s">
        <v>3888</v>
      </c>
      <c r="JX48" s="1173" t="s">
        <v>3888</v>
      </c>
      <c r="JY48" s="1173" t="s">
        <v>3888</v>
      </c>
      <c r="JZ48" s="1173" t="s">
        <v>3888</v>
      </c>
      <c r="KA48" s="1173" t="s">
        <v>3888</v>
      </c>
      <c r="KB48" s="1173" t="s">
        <v>3888</v>
      </c>
      <c r="KC48" s="1173" t="s">
        <v>3888</v>
      </c>
      <c r="KD48" s="1173" t="s">
        <v>3888</v>
      </c>
      <c r="KE48" s="1173" t="s">
        <v>3888</v>
      </c>
      <c r="KG48" s="1173" t="s">
        <v>3888</v>
      </c>
      <c r="KH48" s="1173" t="s">
        <v>3888</v>
      </c>
      <c r="KI48" s="1173" t="s">
        <v>3888</v>
      </c>
      <c r="KJ48" s="1173" t="s">
        <v>3888</v>
      </c>
      <c r="KK48" s="1173" t="s">
        <v>3888</v>
      </c>
      <c r="KL48" s="1173" t="s">
        <v>3888</v>
      </c>
      <c r="KM48" s="1173" t="s">
        <v>3888</v>
      </c>
      <c r="KN48" s="1173" t="s">
        <v>3888</v>
      </c>
      <c r="KO48" s="1173" t="s">
        <v>3888</v>
      </c>
      <c r="KP48" s="1173" t="s">
        <v>3888</v>
      </c>
      <c r="KQ48" s="1173" t="s">
        <v>3888</v>
      </c>
      <c r="KR48" s="1173" t="s">
        <v>3888</v>
      </c>
      <c r="KS48" s="1173" t="s">
        <v>3888</v>
      </c>
      <c r="KT48" s="1173" t="s">
        <v>3888</v>
      </c>
      <c r="KU48" s="1173" t="s">
        <v>3888</v>
      </c>
      <c r="KV48" s="1173" t="s">
        <v>3888</v>
      </c>
      <c r="KW48" s="1173" t="s">
        <v>3888</v>
      </c>
      <c r="KX48" s="1173" t="s">
        <v>3888</v>
      </c>
    </row>
    <row r="50" spans="3:292">
      <c r="DW50" s="1080" t="s">
        <v>3889</v>
      </c>
      <c r="DX50" s="1080" t="s">
        <v>3889</v>
      </c>
      <c r="DY50" s="1080" t="s">
        <v>3889</v>
      </c>
      <c r="DZ50" s="1080" t="s">
        <v>3889</v>
      </c>
      <c r="EA50" s="1080" t="s">
        <v>3889</v>
      </c>
      <c r="EB50" s="1080" t="s">
        <v>3889</v>
      </c>
      <c r="EC50" s="1080" t="s">
        <v>3889</v>
      </c>
      <c r="ED50" s="1080" t="s">
        <v>3889</v>
      </c>
      <c r="EI50" s="1080" t="s">
        <v>3889</v>
      </c>
      <c r="KF50" s="1080"/>
    </row>
    <row r="51" spans="3:292">
      <c r="C51" s="1080" t="s">
        <v>1837</v>
      </c>
      <c r="HK51" s="1080" t="s">
        <v>3890</v>
      </c>
      <c r="HL51" s="1080" t="s">
        <v>3890</v>
      </c>
      <c r="HM51" s="1080" t="s">
        <v>3890</v>
      </c>
      <c r="HN51" s="1080" t="s">
        <v>3890</v>
      </c>
      <c r="HO51" s="1080" t="s">
        <v>3890</v>
      </c>
      <c r="HP51" s="1080" t="s">
        <v>3890</v>
      </c>
      <c r="HQ51" s="1080" t="s">
        <v>3890</v>
      </c>
      <c r="HR51" s="1080" t="s">
        <v>3890</v>
      </c>
      <c r="HS51" s="1080" t="s">
        <v>3890</v>
      </c>
      <c r="HT51" s="1080" t="s">
        <v>3890</v>
      </c>
      <c r="HU51" s="1080" t="s">
        <v>3890</v>
      </c>
      <c r="HV51" s="1080" t="s">
        <v>3890</v>
      </c>
      <c r="HW51" s="1080" t="s">
        <v>3890</v>
      </c>
      <c r="HX51" s="1080" t="s">
        <v>3890</v>
      </c>
      <c r="HY51" s="1080" t="s">
        <v>3890</v>
      </c>
      <c r="HZ51" s="1080" t="s">
        <v>3890</v>
      </c>
      <c r="IA51" s="1080" t="s">
        <v>3890</v>
      </c>
      <c r="IB51" s="1080" t="s">
        <v>3890</v>
      </c>
      <c r="IC51" s="1080" t="s">
        <v>3890</v>
      </c>
      <c r="ID51" s="1080" t="s">
        <v>3890</v>
      </c>
      <c r="IE51" s="1080" t="s">
        <v>3890</v>
      </c>
      <c r="IF51" s="1080" t="s">
        <v>3890</v>
      </c>
      <c r="IG51" s="1080" t="s">
        <v>3890</v>
      </c>
      <c r="IH51" s="1080" t="s">
        <v>3890</v>
      </c>
      <c r="II51" s="1080" t="s">
        <v>3891</v>
      </c>
      <c r="IJ51" s="1080" t="s">
        <v>3891</v>
      </c>
      <c r="IK51" s="1080" t="s">
        <v>3892</v>
      </c>
      <c r="IL51" s="1080" t="s">
        <v>3892</v>
      </c>
      <c r="IM51" s="1080" t="s">
        <v>3890</v>
      </c>
      <c r="IN51" s="1080" t="s">
        <v>3893</v>
      </c>
      <c r="IO51" s="1080" t="s">
        <v>3894</v>
      </c>
      <c r="IP51" s="1080" t="s">
        <v>3895</v>
      </c>
      <c r="IQ51" s="1080" t="s">
        <v>3896</v>
      </c>
      <c r="IR51" s="1080" t="s">
        <v>3897</v>
      </c>
      <c r="IS51" s="1080" t="s">
        <v>3898</v>
      </c>
      <c r="IT51" s="1080" t="s">
        <v>3891</v>
      </c>
      <c r="IU51" s="1080" t="s">
        <v>3899</v>
      </c>
      <c r="IV51" s="1080" t="s">
        <v>3892</v>
      </c>
      <c r="IW51" s="1080" t="s">
        <v>3900</v>
      </c>
      <c r="IX51" s="1080" t="s">
        <v>3901</v>
      </c>
      <c r="IY51" s="1080" t="s">
        <v>3902</v>
      </c>
      <c r="IZ51" s="1080" t="s">
        <v>3903</v>
      </c>
      <c r="JA51" s="1080" t="s">
        <v>3904</v>
      </c>
      <c r="JB51" s="1080" t="s">
        <v>3905</v>
      </c>
      <c r="JC51" s="1080" t="s">
        <v>3906</v>
      </c>
      <c r="JD51" s="1080" t="s">
        <v>3907</v>
      </c>
      <c r="JE51" s="1080" t="s">
        <v>3895</v>
      </c>
      <c r="JF51" s="1080" t="s">
        <v>3908</v>
      </c>
      <c r="JG51" s="1080" t="s">
        <v>3909</v>
      </c>
      <c r="JH51" s="1080" t="s">
        <v>3894</v>
      </c>
      <c r="JI51" s="1080" t="s">
        <v>3910</v>
      </c>
      <c r="JJ51" s="1080" t="s">
        <v>3911</v>
      </c>
      <c r="JK51" s="1080" t="s">
        <v>3912</v>
      </c>
      <c r="JL51" s="1080" t="s">
        <v>3913</v>
      </c>
      <c r="JM51" s="1080" t="s">
        <v>3914</v>
      </c>
      <c r="JN51" s="1080" t="s">
        <v>3915</v>
      </c>
      <c r="JO51" s="1080" t="s">
        <v>3899</v>
      </c>
      <c r="JP51" s="1080" t="s">
        <v>3916</v>
      </c>
      <c r="JQ51" s="1080" t="s">
        <v>3917</v>
      </c>
      <c r="JR51" s="1080" t="s">
        <v>3918</v>
      </c>
      <c r="JS51" s="1080" t="s">
        <v>3919</v>
      </c>
    </row>
    <row r="52" spans="3:292">
      <c r="C52" s="1080" t="s">
        <v>1838</v>
      </c>
      <c r="HK52" s="1080" t="s">
        <v>3920</v>
      </c>
      <c r="HL52" s="1080" t="s">
        <v>3920</v>
      </c>
      <c r="HM52" s="1080" t="s">
        <v>3920</v>
      </c>
      <c r="HN52" s="1080" t="s">
        <v>3920</v>
      </c>
      <c r="HO52" s="1080" t="s">
        <v>3920</v>
      </c>
      <c r="HP52" s="1080" t="s">
        <v>3920</v>
      </c>
      <c r="HQ52" s="1080" t="s">
        <v>3920</v>
      </c>
      <c r="HR52" s="1080" t="s">
        <v>3920</v>
      </c>
      <c r="HS52" s="1080" t="s">
        <v>3920</v>
      </c>
      <c r="HT52" s="1080" t="s">
        <v>3920</v>
      </c>
      <c r="HU52" s="1080" t="s">
        <v>3920</v>
      </c>
      <c r="HV52" s="1080" t="s">
        <v>3920</v>
      </c>
      <c r="HW52" s="1080" t="s">
        <v>3920</v>
      </c>
      <c r="HX52" s="1080" t="s">
        <v>3920</v>
      </c>
      <c r="HY52" s="1080" t="s">
        <v>3920</v>
      </c>
      <c r="HZ52" s="1080" t="s">
        <v>3920</v>
      </c>
      <c r="IA52" s="1080" t="s">
        <v>3920</v>
      </c>
      <c r="IB52" s="1080" t="s">
        <v>3920</v>
      </c>
      <c r="IC52" s="1080" t="s">
        <v>3920</v>
      </c>
      <c r="ID52" s="1080" t="s">
        <v>3920</v>
      </c>
      <c r="IE52" s="1080" t="s">
        <v>3920</v>
      </c>
      <c r="IF52" s="1080" t="s">
        <v>3920</v>
      </c>
      <c r="IG52" s="1080" t="s">
        <v>3920</v>
      </c>
      <c r="IH52" s="1080" t="s">
        <v>3920</v>
      </c>
      <c r="II52" s="1080" t="s">
        <v>3921</v>
      </c>
      <c r="IJ52" s="1080" t="s">
        <v>3921</v>
      </c>
      <c r="IK52" s="1080" t="s">
        <v>3922</v>
      </c>
      <c r="IL52" s="1080" t="s">
        <v>3922</v>
      </c>
      <c r="IM52" s="1080" t="s">
        <v>3920</v>
      </c>
      <c r="IN52" s="1080" t="s">
        <v>3923</v>
      </c>
      <c r="IO52" s="1080" t="s">
        <v>3924</v>
      </c>
      <c r="IP52" s="1080" t="s">
        <v>3925</v>
      </c>
      <c r="IQ52" s="1080" t="s">
        <v>3899</v>
      </c>
      <c r="IR52" s="1080" t="s">
        <v>3926</v>
      </c>
      <c r="IS52" s="1080" t="s">
        <v>3927</v>
      </c>
      <c r="IT52" s="1080" t="s">
        <v>3921</v>
      </c>
      <c r="IU52" s="1080" t="s">
        <v>3928</v>
      </c>
      <c r="IV52" s="1080" t="s">
        <v>3922</v>
      </c>
      <c r="IW52" s="1080" t="s">
        <v>3929</v>
      </c>
      <c r="IX52" s="1080" t="s">
        <v>3930</v>
      </c>
      <c r="IY52" s="1080" t="s">
        <v>3931</v>
      </c>
      <c r="IZ52" s="1080" t="s">
        <v>3932</v>
      </c>
      <c r="JA52" s="1080" t="s">
        <v>3933</v>
      </c>
      <c r="JB52" s="1080" t="s">
        <v>3934</v>
      </c>
      <c r="JC52" s="1080" t="s">
        <v>3895</v>
      </c>
      <c r="JD52" s="1080" t="s">
        <v>3935</v>
      </c>
      <c r="JE52" s="1080" t="s">
        <v>3925</v>
      </c>
      <c r="JF52" s="1080" t="s">
        <v>3936</v>
      </c>
      <c r="JG52" s="1080" t="s">
        <v>3937</v>
      </c>
      <c r="JH52" s="1080" t="s">
        <v>3924</v>
      </c>
      <c r="JI52" s="1080" t="s">
        <v>3938</v>
      </c>
      <c r="JJ52" s="1080" t="s">
        <v>3939</v>
      </c>
      <c r="JK52" s="1080" t="s">
        <v>3940</v>
      </c>
      <c r="JL52" s="1080" t="s">
        <v>3941</v>
      </c>
      <c r="JM52" s="1080" t="s">
        <v>3942</v>
      </c>
      <c r="JN52" s="1080" t="s">
        <v>3943</v>
      </c>
      <c r="JO52" s="1080" t="s">
        <v>3944</v>
      </c>
      <c r="JP52" s="1080" t="s">
        <v>3945</v>
      </c>
      <c r="JQ52" s="1080" t="s">
        <v>3946</v>
      </c>
      <c r="JR52" s="1080" t="s">
        <v>3947</v>
      </c>
      <c r="JS52" s="1080" t="s">
        <v>3948</v>
      </c>
    </row>
    <row r="53" spans="3:292">
      <c r="C53" s="1080" t="s">
        <v>1839</v>
      </c>
      <c r="HK53" s="1080" t="s">
        <v>3949</v>
      </c>
      <c r="HL53" s="1080" t="s">
        <v>3949</v>
      </c>
      <c r="HM53" s="1080" t="s">
        <v>3949</v>
      </c>
      <c r="HN53" s="1080" t="s">
        <v>3949</v>
      </c>
      <c r="HO53" s="1080" t="s">
        <v>3949</v>
      </c>
      <c r="HP53" s="1080" t="s">
        <v>3949</v>
      </c>
      <c r="HQ53" s="1080" t="s">
        <v>3949</v>
      </c>
      <c r="HR53" s="1080" t="s">
        <v>3949</v>
      </c>
      <c r="HS53" s="1080" t="s">
        <v>3949</v>
      </c>
      <c r="HT53" s="1080" t="s">
        <v>3949</v>
      </c>
      <c r="HU53" s="1080" t="s">
        <v>3949</v>
      </c>
      <c r="HV53" s="1080" t="s">
        <v>3949</v>
      </c>
      <c r="HW53" s="1080" t="s">
        <v>3949</v>
      </c>
      <c r="HX53" s="1080" t="s">
        <v>3949</v>
      </c>
      <c r="HY53" s="1080" t="s">
        <v>3949</v>
      </c>
      <c r="HZ53" s="1080" t="s">
        <v>3949</v>
      </c>
      <c r="IA53" s="1080" t="s">
        <v>3949</v>
      </c>
      <c r="IB53" s="1080" t="s">
        <v>3949</v>
      </c>
      <c r="IC53" s="1080" t="s">
        <v>3949</v>
      </c>
      <c r="ID53" s="1080" t="s">
        <v>3949</v>
      </c>
      <c r="IE53" s="1080" t="s">
        <v>3949</v>
      </c>
      <c r="IF53" s="1080" t="s">
        <v>3949</v>
      </c>
      <c r="IG53" s="1080" t="s">
        <v>3949</v>
      </c>
      <c r="IH53" s="1080" t="s">
        <v>3949</v>
      </c>
      <c r="II53" s="1080" t="s">
        <v>3950</v>
      </c>
      <c r="IJ53" s="1080" t="s">
        <v>3950</v>
      </c>
      <c r="IK53" s="1080" t="s">
        <v>3951</v>
      </c>
      <c r="IL53" s="1080" t="s">
        <v>3951</v>
      </c>
      <c r="IM53" s="1080" t="s">
        <v>3949</v>
      </c>
      <c r="IN53" s="1080" t="s">
        <v>3952</v>
      </c>
      <c r="IO53" s="1080" t="s">
        <v>3953</v>
      </c>
      <c r="IP53" s="1080" t="s">
        <v>3954</v>
      </c>
      <c r="IQ53" s="1080" t="s">
        <v>3955</v>
      </c>
      <c r="IR53" s="1080" t="s">
        <v>3956</v>
      </c>
      <c r="IS53" s="1080" t="s">
        <v>3957</v>
      </c>
      <c r="IT53" s="1080" t="s">
        <v>3950</v>
      </c>
      <c r="IU53" s="1080" t="s">
        <v>3958</v>
      </c>
      <c r="IV53" s="1080" t="s">
        <v>3951</v>
      </c>
      <c r="IW53" s="1080" t="s">
        <v>3959</v>
      </c>
      <c r="IX53" s="1080" t="s">
        <v>3960</v>
      </c>
      <c r="IY53" s="1080" t="s">
        <v>3961</v>
      </c>
      <c r="IZ53" s="1080" t="s">
        <v>3962</v>
      </c>
      <c r="JA53" s="1080" t="s">
        <v>3963</v>
      </c>
      <c r="JB53" s="1080" t="s">
        <v>3964</v>
      </c>
      <c r="JC53" s="1080" t="s">
        <v>3965</v>
      </c>
      <c r="JD53" s="1080" t="s">
        <v>3966</v>
      </c>
      <c r="JE53" s="1080" t="s">
        <v>3954</v>
      </c>
      <c r="JF53" s="1080" t="s">
        <v>3967</v>
      </c>
      <c r="JG53" s="1080" t="s">
        <v>3968</v>
      </c>
      <c r="JH53" s="1080" t="s">
        <v>3969</v>
      </c>
      <c r="JI53" s="1080" t="s">
        <v>3970</v>
      </c>
      <c r="JJ53" s="1080" t="s">
        <v>3971</v>
      </c>
      <c r="JK53" s="1080" t="s">
        <v>3972</v>
      </c>
      <c r="JL53" s="1080" t="s">
        <v>3973</v>
      </c>
      <c r="JM53" s="1080" t="s">
        <v>3974</v>
      </c>
      <c r="JN53" s="1080" t="s">
        <v>3975</v>
      </c>
      <c r="JO53" s="1080" t="s">
        <v>3976</v>
      </c>
      <c r="JP53" s="1080" t="s">
        <v>3977</v>
      </c>
      <c r="JQ53" s="1080" t="s">
        <v>3978</v>
      </c>
      <c r="JR53" s="1080" t="s">
        <v>3979</v>
      </c>
      <c r="JS53" s="1080" t="s">
        <v>3980</v>
      </c>
    </row>
  </sheetData>
  <phoneticPr fontId="18"/>
  <conditionalFormatting sqref="AT30:AW30 AY30:BM30 AT31:BM31 AT32:AW32 AY32:BM32 AT40:BM40 AT35:BM37 BQ38:BU40 EJ6:KE45 EJ47:KE48 DA6:EH48 BQ11:CZ11 BQ46:CZ46 BU37:CZ42">
    <cfRule type="expression" dxfId="208" priority="253">
      <formula>MOD(ROW(),2)=0</formula>
    </cfRule>
  </conditionalFormatting>
  <conditionalFormatting sqref="AT6:BM13 AT15:BM29 AT30:AW30 AY30:BM30 AT31:BM31 AT33:BM33 AT32:AW32 AY32:BM32 AT34:AW34 AY34:BM34 AT35:BM48">
    <cfRule type="expression" dxfId="207" priority="252">
      <formula>MOD(ROW(),2)=0</formula>
    </cfRule>
  </conditionalFormatting>
  <conditionalFormatting sqref="BQ14">
    <cfRule type="expression" dxfId="206" priority="221">
      <formula>MOD(ROW(),2)=0</formula>
    </cfRule>
  </conditionalFormatting>
  <conditionalFormatting sqref="BQ14">
    <cfRule type="expression" dxfId="205" priority="220">
      <formula>MOD(ROW(),2)=0</formula>
    </cfRule>
  </conditionalFormatting>
  <conditionalFormatting sqref="C6:C48">
    <cfRule type="expression" dxfId="204" priority="248">
      <formula>MOD(ROW(),2)-1=0</formula>
    </cfRule>
    <cfRule type="expression" dxfId="203" priority="249">
      <formula>MOD(ROW(),2)=0</formula>
    </cfRule>
  </conditionalFormatting>
  <conditionalFormatting sqref="D38:L38 L6:R13 L15:R17 L19:R29 L38:R48">
    <cfRule type="expression" dxfId="202" priority="247">
      <formula>MOD(ROW(),2)=0</formula>
    </cfRule>
  </conditionalFormatting>
  <conditionalFormatting sqref="L14:R14">
    <cfRule type="expression" dxfId="201" priority="246">
      <formula>MOD(ROW(),2)=0</formula>
    </cfRule>
  </conditionalFormatting>
  <conditionalFormatting sqref="L18:O18 Q18:R18">
    <cfRule type="expression" dxfId="200" priority="245">
      <formula>MOD(ROW(),2)=0</formula>
    </cfRule>
  </conditionalFormatting>
  <conditionalFormatting sqref="D37:L37 L30:R37 P30:W30 O37:AE37 P34:AE34">
    <cfRule type="expression" dxfId="199" priority="244">
      <formula>MOD(ROW(),2)=0</formula>
    </cfRule>
  </conditionalFormatting>
  <conditionalFormatting sqref="AF6:AS13 AF15:AS17 AF19:AS29 AK11:AT11 AF38:AS48">
    <cfRule type="expression" dxfId="198" priority="243">
      <formula>MOD(ROW(),2)=0</formula>
    </cfRule>
  </conditionalFormatting>
  <conditionalFormatting sqref="AF14:AS14">
    <cfRule type="expression" dxfId="197" priority="242">
      <formula>MOD(ROW(),2)=0</formula>
    </cfRule>
  </conditionalFormatting>
  <conditionalFormatting sqref="AF18:AS18">
    <cfRule type="expression" dxfId="196" priority="241">
      <formula>MOD(ROW(),2)=0</formula>
    </cfRule>
  </conditionalFormatting>
  <conditionalFormatting sqref="AF30:AS33 AF34:AK34 AF35:AS37">
    <cfRule type="expression" dxfId="195" priority="240">
      <formula>MOD(ROW(),2)=0</formula>
    </cfRule>
  </conditionalFormatting>
  <conditionalFormatting sqref="AU14:BM14">
    <cfRule type="expression" dxfId="194" priority="239">
      <formula>MOD(ROW(),2)=0</formula>
    </cfRule>
  </conditionalFormatting>
  <conditionalFormatting sqref="AT14:AV14">
    <cfRule type="expression" dxfId="193" priority="238">
      <formula>MOD(ROW(),2)=0</formula>
    </cfRule>
  </conditionalFormatting>
  <conditionalFormatting sqref="AW14:BM14">
    <cfRule type="expression" dxfId="192" priority="237">
      <formula>MOD(ROW(),2)=0</formula>
    </cfRule>
  </conditionalFormatting>
  <conditionalFormatting sqref="BN6:BQ13 BN15:BQ17 BN19:BQ29 BN38:BQ48">
    <cfRule type="expression" dxfId="191" priority="236">
      <formula>MOD(ROW(),2)=0</formula>
    </cfRule>
  </conditionalFormatting>
  <conditionalFormatting sqref="BR6:CZ13 BR15:CZ17 BR19:CZ29 BR38:CZ48">
    <cfRule type="expression" dxfId="190" priority="217">
      <formula>MOD(ROW(),2)=0</formula>
    </cfRule>
  </conditionalFormatting>
  <conditionalFormatting sqref="CT14:CZ14 BS14:CO14">
    <cfRule type="expression" dxfId="189" priority="214">
      <formula>MOD(ROW(),2)=0</formula>
    </cfRule>
  </conditionalFormatting>
  <conditionalFormatting sqref="CT14:CZ14 BR14:CO14">
    <cfRule type="expression" dxfId="188" priority="213">
      <formula>MOD(ROW(),2)=0</formula>
    </cfRule>
  </conditionalFormatting>
  <conditionalFormatting sqref="CT14:CZ14 BR14:CO14">
    <cfRule type="expression" dxfId="187" priority="212">
      <formula>MOD(ROW(),2)=0</formula>
    </cfRule>
  </conditionalFormatting>
  <conditionalFormatting sqref="BR18:CZ18">
    <cfRule type="expression" dxfId="186" priority="211">
      <formula>MOD(ROW(),2)=0</formula>
    </cfRule>
  </conditionalFormatting>
  <conditionalFormatting sqref="BR30:CZ37">
    <cfRule type="expression" dxfId="185" priority="210">
      <formula>MOD(ROW(),2)=0</formula>
    </cfRule>
  </conditionalFormatting>
  <conditionalFormatting sqref="BN14">
    <cfRule type="expression" dxfId="184" priority="227">
      <formula>MOD(ROW(),2)=0</formula>
    </cfRule>
  </conditionalFormatting>
  <conditionalFormatting sqref="BN14">
    <cfRule type="expression" dxfId="183" priority="226">
      <formula>MOD(ROW(),2)=0</formula>
    </cfRule>
  </conditionalFormatting>
  <conditionalFormatting sqref="BO14">
    <cfRule type="expression" dxfId="182" priority="225">
      <formula>MOD(ROW(),2)=0</formula>
    </cfRule>
  </conditionalFormatting>
  <conditionalFormatting sqref="BO14">
    <cfRule type="expression" dxfId="181" priority="224">
      <formula>MOD(ROW(),2)=0</formula>
    </cfRule>
  </conditionalFormatting>
  <conditionalFormatting sqref="BP14">
    <cfRule type="expression" dxfId="180" priority="223">
      <formula>MOD(ROW(),2)=0</formula>
    </cfRule>
  </conditionalFormatting>
  <conditionalFormatting sqref="BP14">
    <cfRule type="expression" dxfId="179" priority="222">
      <formula>MOD(ROW(),2)=0</formula>
    </cfRule>
  </conditionalFormatting>
  <conditionalFormatting sqref="BN18:BQ18">
    <cfRule type="expression" dxfId="178" priority="219">
      <formula>MOD(ROW(),2)=0</formula>
    </cfRule>
  </conditionalFormatting>
  <conditionalFormatting sqref="BN30:BQ37">
    <cfRule type="expression" dxfId="177" priority="218">
      <formula>MOD(ROW(),2)=0</formula>
    </cfRule>
  </conditionalFormatting>
  <conditionalFormatting sqref="D6:K13 D15:K17 D19:K29 D38:K48">
    <cfRule type="expression" dxfId="176" priority="209">
      <formula>MOD(ROW(),2)=0</formula>
    </cfRule>
  </conditionalFormatting>
  <conditionalFormatting sqref="D14:K14">
    <cfRule type="expression" dxfId="175" priority="208">
      <formula>MOD(ROW(),2)=0</formula>
    </cfRule>
  </conditionalFormatting>
  <conditionalFormatting sqref="D18:K18">
    <cfRule type="expression" dxfId="174" priority="207">
      <formula>MOD(ROW(),2)=0</formula>
    </cfRule>
  </conditionalFormatting>
  <conditionalFormatting sqref="D30:K33 D35:K37">
    <cfRule type="expression" dxfId="173" priority="206">
      <formula>MOD(ROW(),2)=0</formula>
    </cfRule>
  </conditionalFormatting>
  <conditionalFormatting sqref="D34:K34">
    <cfRule type="expression" dxfId="172" priority="205">
      <formula>MOD(ROW(),2)=0</formula>
    </cfRule>
  </conditionalFormatting>
  <conditionalFormatting sqref="S6:W13 S15:W17 S19:W29 S38:W48 W38:AE40">
    <cfRule type="expression" dxfId="171" priority="203">
      <formula>MOD(ROW(),2)=0</formula>
    </cfRule>
  </conditionalFormatting>
  <conditionalFormatting sqref="S14:W14">
    <cfRule type="expression" dxfId="170" priority="202">
      <formula>MOD(ROW(),2)=0</formula>
    </cfRule>
  </conditionalFormatting>
  <conditionalFormatting sqref="S18:W18">
    <cfRule type="expression" dxfId="169" priority="201">
      <formula>MOD(ROW(),2)=0</formula>
    </cfRule>
  </conditionalFormatting>
  <conditionalFormatting sqref="S30:W30 S36:T36 S33:W35 S31:T31 S37:AE37 T32:W32">
    <cfRule type="expression" dxfId="168" priority="200">
      <formula>MOD(ROW(),2)=0</formula>
    </cfRule>
  </conditionalFormatting>
  <conditionalFormatting sqref="P18:W18">
    <cfRule type="expression" dxfId="167" priority="199">
      <formula>MOD(ROW(),2)=0</formula>
    </cfRule>
  </conditionalFormatting>
  <conditionalFormatting sqref="U36:W36">
    <cfRule type="expression" dxfId="166" priority="198">
      <formula>MOD(ROW(),2)=0</formula>
    </cfRule>
  </conditionalFormatting>
  <conditionalFormatting sqref="U31:W31">
    <cfRule type="expression" dxfId="165" priority="197">
      <formula>MOD(ROW(),2)=0</formula>
    </cfRule>
  </conditionalFormatting>
  <conditionalFormatting sqref="X37:AE37 X30:AE30">
    <cfRule type="expression" dxfId="164" priority="195">
      <formula>MOD(ROW(),2)=0</formula>
    </cfRule>
  </conditionalFormatting>
  <conditionalFormatting sqref="X6:AE13 X15:AE17 X19:AE29 X38:AE48 X11:AG11">
    <cfRule type="expression" dxfId="163" priority="193">
      <formula>MOD(ROW(),2)=0</formula>
    </cfRule>
  </conditionalFormatting>
  <conditionalFormatting sqref="X14:AE14">
    <cfRule type="expression" dxfId="162" priority="192">
      <formula>MOD(ROW(),2)=0</formula>
    </cfRule>
  </conditionalFormatting>
  <conditionalFormatting sqref="X18:AE18">
    <cfRule type="expression" dxfId="161" priority="191">
      <formula>MOD(ROW(),2)=0</formula>
    </cfRule>
  </conditionalFormatting>
  <conditionalFormatting sqref="X37:AE37 X32:AE33 X30:AE30 X35:AE35">
    <cfRule type="expression" dxfId="160" priority="190">
      <formula>MOD(ROW(),2)=0</formula>
    </cfRule>
  </conditionalFormatting>
  <conditionalFormatting sqref="X18:AE18">
    <cfRule type="expression" dxfId="159" priority="189">
      <formula>MOD(ROW(),2)=0</formula>
    </cfRule>
  </conditionalFormatting>
  <conditionalFormatting sqref="AA36">
    <cfRule type="expression" dxfId="158" priority="188">
      <formula>MOD(ROW(),2)=0</formula>
    </cfRule>
  </conditionalFormatting>
  <conditionalFormatting sqref="AB34:AE34">
    <cfRule type="expression" dxfId="157" priority="176">
      <formula>MOD(ROW(),2)=0</formula>
    </cfRule>
  </conditionalFormatting>
  <conditionalFormatting sqref="X31">
    <cfRule type="expression" dxfId="156" priority="186">
      <formula>MOD(ROW(),2)=0</formula>
    </cfRule>
  </conditionalFormatting>
  <conditionalFormatting sqref="AB31">
    <cfRule type="expression" dxfId="155" priority="185">
      <formula>MOD(ROW(),2)=0</formula>
    </cfRule>
  </conditionalFormatting>
  <conditionalFormatting sqref="Y31">
    <cfRule type="expression" dxfId="154" priority="184">
      <formula>MOD(ROW(),2)=0</formula>
    </cfRule>
  </conditionalFormatting>
  <conditionalFormatting sqref="AC31">
    <cfRule type="expression" dxfId="153" priority="183">
      <formula>MOD(ROW(),2)=0</formula>
    </cfRule>
  </conditionalFormatting>
  <conditionalFormatting sqref="Z31">
    <cfRule type="expression" dxfId="152" priority="182">
      <formula>MOD(ROW(),2)=0</formula>
    </cfRule>
  </conditionalFormatting>
  <conditionalFormatting sqref="AD31">
    <cfRule type="expression" dxfId="151" priority="181">
      <formula>MOD(ROW(),2)=0</formula>
    </cfRule>
  </conditionalFormatting>
  <conditionalFormatting sqref="AA31">
    <cfRule type="expression" dxfId="150" priority="180">
      <formula>MOD(ROW(),2)=0</formula>
    </cfRule>
  </conditionalFormatting>
  <conditionalFormatting sqref="AE31">
    <cfRule type="expression" dxfId="149" priority="179">
      <formula>MOD(ROW(),2)=0</formula>
    </cfRule>
  </conditionalFormatting>
  <conditionalFormatting sqref="X34:AA34">
    <cfRule type="expression" dxfId="148" priority="178">
      <formula>MOD(ROW(),2)=0</formula>
    </cfRule>
  </conditionalFormatting>
  <conditionalFormatting sqref="AB34:AE34">
    <cfRule type="expression" dxfId="147" priority="177">
      <formula>MOD(ROW(),2)=0</formula>
    </cfRule>
  </conditionalFormatting>
  <conditionalFormatting sqref="X36:Z36">
    <cfRule type="expression" dxfId="146" priority="175">
      <formula>MOD(ROW(),2)=0</formula>
    </cfRule>
  </conditionalFormatting>
  <conditionalFormatting sqref="AE36">
    <cfRule type="expression" dxfId="145" priority="174">
      <formula>MOD(ROW(),2)=0</formula>
    </cfRule>
  </conditionalFormatting>
  <conditionalFormatting sqref="AB36:AD36">
    <cfRule type="expression" dxfId="144" priority="173">
      <formula>MOD(ROW(),2)=0</formula>
    </cfRule>
  </conditionalFormatting>
  <conditionalFormatting sqref="AL34:AS34">
    <cfRule type="expression" dxfId="143" priority="168">
      <formula>MOD(ROW(),2)=0</formula>
    </cfRule>
  </conditionalFormatting>
  <conditionalFormatting sqref="AU11:BM11">
    <cfRule type="expression" dxfId="142" priority="167">
      <formula>MOD(ROW(),2)=0</formula>
    </cfRule>
  </conditionalFormatting>
  <conditionalFormatting sqref="AX34:BM34">
    <cfRule type="expression" dxfId="141" priority="162">
      <formula>MOD(ROW(),2)=0</formula>
    </cfRule>
  </conditionalFormatting>
  <conditionalFormatting sqref="AX30:BM30">
    <cfRule type="expression" dxfId="140" priority="165">
      <formula>MOD(ROW(),2)=0</formula>
    </cfRule>
  </conditionalFormatting>
  <conditionalFormatting sqref="AX30:BM30">
    <cfRule type="expression" dxfId="139" priority="164">
      <formula>MOD(ROW(),2)=0</formula>
    </cfRule>
  </conditionalFormatting>
  <conditionalFormatting sqref="AX32:BM32">
    <cfRule type="expression" dxfId="138" priority="163">
      <formula>MOD(ROW(),2)=0</formula>
    </cfRule>
  </conditionalFormatting>
  <conditionalFormatting sqref="JZ37:JZ40 HD37:KE37">
    <cfRule type="expression" dxfId="137" priority="148">
      <formula>MOD(ROW(),2)=0</formula>
    </cfRule>
  </conditionalFormatting>
  <conditionalFormatting sqref="HD11:KE11 HD38:KE40">
    <cfRule type="expression" dxfId="136" priority="150">
      <formula>MOD(ROW(),2)=0</formula>
    </cfRule>
  </conditionalFormatting>
  <conditionalFormatting sqref="HD11:KE11 HD38:KE42">
    <cfRule type="expression" dxfId="135" priority="149">
      <formula>MOD(ROW(),2)=0</formula>
    </cfRule>
  </conditionalFormatting>
  <conditionalFormatting sqref="CS11 CS46 CS37:CS42">
    <cfRule type="expression" dxfId="134" priority="146">
      <formula>MOD(ROW(),2)=0</formula>
    </cfRule>
  </conditionalFormatting>
  <conditionalFormatting sqref="CP14">
    <cfRule type="expression" dxfId="133" priority="145">
      <formula>MOD(ROW(),2)=0</formula>
    </cfRule>
  </conditionalFormatting>
  <conditionalFormatting sqref="CP14">
    <cfRule type="expression" dxfId="132" priority="144">
      <formula>MOD(ROW(),2)=0</formula>
    </cfRule>
  </conditionalFormatting>
  <conditionalFormatting sqref="CP14">
    <cfRule type="expression" dxfId="131" priority="143">
      <formula>MOD(ROW(),2)=0</formula>
    </cfRule>
  </conditionalFormatting>
  <conditionalFormatting sqref="CR14">
    <cfRule type="expression" dxfId="130" priority="139">
      <formula>MOD(ROW(),2)=0</formula>
    </cfRule>
  </conditionalFormatting>
  <conditionalFormatting sqref="CR14">
    <cfRule type="expression" dxfId="129" priority="138">
      <formula>MOD(ROW(),2)=0</formula>
    </cfRule>
  </conditionalFormatting>
  <conditionalFormatting sqref="CR14">
    <cfRule type="expression" dxfId="128" priority="137">
      <formula>MOD(ROW(),2)=0</formula>
    </cfRule>
  </conditionalFormatting>
  <conditionalFormatting sqref="CS14">
    <cfRule type="expression" dxfId="127" priority="136">
      <formula>MOD(ROW(),2)=0</formula>
    </cfRule>
  </conditionalFormatting>
  <conditionalFormatting sqref="CS14">
    <cfRule type="expression" dxfId="126" priority="135">
      <formula>MOD(ROW(),2)=0</formula>
    </cfRule>
  </conditionalFormatting>
  <conditionalFormatting sqref="CS14">
    <cfRule type="expression" dxfId="125" priority="134">
      <formula>MOD(ROW(),2)=0</formula>
    </cfRule>
  </conditionalFormatting>
  <conditionalFormatting sqref="CQ14">
    <cfRule type="expression" dxfId="124" priority="133">
      <formula>MOD(ROW(),2)=0</formula>
    </cfRule>
  </conditionalFormatting>
  <conditionalFormatting sqref="CQ14">
    <cfRule type="expression" dxfId="123" priority="132">
      <formula>MOD(ROW(),2)=0</formula>
    </cfRule>
  </conditionalFormatting>
  <conditionalFormatting sqref="CQ14">
    <cfRule type="expression" dxfId="122" priority="131">
      <formula>MOD(ROW(),2)=0</formula>
    </cfRule>
  </conditionalFormatting>
  <conditionalFormatting sqref="EE1:EH1 EJ1:KE1">
    <cfRule type="cellIs" dxfId="121" priority="130" stopIfTrue="1" operator="equal">
      <formula>#REF!</formula>
    </cfRule>
  </conditionalFormatting>
  <conditionalFormatting sqref="HE14:KE14">
    <cfRule type="expression" dxfId="120" priority="126">
      <formula>MOD(ROW(),2)=0</formula>
    </cfRule>
  </conditionalFormatting>
  <conditionalFormatting sqref="HE18:KE18">
    <cfRule type="expression" dxfId="119" priority="125">
      <formula>MOD(ROW(),2)=0</formula>
    </cfRule>
  </conditionalFormatting>
  <conditionalFormatting sqref="FF14:KE14">
    <cfRule type="expression" dxfId="118" priority="124">
      <formula>MOD(ROW(),2)=0</formula>
    </cfRule>
  </conditionalFormatting>
  <conditionalFormatting sqref="FK18:HD18">
    <cfRule type="expression" dxfId="117" priority="123">
      <formula>MOD(ROW(),2)=0</formula>
    </cfRule>
  </conditionalFormatting>
  <conditionalFormatting sqref="FL18">
    <cfRule type="expression" dxfId="116" priority="122">
      <formula>MOD(ROW(),2)=0</formula>
    </cfRule>
  </conditionalFormatting>
  <conditionalFormatting sqref="FM18">
    <cfRule type="expression" dxfId="115" priority="121">
      <formula>MOD(ROW(),2)=0</formula>
    </cfRule>
  </conditionalFormatting>
  <conditionalFormatting sqref="FN18">
    <cfRule type="expression" dxfId="114" priority="120">
      <formula>MOD(ROW(),2)=0</formula>
    </cfRule>
  </conditionalFormatting>
  <conditionalFormatting sqref="FO18:HD18">
    <cfRule type="expression" dxfId="113" priority="119">
      <formula>MOD(ROW(),2)=0</formula>
    </cfRule>
  </conditionalFormatting>
  <conditionalFormatting sqref="HB18:HD18">
    <cfRule type="expression" dxfId="112" priority="99">
      <formula>MOD(ROW(),2)=0</formula>
    </cfRule>
  </conditionalFormatting>
  <conditionalFormatting sqref="FV18">
    <cfRule type="expression" dxfId="111" priority="117">
      <formula>MOD(ROW(),2)=0</formula>
    </cfRule>
  </conditionalFormatting>
  <conditionalFormatting sqref="FW18">
    <cfRule type="expression" dxfId="110" priority="116">
      <formula>MOD(ROW(),2)=0</formula>
    </cfRule>
  </conditionalFormatting>
  <conditionalFormatting sqref="FU18:HD18">
    <cfRule type="expression" dxfId="109" priority="115">
      <formula>MOD(ROW(),2)=0</formula>
    </cfRule>
  </conditionalFormatting>
  <conditionalFormatting sqref="GE18:HD18">
    <cfRule type="expression" dxfId="108" priority="114">
      <formula>MOD(ROW(),2)=0</formula>
    </cfRule>
  </conditionalFormatting>
  <conditionalFormatting sqref="FF18:FJ18">
    <cfRule type="expression" dxfId="107" priority="113">
      <formula>MOD(ROW(),2)=0</formula>
    </cfRule>
  </conditionalFormatting>
  <conditionalFormatting sqref="FP18:FT18">
    <cfRule type="expression" dxfId="106" priority="112">
      <formula>MOD(ROW(),2)=0</formula>
    </cfRule>
  </conditionalFormatting>
  <conditionalFormatting sqref="FZ18:GD18">
    <cfRule type="expression" dxfId="105" priority="111">
      <formula>MOD(ROW(),2)=0</formula>
    </cfRule>
  </conditionalFormatting>
  <conditionalFormatting sqref="FF30:HD36">
    <cfRule type="expression" dxfId="104" priority="110">
      <formula>MOD(ROW(),2)=0</formula>
    </cfRule>
  </conditionalFormatting>
  <conditionalFormatting sqref="FZ30:HD30">
    <cfRule type="expression" dxfId="103" priority="109">
      <formula>MOD(ROW(),2)=0</formula>
    </cfRule>
  </conditionalFormatting>
  <conditionalFormatting sqref="FZ30:HD30">
    <cfRule type="expression" dxfId="102" priority="108">
      <formula>MOD(ROW(),2)=0</formula>
    </cfRule>
  </conditionalFormatting>
  <conditionalFormatting sqref="FZ32:HD32">
    <cfRule type="expression" dxfId="101" priority="107">
      <formula>MOD(ROW(),2)=0</formula>
    </cfRule>
  </conditionalFormatting>
  <conditionalFormatting sqref="FZ32:HD32">
    <cfRule type="expression" dxfId="100" priority="106">
      <formula>MOD(ROW(),2)=0</formula>
    </cfRule>
  </conditionalFormatting>
  <conditionalFormatting sqref="FZ34:HD40">
    <cfRule type="expression" dxfId="99" priority="105">
      <formula>MOD(ROW(),2)=0</formula>
    </cfRule>
  </conditionalFormatting>
  <conditionalFormatting sqref="FZ34:HD36">
    <cfRule type="expression" dxfId="98" priority="104">
      <formula>MOD(ROW(),2)=0</formula>
    </cfRule>
  </conditionalFormatting>
  <conditionalFormatting sqref="GX18:GY18">
    <cfRule type="expression" dxfId="97" priority="103">
      <formula>MOD(ROW(),2)=0</formula>
    </cfRule>
  </conditionalFormatting>
  <conditionalFormatting sqref="GX18:GY18">
    <cfRule type="expression" dxfId="96" priority="102">
      <formula>MOD(ROW(),2)=0</formula>
    </cfRule>
  </conditionalFormatting>
  <conditionalFormatting sqref="GZ18:HA18">
    <cfRule type="expression" dxfId="95" priority="101">
      <formula>MOD(ROW(),2)=0</formula>
    </cfRule>
  </conditionalFormatting>
  <conditionalFormatting sqref="GZ18:HA18">
    <cfRule type="expression" dxfId="94" priority="100">
      <formula>MOD(ROW(),2)=0</formula>
    </cfRule>
  </conditionalFormatting>
  <conditionalFormatting sqref="KG18:KX18">
    <cfRule type="expression" dxfId="93" priority="89">
      <formula>MOD(ROW(),2)=0</formula>
    </cfRule>
  </conditionalFormatting>
  <conditionalFormatting sqref="HB18:HD18">
    <cfRule type="expression" dxfId="92" priority="98">
      <formula>MOD(ROW(),2)=0</formula>
    </cfRule>
  </conditionalFormatting>
  <conditionalFormatting sqref="HB34:HD34">
    <cfRule type="expression" dxfId="91" priority="97">
      <formula>MOD(ROW(),2)=0</formula>
    </cfRule>
  </conditionalFormatting>
  <conditionalFormatting sqref="IM34:IM36">
    <cfRule type="expression" dxfId="90" priority="96">
      <formula>MOD(ROW(),2)=0</formula>
    </cfRule>
  </conditionalFormatting>
  <conditionalFormatting sqref="KG6:KX48">
    <cfRule type="expression" dxfId="89" priority="95">
      <formula>MOD(ROW(),2)=0</formula>
    </cfRule>
  </conditionalFormatting>
  <conditionalFormatting sqref="KG37:KX37">
    <cfRule type="expression" dxfId="88" priority="92">
      <formula>MOD(ROW(),2)=0</formula>
    </cfRule>
  </conditionalFormatting>
  <conditionalFormatting sqref="KG11:KX11 KG38:KX40 KG46:KX46">
    <cfRule type="expression" dxfId="87" priority="94">
      <formula>MOD(ROW(),2)=0</formula>
    </cfRule>
  </conditionalFormatting>
  <conditionalFormatting sqref="KG11:KX11 KG38:KX42 KG46:KX46">
    <cfRule type="expression" dxfId="86" priority="93">
      <formula>MOD(ROW(),2)=0</formula>
    </cfRule>
  </conditionalFormatting>
  <conditionalFormatting sqref="KG1:KX1">
    <cfRule type="cellIs" dxfId="85" priority="91" stopIfTrue="1" operator="equal">
      <formula>#REF!</formula>
    </cfRule>
  </conditionalFormatting>
  <conditionalFormatting sqref="KG14:KX14">
    <cfRule type="expression" dxfId="84" priority="90">
      <formula>MOD(ROW(),2)=0</formula>
    </cfRule>
  </conditionalFormatting>
  <conditionalFormatting sqref="KE18">
    <cfRule type="expression" dxfId="83" priority="79">
      <formula>MOD(ROW(),2)=0</formula>
    </cfRule>
  </conditionalFormatting>
  <conditionalFormatting sqref="KG14:KX14">
    <cfRule type="expression" dxfId="82" priority="88">
      <formula>MOD(ROW(),2)=0</formula>
    </cfRule>
  </conditionalFormatting>
  <conditionalFormatting sqref="S32">
    <cfRule type="expression" dxfId="81" priority="87">
      <formula>MOD(ROW(),2)=0</formula>
    </cfRule>
  </conditionalFormatting>
  <conditionalFormatting sqref="KA6:KA45 KA47:KA48">
    <cfRule type="expression" dxfId="80" priority="86">
      <formula>MOD(ROW(),2)=0</formula>
    </cfRule>
  </conditionalFormatting>
  <conditionalFormatting sqref="KB6:KB45 KB14:KE14 KB47:KB48">
    <cfRule type="expression" dxfId="79" priority="85">
      <formula>MOD(ROW(),2)=0</formula>
    </cfRule>
  </conditionalFormatting>
  <conditionalFormatting sqref="KC6:KC17 KC19:KC34 KC37:KC45 KC47:KC48">
    <cfRule type="expression" dxfId="78" priority="84">
      <formula>MOD(ROW(),2)=0</formula>
    </cfRule>
  </conditionalFormatting>
  <conditionalFormatting sqref="KC18">
    <cfRule type="expression" dxfId="77" priority="83">
      <formula>MOD(ROW(),2)=0</formula>
    </cfRule>
  </conditionalFormatting>
  <conditionalFormatting sqref="KD6:KD17 KD19:KD23 KD25:KD45 KB30:KD30 KD47:KD48">
    <cfRule type="expression" dxfId="76" priority="82">
      <formula>MOD(ROW(),2)=0</formula>
    </cfRule>
  </conditionalFormatting>
  <conditionalFormatting sqref="KD18">
    <cfRule type="expression" dxfId="75" priority="81">
      <formula>MOD(ROW(),2)=0</formula>
    </cfRule>
  </conditionalFormatting>
  <conditionalFormatting sqref="KE6:KE17 KE19:KE29 KE33:KE45 KD24 KE47:KE48">
    <cfRule type="expression" dxfId="74" priority="80">
      <formula>MOD(ROW(),2)=0</formula>
    </cfRule>
  </conditionalFormatting>
  <conditionalFormatting sqref="KE30:KE32">
    <cfRule type="expression" dxfId="73" priority="78">
      <formula>MOD(ROW(),2)=0</formula>
    </cfRule>
  </conditionalFormatting>
  <conditionalFormatting sqref="KC35:KC36">
    <cfRule type="expression" dxfId="72" priority="77">
      <formula>MOD(ROW(),2)=0</formula>
    </cfRule>
  </conditionalFormatting>
  <conditionalFormatting sqref="HE36">
    <cfRule type="expression" dxfId="71" priority="76">
      <formula>MOD(ROW(),2)=0</formula>
    </cfRule>
  </conditionalFormatting>
  <conditionalFormatting sqref="HE36">
    <cfRule type="expression" dxfId="70" priority="75">
      <formula>MOD(ROW(),2)=0</formula>
    </cfRule>
  </conditionalFormatting>
  <conditionalFormatting sqref="HE36">
    <cfRule type="expression" dxfId="69" priority="74">
      <formula>MOD(ROW(),2)=0</formula>
    </cfRule>
  </conditionalFormatting>
  <conditionalFormatting sqref="HF36">
    <cfRule type="expression" dxfId="68" priority="73">
      <formula>MOD(ROW(),2)=0</formula>
    </cfRule>
  </conditionalFormatting>
  <conditionalFormatting sqref="HF36">
    <cfRule type="expression" dxfId="67" priority="72">
      <formula>MOD(ROW(),2)=0</formula>
    </cfRule>
  </conditionalFormatting>
  <conditionalFormatting sqref="HF36">
    <cfRule type="expression" dxfId="66" priority="71">
      <formula>MOD(ROW(),2)=0</formula>
    </cfRule>
  </conditionalFormatting>
  <conditionalFormatting sqref="HG36">
    <cfRule type="expression" dxfId="65" priority="70">
      <formula>MOD(ROW(),2)=0</formula>
    </cfRule>
  </conditionalFormatting>
  <conditionalFormatting sqref="HG36">
    <cfRule type="expression" dxfId="64" priority="69">
      <formula>MOD(ROW(),2)=0</formula>
    </cfRule>
  </conditionalFormatting>
  <conditionalFormatting sqref="HG36">
    <cfRule type="expression" dxfId="63" priority="68">
      <formula>MOD(ROW(),2)=0</formula>
    </cfRule>
  </conditionalFormatting>
  <conditionalFormatting sqref="GJ18">
    <cfRule type="expression" dxfId="62" priority="60">
      <formula>MOD(ROW(),2)=0</formula>
    </cfRule>
  </conditionalFormatting>
  <conditionalFormatting sqref="GL18">
    <cfRule type="expression" dxfId="61" priority="59">
      <formula>MOD(ROW(),2)=0</formula>
    </cfRule>
  </conditionalFormatting>
  <conditionalFormatting sqref="GO18">
    <cfRule type="expression" dxfId="60" priority="58">
      <formula>MOD(ROW(),2)=0</formula>
    </cfRule>
  </conditionalFormatting>
  <conditionalFormatting sqref="GP18">
    <cfRule type="expression" dxfId="59" priority="57">
      <formula>MOD(ROW(),2)=0</formula>
    </cfRule>
  </conditionalFormatting>
  <conditionalFormatting sqref="GS18">
    <cfRule type="expression" dxfId="58" priority="56">
      <formula>MOD(ROW(),2)=0</formula>
    </cfRule>
  </conditionalFormatting>
  <conditionalFormatting sqref="GU18">
    <cfRule type="expression" dxfId="57" priority="55">
      <formula>MOD(ROW(),2)=0</formula>
    </cfRule>
  </conditionalFormatting>
  <conditionalFormatting sqref="HY14">
    <cfRule type="expression" dxfId="56" priority="54">
      <formula>MOD(ROW(),2)=0</formula>
    </cfRule>
  </conditionalFormatting>
  <conditionalFormatting sqref="HY14">
    <cfRule type="expression" dxfId="55" priority="53">
      <formula>MOD(ROW(),2)=0</formula>
    </cfRule>
  </conditionalFormatting>
  <conditionalFormatting sqref="HY14">
    <cfRule type="expression" dxfId="54" priority="52">
      <formula>MOD(ROW(),2)=0</formula>
    </cfRule>
  </conditionalFormatting>
  <conditionalFormatting sqref="HZ14">
    <cfRule type="expression" dxfId="53" priority="51">
      <formula>MOD(ROW(),2)=0</formula>
    </cfRule>
  </conditionalFormatting>
  <conditionalFormatting sqref="HZ14">
    <cfRule type="expression" dxfId="52" priority="50">
      <formula>MOD(ROW(),2)=0</formula>
    </cfRule>
  </conditionalFormatting>
  <conditionalFormatting sqref="HZ14">
    <cfRule type="expression" dxfId="51" priority="49">
      <formula>MOD(ROW(),2)=0</formula>
    </cfRule>
  </conditionalFormatting>
  <conditionalFormatting sqref="IA14">
    <cfRule type="expression" dxfId="50" priority="48">
      <formula>MOD(ROW(),2)=0</formula>
    </cfRule>
  </conditionalFormatting>
  <conditionalFormatting sqref="IA14">
    <cfRule type="expression" dxfId="49" priority="47">
      <formula>MOD(ROW(),2)=0</formula>
    </cfRule>
  </conditionalFormatting>
  <conditionalFormatting sqref="IA14">
    <cfRule type="expression" dxfId="48" priority="46">
      <formula>MOD(ROW(),2)=0</formula>
    </cfRule>
  </conditionalFormatting>
  <conditionalFormatting sqref="IB14">
    <cfRule type="expression" dxfId="47" priority="45">
      <formula>MOD(ROW(),2)=0</formula>
    </cfRule>
  </conditionalFormatting>
  <conditionalFormatting sqref="IB14">
    <cfRule type="expression" dxfId="46" priority="44">
      <formula>MOD(ROW(),2)=0</formula>
    </cfRule>
  </conditionalFormatting>
  <conditionalFormatting sqref="IB14">
    <cfRule type="expression" dxfId="45" priority="43">
      <formula>MOD(ROW(),2)=0</formula>
    </cfRule>
  </conditionalFormatting>
  <conditionalFormatting sqref="IC14">
    <cfRule type="expression" dxfId="44" priority="42">
      <formula>MOD(ROW(),2)=0</formula>
    </cfRule>
  </conditionalFormatting>
  <conditionalFormatting sqref="IC14">
    <cfRule type="expression" dxfId="43" priority="41">
      <formula>MOD(ROW(),2)=0</formula>
    </cfRule>
  </conditionalFormatting>
  <conditionalFormatting sqref="IC14">
    <cfRule type="expression" dxfId="42" priority="40">
      <formula>MOD(ROW(),2)=0</formula>
    </cfRule>
  </conditionalFormatting>
  <conditionalFormatting sqref="ID14">
    <cfRule type="expression" dxfId="41" priority="39">
      <formula>MOD(ROW(),2)=0</formula>
    </cfRule>
  </conditionalFormatting>
  <conditionalFormatting sqref="ID14">
    <cfRule type="expression" dxfId="40" priority="38">
      <formula>MOD(ROW(),2)=0</formula>
    </cfRule>
  </conditionalFormatting>
  <conditionalFormatting sqref="ID14">
    <cfRule type="expression" dxfId="39" priority="37">
      <formula>MOD(ROW(),2)=0</formula>
    </cfRule>
  </conditionalFormatting>
  <conditionalFormatting sqref="IE14">
    <cfRule type="expression" dxfId="38" priority="36">
      <formula>MOD(ROW(),2)=0</formula>
    </cfRule>
  </conditionalFormatting>
  <conditionalFormatting sqref="IE14">
    <cfRule type="expression" dxfId="37" priority="35">
      <formula>MOD(ROW(),2)=0</formula>
    </cfRule>
  </conditionalFormatting>
  <conditionalFormatting sqref="IE14">
    <cfRule type="expression" dxfId="36" priority="34">
      <formula>MOD(ROW(),2)=0</formula>
    </cfRule>
  </conditionalFormatting>
  <conditionalFormatting sqref="IF14">
    <cfRule type="expression" dxfId="35" priority="33">
      <formula>MOD(ROW(),2)=0</formula>
    </cfRule>
  </conditionalFormatting>
  <conditionalFormatting sqref="IF14">
    <cfRule type="expression" dxfId="34" priority="32">
      <formula>MOD(ROW(),2)=0</formula>
    </cfRule>
  </conditionalFormatting>
  <conditionalFormatting sqref="IF14">
    <cfRule type="expression" dxfId="33" priority="31">
      <formula>MOD(ROW(),2)=0</formula>
    </cfRule>
  </conditionalFormatting>
  <conditionalFormatting sqref="IG14">
    <cfRule type="expression" dxfId="32" priority="30">
      <formula>MOD(ROW(),2)=0</formula>
    </cfRule>
  </conditionalFormatting>
  <conditionalFormatting sqref="IG14">
    <cfRule type="expression" dxfId="31" priority="29">
      <formula>MOD(ROW(),2)=0</formula>
    </cfRule>
  </conditionalFormatting>
  <conditionalFormatting sqref="IG14">
    <cfRule type="expression" dxfId="30" priority="28">
      <formula>MOD(ROW(),2)=0</formula>
    </cfRule>
  </conditionalFormatting>
  <conditionalFormatting sqref="IH14">
    <cfRule type="expression" dxfId="29" priority="27">
      <formula>MOD(ROW(),2)=0</formula>
    </cfRule>
  </conditionalFormatting>
  <conditionalFormatting sqref="IH14">
    <cfRule type="expression" dxfId="28" priority="26">
      <formula>MOD(ROW(),2)=0</formula>
    </cfRule>
  </conditionalFormatting>
  <conditionalFormatting sqref="IH14">
    <cfRule type="expression" dxfId="27" priority="25">
      <formula>MOD(ROW(),2)=0</formula>
    </cfRule>
  </conditionalFormatting>
  <conditionalFormatting sqref="II14">
    <cfRule type="expression" dxfId="26" priority="24">
      <formula>MOD(ROW(),2)=0</formula>
    </cfRule>
  </conditionalFormatting>
  <conditionalFormatting sqref="II14">
    <cfRule type="expression" dxfId="25" priority="23">
      <formula>MOD(ROW(),2)=0</formula>
    </cfRule>
  </conditionalFormatting>
  <conditionalFormatting sqref="II14">
    <cfRule type="expression" dxfId="24" priority="22">
      <formula>MOD(ROW(),2)=0</formula>
    </cfRule>
  </conditionalFormatting>
  <conditionalFormatting sqref="IJ14">
    <cfRule type="expression" dxfId="23" priority="21">
      <formula>MOD(ROW(),2)=0</formula>
    </cfRule>
  </conditionalFormatting>
  <conditionalFormatting sqref="IJ14">
    <cfRule type="expression" dxfId="22" priority="20">
      <formula>MOD(ROW(),2)=0</formula>
    </cfRule>
  </conditionalFormatting>
  <conditionalFormatting sqref="IJ14">
    <cfRule type="expression" dxfId="21" priority="19">
      <formula>MOD(ROW(),2)=0</formula>
    </cfRule>
  </conditionalFormatting>
  <conditionalFormatting sqref="IK14">
    <cfRule type="expression" dxfId="20" priority="18">
      <formula>MOD(ROW(),2)=0</formula>
    </cfRule>
  </conditionalFormatting>
  <conditionalFormatting sqref="IK14">
    <cfRule type="expression" dxfId="19" priority="17">
      <formula>MOD(ROW(),2)=0</formula>
    </cfRule>
  </conditionalFormatting>
  <conditionalFormatting sqref="IK14">
    <cfRule type="expression" dxfId="18" priority="16">
      <formula>MOD(ROW(),2)=0</formula>
    </cfRule>
  </conditionalFormatting>
  <conditionalFormatting sqref="IL14">
    <cfRule type="expression" dxfId="17" priority="15">
      <formula>MOD(ROW(),2)=0</formula>
    </cfRule>
  </conditionalFormatting>
  <conditionalFormatting sqref="IL14">
    <cfRule type="expression" dxfId="16" priority="14">
      <formula>MOD(ROW(),2)=0</formula>
    </cfRule>
  </conditionalFormatting>
  <conditionalFormatting sqref="IL14">
    <cfRule type="expression" dxfId="15" priority="13">
      <formula>MOD(ROW(),2)=0</formula>
    </cfRule>
  </conditionalFormatting>
  <conditionalFormatting sqref="II35:IL40">
    <cfRule type="expression" dxfId="14" priority="12">
      <formula>MOD(ROW(),2)=0</formula>
    </cfRule>
  </conditionalFormatting>
  <conditionalFormatting sqref="II37:IL37">
    <cfRule type="expression" dxfId="13" priority="9">
      <formula>MOD(ROW(),2)=0</formula>
    </cfRule>
  </conditionalFormatting>
  <conditionalFormatting sqref="II38:IL40">
    <cfRule type="expression" dxfId="12" priority="11">
      <formula>MOD(ROW(),2)=0</formula>
    </cfRule>
  </conditionalFormatting>
  <conditionalFormatting sqref="II38:IL40">
    <cfRule type="expression" dxfId="11" priority="10">
      <formula>MOD(ROW(),2)=0</formula>
    </cfRule>
  </conditionalFormatting>
  <conditionalFormatting sqref="EJ46:KE46">
    <cfRule type="expression" dxfId="10" priority="4">
      <formula>MOD(ROW(),2)=0</formula>
    </cfRule>
  </conditionalFormatting>
  <conditionalFormatting sqref="EI6:EI48">
    <cfRule type="expression" dxfId="9" priority="3">
      <formula>MOD(ROW(),2)=0</formula>
    </cfRule>
  </conditionalFormatting>
  <conditionalFormatting sqref="EI1">
    <cfRule type="cellIs" dxfId="8" priority="2" stopIfTrue="1" operator="equal">
      <formula>#REF!</formula>
    </cfRule>
  </conditionalFormatting>
  <conditionalFormatting sqref="DW50:ED50">
    <cfRule type="cellIs" dxfId="7" priority="1" stopIfTrue="1" operator="notEqual">
      <formula>"OK"</formula>
    </cfRule>
  </conditionalFormatting>
  <dataValidations xWindow="1322" yWindow="328" count="37">
    <dataValidation allowBlank="1" showInputMessage="1" showErrorMessage="1" promptTitle="Validator" prompt="Indicates the person who carried out the review. ID number must correspond to an ID number of a person listed in the respective dataset (X-Person)._x000a__x000a_DEFAULT value is empty_x000a__x000a_If no review is conducted, this value has to be identical to DataGenerator." sqref="JT983081:JV983081 JT65577:JV65577 JT131113:JV131113 JT196649:JV196649 JT262185:JV262185 JT327721:JV327721 JT393257:JV393257 JT458793:JV458793 JT524329:JV524329 JT589865:JV589865 JT655401:JV655401 JT720937:JV720937 JT786473:JV786473 JT852009:JV852009 JT917545:JV917545 JX65577:JY65577 JX131113:JY131113 JX196649:JY196649 JX262185:JY262185 JX327721:JY327721 JX393257:JY393257 JX458793:JY458793 JX524329:JY524329 JX589865:JY589865 JX655401:JY655401 JX720937:JY720937 JX786473:JY786473 JX852009:JY852009 JX917545:JY917545 JX983081:JY983081 A46:KX46" xr:uid="{00000000-0002-0000-4300-000000000000}"/>
    <dataValidation allowBlank="1" showInputMessage="1" showErrorMessage="1" promptTitle="OtherProofReadingDetails" prompt="Contains further information from the review process, especially comments received from third parties once the dataset has been published." sqref="JT983082:JV983082 A48:C48 JT65578:JV65578 JT131114:JV131114 JT196650:JV196650 JT262186:JV262186 JT327722:JV327722 JT393258:JV393258 JT458794:JV458794 JT524330:JV524330 JT589866:JV589866 JT655402:JV655402 JT720938:JV720938 JT786474:JV786474 JT852010:JV852010 JT917546:JV917546 JX65578:JY65578 JX131114:JY131114 JX196650:JY196650 JX262186:JY262186 JX327722:JY327722 JX393258:JY393258 JX458794:JY458794 JX524330:JY524330 JX589866:JY589866 JX655402:JY655402 JX720938:JY720938 JX786474:JY786474 JX852010:JY852010 JX917546:JY917546 JX983082:JY983082 KF48:KX48 KG47:KX47 D47:KE47" xr:uid="{00000000-0002-0000-4300-000001000000}"/>
    <dataValidation allowBlank="1" showInputMessage="1" showErrorMessage="1" promptTitle="ProofReadingDetails" prompt="Contains the comment of the reviewer of the dataset._x000a__x000a_Often &quot;passed.&quot; is used, when the review comments are in a separate document._x000a__x000a_If there was no full review, the type of review process (e.g. internal, not reviewed,...) shall be mentioned here. " sqref="A47:C47 KF47:XFD47" xr:uid="{00000000-0002-0000-4300-000002000000}"/>
    <dataValidation allowBlank="1" showInputMessage="1" showErrorMessage="1" promptTitle="Percent" prompt="Indicates the share in market supply in the geographical area of the production data considered for this assessment." sqref="D33 JT983068:JV983068 JT65564:JV65564 JT131100:JV131100 JT196636:JV196636 JT262172:JV262172 JT327708:JV327708 JT393244:JV393244 JT458780:JV458780 JT524316:JV524316 JT589852:JV589852 JT655388:JV655388 JT720924:JV720924 JT786460:JV786460 JT851996:JV851996 JT917532:JV917532 JT33:JW33 AT33:AW33 HC33:HJ33 EE33:EH33 JZ33:KE33 L33:O33 AF33:AK33 CU33:DV33 BN33:BY33" xr:uid="{00000000-0002-0000-4300-000003000000}"/>
    <dataValidation allowBlank="1" showInputMessage="1" showErrorMessage="1" prompt="This cell is automatically updated from the names List according to the index number in L1. It needs to be identical to the output product." sqref="JT983037:JV983040 JT65533:JV65536 JT131069:JV131072 JT196605:JV196608 JT262141:JV262144 JT327677:JV327680 JT393213:JV393216 JT458749:JV458752 JT524285:JV524288 JT589821:JV589824 JT655357:JV655360 JT720893:JV720896 JT786429:JV786432 JT851965:JV851968 JT917501:JV917504 JX65533:JY65536 JX131069:JY131072 JX196605:JY196608 JX262141:JY262144 JX327677:JY327680 JX393213:JY393216 JX458749:JY458752 JX524285:JY524288 JX589821:JY589824 JX655357:JY655360 JX720893:JY720896 JX786429:JY786432 JX851965:JY851968 JX917501:JY917504 JX983037:JY983040 FE2:FE5 EY2:EY5 AT3:AW5 HY2:IL5 HB2:HJ5 JT2:KE5 GJ2:GW5 DA2:EI5" xr:uid="{00000000-0002-0000-4300-000004000000}"/>
    <dataValidation allowBlank="1" showInputMessage="1" showErrorMessage="1" promptTitle="Version" prompt="The digits after the decimal point (e.g., 1.01, 1.02, etc.) are used for minor updates (corrected errors) within the period of two major updates (increase of the first digit from e.g. 1.xx to 2.00). The version number is placed manually." sqref="JT983042:JV983042 JT65538:JV65538 JT131074:JV131074 JT196610:JV196610 JT262146:JV262146 JT327682:JV327682 JT393218:JV393218 JT458754:JV458754 JT524290:JV524290 JT589826:JV589826 JT655362:JV655362 JT720898:JV720898 JT786434:JV786434 JT851970:JV851970 JT917506:JV917506 JX65538:JY65538 JX131074:JY131074 JX196610:JY196610 JX262146:JY262146 JX327682:JY327682 JX393218:JY393218 JX458754:JY458754 JX524290:JY524290 JX589826:JY589826 JX655362:JY655362 JX720898:JY720898 JX786434:JY786434 JX851970:JY851970 JX917506:JY917506 JX983042:JY983042 AT7:AW7 FE7 EY7 HY7:IL7 HB7:HJ7 JT7:KE7 GJ7:GW7 CU7:EI7" xr:uid="{00000000-0002-0000-4300-000005000000}"/>
    <dataValidation allowBlank="1" showInputMessage="1" showErrorMessage="1" promptTitle="UncertaintyAdjustments" prompt="For datasets where the additional uncertainty from lacking representativeness has been included in the quantified uncertainty values ('minValue' and 'maxValue'), this field reports the original representativeness as well as the calculation procedure." sqref="JT983072:JV983072 JT65568:JV65568 JT131104:JV131104 JT196640:JV196640 JT262176:JV262176 JT327712:JV327712 JT393248:JV393248 JT458784:JV458784 JT524320:JV524320 JT589856:JV589856 JT655392:JV655392 JT720928:JV720928 JT786464:JV786464 JT852000:JV852000 JT917536:JV917536 JX65568:JY65568 JX131104:JY131104 JX196640:JY196640 JX262176:JY262176 JX327712:JY327712 JX393248:JY393248 JX458784:JY458784 JX524320:JY524320 JX589856:JY589856 JX655392:JY655392 JX720928:JY720928 JX786464:JY786464 JX852000:JY852000 JX917536:JY917536 JX983072:JY983072 GX37:KE37 EJ37:GI37 D37:EH37" xr:uid="{00000000-0002-0000-4300-000006000000}"/>
    <dataValidation allowBlank="1" showInputMessage="1" showErrorMessage="1" promptTitle="CountryCode" prompt="Only required when AccessRestrictedTo=3,_x000a_otherwise it MUST be EMPTY._x000a__x000a_2 letter ISO-country codes are used to indicate the country where organisations/institutes are located which co-operate within one of the database quality networks" sqref="JT983079:JV983079 JT65575:JV65575 JT131111:JV131111 JT196647:JV196647 JT262183:JV262183 JT327719:JV327719 JT393255:JV393255 JT458791:JV458791 JT524327:JV524327 JT589863:JV589863 JT655399:JV655399 JT720935:JV720935 JT786471:JV786471 JT852007:JV852007 JT917543:JV917543 JX65575:JY65575 JX131111:JY131111 JX196647:JY196647 JX262183:JY262183 JX327719:JY327719 JX393255:JY393255 JX458791:JY458791 JX524327:JY524327 JX589863:JY589863 JX655399:JY655399 JX720935:JY720935 JX786471:JY786471 JX852007:JY852007 JX917543:JY917543 JX983079:JY983079 FE44 AT44:BM44 EY44 GJ44:GW44 HB44:HJ44 JT44:KE44 CU44:EH44" xr:uid="{00000000-0002-0000-4300-000007000000}"/>
    <dataValidation allowBlank="1" showInputMessage="1" showErrorMessage="1" promptTitle="CompanyCode" prompt="Only required when AccessRestrictedTo=3,_x000a_otherwise it MUST be EMPTY._x000a__x000a_7 letter code with which organisations/institutes that co-operate within one of the database quality networks are characterised and identified. 'countryCode' is required additionally._x000a_" sqref="JT983078:JV983078 JT65574:JV65574 JT131110:JV131110 JT196646:JV196646 JT262182:JV262182 JT327718:JV327718 JT393254:JV393254 JT458790:JV458790 JT524326:JV524326 JT589862:JV589862 JT655398:JV655398 JT720934:JV720934 JT786470:JV786470 JT852006:JV852006 JT917542:JV917542 JX65574:JY65574 JX131110:JY131110 JX196646:JY196646 JX262182:JY262182 JX327718:JY327718 JX393254:JY393254 JX458790:JY458790 JX524326:JY524326 JX589862:JY589862 JX655398:JY655398 JX720934:JY720934 JX786470:JY786470 JX852006:JY852006 JX917542:JY917542 JX983078:JY983078 FE43 AT43:BM43 EY43 GJ43:GW43 HB43:HJ43 JT43:KE43 CU43:EH43" xr:uid="{00000000-0002-0000-4300-000008000000}"/>
    <dataValidation allowBlank="1" showInputMessage="1" showErrorMessage="1" promptTitle="AccessRestrictedTo" prompt="Indicates possible access restrictions for the dataset. _x000a_0=Public (Default)_x000a_1=ETH Domain_x000a_2=ecoinvent 2000_x000a_3=Institute_x000a_If access is restricted to a particular institute, 'companyCode' and 'countryCode' indicates the institute that has access to the data." sqref="JT983077:JV983077 JT65573:JV65573 JT131109:JV131109 JT196645:JV196645 JT262181:JV262181 JT327717:JV327717 JT393253:JV393253 JT458789:JV458789 JT524325:JV524325 JT589861:JV589861 JT655397:JV655397 JT720933:JV720933 JT786469:JV786469 JT852005:JV852005 JT917541:JV917541 JX65573:JY65573 JX131109:JY131109 JX196645:JY196645 JX262181:JY262181 JX327717:JY327717 JX393253:JY393253 JX458789:JY458789 JX524325:JY524325 JX589861:JY589861 JX655397:JY655397 JX720933:JY720933 JX786469:JY786469 JX852005:JY852005 JX917541:JY917541 JX983077:JY983077 AT42:BM42 DA42:DM42 GJ42:GW42 KA42:KE42 DW42:EH42" xr:uid="{00000000-0002-0000-4300-000009000000}"/>
    <dataValidation allowBlank="1" showInputMessage="1" showErrorMessage="1" promptTitle="Formula" prompt="The field is normally updated automatically from the names list. You can enter the formula manually - if necessary. But it is recommended to update the names list._x000a__x000a_The chemical formula if the process is a chemical substance" sqref="JT65557:JV65557 JT131093:JV131093 JT196629:JV196629 JT262165:JV262165 JT327701:JV327701 JT393237:JV393237 JT458773:JV458773 JT524309:JV524309 JT589845:JV589845 JT655381:JV655381 JT720917:JV720917 JT786453:JV786453 JT851989:JV851989 JT917525:JV917525 JT983061:JV983061 JT983059:JV983059 JT65555:JV65555 JT131091:JV131091 JT196627:JV196627 JT262163:JV262163 JT327699:JV327699 JT393235:JV393235 JT458771:JV458771 JT524307:JV524307 JT589843:JV589843 JT655379:JV655379 JT720915:JV720915 JT786451:JV786451 JT851987:JV851987 JT917523:JV917523 JX65557:JY65557 JX131093:JY131093 JX196629:JY196629 JX262165:JY262165 JX327701:JY327701 JX393237:JY393237 JX458773:JY458773 JX524309:JY524309 JX589845:JY589845 JX655381:JY655381 JX720917:JY720917 JX786453:JY786453 JX851989:JY851989 JX917525:JY917525 JX983061:JY983061 JX65555:JY65555 JX131091:JY131091 JX196627:JY196627 JX262163:JY262163 JX327699:JY327699 JX393235:JY393235 JX458771:JY458771 JX524307:JY524307 JX589843:JY589843 JX655379:JY655379 JX720915:JY720915 JX786451:JY786451 JX851987:JY851987 JX917523:JY917523 JX983059:JY983059 AT24:AW24 AT26:AW26 JT26:KE26 FE26 EY24 EY26 JT24:KE24 HB24:HJ24 FE24 HB26:HJ26 CU26:EH26 CU24:EH24" xr:uid="{00000000-0002-0000-4300-00000A000000}"/>
    <dataValidation allowBlank="1" showInputMessage="1" showErrorMessage="1" promptTitle="Extrapolations" prompt="Describes extrapolations of data from another time period, another geographical area or another technology and the way these extrapolations have been carried out." sqref="JT983071:JV983071 JT65567:JV65567 JT131103:JV131103 JT196639:JV196639 JT262175:JV262175 JT327711:JV327711 JT393247:JV393247 JT458783:JV458783 JT524319:JV524319 JT589855:JV589855 JT655391:JV655391 JT720927:JV720927 JT786463:JV786463 JT851999:JV851999 JT917535:JV917535 JT36:JX36 JX65567 JX131103 JX196639 JX262175 JX327711 JX393247 JX458783 JX524319 JX589855 JX655391 JX720927 JX786463 JX851999 JX917535 JX983071 AT36:AW36 JZ36:KE36 CU36:EH36 GJ36:GW36 L36:O36 AF36:AK36 HH36:HJ36 BN36:BY36" xr:uid="{00000000-0002-0000-4300-00000B000000}"/>
    <dataValidation allowBlank="1" showInputMessage="1" showErrorMessage="1" promptTitle="Sampling Procedure" prompt="Indicates the sampling procedure applied for quantifying the exchanges. It should be reported whether the sampling procedure for particular elementary and intermediate product flows differ from the general procedure." sqref="JT983070:JV983070 JT65566:JV65566 JT131102:JV131102 JT196638:JV196638 JT262174:JV262174 JT327710:JV327710 JT393246:JV393246 JT458782:JV458782 JT524318:JV524318 JT589854:JV589854 JT655390:JV655390 JT720926:JV720926 JT786462:JV786462 JT851998:JV851998 JT917534:JV917534 JX65566:JY65566 JX131102:JY131102 JX196638:JY196638 JX262174:JY262174 JX327710:JY327710 JX393246:JY393246 JX458782:JY458782 JX524318:JY524318 JX589854:JY589854 JX655390:JY655390 JX720926:JY720926 JX786462:JY786462 JX851998:JY851998 JX917534:JY917534 JX983070:JY983070 AT35:AW35 HB35:HJ35 DW33:ED33 JT35:KE35 L35:O35 AF35:AK35 CU35:EH35 BN35:BY35" xr:uid="{00000000-0002-0000-4300-00000C000000}"/>
    <dataValidation allowBlank="1" showInputMessage="1" showErrorMessage="1" promptTitle="StatisticalClassification" prompt="not used" sqref="JT983060:JV983060 JT65556:JV65556 JT131092:JV131092 JT196628:JV196628 JT262164:JV262164 JT327700:JV327700 JT393236:JV393236 JT458772:JV458772 JT524308:JV524308 JT589844:JV589844 JT655380:JV655380 JT720916:JV720916 JT786452:JV786452 JT851988:JV851988 JT917524:JV917524 JX65556:JY65556 JX131092:JY131092 JX196628:JY196628 JX262164:JY262164 JX327700:JY327700 JX393236:JY393236 JX458772:JY458772 JX524308:JY524308 JX589844:JY589844 JX655380:JY655380 JX720916:JY720916 JX786452:JY786452 JX851988:JY851988 JX917524:JY917524 JX983060:JY983060 AT25:AW25 FE25 EY25 JT25:KE25 HB25:HJ25 CU25:EH25" xr:uid="{00000000-0002-0000-4300-00000D000000}"/>
    <dataValidation allowBlank="1" showInputMessage="1" showErrorMessage="1" promptTitle="InfrastructureIncluded" prompt="Should always be 1._x000a__x000a_I.e. the dataset has to consider the infrastructure._x000a_" sqref="JT983054:JV983054 JT65550:JV65550 JT131086:JV131086 JT196622:JV196622 JT262158:JV262158 JT327694:JV327694 JT393230:JV393230 JT458766:JV458766 JT524302:JV524302 JT589838:JV589838 JT655374:JV655374 JT720910:JV720910 JT786446:JV786446 JT851982:JV851982 JT917518:JV917518 JX65550:JY65550 JX131086:JY131086 JX196622:JY196622 JX262158:JY262158 JX327694:JY327694 JX393230:JY393230 JX458766:JY458766 JX524302:JY524302 JX589838:JY589838 JX655374:JY655374 JX720910:JY720910 JX786446:JY786446 JX851982:JY851982 JX917518:JY917518 JX983054:JY983054 DW19:EH19" xr:uid="{00000000-0002-0000-4300-00000E000000}"/>
    <dataValidation allowBlank="1" showInputMessage="1" showErrorMessage="1" promptTitle="PageNumbers" prompt="Indicates the page numbers in the publication where the table with the unit process raw data, and the characterisation, damage or weighting factors of the impact category are documented._x000a__x000a_If the page is not known, indicate the Chapter or Header instead." sqref="JT983080:JV983080 JT65576:JV65576 JT131112:JV131112 JT196648:JV196648 JT262184:JV262184 JT327720:JV327720 JT393256:JV393256 JT458792:JV458792 JT524328:JV524328 JT589864:JV589864 JT655400:JV655400 JT720936:JV720936 JT786472:JV786472 JT852008:JV852008 JT917544:JV917544 JX65576:JY65576 JX131112:JY131112 JX196648:JY196648 JX262184:JY262184 JX327720:JY327720 JX393256:JY393256 JX458792:JY458792 JX524328:JY524328 JX589864:JY589864 JX655400:JY655400 JX720936:JY720936 JX786472:JY786472 JX852008:JY852008 JX917544:JY917544 JX983080:JY983080 FE45 AT45:BM45 EY45 HY45:IL45 HB45:HJ45 JT45:KE45 GJ45:GW45 CU45:EH45" xr:uid="{00000000-0002-0000-4300-00000F000000}"/>
    <dataValidation allowBlank="1" showInputMessage="1" showErrorMessage="1" promptTitle="GeneralComment" prompt="Free text for general information about the dataset. It may contain information about:_x000a_- the intended application of the dataset_x000a_- modelling choices (inclusions/exclusions, lifetime, capacity)_x000a_- information sources used_x000a_- data selection principles_x000a_" sqref="JT18:JV18 JT65549:JV65549 JT131085:JV131085 JT196621:JV196621 JT262157:JV262157 JT327693:JV327693 JT393229:JV393229 JT458765:JV458765 JT524301:JV524301 JT589837:JV589837 JT655373:JV655373 JT720909:JV720909 JT786445:JV786445 JT851981:JV851981 JT917517:JV917517 JT983053:JV983053 JX18 JX65549 JX131085 JX196621 JX262157 JX327693 JX393229 JX458765 JX524301 JX589837 JX655373 JX720909 JX786445 JX851981 JX917517 JX983053 AT18:AW18 GX18:HJ18 DN18:DV18 JZ18:KE18 L18:O18 AF18:AK18 CU18:CZ18 BN18:BY18" xr:uid="{00000000-0002-0000-4300-000010000000}"/>
    <dataValidation allowBlank="1" showInputMessage="1" showErrorMessage="1" promptTitle="Amount" prompt="Indicates the amount of reference flow (product/service, elementary flow, impact category). _x000a__x000a_Always 1." sqref="JT983050:JV983050 JT65546:JV65546 JT131082:JV131082 JT196618:JV196618 JT262154:JV262154 JT327690:JV327690 JT393226:JV393226 JT458762:JV458762 JT524298:JV524298 JT589834:JV589834 JT655370:JV655370 JT720906:JV720906 JT786442:JV786442 JT851978:JV851978 JT917514:JV917514 JX65546:JY65546 JX131082:JY131082 JX196618:JY196618 JX262154:JY262154 JX327690:JY327690 JX393226:JY393226 JX458762:JY458762 JX524298:JY524298 JX589834:JY589834 JX655370:JY655370 JX720906:JY720906 JX786442:JY786442 JX851978:JY851978 JX917514:JY917514 JX983050:JY983050 AT15:AW15 AT19:AW19 AT29:AW29 FE15 DA19:DM19 EY15 DA29:DM29 EF15:EH15 KA29:KE29 HB15:HJ15 JT15:KE15 KA19:KE19 CU15:ED15" xr:uid="{00000000-0002-0000-4300-000011000000}"/>
    <dataValidation allowBlank="1" showInputMessage="1" showErrorMessage="1" promptTitle="IncludedProcesses" prompt="Contains a description of the (sub-)processes which are combined to form one unit process. As far as possible and feasible, data should be reported on the level of detail it has been received. " sqref="JT983049:JV983049 JT65545:JV65545 JT131081:JV131081 JT196617:JV196617 JT262153:JV262153 JT327689:JV327689 JT393225:JV393225 JT458761:JV458761 JT524297:JV524297 JT589833:JV589833 JT655369:JV655369 JT720905:JV720905 JT786441:JV786441 JT851977:JV851977 JT917513:JV917513 JT14:JX14 JX65545 JX131081 JX196617 JX262153 JX327689 JX393225 JX458761 JX524297 JX589833 JX655369 JX720905 JX786441 JX851977 JX917513 JX983049 AF14:AK14 CP14:CS14 CU14:DV14 JZ14:KE14 DA18:DM18 L14:O14 AT14:AW14 BN14:BY14" xr:uid="{00000000-0002-0000-4300-000012000000}"/>
    <dataValidation allowBlank="1" showInputMessage="1" showErrorMessage="1" promptTitle="DataSetRelatesToProduct" prompt="Indicates whether the dataset relates to a process/service or not._x000a_1=Yes" sqref="JT983048:JV983048 JT65544:JV65544 JT131080:JV131080 JT196616:JV196616 JT262152:JV262152 JT327688:JV327688 JT393224:JV393224 JT458760:JV458760 JT524296:JV524296 JT589832:JV589832 JT655368:JV655368 JT720904:JV720904 JT786440:JV786440 JT851976:JV851976 JT917512:JV917512 JX65544:JY65544 JX131080:JY131080 JX196616:JY196616 JX262152:JY262152 JX327688:JY327688 JX393224:JY393224 JX458760:JY458760 JX524296:JY524296 JX589832:JY589832 JX655368:JY655368 JX720904:JY720904 JX786440:JY786440 JX851976:JY851976 JX917512:JY917512 JX983048:JY983048 AT13:AW13 FE13 EY13 JT13:KE13 HB13:HJ13 CU13:EH13" xr:uid="{00000000-0002-0000-4300-000013000000}"/>
    <dataValidation allowBlank="1" showInputMessage="1" showErrorMessage="1" promptTitle="Person" prompt="ID number of the person who prepared the dataset and entered the dataset into the database. It must correspond to an ID number of a person listed in the sheet X-Person." sqref="JT983046:JV983046 JT65542:JV65542 JT131078:JV131078 JT196614:JV196614 JT262150:JV262150 JT327686:JV327686 JT393222:JV393222 JT458758:JV458758 JT524294:JV524294 JT589830:JV589830 JT655366:JV655366 JT720902:JV720902 JT786438:JV786438 JT851974:JV851974 JT917510:JV917510 JX65542:JY65542 JX983046:JY983046 JX131078:JY131078 JX196614:JY196614 JX262150:JY262150 JX327686:JY327686 JX393222:JY393222 JX458758:JY458758 JX524294:JY524294 JX589830:JY589830 JX655366:JY655366 JX720902:JY720902 JX786438:JY786438 JX851974:JY851974 JX917510:JY917510 HY11:IL11" xr:uid="{00000000-0002-0000-4300-000014000000}"/>
    <dataValidation allowBlank="1" showInputMessage="1" showErrorMessage="1" promptTitle="LocalLanguageCode" prompt="2 letter ISO language codes are used. Default localLanguage is German. Lower case letters are used." sqref="JT983045:JV983045 JT65541:JV65541 JT131077:JV131077 JT196613:JV196613 JT262149:JV262149 JT327685:JV327685 JT393221:JV393221 JT458757:JV458757 JT524293:JV524293 JT589829:JV589829 JT655365:JV655365 JT720901:JV720901 JT786437:JV786437 JT851973:JV851973 JT917509:JV917509 JX65541:JY65541 JX131077:JY131077 JX196613:JY196613 JX262149:JY262149 JX327685:JY327685 JX393221:JY393221 JX458757:JY458757 JX524293:JY524293 JX589829:JY589829 JX655365:JY655365 JX720901:JY720901 JX786437:JY786437 JX851973:JY851973 JX917509:JY917509 JX983045:JY983045 AT10:AW10 FE10 EY10 JT10:KE10 HB10:HJ10 CU10:EH10" xr:uid="{00000000-0002-0000-4300-000015000000}"/>
    <dataValidation allowBlank="1" showInputMessage="1" showErrorMessage="1" promptTitle="LanguageCode" prompt="2 letter ISO language codes are used. Default language is English. Lower case letters are used." sqref="JT983044:JV983044 JT65540:JV65540 JT131076:JV131076 JT196612:JV196612 JT262148:JV262148 JT327684:JV327684 JT393220:JV393220 JT458756:JV458756 JT524292:JV524292 JT589828:JV589828 JT655364:JV655364 JT720900:JV720900 JT786436:JV786436 JT851972:JV851972 JT917508:JV917508 JX65540:JY65540 JX131076:JY131076 JX196612:JY196612 JX262148:JY262148 JX327684:JY327684 JX393220:JY393220 JX458756:JY458756 JX524292:JY524292 JX589828:JY589828 JX655364:JY655364 JX720900:JY720900 JX786436:JY786436 JX851972:JY851972 JX917508:JY917508 JX983044:JY983044 AT9:AW9 FE9 EY9 JT9:KE9 HB9:HJ9 CU9:EH9" xr:uid="{00000000-0002-0000-4300-000016000000}"/>
    <dataValidation allowBlank="1" showInputMessage="1" showErrorMessage="1" promptTitle="energyValues" prompt="not used" sqref="JT983043:JV983043 JT65539:JV65539 JT131075:JV131075 JT196611:JV196611 JT262147:JV262147 JT327683:JV327683 JT393219:JV393219 JT458755:JV458755 JT524291:JV524291 JT589827:JV589827 JT655363:JV655363 JT720899:JV720899 JT786435:JV786435 JT851971:JV851971 JT917507:JV917507 JX65539:JY65539 JX131075:JY131075 JX196611:JY196611 JX262147:JY262147 JX327683:JY327683 JX393219:JY393219 JX458755:JY458755 JX524291:JY524291 JX589827:JY589827 JX655363:JY655363 JX720899:JY720899 JX786435:JY786435 JX851971:JY851971 JX917507:JY917507 JX983043:JY983043 AT8:AW8 FE8 EY8 JT8:KE8 HB8:HJ8 CU8:EH8" xr:uid="{00000000-0002-0000-4300-000017000000}"/>
    <dataValidation allowBlank="1" showInputMessage="1" showErrorMessage="1" promptTitle="Type" prompt="do not change._x000a__x000a_updated automaticaly from the names list._x000a__x000a_Indicates the kind of data that is represented by this dataset. The code is: _x000a_1=Unit process_x000a_5=Multioutput process." sqref="JT983041:JV983041 JT65537:JV65537 JT131073:JV131073 JT196609:JV196609 JT262145:JV262145 JT327681:JV327681 JT393217:JV393217 JT458753:JV458753 JT524289:JV524289 JT589825:JV589825 JT655361:JV655361 JT720897:JV720897 JT786433:JV786433 JT851969:JV851969 JT917505:JV917505 JX65537:JY65537 JX131073:JY131073 JX196609:JY196609 JX262145:JY262145 JX327681:JY327681 JX393217:JY393217 JX458753:JY458753 JX524289:JY524289 JX589825:JY589825 JX655361:JY655361 JX720897:JY720897 JX786433:JY786433 JX851969:JY851969 JX917505:JY917505 JX983041:JY983041 AT6:AW6 FE6 EY6 HY6:IL6 HB6:HJ6 JT6:KE6 GJ6:GW6 CU6:EI6" xr:uid="{00000000-0002-0000-4300-000018000000}"/>
    <dataValidation allowBlank="1" showInputMessage="1" showErrorMessage="1" promptTitle="OtherPeriodText" prompt="Additional explanations concerning the temporal validity of the flow data reported. It may comprise information about:_x000a_- how strong the temporal correlation is for the unit process at issue _x000a_- why data is not valid for the entire period_x000a_- ..._x000a_" sqref="JT983065:JV983065 JT65561:JV65561 JT131097:JV131097 JT196633:JV196633 JT262169:JV262169 JT327705:JV327705 JT393241:JV393241 JT458777:JV458777 JT524313:JV524313 JT589849:JV589849 JT655385:JV655385 JT720921:JV720921 JT786457:JV786457 JT851993:JV851993 JT917529:JV917529 JX65561:JY65561 JX131097:JY131097 JX196633:JY196633 JX262169:JY262169 JX327705:JY327705 JX393241:JY393241 JX458777:JY458777 JX524313:JY524313 JX589849:JY589849 JX655385:JY655385 JX720921:JY720921 JX786457:JY786457 JX851993:JY851993 JX917529:JY917529 JX983065:JY983065 AT30:AW30 HE30:HJ30 CU30:EH30 JT30:KE30 L30:O30 AF30:AK30 BN30:BY30" xr:uid="{00000000-0002-0000-4300-000019000000}"/>
    <dataValidation allowBlank="1" showInputMessage="1" showErrorMessage="1" promptTitle="Technology Text" prompt="Describes the technological properties of the unit process. If the process comprises several subprocesses, the corresponding technologies should be reported as well. Professional nomenclature should be used for the description. " sqref="JT983067:JV983067 JT65563:JV65563 JT131099:JV131099 JT196635:JV196635 JT262171:JV262171 JT327707:JV327707 JT393243:JV393243 JT458779:JV458779 JT524315:JV524315 JT589851:JV589851 JT655387:JV655387 JT720923:JV720923 JT786459:JV786459 JT851995:JV851995 JT917531:JV917531 JT32:JX32 JX65563 JX131099 JX196635 JX262171 JX327707 JX393243 JX458779 JX524315 JX589851 JX655387 JX720923 JX786459 JX851995 JX917531 JX983067 DA32:DM32 AT32:AW32 L32:O32 AF32:AK32 DW32:ED32 JZ32:KE32 BN32:BY32" xr:uid="{00000000-0002-0000-4300-00001A000000}"/>
    <dataValidation allowBlank="1" showInputMessage="1" showErrorMessage="1" promptTitle="Geography text" prompt="Text comprises additional aspects of the location, namely whether:_x000a_- certain areas are exempted from the location indicated_x000a_- data are only valid for certain regions within the location indicated_x000a_- some exchanges are extrapolated from other geog. areas" sqref="JT983066:JV983066 JT65562:JV65562 JT131098:JV131098 JT196634:JV196634 JT262170:JV262170 JT327706:JV327706 JT393242:JV393242 JT458778:JV458778 JT524314:JV524314 JT589850:JV589850 JT655386:JV655386 JT720922:JV720922 JT786458:JV786458 JT851994:JV851994 JT917530:JV917530 HE31:HJ31 JX65562 JX131098 JX196634 JX262170 JX327706 JX393242 JX458778 JX524314 JX589850 JX655386 JX720922 JX786458 JX851994 JX917530 JX983066 AT31:AW31 JT31:JX31 CU31:ED31 JZ31:KE31 L31:O31 AF31:AK31 BN31:BY31" xr:uid="{00000000-0002-0000-4300-00001B000000}"/>
    <dataValidation allowBlank="1" showInputMessage="1" showErrorMessage="1" promptTitle="ReferenceToPublishedSource" prompt="ID number for the report in which the dataset is documented. It must correspond to an ID number of a source listed in X-Source." sqref="JT983075:JV983075 JT65571:JV65571 JT131107:JV131107 JT196643:JV196643 JT262179:JV262179 JT327715:JV327715 JT393251:JV393251 JT458787:JV458787 JT524323:JV524323 JT589859:JV589859 JT655395:JV655395 JT720931:JV720931 JT786467:JV786467 JT852003:JV852003 JT917539:JV917539 JX65571:JY65571 JX131107:JY131107 JX196643:JY196643 JX262179:JY262179 JX327715:JY327715 JX393251:JY393251 JX458787:JY458787 JX524323:JY524323 JX589859:JY589859 JX655395:JY655395 JX720931:JY720931 JX786467:JY786467 JX852003:JY852003 JX917539:JY917539 JX983075:JY983075 AT40:BM40" xr:uid="{00000000-0002-0000-4300-00001C000000}"/>
    <dataValidation allowBlank="1" showInputMessage="1" showErrorMessage="1" promptTitle="DataPublishedIN" prompt="Indicates whether and where the dataset has been published._x000a_The codes are:_x000a__x000a_0=Data as such not published (default)_x000a_1=The data of some unit processes or subsystems are published_x000a_2=Data has been published entirely in 'referenceToPublishedSource'._x000a_" sqref="JT983074:JV983074 JT65570:JV65570 JT131106:JV131106 JT196642:JV196642 JT262178:JV262178 JT327714:JV327714 JT393250:JV393250 JT458786:JV458786 JT524322:JV524322 JT589858:JV589858 JT655394:JV655394 JT720930:JV720930 JT786466:JV786466 JT852002:JV852002 JT917538:JV917538 JX65570:JY65570 JX131106:JY131106 JX196642:JY196642 JX262178:JY262178 JX327714:JY327714 JX393250:JY393250 JX458786:JY458786 JX524322:JY524322 JX589858:JY589858 JX655394:JY655394 JX720930:JY720930 JX786466:JY786466 JX852002:JY852002 JX917538:JY917538 JX983074:JY983074 AT39:BM39 DA39:DM39" xr:uid="{00000000-0002-0000-4300-00001D000000}"/>
    <dataValidation allowBlank="1" showInputMessage="1" showErrorMessage="1" promptTitle="Person" prompt="ID number of the person who generated the dataset. It must correspond to an ID number of a person listed in the sheet X-Person." sqref="JT983073:JV983073 JT65569:JV65569 JT131105:JV131105 JT196641:JV196641 JT262177:JV262177 JT327713:JV327713 JT393249:JV393249 JT458785:JV458785 JT524321:JV524321 JT589857:JV589857 JT655393:JV655393 JT720929:JV720929 JT786465:JV786465 JT852001:JV852001 JT917537:JV917537 AT38:BM38 JX65569:JY65569 JX131105:JY131105 JX196641:JY196641 JX262177:JY262177 JX327713:JY327713 JX393249:JY393249 JX458785:JY458785 JX524321:JY524321 JX589857:JY589857 JX655393:JY655393 JX720929:JY720929 JX786465:JY786465 JX852001:JY852001 JX917537:JY917537 JX983073:JY983073" xr:uid="{00000000-0002-0000-4300-00001E000000}"/>
    <dataValidation allowBlank="1" showInputMessage="1" showErrorMessage="1" promptTitle="Copyright" prompt="Indicates whether or not a copyright exists._x000a_ '1' (Yes) or '0' (No) should be entered correspondingly." sqref="JT983076:JV983076 JT65572:JV65572 JT131108:JV131108 JT196644:JV196644 JT262180:JV262180 JT327716:JV327716 JT393252:JV393252 JT458788:JV458788 JT524324:JV524324 JT589860:JV589860 JT655396:JV655396 JT720932:JV720932 JT786468:JV786468 JT852004:JV852004 JT917540:JV917540 JX65572:JY65572 JX131108:JY131108 JX196644:JY196644 JX262180:JY262180 JX327716:JY327716 JX393252:JY393252 JX458788:JY458788 JX524324:JY524324 JX589860:JY589860 JX655396:JY655396 JX720932:JY720932 JX786468:JY786468 JX852004:JY852004 JX917540:JY917540 JX983076:JY983076 AT41:BM41 DA41:DM41 GJ41:GW41 KA41:KE41 DW41:EI41" xr:uid="{00000000-0002-0000-4300-00001F000000}"/>
    <dataValidation allowBlank="1" showInputMessage="1" showErrorMessage="1" promptTitle="IndexNumber" prompt="Index Number from the names list (sheet &quot;names&quot;). _x000a__x000a_For every newly defined process a description is needed. You can copy/paste the columns to duplicate the template and change the Indexnumber and description (no empty columns are allowed in between)._x000a_" sqref="JT983036:JV983036 JT65532:JV65532 JT131068:JV131068 JT196604:JV196604 JT262140:JV262140 JT327676:JV327676 JT393212:JV393212 JT458748:JV458748 JT524284:JV524284 JT589820:JV589820 JT655356:JV655356 JT720892:JV720892 JT786428:JV786428 JT851964:JV851964 JT917500:JV917500 JX65532:JY65532 JX131068:JY131068 JX196604:JY196604 JX262140:JY262140 JX327676:JY327676 JX393212:JY393212 JX458748:JY458748 JX524284:JY524284 JX589820:JY589820 JX655356:JY655356 JX720892:JY720892 JX786428:JY786428 JX851964:JY851964 JX917500:JY917500 JX983036:JY983036 JT1:JY1 EY1 CU1:CZ1 FE1 HB1:HJ1 DN1:DV1" xr:uid="{00000000-0002-0000-4300-000020000000}"/>
    <dataValidation allowBlank="1" showInputMessage="1" showErrorMessage="1" promptTitle="ProductionVolume" prompt="Indicates the market area consumption volume (NOT necessarily identical with the production volume) in the geographical area indicated of the product/service at issue. _x000a__x000a_The market volume should be given in absolute terms per year and in common units. " sqref="JT983069:JV983069 JT65565:JV65565 JT131101:JV131101 JT196637:JV196637 JT262173:JV262173 JT327709:JV327709 JT393245:JV393245 JT458781:JV458781 JT524317:JV524317 JT589853:JV589853 JT655389:JV655389 JT720925:JV720925 JT786461:JV786461 JT851997:JV851997 JT917533:JV917533 JT34:JW34 JX65564:JY65565 JX131100:JY131101 JX196636:JY196637 JX262172:JY262173 JX327708:JY327709 JX393244:JY393245 JX458780:JY458781 JX524316:JY524317 JX589852:JY589853 JX655388:JY655389 JX720924:JY720925 JX786460:JY786461 JX851996:JY851997 JX917532:JY917533 JX983068:JY983069 JX33:JY34 HE34:HJ34 EE34:EH34 JZ34:KE34 CU34:DV34 H34:BY34" xr:uid="{00000000-0002-0000-4300-000021000000}"/>
    <dataValidation allowBlank="1" showInputMessage="1" showErrorMessage="1" promptTitle="DataValidForEntirePeriod" prompt="Indicates whether or not the process data (elementary and intermediate product flows reported under flow data) are valid for the entire time period stated. If not, explanations may be given under 'OtherPeriodText'._x000a_1=Yes_x000a_2=No" sqref="JT983064:JV983064 JT65560:JV65560 JT131096:JV131096 JT196632:JV196632 JT262168:JV262168 JT327704:JV327704 JT393240:JV393240 JT458776:JV458776 JT524312:JV524312 JT589848:JV589848 JT655384:JV655384 JT720920:JV720920 JT786456:JV786456 JT851992:JV851992 JT917528:JV917528 JX65560:JY65560 JX131096:JY131096 JX196632:JY196632 JX262168:JY262168 JX327704:JY327704 JX393240:JY393240 JX458776:JY458776 JX524312:JY524312 JX589848:JY589848 JX655384:JY655384 JX720920:JY720920 JX786456:JY786456 JX851992:JY851992 JX917528:JY917528 JX983064:JY983064 FE29 EY29 CU29:CZ29 JT29:JZ29 HB29:HJ29 DN29:EH29" xr:uid="{00000000-0002-0000-4300-000022000000}"/>
    <dataValidation allowBlank="1" showInputMessage="1" showErrorMessage="1" promptTitle="LocalName" prompt="do not change._x000a__x000a_The field is updated from the names list." sqref="JT65547:JV65548 JT131083:JV131084 JT196619:JV196620 JT262155:JV262156 JT327691:JV327692 JT393227:JV393228 JT458763:JV458764 JT524299:JV524300 JT589835:JV589836 JT655371:JV655372 JT720907:JV720908 JT786443:JV786444 JT851979:JV851980 JT917515:JV917516 JT983051:JV983052 JT65558:JV65559 JT131094:JV131095 JT196630:JV196631 JT262166:JV262167 JT327702:JV327703 JT393238:JV393239 JT458774:JV458775 JT524310:JV524311 JT589846:JV589847 JT655382:JV655383 JT720918:JV720919 JT786454:JV786455 JT851990:JV851991 JT917526:JV917527 JT983062:JV983063 JT65551:JV65554 JT131087:JV131090 JT196623:JV196626 JT262159:JV262162 JT327695:JV327698 JT393231:JV393234 JT458767:JV458770 JT524303:JV524306 JT589839:JV589842 JT655375:JV655378 JT720911:JV720914 JT786447:JV786450 JT851983:JV851986 JT917519:JV917522 JT983055:JV983058 JX65558:JY65559 JX131094:JY131095 JX196630:JY196631 JX262166:JY262167 JX327702:JY327703 JX393238:JY393239 JX458774:JY458775 JX524310:JY524311 JX589846:JY589847 JX655382:JY655383 JX720918:JY720919 JX786454:JY786455 JX851990:JY851991 JX917526:JY917527 JX983062:JY983063 JX65548:JY65548 JX131084:JY131084 JX196620:JY196620 JX262156:JY262156 JX327692:JY327692 JX393228:JY393228 JX458764:JY458764 JX524300:JY524300 JX589836:JY589836 JX655372:JY655372 JX720908:JY720908 JX786444:JY786444 JX851980:JY851980 JX917516:JY917516 JX983052:JY983052 JX983055:JX983058 JX65547 JX131083 JX196619 JX262155 JX327691 JX393227 JX458763 JX524299 JX589835 JX655371 JX720907 JX786443 JX851979 JX917515 JX983051 JX65551:JX65554 JX131087:JX131090 JX196623:JX196626 JX262159:JX262162 JX327695:JX327698 JX393231:JX393234 JX458767:JX458770 JX524303:JX524306 JX589839:JX589842 JX655375:JX655378 JX720911:JX720914 JX786447:JX786450 JX851983:JX851986 JX917519:JX917522 AT27:AW28 AT20:AW23 AT16:AW17 JT16:KE17 JT20:KE23 FE16:FE17 EY27:EY28 EY16:EY17 EY20:EY23 DA16:DV17 HY20:IL24 DW17:EE17 HB20:HJ23 FE20:FE23 HB27:HJ28 FE27:FE28 HB16:HJ17 JT27:KE28 GJ26:GW28 GJ16:GW17 GJ20:GW24 HY26:IL28 HY16:IL17 EI26 EF16:EI17 EI24 CU20:EI23 CU27:EI28 DW16:ED16" xr:uid="{00000000-0002-0000-4300-000023000000}"/>
    <dataValidation allowBlank="1" showInputMessage="1" showErrorMessage="1" promptTitle="Multioutput-Process Index Number" prompt="This cell contains the index number of the multioutput process according to the names-list. The name below is updated accordingly." sqref="EE1:EH1" xr:uid="{B8244E52-3C29-45B1-8119-A6C75329AEFD}"/>
  </dataValidations>
  <printOptions gridLines="1"/>
  <pageMargins left="0.78740157480314965" right="0.55118110236220474" top="0.72" bottom="0.77" header="0.51181102362204722" footer="0.51181102362204722"/>
  <pageSetup paperSize="9" scale="31" fitToWidth="0" orientation="landscape" r:id="rId1"/>
  <headerFooter alignWithMargins="0">
    <oddHeader>&amp;A</oddHeader>
    <oddFooter>Erstellt von Niels Jungbluth &amp;D&amp;RSeite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5">
    <pageSetUpPr fitToPage="1"/>
  </sheetPr>
  <dimension ref="A1:AI44"/>
  <sheetViews>
    <sheetView zoomScaleNormal="100" workbookViewId="0">
      <pane xSplit="3" ySplit="6" topLeftCell="D7" activePane="bottomRight" state="frozen"/>
      <selection pane="topRight"/>
      <selection pane="bottomLeft"/>
      <selection pane="bottomRight"/>
    </sheetView>
  </sheetViews>
  <sheetFormatPr baseColWidth="10" defaultColWidth="11.42578125" defaultRowHeight="12" outlineLevelCol="1"/>
  <cols>
    <col min="1" max="1" width="10.7109375" style="716" customWidth="1"/>
    <col min="2" max="2" width="16" style="756" customWidth="1"/>
    <col min="3" max="3" width="3.7109375" style="757" hidden="1" customWidth="1" outlineLevel="1"/>
    <col min="4" max="4" width="4.140625" style="716" hidden="1" customWidth="1" outlineLevel="1"/>
    <col min="5" max="5" width="4" style="716" hidden="1" customWidth="1" outlineLevel="1"/>
    <col min="6" max="6" width="48.140625" style="716" customWidth="1" collapsed="1"/>
    <col min="7" max="7" width="6" style="716" customWidth="1"/>
    <col min="8" max="8" width="8.28515625" style="716" hidden="1" customWidth="1" outlineLevel="1"/>
    <col min="9" max="9" width="19.5703125" style="716" hidden="1" customWidth="1" outlineLevel="1"/>
    <col min="10" max="10" width="2.7109375" style="716" customWidth="1" collapsed="1"/>
    <col min="11" max="11" width="5.140625" style="716" customWidth="1"/>
    <col min="12" max="12" width="14" style="716" customWidth="1"/>
    <col min="13" max="13" width="3.5703125" style="335" customWidth="1" outlineLevel="1"/>
    <col min="14" max="14" width="6.5703125" style="335" customWidth="1" outlineLevel="1"/>
    <col min="15" max="15" width="36.85546875" style="335" customWidth="1" outlineLevel="1"/>
    <col min="16" max="16" width="14.140625" style="715" customWidth="1"/>
    <col min="17" max="17" width="28.85546875" style="715" customWidth="1"/>
    <col min="18" max="18" width="4.140625" style="715" customWidth="1"/>
    <col min="19" max="19" width="4.42578125" style="715" customWidth="1"/>
    <col min="20" max="20" width="4.28515625" style="715" customWidth="1"/>
    <col min="21" max="21" width="4" style="715" customWidth="1"/>
    <col min="22" max="22" width="3.7109375" style="715" customWidth="1"/>
    <col min="23" max="23" width="4.28515625" style="715" customWidth="1"/>
    <col min="24" max="24" width="3.42578125" style="715" customWidth="1" outlineLevel="1"/>
    <col min="25" max="25" width="4.7109375" style="716" customWidth="1" outlineLevel="1"/>
    <col min="26" max="27" width="5.42578125" style="716" customWidth="1" outlineLevel="1"/>
    <col min="28" max="28" width="14.85546875" style="716" customWidth="1" outlineLevel="1"/>
    <col min="29" max="29" width="4.42578125" style="716" customWidth="1" outlineLevel="1"/>
    <col min="30" max="30" width="4.28515625" style="716" customWidth="1" outlineLevel="1"/>
    <col min="31" max="31" width="4" style="716" customWidth="1" outlineLevel="1"/>
    <col min="32" max="32" width="4.42578125" style="716" customWidth="1" outlineLevel="1"/>
    <col min="33" max="33" width="3.85546875" style="716" customWidth="1" outlineLevel="1"/>
    <col min="34" max="34" width="4.28515625" style="716" customWidth="1" outlineLevel="1"/>
    <col min="35" max="16384" width="11.42578125" style="716"/>
  </cols>
  <sheetData>
    <row r="1" spans="1:34">
      <c r="A1" s="709"/>
      <c r="B1" s="710"/>
      <c r="C1" s="711"/>
      <c r="D1" s="709"/>
      <c r="E1" s="709"/>
      <c r="F1" s="712" t="s">
        <v>456</v>
      </c>
      <c r="G1" s="709"/>
      <c r="H1" s="709"/>
      <c r="I1" s="709"/>
      <c r="J1" s="709"/>
      <c r="K1" s="709"/>
      <c r="L1" s="1012" t="s">
        <v>1117</v>
      </c>
      <c r="M1" s="210"/>
      <c r="N1" s="210"/>
      <c r="O1" s="210"/>
      <c r="P1" s="714"/>
      <c r="Q1" s="714"/>
      <c r="R1" s="1521" t="s">
        <v>173</v>
      </c>
      <c r="S1" s="1521"/>
      <c r="T1" s="1521"/>
      <c r="U1" s="1521"/>
      <c r="V1" s="1521"/>
      <c r="W1" s="1521"/>
      <c r="Y1" s="715"/>
      <c r="Z1" s="715"/>
      <c r="AA1" s="715"/>
      <c r="AB1" s="715"/>
    </row>
    <row r="2" spans="1:34">
      <c r="A2" s="709"/>
      <c r="B2" s="717"/>
      <c r="C2" s="711" t="s">
        <v>457</v>
      </c>
      <c r="D2" s="717">
        <v>3503</v>
      </c>
      <c r="E2" s="717">
        <v>3504</v>
      </c>
      <c r="F2" s="717">
        <v>3702</v>
      </c>
      <c r="G2" s="717">
        <v>3703</v>
      </c>
      <c r="H2" s="717">
        <v>3506</v>
      </c>
      <c r="I2" s="717">
        <v>3507</v>
      </c>
      <c r="J2" s="717">
        <v>3508</v>
      </c>
      <c r="K2" s="717">
        <v>3706</v>
      </c>
      <c r="L2" s="1013">
        <v>3707</v>
      </c>
      <c r="M2" s="507">
        <v>3708</v>
      </c>
      <c r="N2" s="507">
        <v>3709</v>
      </c>
      <c r="O2" s="786">
        <v>3792</v>
      </c>
      <c r="P2" s="718"/>
    </row>
    <row r="3" spans="1:34" ht="40.5" customHeight="1">
      <c r="A3" s="709" t="s">
        <v>344</v>
      </c>
      <c r="B3" s="722"/>
      <c r="C3" s="711">
        <v>401</v>
      </c>
      <c r="D3" s="723" t="s">
        <v>458</v>
      </c>
      <c r="E3" s="723" t="s">
        <v>459</v>
      </c>
      <c r="F3" s="721" t="s">
        <v>460</v>
      </c>
      <c r="G3" s="724" t="s">
        <v>461</v>
      </c>
      <c r="H3" s="724" t="s">
        <v>462</v>
      </c>
      <c r="I3" s="724" t="s">
        <v>463</v>
      </c>
      <c r="J3" s="724" t="s">
        <v>464</v>
      </c>
      <c r="K3" s="724" t="s">
        <v>337</v>
      </c>
      <c r="L3" s="1014" t="s">
        <v>1241</v>
      </c>
      <c r="M3" s="512" t="s">
        <v>187</v>
      </c>
      <c r="N3" s="512" t="s">
        <v>188</v>
      </c>
      <c r="O3" s="910" t="s">
        <v>492</v>
      </c>
      <c r="P3" s="906" t="s">
        <v>345</v>
      </c>
      <c r="Q3" s="718" t="s">
        <v>186</v>
      </c>
      <c r="R3" s="911" t="s">
        <v>174</v>
      </c>
      <c r="S3" s="911" t="s">
        <v>175</v>
      </c>
      <c r="T3" s="911" t="s">
        <v>176</v>
      </c>
      <c r="U3" s="911" t="s">
        <v>177</v>
      </c>
      <c r="V3" s="911" t="s">
        <v>178</v>
      </c>
      <c r="W3" s="911" t="s">
        <v>179</v>
      </c>
      <c r="X3" s="912" t="s">
        <v>180</v>
      </c>
      <c r="Y3" s="912" t="s">
        <v>181</v>
      </c>
      <c r="Z3" s="911" t="s">
        <v>182</v>
      </c>
      <c r="AA3" s="911" t="s">
        <v>332</v>
      </c>
      <c r="AB3" s="724" t="s">
        <v>185</v>
      </c>
      <c r="AC3" s="913" t="s">
        <v>174</v>
      </c>
      <c r="AD3" s="913" t="s">
        <v>175</v>
      </c>
      <c r="AE3" s="913" t="s">
        <v>176</v>
      </c>
      <c r="AF3" s="913" t="s">
        <v>177</v>
      </c>
      <c r="AG3" s="913" t="s">
        <v>178</v>
      </c>
      <c r="AH3" s="913" t="s">
        <v>179</v>
      </c>
    </row>
    <row r="4" spans="1:34" ht="12.75" customHeight="1">
      <c r="A4" s="709"/>
      <c r="B4" s="722"/>
      <c r="C4" s="711">
        <v>662</v>
      </c>
      <c r="D4" s="727"/>
      <c r="E4" s="727"/>
      <c r="F4" s="721" t="s">
        <v>461</v>
      </c>
      <c r="G4" s="721"/>
      <c r="H4" s="721"/>
      <c r="I4" s="721"/>
      <c r="J4" s="721"/>
      <c r="K4" s="721"/>
      <c r="L4" s="1014" t="s">
        <v>465</v>
      </c>
      <c r="M4" s="520"/>
      <c r="N4" s="520"/>
      <c r="O4" s="521"/>
      <c r="P4" s="906" t="s">
        <v>336</v>
      </c>
      <c r="Q4" s="729"/>
      <c r="R4" s="843" t="s">
        <v>192</v>
      </c>
      <c r="X4" s="727"/>
      <c r="Y4" s="727"/>
      <c r="Z4" s="719" t="s">
        <v>190</v>
      </c>
      <c r="AA4" s="719" t="s">
        <v>190</v>
      </c>
      <c r="AB4" s="728"/>
    </row>
    <row r="5" spans="1:34">
      <c r="A5" s="709"/>
      <c r="B5" s="722"/>
      <c r="C5" s="711">
        <v>493</v>
      </c>
      <c r="D5" s="727"/>
      <c r="E5" s="727"/>
      <c r="F5" s="721" t="s">
        <v>464</v>
      </c>
      <c r="G5" s="721"/>
      <c r="H5" s="721"/>
      <c r="I5" s="721"/>
      <c r="J5" s="721"/>
      <c r="K5" s="721"/>
      <c r="L5" s="1014">
        <v>0</v>
      </c>
      <c r="M5" s="520"/>
      <c r="N5" s="520"/>
      <c r="O5" s="521"/>
      <c r="P5" s="906">
        <v>2009</v>
      </c>
      <c r="Q5" s="714"/>
      <c r="Y5" s="715"/>
      <c r="Z5" s="715"/>
      <c r="AA5" s="715"/>
      <c r="AB5" s="715"/>
    </row>
    <row r="6" spans="1:34" ht="12.75" customHeight="1">
      <c r="A6" s="709"/>
      <c r="B6" s="722"/>
      <c r="C6" s="711">
        <v>403</v>
      </c>
      <c r="D6" s="727"/>
      <c r="E6" s="727"/>
      <c r="F6" s="721" t="s">
        <v>337</v>
      </c>
      <c r="G6" s="721"/>
      <c r="H6" s="721"/>
      <c r="I6" s="721"/>
      <c r="J6" s="721"/>
      <c r="K6" s="721"/>
      <c r="L6" s="1014" t="s">
        <v>339</v>
      </c>
      <c r="M6" s="520"/>
      <c r="N6" s="520"/>
      <c r="O6" s="521"/>
      <c r="P6" s="906" t="s">
        <v>339</v>
      </c>
      <c r="Q6" s="714"/>
      <c r="R6" s="733"/>
      <c r="S6" s="733"/>
      <c r="T6" s="733"/>
      <c r="U6" s="733"/>
      <c r="V6" s="733"/>
      <c r="W6" s="733"/>
      <c r="Y6" s="715"/>
      <c r="Z6" s="734"/>
      <c r="AA6" s="734"/>
      <c r="AB6" s="732"/>
    </row>
    <row r="7" spans="1:34">
      <c r="A7" s="916" t="s">
        <v>1117</v>
      </c>
      <c r="B7" s="708" t="s">
        <v>467</v>
      </c>
      <c r="C7" s="736"/>
      <c r="D7" s="737" t="s">
        <v>352</v>
      </c>
      <c r="E7" s="738">
        <v>0</v>
      </c>
      <c r="F7" s="1015" t="s">
        <v>1241</v>
      </c>
      <c r="G7" s="1016" t="s">
        <v>465</v>
      </c>
      <c r="H7" s="1017" t="s">
        <v>352</v>
      </c>
      <c r="I7" s="1017" t="s">
        <v>352</v>
      </c>
      <c r="J7" s="1018">
        <v>0</v>
      </c>
      <c r="K7" s="1016" t="s">
        <v>339</v>
      </c>
      <c r="L7" s="915">
        <v>1</v>
      </c>
      <c r="M7" s="533"/>
      <c r="N7" s="534"/>
      <c r="O7" s="535"/>
      <c r="P7" s="907"/>
      <c r="Q7" s="740"/>
      <c r="R7" s="741"/>
      <c r="S7" s="741"/>
      <c r="T7" s="741"/>
      <c r="U7" s="741"/>
      <c r="V7" s="741"/>
      <c r="W7" s="741"/>
      <c r="X7" s="741"/>
      <c r="Y7" s="742"/>
      <c r="Z7" s="743"/>
      <c r="AA7" s="743"/>
      <c r="AB7" s="744"/>
      <c r="AC7" s="745"/>
      <c r="AD7" s="745"/>
      <c r="AE7" s="745"/>
      <c r="AF7" s="745"/>
      <c r="AG7" s="745"/>
      <c r="AH7" s="745"/>
    </row>
    <row r="8" spans="1:34" ht="21.75" customHeight="1">
      <c r="A8" s="916">
        <v>1620</v>
      </c>
      <c r="B8" s="708" t="s">
        <v>468</v>
      </c>
      <c r="C8" s="736" t="s">
        <v>469</v>
      </c>
      <c r="D8" s="747">
        <v>5</v>
      </c>
      <c r="E8" s="748" t="s">
        <v>352</v>
      </c>
      <c r="F8" s="1019" t="s">
        <v>1831</v>
      </c>
      <c r="G8" s="1020" t="s">
        <v>511</v>
      </c>
      <c r="H8" s="1021" t="s">
        <v>352</v>
      </c>
      <c r="I8" s="1021" t="s">
        <v>352</v>
      </c>
      <c r="J8" s="1022">
        <v>0</v>
      </c>
      <c r="K8" s="1020" t="s">
        <v>339</v>
      </c>
      <c r="L8" s="917">
        <v>1</v>
      </c>
      <c r="M8" s="548">
        <v>1</v>
      </c>
      <c r="N8" s="549">
        <v>1.2164594125584303</v>
      </c>
      <c r="O8" s="535" t="s">
        <v>2791</v>
      </c>
      <c r="P8" s="908"/>
      <c r="Q8" s="918" t="s">
        <v>1768</v>
      </c>
      <c r="R8" s="916">
        <v>1</v>
      </c>
      <c r="S8" s="916">
        <v>3</v>
      </c>
      <c r="T8" s="916">
        <v>1</v>
      </c>
      <c r="U8" s="916">
        <v>3</v>
      </c>
      <c r="V8" s="916">
        <v>1</v>
      </c>
      <c r="W8" s="916">
        <v>5</v>
      </c>
      <c r="X8" s="741">
        <v>3</v>
      </c>
      <c r="Y8" s="742">
        <v>1.05</v>
      </c>
      <c r="Z8" s="743">
        <v>1.2089750740786649</v>
      </c>
      <c r="AA8" s="743">
        <v>1.2164594125584303</v>
      </c>
      <c r="AB8" s="744" t="s">
        <v>2792</v>
      </c>
      <c r="AC8" s="745">
        <v>1</v>
      </c>
      <c r="AD8" s="745">
        <v>1.05</v>
      </c>
      <c r="AE8" s="745">
        <v>1</v>
      </c>
      <c r="AF8" s="745">
        <v>1.02</v>
      </c>
      <c r="AG8" s="745">
        <v>1</v>
      </c>
      <c r="AH8" s="745">
        <v>1.2</v>
      </c>
    </row>
    <row r="9" spans="1:34">
      <c r="A9" s="916">
        <v>3115</v>
      </c>
      <c r="B9" s="708" t="s">
        <v>469</v>
      </c>
      <c r="C9" s="736"/>
      <c r="D9" s="747">
        <v>5</v>
      </c>
      <c r="E9" s="748" t="s">
        <v>352</v>
      </c>
      <c r="F9" s="1019" t="s">
        <v>1832</v>
      </c>
      <c r="G9" s="1020" t="s">
        <v>336</v>
      </c>
      <c r="H9" s="1021" t="s">
        <v>352</v>
      </c>
      <c r="I9" s="1021" t="s">
        <v>352</v>
      </c>
      <c r="J9" s="1022">
        <v>0</v>
      </c>
      <c r="K9" s="1020" t="s">
        <v>339</v>
      </c>
      <c r="L9" s="917">
        <v>0.5</v>
      </c>
      <c r="M9" s="548">
        <v>1</v>
      </c>
      <c r="N9" s="549">
        <v>1.2164594125584303</v>
      </c>
      <c r="O9" s="535" t="s">
        <v>2791</v>
      </c>
      <c r="P9" s="908"/>
      <c r="Q9" s="918" t="s">
        <v>1768</v>
      </c>
      <c r="R9" s="916">
        <v>1</v>
      </c>
      <c r="S9" s="916">
        <v>3</v>
      </c>
      <c r="T9" s="916">
        <v>1</v>
      </c>
      <c r="U9" s="916">
        <v>3</v>
      </c>
      <c r="V9" s="916">
        <v>1</v>
      </c>
      <c r="W9" s="916">
        <v>5</v>
      </c>
      <c r="X9" s="741">
        <v>3</v>
      </c>
      <c r="Y9" s="742">
        <v>1.05</v>
      </c>
      <c r="Z9" s="743">
        <v>1.2089750740786649</v>
      </c>
      <c r="AA9" s="743">
        <v>1.2164594125584303</v>
      </c>
      <c r="AB9" s="744" t="s">
        <v>2792</v>
      </c>
      <c r="AC9" s="745">
        <v>1</v>
      </c>
      <c r="AD9" s="745">
        <v>1.05</v>
      </c>
      <c r="AE9" s="745">
        <v>1</v>
      </c>
      <c r="AF9" s="745">
        <v>1.02</v>
      </c>
      <c r="AG9" s="745">
        <v>1</v>
      </c>
      <c r="AH9" s="745">
        <v>1.2</v>
      </c>
    </row>
    <row r="10" spans="1:34" ht="24" customHeight="1">
      <c r="A10" s="916">
        <v>4007</v>
      </c>
      <c r="B10" s="708" t="s">
        <v>469</v>
      </c>
      <c r="C10" s="736"/>
      <c r="D10" s="747">
        <v>5</v>
      </c>
      <c r="E10" s="748" t="s">
        <v>352</v>
      </c>
      <c r="F10" s="1019" t="s">
        <v>1828</v>
      </c>
      <c r="G10" s="1020" t="s">
        <v>465</v>
      </c>
      <c r="H10" s="1021" t="s">
        <v>352</v>
      </c>
      <c r="I10" s="1021" t="s">
        <v>352</v>
      </c>
      <c r="J10" s="1022">
        <v>0</v>
      </c>
      <c r="K10" s="1020" t="s">
        <v>604</v>
      </c>
      <c r="L10" s="917">
        <v>179.35952</v>
      </c>
      <c r="M10" s="548">
        <v>1</v>
      </c>
      <c r="N10" s="549">
        <v>1.2164594125584303</v>
      </c>
      <c r="O10" s="535" t="s">
        <v>2791</v>
      </c>
      <c r="P10" s="908"/>
      <c r="Q10" s="918" t="s">
        <v>1768</v>
      </c>
      <c r="R10" s="916">
        <v>1</v>
      </c>
      <c r="S10" s="916">
        <v>3</v>
      </c>
      <c r="T10" s="916">
        <v>1</v>
      </c>
      <c r="U10" s="916">
        <v>3</v>
      </c>
      <c r="V10" s="916">
        <v>1</v>
      </c>
      <c r="W10" s="916">
        <v>5</v>
      </c>
      <c r="X10" s="741">
        <v>1</v>
      </c>
      <c r="Y10" s="742">
        <v>1.05</v>
      </c>
      <c r="Z10" s="743">
        <v>1.2089750740786649</v>
      </c>
      <c r="AA10" s="743">
        <v>1.2164594125584303</v>
      </c>
      <c r="AB10" s="744" t="s">
        <v>2792</v>
      </c>
      <c r="AC10" s="745">
        <v>1</v>
      </c>
      <c r="AD10" s="745">
        <v>1.05</v>
      </c>
      <c r="AE10" s="745">
        <v>1</v>
      </c>
      <c r="AF10" s="745">
        <v>1.02</v>
      </c>
      <c r="AG10" s="745">
        <v>1</v>
      </c>
      <c r="AH10" s="745">
        <v>1.2</v>
      </c>
    </row>
    <row r="11" spans="1:34" ht="15">
      <c r="A11" s="919" t="s">
        <v>1014</v>
      </c>
      <c r="B11" s="708" t="s">
        <v>469</v>
      </c>
      <c r="C11" s="736"/>
      <c r="D11" s="747">
        <v>5</v>
      </c>
      <c r="E11" s="748" t="s">
        <v>352</v>
      </c>
      <c r="F11" s="1019" t="s">
        <v>1829</v>
      </c>
      <c r="G11" s="1020" t="s">
        <v>1830</v>
      </c>
      <c r="H11" s="1021" t="s">
        <v>352</v>
      </c>
      <c r="I11" s="1021" t="s">
        <v>352</v>
      </c>
      <c r="J11" s="1022">
        <v>0</v>
      </c>
      <c r="K11" s="1020" t="s">
        <v>605</v>
      </c>
      <c r="L11" s="917">
        <v>25</v>
      </c>
      <c r="M11" s="548">
        <v>1</v>
      </c>
      <c r="N11" s="549">
        <v>1.2164594125584303</v>
      </c>
      <c r="O11" s="535" t="s">
        <v>2791</v>
      </c>
      <c r="P11" s="908"/>
      <c r="Q11" s="918" t="s">
        <v>1768</v>
      </c>
      <c r="R11" s="916">
        <v>1</v>
      </c>
      <c r="S11" s="916">
        <v>3</v>
      </c>
      <c r="T11" s="916">
        <v>1</v>
      </c>
      <c r="U11" s="916">
        <v>3</v>
      </c>
      <c r="V11" s="916">
        <v>1</v>
      </c>
      <c r="W11" s="916">
        <v>5</v>
      </c>
      <c r="X11" s="741">
        <v>2</v>
      </c>
      <c r="Y11" s="742">
        <v>1.05</v>
      </c>
      <c r="Z11" s="743">
        <v>1.2089750740786649</v>
      </c>
      <c r="AA11" s="743">
        <v>1.2164594125584303</v>
      </c>
      <c r="AB11" s="744" t="s">
        <v>2792</v>
      </c>
      <c r="AC11" s="745">
        <v>1</v>
      </c>
      <c r="AD11" s="745">
        <v>1.05</v>
      </c>
      <c r="AE11" s="745">
        <v>1</v>
      </c>
      <c r="AF11" s="745">
        <v>1.02</v>
      </c>
      <c r="AG11" s="745">
        <v>1</v>
      </c>
      <c r="AH11" s="745">
        <v>1.2</v>
      </c>
    </row>
    <row r="12" spans="1:34">
      <c r="A12" s="916">
        <v>53</v>
      </c>
      <c r="B12" s="708"/>
      <c r="C12" s="736"/>
      <c r="D12" s="747">
        <v>5</v>
      </c>
      <c r="E12" s="748" t="s">
        <v>352</v>
      </c>
      <c r="F12" s="1019" t="s">
        <v>1833</v>
      </c>
      <c r="G12" s="1020" t="s">
        <v>191</v>
      </c>
      <c r="H12" s="1021" t="s">
        <v>352</v>
      </c>
      <c r="I12" s="1021" t="s">
        <v>352</v>
      </c>
      <c r="J12" s="1022">
        <v>0</v>
      </c>
      <c r="K12" s="1020" t="s">
        <v>339</v>
      </c>
      <c r="L12" s="917">
        <v>8.1382618277999988E-2</v>
      </c>
      <c r="M12" s="548">
        <v>1</v>
      </c>
      <c r="N12" s="549">
        <v>1.2164594125584303</v>
      </c>
      <c r="O12" s="535" t="s">
        <v>2791</v>
      </c>
      <c r="P12" s="908"/>
      <c r="Q12" s="918" t="s">
        <v>1768</v>
      </c>
      <c r="R12" s="916">
        <v>1</v>
      </c>
      <c r="S12" s="916">
        <v>3</v>
      </c>
      <c r="T12" s="916">
        <v>1</v>
      </c>
      <c r="U12" s="916">
        <v>3</v>
      </c>
      <c r="V12" s="916">
        <v>1</v>
      </c>
      <c r="W12" s="916">
        <v>5</v>
      </c>
      <c r="X12" s="741">
        <v>3</v>
      </c>
      <c r="Y12" s="742">
        <v>1.05</v>
      </c>
      <c r="Z12" s="743">
        <v>1.2089750740786649</v>
      </c>
      <c r="AA12" s="743">
        <v>1.2164594125584303</v>
      </c>
      <c r="AB12" s="744" t="s">
        <v>2792</v>
      </c>
      <c r="AC12" s="745">
        <v>1</v>
      </c>
      <c r="AD12" s="745">
        <v>1.05</v>
      </c>
      <c r="AE12" s="745">
        <v>1</v>
      </c>
      <c r="AF12" s="745">
        <v>1.02</v>
      </c>
      <c r="AG12" s="745">
        <v>1</v>
      </c>
      <c r="AH12" s="745">
        <v>1.2</v>
      </c>
    </row>
    <row r="13" spans="1:34">
      <c r="A13" s="916">
        <v>1217</v>
      </c>
      <c r="B13" s="708"/>
      <c r="C13" s="736"/>
      <c r="D13" s="747">
        <v>5</v>
      </c>
      <c r="E13" s="748" t="s">
        <v>352</v>
      </c>
      <c r="F13" s="1019" t="s">
        <v>1834</v>
      </c>
      <c r="G13" s="1020" t="s">
        <v>465</v>
      </c>
      <c r="H13" s="1021" t="s">
        <v>352</v>
      </c>
      <c r="I13" s="1021" t="s">
        <v>352</v>
      </c>
      <c r="J13" s="1022">
        <v>0</v>
      </c>
      <c r="K13" s="1020" t="s">
        <v>339</v>
      </c>
      <c r="L13" s="917">
        <v>8.4242619825000004E-2</v>
      </c>
      <c r="M13" s="548">
        <v>1</v>
      </c>
      <c r="N13" s="549">
        <v>1.2164594125584303</v>
      </c>
      <c r="O13" s="535" t="s">
        <v>2791</v>
      </c>
      <c r="P13" s="908"/>
      <c r="Q13" s="918" t="s">
        <v>1768</v>
      </c>
      <c r="R13" s="916">
        <v>1</v>
      </c>
      <c r="S13" s="916">
        <v>3</v>
      </c>
      <c r="T13" s="916">
        <v>1</v>
      </c>
      <c r="U13" s="916">
        <v>3</v>
      </c>
      <c r="V13" s="916">
        <v>1</v>
      </c>
      <c r="W13" s="916">
        <v>5</v>
      </c>
      <c r="X13" s="741">
        <v>3</v>
      </c>
      <c r="Y13" s="742">
        <v>1.05</v>
      </c>
      <c r="Z13" s="743">
        <v>1.2089750740786649</v>
      </c>
      <c r="AA13" s="743">
        <v>1.2164594125584303</v>
      </c>
      <c r="AB13" s="744" t="s">
        <v>2792</v>
      </c>
      <c r="AC13" s="745">
        <v>1</v>
      </c>
      <c r="AD13" s="745">
        <v>1.05</v>
      </c>
      <c r="AE13" s="745">
        <v>1</v>
      </c>
      <c r="AF13" s="745">
        <v>1.02</v>
      </c>
      <c r="AG13" s="745">
        <v>1</v>
      </c>
      <c r="AH13" s="745">
        <v>1.2</v>
      </c>
    </row>
    <row r="14" spans="1:34">
      <c r="A14" s="916">
        <v>1777</v>
      </c>
      <c r="B14" s="708"/>
      <c r="C14" s="736"/>
      <c r="D14" s="747">
        <v>5</v>
      </c>
      <c r="E14" s="748" t="s">
        <v>352</v>
      </c>
      <c r="F14" s="1019" t="s">
        <v>1835</v>
      </c>
      <c r="G14" s="1020" t="s">
        <v>465</v>
      </c>
      <c r="H14" s="1021" t="s">
        <v>352</v>
      </c>
      <c r="I14" s="1021" t="s">
        <v>352</v>
      </c>
      <c r="J14" s="1022">
        <v>0</v>
      </c>
      <c r="K14" s="1020" t="s">
        <v>339</v>
      </c>
      <c r="L14" s="917">
        <v>6.2077607835750008</v>
      </c>
      <c r="M14" s="548">
        <v>1</v>
      </c>
      <c r="N14" s="549">
        <v>1.2164594125584303</v>
      </c>
      <c r="O14" s="535" t="s">
        <v>2791</v>
      </c>
      <c r="P14" s="908"/>
      <c r="Q14" s="918" t="s">
        <v>1768</v>
      </c>
      <c r="R14" s="916">
        <v>1</v>
      </c>
      <c r="S14" s="916">
        <v>3</v>
      </c>
      <c r="T14" s="916">
        <v>1</v>
      </c>
      <c r="U14" s="916">
        <v>3</v>
      </c>
      <c r="V14" s="916">
        <v>1</v>
      </c>
      <c r="W14" s="916">
        <v>5</v>
      </c>
      <c r="X14" s="741">
        <v>3</v>
      </c>
      <c r="Y14" s="742">
        <v>1.05</v>
      </c>
      <c r="Z14" s="743">
        <v>1.2089750740786649</v>
      </c>
      <c r="AA14" s="743">
        <v>1.2164594125584303</v>
      </c>
      <c r="AB14" s="744" t="s">
        <v>2792</v>
      </c>
      <c r="AC14" s="745">
        <v>1</v>
      </c>
      <c r="AD14" s="745">
        <v>1.05</v>
      </c>
      <c r="AE14" s="745">
        <v>1</v>
      </c>
      <c r="AF14" s="745">
        <v>1.02</v>
      </c>
      <c r="AG14" s="745">
        <v>1</v>
      </c>
      <c r="AH14" s="745">
        <v>1.2</v>
      </c>
    </row>
    <row r="15" spans="1:34">
      <c r="A15" s="1027" t="s">
        <v>1856</v>
      </c>
      <c r="B15" s="708"/>
      <c r="C15" s="736"/>
      <c r="D15" s="747">
        <v>5</v>
      </c>
      <c r="E15" s="748" t="s">
        <v>352</v>
      </c>
      <c r="F15" s="1026" t="s">
        <v>1858</v>
      </c>
      <c r="G15" s="1020" t="s">
        <v>465</v>
      </c>
      <c r="H15" s="1021" t="s">
        <v>352</v>
      </c>
      <c r="I15" s="1021" t="s">
        <v>352</v>
      </c>
      <c r="J15" s="1022">
        <v>0</v>
      </c>
      <c r="K15" s="1020" t="s">
        <v>341</v>
      </c>
      <c r="L15" s="917">
        <v>0.78733860216780005</v>
      </c>
      <c r="M15" s="548">
        <v>1</v>
      </c>
      <c r="N15" s="549">
        <v>2.0949941301068096</v>
      </c>
      <c r="O15" s="535" t="s">
        <v>2731</v>
      </c>
      <c r="P15" s="908"/>
      <c r="Q15" s="918" t="s">
        <v>1367</v>
      </c>
      <c r="R15" s="916">
        <v>4</v>
      </c>
      <c r="S15" s="916">
        <v>5</v>
      </c>
      <c r="T15" s="916" t="s">
        <v>194</v>
      </c>
      <c r="U15" s="916" t="s">
        <v>194</v>
      </c>
      <c r="V15" s="916" t="s">
        <v>194</v>
      </c>
      <c r="W15" s="916" t="s">
        <v>194</v>
      </c>
      <c r="X15" s="741">
        <v>5</v>
      </c>
      <c r="Y15" s="742">
        <v>2</v>
      </c>
      <c r="Z15" s="743">
        <v>1.2941338353151037</v>
      </c>
      <c r="AA15" s="743">
        <v>2.0949941301068096</v>
      </c>
      <c r="AB15" s="744" t="s">
        <v>1257</v>
      </c>
      <c r="AC15" s="745">
        <v>1.2</v>
      </c>
      <c r="AD15" s="745">
        <v>1.2</v>
      </c>
      <c r="AE15" s="745">
        <v>1</v>
      </c>
      <c r="AF15" s="745">
        <v>1</v>
      </c>
      <c r="AG15" s="745">
        <v>1</v>
      </c>
      <c r="AH15" s="745">
        <v>1</v>
      </c>
    </row>
    <row r="16" spans="1:34">
      <c r="A16" s="916">
        <v>1841</v>
      </c>
      <c r="B16" s="708"/>
      <c r="C16" s="736"/>
      <c r="D16" s="747">
        <v>5</v>
      </c>
      <c r="E16" s="748" t="s">
        <v>352</v>
      </c>
      <c r="F16" s="1019" t="s">
        <v>53</v>
      </c>
      <c r="G16" s="1020" t="s">
        <v>465</v>
      </c>
      <c r="H16" s="1021" t="s">
        <v>352</v>
      </c>
      <c r="I16" s="1021" t="s">
        <v>352</v>
      </c>
      <c r="J16" s="1022">
        <v>0</v>
      </c>
      <c r="K16" s="1020" t="s">
        <v>341</v>
      </c>
      <c r="L16" s="917">
        <v>4.7240316130068001</v>
      </c>
      <c r="M16" s="548">
        <v>1</v>
      </c>
      <c r="N16" s="549">
        <v>2.0949941301068096</v>
      </c>
      <c r="O16" s="535" t="s">
        <v>2731</v>
      </c>
      <c r="P16" s="908"/>
      <c r="Q16" s="918" t="s">
        <v>1367</v>
      </c>
      <c r="R16" s="916">
        <v>4</v>
      </c>
      <c r="S16" s="916">
        <v>5</v>
      </c>
      <c r="T16" s="916" t="s">
        <v>194</v>
      </c>
      <c r="U16" s="916" t="s">
        <v>194</v>
      </c>
      <c r="V16" s="916" t="s">
        <v>194</v>
      </c>
      <c r="W16" s="916" t="s">
        <v>194</v>
      </c>
      <c r="X16" s="741">
        <v>5</v>
      </c>
      <c r="Y16" s="742">
        <v>2</v>
      </c>
      <c r="Z16" s="743">
        <v>1.2941338353151037</v>
      </c>
      <c r="AA16" s="743">
        <v>2.0949941301068096</v>
      </c>
      <c r="AB16" s="744" t="s">
        <v>1257</v>
      </c>
      <c r="AC16" s="745">
        <v>1.2</v>
      </c>
      <c r="AD16" s="745">
        <v>1.2</v>
      </c>
      <c r="AE16" s="745">
        <v>1</v>
      </c>
      <c r="AF16" s="745">
        <v>1</v>
      </c>
      <c r="AG16" s="745">
        <v>1</v>
      </c>
      <c r="AH16" s="745">
        <v>1</v>
      </c>
    </row>
    <row r="17" spans="1:34">
      <c r="A17" s="916">
        <v>3820</v>
      </c>
      <c r="B17" s="708"/>
      <c r="C17" s="736"/>
      <c r="D17" s="747">
        <v>5</v>
      </c>
      <c r="E17" s="748" t="s">
        <v>352</v>
      </c>
      <c r="F17" s="1019" t="s">
        <v>1836</v>
      </c>
      <c r="G17" s="1020" t="s">
        <v>465</v>
      </c>
      <c r="H17" s="1021" t="s">
        <v>352</v>
      </c>
      <c r="I17" s="1021" t="s">
        <v>352</v>
      </c>
      <c r="J17" s="1022">
        <v>1</v>
      </c>
      <c r="K17" s="1020" t="s">
        <v>466</v>
      </c>
      <c r="L17" s="917">
        <v>1.0252E-11</v>
      </c>
      <c r="M17" s="548">
        <v>1</v>
      </c>
      <c r="N17" s="549">
        <v>3.0909055800049732</v>
      </c>
      <c r="O17" s="535" t="s">
        <v>2793</v>
      </c>
      <c r="P17" s="908"/>
      <c r="Q17" s="918" t="s">
        <v>1769</v>
      </c>
      <c r="R17" s="916">
        <v>4</v>
      </c>
      <c r="S17" s="916">
        <v>5</v>
      </c>
      <c r="T17" s="916" t="s">
        <v>194</v>
      </c>
      <c r="U17" s="916" t="s">
        <v>194</v>
      </c>
      <c r="V17" s="916" t="s">
        <v>194</v>
      </c>
      <c r="W17" s="916" t="s">
        <v>194</v>
      </c>
      <c r="X17" s="741">
        <v>9</v>
      </c>
      <c r="Y17" s="742">
        <v>3</v>
      </c>
      <c r="Z17" s="743">
        <v>1.2941338353151037</v>
      </c>
      <c r="AA17" s="743">
        <v>3.0909055800049732</v>
      </c>
      <c r="AB17" s="744" t="s">
        <v>2730</v>
      </c>
      <c r="AC17" s="745">
        <v>1.2</v>
      </c>
      <c r="AD17" s="745">
        <v>1.2</v>
      </c>
      <c r="AE17" s="745">
        <v>1</v>
      </c>
      <c r="AF17" s="745">
        <v>1</v>
      </c>
      <c r="AG17" s="745">
        <v>1</v>
      </c>
      <c r="AH17" s="745">
        <v>1</v>
      </c>
    </row>
    <row r="18" spans="1:34" ht="24" customHeight="1">
      <c r="A18" s="921">
        <v>1993</v>
      </c>
      <c r="B18" s="708" t="s">
        <v>346</v>
      </c>
      <c r="C18" s="736"/>
      <c r="D18" s="747" t="s">
        <v>352</v>
      </c>
      <c r="E18" s="748">
        <v>4</v>
      </c>
      <c r="F18" s="1019" t="s">
        <v>3</v>
      </c>
      <c r="G18" s="1020" t="s">
        <v>352</v>
      </c>
      <c r="H18" s="1021" t="s">
        <v>134</v>
      </c>
      <c r="I18" s="1021" t="s">
        <v>135</v>
      </c>
      <c r="J18" s="1022" t="s">
        <v>352</v>
      </c>
      <c r="K18" s="1020" t="s">
        <v>339</v>
      </c>
      <c r="L18" s="917">
        <v>3.8508580737995325E-2</v>
      </c>
      <c r="M18" s="548">
        <v>1</v>
      </c>
      <c r="N18" s="549">
        <v>3.0909055800049732</v>
      </c>
      <c r="O18" s="535" t="s">
        <v>2794</v>
      </c>
      <c r="P18" s="908"/>
      <c r="Q18" s="918" t="s">
        <v>1770</v>
      </c>
      <c r="R18" s="916">
        <v>4</v>
      </c>
      <c r="S18" s="916">
        <v>5</v>
      </c>
      <c r="T18" s="916" t="s">
        <v>194</v>
      </c>
      <c r="U18" s="916" t="s">
        <v>194</v>
      </c>
      <c r="V18" s="916" t="s">
        <v>194</v>
      </c>
      <c r="W18" s="916" t="s">
        <v>194</v>
      </c>
      <c r="X18" s="741">
        <v>34</v>
      </c>
      <c r="Y18" s="742">
        <v>3</v>
      </c>
      <c r="Z18" s="743">
        <v>1.2941338353151037</v>
      </c>
      <c r="AA18" s="743">
        <v>3.0909055800049732</v>
      </c>
      <c r="AB18" s="744" t="s">
        <v>2730</v>
      </c>
      <c r="AC18" s="745">
        <v>1.2</v>
      </c>
      <c r="AD18" s="745">
        <v>1.2</v>
      </c>
      <c r="AE18" s="745">
        <v>1</v>
      </c>
      <c r="AF18" s="745">
        <v>1</v>
      </c>
      <c r="AG18" s="745">
        <v>1</v>
      </c>
      <c r="AH18" s="745">
        <v>1</v>
      </c>
    </row>
    <row r="19" spans="1:34">
      <c r="A19" s="921">
        <v>2092</v>
      </c>
      <c r="B19" s="708" t="s">
        <v>469</v>
      </c>
      <c r="C19" s="736"/>
      <c r="D19" s="747" t="s">
        <v>352</v>
      </c>
      <c r="E19" s="748">
        <v>4</v>
      </c>
      <c r="F19" s="1023" t="s">
        <v>928</v>
      </c>
      <c r="G19" s="1020" t="s">
        <v>352</v>
      </c>
      <c r="H19" s="1021" t="s">
        <v>134</v>
      </c>
      <c r="I19" s="1021" t="s">
        <v>135</v>
      </c>
      <c r="J19" s="1022" t="s">
        <v>352</v>
      </c>
      <c r="K19" s="1020" t="s">
        <v>339</v>
      </c>
      <c r="L19" s="917">
        <v>6.8481934648545118E-7</v>
      </c>
      <c r="M19" s="548">
        <v>1</v>
      </c>
      <c r="N19" s="549">
        <v>3.0909055800049732</v>
      </c>
      <c r="O19" s="535" t="s">
        <v>2794</v>
      </c>
      <c r="P19" s="908"/>
      <c r="Q19" s="918" t="s">
        <v>1770</v>
      </c>
      <c r="R19" s="916">
        <v>4</v>
      </c>
      <c r="S19" s="916">
        <v>5</v>
      </c>
      <c r="T19" s="916" t="s">
        <v>194</v>
      </c>
      <c r="U19" s="916" t="s">
        <v>194</v>
      </c>
      <c r="V19" s="916" t="s">
        <v>194</v>
      </c>
      <c r="W19" s="916" t="s">
        <v>194</v>
      </c>
      <c r="X19" s="741">
        <v>34</v>
      </c>
      <c r="Y19" s="742">
        <v>3</v>
      </c>
      <c r="Z19" s="743">
        <v>1.2941338353151037</v>
      </c>
      <c r="AA19" s="743">
        <v>3.0909055800049732</v>
      </c>
      <c r="AB19" s="744" t="s">
        <v>2730</v>
      </c>
      <c r="AC19" s="745">
        <v>1.2</v>
      </c>
      <c r="AD19" s="745">
        <v>1.2</v>
      </c>
      <c r="AE19" s="745">
        <v>1</v>
      </c>
      <c r="AF19" s="745">
        <v>1</v>
      </c>
      <c r="AG19" s="745">
        <v>1</v>
      </c>
      <c r="AH19" s="745">
        <v>1</v>
      </c>
    </row>
    <row r="20" spans="1:34">
      <c r="A20" s="921">
        <v>2578</v>
      </c>
      <c r="B20" s="708"/>
      <c r="C20" s="736"/>
      <c r="D20" s="747" t="s">
        <v>352</v>
      </c>
      <c r="E20" s="748">
        <v>4</v>
      </c>
      <c r="F20" s="1019" t="s">
        <v>259</v>
      </c>
      <c r="G20" s="1020" t="s">
        <v>352</v>
      </c>
      <c r="H20" s="1021" t="s">
        <v>134</v>
      </c>
      <c r="I20" s="1021" t="s">
        <v>135</v>
      </c>
      <c r="J20" s="1022" t="s">
        <v>352</v>
      </c>
      <c r="K20" s="1020" t="s">
        <v>339</v>
      </c>
      <c r="L20" s="917">
        <v>2.8511724559095766E-4</v>
      </c>
      <c r="M20" s="548">
        <v>1</v>
      </c>
      <c r="N20" s="549">
        <v>1.6168893782141394</v>
      </c>
      <c r="O20" s="535" t="s">
        <v>2795</v>
      </c>
      <c r="P20" s="908"/>
      <c r="Q20" s="918" t="s">
        <v>1770</v>
      </c>
      <c r="R20" s="916">
        <v>4</v>
      </c>
      <c r="S20" s="916">
        <v>5</v>
      </c>
      <c r="T20" s="916" t="s">
        <v>194</v>
      </c>
      <c r="U20" s="916" t="s">
        <v>194</v>
      </c>
      <c r="V20" s="916" t="s">
        <v>194</v>
      </c>
      <c r="W20" s="916" t="s">
        <v>194</v>
      </c>
      <c r="X20" s="741">
        <v>33</v>
      </c>
      <c r="Y20" s="742">
        <v>1.5</v>
      </c>
      <c r="Z20" s="743">
        <v>1.2941338353151037</v>
      </c>
      <c r="AA20" s="743">
        <v>1.6168893782141394</v>
      </c>
      <c r="AB20" s="744" t="s">
        <v>2735</v>
      </c>
      <c r="AC20" s="745">
        <v>1.2</v>
      </c>
      <c r="AD20" s="745">
        <v>1.2</v>
      </c>
      <c r="AE20" s="745">
        <v>1</v>
      </c>
      <c r="AF20" s="745">
        <v>1</v>
      </c>
      <c r="AG20" s="745">
        <v>1</v>
      </c>
      <c r="AH20" s="745">
        <v>1</v>
      </c>
    </row>
    <row r="21" spans="1:34">
      <c r="A21" s="921">
        <v>2632</v>
      </c>
      <c r="B21" s="708"/>
      <c r="C21" s="736"/>
      <c r="D21" s="747" t="s">
        <v>352</v>
      </c>
      <c r="E21" s="748">
        <v>4</v>
      </c>
      <c r="F21" s="1019" t="s">
        <v>260</v>
      </c>
      <c r="G21" s="1020" t="s">
        <v>352</v>
      </c>
      <c r="H21" s="1021" t="s">
        <v>134</v>
      </c>
      <c r="I21" s="1021" t="s">
        <v>135</v>
      </c>
      <c r="J21" s="1022" t="s">
        <v>352</v>
      </c>
      <c r="K21" s="1020" t="s">
        <v>339</v>
      </c>
      <c r="L21" s="917">
        <v>4.3036565372220024E-6</v>
      </c>
      <c r="M21" s="548">
        <v>1</v>
      </c>
      <c r="N21" s="549">
        <v>1.6168893782141394</v>
      </c>
      <c r="O21" s="535" t="s">
        <v>2795</v>
      </c>
      <c r="P21" s="908"/>
      <c r="Q21" s="918" t="s">
        <v>1770</v>
      </c>
      <c r="R21" s="916">
        <v>4</v>
      </c>
      <c r="S21" s="916">
        <v>5</v>
      </c>
      <c r="T21" s="916" t="s">
        <v>194</v>
      </c>
      <c r="U21" s="916" t="s">
        <v>194</v>
      </c>
      <c r="V21" s="916" t="s">
        <v>194</v>
      </c>
      <c r="W21" s="916" t="s">
        <v>194</v>
      </c>
      <c r="X21" s="741">
        <v>33</v>
      </c>
      <c r="Y21" s="742">
        <v>1.5</v>
      </c>
      <c r="Z21" s="743">
        <v>1.2941338353151037</v>
      </c>
      <c r="AA21" s="743">
        <v>1.6168893782141394</v>
      </c>
      <c r="AB21" s="744" t="s">
        <v>2735</v>
      </c>
      <c r="AC21" s="745">
        <v>1.2</v>
      </c>
      <c r="AD21" s="745">
        <v>1.2</v>
      </c>
      <c r="AE21" s="745">
        <v>1</v>
      </c>
      <c r="AF21" s="745">
        <v>1</v>
      </c>
      <c r="AG21" s="745">
        <v>1</v>
      </c>
      <c r="AH21" s="745">
        <v>1</v>
      </c>
    </row>
    <row r="22" spans="1:34">
      <c r="A22" s="921">
        <v>2848</v>
      </c>
      <c r="B22" s="708"/>
      <c r="C22" s="736"/>
      <c r="D22" s="747" t="s">
        <v>352</v>
      </c>
      <c r="E22" s="748">
        <v>4</v>
      </c>
      <c r="F22" s="1019" t="s">
        <v>261</v>
      </c>
      <c r="G22" s="1020" t="s">
        <v>352</v>
      </c>
      <c r="H22" s="1021" t="s">
        <v>134</v>
      </c>
      <c r="I22" s="1021" t="s">
        <v>135</v>
      </c>
      <c r="J22" s="1022" t="s">
        <v>352</v>
      </c>
      <c r="K22" s="1020" t="s">
        <v>339</v>
      </c>
      <c r="L22" s="917">
        <v>2.6951111107285639E-2</v>
      </c>
      <c r="M22" s="548">
        <v>1</v>
      </c>
      <c r="N22" s="549">
        <v>5.103675409230048</v>
      </c>
      <c r="O22" s="535" t="s">
        <v>2796</v>
      </c>
      <c r="P22" s="908"/>
      <c r="Q22" s="918" t="s">
        <v>1770</v>
      </c>
      <c r="R22" s="916">
        <v>4</v>
      </c>
      <c r="S22" s="916">
        <v>5</v>
      </c>
      <c r="T22" s="916" t="s">
        <v>194</v>
      </c>
      <c r="U22" s="916" t="s">
        <v>194</v>
      </c>
      <c r="V22" s="916" t="s">
        <v>194</v>
      </c>
      <c r="W22" s="916" t="s">
        <v>194</v>
      </c>
      <c r="X22" s="741">
        <v>35</v>
      </c>
      <c r="Y22" s="742">
        <v>5</v>
      </c>
      <c r="Z22" s="743">
        <v>1.2941338353151037</v>
      </c>
      <c r="AA22" s="743">
        <v>5.103675409230048</v>
      </c>
      <c r="AB22" s="744" t="s">
        <v>2797</v>
      </c>
      <c r="AC22" s="745">
        <v>1.2</v>
      </c>
      <c r="AD22" s="745">
        <v>1.2</v>
      </c>
      <c r="AE22" s="745">
        <v>1</v>
      </c>
      <c r="AF22" s="745">
        <v>1</v>
      </c>
      <c r="AG22" s="745">
        <v>1</v>
      </c>
      <c r="AH22" s="745">
        <v>1</v>
      </c>
    </row>
    <row r="23" spans="1:34">
      <c r="A23" s="921">
        <v>3190</v>
      </c>
      <c r="B23" s="708"/>
      <c r="C23" s="736"/>
      <c r="D23" s="747" t="s">
        <v>352</v>
      </c>
      <c r="E23" s="748">
        <v>4</v>
      </c>
      <c r="F23" s="1023" t="s">
        <v>949</v>
      </c>
      <c r="G23" s="1020" t="s">
        <v>352</v>
      </c>
      <c r="H23" s="1021" t="s">
        <v>134</v>
      </c>
      <c r="I23" s="1021" t="s">
        <v>135</v>
      </c>
      <c r="J23" s="1022" t="s">
        <v>352</v>
      </c>
      <c r="K23" s="1020" t="s">
        <v>339</v>
      </c>
      <c r="L23" s="917">
        <v>1.8290540283193512E-6</v>
      </c>
      <c r="M23" s="548">
        <v>1</v>
      </c>
      <c r="N23" s="549">
        <v>5.103675409230048</v>
      </c>
      <c r="O23" s="535" t="s">
        <v>2796</v>
      </c>
      <c r="P23" s="908"/>
      <c r="Q23" s="918" t="s">
        <v>1770</v>
      </c>
      <c r="R23" s="916">
        <v>4</v>
      </c>
      <c r="S23" s="916">
        <v>5</v>
      </c>
      <c r="T23" s="916" t="s">
        <v>194</v>
      </c>
      <c r="U23" s="916" t="s">
        <v>194</v>
      </c>
      <c r="V23" s="916" t="s">
        <v>194</v>
      </c>
      <c r="W23" s="916" t="s">
        <v>194</v>
      </c>
      <c r="X23" s="741">
        <v>35</v>
      </c>
      <c r="Y23" s="742">
        <v>5</v>
      </c>
      <c r="Z23" s="743">
        <v>1.2941338353151037</v>
      </c>
      <c r="AA23" s="743">
        <v>5.103675409230048</v>
      </c>
      <c r="AB23" s="744" t="s">
        <v>2797</v>
      </c>
      <c r="AC23" s="745">
        <v>1.2</v>
      </c>
      <c r="AD23" s="745">
        <v>1.2</v>
      </c>
      <c r="AE23" s="745">
        <v>1</v>
      </c>
      <c r="AF23" s="745">
        <v>1</v>
      </c>
      <c r="AG23" s="745">
        <v>1</v>
      </c>
      <c r="AH23" s="745">
        <v>1</v>
      </c>
    </row>
    <row r="24" spans="1:34">
      <c r="A24" s="921">
        <v>2371</v>
      </c>
      <c r="B24" s="708"/>
      <c r="C24" s="736"/>
      <c r="D24" s="747" t="s">
        <v>352</v>
      </c>
      <c r="E24" s="748">
        <v>4</v>
      </c>
      <c r="F24" s="1023" t="s">
        <v>933</v>
      </c>
      <c r="G24" s="1020" t="s">
        <v>352</v>
      </c>
      <c r="H24" s="1021" t="s">
        <v>134</v>
      </c>
      <c r="I24" s="1021" t="s">
        <v>135</v>
      </c>
      <c r="J24" s="1022" t="s">
        <v>352</v>
      </c>
      <c r="K24" s="1020" t="s">
        <v>339</v>
      </c>
      <c r="L24" s="917">
        <v>5.917527738680254E-6</v>
      </c>
      <c r="M24" s="548">
        <v>1</v>
      </c>
      <c r="N24" s="549">
        <v>5.103675409230048</v>
      </c>
      <c r="O24" s="535" t="s">
        <v>2796</v>
      </c>
      <c r="P24" s="908"/>
      <c r="Q24" s="918" t="s">
        <v>1770</v>
      </c>
      <c r="R24" s="916">
        <v>4</v>
      </c>
      <c r="S24" s="916">
        <v>5</v>
      </c>
      <c r="T24" s="916" t="s">
        <v>194</v>
      </c>
      <c r="U24" s="916" t="s">
        <v>194</v>
      </c>
      <c r="V24" s="916" t="s">
        <v>194</v>
      </c>
      <c r="W24" s="916" t="s">
        <v>194</v>
      </c>
      <c r="X24" s="741">
        <v>35</v>
      </c>
      <c r="Y24" s="742">
        <v>5</v>
      </c>
      <c r="Z24" s="743">
        <v>1.2941338353151037</v>
      </c>
      <c r="AA24" s="743">
        <v>5.103675409230048</v>
      </c>
      <c r="AB24" s="744" t="s">
        <v>2797</v>
      </c>
      <c r="AC24" s="745">
        <v>1.2</v>
      </c>
      <c r="AD24" s="745">
        <v>1.2</v>
      </c>
      <c r="AE24" s="745">
        <v>1</v>
      </c>
      <c r="AF24" s="745">
        <v>1</v>
      </c>
      <c r="AG24" s="745">
        <v>1</v>
      </c>
      <c r="AH24" s="745">
        <v>1</v>
      </c>
    </row>
    <row r="25" spans="1:34">
      <c r="A25" s="921">
        <v>1876</v>
      </c>
      <c r="B25" s="708"/>
      <c r="C25" s="736"/>
      <c r="D25" s="747" t="s">
        <v>352</v>
      </c>
      <c r="E25" s="748">
        <v>4</v>
      </c>
      <c r="F25" s="1019" t="s">
        <v>615</v>
      </c>
      <c r="G25" s="1020" t="s">
        <v>352</v>
      </c>
      <c r="H25" s="1021" t="s">
        <v>134</v>
      </c>
      <c r="I25" s="1021" t="s">
        <v>135</v>
      </c>
      <c r="J25" s="1022" t="s">
        <v>352</v>
      </c>
      <c r="K25" s="1020" t="s">
        <v>339</v>
      </c>
      <c r="L25" s="917">
        <v>7.8541731804301543E-5</v>
      </c>
      <c r="M25" s="548">
        <v>1</v>
      </c>
      <c r="N25" s="549">
        <v>1.6168893782141394</v>
      </c>
      <c r="O25" s="535" t="s">
        <v>2795</v>
      </c>
      <c r="P25" s="908"/>
      <c r="Q25" s="918" t="s">
        <v>1770</v>
      </c>
      <c r="R25" s="916">
        <v>4</v>
      </c>
      <c r="S25" s="916">
        <v>5</v>
      </c>
      <c r="T25" s="916" t="s">
        <v>194</v>
      </c>
      <c r="U25" s="916" t="s">
        <v>194</v>
      </c>
      <c r="V25" s="916" t="s">
        <v>194</v>
      </c>
      <c r="W25" s="916" t="s">
        <v>194</v>
      </c>
      <c r="X25" s="741">
        <v>32</v>
      </c>
      <c r="Y25" s="742">
        <v>1.5</v>
      </c>
      <c r="Z25" s="743">
        <v>1.2941338353151037</v>
      </c>
      <c r="AA25" s="743">
        <v>1.6168893782141394</v>
      </c>
      <c r="AB25" s="744" t="s">
        <v>2735</v>
      </c>
      <c r="AC25" s="745">
        <v>1.2</v>
      </c>
      <c r="AD25" s="745">
        <v>1.2</v>
      </c>
      <c r="AE25" s="745">
        <v>1</v>
      </c>
      <c r="AF25" s="745">
        <v>1</v>
      </c>
      <c r="AG25" s="745">
        <v>1</v>
      </c>
      <c r="AH25" s="745">
        <v>1</v>
      </c>
    </row>
    <row r="26" spans="1:34">
      <c r="A26" s="921">
        <v>2083</v>
      </c>
      <c r="B26" s="708"/>
      <c r="C26" s="736"/>
      <c r="D26" s="747" t="s">
        <v>352</v>
      </c>
      <c r="E26" s="748">
        <v>4</v>
      </c>
      <c r="F26" s="1019" t="s">
        <v>136</v>
      </c>
      <c r="G26" s="1020" t="s">
        <v>352</v>
      </c>
      <c r="H26" s="1021" t="s">
        <v>134</v>
      </c>
      <c r="I26" s="1021" t="s">
        <v>135</v>
      </c>
      <c r="J26" s="1022" t="s">
        <v>352</v>
      </c>
      <c r="K26" s="1020" t="s">
        <v>339</v>
      </c>
      <c r="L26" s="917">
        <v>8.8260195200949554E-4</v>
      </c>
      <c r="M26" s="548">
        <v>1</v>
      </c>
      <c r="N26" s="549">
        <v>1.6168893782141394</v>
      </c>
      <c r="O26" s="535" t="s">
        <v>2795</v>
      </c>
      <c r="P26" s="908"/>
      <c r="Q26" s="918" t="s">
        <v>1770</v>
      </c>
      <c r="R26" s="916">
        <v>4</v>
      </c>
      <c r="S26" s="916">
        <v>5</v>
      </c>
      <c r="T26" s="916" t="s">
        <v>194</v>
      </c>
      <c r="U26" s="916" t="s">
        <v>194</v>
      </c>
      <c r="V26" s="916" t="s">
        <v>194</v>
      </c>
      <c r="W26" s="916" t="s">
        <v>194</v>
      </c>
      <c r="X26" s="741">
        <v>32</v>
      </c>
      <c r="Y26" s="742">
        <v>1.5</v>
      </c>
      <c r="Z26" s="743">
        <v>1.2941338353151037</v>
      </c>
      <c r="AA26" s="743">
        <v>1.6168893782141394</v>
      </c>
      <c r="AB26" s="744" t="s">
        <v>2735</v>
      </c>
      <c r="AC26" s="745">
        <v>1.2</v>
      </c>
      <c r="AD26" s="745">
        <v>1.2</v>
      </c>
      <c r="AE26" s="745">
        <v>1</v>
      </c>
      <c r="AF26" s="745">
        <v>1</v>
      </c>
      <c r="AG26" s="745">
        <v>1</v>
      </c>
      <c r="AH26" s="745">
        <v>1</v>
      </c>
    </row>
    <row r="27" spans="1:34">
      <c r="A27" s="921">
        <v>2128</v>
      </c>
      <c r="B27" s="708"/>
      <c r="C27" s="736"/>
      <c r="D27" s="747" t="s">
        <v>352</v>
      </c>
      <c r="E27" s="748">
        <v>4</v>
      </c>
      <c r="F27" s="1019" t="s">
        <v>616</v>
      </c>
      <c r="G27" s="1020" t="s">
        <v>352</v>
      </c>
      <c r="H27" s="1021" t="s">
        <v>134</v>
      </c>
      <c r="I27" s="1021" t="s">
        <v>135</v>
      </c>
      <c r="J27" s="1022" t="s">
        <v>352</v>
      </c>
      <c r="K27" s="1020" t="s">
        <v>339</v>
      </c>
      <c r="L27" s="917">
        <v>7.149449422460052E-4</v>
      </c>
      <c r="M27" s="548">
        <v>1</v>
      </c>
      <c r="N27" s="549">
        <v>1.6168893782141394</v>
      </c>
      <c r="O27" s="535" t="s">
        <v>2795</v>
      </c>
      <c r="P27" s="908"/>
      <c r="Q27" s="918" t="s">
        <v>1770</v>
      </c>
      <c r="R27" s="916">
        <v>4</v>
      </c>
      <c r="S27" s="916">
        <v>5</v>
      </c>
      <c r="T27" s="916" t="s">
        <v>194</v>
      </c>
      <c r="U27" s="916" t="s">
        <v>194</v>
      </c>
      <c r="V27" s="916" t="s">
        <v>194</v>
      </c>
      <c r="W27" s="916" t="s">
        <v>194</v>
      </c>
      <c r="X27" s="741">
        <v>32</v>
      </c>
      <c r="Y27" s="742">
        <v>1.5</v>
      </c>
      <c r="Z27" s="743">
        <v>1.2941338353151037</v>
      </c>
      <c r="AA27" s="743">
        <v>1.6168893782141394</v>
      </c>
      <c r="AB27" s="744" t="s">
        <v>2735</v>
      </c>
      <c r="AC27" s="745">
        <v>1.2</v>
      </c>
      <c r="AD27" s="745">
        <v>1.2</v>
      </c>
      <c r="AE27" s="745">
        <v>1</v>
      </c>
      <c r="AF27" s="745">
        <v>1</v>
      </c>
      <c r="AG27" s="745">
        <v>1</v>
      </c>
      <c r="AH27" s="745">
        <v>1</v>
      </c>
    </row>
    <row r="28" spans="1:34">
      <c r="A28" s="921">
        <v>3064</v>
      </c>
      <c r="B28" s="708"/>
      <c r="C28" s="736"/>
      <c r="D28" s="747" t="s">
        <v>352</v>
      </c>
      <c r="E28" s="748">
        <v>4</v>
      </c>
      <c r="F28" s="1019" t="s">
        <v>137</v>
      </c>
      <c r="G28" s="1020" t="s">
        <v>352</v>
      </c>
      <c r="H28" s="1021" t="s">
        <v>134</v>
      </c>
      <c r="I28" s="1021" t="s">
        <v>135</v>
      </c>
      <c r="J28" s="1022" t="s">
        <v>352</v>
      </c>
      <c r="K28" s="1020" t="s">
        <v>339</v>
      </c>
      <c r="L28" s="917">
        <v>7.149449422460052E-4</v>
      </c>
      <c r="M28" s="548">
        <v>1</v>
      </c>
      <c r="N28" s="549">
        <v>1.6168893782141394</v>
      </c>
      <c r="O28" s="535" t="s">
        <v>2795</v>
      </c>
      <c r="P28" s="908"/>
      <c r="Q28" s="918" t="s">
        <v>1770</v>
      </c>
      <c r="R28" s="916">
        <v>4</v>
      </c>
      <c r="S28" s="916">
        <v>5</v>
      </c>
      <c r="T28" s="916" t="s">
        <v>194</v>
      </c>
      <c r="U28" s="916" t="s">
        <v>194</v>
      </c>
      <c r="V28" s="916" t="s">
        <v>194</v>
      </c>
      <c r="W28" s="916" t="s">
        <v>194</v>
      </c>
      <c r="X28" s="741">
        <v>32</v>
      </c>
      <c r="Y28" s="742">
        <v>1.5</v>
      </c>
      <c r="Z28" s="743">
        <v>1.2941338353151037</v>
      </c>
      <c r="AA28" s="743">
        <v>1.6168893782141394</v>
      </c>
      <c r="AB28" s="744" t="s">
        <v>2735</v>
      </c>
      <c r="AC28" s="745">
        <v>1.2</v>
      </c>
      <c r="AD28" s="745">
        <v>1.2</v>
      </c>
      <c r="AE28" s="745">
        <v>1</v>
      </c>
      <c r="AF28" s="745">
        <v>1</v>
      </c>
      <c r="AG28" s="745">
        <v>1</v>
      </c>
      <c r="AH28" s="745">
        <v>1</v>
      </c>
    </row>
    <row r="29" spans="1:34">
      <c r="A29" s="921">
        <v>1795</v>
      </c>
      <c r="B29" s="708"/>
      <c r="C29" s="736"/>
      <c r="D29" s="747" t="s">
        <v>352</v>
      </c>
      <c r="E29" s="748">
        <v>4</v>
      </c>
      <c r="F29" s="1019" t="s">
        <v>256</v>
      </c>
      <c r="G29" s="1020" t="s">
        <v>352</v>
      </c>
      <c r="H29" s="1021" t="s">
        <v>134</v>
      </c>
      <c r="I29" s="1021" t="s">
        <v>135</v>
      </c>
      <c r="J29" s="1022" t="s">
        <v>352</v>
      </c>
      <c r="K29" s="1020" t="s">
        <v>339</v>
      </c>
      <c r="L29" s="917">
        <v>1.0759141343055007E-5</v>
      </c>
      <c r="M29" s="548">
        <v>1</v>
      </c>
      <c r="N29" s="549">
        <v>1.6168893782141394</v>
      </c>
      <c r="O29" s="535" t="s">
        <v>2795</v>
      </c>
      <c r="P29" s="908"/>
      <c r="Q29" s="918" t="s">
        <v>1770</v>
      </c>
      <c r="R29" s="916">
        <v>4</v>
      </c>
      <c r="S29" s="916">
        <v>5</v>
      </c>
      <c r="T29" s="916" t="s">
        <v>194</v>
      </c>
      <c r="U29" s="916" t="s">
        <v>194</v>
      </c>
      <c r="V29" s="916" t="s">
        <v>194</v>
      </c>
      <c r="W29" s="916" t="s">
        <v>194</v>
      </c>
      <c r="X29" s="741">
        <v>32</v>
      </c>
      <c r="Y29" s="742">
        <v>1.5</v>
      </c>
      <c r="Z29" s="743">
        <v>1.2941338353151037</v>
      </c>
      <c r="AA29" s="743">
        <v>1.6168893782141394</v>
      </c>
      <c r="AB29" s="744" t="s">
        <v>2735</v>
      </c>
      <c r="AC29" s="745">
        <v>1.2</v>
      </c>
      <c r="AD29" s="745">
        <v>1.2</v>
      </c>
      <c r="AE29" s="745">
        <v>1</v>
      </c>
      <c r="AF29" s="745">
        <v>1</v>
      </c>
      <c r="AG29" s="745">
        <v>1</v>
      </c>
      <c r="AH29" s="745">
        <v>1</v>
      </c>
    </row>
    <row r="30" spans="1:34">
      <c r="A30" s="921">
        <v>1894</v>
      </c>
      <c r="B30" s="708"/>
      <c r="C30" s="736"/>
      <c r="D30" s="747" t="s">
        <v>352</v>
      </c>
      <c r="E30" s="748">
        <v>4</v>
      </c>
      <c r="F30" s="1023" t="s">
        <v>921</v>
      </c>
      <c r="G30" s="1020" t="s">
        <v>352</v>
      </c>
      <c r="H30" s="1021" t="s">
        <v>134</v>
      </c>
      <c r="I30" s="1021" t="s">
        <v>135</v>
      </c>
      <c r="J30" s="1022" t="s">
        <v>352</v>
      </c>
      <c r="K30" s="1020" t="s">
        <v>339</v>
      </c>
      <c r="L30" s="917">
        <v>9.4681538922855194E-7</v>
      </c>
      <c r="M30" s="548">
        <v>1</v>
      </c>
      <c r="N30" s="549">
        <v>3.0909055800049732</v>
      </c>
      <c r="O30" s="535" t="s">
        <v>2794</v>
      </c>
      <c r="P30" s="908"/>
      <c r="Q30" s="918" t="s">
        <v>1770</v>
      </c>
      <c r="R30" s="916">
        <v>4</v>
      </c>
      <c r="S30" s="916">
        <v>5</v>
      </c>
      <c r="T30" s="916" t="s">
        <v>194</v>
      </c>
      <c r="U30" s="916" t="s">
        <v>194</v>
      </c>
      <c r="V30" s="916" t="s">
        <v>194</v>
      </c>
      <c r="W30" s="916" t="s">
        <v>194</v>
      </c>
      <c r="X30" s="741">
        <v>34</v>
      </c>
      <c r="Y30" s="742">
        <v>3</v>
      </c>
      <c r="Z30" s="743">
        <v>1.2941338353151037</v>
      </c>
      <c r="AA30" s="743">
        <v>3.0909055800049732</v>
      </c>
      <c r="AB30" s="744" t="s">
        <v>2730</v>
      </c>
      <c r="AC30" s="745">
        <v>1.2</v>
      </c>
      <c r="AD30" s="745">
        <v>1.2</v>
      </c>
      <c r="AE30" s="745">
        <v>1</v>
      </c>
      <c r="AF30" s="745">
        <v>1</v>
      </c>
      <c r="AG30" s="745">
        <v>1</v>
      </c>
      <c r="AH30" s="745">
        <v>1</v>
      </c>
    </row>
    <row r="31" spans="1:34">
      <c r="A31" s="921">
        <v>2029</v>
      </c>
      <c r="B31" s="708"/>
      <c r="C31" s="736"/>
      <c r="D31" s="747" t="s">
        <v>352</v>
      </c>
      <c r="E31" s="748">
        <v>4</v>
      </c>
      <c r="F31" s="1023" t="s">
        <v>927</v>
      </c>
      <c r="G31" s="1020" t="s">
        <v>352</v>
      </c>
      <c r="H31" s="1021" t="s">
        <v>134</v>
      </c>
      <c r="I31" s="1021" t="s">
        <v>135</v>
      </c>
      <c r="J31" s="1022" t="s">
        <v>352</v>
      </c>
      <c r="K31" s="1020" t="s">
        <v>339</v>
      </c>
      <c r="L31" s="917">
        <v>7.8684265155928776E-7</v>
      </c>
      <c r="M31" s="548">
        <v>1</v>
      </c>
      <c r="N31" s="549">
        <v>3.0909055800049732</v>
      </c>
      <c r="O31" s="535" t="s">
        <v>2794</v>
      </c>
      <c r="P31" s="908"/>
      <c r="Q31" s="918" t="s">
        <v>1770</v>
      </c>
      <c r="R31" s="916">
        <v>4</v>
      </c>
      <c r="S31" s="916">
        <v>5</v>
      </c>
      <c r="T31" s="916" t="s">
        <v>194</v>
      </c>
      <c r="U31" s="916" t="s">
        <v>194</v>
      </c>
      <c r="V31" s="916" t="s">
        <v>194</v>
      </c>
      <c r="W31" s="916" t="s">
        <v>194</v>
      </c>
      <c r="X31" s="741">
        <v>34</v>
      </c>
      <c r="Y31" s="742">
        <v>3</v>
      </c>
      <c r="Z31" s="743">
        <v>1.2941338353151037</v>
      </c>
      <c r="AA31" s="743">
        <v>3.0909055800049732</v>
      </c>
      <c r="AB31" s="744" t="s">
        <v>2730</v>
      </c>
      <c r="AC31" s="745">
        <v>1.2</v>
      </c>
      <c r="AD31" s="745">
        <v>1.2</v>
      </c>
      <c r="AE31" s="745">
        <v>1</v>
      </c>
      <c r="AF31" s="745">
        <v>1</v>
      </c>
      <c r="AG31" s="745">
        <v>1</v>
      </c>
      <c r="AH31" s="745">
        <v>1</v>
      </c>
    </row>
    <row r="32" spans="1:34">
      <c r="A32" s="921">
        <v>2191</v>
      </c>
      <c r="B32" s="708"/>
      <c r="C32" s="736"/>
      <c r="D32" s="747" t="s">
        <v>352</v>
      </c>
      <c r="E32" s="748">
        <v>4</v>
      </c>
      <c r="F32" s="1019" t="s">
        <v>4</v>
      </c>
      <c r="G32" s="1020" t="s">
        <v>352</v>
      </c>
      <c r="H32" s="1021" t="s">
        <v>134</v>
      </c>
      <c r="I32" s="1021" t="s">
        <v>135</v>
      </c>
      <c r="J32" s="1022" t="s">
        <v>352</v>
      </c>
      <c r="K32" s="1020" t="s">
        <v>339</v>
      </c>
      <c r="L32" s="917">
        <v>3.7121115731719021E-5</v>
      </c>
      <c r="M32" s="548">
        <v>1</v>
      </c>
      <c r="N32" s="549">
        <v>1.6168893782141394</v>
      </c>
      <c r="O32" s="535" t="s">
        <v>2795</v>
      </c>
      <c r="P32" s="908"/>
      <c r="Q32" s="918" t="s">
        <v>1770</v>
      </c>
      <c r="R32" s="916">
        <v>4</v>
      </c>
      <c r="S32" s="916">
        <v>5</v>
      </c>
      <c r="T32" s="916" t="s">
        <v>194</v>
      </c>
      <c r="U32" s="916" t="s">
        <v>194</v>
      </c>
      <c r="V32" s="916" t="s">
        <v>194</v>
      </c>
      <c r="W32" s="916" t="s">
        <v>194</v>
      </c>
      <c r="X32" s="741">
        <v>33</v>
      </c>
      <c r="Y32" s="742">
        <v>1.5</v>
      </c>
      <c r="Z32" s="743">
        <v>1.2941338353151037</v>
      </c>
      <c r="AA32" s="743">
        <v>1.6168893782141394</v>
      </c>
      <c r="AB32" s="744" t="s">
        <v>2735</v>
      </c>
      <c r="AC32" s="745">
        <v>1.2</v>
      </c>
      <c r="AD32" s="745">
        <v>1.2</v>
      </c>
      <c r="AE32" s="745">
        <v>1</v>
      </c>
      <c r="AF32" s="745">
        <v>1</v>
      </c>
      <c r="AG32" s="745">
        <v>1</v>
      </c>
      <c r="AH32" s="745">
        <v>1</v>
      </c>
    </row>
    <row r="33" spans="1:35">
      <c r="A33" s="921">
        <v>2407</v>
      </c>
      <c r="B33" s="708"/>
      <c r="C33" s="736"/>
      <c r="D33" s="747" t="s">
        <v>352</v>
      </c>
      <c r="E33" s="748">
        <v>4</v>
      </c>
      <c r="F33" s="1019" t="s">
        <v>934</v>
      </c>
      <c r="G33" s="1020" t="s">
        <v>352</v>
      </c>
      <c r="H33" s="1021" t="s">
        <v>134</v>
      </c>
      <c r="I33" s="1021" t="s">
        <v>135</v>
      </c>
      <c r="J33" s="1022" t="s">
        <v>352</v>
      </c>
      <c r="K33" s="1020" t="s">
        <v>339</v>
      </c>
      <c r="L33" s="917">
        <v>2.0368621831144683E-7</v>
      </c>
      <c r="M33" s="548">
        <v>1</v>
      </c>
      <c r="N33" s="549">
        <v>5.103675409230048</v>
      </c>
      <c r="O33" s="535" t="s">
        <v>2796</v>
      </c>
      <c r="P33" s="908"/>
      <c r="Q33" s="918" t="s">
        <v>1770</v>
      </c>
      <c r="R33" s="916">
        <v>4</v>
      </c>
      <c r="S33" s="916">
        <v>5</v>
      </c>
      <c r="T33" s="916" t="s">
        <v>194</v>
      </c>
      <c r="U33" s="916" t="s">
        <v>194</v>
      </c>
      <c r="V33" s="916" t="s">
        <v>194</v>
      </c>
      <c r="W33" s="916" t="s">
        <v>194</v>
      </c>
      <c r="X33" s="741">
        <v>35</v>
      </c>
      <c r="Y33" s="742">
        <v>5</v>
      </c>
      <c r="Z33" s="743">
        <v>1.2941338353151037</v>
      </c>
      <c r="AA33" s="743">
        <v>5.103675409230048</v>
      </c>
      <c r="AB33" s="744" t="s">
        <v>2797</v>
      </c>
      <c r="AC33" s="745">
        <v>1.2</v>
      </c>
      <c r="AD33" s="745">
        <v>1.2</v>
      </c>
      <c r="AE33" s="745">
        <v>1</v>
      </c>
      <c r="AF33" s="745">
        <v>1</v>
      </c>
      <c r="AG33" s="745">
        <v>1</v>
      </c>
      <c r="AH33" s="745">
        <v>1</v>
      </c>
    </row>
    <row r="34" spans="1:35">
      <c r="A34" s="921">
        <v>2461</v>
      </c>
      <c r="B34" s="708"/>
      <c r="C34" s="736"/>
      <c r="D34" s="747" t="s">
        <v>352</v>
      </c>
      <c r="E34" s="748">
        <v>4</v>
      </c>
      <c r="F34" s="1019" t="s">
        <v>935</v>
      </c>
      <c r="G34" s="1020" t="s">
        <v>352</v>
      </c>
      <c r="H34" s="1021" t="s">
        <v>134</v>
      </c>
      <c r="I34" s="1021" t="s">
        <v>135</v>
      </c>
      <c r="J34" s="1022" t="s">
        <v>352</v>
      </c>
      <c r="K34" s="1020" t="s">
        <v>339</v>
      </c>
      <c r="L34" s="917">
        <v>1.8601481124333045E-9</v>
      </c>
      <c r="M34" s="548">
        <v>1</v>
      </c>
      <c r="N34" s="549">
        <v>5.103675409230048</v>
      </c>
      <c r="O34" s="535" t="s">
        <v>2796</v>
      </c>
      <c r="P34" s="908"/>
      <c r="Q34" s="918" t="s">
        <v>1770</v>
      </c>
      <c r="R34" s="916">
        <v>4</v>
      </c>
      <c r="S34" s="916">
        <v>5</v>
      </c>
      <c r="T34" s="916" t="s">
        <v>194</v>
      </c>
      <c r="U34" s="916" t="s">
        <v>194</v>
      </c>
      <c r="V34" s="916" t="s">
        <v>194</v>
      </c>
      <c r="W34" s="916" t="s">
        <v>194</v>
      </c>
      <c r="X34" s="741">
        <v>35</v>
      </c>
      <c r="Y34" s="742">
        <v>5</v>
      </c>
      <c r="Z34" s="743">
        <v>1.2941338353151037</v>
      </c>
      <c r="AA34" s="743">
        <v>5.103675409230048</v>
      </c>
      <c r="AB34" s="744" t="s">
        <v>2797</v>
      </c>
      <c r="AC34" s="745">
        <v>1.2</v>
      </c>
      <c r="AD34" s="745">
        <v>1.2</v>
      </c>
      <c r="AE34" s="745">
        <v>1</v>
      </c>
      <c r="AF34" s="745">
        <v>1</v>
      </c>
      <c r="AG34" s="745">
        <v>1</v>
      </c>
      <c r="AH34" s="745">
        <v>1</v>
      </c>
    </row>
    <row r="35" spans="1:35">
      <c r="A35" s="921">
        <v>2542</v>
      </c>
      <c r="B35" s="708"/>
      <c r="C35" s="736"/>
      <c r="D35" s="747" t="s">
        <v>352</v>
      </c>
      <c r="E35" s="748">
        <v>4</v>
      </c>
      <c r="F35" s="1023" t="s">
        <v>938</v>
      </c>
      <c r="G35" s="1020" t="s">
        <v>352</v>
      </c>
      <c r="H35" s="1021" t="s">
        <v>134</v>
      </c>
      <c r="I35" s="1021" t="s">
        <v>135</v>
      </c>
      <c r="J35" s="1022" t="s">
        <v>352</v>
      </c>
      <c r="K35" s="1020" t="s">
        <v>339</v>
      </c>
      <c r="L35" s="917">
        <v>7.9800354023388756E-7</v>
      </c>
      <c r="M35" s="548">
        <v>1</v>
      </c>
      <c r="N35" s="549">
        <v>5.103675409230048</v>
      </c>
      <c r="O35" s="535" t="s">
        <v>2796</v>
      </c>
      <c r="P35" s="908"/>
      <c r="Q35" s="918" t="s">
        <v>1770</v>
      </c>
      <c r="R35" s="916">
        <v>4</v>
      </c>
      <c r="S35" s="916">
        <v>5</v>
      </c>
      <c r="T35" s="916" t="s">
        <v>194</v>
      </c>
      <c r="U35" s="916" t="s">
        <v>194</v>
      </c>
      <c r="V35" s="916" t="s">
        <v>194</v>
      </c>
      <c r="W35" s="916" t="s">
        <v>194</v>
      </c>
      <c r="X35" s="741">
        <v>35</v>
      </c>
      <c r="Y35" s="742">
        <v>5</v>
      </c>
      <c r="Z35" s="743">
        <v>1.2941338353151037</v>
      </c>
      <c r="AA35" s="743">
        <v>5.103675409230048</v>
      </c>
      <c r="AB35" s="744" t="s">
        <v>2797</v>
      </c>
      <c r="AC35" s="745">
        <v>1.2</v>
      </c>
      <c r="AD35" s="745">
        <v>1.2</v>
      </c>
      <c r="AE35" s="745">
        <v>1</v>
      </c>
      <c r="AF35" s="745">
        <v>1</v>
      </c>
      <c r="AG35" s="745">
        <v>1</v>
      </c>
      <c r="AH35" s="745">
        <v>1</v>
      </c>
    </row>
    <row r="36" spans="1:35">
      <c r="A36" s="921">
        <v>2641</v>
      </c>
      <c r="B36" s="708"/>
      <c r="C36" s="736"/>
      <c r="D36" s="747" t="s">
        <v>352</v>
      </c>
      <c r="E36" s="748">
        <v>4</v>
      </c>
      <c r="F36" s="1019" t="s">
        <v>686</v>
      </c>
      <c r="G36" s="1020" t="s">
        <v>352</v>
      </c>
      <c r="H36" s="1021" t="s">
        <v>134</v>
      </c>
      <c r="I36" s="1021" t="s">
        <v>135</v>
      </c>
      <c r="J36" s="1022" t="s">
        <v>352</v>
      </c>
      <c r="K36" s="1020" t="s">
        <v>339</v>
      </c>
      <c r="L36" s="917">
        <v>4.650370281083261E-7</v>
      </c>
      <c r="M36" s="548">
        <v>1</v>
      </c>
      <c r="N36" s="549">
        <v>1.6168893782141394</v>
      </c>
      <c r="O36" s="535" t="s">
        <v>2795</v>
      </c>
      <c r="P36" s="908"/>
      <c r="Q36" s="918" t="s">
        <v>1770</v>
      </c>
      <c r="R36" s="916">
        <v>4</v>
      </c>
      <c r="S36" s="916">
        <v>5</v>
      </c>
      <c r="T36" s="916" t="s">
        <v>194</v>
      </c>
      <c r="U36" s="916" t="s">
        <v>194</v>
      </c>
      <c r="V36" s="916" t="s">
        <v>194</v>
      </c>
      <c r="W36" s="916" t="s">
        <v>194</v>
      </c>
      <c r="X36" s="741">
        <v>33</v>
      </c>
      <c r="Y36" s="742">
        <v>1.5</v>
      </c>
      <c r="Z36" s="743">
        <v>1.2941338353151037</v>
      </c>
      <c r="AA36" s="743">
        <v>1.6168893782141394</v>
      </c>
      <c r="AB36" s="744" t="s">
        <v>2735</v>
      </c>
      <c r="AC36" s="745">
        <v>1.2</v>
      </c>
      <c r="AD36" s="745">
        <v>1.2</v>
      </c>
      <c r="AE36" s="745">
        <v>1</v>
      </c>
      <c r="AF36" s="745">
        <v>1</v>
      </c>
      <c r="AG36" s="745">
        <v>1</v>
      </c>
      <c r="AH36" s="745">
        <v>1</v>
      </c>
    </row>
    <row r="37" spans="1:35">
      <c r="A37" s="921">
        <v>2920</v>
      </c>
      <c r="B37" s="708"/>
      <c r="C37" s="736"/>
      <c r="D37" s="747" t="s">
        <v>352</v>
      </c>
      <c r="E37" s="748">
        <v>4</v>
      </c>
      <c r="F37" s="1019" t="s">
        <v>946</v>
      </c>
      <c r="G37" s="1020" t="s">
        <v>352</v>
      </c>
      <c r="H37" s="1021" t="s">
        <v>134</v>
      </c>
      <c r="I37" s="1021" t="s">
        <v>135</v>
      </c>
      <c r="J37" s="1022" t="s">
        <v>352</v>
      </c>
      <c r="K37" s="1020" t="s">
        <v>339</v>
      </c>
      <c r="L37" s="917">
        <v>1.8601481124333043E-4</v>
      </c>
      <c r="M37" s="548">
        <v>1</v>
      </c>
      <c r="N37" s="549">
        <v>1.6168893782141394</v>
      </c>
      <c r="O37" s="535" t="s">
        <v>2795</v>
      </c>
      <c r="P37" s="908"/>
      <c r="Q37" s="918" t="s">
        <v>1770</v>
      </c>
      <c r="R37" s="916">
        <v>4</v>
      </c>
      <c r="S37" s="916">
        <v>5</v>
      </c>
      <c r="T37" s="916" t="s">
        <v>194</v>
      </c>
      <c r="U37" s="916" t="s">
        <v>194</v>
      </c>
      <c r="V37" s="916" t="s">
        <v>194</v>
      </c>
      <c r="W37" s="916" t="s">
        <v>194</v>
      </c>
      <c r="X37" s="741">
        <v>33</v>
      </c>
      <c r="Y37" s="742">
        <v>1.5</v>
      </c>
      <c r="Z37" s="743">
        <v>1.2941338353151037</v>
      </c>
      <c r="AA37" s="743">
        <v>1.6168893782141394</v>
      </c>
      <c r="AB37" s="744" t="s">
        <v>2735</v>
      </c>
      <c r="AC37" s="745">
        <v>1.2</v>
      </c>
      <c r="AD37" s="745">
        <v>1.2</v>
      </c>
      <c r="AE37" s="745">
        <v>1</v>
      </c>
      <c r="AF37" s="745">
        <v>1</v>
      </c>
      <c r="AG37" s="745">
        <v>1</v>
      </c>
      <c r="AH37" s="745">
        <v>1</v>
      </c>
    </row>
    <row r="38" spans="1:35" ht="24">
      <c r="A38" s="921">
        <v>490</v>
      </c>
      <c r="B38" s="708" t="s">
        <v>196</v>
      </c>
      <c r="C38" s="736"/>
      <c r="D38" s="747" t="s">
        <v>352</v>
      </c>
      <c r="E38" s="748">
        <v>4</v>
      </c>
      <c r="F38" s="1019" t="s">
        <v>245</v>
      </c>
      <c r="G38" s="1020" t="s">
        <v>352</v>
      </c>
      <c r="H38" s="1021" t="s">
        <v>246</v>
      </c>
      <c r="I38" s="1021" t="s">
        <v>618</v>
      </c>
      <c r="J38" s="1022" t="s">
        <v>352</v>
      </c>
      <c r="K38" s="1020" t="s">
        <v>604</v>
      </c>
      <c r="L38" s="917">
        <v>90</v>
      </c>
      <c r="M38" s="548">
        <v>1</v>
      </c>
      <c r="N38" s="549">
        <v>1.3000688016831126</v>
      </c>
      <c r="O38" s="535" t="s">
        <v>2798</v>
      </c>
      <c r="P38" s="908"/>
      <c r="Q38" s="918" t="s">
        <v>1770</v>
      </c>
      <c r="R38" s="916">
        <v>4</v>
      </c>
      <c r="S38" s="916">
        <v>5</v>
      </c>
      <c r="T38" s="916" t="s">
        <v>194</v>
      </c>
      <c r="U38" s="916" t="s">
        <v>194</v>
      </c>
      <c r="V38" s="916" t="s">
        <v>194</v>
      </c>
      <c r="W38" s="916" t="s">
        <v>194</v>
      </c>
      <c r="X38" s="741">
        <v>13</v>
      </c>
      <c r="Y38" s="742">
        <v>1.05</v>
      </c>
      <c r="Z38" s="743">
        <v>1.2941338353151037</v>
      </c>
      <c r="AA38" s="743">
        <v>1.3000688016831126</v>
      </c>
      <c r="AB38" s="744" t="s">
        <v>2726</v>
      </c>
      <c r="AC38" s="745">
        <v>1.2</v>
      </c>
      <c r="AD38" s="745">
        <v>1.2</v>
      </c>
      <c r="AE38" s="745">
        <v>1</v>
      </c>
      <c r="AF38" s="745">
        <v>1</v>
      </c>
      <c r="AG38" s="745">
        <v>1</v>
      </c>
      <c r="AH38" s="745">
        <v>1</v>
      </c>
    </row>
    <row r="39" spans="1:35" s="986" customFormat="1">
      <c r="A39" s="976"/>
      <c r="B39" s="977"/>
      <c r="C39" s="978"/>
      <c r="D39" s="979"/>
      <c r="E39" s="980"/>
      <c r="F39" s="959"/>
      <c r="G39" s="960"/>
      <c r="H39" s="961"/>
      <c r="I39" s="961"/>
      <c r="J39" s="962"/>
      <c r="K39" s="960"/>
      <c r="L39" s="981"/>
      <c r="M39" s="982"/>
      <c r="N39" s="983"/>
      <c r="O39" s="984"/>
      <c r="P39" s="981"/>
      <c r="Q39" s="985"/>
      <c r="R39" s="985"/>
      <c r="S39" s="985"/>
      <c r="T39" s="985"/>
      <c r="U39" s="985"/>
      <c r="V39" s="985"/>
      <c r="W39" s="985"/>
      <c r="X39" s="985"/>
      <c r="Y39" s="985"/>
      <c r="Z39" s="985"/>
      <c r="AA39" s="985"/>
      <c r="AB39" s="985"/>
      <c r="AC39" s="985"/>
      <c r="AD39" s="985"/>
      <c r="AE39" s="985"/>
      <c r="AF39" s="985"/>
      <c r="AG39" s="985"/>
      <c r="AH39" s="985"/>
    </row>
    <row r="40" spans="1:35">
      <c r="L40" s="758"/>
      <c r="U40" s="716"/>
      <c r="V40" s="716"/>
      <c r="W40" s="716"/>
      <c r="X40" s="716"/>
      <c r="Y40" s="759"/>
    </row>
    <row r="42" spans="1:35">
      <c r="L42" s="758"/>
    </row>
    <row r="44" spans="1:35" s="335" customFormat="1">
      <c r="A44" s="716"/>
      <c r="B44" s="756"/>
      <c r="C44" s="757"/>
      <c r="D44" s="716"/>
      <c r="E44" s="716"/>
      <c r="F44" s="716"/>
      <c r="G44" s="716"/>
      <c r="H44" s="716"/>
      <c r="I44" s="716"/>
      <c r="J44" s="716"/>
      <c r="K44" s="716"/>
      <c r="L44" s="987"/>
      <c r="P44" s="715"/>
      <c r="Q44" s="715"/>
      <c r="R44" s="715"/>
      <c r="S44" s="715"/>
      <c r="T44" s="715"/>
      <c r="U44" s="715"/>
      <c r="V44" s="715"/>
      <c r="W44" s="715"/>
      <c r="X44" s="715"/>
      <c r="Y44" s="716"/>
      <c r="Z44" s="716"/>
      <c r="AA44" s="716"/>
      <c r="AB44" s="716"/>
      <c r="AC44" s="716"/>
      <c r="AD44" s="716"/>
      <c r="AE44" s="716"/>
      <c r="AF44" s="716"/>
      <c r="AG44" s="716"/>
      <c r="AH44" s="716"/>
      <c r="AI44" s="716"/>
    </row>
  </sheetData>
  <mergeCells count="1">
    <mergeCell ref="R1:W1"/>
  </mergeCells>
  <conditionalFormatting sqref="R7:W7">
    <cfRule type="cellIs" dxfId="1732" priority="2" stopIfTrue="1" operator="notBetween">
      <formula>1</formula>
      <formula>5</formula>
    </cfRule>
  </conditionalFormatting>
  <conditionalFormatting sqref="AC7:AH38">
    <cfRule type="cellIs" dxfId="1731" priority="3" stopIfTrue="1" operator="equal">
      <formula>0</formula>
    </cfRule>
  </conditionalFormatting>
  <conditionalFormatting sqref="L1">
    <cfRule type="cellIs" dxfId="1730" priority="4" stopIfTrue="1" operator="equal">
      <formula>$F8</formula>
    </cfRule>
  </conditionalFormatting>
  <conditionalFormatting sqref="B8:B39">
    <cfRule type="cellIs" dxfId="1729" priority="5" stopIfTrue="1" operator="notEqual">
      <formula>""</formula>
    </cfRule>
  </conditionalFormatting>
  <conditionalFormatting sqref="R8:W38">
    <cfRule type="cellIs" dxfId="1728" priority="1" stopIfTrue="1" operator="notBetween">
      <formula>1</formula>
      <formula>5</formula>
    </cfRule>
  </conditionalFormatting>
  <dataValidations xWindow="541" yWindow="693" count="28">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7:K39" xr:uid="{00000000-0002-0000-0900-000000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_x000a_" sqref="E7:E39" xr:uid="{00000000-0002-0000-0900-000001000000}"/>
    <dataValidation allowBlank="1" showInputMessage="1" showErrorMessage="1" promptTitle="Uncertainty Type" prompt="Defines the kind of uncertainty distribution applied on one particular exchange. _x000a__x000a_0 = undefined_x000a_1 = LOGNORMAL (default)_x000a_2 = normal_x000a_3 = triang_x000a_4 = uniform_x000a_" sqref="M2:M39" xr:uid="{00000000-0002-0000-0900-000002000000}"/>
    <dataValidation allowBlank="1" showInputMessage="1" showErrorMessage="1" promptTitle="StandardDeviation" prompt="Do only change when you calculated the Standard Deviation (SD) of the data (square SD for lognormal Distribution, 2*SD for normal Distribution - see column M). _x000a__x000a_Otherwise leave the formula to have it calculated from the Pedigree-Matrix (column Q  to V)." sqref="N2:N39" xr:uid="{00000000-0002-0000-0900-000003000000}"/>
    <dataValidation allowBlank="1" showInputMessage="1" showErrorMessage="1" promptTitle="GeneralComment" prompt="Do not change, if you use Pedigree Matrix. The comment is generated from the remarks field (enter remarks there) and the Pedigree numbers._x000a__x000a_If you calculated the SD from the data (i.e. without Pedigree Matrix), set a direct reference to the remarks. _x000a__x000a_" sqref="O1:O39" xr:uid="{00000000-0002-0000-0900-000004000000}"/>
    <dataValidation allowBlank="1" showInputMessage="1" showErrorMessage="1" prompt="Mean amount of elementary flow or intermediate product flow. Enter your values (or the respective equation) here." sqref="L38:L39 L8:L17" xr:uid="{00000000-0002-0000-0900-000005000000}"/>
    <dataValidation allowBlank="1" showInputMessage="1" showErrorMessage="1" promptTitle="Do not change" prompt="This field is automatically calculated from your inputs." sqref="Y8:AH38" xr:uid="{00000000-0002-0000-0900-000006000000}"/>
    <dataValidation allowBlank="1" showInputMessage="1" showErrorMessage="1" promptTitle="Do not change" prompt="This field is automatically updated from the names-list" sqref="X8:X38" xr:uid="{00000000-0002-0000-0900-000007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 sqref="D7" xr:uid="{00000000-0002-0000-0900-000008000000}"/>
    <dataValidation allowBlank="1" showInputMessage="1" showErrorMessage="1" promptTitle="Remarks" prompt="A general comment (data source, calculation procedure, ...) can be made about each individual exchange. The remarks are added to the GeneralComment-field." sqref="Q3 Q8:Q39 R39:AH39" xr:uid="{00000000-0002-0000-0900-000009000000}"/>
    <dataValidation allowBlank="1" showInputMessage="1" showErrorMessage="1" prompt="Do not change." sqref="X3:AH4 Z7:AH7" xr:uid="{00000000-0002-0000-0900-00000A000000}"/>
    <dataValidation allowBlank="1" showInputMessage="1" showErrorMessage="1" prompt="This cell is automatically updated from the names List according to the index number in L1. It needs to be identical to the output product." sqref="L3:L6" xr:uid="{00000000-0002-0000-0900-00000B000000}"/>
    <dataValidation allowBlank="1" showInputMessage="1" showErrorMessage="1" promptTitle="Unit" prompt="Unit of the exchange (elementary flow or intermediate product flow)." sqref="F6 K2:K3" xr:uid="{00000000-0002-0000-0900-00000C000000}"/>
    <dataValidation allowBlank="1" showInputMessage="1" showErrorMessage="1" promptTitle="Infrastructure" prompt="Describes whether the intermediate product flow from or to the unit process is an infrastructure process or not._x000a__x000a_Not applicable to elementary flows." sqref="F5 J2:J3" xr:uid="{00000000-0002-0000-0900-00000D000000}"/>
    <dataValidation allowBlank="1" showInputMessage="1" showErrorMessage="1" promptTitle="Name" prompt="Name of the exchange (elementary flow or intermediate product flow) in English language. " sqref="F2:F3" xr:uid="{00000000-0002-0000-0900-00000E000000}"/>
    <dataValidation allowBlank="1" showInputMessage="1" showErrorMessage="1" promptTitle="Location" prompt="List of 2 letter ISO country codes extended by codes for regions, continents, market areas, and organisations and companies._x000a__x000a_See names list (sheet &quot;country&quot;) for the complete list." sqref="G2:G3 F4" xr:uid="{00000000-0002-0000-0900-00000F000000}"/>
    <dataValidation allowBlank="1" showInputMessage="1" showErrorMessage="1" promptTitle="Input Group" prompt="Indicates the kind of input flow. Within the ecoinvent quality network, only 4 and 5 are actively used (any material, fuel, electricity, heat or service is classified as an input from technosphere)._x000a__x000a_4=FromNature_x000a_5=FromTechnosphere_x000a_- = an Output-Flow" sqref="D2:D3 D8:D39" xr:uid="{00000000-0002-0000-0900-000010000000}"/>
    <dataValidation allowBlank="1" showInputMessage="1" showErrorMessage="1" promptTitle="Output Group" prompt="Indicates the kind of output flow. The options 0, 2, and 4 are actively used in the ecoinvent quality network. The codes are: 0=ReferenceProduct_x000a_2=Allocated by product_x000a_4=ToNature_x000a_- = The flow is an Input-Flow_x000a_" sqref="E2:E3" xr:uid="{00000000-0002-0000-0900-000011000000}"/>
    <dataValidation allowBlank="1" showInputMessage="1" showErrorMessage="1" promptTitle="Index-Number" prompt="Indicates the reference number in the ecoinvent names list. Insert the index number from the names-list in this field and the rest is completed accordingly._x000a__x000a_If Input-/Outputgroup =4 then see sheet &quot;NamesElementary&quot;_x000a_If I/O-Group=5 then see sheet &quot;Names&quot;" sqref="A2:A3 A8:A10 A12:A39" xr:uid="{00000000-0002-0000-0900-000012000000}"/>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S3 S8:S38" xr:uid="{00000000-0002-0000-0900-000013000000}"/>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T3 T15:W38 T8:T14" xr:uid="{00000000-0002-0000-0900-000014000000}"/>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U3 U8:U14" xr:uid="{00000000-0002-0000-0900-000015000000}"/>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V3 V8:V14" xr:uid="{00000000-0002-0000-0900-000016000000}"/>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W3 W8:W14" xr:uid="{00000000-0002-0000-0900-000017000000}"/>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R3 R8:R38" xr:uid="{00000000-0002-0000-0900-000018000000}"/>
    <dataValidation allowBlank="1" showInputMessage="1" showErrorMessage="1" promptTitle="Category" prompt="Describes the category one particular exchange belongs to (in English language). Category and subCategory are required for elementary flows because they have a discriminative function." sqref="H2:H3" xr:uid="{00000000-0002-0000-0900-000019000000}"/>
    <dataValidation allowBlank="1" showInputMessage="1" showErrorMessage="1" promptTitle="Subcategory" prompt="Describes the subCategory one particular exchange belongs to (in English language). Category and subCategory are required for elementary flows because they have a discriminative function." sqref="I2:I3" xr:uid="{00000000-0002-0000-0900-00001A000000}"/>
    <dataValidation allowBlank="1" showInputMessage="1" showErrorMessage="1" prompt="always 1" sqref="L7" xr:uid="{00000000-0002-0000-0900-00001B000000}"/>
  </dataValidations>
  <printOptions horizontalCentered="1" verticalCentered="1"/>
  <pageMargins left="0.78740157480314965" right="0.78740157480314965" top="0.98425196850393704" bottom="0.98425196850393704" header="0.51181102362204722" footer="0.51181102362204722"/>
  <pageSetup paperSize="9" scale="50" orientation="landscape" r:id="rId1"/>
  <headerFooter alignWithMargins="0">
    <oddHeader>&amp;A</oddHeader>
    <oddFooter>&amp;L&amp;D&amp;C&amp;F&amp;RSeite &amp;P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11">
    <pageSetUpPr fitToPage="1"/>
  </sheetPr>
  <dimension ref="A1:H17"/>
  <sheetViews>
    <sheetView zoomScaleNormal="100" workbookViewId="0"/>
  </sheetViews>
  <sheetFormatPr baseColWidth="10" defaultColWidth="8.85546875" defaultRowHeight="12" outlineLevelCol="1"/>
  <cols>
    <col min="1" max="1" width="12.7109375" style="1165" customWidth="1"/>
    <col min="2" max="2" width="5.7109375" style="1166" hidden="1" customWidth="1" outlineLevel="1"/>
    <col min="3" max="3" width="27" style="1167" customWidth="1" collapsed="1"/>
    <col min="4" max="8" width="22" style="1174" customWidth="1"/>
    <col min="9" max="16384" width="8.85546875" style="1170"/>
  </cols>
  <sheetData>
    <row r="1" spans="1:8" s="1169" customFormat="1">
      <c r="A1" s="1175" t="s">
        <v>473</v>
      </c>
      <c r="B1" s="1176" t="s">
        <v>457</v>
      </c>
      <c r="C1" s="1177" t="s">
        <v>201</v>
      </c>
      <c r="D1" s="1171"/>
      <c r="E1" s="1171"/>
      <c r="F1" s="1171"/>
      <c r="G1" s="1171"/>
      <c r="H1" s="1171"/>
    </row>
    <row r="2" spans="1:8">
      <c r="A2" s="1175" t="s">
        <v>202</v>
      </c>
      <c r="B2" s="1178">
        <v>801</v>
      </c>
      <c r="C2" s="1179" t="s">
        <v>203</v>
      </c>
      <c r="D2" s="1172">
        <v>41</v>
      </c>
      <c r="E2" s="1172">
        <v>24</v>
      </c>
      <c r="F2" s="1172">
        <v>42</v>
      </c>
      <c r="G2" s="1172">
        <v>43</v>
      </c>
      <c r="H2" s="1172">
        <v>50</v>
      </c>
    </row>
    <row r="3" spans="1:8">
      <c r="A3" s="1175" t="s">
        <v>202</v>
      </c>
      <c r="B3" s="1178">
        <v>802</v>
      </c>
      <c r="C3" s="1161" t="s">
        <v>204</v>
      </c>
      <c r="D3" s="1173">
        <v>3</v>
      </c>
      <c r="E3" s="1173">
        <v>3</v>
      </c>
      <c r="F3" s="1173">
        <v>3</v>
      </c>
      <c r="G3" s="1173">
        <v>3</v>
      </c>
      <c r="H3" s="1173">
        <v>3</v>
      </c>
    </row>
    <row r="4" spans="1:8">
      <c r="A4" s="1175" t="s">
        <v>202</v>
      </c>
      <c r="B4" s="1178">
        <v>803</v>
      </c>
      <c r="C4" s="1161" t="s">
        <v>158</v>
      </c>
      <c r="D4" s="1173" t="s">
        <v>898</v>
      </c>
      <c r="E4" s="1173" t="s">
        <v>901</v>
      </c>
      <c r="F4" s="1173" t="s">
        <v>898</v>
      </c>
      <c r="G4" s="1173" t="s">
        <v>898</v>
      </c>
      <c r="H4" s="1173" t="s">
        <v>898</v>
      </c>
    </row>
    <row r="5" spans="1:8">
      <c r="A5" s="1175" t="s">
        <v>202</v>
      </c>
      <c r="B5" s="1178">
        <v>1002</v>
      </c>
      <c r="C5" s="1161" t="s">
        <v>205</v>
      </c>
      <c r="D5" s="1173" t="s">
        <v>895</v>
      </c>
      <c r="E5" s="1173" t="s">
        <v>902</v>
      </c>
      <c r="F5" s="1173" t="s">
        <v>1656</v>
      </c>
      <c r="G5" s="1173" t="s">
        <v>1656</v>
      </c>
      <c r="H5" s="1173" t="s">
        <v>894</v>
      </c>
    </row>
    <row r="6" spans="1:8" ht="36">
      <c r="A6" s="1175" t="s">
        <v>202</v>
      </c>
      <c r="B6" s="1178">
        <v>1003</v>
      </c>
      <c r="C6" s="1161" t="s">
        <v>206</v>
      </c>
      <c r="D6" s="1173" t="s">
        <v>894</v>
      </c>
      <c r="E6" s="1173" t="s">
        <v>903</v>
      </c>
      <c r="F6" s="1173" t="s">
        <v>1657</v>
      </c>
      <c r="G6" s="1173" t="s">
        <v>1806</v>
      </c>
      <c r="H6" s="1173" t="s">
        <v>1997</v>
      </c>
    </row>
    <row r="7" spans="1:8">
      <c r="A7" s="1175" t="s">
        <v>202</v>
      </c>
      <c r="B7" s="1178">
        <v>1004</v>
      </c>
      <c r="C7" s="1161" t="s">
        <v>207</v>
      </c>
      <c r="D7" s="1173">
        <v>2013</v>
      </c>
      <c r="E7" s="1173">
        <v>2012</v>
      </c>
      <c r="F7" s="1173">
        <v>2016</v>
      </c>
      <c r="G7" s="1173">
        <v>2018</v>
      </c>
      <c r="H7" s="1173">
        <v>2020</v>
      </c>
    </row>
    <row r="8" spans="1:8" ht="84">
      <c r="A8" s="1175" t="s">
        <v>202</v>
      </c>
      <c r="B8" s="1178">
        <v>1005</v>
      </c>
      <c r="C8" s="1161" t="s">
        <v>208</v>
      </c>
      <c r="D8" s="1173" t="s">
        <v>896</v>
      </c>
      <c r="E8" s="1173" t="s">
        <v>904</v>
      </c>
      <c r="F8" s="1173" t="s">
        <v>1658</v>
      </c>
      <c r="G8" s="1173" t="s">
        <v>2000</v>
      </c>
      <c r="H8" s="1173" t="s">
        <v>1998</v>
      </c>
    </row>
    <row r="9" spans="1:8">
      <c r="A9" s="1175"/>
      <c r="B9" s="1178">
        <v>1006</v>
      </c>
      <c r="C9" s="1161" t="s">
        <v>172</v>
      </c>
      <c r="D9" s="1173" t="s">
        <v>469</v>
      </c>
      <c r="E9" s="1173" t="s">
        <v>469</v>
      </c>
      <c r="F9" s="1173" t="s">
        <v>469</v>
      </c>
      <c r="G9" s="1173" t="s">
        <v>469</v>
      </c>
      <c r="H9" s="1173" t="s">
        <v>469</v>
      </c>
    </row>
    <row r="10" spans="1:8">
      <c r="A10" s="1175" t="s">
        <v>202</v>
      </c>
      <c r="B10" s="1178">
        <v>1007</v>
      </c>
      <c r="C10" s="1161" t="s">
        <v>209</v>
      </c>
      <c r="D10" s="1173" t="s">
        <v>469</v>
      </c>
      <c r="E10" s="1173" t="s">
        <v>905</v>
      </c>
      <c r="F10" s="1173" t="s">
        <v>469</v>
      </c>
      <c r="G10" s="1173" t="s">
        <v>469</v>
      </c>
      <c r="H10" s="1173" t="s">
        <v>469</v>
      </c>
    </row>
    <row r="11" spans="1:8">
      <c r="A11" s="1175" t="s">
        <v>202</v>
      </c>
      <c r="B11" s="1178">
        <v>1008</v>
      </c>
      <c r="C11" s="1161" t="s">
        <v>210</v>
      </c>
      <c r="D11" s="1173" t="s">
        <v>899</v>
      </c>
      <c r="E11" s="1173">
        <v>0</v>
      </c>
      <c r="F11" s="1173" t="s">
        <v>899</v>
      </c>
      <c r="G11" s="1173" t="s">
        <v>899</v>
      </c>
      <c r="H11" s="1173" t="s">
        <v>899</v>
      </c>
    </row>
    <row r="12" spans="1:8">
      <c r="A12" s="1175" t="s">
        <v>202</v>
      </c>
      <c r="B12" s="1178">
        <v>1009</v>
      </c>
      <c r="C12" s="1161" t="s">
        <v>211</v>
      </c>
      <c r="D12" s="1173" t="s">
        <v>900</v>
      </c>
      <c r="E12" s="1173" t="s">
        <v>900</v>
      </c>
      <c r="F12" s="1173" t="s">
        <v>900</v>
      </c>
      <c r="G12" s="1173" t="s">
        <v>900</v>
      </c>
      <c r="H12" s="1173" t="s">
        <v>2702</v>
      </c>
    </row>
    <row r="13" spans="1:8">
      <c r="A13" s="1175" t="s">
        <v>202</v>
      </c>
      <c r="B13" s="1178">
        <v>1010</v>
      </c>
      <c r="C13" s="1161" t="s">
        <v>212</v>
      </c>
      <c r="D13" s="1173" t="s">
        <v>897</v>
      </c>
      <c r="E13" s="1173" t="s">
        <v>906</v>
      </c>
      <c r="F13" s="1173" t="s">
        <v>897</v>
      </c>
      <c r="G13" s="1173" t="s">
        <v>897</v>
      </c>
      <c r="H13" s="1173" t="s">
        <v>1999</v>
      </c>
    </row>
    <row r="14" spans="1:8">
      <c r="A14" s="1175" t="s">
        <v>202</v>
      </c>
      <c r="B14" s="1178">
        <v>1011</v>
      </c>
      <c r="C14" s="1161" t="s">
        <v>213</v>
      </c>
      <c r="D14" s="1173" t="s">
        <v>352</v>
      </c>
      <c r="E14" s="1173" t="s">
        <v>352</v>
      </c>
      <c r="F14" s="1173" t="s">
        <v>352</v>
      </c>
      <c r="G14" s="1173" t="s">
        <v>352</v>
      </c>
      <c r="H14" s="1173" t="s">
        <v>352</v>
      </c>
    </row>
    <row r="15" spans="1:8">
      <c r="A15" s="1175" t="s">
        <v>202</v>
      </c>
      <c r="B15" s="1178">
        <v>1012</v>
      </c>
      <c r="C15" s="1161" t="s">
        <v>214</v>
      </c>
      <c r="D15" s="1173">
        <v>174</v>
      </c>
      <c r="E15" s="1173">
        <v>407</v>
      </c>
      <c r="F15" s="1173">
        <v>174</v>
      </c>
      <c r="G15" s="1173">
        <v>174</v>
      </c>
      <c r="H15" s="1173">
        <v>174</v>
      </c>
    </row>
    <row r="16" spans="1:8">
      <c r="A16" s="1175" t="s">
        <v>202</v>
      </c>
      <c r="B16" s="1178">
        <v>1013</v>
      </c>
      <c r="C16" s="1161" t="s">
        <v>215</v>
      </c>
      <c r="D16" s="1173" t="s">
        <v>352</v>
      </c>
      <c r="E16" s="1173" t="s">
        <v>352</v>
      </c>
      <c r="F16" s="1173" t="s">
        <v>352</v>
      </c>
      <c r="G16" s="1173" t="s">
        <v>352</v>
      </c>
      <c r="H16" s="1173" t="s">
        <v>352</v>
      </c>
    </row>
    <row r="17" spans="4:8">
      <c r="D17" s="1080"/>
      <c r="E17" s="1080"/>
      <c r="F17" s="1080"/>
      <c r="G17" s="1080"/>
      <c r="H17" s="1080"/>
    </row>
  </sheetData>
  <phoneticPr fontId="18"/>
  <conditionalFormatting sqref="H3:H16">
    <cfRule type="expression" dxfId="6" priority="4">
      <formula>MOD(ROW(),2)=0</formula>
    </cfRule>
  </conditionalFormatting>
  <conditionalFormatting sqref="C3:C16">
    <cfRule type="expression" dxfId="5" priority="2">
      <formula>MOD(ROW(),2)-1=0</formula>
    </cfRule>
    <cfRule type="expression" dxfId="4" priority="3">
      <formula>MOD(ROW(),2)=0</formula>
    </cfRule>
  </conditionalFormatting>
  <conditionalFormatting sqref="D3:G16">
    <cfRule type="expression" dxfId="3" priority="1">
      <formula>MOD(ROW(),2)=0</formula>
    </cfRule>
  </conditionalFormatting>
  <dataValidations count="3">
    <dataValidation allowBlank="1" showInputMessage="1" showErrorMessage="1" promptTitle="Sources Number" prompt="It is used to identify the source within one dataset. The numbers are used in X-Process &quot;ReferenceToPublishedSource&quot;." sqref="H2" xr:uid="{0E4EE6E1-DE8B-4FC2-A510-AAAFECCF0ABD}"/>
    <dataValidation allowBlank="1" showInputMessage="1" showErrorMessage="1" promptTitle="SourceType" prompt="The codes are: _x000a_0=Undefined (default)_x000a_1=Article_x000a_2=Chapters in anthology_x000a_3=Seperate publication" sqref="H3" xr:uid="{39C37185-DFD4-4375-8E4C-3F17AA941C0B}"/>
    <dataValidation allowBlank="1" showInputMessage="1" showErrorMessage="1" promptTitle="Sources Text" prompt="Free text for additional description of the source. It may contain a brief summary of the publication and the kind of medium used (e.g. CD-ROM, hard copy)" sqref="H4" xr:uid="{26E586E6-2D04-48D7-95EE-0A46346A327A}"/>
  </dataValidations>
  <pageMargins left="0.78740157480314965" right="0.55118110236220474" top="0.59055118110236227" bottom="0.59055118110236227" header="0.51181102362204722" footer="0.51181102362204722"/>
  <pageSetup orientation="landscape" r:id="rId1"/>
  <headerFooter alignWithMargins="0">
    <oddHeader>&amp;A</oddHeader>
    <oddFooter>Erstellt von Niels Jungbluth &amp;D&amp;RSeite &amp;P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12">
    <pageSetUpPr fitToPage="1"/>
  </sheetPr>
  <dimension ref="A1:E9"/>
  <sheetViews>
    <sheetView zoomScaleNormal="100" workbookViewId="0"/>
  </sheetViews>
  <sheetFormatPr baseColWidth="10" defaultColWidth="8.85546875" defaultRowHeight="12"/>
  <cols>
    <col min="1" max="1" width="7.42578125" style="1165" customWidth="1"/>
    <col min="2" max="2" width="5.7109375" style="1166" customWidth="1"/>
    <col min="3" max="3" width="13.28515625" style="1167" customWidth="1"/>
    <col min="4" max="4" width="26" style="1167" customWidth="1"/>
    <col min="5" max="5" width="27.5703125" style="1168" customWidth="1"/>
    <col min="6" max="16384" width="8.85546875" style="1170"/>
  </cols>
  <sheetData>
    <row r="1" spans="1:5" s="1169" customFormat="1">
      <c r="A1" s="1152" t="s">
        <v>473</v>
      </c>
      <c r="B1" s="1153" t="s">
        <v>457</v>
      </c>
      <c r="C1" s="1154" t="s">
        <v>201</v>
      </c>
      <c r="D1" s="1155"/>
      <c r="E1" s="1156"/>
    </row>
    <row r="2" spans="1:5">
      <c r="A2" s="1152" t="s">
        <v>216</v>
      </c>
      <c r="B2" s="1157">
        <v>5800</v>
      </c>
      <c r="C2" s="1158" t="s">
        <v>203</v>
      </c>
      <c r="D2" s="1159">
        <v>42</v>
      </c>
      <c r="E2" s="1160">
        <v>48</v>
      </c>
    </row>
    <row r="3" spans="1:5">
      <c r="A3" s="1152" t="s">
        <v>216</v>
      </c>
      <c r="B3" s="1157">
        <v>5802</v>
      </c>
      <c r="C3" s="1161" t="s">
        <v>460</v>
      </c>
      <c r="D3" s="1162" t="s">
        <v>891</v>
      </c>
      <c r="E3" s="1162" t="s">
        <v>1453</v>
      </c>
    </row>
    <row r="4" spans="1:5">
      <c r="A4" s="1152" t="s">
        <v>216</v>
      </c>
      <c r="B4" s="1157">
        <v>5803</v>
      </c>
      <c r="C4" s="1161" t="s">
        <v>218</v>
      </c>
      <c r="D4" s="1162" t="s">
        <v>219</v>
      </c>
      <c r="E4" s="1163" t="s">
        <v>219</v>
      </c>
    </row>
    <row r="5" spans="1:5">
      <c r="A5" s="1152" t="s">
        <v>216</v>
      </c>
      <c r="B5" s="1157">
        <v>5804</v>
      </c>
      <c r="C5" s="1161" t="s">
        <v>220</v>
      </c>
      <c r="D5" s="1162" t="s">
        <v>892</v>
      </c>
      <c r="E5" s="1163" t="s">
        <v>889</v>
      </c>
    </row>
    <row r="6" spans="1:5">
      <c r="A6" s="1152" t="s">
        <v>216</v>
      </c>
      <c r="B6" s="1157">
        <v>5805</v>
      </c>
      <c r="C6" s="1161" t="s">
        <v>221</v>
      </c>
      <c r="D6" s="1162" t="s">
        <v>297</v>
      </c>
      <c r="E6" s="1163" t="s">
        <v>297</v>
      </c>
    </row>
    <row r="7" spans="1:5" ht="12.75">
      <c r="A7" s="1152" t="s">
        <v>216</v>
      </c>
      <c r="B7" s="1157">
        <v>5806</v>
      </c>
      <c r="C7" s="1161" t="s">
        <v>222</v>
      </c>
      <c r="D7" s="1164" t="s">
        <v>893</v>
      </c>
      <c r="E7" s="1164" t="s">
        <v>1479</v>
      </c>
    </row>
    <row r="8" spans="1:5">
      <c r="A8" s="1152" t="s">
        <v>216</v>
      </c>
      <c r="B8" s="1157">
        <v>5807</v>
      </c>
      <c r="C8" s="1161" t="s">
        <v>223</v>
      </c>
      <c r="D8" s="1162" t="s">
        <v>890</v>
      </c>
      <c r="E8" s="1163" t="s">
        <v>1480</v>
      </c>
    </row>
    <row r="9" spans="1:5">
      <c r="A9" s="1152" t="s">
        <v>216</v>
      </c>
      <c r="B9" s="1157">
        <v>5808</v>
      </c>
      <c r="C9" s="1161" t="s">
        <v>171</v>
      </c>
      <c r="D9" s="1162" t="s">
        <v>336</v>
      </c>
      <c r="E9" s="1163" t="s">
        <v>336</v>
      </c>
    </row>
  </sheetData>
  <phoneticPr fontId="18"/>
  <conditionalFormatting sqref="D3:E9">
    <cfRule type="expression" dxfId="2" priority="3">
      <formula>MOD(ROW(),2)=0</formula>
    </cfRule>
  </conditionalFormatting>
  <conditionalFormatting sqref="C3:C9">
    <cfRule type="expression" dxfId="1" priority="1">
      <formula>MOD(ROW(),2)-1=0</formula>
    </cfRule>
    <cfRule type="expression" dxfId="0" priority="2">
      <formula>MOD(ROW(),2)=0</formula>
    </cfRule>
  </conditionalFormatting>
  <dataValidations count="1">
    <dataValidation allowBlank="1" showInputMessage="1" showErrorMessage="1" promptTitle="Person Number" prompt="It is used to identify persons cited within one dataset. The numbers are used in X-Process &quot;DataEntryBy&quot; and &quot;DataGenerator&quot;." sqref="E2" xr:uid="{00000000-0002-0000-4500-000000000000}"/>
  </dataValidations>
  <hyperlinks>
    <hyperlink ref="D7" r:id="rId1" xr:uid="{00000000-0004-0000-4500-000005000000}"/>
    <hyperlink ref="E7" r:id="rId2" xr:uid="{00000000-0004-0000-4500-000007000000}"/>
  </hyperlinks>
  <pageMargins left="0.78740157480314965" right="0.55118110236220474" top="0.59055118110236227" bottom="0.59055118110236227" header="0.51181102362204722" footer="0.51181102362204722"/>
  <pageSetup scale="51" orientation="portrait" r:id="rId3"/>
  <headerFooter alignWithMargins="0">
    <oddHeader>&amp;A</oddHeader>
    <oddFooter>Erstellt von Niels Jungbluth &amp;D&amp;RSeite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theme="4" tint="0.39997558519241921"/>
    <pageSetUpPr fitToPage="1"/>
  </sheetPr>
  <dimension ref="A1:BB68"/>
  <sheetViews>
    <sheetView zoomScale="85" zoomScaleNormal="85" workbookViewId="0">
      <pane xSplit="11" ySplit="6" topLeftCell="L10" activePane="bottomRight" state="frozen"/>
      <selection pane="topRight"/>
      <selection pane="bottomLeft"/>
      <selection pane="bottomRight"/>
    </sheetView>
  </sheetViews>
  <sheetFormatPr baseColWidth="10" defaultColWidth="11.42578125" defaultRowHeight="12" outlineLevelCol="1"/>
  <cols>
    <col min="1" max="1" width="12.7109375" style="1097" customWidth="1"/>
    <col min="2" max="2" width="12.7109375" style="1108" customWidth="1"/>
    <col min="3" max="3" width="4.7109375" style="1109" hidden="1" customWidth="1" outlineLevel="1"/>
    <col min="4" max="5" width="4.7109375" style="1097" hidden="1" customWidth="1" outlineLevel="1"/>
    <col min="6" max="6" width="40.7109375" style="1110" customWidth="1" collapsed="1"/>
    <col min="7" max="7" width="8.7109375" style="1097" customWidth="1"/>
    <col min="8" max="8" width="8.7109375" style="1097" hidden="1" customWidth="1" outlineLevel="1"/>
    <col min="9" max="9" width="20.7109375" style="1097" hidden="1" customWidth="1" outlineLevel="1"/>
    <col min="10" max="10" width="4.7109375" style="1097" customWidth="1" collapsed="1"/>
    <col min="11" max="11" width="8.7109375" style="1097" customWidth="1"/>
    <col min="12" max="12" width="15.7109375" style="1097" customWidth="1"/>
    <col min="13" max="14" width="5.7109375" style="1111" hidden="1" customWidth="1" outlineLevel="1"/>
    <col min="15" max="15" width="40.7109375" style="1111" hidden="1" customWidth="1" outlineLevel="1"/>
    <col min="16" max="16" width="15.7109375" style="1097" customWidth="1" collapsed="1"/>
    <col min="17" max="18" width="5.7109375" style="1111" hidden="1" customWidth="1" outlineLevel="1"/>
    <col min="19" max="19" width="40.7109375" style="1111" hidden="1" customWidth="1" outlineLevel="1"/>
    <col min="20" max="20" width="15.7109375" style="1097" customWidth="1" collapsed="1"/>
    <col min="21" max="22" width="5.7109375" style="1111" hidden="1" customWidth="1" outlineLevel="1"/>
    <col min="23" max="23" width="40.7109375" style="1111" hidden="1" customWidth="1" outlineLevel="1"/>
    <col min="24" max="24" width="15.7109375" style="1097" customWidth="1" collapsed="1"/>
    <col min="25" max="26" width="5.7109375" style="1111" customWidth="1" outlineLevel="1"/>
    <col min="27" max="27" width="40.7109375" style="1111" customWidth="1" outlineLevel="1"/>
    <col min="28" max="28" width="4.140625" style="1096" customWidth="1"/>
    <col min="29" max="35" width="15.7109375" style="1097" hidden="1" customWidth="1" outlineLevel="1"/>
    <col min="36" max="36" width="40.7109375" style="1097" customWidth="1" collapsed="1"/>
    <col min="37" max="37" width="4.7109375" style="1112" customWidth="1"/>
    <col min="38" max="46" width="4.7109375" style="1113" customWidth="1"/>
    <col min="47" max="47" width="12.7109375" style="1113" customWidth="1"/>
    <col min="48" max="53" width="4.7109375" style="1097" customWidth="1"/>
    <col min="54" max="16384" width="11.42578125" style="1097"/>
  </cols>
  <sheetData>
    <row r="1" spans="1:54" ht="12.75" customHeight="1">
      <c r="A1" s="1041"/>
      <c r="B1" s="1042"/>
      <c r="C1" s="1043"/>
      <c r="D1" s="1041"/>
      <c r="E1" s="1041"/>
      <c r="F1" s="1044" t="s">
        <v>456</v>
      </c>
      <c r="G1" s="1041"/>
      <c r="H1" s="1041"/>
      <c r="I1" s="1041"/>
      <c r="J1" s="1041"/>
      <c r="K1" s="1041"/>
      <c r="L1" s="1045">
        <v>1620</v>
      </c>
      <c r="M1" s="1046"/>
      <c r="N1" s="1046"/>
      <c r="O1" s="1046"/>
      <c r="P1" s="1045" t="s">
        <v>732</v>
      </c>
      <c r="Q1" s="1046"/>
      <c r="R1" s="1046"/>
      <c r="S1" s="1046"/>
      <c r="T1" s="1045" t="s">
        <v>833</v>
      </c>
      <c r="U1" s="1046"/>
      <c r="V1" s="1046"/>
      <c r="W1" s="1046"/>
      <c r="X1" s="1045" t="s">
        <v>834</v>
      </c>
      <c r="Y1" s="1046"/>
      <c r="Z1" s="1046"/>
      <c r="AA1" s="1046"/>
      <c r="AC1" s="1080"/>
      <c r="AD1" s="1080"/>
      <c r="AE1" s="1080"/>
      <c r="AF1" s="1080"/>
      <c r="AG1" s="1080"/>
      <c r="AH1" s="1080"/>
      <c r="AI1" s="1080"/>
      <c r="AJ1" s="1080"/>
      <c r="AK1" s="1523"/>
      <c r="AL1" s="1523"/>
      <c r="AM1" s="1523"/>
      <c r="AN1" s="1523"/>
      <c r="AO1" s="1523"/>
      <c r="AP1" s="1523"/>
      <c r="AQ1" s="1081"/>
      <c r="AR1" s="1081"/>
      <c r="AS1" s="1081"/>
      <c r="AT1" s="1081"/>
      <c r="AU1" s="1081"/>
      <c r="AV1" s="1080"/>
      <c r="AW1" s="1080"/>
      <c r="AX1" s="1080"/>
      <c r="AY1" s="1080"/>
      <c r="AZ1" s="1080"/>
      <c r="BA1" s="1080"/>
    </row>
    <row r="2" spans="1:54" ht="12.75" customHeight="1">
      <c r="A2" s="1041"/>
      <c r="B2" s="1047"/>
      <c r="C2" s="1043" t="s">
        <v>457</v>
      </c>
      <c r="D2" s="1047">
        <v>3503</v>
      </c>
      <c r="E2" s="1047">
        <v>3504</v>
      </c>
      <c r="F2" s="1047">
        <v>3702</v>
      </c>
      <c r="G2" s="1047">
        <v>3703</v>
      </c>
      <c r="H2" s="1047">
        <v>3506</v>
      </c>
      <c r="I2" s="1047">
        <v>3507</v>
      </c>
      <c r="J2" s="1047">
        <v>3508</v>
      </c>
      <c r="K2" s="1047">
        <v>3706</v>
      </c>
      <c r="L2" s="1047">
        <v>3707</v>
      </c>
      <c r="M2" s="1048">
        <v>3708</v>
      </c>
      <c r="N2" s="1048">
        <v>3709</v>
      </c>
      <c r="O2" s="1049">
        <v>3792</v>
      </c>
      <c r="P2" s="1047">
        <v>3707</v>
      </c>
      <c r="Q2" s="1048">
        <v>3708</v>
      </c>
      <c r="R2" s="1048">
        <v>3709</v>
      </c>
      <c r="S2" s="1049">
        <v>3792</v>
      </c>
      <c r="T2" s="1047">
        <v>3707</v>
      </c>
      <c r="U2" s="1048">
        <v>3708</v>
      </c>
      <c r="V2" s="1048">
        <v>3709</v>
      </c>
      <c r="W2" s="1049">
        <v>3792</v>
      </c>
      <c r="X2" s="1047">
        <v>3707</v>
      </c>
      <c r="Y2" s="1048">
        <v>3708</v>
      </c>
      <c r="Z2" s="1048">
        <v>3709</v>
      </c>
      <c r="AA2" s="1049">
        <v>3792</v>
      </c>
      <c r="AB2" s="1098"/>
      <c r="AC2" s="1081"/>
      <c r="AD2" s="1081"/>
      <c r="AE2" s="1081"/>
      <c r="AF2" s="1081"/>
      <c r="AG2" s="1081"/>
      <c r="AH2" s="1081"/>
      <c r="AI2" s="1081"/>
      <c r="AJ2" s="1081"/>
      <c r="AK2" s="1081"/>
      <c r="AL2" s="1081"/>
      <c r="AM2" s="1081"/>
      <c r="AN2" s="1081"/>
      <c r="AO2" s="1081"/>
      <c r="AP2" s="1081"/>
      <c r="AQ2" s="1081"/>
      <c r="AR2" s="1080"/>
      <c r="AS2" s="1080"/>
      <c r="AT2" s="1080"/>
      <c r="AU2" s="1080"/>
      <c r="AV2" s="1080"/>
      <c r="AW2" s="1080"/>
      <c r="AX2" s="1080"/>
      <c r="AY2" s="1080"/>
      <c r="AZ2" s="1080"/>
      <c r="BA2" s="1080"/>
      <c r="BB2" s="1099"/>
    </row>
    <row r="3" spans="1:54" ht="105" customHeight="1">
      <c r="A3" s="1050" t="s">
        <v>344</v>
      </c>
      <c r="B3" s="1051"/>
      <c r="C3" s="1043">
        <v>401</v>
      </c>
      <c r="D3" s="1052" t="s">
        <v>458</v>
      </c>
      <c r="E3" s="1052" t="s">
        <v>459</v>
      </c>
      <c r="F3" s="1053" t="s">
        <v>460</v>
      </c>
      <c r="G3" s="1052" t="s">
        <v>461</v>
      </c>
      <c r="H3" s="1052" t="s">
        <v>462</v>
      </c>
      <c r="I3" s="1052" t="s">
        <v>463</v>
      </c>
      <c r="J3" s="1052" t="s">
        <v>464</v>
      </c>
      <c r="K3" s="1052" t="s">
        <v>337</v>
      </c>
      <c r="L3" s="1054" t="s">
        <v>1831</v>
      </c>
      <c r="M3" s="1055" t="s">
        <v>187</v>
      </c>
      <c r="N3" s="1055" t="s">
        <v>188</v>
      </c>
      <c r="O3" s="1056" t="s">
        <v>492</v>
      </c>
      <c r="P3" s="1054" t="s">
        <v>1831</v>
      </c>
      <c r="Q3" s="1055" t="s">
        <v>187</v>
      </c>
      <c r="R3" s="1055" t="s">
        <v>188</v>
      </c>
      <c r="S3" s="1056" t="s">
        <v>492</v>
      </c>
      <c r="T3" s="1054" t="s">
        <v>1831</v>
      </c>
      <c r="U3" s="1055" t="s">
        <v>187</v>
      </c>
      <c r="V3" s="1055" t="s">
        <v>188</v>
      </c>
      <c r="W3" s="1056" t="s">
        <v>492</v>
      </c>
      <c r="X3" s="1054" t="s">
        <v>1831</v>
      </c>
      <c r="Y3" s="1055" t="s">
        <v>187</v>
      </c>
      <c r="Z3" s="1055" t="s">
        <v>188</v>
      </c>
      <c r="AA3" s="1056" t="s">
        <v>492</v>
      </c>
      <c r="AB3" s="1100"/>
      <c r="AC3" s="1082" t="s">
        <v>41</v>
      </c>
      <c r="AD3" s="1082" t="s">
        <v>41</v>
      </c>
      <c r="AE3" s="1082" t="s">
        <v>41</v>
      </c>
      <c r="AF3" s="1082" t="s">
        <v>41</v>
      </c>
      <c r="AG3" s="1082" t="s">
        <v>41</v>
      </c>
      <c r="AH3" s="1082" t="s">
        <v>41</v>
      </c>
      <c r="AI3" s="1082" t="s">
        <v>41</v>
      </c>
      <c r="AJ3" s="1082" t="s">
        <v>1953</v>
      </c>
      <c r="AK3" s="1083" t="s">
        <v>1954</v>
      </c>
      <c r="AL3" s="1083" t="s">
        <v>1955</v>
      </c>
      <c r="AM3" s="1083" t="s">
        <v>1956</v>
      </c>
      <c r="AN3" s="1083" t="s">
        <v>1957</v>
      </c>
      <c r="AO3" s="1083" t="s">
        <v>1958</v>
      </c>
      <c r="AP3" s="1083" t="s">
        <v>1959</v>
      </c>
      <c r="AQ3" s="1084" t="s">
        <v>180</v>
      </c>
      <c r="AR3" s="1084" t="s">
        <v>1960</v>
      </c>
      <c r="AS3" s="1084" t="s">
        <v>182</v>
      </c>
      <c r="AT3" s="1084" t="s">
        <v>332</v>
      </c>
      <c r="AU3" s="1084" t="s">
        <v>1961</v>
      </c>
      <c r="AV3" s="1085" t="s">
        <v>1954</v>
      </c>
      <c r="AW3" s="1085" t="s">
        <v>1955</v>
      </c>
      <c r="AX3" s="1085" t="s">
        <v>1956</v>
      </c>
      <c r="AY3" s="1085" t="s">
        <v>1957</v>
      </c>
      <c r="AZ3" s="1085" t="s">
        <v>1958</v>
      </c>
      <c r="BA3" s="1085" t="s">
        <v>1959</v>
      </c>
    </row>
    <row r="4" spans="1:54" ht="12.75" customHeight="1">
      <c r="A4" s="1041"/>
      <c r="B4" s="1051"/>
      <c r="C4" s="1043">
        <v>662</v>
      </c>
      <c r="D4" s="1053"/>
      <c r="E4" s="1053"/>
      <c r="F4" s="1053" t="s">
        <v>461</v>
      </c>
      <c r="G4" s="1053"/>
      <c r="H4" s="1053"/>
      <c r="I4" s="1053"/>
      <c r="J4" s="1053"/>
      <c r="K4" s="1053"/>
      <c r="L4" s="1054" t="s">
        <v>511</v>
      </c>
      <c r="M4" s="1057"/>
      <c r="N4" s="1057"/>
      <c r="O4" s="1058"/>
      <c r="P4" s="1054" t="s">
        <v>1099</v>
      </c>
      <c r="Q4" s="1057"/>
      <c r="R4" s="1057"/>
      <c r="S4" s="1058"/>
      <c r="T4" s="1054" t="s">
        <v>403</v>
      </c>
      <c r="U4" s="1057"/>
      <c r="V4" s="1057"/>
      <c r="W4" s="1058"/>
      <c r="X4" s="1054" t="s">
        <v>2179</v>
      </c>
      <c r="Y4" s="1057"/>
      <c r="Z4" s="1057"/>
      <c r="AA4" s="1058"/>
      <c r="AB4" s="1101"/>
      <c r="AC4" s="1086" t="s">
        <v>465</v>
      </c>
      <c r="AD4" s="1086" t="s">
        <v>44</v>
      </c>
      <c r="AE4" s="1086" t="s">
        <v>511</v>
      </c>
      <c r="AF4" s="1086" t="s">
        <v>511</v>
      </c>
      <c r="AG4" s="1086" t="s">
        <v>465</v>
      </c>
      <c r="AH4" s="1086" t="s">
        <v>465</v>
      </c>
      <c r="AI4" s="1086" t="s">
        <v>465</v>
      </c>
      <c r="AJ4" s="1086"/>
      <c r="AK4" s="1087" t="s">
        <v>192</v>
      </c>
      <c r="AL4" s="1082"/>
      <c r="AM4" s="1082"/>
      <c r="AN4" s="1082"/>
      <c r="AO4" s="1082"/>
      <c r="AP4" s="1082"/>
      <c r="AQ4" s="1088"/>
      <c r="AR4" s="1088"/>
      <c r="AS4" s="1088" t="s">
        <v>190</v>
      </c>
      <c r="AT4" s="1088" t="s">
        <v>190</v>
      </c>
      <c r="AU4" s="1089"/>
      <c r="AV4" s="1090"/>
      <c r="AW4" s="1090"/>
      <c r="AX4" s="1090"/>
      <c r="AY4" s="1090"/>
      <c r="AZ4" s="1090"/>
      <c r="BA4" s="1090"/>
    </row>
    <row r="5" spans="1:54" ht="12.75" customHeight="1">
      <c r="A5" s="1041"/>
      <c r="B5" s="1051"/>
      <c r="C5" s="1043">
        <v>493</v>
      </c>
      <c r="D5" s="1053"/>
      <c r="E5" s="1053"/>
      <c r="F5" s="1053" t="s">
        <v>464</v>
      </c>
      <c r="G5" s="1053"/>
      <c r="H5" s="1053"/>
      <c r="I5" s="1053"/>
      <c r="J5" s="1053"/>
      <c r="K5" s="1053"/>
      <c r="L5" s="1054">
        <v>0</v>
      </c>
      <c r="M5" s="1057"/>
      <c r="N5" s="1057"/>
      <c r="O5" s="1058"/>
      <c r="P5" s="1054">
        <v>0</v>
      </c>
      <c r="Q5" s="1057"/>
      <c r="R5" s="1057"/>
      <c r="S5" s="1058"/>
      <c r="T5" s="1054">
        <v>0</v>
      </c>
      <c r="U5" s="1057"/>
      <c r="V5" s="1057"/>
      <c r="W5" s="1058"/>
      <c r="X5" s="1054">
        <v>0</v>
      </c>
      <c r="Y5" s="1057"/>
      <c r="Z5" s="1057"/>
      <c r="AA5" s="1058"/>
      <c r="AB5" s="1101"/>
      <c r="AC5" s="1086">
        <v>0</v>
      </c>
      <c r="AD5" s="1086">
        <v>0</v>
      </c>
      <c r="AE5" s="1086">
        <v>0</v>
      </c>
      <c r="AF5" s="1086">
        <v>0</v>
      </c>
      <c r="AG5" s="1086">
        <v>0</v>
      </c>
      <c r="AH5" s="1086">
        <v>0</v>
      </c>
      <c r="AI5" s="1086">
        <v>0</v>
      </c>
      <c r="AJ5" s="1086"/>
      <c r="AK5" s="1082"/>
      <c r="AL5" s="1082"/>
      <c r="AM5" s="1082"/>
      <c r="AN5" s="1082"/>
      <c r="AO5" s="1082"/>
      <c r="AP5" s="1082"/>
      <c r="AQ5" s="1089"/>
      <c r="AR5" s="1089"/>
      <c r="AS5" s="1089"/>
      <c r="AT5" s="1089"/>
      <c r="AU5" s="1089"/>
      <c r="AV5" s="1090"/>
      <c r="AW5" s="1090"/>
      <c r="AX5" s="1090"/>
      <c r="AY5" s="1090"/>
      <c r="AZ5" s="1090"/>
      <c r="BA5" s="1090"/>
    </row>
    <row r="6" spans="1:54" ht="12.75" customHeight="1">
      <c r="A6" s="1041"/>
      <c r="B6" s="1051"/>
      <c r="C6" s="1043">
        <v>403</v>
      </c>
      <c r="D6" s="1053"/>
      <c r="E6" s="1053"/>
      <c r="F6" s="1053" t="s">
        <v>337</v>
      </c>
      <c r="G6" s="1053"/>
      <c r="H6" s="1053"/>
      <c r="I6" s="1053"/>
      <c r="J6" s="1053"/>
      <c r="K6" s="1053"/>
      <c r="L6" s="1054" t="s">
        <v>339</v>
      </c>
      <c r="M6" s="1057"/>
      <c r="N6" s="1057"/>
      <c r="O6" s="1058"/>
      <c r="P6" s="1054" t="s">
        <v>339</v>
      </c>
      <c r="Q6" s="1057"/>
      <c r="R6" s="1057"/>
      <c r="S6" s="1058"/>
      <c r="T6" s="1054" t="s">
        <v>339</v>
      </c>
      <c r="U6" s="1057"/>
      <c r="V6" s="1057"/>
      <c r="W6" s="1058"/>
      <c r="X6" s="1054" t="s">
        <v>339</v>
      </c>
      <c r="Y6" s="1057"/>
      <c r="Z6" s="1057"/>
      <c r="AA6" s="1058"/>
      <c r="AB6" s="1101"/>
      <c r="AC6" s="1086" t="s">
        <v>339</v>
      </c>
      <c r="AD6" s="1086" t="s">
        <v>339</v>
      </c>
      <c r="AE6" s="1086" t="s">
        <v>339</v>
      </c>
      <c r="AF6" s="1086" t="s">
        <v>472</v>
      </c>
      <c r="AG6" s="1086" t="s">
        <v>339</v>
      </c>
      <c r="AH6" s="1086" t="s">
        <v>339</v>
      </c>
      <c r="AI6" s="1086" t="s">
        <v>339</v>
      </c>
      <c r="AJ6" s="1086"/>
      <c r="AK6" s="1091"/>
      <c r="AL6" s="1091"/>
      <c r="AM6" s="1091"/>
      <c r="AN6" s="1091"/>
      <c r="AO6" s="1091"/>
      <c r="AP6" s="1091"/>
      <c r="AQ6" s="1089"/>
      <c r="AR6" s="1089"/>
      <c r="AS6" s="1092"/>
      <c r="AT6" s="1092"/>
      <c r="AU6" s="1093"/>
      <c r="AV6" s="1090"/>
      <c r="AW6" s="1090"/>
      <c r="AX6" s="1090"/>
      <c r="AY6" s="1090"/>
      <c r="AZ6" s="1090"/>
      <c r="BA6" s="1090"/>
    </row>
    <row r="7" spans="1:54">
      <c r="A7" s="1045">
        <v>1620</v>
      </c>
      <c r="B7" s="1059" t="s">
        <v>467</v>
      </c>
      <c r="C7" s="1060"/>
      <c r="D7" s="1061" t="s">
        <v>352</v>
      </c>
      <c r="E7" s="1062">
        <v>0</v>
      </c>
      <c r="F7" s="1063" t="s">
        <v>1831</v>
      </c>
      <c r="G7" s="1064" t="s">
        <v>511</v>
      </c>
      <c r="H7" s="1065" t="s">
        <v>352</v>
      </c>
      <c r="I7" s="1065" t="s">
        <v>352</v>
      </c>
      <c r="J7" s="1066">
        <v>0</v>
      </c>
      <c r="K7" s="1064" t="s">
        <v>339</v>
      </c>
      <c r="L7" s="1067">
        <v>1</v>
      </c>
      <c r="M7" s="1068"/>
      <c r="N7" s="1069"/>
      <c r="O7" s="1070"/>
      <c r="P7" s="1067">
        <v>0</v>
      </c>
      <c r="Q7" s="1068"/>
      <c r="R7" s="1069"/>
      <c r="S7" s="1070"/>
      <c r="T7" s="1067">
        <v>0</v>
      </c>
      <c r="U7" s="1068"/>
      <c r="V7" s="1069"/>
      <c r="W7" s="1070"/>
      <c r="X7" s="1067">
        <v>0</v>
      </c>
      <c r="Y7" s="1068"/>
      <c r="Z7" s="1069"/>
      <c r="AA7" s="1070"/>
      <c r="AB7" s="1101"/>
      <c r="AC7" s="1086"/>
      <c r="AD7" s="1086"/>
      <c r="AE7" s="1086"/>
      <c r="AF7" s="1086"/>
      <c r="AG7" s="1086"/>
      <c r="AH7" s="1086"/>
      <c r="AI7" s="1086"/>
      <c r="AJ7" s="1086"/>
      <c r="AK7" s="1082"/>
      <c r="AL7" s="1082"/>
      <c r="AM7" s="1082"/>
      <c r="AN7" s="1082"/>
      <c r="AO7" s="1082"/>
      <c r="AP7" s="1082"/>
      <c r="AQ7" s="1089"/>
      <c r="AR7" s="1089"/>
      <c r="AS7" s="1089"/>
      <c r="AT7" s="1089"/>
      <c r="AU7" s="1089"/>
      <c r="AV7" s="1089"/>
      <c r="AW7" s="1089"/>
      <c r="AX7" s="1089"/>
      <c r="AY7" s="1089"/>
      <c r="AZ7" s="1089"/>
      <c r="BA7" s="1089"/>
    </row>
    <row r="8" spans="1:54">
      <c r="A8" s="1045" t="s">
        <v>732</v>
      </c>
      <c r="B8" s="1059"/>
      <c r="C8" s="1060"/>
      <c r="D8" s="1061" t="s">
        <v>352</v>
      </c>
      <c r="E8" s="1062">
        <v>0</v>
      </c>
      <c r="F8" s="1063" t="s">
        <v>1831</v>
      </c>
      <c r="G8" s="1064" t="s">
        <v>1099</v>
      </c>
      <c r="H8" s="1065" t="s">
        <v>352</v>
      </c>
      <c r="I8" s="1065" t="s">
        <v>352</v>
      </c>
      <c r="J8" s="1066">
        <v>0</v>
      </c>
      <c r="K8" s="1064" t="s">
        <v>339</v>
      </c>
      <c r="L8" s="1067">
        <v>0</v>
      </c>
      <c r="M8" s="1068"/>
      <c r="N8" s="1069"/>
      <c r="O8" s="1070"/>
      <c r="P8" s="1067">
        <v>1</v>
      </c>
      <c r="Q8" s="1068"/>
      <c r="R8" s="1069"/>
      <c r="S8" s="1070"/>
      <c r="T8" s="1067">
        <v>0</v>
      </c>
      <c r="U8" s="1068"/>
      <c r="V8" s="1069"/>
      <c r="W8" s="1070"/>
      <c r="X8" s="1067">
        <v>0</v>
      </c>
      <c r="Y8" s="1068"/>
      <c r="Z8" s="1069"/>
      <c r="AA8" s="1070"/>
      <c r="AB8" s="1101"/>
      <c r="AC8" s="1086"/>
      <c r="AD8" s="1086"/>
      <c r="AE8" s="1086"/>
      <c r="AF8" s="1086"/>
      <c r="AG8" s="1086"/>
      <c r="AH8" s="1086"/>
      <c r="AI8" s="1086"/>
      <c r="AJ8" s="1086"/>
      <c r="AK8" s="1082"/>
      <c r="AL8" s="1082"/>
      <c r="AM8" s="1082"/>
      <c r="AN8" s="1082"/>
      <c r="AO8" s="1082"/>
      <c r="AP8" s="1082"/>
      <c r="AQ8" s="1089"/>
      <c r="AR8" s="1089"/>
      <c r="AS8" s="1089"/>
      <c r="AT8" s="1089"/>
      <c r="AU8" s="1089"/>
      <c r="AV8" s="1089"/>
      <c r="AW8" s="1089"/>
      <c r="AX8" s="1089"/>
      <c r="AY8" s="1089"/>
      <c r="AZ8" s="1089"/>
      <c r="BA8" s="1089"/>
    </row>
    <row r="9" spans="1:54">
      <c r="A9" s="1045" t="s">
        <v>833</v>
      </c>
      <c r="B9" s="1059"/>
      <c r="C9" s="1060"/>
      <c r="D9" s="1061" t="s">
        <v>352</v>
      </c>
      <c r="E9" s="1062">
        <v>0</v>
      </c>
      <c r="F9" s="1063" t="s">
        <v>1831</v>
      </c>
      <c r="G9" s="1064" t="s">
        <v>403</v>
      </c>
      <c r="H9" s="1065" t="s">
        <v>352</v>
      </c>
      <c r="I9" s="1065" t="s">
        <v>352</v>
      </c>
      <c r="J9" s="1066">
        <v>0</v>
      </c>
      <c r="K9" s="1064" t="s">
        <v>339</v>
      </c>
      <c r="L9" s="1067">
        <v>0</v>
      </c>
      <c r="M9" s="1068"/>
      <c r="N9" s="1069"/>
      <c r="O9" s="1070"/>
      <c r="P9" s="1067">
        <v>0</v>
      </c>
      <c r="Q9" s="1068"/>
      <c r="R9" s="1069"/>
      <c r="S9" s="1070"/>
      <c r="T9" s="1067">
        <v>1</v>
      </c>
      <c r="U9" s="1068"/>
      <c r="V9" s="1069"/>
      <c r="W9" s="1070"/>
      <c r="X9" s="1067">
        <v>0</v>
      </c>
      <c r="Y9" s="1068"/>
      <c r="Z9" s="1069"/>
      <c r="AA9" s="1070"/>
      <c r="AB9" s="1101"/>
      <c r="AC9" s="1086"/>
      <c r="AD9" s="1086"/>
      <c r="AE9" s="1086"/>
      <c r="AF9" s="1086"/>
      <c r="AG9" s="1086"/>
      <c r="AH9" s="1086"/>
      <c r="AI9" s="1086"/>
      <c r="AJ9" s="1086"/>
      <c r="AK9" s="1082"/>
      <c r="AL9" s="1082"/>
      <c r="AM9" s="1082"/>
      <c r="AN9" s="1082"/>
      <c r="AO9" s="1082"/>
      <c r="AP9" s="1082"/>
      <c r="AQ9" s="1089"/>
      <c r="AR9" s="1089"/>
      <c r="AS9" s="1089"/>
      <c r="AT9" s="1089"/>
      <c r="AU9" s="1089"/>
      <c r="AV9" s="1089"/>
      <c r="AW9" s="1089"/>
      <c r="AX9" s="1089"/>
      <c r="AY9" s="1089"/>
      <c r="AZ9" s="1089"/>
      <c r="BA9" s="1089"/>
    </row>
    <row r="10" spans="1:54">
      <c r="A10" s="1045" t="s">
        <v>834</v>
      </c>
      <c r="B10" s="1059"/>
      <c r="C10" s="1060"/>
      <c r="D10" s="1061" t="s">
        <v>352</v>
      </c>
      <c r="E10" s="1062">
        <v>0</v>
      </c>
      <c r="F10" s="1063" t="s">
        <v>1831</v>
      </c>
      <c r="G10" s="1064" t="s">
        <v>2179</v>
      </c>
      <c r="H10" s="1065" t="s">
        <v>352</v>
      </c>
      <c r="I10" s="1065" t="s">
        <v>352</v>
      </c>
      <c r="J10" s="1066">
        <v>0</v>
      </c>
      <c r="K10" s="1064" t="s">
        <v>339</v>
      </c>
      <c r="L10" s="1067">
        <v>0</v>
      </c>
      <c r="M10" s="1068"/>
      <c r="N10" s="1069"/>
      <c r="O10" s="1070"/>
      <c r="P10" s="1067">
        <v>0</v>
      </c>
      <c r="Q10" s="1068"/>
      <c r="R10" s="1069"/>
      <c r="S10" s="1070"/>
      <c r="T10" s="1067">
        <v>0</v>
      </c>
      <c r="U10" s="1068"/>
      <c r="V10" s="1069"/>
      <c r="W10" s="1070"/>
      <c r="X10" s="1067">
        <v>1</v>
      </c>
      <c r="Y10" s="1068"/>
      <c r="Z10" s="1069"/>
      <c r="AA10" s="1070"/>
      <c r="AB10" s="1101"/>
      <c r="AC10" s="1086"/>
      <c r="AD10" s="1086"/>
      <c r="AE10" s="1086"/>
      <c r="AF10" s="1086"/>
      <c r="AG10" s="1086"/>
      <c r="AH10" s="1086"/>
      <c r="AI10" s="1086"/>
      <c r="AJ10" s="1086"/>
      <c r="AK10" s="1082"/>
      <c r="AL10" s="1082"/>
      <c r="AM10" s="1082"/>
      <c r="AN10" s="1082"/>
      <c r="AO10" s="1082"/>
      <c r="AP10" s="1082"/>
      <c r="AQ10" s="1089"/>
      <c r="AR10" s="1089"/>
      <c r="AS10" s="1089"/>
      <c r="AT10" s="1089"/>
      <c r="AU10" s="1089"/>
      <c r="AV10" s="1089"/>
      <c r="AW10" s="1089"/>
      <c r="AX10" s="1089"/>
      <c r="AY10" s="1089"/>
      <c r="AZ10" s="1089"/>
      <c r="BA10" s="1089"/>
    </row>
    <row r="11" spans="1:54" ht="24">
      <c r="A11" s="1045">
        <v>3879</v>
      </c>
      <c r="B11" s="1059" t="s">
        <v>468</v>
      </c>
      <c r="C11" s="1060" t="s">
        <v>469</v>
      </c>
      <c r="D11" s="1071">
        <v>5</v>
      </c>
      <c r="E11" s="1072" t="s">
        <v>352</v>
      </c>
      <c r="F11" s="1073" t="s">
        <v>2187</v>
      </c>
      <c r="G11" s="1074" t="s">
        <v>511</v>
      </c>
      <c r="H11" s="1075" t="s">
        <v>352</v>
      </c>
      <c r="I11" s="1075" t="s">
        <v>352</v>
      </c>
      <c r="J11" s="1076">
        <v>0</v>
      </c>
      <c r="K11" s="1074" t="s">
        <v>605</v>
      </c>
      <c r="L11" s="1077">
        <v>11</v>
      </c>
      <c r="M11" s="1078">
        <v>1</v>
      </c>
      <c r="N11" s="1079">
        <v>1.2237593405947058</v>
      </c>
      <c r="O11" s="1073" t="s">
        <v>2799</v>
      </c>
      <c r="P11" s="1077">
        <v>0</v>
      </c>
      <c r="Q11" s="1078">
        <v>1</v>
      </c>
      <c r="R11" s="1079">
        <v>1.2237593405947058</v>
      </c>
      <c r="S11" s="1073" t="s">
        <v>2799</v>
      </c>
      <c r="T11" s="1077">
        <v>0</v>
      </c>
      <c r="U11" s="1078">
        <v>1</v>
      </c>
      <c r="V11" s="1079">
        <v>1.2237593405947058</v>
      </c>
      <c r="W11" s="1073" t="s">
        <v>2799</v>
      </c>
      <c r="X11" s="1077">
        <v>0</v>
      </c>
      <c r="Y11" s="1078">
        <v>1</v>
      </c>
      <c r="Z11" s="1079">
        <v>1.2237593405947058</v>
      </c>
      <c r="AA11" s="1073" t="s">
        <v>2799</v>
      </c>
      <c r="AB11" s="1101"/>
      <c r="AC11" s="1102" t="s">
        <v>43</v>
      </c>
      <c r="AD11" s="1102" t="s">
        <v>45</v>
      </c>
      <c r="AE11" s="1102"/>
      <c r="AF11" s="1102"/>
      <c r="AG11" s="1102">
        <v>15</v>
      </c>
      <c r="AH11" s="1102">
        <v>13.889999999999999</v>
      </c>
      <c r="AI11" s="1102">
        <v>13.888888888888888</v>
      </c>
      <c r="AJ11" s="1041" t="s">
        <v>514</v>
      </c>
      <c r="AK11" s="1094">
        <v>2</v>
      </c>
      <c r="AL11" s="1094">
        <v>2</v>
      </c>
      <c r="AM11" s="1094">
        <v>4</v>
      </c>
      <c r="AN11" s="1094">
        <v>1</v>
      </c>
      <c r="AO11" s="1094">
        <v>1</v>
      </c>
      <c r="AP11" s="1094">
        <v>3</v>
      </c>
      <c r="AQ11" s="1089">
        <v>2</v>
      </c>
      <c r="AR11" s="1089">
        <v>1.05</v>
      </c>
      <c r="AS11" s="1093">
        <v>1.2164594125584303</v>
      </c>
      <c r="AT11" s="1093">
        <v>1.2237593405947058</v>
      </c>
      <c r="AU11" s="1093" t="s">
        <v>2800</v>
      </c>
      <c r="AV11" s="1095">
        <v>1.05</v>
      </c>
      <c r="AW11" s="1095">
        <v>1.02</v>
      </c>
      <c r="AX11" s="1095">
        <v>1.2</v>
      </c>
      <c r="AY11" s="1095">
        <v>1</v>
      </c>
      <c r="AZ11" s="1095">
        <v>1</v>
      </c>
      <c r="BA11" s="1095">
        <v>1.05</v>
      </c>
    </row>
    <row r="12" spans="1:54" ht="24">
      <c r="A12" s="1045">
        <v>32004</v>
      </c>
      <c r="B12" s="1059"/>
      <c r="C12" s="1060" t="s">
        <v>469</v>
      </c>
      <c r="D12" s="1071">
        <v>5</v>
      </c>
      <c r="E12" s="1072" t="s">
        <v>352</v>
      </c>
      <c r="F12" s="1073" t="s">
        <v>2187</v>
      </c>
      <c r="G12" s="1074" t="s">
        <v>1099</v>
      </c>
      <c r="H12" s="1075" t="s">
        <v>352</v>
      </c>
      <c r="I12" s="1075" t="s">
        <v>352</v>
      </c>
      <c r="J12" s="1076">
        <v>0</v>
      </c>
      <c r="K12" s="1074" t="s">
        <v>605</v>
      </c>
      <c r="L12" s="1077">
        <v>0</v>
      </c>
      <c r="M12" s="1078">
        <v>1</v>
      </c>
      <c r="N12" s="1079">
        <v>1.2237593405947058</v>
      </c>
      <c r="O12" s="1073" t="s">
        <v>2799</v>
      </c>
      <c r="P12" s="1077">
        <v>11</v>
      </c>
      <c r="Q12" s="1078">
        <v>1</v>
      </c>
      <c r="R12" s="1079">
        <v>1.2237593405947058</v>
      </c>
      <c r="S12" s="1073" t="s">
        <v>2799</v>
      </c>
      <c r="T12" s="1077">
        <v>0</v>
      </c>
      <c r="U12" s="1078">
        <v>1</v>
      </c>
      <c r="V12" s="1079">
        <v>1.2237593405947058</v>
      </c>
      <c r="W12" s="1073" t="s">
        <v>2799</v>
      </c>
      <c r="X12" s="1077">
        <v>0</v>
      </c>
      <c r="Y12" s="1078">
        <v>1</v>
      </c>
      <c r="Z12" s="1079">
        <v>1.2237593405947058</v>
      </c>
      <c r="AA12" s="1073" t="s">
        <v>2799</v>
      </c>
      <c r="AB12" s="1101"/>
      <c r="AC12" s="1102"/>
      <c r="AD12" s="1102"/>
      <c r="AE12" s="1102"/>
      <c r="AF12" s="1102"/>
      <c r="AG12" s="1102"/>
      <c r="AH12" s="1102"/>
      <c r="AI12" s="1102"/>
      <c r="AJ12" s="1041" t="s">
        <v>514</v>
      </c>
      <c r="AK12" s="1094">
        <v>2</v>
      </c>
      <c r="AL12" s="1094">
        <v>2</v>
      </c>
      <c r="AM12" s="1094">
        <v>4</v>
      </c>
      <c r="AN12" s="1094">
        <v>1</v>
      </c>
      <c r="AO12" s="1094">
        <v>1</v>
      </c>
      <c r="AP12" s="1094">
        <v>3</v>
      </c>
      <c r="AQ12" s="1089">
        <v>2</v>
      </c>
      <c r="AR12" s="1089">
        <v>1.05</v>
      </c>
      <c r="AS12" s="1093">
        <v>1.2164594125584303</v>
      </c>
      <c r="AT12" s="1093">
        <v>1.2237593405947058</v>
      </c>
      <c r="AU12" s="1093" t="s">
        <v>2800</v>
      </c>
      <c r="AV12" s="1095">
        <v>1.05</v>
      </c>
      <c r="AW12" s="1095">
        <v>1.02</v>
      </c>
      <c r="AX12" s="1095">
        <v>1.2</v>
      </c>
      <c r="AY12" s="1095">
        <v>1</v>
      </c>
      <c r="AZ12" s="1095">
        <v>1</v>
      </c>
      <c r="BA12" s="1095">
        <v>1.05</v>
      </c>
    </row>
    <row r="13" spans="1:54" ht="24">
      <c r="A13" s="1045" t="s">
        <v>835</v>
      </c>
      <c r="B13" s="1059"/>
      <c r="C13" s="1060" t="s">
        <v>469</v>
      </c>
      <c r="D13" s="1071">
        <v>5</v>
      </c>
      <c r="E13" s="1072" t="s">
        <v>352</v>
      </c>
      <c r="F13" s="1073" t="s">
        <v>2187</v>
      </c>
      <c r="G13" s="1074" t="s">
        <v>403</v>
      </c>
      <c r="H13" s="1075" t="s">
        <v>352</v>
      </c>
      <c r="I13" s="1075" t="s">
        <v>352</v>
      </c>
      <c r="J13" s="1076">
        <v>0</v>
      </c>
      <c r="K13" s="1074" t="s">
        <v>605</v>
      </c>
      <c r="L13" s="1077">
        <v>0</v>
      </c>
      <c r="M13" s="1078">
        <v>1</v>
      </c>
      <c r="N13" s="1079">
        <v>1.2237593405947058</v>
      </c>
      <c r="O13" s="1073" t="s">
        <v>2799</v>
      </c>
      <c r="P13" s="1077">
        <v>0</v>
      </c>
      <c r="Q13" s="1078">
        <v>1</v>
      </c>
      <c r="R13" s="1079">
        <v>1.2237593405947058</v>
      </c>
      <c r="S13" s="1073" t="s">
        <v>2799</v>
      </c>
      <c r="T13" s="1077">
        <v>11</v>
      </c>
      <c r="U13" s="1078">
        <v>1</v>
      </c>
      <c r="V13" s="1079">
        <v>1.2237593405947058</v>
      </c>
      <c r="W13" s="1073" t="s">
        <v>2799</v>
      </c>
      <c r="X13" s="1077">
        <v>0</v>
      </c>
      <c r="Y13" s="1078">
        <v>1</v>
      </c>
      <c r="Z13" s="1079">
        <v>1.2237593405947058</v>
      </c>
      <c r="AA13" s="1073" t="s">
        <v>2799</v>
      </c>
      <c r="AB13" s="1103"/>
      <c r="AC13" s="1102"/>
      <c r="AD13" s="1102"/>
      <c r="AE13" s="1102"/>
      <c r="AF13" s="1102"/>
      <c r="AG13" s="1102"/>
      <c r="AH13" s="1102"/>
      <c r="AI13" s="1102"/>
      <c r="AJ13" s="1041" t="s">
        <v>514</v>
      </c>
      <c r="AK13" s="1094">
        <v>2</v>
      </c>
      <c r="AL13" s="1094">
        <v>2</v>
      </c>
      <c r="AM13" s="1094">
        <v>4</v>
      </c>
      <c r="AN13" s="1094">
        <v>1</v>
      </c>
      <c r="AO13" s="1094">
        <v>1</v>
      </c>
      <c r="AP13" s="1094">
        <v>3</v>
      </c>
      <c r="AQ13" s="1089">
        <v>3</v>
      </c>
      <c r="AR13" s="1089">
        <v>1.05</v>
      </c>
      <c r="AS13" s="1093">
        <v>1.2164594125584303</v>
      </c>
      <c r="AT13" s="1093">
        <v>1.2237593405947058</v>
      </c>
      <c r="AU13" s="1093" t="s">
        <v>2800</v>
      </c>
      <c r="AV13" s="1095">
        <v>1.05</v>
      </c>
      <c r="AW13" s="1095">
        <v>1.02</v>
      </c>
      <c r="AX13" s="1095">
        <v>1.2</v>
      </c>
      <c r="AY13" s="1095">
        <v>1</v>
      </c>
      <c r="AZ13" s="1095">
        <v>1</v>
      </c>
      <c r="BA13" s="1095">
        <v>1.05</v>
      </c>
    </row>
    <row r="14" spans="1:54" ht="24">
      <c r="A14" s="1045" t="s">
        <v>836</v>
      </c>
      <c r="B14" s="1059"/>
      <c r="C14" s="1060" t="s">
        <v>469</v>
      </c>
      <c r="D14" s="1071">
        <v>5</v>
      </c>
      <c r="E14" s="1072" t="s">
        <v>352</v>
      </c>
      <c r="F14" s="1073" t="s">
        <v>2187</v>
      </c>
      <c r="G14" s="1074" t="s">
        <v>438</v>
      </c>
      <c r="H14" s="1075" t="s">
        <v>352</v>
      </c>
      <c r="I14" s="1075" t="s">
        <v>352</v>
      </c>
      <c r="J14" s="1076">
        <v>0</v>
      </c>
      <c r="K14" s="1074" t="s">
        <v>605</v>
      </c>
      <c r="L14" s="1077">
        <v>0</v>
      </c>
      <c r="M14" s="1078">
        <v>1</v>
      </c>
      <c r="N14" s="1079">
        <v>1.2237593405947058</v>
      </c>
      <c r="O14" s="1073" t="s">
        <v>2799</v>
      </c>
      <c r="P14" s="1077">
        <v>0</v>
      </c>
      <c r="Q14" s="1078">
        <v>1</v>
      </c>
      <c r="R14" s="1079">
        <v>1.2237593405947058</v>
      </c>
      <c r="S14" s="1073" t="s">
        <v>2799</v>
      </c>
      <c r="T14" s="1077">
        <v>0</v>
      </c>
      <c r="U14" s="1078">
        <v>1</v>
      </c>
      <c r="V14" s="1079">
        <v>1.2237593405947058</v>
      </c>
      <c r="W14" s="1073" t="s">
        <v>2799</v>
      </c>
      <c r="X14" s="1077">
        <v>11</v>
      </c>
      <c r="Y14" s="1078">
        <v>1</v>
      </c>
      <c r="Z14" s="1079">
        <v>1.2237593405947058</v>
      </c>
      <c r="AA14" s="1073" t="s">
        <v>2799</v>
      </c>
      <c r="AB14" s="1103"/>
      <c r="AC14" s="1102"/>
      <c r="AD14" s="1102"/>
      <c r="AE14" s="1102"/>
      <c r="AF14" s="1102"/>
      <c r="AG14" s="1102"/>
      <c r="AH14" s="1102"/>
      <c r="AI14" s="1102"/>
      <c r="AJ14" s="1041" t="s">
        <v>514</v>
      </c>
      <c r="AK14" s="1094">
        <v>2</v>
      </c>
      <c r="AL14" s="1094">
        <v>2</v>
      </c>
      <c r="AM14" s="1094">
        <v>4</v>
      </c>
      <c r="AN14" s="1094">
        <v>1</v>
      </c>
      <c r="AO14" s="1094">
        <v>1</v>
      </c>
      <c r="AP14" s="1094">
        <v>3</v>
      </c>
      <c r="AQ14" s="1089">
        <v>3</v>
      </c>
      <c r="AR14" s="1089">
        <v>1.05</v>
      </c>
      <c r="AS14" s="1093">
        <v>1.2164594125584303</v>
      </c>
      <c r="AT14" s="1093">
        <v>1.2237593405947058</v>
      </c>
      <c r="AU14" s="1093" t="s">
        <v>2800</v>
      </c>
      <c r="AV14" s="1095">
        <v>1.05</v>
      </c>
      <c r="AW14" s="1095">
        <v>1.02</v>
      </c>
      <c r="AX14" s="1095">
        <v>1.2</v>
      </c>
      <c r="AY14" s="1095">
        <v>1</v>
      </c>
      <c r="AZ14" s="1095">
        <v>1</v>
      </c>
      <c r="BA14" s="1095">
        <v>1.05</v>
      </c>
    </row>
    <row r="15" spans="1:54" ht="24">
      <c r="A15" s="1045" t="s">
        <v>1859</v>
      </c>
      <c r="B15" s="1059"/>
      <c r="C15" s="1060" t="s">
        <v>469</v>
      </c>
      <c r="D15" s="1071">
        <v>5</v>
      </c>
      <c r="E15" s="1072" t="s">
        <v>352</v>
      </c>
      <c r="F15" s="1073" t="s">
        <v>2801</v>
      </c>
      <c r="G15" s="1074" t="s">
        <v>465</v>
      </c>
      <c r="H15" s="1075" t="s">
        <v>352</v>
      </c>
      <c r="I15" s="1075" t="s">
        <v>352</v>
      </c>
      <c r="J15" s="1076">
        <v>0</v>
      </c>
      <c r="K15" s="1074" t="s">
        <v>339</v>
      </c>
      <c r="L15" s="1077">
        <v>3.2530120481927714E-3</v>
      </c>
      <c r="M15" s="1078">
        <v>1</v>
      </c>
      <c r="N15" s="1079">
        <v>1.2237593405947058</v>
      </c>
      <c r="O15" s="1073" t="s">
        <v>2802</v>
      </c>
      <c r="P15" s="1077">
        <v>3.2530120481927714E-3</v>
      </c>
      <c r="Q15" s="1078">
        <v>1</v>
      </c>
      <c r="R15" s="1079">
        <v>1.2237593405947058</v>
      </c>
      <c r="S15" s="1073" t="s">
        <v>2802</v>
      </c>
      <c r="T15" s="1077">
        <v>3.2530120481927714E-3</v>
      </c>
      <c r="U15" s="1078">
        <v>1</v>
      </c>
      <c r="V15" s="1079">
        <v>1.2237593405947058</v>
      </c>
      <c r="W15" s="1073" t="s">
        <v>2802</v>
      </c>
      <c r="X15" s="1077">
        <v>3.2530120481927714E-3</v>
      </c>
      <c r="Y15" s="1078">
        <v>1</v>
      </c>
      <c r="Z15" s="1079">
        <v>1.2237593405947058</v>
      </c>
      <c r="AA15" s="1073" t="s">
        <v>2802</v>
      </c>
      <c r="AB15" s="1103"/>
      <c r="AC15" s="1102">
        <v>1.976284584980237E-3</v>
      </c>
      <c r="AD15" s="1102"/>
      <c r="AE15" s="1102"/>
      <c r="AF15" s="1102"/>
      <c r="AG15" s="1102">
        <v>3.9525691699604743E-4</v>
      </c>
      <c r="AH15" s="1102">
        <v>1.7391304347826088E-3</v>
      </c>
      <c r="AI15" s="1102">
        <v>1.976284584980237E-3</v>
      </c>
      <c r="AJ15" s="1041" t="s">
        <v>622</v>
      </c>
      <c r="AK15" s="1094">
        <v>2</v>
      </c>
      <c r="AL15" s="1094">
        <v>2</v>
      </c>
      <c r="AM15" s="1094">
        <v>4</v>
      </c>
      <c r="AN15" s="1094">
        <v>1</v>
      </c>
      <c r="AO15" s="1094">
        <v>1</v>
      </c>
      <c r="AP15" s="1094">
        <v>3</v>
      </c>
      <c r="AQ15" s="1089">
        <v>3</v>
      </c>
      <c r="AR15" s="1089">
        <v>1.05</v>
      </c>
      <c r="AS15" s="1093">
        <v>1.2164594125584303</v>
      </c>
      <c r="AT15" s="1093">
        <v>1.2237593405947058</v>
      </c>
      <c r="AU15" s="1093" t="s">
        <v>2800</v>
      </c>
      <c r="AV15" s="1095">
        <v>1.05</v>
      </c>
      <c r="AW15" s="1095">
        <v>1.02</v>
      </c>
      <c r="AX15" s="1095">
        <v>1.2</v>
      </c>
      <c r="AY15" s="1095">
        <v>1</v>
      </c>
      <c r="AZ15" s="1095">
        <v>1</v>
      </c>
      <c r="BA15" s="1095">
        <v>1.05</v>
      </c>
    </row>
    <row r="16" spans="1:54">
      <c r="A16" s="1045">
        <v>2410</v>
      </c>
      <c r="B16" s="1059" t="s">
        <v>469</v>
      </c>
      <c r="C16" s="1060" t="s">
        <v>469</v>
      </c>
      <c r="D16" s="1071">
        <v>5</v>
      </c>
      <c r="E16" s="1072" t="s">
        <v>352</v>
      </c>
      <c r="F16" s="1073" t="s">
        <v>2803</v>
      </c>
      <c r="G16" s="1074" t="s">
        <v>465</v>
      </c>
      <c r="H16" s="1075" t="s">
        <v>352</v>
      </c>
      <c r="I16" s="1075" t="s">
        <v>352</v>
      </c>
      <c r="J16" s="1076">
        <v>0</v>
      </c>
      <c r="K16" s="1074" t="s">
        <v>604</v>
      </c>
      <c r="L16" s="1077">
        <v>23.12</v>
      </c>
      <c r="M16" s="1078">
        <v>1</v>
      </c>
      <c r="N16" s="1079">
        <v>1.2237593405947058</v>
      </c>
      <c r="O16" s="1073" t="s">
        <v>2804</v>
      </c>
      <c r="P16" s="1077">
        <v>23.12</v>
      </c>
      <c r="Q16" s="1078">
        <v>1</v>
      </c>
      <c r="R16" s="1079">
        <v>1.2237593405947058</v>
      </c>
      <c r="S16" s="1073" t="s">
        <v>2804</v>
      </c>
      <c r="T16" s="1077">
        <v>23.12</v>
      </c>
      <c r="U16" s="1078">
        <v>1</v>
      </c>
      <c r="V16" s="1079">
        <v>1.2237593405947058</v>
      </c>
      <c r="W16" s="1073" t="s">
        <v>2804</v>
      </c>
      <c r="X16" s="1077">
        <v>23.12</v>
      </c>
      <c r="Y16" s="1078">
        <v>1</v>
      </c>
      <c r="Z16" s="1079">
        <v>1.2237593405947058</v>
      </c>
      <c r="AA16" s="1073" t="s">
        <v>2804</v>
      </c>
      <c r="AB16" s="1103"/>
      <c r="AC16" s="1102"/>
      <c r="AD16" s="1102"/>
      <c r="AE16" s="1102"/>
      <c r="AF16" s="1102"/>
      <c r="AG16" s="1102">
        <v>3.8</v>
      </c>
      <c r="AH16" s="1102">
        <v>7.03</v>
      </c>
      <c r="AI16" s="1102">
        <v>19.940999999999999</v>
      </c>
      <c r="AJ16" s="1041" t="s">
        <v>552</v>
      </c>
      <c r="AK16" s="1094">
        <v>2</v>
      </c>
      <c r="AL16" s="1094">
        <v>2</v>
      </c>
      <c r="AM16" s="1094">
        <v>4</v>
      </c>
      <c r="AN16" s="1094">
        <v>1</v>
      </c>
      <c r="AO16" s="1094">
        <v>1</v>
      </c>
      <c r="AP16" s="1094">
        <v>3</v>
      </c>
      <c r="AQ16" s="1089">
        <v>3</v>
      </c>
      <c r="AR16" s="1089">
        <v>1.05</v>
      </c>
      <c r="AS16" s="1093">
        <v>1.2164594125584303</v>
      </c>
      <c r="AT16" s="1093">
        <v>1.2237593405947058</v>
      </c>
      <c r="AU16" s="1093" t="s">
        <v>2800</v>
      </c>
      <c r="AV16" s="1095">
        <v>1.05</v>
      </c>
      <c r="AW16" s="1095">
        <v>1.02</v>
      </c>
      <c r="AX16" s="1095">
        <v>1.2</v>
      </c>
      <c r="AY16" s="1095">
        <v>1</v>
      </c>
      <c r="AZ16" s="1095">
        <v>1</v>
      </c>
      <c r="BA16" s="1095">
        <v>1.05</v>
      </c>
    </row>
    <row r="17" spans="1:53">
      <c r="A17" s="1045">
        <v>4225</v>
      </c>
      <c r="B17" s="1059" t="s">
        <v>469</v>
      </c>
      <c r="C17" s="1060" t="s">
        <v>469</v>
      </c>
      <c r="D17" s="1071">
        <v>5</v>
      </c>
      <c r="E17" s="1072" t="s">
        <v>352</v>
      </c>
      <c r="F17" s="1073" t="s">
        <v>2182</v>
      </c>
      <c r="G17" s="1074" t="s">
        <v>465</v>
      </c>
      <c r="H17" s="1075" t="s">
        <v>352</v>
      </c>
      <c r="I17" s="1075" t="s">
        <v>352</v>
      </c>
      <c r="J17" s="1076">
        <v>0</v>
      </c>
      <c r="K17" s="1074" t="s">
        <v>339</v>
      </c>
      <c r="L17" s="1077">
        <v>0.1</v>
      </c>
      <c r="M17" s="1078">
        <v>1</v>
      </c>
      <c r="N17" s="1079">
        <v>1.2237593405947058</v>
      </c>
      <c r="O17" s="1073" t="s">
        <v>2805</v>
      </c>
      <c r="P17" s="1077">
        <v>0.1</v>
      </c>
      <c r="Q17" s="1078">
        <v>1</v>
      </c>
      <c r="R17" s="1079">
        <v>1.2237593405947058</v>
      </c>
      <c r="S17" s="1073" t="s">
        <v>2805</v>
      </c>
      <c r="T17" s="1077">
        <v>0.1</v>
      </c>
      <c r="U17" s="1078">
        <v>1</v>
      </c>
      <c r="V17" s="1079">
        <v>1.2237593405947058</v>
      </c>
      <c r="W17" s="1073" t="s">
        <v>2805</v>
      </c>
      <c r="X17" s="1077">
        <v>0.1</v>
      </c>
      <c r="Y17" s="1078">
        <v>1</v>
      </c>
      <c r="Z17" s="1079">
        <v>1.2237593405947058</v>
      </c>
      <c r="AA17" s="1073" t="s">
        <v>2805</v>
      </c>
      <c r="AB17" s="1103"/>
      <c r="AC17" s="1102"/>
      <c r="AD17" s="1102"/>
      <c r="AE17" s="1102"/>
      <c r="AF17" s="1102"/>
      <c r="AG17" s="1102"/>
      <c r="AH17" s="1102"/>
      <c r="AI17" s="1102"/>
      <c r="AJ17" s="1041" t="s">
        <v>551</v>
      </c>
      <c r="AK17" s="1094">
        <v>2</v>
      </c>
      <c r="AL17" s="1094">
        <v>2</v>
      </c>
      <c r="AM17" s="1094">
        <v>4</v>
      </c>
      <c r="AN17" s="1094">
        <v>1</v>
      </c>
      <c r="AO17" s="1094">
        <v>1</v>
      </c>
      <c r="AP17" s="1094">
        <v>3</v>
      </c>
      <c r="AQ17" s="1089">
        <v>3</v>
      </c>
      <c r="AR17" s="1089">
        <v>1.05</v>
      </c>
      <c r="AS17" s="1093">
        <v>1.2164594125584303</v>
      </c>
      <c r="AT17" s="1093">
        <v>1.2237593405947058</v>
      </c>
      <c r="AU17" s="1093" t="s">
        <v>2800</v>
      </c>
      <c r="AV17" s="1095">
        <v>1.05</v>
      </c>
      <c r="AW17" s="1095">
        <v>1.02</v>
      </c>
      <c r="AX17" s="1095">
        <v>1.2</v>
      </c>
      <c r="AY17" s="1095">
        <v>1</v>
      </c>
      <c r="AZ17" s="1095">
        <v>1</v>
      </c>
      <c r="BA17" s="1095">
        <v>1.05</v>
      </c>
    </row>
    <row r="18" spans="1:53">
      <c r="A18" s="1045">
        <v>113</v>
      </c>
      <c r="B18" s="1059" t="s">
        <v>469</v>
      </c>
      <c r="C18" s="1060" t="s">
        <v>469</v>
      </c>
      <c r="D18" s="1071">
        <v>5</v>
      </c>
      <c r="E18" s="1072" t="s">
        <v>352</v>
      </c>
      <c r="F18" s="1073" t="s">
        <v>2806</v>
      </c>
      <c r="G18" s="1074" t="s">
        <v>44</v>
      </c>
      <c r="H18" s="1075" t="s">
        <v>352</v>
      </c>
      <c r="I18" s="1075" t="s">
        <v>352</v>
      </c>
      <c r="J18" s="1076">
        <v>0</v>
      </c>
      <c r="K18" s="1074" t="s">
        <v>339</v>
      </c>
      <c r="L18" s="1077">
        <v>0.17</v>
      </c>
      <c r="M18" s="1078">
        <v>1</v>
      </c>
      <c r="N18" s="1079">
        <v>1.2237593405947058</v>
      </c>
      <c r="O18" s="1073" t="s">
        <v>2807</v>
      </c>
      <c r="P18" s="1077">
        <v>0.17</v>
      </c>
      <c r="Q18" s="1078">
        <v>1</v>
      </c>
      <c r="R18" s="1079">
        <v>1.2237593405947058</v>
      </c>
      <c r="S18" s="1073" t="s">
        <v>2807</v>
      </c>
      <c r="T18" s="1077">
        <v>0.17</v>
      </c>
      <c r="U18" s="1078">
        <v>1</v>
      </c>
      <c r="V18" s="1079">
        <v>1.2237593405947058</v>
      </c>
      <c r="W18" s="1073" t="s">
        <v>2807</v>
      </c>
      <c r="X18" s="1077">
        <v>0.17</v>
      </c>
      <c r="Y18" s="1078">
        <v>1</v>
      </c>
      <c r="Z18" s="1079">
        <v>1.2237593405947058</v>
      </c>
      <c r="AA18" s="1073" t="s">
        <v>2807</v>
      </c>
      <c r="AB18" s="1103"/>
      <c r="AC18" s="1102"/>
      <c r="AD18" s="1102" t="s">
        <v>48</v>
      </c>
      <c r="AE18" s="1102"/>
      <c r="AF18" s="1102"/>
      <c r="AG18" s="1102">
        <v>0.6</v>
      </c>
      <c r="AH18" s="1102">
        <v>0.37</v>
      </c>
      <c r="AI18" s="1102">
        <v>0.4</v>
      </c>
      <c r="AJ18" s="1041" t="s">
        <v>345</v>
      </c>
      <c r="AK18" s="1094">
        <v>2</v>
      </c>
      <c r="AL18" s="1094">
        <v>2</v>
      </c>
      <c r="AM18" s="1094">
        <v>4</v>
      </c>
      <c r="AN18" s="1094">
        <v>1</v>
      </c>
      <c r="AO18" s="1094">
        <v>1</v>
      </c>
      <c r="AP18" s="1094">
        <v>3</v>
      </c>
      <c r="AQ18" s="1089">
        <v>3</v>
      </c>
      <c r="AR18" s="1089">
        <v>1.05</v>
      </c>
      <c r="AS18" s="1093">
        <v>1.2164594125584303</v>
      </c>
      <c r="AT18" s="1093">
        <v>1.2237593405947058</v>
      </c>
      <c r="AU18" s="1093" t="s">
        <v>2800</v>
      </c>
      <c r="AV18" s="1095">
        <v>1.05</v>
      </c>
      <c r="AW18" s="1095">
        <v>1.02</v>
      </c>
      <c r="AX18" s="1095">
        <v>1.2</v>
      </c>
      <c r="AY18" s="1095">
        <v>1</v>
      </c>
      <c r="AZ18" s="1095">
        <v>1</v>
      </c>
      <c r="BA18" s="1095">
        <v>1.05</v>
      </c>
    </row>
    <row r="19" spans="1:53">
      <c r="A19" s="1045">
        <v>2889</v>
      </c>
      <c r="B19" s="1059" t="s">
        <v>469</v>
      </c>
      <c r="C19" s="1060" t="s">
        <v>469</v>
      </c>
      <c r="D19" s="1071">
        <v>5</v>
      </c>
      <c r="E19" s="1072" t="s">
        <v>352</v>
      </c>
      <c r="F19" s="1073" t="s">
        <v>2808</v>
      </c>
      <c r="G19" s="1074" t="s">
        <v>465</v>
      </c>
      <c r="H19" s="1075" t="s">
        <v>352</v>
      </c>
      <c r="I19" s="1075" t="s">
        <v>352</v>
      </c>
      <c r="J19" s="1076">
        <v>0</v>
      </c>
      <c r="K19" s="1074" t="s">
        <v>339</v>
      </c>
      <c r="L19" s="1077">
        <v>0.5</v>
      </c>
      <c r="M19" s="1078">
        <v>1</v>
      </c>
      <c r="N19" s="1079">
        <v>1.2237593405947058</v>
      </c>
      <c r="O19" s="1073" t="s">
        <v>2807</v>
      </c>
      <c r="P19" s="1077">
        <v>0.5</v>
      </c>
      <c r="Q19" s="1078">
        <v>1</v>
      </c>
      <c r="R19" s="1079">
        <v>1.2237593405947058</v>
      </c>
      <c r="S19" s="1073" t="s">
        <v>2807</v>
      </c>
      <c r="T19" s="1077">
        <v>0.5</v>
      </c>
      <c r="U19" s="1078">
        <v>1</v>
      </c>
      <c r="V19" s="1079">
        <v>1.2237593405947058</v>
      </c>
      <c r="W19" s="1073" t="s">
        <v>2807</v>
      </c>
      <c r="X19" s="1077">
        <v>0.5</v>
      </c>
      <c r="Y19" s="1078">
        <v>1</v>
      </c>
      <c r="Z19" s="1079">
        <v>1.2237593405947058</v>
      </c>
      <c r="AA19" s="1073" t="s">
        <v>2807</v>
      </c>
      <c r="AB19" s="1103"/>
      <c r="AC19" s="1102"/>
      <c r="AD19" s="1102" t="s">
        <v>47</v>
      </c>
      <c r="AE19" s="1102"/>
      <c r="AF19" s="1102"/>
      <c r="AG19" s="1102">
        <v>0.55000000000000004</v>
      </c>
      <c r="AH19" s="1102">
        <v>0.56000000000000005</v>
      </c>
      <c r="AI19" s="1102">
        <v>0.4</v>
      </c>
      <c r="AJ19" s="1041" t="s">
        <v>345</v>
      </c>
      <c r="AK19" s="1094">
        <v>2</v>
      </c>
      <c r="AL19" s="1094">
        <v>2</v>
      </c>
      <c r="AM19" s="1094">
        <v>4</v>
      </c>
      <c r="AN19" s="1094">
        <v>1</v>
      </c>
      <c r="AO19" s="1094">
        <v>1</v>
      </c>
      <c r="AP19" s="1094">
        <v>3</v>
      </c>
      <c r="AQ19" s="1089">
        <v>3</v>
      </c>
      <c r="AR19" s="1089">
        <v>1.05</v>
      </c>
      <c r="AS19" s="1093">
        <v>1.2164594125584303</v>
      </c>
      <c r="AT19" s="1093">
        <v>1.2237593405947058</v>
      </c>
      <c r="AU19" s="1093" t="s">
        <v>2800</v>
      </c>
      <c r="AV19" s="1095">
        <v>1.05</v>
      </c>
      <c r="AW19" s="1095">
        <v>1.02</v>
      </c>
      <c r="AX19" s="1095">
        <v>1.2</v>
      </c>
      <c r="AY19" s="1095">
        <v>1</v>
      </c>
      <c r="AZ19" s="1095">
        <v>1</v>
      </c>
      <c r="BA19" s="1095">
        <v>1.05</v>
      </c>
    </row>
    <row r="20" spans="1:53">
      <c r="A20" s="1045">
        <v>1103</v>
      </c>
      <c r="B20" s="1059"/>
      <c r="C20" s="1060" t="s">
        <v>469</v>
      </c>
      <c r="D20" s="1071">
        <v>5</v>
      </c>
      <c r="E20" s="1072" t="s">
        <v>352</v>
      </c>
      <c r="F20" s="1073" t="s">
        <v>1020</v>
      </c>
      <c r="G20" s="1074" t="s">
        <v>191</v>
      </c>
      <c r="H20" s="1075" t="s">
        <v>352</v>
      </c>
      <c r="I20" s="1075" t="s">
        <v>352</v>
      </c>
      <c r="J20" s="1076">
        <v>0</v>
      </c>
      <c r="K20" s="1074" t="s">
        <v>339</v>
      </c>
      <c r="L20" s="1077">
        <v>2.7</v>
      </c>
      <c r="M20" s="1078">
        <v>1</v>
      </c>
      <c r="N20" s="1079">
        <v>1.2237593405947058</v>
      </c>
      <c r="O20" s="1073" t="s">
        <v>2807</v>
      </c>
      <c r="P20" s="1077">
        <v>2.7</v>
      </c>
      <c r="Q20" s="1078">
        <v>1</v>
      </c>
      <c r="R20" s="1079">
        <v>1.2237593405947058</v>
      </c>
      <c r="S20" s="1073" t="s">
        <v>2807</v>
      </c>
      <c r="T20" s="1077">
        <v>2.7</v>
      </c>
      <c r="U20" s="1078">
        <v>1</v>
      </c>
      <c r="V20" s="1079">
        <v>1.2237593405947058</v>
      </c>
      <c r="W20" s="1073" t="s">
        <v>2807</v>
      </c>
      <c r="X20" s="1077">
        <v>2.7</v>
      </c>
      <c r="Y20" s="1078">
        <v>1</v>
      </c>
      <c r="Z20" s="1079">
        <v>1.2237593405947058</v>
      </c>
      <c r="AA20" s="1073" t="s">
        <v>2807</v>
      </c>
      <c r="AB20" s="1103"/>
      <c r="AC20" s="1102">
        <v>2.6</v>
      </c>
      <c r="AD20" s="1102" t="s">
        <v>46</v>
      </c>
      <c r="AE20" s="1102"/>
      <c r="AF20" s="1102"/>
      <c r="AG20" s="1102">
        <v>2.4</v>
      </c>
      <c r="AH20" s="1102">
        <v>2.85</v>
      </c>
      <c r="AI20" s="1102">
        <v>2.9</v>
      </c>
      <c r="AJ20" s="1041" t="s">
        <v>345</v>
      </c>
      <c r="AK20" s="1094">
        <v>2</v>
      </c>
      <c r="AL20" s="1094">
        <v>2</v>
      </c>
      <c r="AM20" s="1094">
        <v>4</v>
      </c>
      <c r="AN20" s="1094">
        <v>1</v>
      </c>
      <c r="AO20" s="1094">
        <v>1</v>
      </c>
      <c r="AP20" s="1094">
        <v>3</v>
      </c>
      <c r="AQ20" s="1089">
        <v>3</v>
      </c>
      <c r="AR20" s="1089">
        <v>1.05</v>
      </c>
      <c r="AS20" s="1093">
        <v>1.2164594125584303</v>
      </c>
      <c r="AT20" s="1093">
        <v>1.2237593405947058</v>
      </c>
      <c r="AU20" s="1093" t="s">
        <v>2800</v>
      </c>
      <c r="AV20" s="1095">
        <v>1.05</v>
      </c>
      <c r="AW20" s="1095">
        <v>1.02</v>
      </c>
      <c r="AX20" s="1095">
        <v>1.2</v>
      </c>
      <c r="AY20" s="1095">
        <v>1</v>
      </c>
      <c r="AZ20" s="1095">
        <v>1</v>
      </c>
      <c r="BA20" s="1095">
        <v>1.05</v>
      </c>
    </row>
    <row r="21" spans="1:53">
      <c r="A21" s="1045">
        <v>1306</v>
      </c>
      <c r="B21" s="1059" t="s">
        <v>469</v>
      </c>
      <c r="C21" s="1060" t="s">
        <v>469</v>
      </c>
      <c r="D21" s="1071">
        <v>5</v>
      </c>
      <c r="E21" s="1072" t="s">
        <v>352</v>
      </c>
      <c r="F21" s="1073" t="s">
        <v>2809</v>
      </c>
      <c r="G21" s="1074" t="s">
        <v>465</v>
      </c>
      <c r="H21" s="1075" t="s">
        <v>352</v>
      </c>
      <c r="I21" s="1075" t="s">
        <v>352</v>
      </c>
      <c r="J21" s="1076">
        <v>0</v>
      </c>
      <c r="K21" s="1074" t="s">
        <v>339</v>
      </c>
      <c r="L21" s="1077">
        <v>0.02</v>
      </c>
      <c r="M21" s="1078">
        <v>1</v>
      </c>
      <c r="N21" s="1079">
        <v>1.5960462102848654</v>
      </c>
      <c r="O21" s="1073" t="s">
        <v>2810</v>
      </c>
      <c r="P21" s="1077">
        <v>0.02</v>
      </c>
      <c r="Q21" s="1078">
        <v>1</v>
      </c>
      <c r="R21" s="1079">
        <v>1.5960462102848654</v>
      </c>
      <c r="S21" s="1073" t="s">
        <v>2810</v>
      </c>
      <c r="T21" s="1077">
        <v>0.02</v>
      </c>
      <c r="U21" s="1078">
        <v>1</v>
      </c>
      <c r="V21" s="1079">
        <v>1.5960462102848654</v>
      </c>
      <c r="W21" s="1073" t="s">
        <v>2810</v>
      </c>
      <c r="X21" s="1077">
        <v>0.02</v>
      </c>
      <c r="Y21" s="1078">
        <v>1</v>
      </c>
      <c r="Z21" s="1079">
        <v>1.5960462102848654</v>
      </c>
      <c r="AA21" s="1073" t="s">
        <v>2810</v>
      </c>
      <c r="AB21" s="1103"/>
      <c r="AC21" s="1102"/>
      <c r="AD21" s="1102"/>
      <c r="AE21" s="1102"/>
      <c r="AF21" s="1102"/>
      <c r="AG21" s="1102"/>
      <c r="AH21" s="1102"/>
      <c r="AI21" s="1102">
        <v>0.02</v>
      </c>
      <c r="AJ21" s="1041" t="s">
        <v>345</v>
      </c>
      <c r="AK21" s="1094">
        <v>3</v>
      </c>
      <c r="AL21" s="1094">
        <v>4</v>
      </c>
      <c r="AM21" s="1094">
        <v>5</v>
      </c>
      <c r="AN21" s="1094">
        <v>3</v>
      </c>
      <c r="AO21" s="1094">
        <v>1</v>
      </c>
      <c r="AP21" s="1094">
        <v>5</v>
      </c>
      <c r="AQ21" s="1089">
        <v>3</v>
      </c>
      <c r="AR21" s="1089">
        <v>1.05</v>
      </c>
      <c r="AS21" s="1093">
        <v>1.5919770563893134</v>
      </c>
      <c r="AT21" s="1093">
        <v>1.5960462102848654</v>
      </c>
      <c r="AU21" s="1093" t="s">
        <v>2811</v>
      </c>
      <c r="AV21" s="1095">
        <v>1.1000000000000001</v>
      </c>
      <c r="AW21" s="1095">
        <v>1.1000000000000001</v>
      </c>
      <c r="AX21" s="1095">
        <v>1.5</v>
      </c>
      <c r="AY21" s="1095">
        <v>1.02</v>
      </c>
      <c r="AZ21" s="1095">
        <v>1</v>
      </c>
      <c r="BA21" s="1095">
        <v>1.2</v>
      </c>
    </row>
    <row r="22" spans="1:53" ht="24">
      <c r="A22" s="1045">
        <v>4833</v>
      </c>
      <c r="B22" s="1059" t="s">
        <v>469</v>
      </c>
      <c r="C22" s="1060" t="s">
        <v>469</v>
      </c>
      <c r="D22" s="1071">
        <v>5</v>
      </c>
      <c r="E22" s="1072" t="s">
        <v>352</v>
      </c>
      <c r="F22" s="1073" t="s">
        <v>2812</v>
      </c>
      <c r="G22" s="1074" t="s">
        <v>336</v>
      </c>
      <c r="H22" s="1075" t="s">
        <v>352</v>
      </c>
      <c r="I22" s="1075" t="s">
        <v>352</v>
      </c>
      <c r="J22" s="1076">
        <v>0</v>
      </c>
      <c r="K22" s="1074" t="s">
        <v>339</v>
      </c>
      <c r="L22" s="1077">
        <v>2.5000000000000001E-2</v>
      </c>
      <c r="M22" s="1078">
        <v>1</v>
      </c>
      <c r="N22" s="1079">
        <v>1.2237593405947058</v>
      </c>
      <c r="O22" s="1073" t="s">
        <v>2807</v>
      </c>
      <c r="P22" s="1077">
        <v>2.5000000000000001E-2</v>
      </c>
      <c r="Q22" s="1078">
        <v>1</v>
      </c>
      <c r="R22" s="1079">
        <v>1.2237593405947058</v>
      </c>
      <c r="S22" s="1073" t="s">
        <v>2807</v>
      </c>
      <c r="T22" s="1077">
        <v>2.5000000000000001E-2</v>
      </c>
      <c r="U22" s="1078">
        <v>1</v>
      </c>
      <c r="V22" s="1079">
        <v>1.2237593405947058</v>
      </c>
      <c r="W22" s="1073" t="s">
        <v>2807</v>
      </c>
      <c r="X22" s="1077">
        <v>2.5000000000000001E-2</v>
      </c>
      <c r="Y22" s="1078">
        <v>1</v>
      </c>
      <c r="Z22" s="1079">
        <v>1.2237593405947058</v>
      </c>
      <c r="AA22" s="1073" t="s">
        <v>2807</v>
      </c>
      <c r="AB22" s="1104"/>
      <c r="AC22" s="1102" t="s">
        <v>50</v>
      </c>
      <c r="AD22" s="1102"/>
      <c r="AE22" s="1102"/>
      <c r="AF22" s="1102"/>
      <c r="AG22" s="1102"/>
      <c r="AH22" s="1102"/>
      <c r="AI22" s="1102">
        <v>0.02</v>
      </c>
      <c r="AJ22" s="1041" t="s">
        <v>345</v>
      </c>
      <c r="AK22" s="1094">
        <v>2</v>
      </c>
      <c r="AL22" s="1094">
        <v>2</v>
      </c>
      <c r="AM22" s="1094">
        <v>4</v>
      </c>
      <c r="AN22" s="1094">
        <v>1</v>
      </c>
      <c r="AO22" s="1094">
        <v>1</v>
      </c>
      <c r="AP22" s="1094">
        <v>3</v>
      </c>
      <c r="AQ22" s="1089">
        <v>6</v>
      </c>
      <c r="AR22" s="1089">
        <v>1.05</v>
      </c>
      <c r="AS22" s="1093">
        <v>1.2164594125584303</v>
      </c>
      <c r="AT22" s="1093">
        <v>1.2237593405947058</v>
      </c>
      <c r="AU22" s="1093" t="s">
        <v>2800</v>
      </c>
      <c r="AV22" s="1095">
        <v>1.05</v>
      </c>
      <c r="AW22" s="1095">
        <v>1.02</v>
      </c>
      <c r="AX22" s="1095">
        <v>1.2</v>
      </c>
      <c r="AY22" s="1095">
        <v>1</v>
      </c>
      <c r="AZ22" s="1095">
        <v>1</v>
      </c>
      <c r="BA22" s="1095">
        <v>1.05</v>
      </c>
    </row>
    <row r="23" spans="1:53">
      <c r="A23" s="1045">
        <v>3820</v>
      </c>
      <c r="B23" s="1059" t="s">
        <v>469</v>
      </c>
      <c r="C23" s="1060" t="s">
        <v>469</v>
      </c>
      <c r="D23" s="1071">
        <v>5</v>
      </c>
      <c r="E23" s="1072" t="s">
        <v>352</v>
      </c>
      <c r="F23" s="1073" t="s">
        <v>1836</v>
      </c>
      <c r="G23" s="1074" t="s">
        <v>465</v>
      </c>
      <c r="H23" s="1075" t="s">
        <v>352</v>
      </c>
      <c r="I23" s="1075" t="s">
        <v>352</v>
      </c>
      <c r="J23" s="1076">
        <v>1</v>
      </c>
      <c r="K23" s="1074" t="s">
        <v>466</v>
      </c>
      <c r="L23" s="1077">
        <v>1.0000000000000001E-11</v>
      </c>
      <c r="M23" s="1078">
        <v>1</v>
      </c>
      <c r="N23" s="1079">
        <v>3.0947030070339712</v>
      </c>
      <c r="O23" s="1073" t="s">
        <v>2813</v>
      </c>
      <c r="P23" s="1077">
        <v>1.0000000000000001E-11</v>
      </c>
      <c r="Q23" s="1078">
        <v>1</v>
      </c>
      <c r="R23" s="1079">
        <v>3.0947030070339712</v>
      </c>
      <c r="S23" s="1073" t="s">
        <v>2813</v>
      </c>
      <c r="T23" s="1077">
        <v>1.0000000000000001E-11</v>
      </c>
      <c r="U23" s="1078">
        <v>1</v>
      </c>
      <c r="V23" s="1079">
        <v>3.0947030070339712</v>
      </c>
      <c r="W23" s="1073" t="s">
        <v>2813</v>
      </c>
      <c r="X23" s="1077">
        <v>1.0000000000000001E-11</v>
      </c>
      <c r="Y23" s="1078">
        <v>1</v>
      </c>
      <c r="Z23" s="1079">
        <v>3.0947030070339712</v>
      </c>
      <c r="AA23" s="1073" t="s">
        <v>2813</v>
      </c>
      <c r="AB23" s="1103"/>
      <c r="AC23" s="1102"/>
      <c r="AD23" s="1102"/>
      <c r="AE23" s="1102"/>
      <c r="AF23" s="1102"/>
      <c r="AG23" s="1102"/>
      <c r="AH23" s="1102"/>
      <c r="AI23" s="1102"/>
      <c r="AJ23" s="1041" t="s">
        <v>348</v>
      </c>
      <c r="AK23" s="1094">
        <v>1</v>
      </c>
      <c r="AL23" s="1094">
        <v>2</v>
      </c>
      <c r="AM23" s="1094">
        <v>4</v>
      </c>
      <c r="AN23" s="1094">
        <v>1</v>
      </c>
      <c r="AO23" s="1094">
        <v>3</v>
      </c>
      <c r="AP23" s="1094">
        <v>3</v>
      </c>
      <c r="AQ23" s="1089">
        <v>9</v>
      </c>
      <c r="AR23" s="1089">
        <v>3</v>
      </c>
      <c r="AS23" s="1093">
        <v>1.3010391658590073</v>
      </c>
      <c r="AT23" s="1093">
        <v>3.0947030070339712</v>
      </c>
      <c r="AU23" s="1093" t="s">
        <v>2814</v>
      </c>
      <c r="AV23" s="1095">
        <v>1</v>
      </c>
      <c r="AW23" s="1095">
        <v>1.02</v>
      </c>
      <c r="AX23" s="1095">
        <v>1.2</v>
      </c>
      <c r="AY23" s="1095">
        <v>1</v>
      </c>
      <c r="AZ23" s="1095">
        <v>1.2</v>
      </c>
      <c r="BA23" s="1095">
        <v>1.05</v>
      </c>
    </row>
    <row r="24" spans="1:53">
      <c r="A24" s="1045">
        <v>1824</v>
      </c>
      <c r="B24" s="1059" t="s">
        <v>469</v>
      </c>
      <c r="C24" s="1060" t="s">
        <v>469</v>
      </c>
      <c r="D24" s="1071">
        <v>5</v>
      </c>
      <c r="E24" s="1072" t="s">
        <v>352</v>
      </c>
      <c r="F24" s="1073" t="s">
        <v>2189</v>
      </c>
      <c r="G24" s="1074" t="s">
        <v>2190</v>
      </c>
      <c r="H24" s="1075" t="s">
        <v>352</v>
      </c>
      <c r="I24" s="1075" t="s">
        <v>352</v>
      </c>
      <c r="J24" s="1076">
        <v>0</v>
      </c>
      <c r="K24" s="1074" t="s">
        <v>341</v>
      </c>
      <c r="L24" s="1077">
        <v>2.5500000000000003</v>
      </c>
      <c r="M24" s="1078">
        <v>1</v>
      </c>
      <c r="N24" s="1079">
        <v>2.0949941301068096</v>
      </c>
      <c r="O24" s="1073" t="s">
        <v>2815</v>
      </c>
      <c r="P24" s="1077">
        <v>2.5500000000000003</v>
      </c>
      <c r="Q24" s="1078">
        <v>1</v>
      </c>
      <c r="R24" s="1079">
        <v>2.0949941301068096</v>
      </c>
      <c r="S24" s="1073" t="s">
        <v>2815</v>
      </c>
      <c r="T24" s="1077">
        <v>2.5500000000000003</v>
      </c>
      <c r="U24" s="1078">
        <v>1</v>
      </c>
      <c r="V24" s="1079">
        <v>2.0949941301068096</v>
      </c>
      <c r="W24" s="1073" t="s">
        <v>2815</v>
      </c>
      <c r="X24" s="1077">
        <v>2.5500000000000003</v>
      </c>
      <c r="Y24" s="1078">
        <v>1</v>
      </c>
      <c r="Z24" s="1079">
        <v>2.0949941301068096</v>
      </c>
      <c r="AA24" s="1073" t="s">
        <v>2815</v>
      </c>
      <c r="AB24" s="1103"/>
      <c r="AC24" s="1102"/>
      <c r="AD24" s="1102"/>
      <c r="AE24" s="1102"/>
      <c r="AF24" s="1102"/>
      <c r="AG24" s="1102"/>
      <c r="AH24" s="1102"/>
      <c r="AI24" s="1102"/>
      <c r="AJ24" s="1041" t="s">
        <v>49</v>
      </c>
      <c r="AK24" s="1094">
        <v>4</v>
      </c>
      <c r="AL24" s="1094">
        <v>5</v>
      </c>
      <c r="AM24" s="1094" t="s">
        <v>194</v>
      </c>
      <c r="AN24" s="1094" t="s">
        <v>194</v>
      </c>
      <c r="AO24" s="1094" t="s">
        <v>194</v>
      </c>
      <c r="AP24" s="1094" t="s">
        <v>194</v>
      </c>
      <c r="AQ24" s="1089">
        <v>5</v>
      </c>
      <c r="AR24" s="1089">
        <v>2</v>
      </c>
      <c r="AS24" s="1093">
        <v>1.2941338353151037</v>
      </c>
      <c r="AT24" s="1093">
        <v>2.0949941301068096</v>
      </c>
      <c r="AU24" s="1093" t="s">
        <v>52</v>
      </c>
      <c r="AV24" s="1095">
        <v>1.2</v>
      </c>
      <c r="AW24" s="1095">
        <v>1.2</v>
      </c>
      <c r="AX24" s="1095">
        <v>1</v>
      </c>
      <c r="AY24" s="1095">
        <v>1</v>
      </c>
      <c r="AZ24" s="1095">
        <v>1</v>
      </c>
      <c r="BA24" s="1095">
        <v>1</v>
      </c>
    </row>
    <row r="25" spans="1:53" ht="24">
      <c r="A25" s="1045" t="s">
        <v>1856</v>
      </c>
      <c r="B25" s="1059" t="s">
        <v>469</v>
      </c>
      <c r="C25" s="1060" t="s">
        <v>469</v>
      </c>
      <c r="D25" s="1071">
        <v>5</v>
      </c>
      <c r="E25" s="1072" t="s">
        <v>352</v>
      </c>
      <c r="F25" s="1073" t="s">
        <v>1858</v>
      </c>
      <c r="G25" s="1074" t="s">
        <v>465</v>
      </c>
      <c r="H25" s="1075" t="s">
        <v>352</v>
      </c>
      <c r="I25" s="1075" t="s">
        <v>352</v>
      </c>
      <c r="J25" s="1076">
        <v>0</v>
      </c>
      <c r="K25" s="1074" t="s">
        <v>341</v>
      </c>
      <c r="L25" s="1077">
        <v>0.15598698795180727</v>
      </c>
      <c r="M25" s="1078">
        <v>1</v>
      </c>
      <c r="N25" s="1079">
        <v>2.0949941301068096</v>
      </c>
      <c r="O25" s="1073" t="s">
        <v>2816</v>
      </c>
      <c r="P25" s="1077">
        <v>0.15598698795180727</v>
      </c>
      <c r="Q25" s="1078">
        <v>1</v>
      </c>
      <c r="R25" s="1079">
        <v>2.0949941301068096</v>
      </c>
      <c r="S25" s="1073" t="s">
        <v>2816</v>
      </c>
      <c r="T25" s="1077">
        <v>0.15598698795180727</v>
      </c>
      <c r="U25" s="1078">
        <v>1</v>
      </c>
      <c r="V25" s="1079">
        <v>2.0949941301068096</v>
      </c>
      <c r="W25" s="1073" t="s">
        <v>2816</v>
      </c>
      <c r="X25" s="1077">
        <v>0.15598698795180727</v>
      </c>
      <c r="Y25" s="1078">
        <v>1</v>
      </c>
      <c r="Z25" s="1079">
        <v>2.0949941301068096</v>
      </c>
      <c r="AA25" s="1073" t="s">
        <v>2816</v>
      </c>
      <c r="AB25" s="1103"/>
      <c r="AC25" s="1102"/>
      <c r="AD25" s="1102"/>
      <c r="AE25" s="1102"/>
      <c r="AF25" s="1102"/>
      <c r="AG25" s="1102"/>
      <c r="AH25" s="1102"/>
      <c r="AI25" s="1102"/>
      <c r="AJ25" s="1041" t="s">
        <v>513</v>
      </c>
      <c r="AK25" s="1094">
        <v>4</v>
      </c>
      <c r="AL25" s="1094">
        <v>5</v>
      </c>
      <c r="AM25" s="1094" t="s">
        <v>194</v>
      </c>
      <c r="AN25" s="1094" t="s">
        <v>194</v>
      </c>
      <c r="AO25" s="1094" t="s">
        <v>194</v>
      </c>
      <c r="AP25" s="1094" t="s">
        <v>194</v>
      </c>
      <c r="AQ25" s="1089">
        <v>5</v>
      </c>
      <c r="AR25" s="1089">
        <v>2</v>
      </c>
      <c r="AS25" s="1093">
        <v>1.2941338353151037</v>
      </c>
      <c r="AT25" s="1093">
        <v>2.0949941301068096</v>
      </c>
      <c r="AU25" s="1093" t="s">
        <v>52</v>
      </c>
      <c r="AV25" s="1095">
        <v>1.2</v>
      </c>
      <c r="AW25" s="1095">
        <v>1.2</v>
      </c>
      <c r="AX25" s="1095">
        <v>1</v>
      </c>
      <c r="AY25" s="1095">
        <v>1</v>
      </c>
      <c r="AZ25" s="1095">
        <v>1</v>
      </c>
      <c r="BA25" s="1095">
        <v>1</v>
      </c>
    </row>
    <row r="26" spans="1:53">
      <c r="A26" s="1045">
        <v>1841</v>
      </c>
      <c r="B26" s="1059" t="s">
        <v>469</v>
      </c>
      <c r="C26" s="1060" t="s">
        <v>469</v>
      </c>
      <c r="D26" s="1071">
        <v>5</v>
      </c>
      <c r="E26" s="1072" t="s">
        <v>352</v>
      </c>
      <c r="F26" s="1073" t="s">
        <v>53</v>
      </c>
      <c r="G26" s="1074" t="s">
        <v>465</v>
      </c>
      <c r="H26" s="1075" t="s">
        <v>352</v>
      </c>
      <c r="I26" s="1075" t="s">
        <v>352</v>
      </c>
      <c r="J26" s="1076">
        <v>0</v>
      </c>
      <c r="K26" s="1074" t="s">
        <v>341</v>
      </c>
      <c r="L26" s="1077">
        <v>6.9000000000000006E-2</v>
      </c>
      <c r="M26" s="1078">
        <v>1</v>
      </c>
      <c r="N26" s="1079">
        <v>2.0949941301068096</v>
      </c>
      <c r="O26" s="1073" t="s">
        <v>2817</v>
      </c>
      <c r="P26" s="1077">
        <v>6.9000000000000006E-2</v>
      </c>
      <c r="Q26" s="1078">
        <v>1</v>
      </c>
      <c r="R26" s="1079">
        <v>2.0949941301068096</v>
      </c>
      <c r="S26" s="1073" t="s">
        <v>2817</v>
      </c>
      <c r="T26" s="1077">
        <v>6.9000000000000006E-2</v>
      </c>
      <c r="U26" s="1078">
        <v>1</v>
      </c>
      <c r="V26" s="1079">
        <v>2.0949941301068096</v>
      </c>
      <c r="W26" s="1073" t="s">
        <v>2817</v>
      </c>
      <c r="X26" s="1077">
        <v>6.9000000000000006E-2</v>
      </c>
      <c r="Y26" s="1078">
        <v>1</v>
      </c>
      <c r="Z26" s="1079">
        <v>2.0949941301068096</v>
      </c>
      <c r="AA26" s="1073" t="s">
        <v>2817</v>
      </c>
      <c r="AB26" s="1103"/>
      <c r="AC26" s="1102"/>
      <c r="AD26" s="1102"/>
      <c r="AE26" s="1102"/>
      <c r="AF26" s="1102"/>
      <c r="AG26" s="1102"/>
      <c r="AH26" s="1102"/>
      <c r="AI26" s="1102"/>
      <c r="AJ26" s="1041" t="s">
        <v>354</v>
      </c>
      <c r="AK26" s="1094">
        <v>4</v>
      </c>
      <c r="AL26" s="1094">
        <v>5</v>
      </c>
      <c r="AM26" s="1094" t="s">
        <v>194</v>
      </c>
      <c r="AN26" s="1094" t="s">
        <v>194</v>
      </c>
      <c r="AO26" s="1094" t="s">
        <v>194</v>
      </c>
      <c r="AP26" s="1094" t="s">
        <v>194</v>
      </c>
      <c r="AQ26" s="1089">
        <v>5</v>
      </c>
      <c r="AR26" s="1089">
        <v>2</v>
      </c>
      <c r="AS26" s="1093">
        <v>1.2941338353151037</v>
      </c>
      <c r="AT26" s="1093">
        <v>2.0949941301068096</v>
      </c>
      <c r="AU26" s="1093" t="s">
        <v>52</v>
      </c>
      <c r="AV26" s="1095">
        <v>1.2</v>
      </c>
      <c r="AW26" s="1095">
        <v>1.2</v>
      </c>
      <c r="AX26" s="1095">
        <v>1</v>
      </c>
      <c r="AY26" s="1095">
        <v>1</v>
      </c>
      <c r="AZ26" s="1095">
        <v>1</v>
      </c>
      <c r="BA26" s="1095">
        <v>1</v>
      </c>
    </row>
    <row r="27" spans="1:53" ht="36">
      <c r="A27" s="1045">
        <v>491</v>
      </c>
      <c r="B27" s="1059" t="s">
        <v>516</v>
      </c>
      <c r="C27" s="1060" t="s">
        <v>469</v>
      </c>
      <c r="D27" s="1071" t="s">
        <v>352</v>
      </c>
      <c r="E27" s="1072">
        <v>4</v>
      </c>
      <c r="F27" s="1073" t="s">
        <v>245</v>
      </c>
      <c r="G27" s="1074" t="s">
        <v>352</v>
      </c>
      <c r="H27" s="1075" t="s">
        <v>246</v>
      </c>
      <c r="I27" s="1075" t="s">
        <v>619</v>
      </c>
      <c r="J27" s="1076" t="s">
        <v>352</v>
      </c>
      <c r="K27" s="1074" t="s">
        <v>604</v>
      </c>
      <c r="L27" s="1077">
        <v>71.267421686746999</v>
      </c>
      <c r="M27" s="1078">
        <v>1</v>
      </c>
      <c r="N27" s="1079">
        <v>1.2237593405947058</v>
      </c>
      <c r="O27" s="1073" t="s">
        <v>2818</v>
      </c>
      <c r="P27" s="1077">
        <v>71.267421686746999</v>
      </c>
      <c r="Q27" s="1078">
        <v>1</v>
      </c>
      <c r="R27" s="1079">
        <v>1.2237593405947058</v>
      </c>
      <c r="S27" s="1073" t="s">
        <v>2818</v>
      </c>
      <c r="T27" s="1077">
        <v>71.267421686746999</v>
      </c>
      <c r="U27" s="1078">
        <v>1</v>
      </c>
      <c r="V27" s="1079">
        <v>1.2237593405947058</v>
      </c>
      <c r="W27" s="1073" t="s">
        <v>2818</v>
      </c>
      <c r="X27" s="1077">
        <v>71.267421686746999</v>
      </c>
      <c r="Y27" s="1078">
        <v>1</v>
      </c>
      <c r="Z27" s="1079">
        <v>1.2237593405947058</v>
      </c>
      <c r="AA27" s="1073" t="s">
        <v>2818</v>
      </c>
      <c r="AB27" s="1103"/>
      <c r="AC27" s="1102"/>
      <c r="AD27" s="1102"/>
      <c r="AE27" s="1102"/>
      <c r="AF27" s="1102"/>
      <c r="AG27" s="1102"/>
      <c r="AH27" s="1102"/>
      <c r="AI27" s="1102"/>
      <c r="AJ27" s="1041" t="s">
        <v>623</v>
      </c>
      <c r="AK27" s="1094">
        <v>2</v>
      </c>
      <c r="AL27" s="1094">
        <v>2</v>
      </c>
      <c r="AM27" s="1094">
        <v>4</v>
      </c>
      <c r="AN27" s="1094">
        <v>1</v>
      </c>
      <c r="AO27" s="1094">
        <v>1</v>
      </c>
      <c r="AP27" s="1094">
        <v>3</v>
      </c>
      <c r="AQ27" s="1089">
        <v>13</v>
      </c>
      <c r="AR27" s="1089">
        <v>1.05</v>
      </c>
      <c r="AS27" s="1093">
        <v>1.2164594125584303</v>
      </c>
      <c r="AT27" s="1093">
        <v>1.2237593405947058</v>
      </c>
      <c r="AU27" s="1093" t="s">
        <v>2800</v>
      </c>
      <c r="AV27" s="1095">
        <v>1.05</v>
      </c>
      <c r="AW27" s="1095">
        <v>1.02</v>
      </c>
      <c r="AX27" s="1095">
        <v>1.2</v>
      </c>
      <c r="AY27" s="1095">
        <v>1</v>
      </c>
      <c r="AZ27" s="1095">
        <v>1</v>
      </c>
      <c r="BA27" s="1095">
        <v>1.05</v>
      </c>
    </row>
    <row r="28" spans="1:53">
      <c r="A28" s="1045">
        <v>95</v>
      </c>
      <c r="B28" s="1059" t="s">
        <v>469</v>
      </c>
      <c r="C28" s="1060" t="s">
        <v>469</v>
      </c>
      <c r="D28" s="1071" t="s">
        <v>352</v>
      </c>
      <c r="E28" s="1072">
        <v>4</v>
      </c>
      <c r="F28" s="1073" t="s">
        <v>2819</v>
      </c>
      <c r="G28" s="1074" t="s">
        <v>352</v>
      </c>
      <c r="H28" s="1075" t="s">
        <v>246</v>
      </c>
      <c r="I28" s="1075" t="s">
        <v>619</v>
      </c>
      <c r="J28" s="1076" t="s">
        <v>352</v>
      </c>
      <c r="K28" s="1074" t="s">
        <v>339</v>
      </c>
      <c r="L28" s="1077">
        <v>9.4222824809924688E-9</v>
      </c>
      <c r="M28" s="1078">
        <v>1</v>
      </c>
      <c r="N28" s="1079">
        <v>5.3401796470802054</v>
      </c>
      <c r="O28" s="1073" t="s">
        <v>2820</v>
      </c>
      <c r="P28" s="1077">
        <v>9.4222824809924688E-9</v>
      </c>
      <c r="Q28" s="1078">
        <v>1</v>
      </c>
      <c r="R28" s="1079">
        <v>5.3401796470802054</v>
      </c>
      <c r="S28" s="1073" t="s">
        <v>2820</v>
      </c>
      <c r="T28" s="1077">
        <v>9.4222824809924688E-9</v>
      </c>
      <c r="U28" s="1078">
        <v>1</v>
      </c>
      <c r="V28" s="1079">
        <v>5.3401796470802054</v>
      </c>
      <c r="W28" s="1073" t="s">
        <v>2820</v>
      </c>
      <c r="X28" s="1077">
        <v>9.4222824809924688E-9</v>
      </c>
      <c r="Y28" s="1078">
        <v>1</v>
      </c>
      <c r="Z28" s="1079">
        <v>5.3401796470802054</v>
      </c>
      <c r="AA28" s="1073" t="s">
        <v>2820</v>
      </c>
      <c r="AB28" s="1103"/>
      <c r="AC28" s="1102"/>
      <c r="AD28" s="1102"/>
      <c r="AE28" s="1102"/>
      <c r="AF28" s="1102"/>
      <c r="AG28" s="1102"/>
      <c r="AH28" s="1102"/>
      <c r="AI28" s="1102">
        <v>9.5999999999999999E-9</v>
      </c>
      <c r="AJ28" s="1041" t="s">
        <v>347</v>
      </c>
      <c r="AK28" s="1094">
        <v>3</v>
      </c>
      <c r="AL28" s="1094">
        <v>4</v>
      </c>
      <c r="AM28" s="1094">
        <v>5</v>
      </c>
      <c r="AN28" s="1094">
        <v>3</v>
      </c>
      <c r="AO28" s="1094">
        <v>1</v>
      </c>
      <c r="AP28" s="1094">
        <v>5</v>
      </c>
      <c r="AQ28" s="1089">
        <v>22</v>
      </c>
      <c r="AR28" s="1089">
        <v>5</v>
      </c>
      <c r="AS28" s="1093">
        <v>1.5919770563893134</v>
      </c>
      <c r="AT28" s="1093">
        <v>5.3401796470802054</v>
      </c>
      <c r="AU28" s="1093" t="s">
        <v>2811</v>
      </c>
      <c r="AV28" s="1095">
        <v>1.1000000000000001</v>
      </c>
      <c r="AW28" s="1095">
        <v>1.1000000000000001</v>
      </c>
      <c r="AX28" s="1095">
        <v>1.5</v>
      </c>
      <c r="AY28" s="1095">
        <v>1.02</v>
      </c>
      <c r="AZ28" s="1095">
        <v>1</v>
      </c>
      <c r="BA28" s="1095">
        <v>1.2</v>
      </c>
    </row>
    <row r="29" spans="1:53">
      <c r="A29" s="1045">
        <v>50</v>
      </c>
      <c r="B29" s="1059" t="s">
        <v>469</v>
      </c>
      <c r="C29" s="1060" t="s">
        <v>469</v>
      </c>
      <c r="D29" s="1071" t="s">
        <v>352</v>
      </c>
      <c r="E29" s="1072">
        <v>4</v>
      </c>
      <c r="F29" s="1073" t="s">
        <v>2821</v>
      </c>
      <c r="G29" s="1074" t="s">
        <v>352</v>
      </c>
      <c r="H29" s="1075" t="s">
        <v>246</v>
      </c>
      <c r="I29" s="1075" t="s">
        <v>2822</v>
      </c>
      <c r="J29" s="1076" t="s">
        <v>352</v>
      </c>
      <c r="K29" s="1074" t="s">
        <v>339</v>
      </c>
      <c r="L29" s="1077">
        <v>1.5507506583300108E-6</v>
      </c>
      <c r="M29" s="1078">
        <v>1</v>
      </c>
      <c r="N29" s="1079">
        <v>5.3401796470802054</v>
      </c>
      <c r="O29" s="1073" t="s">
        <v>2820</v>
      </c>
      <c r="P29" s="1077">
        <v>1.5507506583300108E-6</v>
      </c>
      <c r="Q29" s="1078">
        <v>1</v>
      </c>
      <c r="R29" s="1079">
        <v>5.3401796470802054</v>
      </c>
      <c r="S29" s="1073" t="s">
        <v>2820</v>
      </c>
      <c r="T29" s="1077">
        <v>1.5507506583300108E-6</v>
      </c>
      <c r="U29" s="1078">
        <v>1</v>
      </c>
      <c r="V29" s="1079">
        <v>5.3401796470802054</v>
      </c>
      <c r="W29" s="1073" t="s">
        <v>2820</v>
      </c>
      <c r="X29" s="1077">
        <v>1.5507506583300108E-6</v>
      </c>
      <c r="Y29" s="1078">
        <v>1</v>
      </c>
      <c r="Z29" s="1079">
        <v>5.3401796470802054</v>
      </c>
      <c r="AA29" s="1073" t="s">
        <v>2820</v>
      </c>
      <c r="AB29" s="1103"/>
      <c r="AC29" s="1102"/>
      <c r="AD29" s="1102"/>
      <c r="AE29" s="1102"/>
      <c r="AF29" s="1102"/>
      <c r="AG29" s="1102"/>
      <c r="AH29" s="1102"/>
      <c r="AI29" s="1102"/>
      <c r="AJ29" s="1041" t="s">
        <v>347</v>
      </c>
      <c r="AK29" s="1094">
        <v>3</v>
      </c>
      <c r="AL29" s="1094">
        <v>4</v>
      </c>
      <c r="AM29" s="1094">
        <v>5</v>
      </c>
      <c r="AN29" s="1094">
        <v>3</v>
      </c>
      <c r="AO29" s="1094">
        <v>1</v>
      </c>
      <c r="AP29" s="1094">
        <v>5</v>
      </c>
      <c r="AQ29" s="1089">
        <v>22</v>
      </c>
      <c r="AR29" s="1089">
        <v>5</v>
      </c>
      <c r="AS29" s="1093">
        <v>1.5919770563893134</v>
      </c>
      <c r="AT29" s="1093">
        <v>5.3401796470802054</v>
      </c>
      <c r="AU29" s="1093" t="s">
        <v>2811</v>
      </c>
      <c r="AV29" s="1095">
        <v>1.1000000000000001</v>
      </c>
      <c r="AW29" s="1095">
        <v>1.1000000000000001</v>
      </c>
      <c r="AX29" s="1095">
        <v>1.5</v>
      </c>
      <c r="AY29" s="1095">
        <v>1.02</v>
      </c>
      <c r="AZ29" s="1095">
        <v>1</v>
      </c>
      <c r="BA29" s="1095">
        <v>1.2</v>
      </c>
    </row>
    <row r="30" spans="1:53">
      <c r="A30" s="1045">
        <v>71</v>
      </c>
      <c r="B30" s="1059" t="s">
        <v>469</v>
      </c>
      <c r="C30" s="1060" t="s">
        <v>469</v>
      </c>
      <c r="D30" s="1071" t="s">
        <v>352</v>
      </c>
      <c r="E30" s="1072">
        <v>4</v>
      </c>
      <c r="F30" s="1073" t="s">
        <v>2823</v>
      </c>
      <c r="G30" s="1074" t="s">
        <v>352</v>
      </c>
      <c r="H30" s="1075" t="s">
        <v>246</v>
      </c>
      <c r="I30" s="1075" t="s">
        <v>619</v>
      </c>
      <c r="J30" s="1076" t="s">
        <v>352</v>
      </c>
      <c r="K30" s="1074" t="s">
        <v>339</v>
      </c>
      <c r="L30" s="1077">
        <v>7.8519020674937259E-9</v>
      </c>
      <c r="M30" s="1078">
        <v>1</v>
      </c>
      <c r="N30" s="1079">
        <v>5.3401796470802054</v>
      </c>
      <c r="O30" s="1073" t="s">
        <v>2820</v>
      </c>
      <c r="P30" s="1077">
        <v>7.8519020674937259E-9</v>
      </c>
      <c r="Q30" s="1078">
        <v>1</v>
      </c>
      <c r="R30" s="1079">
        <v>5.3401796470802054</v>
      </c>
      <c r="S30" s="1073" t="s">
        <v>2820</v>
      </c>
      <c r="T30" s="1077">
        <v>7.8519020674937259E-9</v>
      </c>
      <c r="U30" s="1078">
        <v>1</v>
      </c>
      <c r="V30" s="1079">
        <v>5.3401796470802054</v>
      </c>
      <c r="W30" s="1073" t="s">
        <v>2820</v>
      </c>
      <c r="X30" s="1077">
        <v>7.8519020674937259E-9</v>
      </c>
      <c r="Y30" s="1078">
        <v>1</v>
      </c>
      <c r="Z30" s="1079">
        <v>5.3401796470802054</v>
      </c>
      <c r="AA30" s="1073" t="s">
        <v>2820</v>
      </c>
      <c r="AB30" s="1103"/>
      <c r="AC30" s="1102"/>
      <c r="AD30" s="1102"/>
      <c r="AE30" s="1102"/>
      <c r="AF30" s="1102"/>
      <c r="AG30" s="1102"/>
      <c r="AH30" s="1102"/>
      <c r="AI30" s="1102">
        <v>8.0000000000000005E-9</v>
      </c>
      <c r="AJ30" s="1041" t="s">
        <v>347</v>
      </c>
      <c r="AK30" s="1094">
        <v>3</v>
      </c>
      <c r="AL30" s="1094">
        <v>4</v>
      </c>
      <c r="AM30" s="1094">
        <v>5</v>
      </c>
      <c r="AN30" s="1094">
        <v>3</v>
      </c>
      <c r="AO30" s="1094">
        <v>1</v>
      </c>
      <c r="AP30" s="1094">
        <v>5</v>
      </c>
      <c r="AQ30" s="1089">
        <v>22</v>
      </c>
      <c r="AR30" s="1089">
        <v>5</v>
      </c>
      <c r="AS30" s="1093">
        <v>1.5919770563893134</v>
      </c>
      <c r="AT30" s="1093">
        <v>5.3401796470802054</v>
      </c>
      <c r="AU30" s="1093" t="s">
        <v>2811</v>
      </c>
      <c r="AV30" s="1095">
        <v>1.1000000000000001</v>
      </c>
      <c r="AW30" s="1095">
        <v>1.1000000000000001</v>
      </c>
      <c r="AX30" s="1095">
        <v>1.5</v>
      </c>
      <c r="AY30" s="1095">
        <v>1.02</v>
      </c>
      <c r="AZ30" s="1095">
        <v>1</v>
      </c>
      <c r="BA30" s="1095">
        <v>1.2</v>
      </c>
    </row>
    <row r="31" spans="1:53">
      <c r="A31" s="1045">
        <v>152</v>
      </c>
      <c r="B31" s="1059" t="s">
        <v>469</v>
      </c>
      <c r="C31" s="1060" t="s">
        <v>469</v>
      </c>
      <c r="D31" s="1071" t="s">
        <v>352</v>
      </c>
      <c r="E31" s="1072">
        <v>4</v>
      </c>
      <c r="F31" s="1073" t="s">
        <v>920</v>
      </c>
      <c r="G31" s="1074" t="s">
        <v>352</v>
      </c>
      <c r="H31" s="1075" t="s">
        <v>246</v>
      </c>
      <c r="I31" s="1075" t="s">
        <v>2822</v>
      </c>
      <c r="J31" s="1076" t="s">
        <v>352</v>
      </c>
      <c r="K31" s="1074" t="s">
        <v>339</v>
      </c>
      <c r="L31" s="1077">
        <v>2.7913511849940191E-7</v>
      </c>
      <c r="M31" s="1078">
        <v>1</v>
      </c>
      <c r="N31" s="1079">
        <v>5.3401796470802054</v>
      </c>
      <c r="O31" s="1073" t="s">
        <v>2820</v>
      </c>
      <c r="P31" s="1077">
        <v>2.7913511849940191E-7</v>
      </c>
      <c r="Q31" s="1078">
        <v>1</v>
      </c>
      <c r="R31" s="1079">
        <v>5.3401796470802054</v>
      </c>
      <c r="S31" s="1073" t="s">
        <v>2820</v>
      </c>
      <c r="T31" s="1077">
        <v>2.7913511849940191E-7</v>
      </c>
      <c r="U31" s="1078">
        <v>1</v>
      </c>
      <c r="V31" s="1079">
        <v>5.3401796470802054</v>
      </c>
      <c r="W31" s="1073" t="s">
        <v>2820</v>
      </c>
      <c r="X31" s="1077">
        <v>2.7913511849940191E-7</v>
      </c>
      <c r="Y31" s="1078">
        <v>1</v>
      </c>
      <c r="Z31" s="1079">
        <v>5.3401796470802054</v>
      </c>
      <c r="AA31" s="1073" t="s">
        <v>2820</v>
      </c>
      <c r="AB31" s="1103"/>
      <c r="AC31" s="1102"/>
      <c r="AD31" s="1102"/>
      <c r="AE31" s="1102"/>
      <c r="AF31" s="1102"/>
      <c r="AG31" s="1102"/>
      <c r="AH31" s="1102"/>
      <c r="AI31" s="1102"/>
      <c r="AJ31" s="1041" t="s">
        <v>347</v>
      </c>
      <c r="AK31" s="1094">
        <v>3</v>
      </c>
      <c r="AL31" s="1094">
        <v>4</v>
      </c>
      <c r="AM31" s="1094">
        <v>5</v>
      </c>
      <c r="AN31" s="1094">
        <v>3</v>
      </c>
      <c r="AO31" s="1094">
        <v>1</v>
      </c>
      <c r="AP31" s="1094">
        <v>5</v>
      </c>
      <c r="AQ31" s="1089">
        <v>22</v>
      </c>
      <c r="AR31" s="1089">
        <v>5</v>
      </c>
      <c r="AS31" s="1093">
        <v>1.5919770563893134</v>
      </c>
      <c r="AT31" s="1093">
        <v>5.3401796470802054</v>
      </c>
      <c r="AU31" s="1093" t="s">
        <v>2811</v>
      </c>
      <c r="AV31" s="1095">
        <v>1.1000000000000001</v>
      </c>
      <c r="AW31" s="1095">
        <v>1.1000000000000001</v>
      </c>
      <c r="AX31" s="1095">
        <v>1.5</v>
      </c>
      <c r="AY31" s="1095">
        <v>1.02</v>
      </c>
      <c r="AZ31" s="1095">
        <v>1</v>
      </c>
      <c r="BA31" s="1095">
        <v>1.2</v>
      </c>
    </row>
    <row r="32" spans="1:53">
      <c r="A32" s="1045">
        <v>179</v>
      </c>
      <c r="B32" s="1059" t="s">
        <v>469</v>
      </c>
      <c r="C32" s="1060" t="s">
        <v>469</v>
      </c>
      <c r="D32" s="1071" t="s">
        <v>352</v>
      </c>
      <c r="E32" s="1072">
        <v>4</v>
      </c>
      <c r="F32" s="1073" t="s">
        <v>921</v>
      </c>
      <c r="G32" s="1074" t="s">
        <v>352</v>
      </c>
      <c r="H32" s="1075" t="s">
        <v>246</v>
      </c>
      <c r="I32" s="1075" t="s">
        <v>619</v>
      </c>
      <c r="J32" s="1076" t="s">
        <v>352</v>
      </c>
      <c r="K32" s="1074" t="s">
        <v>339</v>
      </c>
      <c r="L32" s="1077">
        <v>3.1407608269974896E-10</v>
      </c>
      <c r="M32" s="1078">
        <v>1</v>
      </c>
      <c r="N32" s="1079">
        <v>5.3401796470802054</v>
      </c>
      <c r="O32" s="1073" t="s">
        <v>2820</v>
      </c>
      <c r="P32" s="1077">
        <v>3.1407608269974896E-10</v>
      </c>
      <c r="Q32" s="1078">
        <v>1</v>
      </c>
      <c r="R32" s="1079">
        <v>5.3401796470802054</v>
      </c>
      <c r="S32" s="1073" t="s">
        <v>2820</v>
      </c>
      <c r="T32" s="1077">
        <v>3.1407608269974896E-10</v>
      </c>
      <c r="U32" s="1078">
        <v>1</v>
      </c>
      <c r="V32" s="1079">
        <v>5.3401796470802054</v>
      </c>
      <c r="W32" s="1073" t="s">
        <v>2820</v>
      </c>
      <c r="X32" s="1077">
        <v>3.1407608269974896E-10</v>
      </c>
      <c r="Y32" s="1078">
        <v>1</v>
      </c>
      <c r="Z32" s="1079">
        <v>5.3401796470802054</v>
      </c>
      <c r="AA32" s="1073" t="s">
        <v>2820</v>
      </c>
      <c r="AB32" s="1103"/>
      <c r="AC32" s="1102"/>
      <c r="AD32" s="1102"/>
      <c r="AE32" s="1102"/>
      <c r="AF32" s="1102"/>
      <c r="AG32" s="1102"/>
      <c r="AH32" s="1102"/>
      <c r="AI32" s="1102">
        <v>3.1999999999999998E-10</v>
      </c>
      <c r="AJ32" s="1041" t="s">
        <v>347</v>
      </c>
      <c r="AK32" s="1094">
        <v>3</v>
      </c>
      <c r="AL32" s="1094">
        <v>4</v>
      </c>
      <c r="AM32" s="1094">
        <v>5</v>
      </c>
      <c r="AN32" s="1094">
        <v>3</v>
      </c>
      <c r="AO32" s="1094">
        <v>1</v>
      </c>
      <c r="AP32" s="1094">
        <v>5</v>
      </c>
      <c r="AQ32" s="1089">
        <v>22</v>
      </c>
      <c r="AR32" s="1089">
        <v>5</v>
      </c>
      <c r="AS32" s="1093">
        <v>1.5919770563893134</v>
      </c>
      <c r="AT32" s="1093">
        <v>5.3401796470802054</v>
      </c>
      <c r="AU32" s="1093" t="s">
        <v>2811</v>
      </c>
      <c r="AV32" s="1095">
        <v>1.1000000000000001</v>
      </c>
      <c r="AW32" s="1095">
        <v>1.1000000000000001</v>
      </c>
      <c r="AX32" s="1095">
        <v>1.5</v>
      </c>
      <c r="AY32" s="1095">
        <v>1.02</v>
      </c>
      <c r="AZ32" s="1095">
        <v>1</v>
      </c>
      <c r="BA32" s="1095">
        <v>1.2</v>
      </c>
    </row>
    <row r="33" spans="1:53">
      <c r="A33" s="1045">
        <v>182</v>
      </c>
      <c r="B33" s="1059" t="s">
        <v>469</v>
      </c>
      <c r="C33" s="1060" t="s">
        <v>469</v>
      </c>
      <c r="D33" s="1071" t="s">
        <v>352</v>
      </c>
      <c r="E33" s="1072">
        <v>4</v>
      </c>
      <c r="F33" s="1073" t="s">
        <v>922</v>
      </c>
      <c r="G33" s="1074" t="s">
        <v>352</v>
      </c>
      <c r="H33" s="1075" t="s">
        <v>246</v>
      </c>
      <c r="I33" s="1075" t="s">
        <v>2822</v>
      </c>
      <c r="J33" s="1076" t="s">
        <v>352</v>
      </c>
      <c r="K33" s="1074" t="s">
        <v>339</v>
      </c>
      <c r="L33" s="1077">
        <v>7.753753291650054E-7</v>
      </c>
      <c r="M33" s="1078">
        <v>1</v>
      </c>
      <c r="N33" s="1079">
        <v>5.3401796470802054</v>
      </c>
      <c r="O33" s="1073" t="s">
        <v>2820</v>
      </c>
      <c r="P33" s="1077">
        <v>7.753753291650054E-7</v>
      </c>
      <c r="Q33" s="1078">
        <v>1</v>
      </c>
      <c r="R33" s="1079">
        <v>5.3401796470802054</v>
      </c>
      <c r="S33" s="1073" t="s">
        <v>2820</v>
      </c>
      <c r="T33" s="1077">
        <v>7.753753291650054E-7</v>
      </c>
      <c r="U33" s="1078">
        <v>1</v>
      </c>
      <c r="V33" s="1079">
        <v>5.3401796470802054</v>
      </c>
      <c r="W33" s="1073" t="s">
        <v>2820</v>
      </c>
      <c r="X33" s="1077">
        <v>7.753753291650054E-7</v>
      </c>
      <c r="Y33" s="1078">
        <v>1</v>
      </c>
      <c r="Z33" s="1079">
        <v>5.3401796470802054</v>
      </c>
      <c r="AA33" s="1073" t="s">
        <v>2820</v>
      </c>
      <c r="AB33" s="1103"/>
      <c r="AC33" s="1102"/>
      <c r="AD33" s="1102"/>
      <c r="AE33" s="1102"/>
      <c r="AF33" s="1102"/>
      <c r="AG33" s="1102"/>
      <c r="AH33" s="1102"/>
      <c r="AI33" s="1102"/>
      <c r="AJ33" s="1041" t="s">
        <v>347</v>
      </c>
      <c r="AK33" s="1094">
        <v>3</v>
      </c>
      <c r="AL33" s="1094">
        <v>4</v>
      </c>
      <c r="AM33" s="1094">
        <v>5</v>
      </c>
      <c r="AN33" s="1094">
        <v>3</v>
      </c>
      <c r="AO33" s="1094">
        <v>1</v>
      </c>
      <c r="AP33" s="1094">
        <v>5</v>
      </c>
      <c r="AQ33" s="1089">
        <v>22</v>
      </c>
      <c r="AR33" s="1089">
        <v>5</v>
      </c>
      <c r="AS33" s="1093">
        <v>1.5919770563893134</v>
      </c>
      <c r="AT33" s="1093">
        <v>5.3401796470802054</v>
      </c>
      <c r="AU33" s="1093" t="s">
        <v>2811</v>
      </c>
      <c r="AV33" s="1095">
        <v>1.1000000000000001</v>
      </c>
      <c r="AW33" s="1095">
        <v>1.1000000000000001</v>
      </c>
      <c r="AX33" s="1095">
        <v>1.5</v>
      </c>
      <c r="AY33" s="1095">
        <v>1.02</v>
      </c>
      <c r="AZ33" s="1095">
        <v>1</v>
      </c>
      <c r="BA33" s="1095">
        <v>1.2</v>
      </c>
    </row>
    <row r="34" spans="1:53">
      <c r="A34" s="1045">
        <v>202</v>
      </c>
      <c r="B34" s="1059" t="s">
        <v>469</v>
      </c>
      <c r="C34" s="1060" t="s">
        <v>469</v>
      </c>
      <c r="D34" s="1071" t="s">
        <v>352</v>
      </c>
      <c r="E34" s="1072">
        <v>4</v>
      </c>
      <c r="F34" s="1073" t="s">
        <v>2824</v>
      </c>
      <c r="G34" s="1074" t="s">
        <v>352</v>
      </c>
      <c r="H34" s="1075" t="s">
        <v>246</v>
      </c>
      <c r="I34" s="1075" t="s">
        <v>618</v>
      </c>
      <c r="J34" s="1076" t="s">
        <v>352</v>
      </c>
      <c r="K34" s="1074" t="s">
        <v>339</v>
      </c>
      <c r="L34" s="1077">
        <v>6.2026518470616404E-4</v>
      </c>
      <c r="M34" s="1078">
        <v>1</v>
      </c>
      <c r="N34" s="1079">
        <v>5.3401796470802054</v>
      </c>
      <c r="O34" s="1073" t="s">
        <v>2810</v>
      </c>
      <c r="P34" s="1077">
        <v>6.2026518470616404E-4</v>
      </c>
      <c r="Q34" s="1078">
        <v>1</v>
      </c>
      <c r="R34" s="1079">
        <v>5.3401796470802054</v>
      </c>
      <c r="S34" s="1073" t="s">
        <v>2810</v>
      </c>
      <c r="T34" s="1077">
        <v>6.2026518470616404E-4</v>
      </c>
      <c r="U34" s="1078">
        <v>1</v>
      </c>
      <c r="V34" s="1079">
        <v>5.3401796470802054</v>
      </c>
      <c r="W34" s="1073" t="s">
        <v>2810</v>
      </c>
      <c r="X34" s="1077">
        <v>6.2026518470616404E-4</v>
      </c>
      <c r="Y34" s="1078">
        <v>1</v>
      </c>
      <c r="Z34" s="1079">
        <v>5.3401796470802054</v>
      </c>
      <c r="AA34" s="1073" t="s">
        <v>2810</v>
      </c>
      <c r="AB34" s="1103"/>
      <c r="AC34" s="1102"/>
      <c r="AD34" s="1102"/>
      <c r="AE34" s="1102"/>
      <c r="AF34" s="1102"/>
      <c r="AG34" s="1102"/>
      <c r="AH34" s="1102"/>
      <c r="AI34" s="1102">
        <v>1.2070810412128186E-3</v>
      </c>
      <c r="AJ34" s="1041" t="s">
        <v>345</v>
      </c>
      <c r="AK34" s="1094">
        <v>3</v>
      </c>
      <c r="AL34" s="1094">
        <v>4</v>
      </c>
      <c r="AM34" s="1094">
        <v>5</v>
      </c>
      <c r="AN34" s="1094">
        <v>3</v>
      </c>
      <c r="AO34" s="1094">
        <v>1</v>
      </c>
      <c r="AP34" s="1094">
        <v>5</v>
      </c>
      <c r="AQ34" s="1089">
        <v>17</v>
      </c>
      <c r="AR34" s="1089">
        <v>5</v>
      </c>
      <c r="AS34" s="1093">
        <v>1.5919770563893134</v>
      </c>
      <c r="AT34" s="1093">
        <v>5.3401796470802054</v>
      </c>
      <c r="AU34" s="1093" t="s">
        <v>2811</v>
      </c>
      <c r="AV34" s="1095">
        <v>1.1000000000000001</v>
      </c>
      <c r="AW34" s="1095">
        <v>1.1000000000000001</v>
      </c>
      <c r="AX34" s="1095">
        <v>1.5</v>
      </c>
      <c r="AY34" s="1095">
        <v>1.02</v>
      </c>
      <c r="AZ34" s="1095">
        <v>1</v>
      </c>
      <c r="BA34" s="1095">
        <v>1.2</v>
      </c>
    </row>
    <row r="35" spans="1:53">
      <c r="A35" s="1045">
        <v>208</v>
      </c>
      <c r="B35" s="1059" t="s">
        <v>469</v>
      </c>
      <c r="C35" s="1060" t="s">
        <v>469</v>
      </c>
      <c r="D35" s="1071" t="s">
        <v>352</v>
      </c>
      <c r="E35" s="1072">
        <v>4</v>
      </c>
      <c r="F35" s="1073" t="s">
        <v>926</v>
      </c>
      <c r="G35" s="1074" t="s">
        <v>352</v>
      </c>
      <c r="H35" s="1075" t="s">
        <v>246</v>
      </c>
      <c r="I35" s="1075" t="s">
        <v>618</v>
      </c>
      <c r="J35" s="1076" t="s">
        <v>352</v>
      </c>
      <c r="K35" s="1074" t="s">
        <v>339</v>
      </c>
      <c r="L35" s="1077">
        <v>1.3797348152938362E-3</v>
      </c>
      <c r="M35" s="1078">
        <v>1</v>
      </c>
      <c r="N35" s="1079">
        <v>5.3401796470802054</v>
      </c>
      <c r="O35" s="1073" t="s">
        <v>2810</v>
      </c>
      <c r="P35" s="1077">
        <v>1.3797348152938362E-3</v>
      </c>
      <c r="Q35" s="1078">
        <v>1</v>
      </c>
      <c r="R35" s="1079">
        <v>5.3401796470802054</v>
      </c>
      <c r="S35" s="1073" t="s">
        <v>2810</v>
      </c>
      <c r="T35" s="1077">
        <v>1.3797348152938362E-3</v>
      </c>
      <c r="U35" s="1078">
        <v>1</v>
      </c>
      <c r="V35" s="1079">
        <v>5.3401796470802054</v>
      </c>
      <c r="W35" s="1073" t="s">
        <v>2810</v>
      </c>
      <c r="X35" s="1077">
        <v>1.3797348152938362E-3</v>
      </c>
      <c r="Y35" s="1078">
        <v>1</v>
      </c>
      <c r="Z35" s="1079">
        <v>5.3401796470802054</v>
      </c>
      <c r="AA35" s="1073" t="s">
        <v>2810</v>
      </c>
      <c r="AB35" s="1104"/>
      <c r="AC35" s="1102"/>
      <c r="AD35" s="1102"/>
      <c r="AE35" s="1102"/>
      <c r="AF35" s="1102"/>
      <c r="AG35" s="1102"/>
      <c r="AH35" s="1102"/>
      <c r="AI35" s="1102">
        <v>7.9291895878718169E-4</v>
      </c>
      <c r="AJ35" s="1041" t="s">
        <v>345</v>
      </c>
      <c r="AK35" s="1094">
        <v>3</v>
      </c>
      <c r="AL35" s="1094">
        <v>4</v>
      </c>
      <c r="AM35" s="1094">
        <v>5</v>
      </c>
      <c r="AN35" s="1094">
        <v>3</v>
      </c>
      <c r="AO35" s="1094">
        <v>1</v>
      </c>
      <c r="AP35" s="1094">
        <v>5</v>
      </c>
      <c r="AQ35" s="1089">
        <v>17</v>
      </c>
      <c r="AR35" s="1089">
        <v>5</v>
      </c>
      <c r="AS35" s="1093">
        <v>1.5919770563893134</v>
      </c>
      <c r="AT35" s="1093">
        <v>5.3401796470802054</v>
      </c>
      <c r="AU35" s="1093" t="s">
        <v>2811</v>
      </c>
      <c r="AV35" s="1095">
        <v>1.1000000000000001</v>
      </c>
      <c r="AW35" s="1095">
        <v>1.1000000000000001</v>
      </c>
      <c r="AX35" s="1095">
        <v>1.5</v>
      </c>
      <c r="AY35" s="1095">
        <v>1.02</v>
      </c>
      <c r="AZ35" s="1095">
        <v>1</v>
      </c>
      <c r="BA35" s="1095">
        <v>1.2</v>
      </c>
    </row>
    <row r="36" spans="1:53">
      <c r="A36" s="1045">
        <v>190</v>
      </c>
      <c r="B36" s="1059" t="s">
        <v>469</v>
      </c>
      <c r="C36" s="1060" t="s">
        <v>469</v>
      </c>
      <c r="D36" s="1071" t="s">
        <v>352</v>
      </c>
      <c r="E36" s="1072">
        <v>4</v>
      </c>
      <c r="F36" s="1073" t="s">
        <v>2825</v>
      </c>
      <c r="G36" s="1074" t="s">
        <v>352</v>
      </c>
      <c r="H36" s="1075" t="s">
        <v>246</v>
      </c>
      <c r="I36" s="1075" t="s">
        <v>618</v>
      </c>
      <c r="J36" s="1076" t="s">
        <v>352</v>
      </c>
      <c r="K36" s="1074" t="s">
        <v>339</v>
      </c>
      <c r="L36" s="1077">
        <v>1.6097626506024096</v>
      </c>
      <c r="M36" s="1078">
        <v>1</v>
      </c>
      <c r="N36" s="1079">
        <v>1.2237593405947058</v>
      </c>
      <c r="O36" s="1073" t="s">
        <v>2826</v>
      </c>
      <c r="P36" s="1077">
        <v>1.6097626506024096</v>
      </c>
      <c r="Q36" s="1078">
        <v>1</v>
      </c>
      <c r="R36" s="1079">
        <v>1.2237593405947058</v>
      </c>
      <c r="S36" s="1073" t="s">
        <v>2826</v>
      </c>
      <c r="T36" s="1077">
        <v>1.6097626506024096</v>
      </c>
      <c r="U36" s="1078">
        <v>1</v>
      </c>
      <c r="V36" s="1079">
        <v>1.2237593405947058</v>
      </c>
      <c r="W36" s="1073" t="s">
        <v>2826</v>
      </c>
      <c r="X36" s="1077">
        <v>1.6097626506024096</v>
      </c>
      <c r="Y36" s="1078">
        <v>1</v>
      </c>
      <c r="Z36" s="1079">
        <v>1.2237593405947058</v>
      </c>
      <c r="AA36" s="1073" t="s">
        <v>2826</v>
      </c>
      <c r="AB36" s="1103"/>
      <c r="AC36" s="1102"/>
      <c r="AD36" s="1102"/>
      <c r="AE36" s="1102"/>
      <c r="AF36" s="1102"/>
      <c r="AG36" s="1102">
        <v>6.8342857142857145</v>
      </c>
      <c r="AH36" s="1102">
        <v>4.5</v>
      </c>
      <c r="AI36" s="1102">
        <v>4.2723162055335964</v>
      </c>
      <c r="AJ36" s="1041" t="s">
        <v>624</v>
      </c>
      <c r="AK36" s="1094">
        <v>2</v>
      </c>
      <c r="AL36" s="1094">
        <v>2</v>
      </c>
      <c r="AM36" s="1094">
        <v>4</v>
      </c>
      <c r="AN36" s="1094">
        <v>1</v>
      </c>
      <c r="AO36" s="1094">
        <v>1</v>
      </c>
      <c r="AP36" s="1094">
        <v>3</v>
      </c>
      <c r="AQ36" s="1089">
        <v>14</v>
      </c>
      <c r="AR36" s="1089">
        <v>1.05</v>
      </c>
      <c r="AS36" s="1093">
        <v>1.2164594125584303</v>
      </c>
      <c r="AT36" s="1093">
        <v>1.2237593405947058</v>
      </c>
      <c r="AU36" s="1093" t="s">
        <v>2800</v>
      </c>
      <c r="AV36" s="1095">
        <v>1.05</v>
      </c>
      <c r="AW36" s="1095">
        <v>1.02</v>
      </c>
      <c r="AX36" s="1095">
        <v>1.2</v>
      </c>
      <c r="AY36" s="1095">
        <v>1</v>
      </c>
      <c r="AZ36" s="1095">
        <v>1</v>
      </c>
      <c r="BA36" s="1095">
        <v>1.05</v>
      </c>
    </row>
    <row r="37" spans="1:53">
      <c r="A37" s="1045">
        <v>196</v>
      </c>
      <c r="B37" s="1059" t="s">
        <v>469</v>
      </c>
      <c r="C37" s="1060" t="s">
        <v>469</v>
      </c>
      <c r="D37" s="1071" t="s">
        <v>352</v>
      </c>
      <c r="E37" s="1072">
        <v>4</v>
      </c>
      <c r="F37" s="1073" t="s">
        <v>924</v>
      </c>
      <c r="G37" s="1074" t="s">
        <v>352</v>
      </c>
      <c r="H37" s="1075" t="s">
        <v>246</v>
      </c>
      <c r="I37" s="1075" t="s">
        <v>618</v>
      </c>
      <c r="J37" s="1076" t="s">
        <v>352</v>
      </c>
      <c r="K37" s="1074" t="s">
        <v>339</v>
      </c>
      <c r="L37" s="1077">
        <v>3.5808</v>
      </c>
      <c r="M37" s="1078">
        <v>1</v>
      </c>
      <c r="N37" s="1079">
        <v>1.2237593405947058</v>
      </c>
      <c r="O37" s="1073" t="s">
        <v>2827</v>
      </c>
      <c r="P37" s="1077">
        <v>3.5808</v>
      </c>
      <c r="Q37" s="1078">
        <v>1</v>
      </c>
      <c r="R37" s="1079">
        <v>1.2237593405947058</v>
      </c>
      <c r="S37" s="1073" t="s">
        <v>2827</v>
      </c>
      <c r="T37" s="1077">
        <v>3.5808</v>
      </c>
      <c r="U37" s="1078">
        <v>1</v>
      </c>
      <c r="V37" s="1079">
        <v>1.2237593405947058</v>
      </c>
      <c r="W37" s="1073" t="s">
        <v>2827</v>
      </c>
      <c r="X37" s="1077">
        <v>3.5808</v>
      </c>
      <c r="Y37" s="1078">
        <v>1</v>
      </c>
      <c r="Z37" s="1079">
        <v>1.2237593405947058</v>
      </c>
      <c r="AA37" s="1073" t="s">
        <v>2827</v>
      </c>
      <c r="AB37" s="1103"/>
      <c r="AC37" s="1102"/>
      <c r="AD37" s="1102"/>
      <c r="AE37" s="1102">
        <v>3.5808</v>
      </c>
      <c r="AF37" s="1102">
        <v>1141145</v>
      </c>
      <c r="AG37" s="1102"/>
      <c r="AH37" s="1102"/>
      <c r="AI37" s="1102">
        <v>2.8064399999999998</v>
      </c>
      <c r="AJ37" s="1041" t="s">
        <v>625</v>
      </c>
      <c r="AK37" s="1094">
        <v>2</v>
      </c>
      <c r="AL37" s="1094">
        <v>2</v>
      </c>
      <c r="AM37" s="1094">
        <v>4</v>
      </c>
      <c r="AN37" s="1094">
        <v>1</v>
      </c>
      <c r="AO37" s="1094">
        <v>1</v>
      </c>
      <c r="AP37" s="1094">
        <v>3</v>
      </c>
      <c r="AQ37" s="1089">
        <v>14</v>
      </c>
      <c r="AR37" s="1089">
        <v>1.05</v>
      </c>
      <c r="AS37" s="1093">
        <v>1.2164594125584303</v>
      </c>
      <c r="AT37" s="1093">
        <v>1.2237593405947058</v>
      </c>
      <c r="AU37" s="1093" t="s">
        <v>2800</v>
      </c>
      <c r="AV37" s="1095">
        <v>1.05</v>
      </c>
      <c r="AW37" s="1095">
        <v>1.02</v>
      </c>
      <c r="AX37" s="1095">
        <v>1.2</v>
      </c>
      <c r="AY37" s="1095">
        <v>1</v>
      </c>
      <c r="AZ37" s="1095">
        <v>1</v>
      </c>
      <c r="BA37" s="1095">
        <v>1.05</v>
      </c>
    </row>
    <row r="38" spans="1:53">
      <c r="A38" s="1045">
        <v>251</v>
      </c>
      <c r="B38" s="1059" t="s">
        <v>469</v>
      </c>
      <c r="C38" s="1060" t="s">
        <v>469</v>
      </c>
      <c r="D38" s="1071" t="s">
        <v>352</v>
      </c>
      <c r="E38" s="1072">
        <v>4</v>
      </c>
      <c r="F38" s="1073" t="s">
        <v>927</v>
      </c>
      <c r="G38" s="1074" t="s">
        <v>352</v>
      </c>
      <c r="H38" s="1075" t="s">
        <v>246</v>
      </c>
      <c r="I38" s="1075" t="s">
        <v>619</v>
      </c>
      <c r="J38" s="1076" t="s">
        <v>352</v>
      </c>
      <c r="K38" s="1074" t="s">
        <v>339</v>
      </c>
      <c r="L38" s="1077">
        <v>7.8519020674937259E-9</v>
      </c>
      <c r="M38" s="1078">
        <v>1</v>
      </c>
      <c r="N38" s="1079">
        <v>5.3401796470802054</v>
      </c>
      <c r="O38" s="1073" t="s">
        <v>2820</v>
      </c>
      <c r="P38" s="1077">
        <v>7.8519020674937259E-9</v>
      </c>
      <c r="Q38" s="1078">
        <v>1</v>
      </c>
      <c r="R38" s="1079">
        <v>5.3401796470802054</v>
      </c>
      <c r="S38" s="1073" t="s">
        <v>2820</v>
      </c>
      <c r="T38" s="1077">
        <v>7.8519020674937259E-9</v>
      </c>
      <c r="U38" s="1078">
        <v>1</v>
      </c>
      <c r="V38" s="1079">
        <v>5.3401796470802054</v>
      </c>
      <c r="W38" s="1073" t="s">
        <v>2820</v>
      </c>
      <c r="X38" s="1077">
        <v>7.8519020674937259E-9</v>
      </c>
      <c r="Y38" s="1078">
        <v>1</v>
      </c>
      <c r="Z38" s="1079">
        <v>5.3401796470802054</v>
      </c>
      <c r="AA38" s="1073" t="s">
        <v>2820</v>
      </c>
      <c r="AB38" s="1103"/>
      <c r="AC38" s="1102"/>
      <c r="AD38" s="1102"/>
      <c r="AE38" s="1102"/>
      <c r="AF38" s="1102"/>
      <c r="AG38" s="1102"/>
      <c r="AH38" s="1102"/>
      <c r="AI38" s="1102">
        <v>8.0000000000000005E-9</v>
      </c>
      <c r="AJ38" s="1041" t="s">
        <v>347</v>
      </c>
      <c r="AK38" s="1094">
        <v>3</v>
      </c>
      <c r="AL38" s="1094">
        <v>4</v>
      </c>
      <c r="AM38" s="1094">
        <v>5</v>
      </c>
      <c r="AN38" s="1094">
        <v>3</v>
      </c>
      <c r="AO38" s="1094">
        <v>1</v>
      </c>
      <c r="AP38" s="1094">
        <v>5</v>
      </c>
      <c r="AQ38" s="1089">
        <v>22</v>
      </c>
      <c r="AR38" s="1089">
        <v>5</v>
      </c>
      <c r="AS38" s="1093">
        <v>1.5919770563893134</v>
      </c>
      <c r="AT38" s="1093">
        <v>5.3401796470802054</v>
      </c>
      <c r="AU38" s="1093" t="s">
        <v>2811</v>
      </c>
      <c r="AV38" s="1095">
        <v>1.1000000000000001</v>
      </c>
      <c r="AW38" s="1095">
        <v>1.1000000000000001</v>
      </c>
      <c r="AX38" s="1095">
        <v>1.5</v>
      </c>
      <c r="AY38" s="1095">
        <v>1.02</v>
      </c>
      <c r="AZ38" s="1095">
        <v>1</v>
      </c>
      <c r="BA38" s="1095">
        <v>1.2</v>
      </c>
    </row>
    <row r="39" spans="1:53">
      <c r="A39" s="1045">
        <v>3286</v>
      </c>
      <c r="B39" s="1059"/>
      <c r="C39" s="1060" t="s">
        <v>469</v>
      </c>
      <c r="D39" s="1071" t="s">
        <v>352</v>
      </c>
      <c r="E39" s="1072">
        <v>4</v>
      </c>
      <c r="F39" s="1073" t="s">
        <v>2828</v>
      </c>
      <c r="G39" s="1074" t="s">
        <v>352</v>
      </c>
      <c r="H39" s="1075" t="s">
        <v>246</v>
      </c>
      <c r="I39" s="1075" t="s">
        <v>618</v>
      </c>
      <c r="J39" s="1076" t="s">
        <v>352</v>
      </c>
      <c r="K39" s="1074" t="s">
        <v>339</v>
      </c>
      <c r="L39" s="1077">
        <v>7.8519020674937249E-8</v>
      </c>
      <c r="M39" s="1078">
        <v>1</v>
      </c>
      <c r="N39" s="1079">
        <v>1.8532338457509625</v>
      </c>
      <c r="O39" s="1073" t="s">
        <v>2810</v>
      </c>
      <c r="P39" s="1077">
        <v>7.8519020674937249E-8</v>
      </c>
      <c r="Q39" s="1078">
        <v>1</v>
      </c>
      <c r="R39" s="1079">
        <v>1.8532338457509625</v>
      </c>
      <c r="S39" s="1073" t="s">
        <v>2810</v>
      </c>
      <c r="T39" s="1077">
        <v>7.8519020674937249E-8</v>
      </c>
      <c r="U39" s="1078">
        <v>1</v>
      </c>
      <c r="V39" s="1079">
        <v>1.8532338457509625</v>
      </c>
      <c r="W39" s="1073" t="s">
        <v>2810</v>
      </c>
      <c r="X39" s="1077">
        <v>7.8519020674937249E-8</v>
      </c>
      <c r="Y39" s="1078">
        <v>1</v>
      </c>
      <c r="Z39" s="1079">
        <v>1.8532338457509625</v>
      </c>
      <c r="AA39" s="1073" t="s">
        <v>2810</v>
      </c>
      <c r="AB39" s="1103"/>
      <c r="AC39" s="1102"/>
      <c r="AD39" s="1102"/>
      <c r="AE39" s="1102"/>
      <c r="AF39" s="1102"/>
      <c r="AG39" s="1102"/>
      <c r="AH39" s="1102"/>
      <c r="AI39" s="1102">
        <v>8.0000000000000002E-8</v>
      </c>
      <c r="AJ39" s="1041" t="s">
        <v>345</v>
      </c>
      <c r="AK39" s="1094">
        <v>3</v>
      </c>
      <c r="AL39" s="1094">
        <v>4</v>
      </c>
      <c r="AM39" s="1094">
        <v>5</v>
      </c>
      <c r="AN39" s="1094">
        <v>3</v>
      </c>
      <c r="AO39" s="1094">
        <v>1</v>
      </c>
      <c r="AP39" s="1094">
        <v>5</v>
      </c>
      <c r="AQ39" s="1089">
        <v>31</v>
      </c>
      <c r="AR39" s="1089">
        <v>1.5</v>
      </c>
      <c r="AS39" s="1093">
        <v>1.5919770563893134</v>
      </c>
      <c r="AT39" s="1093">
        <v>1.8532338457509625</v>
      </c>
      <c r="AU39" s="1093" t="s">
        <v>2811</v>
      </c>
      <c r="AV39" s="1095">
        <v>1.1000000000000001</v>
      </c>
      <c r="AW39" s="1095">
        <v>1.1000000000000001</v>
      </c>
      <c r="AX39" s="1095">
        <v>1.5</v>
      </c>
      <c r="AY39" s="1095">
        <v>1.02</v>
      </c>
      <c r="AZ39" s="1095">
        <v>1</v>
      </c>
      <c r="BA39" s="1095">
        <v>1.2</v>
      </c>
    </row>
    <row r="40" spans="1:53">
      <c r="A40" s="1045">
        <v>317</v>
      </c>
      <c r="B40" s="1059" t="s">
        <v>469</v>
      </c>
      <c r="C40" s="1060" t="s">
        <v>469</v>
      </c>
      <c r="D40" s="1071" t="s">
        <v>352</v>
      </c>
      <c r="E40" s="1072">
        <v>4</v>
      </c>
      <c r="F40" s="1073" t="s">
        <v>929</v>
      </c>
      <c r="G40" s="1074" t="s">
        <v>352</v>
      </c>
      <c r="H40" s="1075" t="s">
        <v>246</v>
      </c>
      <c r="I40" s="1075" t="s">
        <v>619</v>
      </c>
      <c r="J40" s="1076" t="s">
        <v>352</v>
      </c>
      <c r="K40" s="1074" t="s">
        <v>339</v>
      </c>
      <c r="L40" s="1077">
        <v>6.8704143090570083E-6</v>
      </c>
      <c r="M40" s="1078">
        <v>1</v>
      </c>
      <c r="N40" s="1079">
        <v>1.8532338457509625</v>
      </c>
      <c r="O40" s="1073" t="s">
        <v>2829</v>
      </c>
      <c r="P40" s="1077">
        <v>6.8704143090570083E-6</v>
      </c>
      <c r="Q40" s="1078">
        <v>1</v>
      </c>
      <c r="R40" s="1079">
        <v>1.8532338457509625</v>
      </c>
      <c r="S40" s="1073" t="s">
        <v>2829</v>
      </c>
      <c r="T40" s="1077">
        <v>6.8704143090570083E-6</v>
      </c>
      <c r="U40" s="1078">
        <v>1</v>
      </c>
      <c r="V40" s="1079">
        <v>1.8532338457509625</v>
      </c>
      <c r="W40" s="1073" t="s">
        <v>2829</v>
      </c>
      <c r="X40" s="1077">
        <v>6.8704143090570083E-6</v>
      </c>
      <c r="Y40" s="1078">
        <v>1</v>
      </c>
      <c r="Z40" s="1079">
        <v>1.8532338457509625</v>
      </c>
      <c r="AA40" s="1073" t="s">
        <v>2829</v>
      </c>
      <c r="AB40" s="1103"/>
      <c r="AC40" s="1102"/>
      <c r="AD40" s="1102"/>
      <c r="AE40" s="1102"/>
      <c r="AF40" s="1102"/>
      <c r="AG40" s="1102"/>
      <c r="AH40" s="1102"/>
      <c r="AI40" s="1102">
        <v>6.9999999999999999E-6</v>
      </c>
      <c r="AJ40" s="1041" t="s">
        <v>348</v>
      </c>
      <c r="AK40" s="1094">
        <v>3</v>
      </c>
      <c r="AL40" s="1094">
        <v>4</v>
      </c>
      <c r="AM40" s="1094">
        <v>5</v>
      </c>
      <c r="AN40" s="1094">
        <v>3</v>
      </c>
      <c r="AO40" s="1094">
        <v>1</v>
      </c>
      <c r="AP40" s="1094">
        <v>5</v>
      </c>
      <c r="AQ40" s="1089">
        <v>31</v>
      </c>
      <c r="AR40" s="1089">
        <v>1.5</v>
      </c>
      <c r="AS40" s="1093">
        <v>1.5919770563893134</v>
      </c>
      <c r="AT40" s="1093">
        <v>1.8532338457509625</v>
      </c>
      <c r="AU40" s="1093" t="s">
        <v>2811</v>
      </c>
      <c r="AV40" s="1095">
        <v>1.1000000000000001</v>
      </c>
      <c r="AW40" s="1095">
        <v>1.1000000000000001</v>
      </c>
      <c r="AX40" s="1095">
        <v>1.5</v>
      </c>
      <c r="AY40" s="1095">
        <v>1.02</v>
      </c>
      <c r="AZ40" s="1095">
        <v>1</v>
      </c>
      <c r="BA40" s="1095">
        <v>1.2</v>
      </c>
    </row>
    <row r="41" spans="1:53">
      <c r="A41" s="1045">
        <v>3345</v>
      </c>
      <c r="B41" s="1059" t="s">
        <v>469</v>
      </c>
      <c r="C41" s="1060" t="s">
        <v>469</v>
      </c>
      <c r="D41" s="1071" t="s">
        <v>352</v>
      </c>
      <c r="E41" s="1072">
        <v>4</v>
      </c>
      <c r="F41" s="1073" t="s">
        <v>931</v>
      </c>
      <c r="G41" s="1074" t="s">
        <v>352</v>
      </c>
      <c r="H41" s="1075" t="s">
        <v>246</v>
      </c>
      <c r="I41" s="1075" t="s">
        <v>2822</v>
      </c>
      <c r="J41" s="1076" t="s">
        <v>352</v>
      </c>
      <c r="K41" s="1074" t="s">
        <v>339</v>
      </c>
      <c r="L41" s="1077">
        <v>3.876876645825027E-8</v>
      </c>
      <c r="M41" s="1078">
        <v>1</v>
      </c>
      <c r="N41" s="1079">
        <v>1.8532338457509625</v>
      </c>
      <c r="O41" s="1073" t="s">
        <v>2820</v>
      </c>
      <c r="P41" s="1077">
        <v>3.876876645825027E-8</v>
      </c>
      <c r="Q41" s="1078">
        <v>1</v>
      </c>
      <c r="R41" s="1079">
        <v>1.8532338457509625</v>
      </c>
      <c r="S41" s="1073" t="s">
        <v>2820</v>
      </c>
      <c r="T41" s="1077">
        <v>3.876876645825027E-8</v>
      </c>
      <c r="U41" s="1078">
        <v>1</v>
      </c>
      <c r="V41" s="1079">
        <v>1.8532338457509625</v>
      </c>
      <c r="W41" s="1073" t="s">
        <v>2820</v>
      </c>
      <c r="X41" s="1077">
        <v>3.876876645825027E-8</v>
      </c>
      <c r="Y41" s="1078">
        <v>1</v>
      </c>
      <c r="Z41" s="1079">
        <v>1.8532338457509625</v>
      </c>
      <c r="AA41" s="1073" t="s">
        <v>2820</v>
      </c>
      <c r="AB41" s="1103"/>
      <c r="AC41" s="1102"/>
      <c r="AD41" s="1102"/>
      <c r="AE41" s="1102"/>
      <c r="AF41" s="1102"/>
      <c r="AG41" s="1102"/>
      <c r="AH41" s="1102"/>
      <c r="AI41" s="1102"/>
      <c r="AJ41" s="1041" t="s">
        <v>347</v>
      </c>
      <c r="AK41" s="1094">
        <v>3</v>
      </c>
      <c r="AL41" s="1094">
        <v>4</v>
      </c>
      <c r="AM41" s="1094">
        <v>5</v>
      </c>
      <c r="AN41" s="1094">
        <v>3</v>
      </c>
      <c r="AO41" s="1094">
        <v>1</v>
      </c>
      <c r="AP41" s="1094">
        <v>5</v>
      </c>
      <c r="AQ41" s="1089">
        <v>31</v>
      </c>
      <c r="AR41" s="1089">
        <v>1.5</v>
      </c>
      <c r="AS41" s="1093">
        <v>1.5919770563893134</v>
      </c>
      <c r="AT41" s="1093">
        <v>1.8532338457509625</v>
      </c>
      <c r="AU41" s="1093" t="s">
        <v>2811</v>
      </c>
      <c r="AV41" s="1095">
        <v>1.1000000000000001</v>
      </c>
      <c r="AW41" s="1095">
        <v>1.1000000000000001</v>
      </c>
      <c r="AX41" s="1095">
        <v>1.5</v>
      </c>
      <c r="AY41" s="1095">
        <v>1.02</v>
      </c>
      <c r="AZ41" s="1095">
        <v>1</v>
      </c>
      <c r="BA41" s="1095">
        <v>1.2</v>
      </c>
    </row>
    <row r="42" spans="1:53">
      <c r="A42" s="1045">
        <v>557</v>
      </c>
      <c r="B42" s="1059" t="s">
        <v>469</v>
      </c>
      <c r="C42" s="1060" t="s">
        <v>469</v>
      </c>
      <c r="D42" s="1071" t="s">
        <v>352</v>
      </c>
      <c r="E42" s="1072">
        <v>4</v>
      </c>
      <c r="F42" s="1073" t="s">
        <v>2830</v>
      </c>
      <c r="G42" s="1074" t="s">
        <v>352</v>
      </c>
      <c r="H42" s="1075" t="s">
        <v>246</v>
      </c>
      <c r="I42" s="1075" t="s">
        <v>619</v>
      </c>
      <c r="J42" s="1076" t="s">
        <v>352</v>
      </c>
      <c r="K42" s="1074" t="s">
        <v>339</v>
      </c>
      <c r="L42" s="1077">
        <v>5.0000000000000001E-4</v>
      </c>
      <c r="M42" s="1078">
        <v>1</v>
      </c>
      <c r="N42" s="1079">
        <v>1.8532338457509625</v>
      </c>
      <c r="O42" s="1073" t="s">
        <v>2829</v>
      </c>
      <c r="P42" s="1077">
        <v>5.0000000000000001E-4</v>
      </c>
      <c r="Q42" s="1078">
        <v>1</v>
      </c>
      <c r="R42" s="1079">
        <v>1.8532338457509625</v>
      </c>
      <c r="S42" s="1073" t="s">
        <v>2829</v>
      </c>
      <c r="T42" s="1077">
        <v>5.0000000000000001E-4</v>
      </c>
      <c r="U42" s="1078">
        <v>1</v>
      </c>
      <c r="V42" s="1079">
        <v>1.8532338457509625</v>
      </c>
      <c r="W42" s="1073" t="s">
        <v>2829</v>
      </c>
      <c r="X42" s="1077">
        <v>5.0000000000000001E-4</v>
      </c>
      <c r="Y42" s="1078">
        <v>1</v>
      </c>
      <c r="Z42" s="1079">
        <v>1.8532338457509625</v>
      </c>
      <c r="AA42" s="1073" t="s">
        <v>2829</v>
      </c>
      <c r="AB42" s="1103"/>
      <c r="AC42" s="1102"/>
      <c r="AD42" s="1102"/>
      <c r="AE42" s="1102"/>
      <c r="AF42" s="1102"/>
      <c r="AG42" s="1102"/>
      <c r="AH42" s="1102"/>
      <c r="AI42" s="1102">
        <v>5.0000000000000001E-4</v>
      </c>
      <c r="AJ42" s="1041" t="s">
        <v>348</v>
      </c>
      <c r="AK42" s="1094">
        <v>3</v>
      </c>
      <c r="AL42" s="1094">
        <v>4</v>
      </c>
      <c r="AM42" s="1094">
        <v>5</v>
      </c>
      <c r="AN42" s="1094">
        <v>3</v>
      </c>
      <c r="AO42" s="1094">
        <v>1</v>
      </c>
      <c r="AP42" s="1094">
        <v>5</v>
      </c>
      <c r="AQ42" s="1089">
        <v>31</v>
      </c>
      <c r="AR42" s="1089">
        <v>1.5</v>
      </c>
      <c r="AS42" s="1093">
        <v>1.5919770563893134</v>
      </c>
      <c r="AT42" s="1093">
        <v>1.8532338457509625</v>
      </c>
      <c r="AU42" s="1093" t="s">
        <v>2811</v>
      </c>
      <c r="AV42" s="1095">
        <v>1.1000000000000001</v>
      </c>
      <c r="AW42" s="1095">
        <v>1.1000000000000001</v>
      </c>
      <c r="AX42" s="1095">
        <v>1.5</v>
      </c>
      <c r="AY42" s="1095">
        <v>1.02</v>
      </c>
      <c r="AZ42" s="1095">
        <v>1</v>
      </c>
      <c r="BA42" s="1095">
        <v>1.2</v>
      </c>
    </row>
    <row r="43" spans="1:53">
      <c r="A43" s="1045">
        <v>551</v>
      </c>
      <c r="B43" s="1059" t="s">
        <v>469</v>
      </c>
      <c r="C43" s="1060" t="s">
        <v>469</v>
      </c>
      <c r="D43" s="1071" t="s">
        <v>352</v>
      </c>
      <c r="E43" s="1072">
        <v>4</v>
      </c>
      <c r="F43" s="1073" t="s">
        <v>2770</v>
      </c>
      <c r="G43" s="1074" t="s">
        <v>352</v>
      </c>
      <c r="H43" s="1075" t="s">
        <v>246</v>
      </c>
      <c r="I43" s="1075" t="s">
        <v>619</v>
      </c>
      <c r="J43" s="1076" t="s">
        <v>352</v>
      </c>
      <c r="K43" s="1074" t="s">
        <v>339</v>
      </c>
      <c r="L43" s="1077">
        <v>5.0000000000000001E-4</v>
      </c>
      <c r="M43" s="1078">
        <v>1</v>
      </c>
      <c r="N43" s="1079">
        <v>1.8532338457509625</v>
      </c>
      <c r="O43" s="1073" t="s">
        <v>2829</v>
      </c>
      <c r="P43" s="1077">
        <v>5.0000000000000001E-4</v>
      </c>
      <c r="Q43" s="1078">
        <v>1</v>
      </c>
      <c r="R43" s="1079">
        <v>1.8532338457509625</v>
      </c>
      <c r="S43" s="1073" t="s">
        <v>2829</v>
      </c>
      <c r="T43" s="1077">
        <v>5.0000000000000001E-4</v>
      </c>
      <c r="U43" s="1078">
        <v>1</v>
      </c>
      <c r="V43" s="1079">
        <v>1.8532338457509625</v>
      </c>
      <c r="W43" s="1073" t="s">
        <v>2829</v>
      </c>
      <c r="X43" s="1077">
        <v>5.0000000000000001E-4</v>
      </c>
      <c r="Y43" s="1078">
        <v>1</v>
      </c>
      <c r="Z43" s="1079">
        <v>1.8532338457509625</v>
      </c>
      <c r="AA43" s="1073" t="s">
        <v>2829</v>
      </c>
      <c r="AB43" s="1103"/>
      <c r="AC43" s="1102"/>
      <c r="AD43" s="1102"/>
      <c r="AE43" s="1102"/>
      <c r="AF43" s="1102"/>
      <c r="AG43" s="1102"/>
      <c r="AH43" s="1102"/>
      <c r="AI43" s="1102">
        <v>5.0000000000000001E-4</v>
      </c>
      <c r="AJ43" s="1041" t="s">
        <v>348</v>
      </c>
      <c r="AK43" s="1094">
        <v>3</v>
      </c>
      <c r="AL43" s="1094">
        <v>4</v>
      </c>
      <c r="AM43" s="1094">
        <v>5</v>
      </c>
      <c r="AN43" s="1094">
        <v>3</v>
      </c>
      <c r="AO43" s="1094">
        <v>1</v>
      </c>
      <c r="AP43" s="1094">
        <v>5</v>
      </c>
      <c r="AQ43" s="1089">
        <v>31</v>
      </c>
      <c r="AR43" s="1089">
        <v>1.5</v>
      </c>
      <c r="AS43" s="1093">
        <v>1.5919770563893134</v>
      </c>
      <c r="AT43" s="1093">
        <v>1.8532338457509625</v>
      </c>
      <c r="AU43" s="1093" t="s">
        <v>2811</v>
      </c>
      <c r="AV43" s="1095">
        <v>1.1000000000000001</v>
      </c>
      <c r="AW43" s="1095">
        <v>1.1000000000000001</v>
      </c>
      <c r="AX43" s="1095">
        <v>1.5</v>
      </c>
      <c r="AY43" s="1095">
        <v>1.02</v>
      </c>
      <c r="AZ43" s="1095">
        <v>1</v>
      </c>
      <c r="BA43" s="1095">
        <v>1.2</v>
      </c>
    </row>
    <row r="44" spans="1:53">
      <c r="A44" s="1045">
        <v>596</v>
      </c>
      <c r="B44" s="1059" t="s">
        <v>469</v>
      </c>
      <c r="C44" s="1060" t="s">
        <v>469</v>
      </c>
      <c r="D44" s="1071" t="s">
        <v>352</v>
      </c>
      <c r="E44" s="1072">
        <v>4</v>
      </c>
      <c r="F44" s="1073" t="s">
        <v>933</v>
      </c>
      <c r="G44" s="1074" t="s">
        <v>352</v>
      </c>
      <c r="H44" s="1075" t="s">
        <v>246</v>
      </c>
      <c r="I44" s="1075" t="s">
        <v>2822</v>
      </c>
      <c r="J44" s="1076" t="s">
        <v>352</v>
      </c>
      <c r="K44" s="1074" t="s">
        <v>339</v>
      </c>
      <c r="L44" s="1077">
        <v>3.876876645825027E-6</v>
      </c>
      <c r="M44" s="1078">
        <v>1</v>
      </c>
      <c r="N44" s="1079">
        <v>5.3401796470802054</v>
      </c>
      <c r="O44" s="1073" t="s">
        <v>2820</v>
      </c>
      <c r="P44" s="1077">
        <v>3.876876645825027E-6</v>
      </c>
      <c r="Q44" s="1078">
        <v>1</v>
      </c>
      <c r="R44" s="1079">
        <v>5.3401796470802054</v>
      </c>
      <c r="S44" s="1073" t="s">
        <v>2820</v>
      </c>
      <c r="T44" s="1077">
        <v>3.876876645825027E-6</v>
      </c>
      <c r="U44" s="1078">
        <v>1</v>
      </c>
      <c r="V44" s="1079">
        <v>5.3401796470802054</v>
      </c>
      <c r="W44" s="1073" t="s">
        <v>2820</v>
      </c>
      <c r="X44" s="1077">
        <v>3.876876645825027E-6</v>
      </c>
      <c r="Y44" s="1078">
        <v>1</v>
      </c>
      <c r="Z44" s="1079">
        <v>5.3401796470802054</v>
      </c>
      <c r="AA44" s="1073" t="s">
        <v>2820</v>
      </c>
      <c r="AB44" s="1103"/>
      <c r="AC44" s="1102"/>
      <c r="AD44" s="1102"/>
      <c r="AE44" s="1102"/>
      <c r="AF44" s="1102"/>
      <c r="AG44" s="1102"/>
      <c r="AH44" s="1102"/>
      <c r="AI44" s="1102"/>
      <c r="AJ44" s="1041" t="s">
        <v>347</v>
      </c>
      <c r="AK44" s="1094">
        <v>3</v>
      </c>
      <c r="AL44" s="1094">
        <v>4</v>
      </c>
      <c r="AM44" s="1094">
        <v>5</v>
      </c>
      <c r="AN44" s="1094">
        <v>3</v>
      </c>
      <c r="AO44" s="1094">
        <v>1</v>
      </c>
      <c r="AP44" s="1094">
        <v>5</v>
      </c>
      <c r="AQ44" s="1089">
        <v>22</v>
      </c>
      <c r="AR44" s="1089">
        <v>5</v>
      </c>
      <c r="AS44" s="1093">
        <v>1.5919770563893134</v>
      </c>
      <c r="AT44" s="1093">
        <v>5.3401796470802054</v>
      </c>
      <c r="AU44" s="1093" t="s">
        <v>2811</v>
      </c>
      <c r="AV44" s="1095">
        <v>1.1000000000000001</v>
      </c>
      <c r="AW44" s="1095">
        <v>1.1000000000000001</v>
      </c>
      <c r="AX44" s="1095">
        <v>1.5</v>
      </c>
      <c r="AY44" s="1095">
        <v>1.02</v>
      </c>
      <c r="AZ44" s="1095">
        <v>1</v>
      </c>
      <c r="BA44" s="1095">
        <v>1.2</v>
      </c>
    </row>
    <row r="45" spans="1:53">
      <c r="A45" s="1045">
        <v>653</v>
      </c>
      <c r="B45" s="1059" t="s">
        <v>469</v>
      </c>
      <c r="C45" s="1060" t="s">
        <v>469</v>
      </c>
      <c r="D45" s="1071" t="s">
        <v>352</v>
      </c>
      <c r="E45" s="1072">
        <v>4</v>
      </c>
      <c r="F45" s="1073" t="s">
        <v>934</v>
      </c>
      <c r="G45" s="1074" t="s">
        <v>352</v>
      </c>
      <c r="H45" s="1075" t="s">
        <v>246</v>
      </c>
      <c r="I45" s="1075" t="s">
        <v>619</v>
      </c>
      <c r="J45" s="1076" t="s">
        <v>352</v>
      </c>
      <c r="K45" s="1074" t="s">
        <v>339</v>
      </c>
      <c r="L45" s="1077">
        <v>3.4352071545285044E-7</v>
      </c>
      <c r="M45" s="1078">
        <v>1</v>
      </c>
      <c r="N45" s="1079">
        <v>5.3401796470802054</v>
      </c>
      <c r="O45" s="1073" t="s">
        <v>2820</v>
      </c>
      <c r="P45" s="1077">
        <v>3.4352071545285044E-7</v>
      </c>
      <c r="Q45" s="1078">
        <v>1</v>
      </c>
      <c r="R45" s="1079">
        <v>5.3401796470802054</v>
      </c>
      <c r="S45" s="1073" t="s">
        <v>2820</v>
      </c>
      <c r="T45" s="1077">
        <v>3.4352071545285044E-7</v>
      </c>
      <c r="U45" s="1078">
        <v>1</v>
      </c>
      <c r="V45" s="1079">
        <v>5.3401796470802054</v>
      </c>
      <c r="W45" s="1073" t="s">
        <v>2820</v>
      </c>
      <c r="X45" s="1077">
        <v>3.4352071545285044E-7</v>
      </c>
      <c r="Y45" s="1078">
        <v>1</v>
      </c>
      <c r="Z45" s="1079">
        <v>5.3401796470802054</v>
      </c>
      <c r="AA45" s="1073" t="s">
        <v>2820</v>
      </c>
      <c r="AB45" s="1103"/>
      <c r="AC45" s="1102"/>
      <c r="AD45" s="1102"/>
      <c r="AE45" s="1102"/>
      <c r="AF45" s="1102"/>
      <c r="AG45" s="1102"/>
      <c r="AH45" s="1102"/>
      <c r="AI45" s="1102">
        <v>3.4999999999999998E-7</v>
      </c>
      <c r="AJ45" s="1041" t="s">
        <v>347</v>
      </c>
      <c r="AK45" s="1094">
        <v>3</v>
      </c>
      <c r="AL45" s="1094">
        <v>4</v>
      </c>
      <c r="AM45" s="1094">
        <v>5</v>
      </c>
      <c r="AN45" s="1094">
        <v>3</v>
      </c>
      <c r="AO45" s="1094">
        <v>1</v>
      </c>
      <c r="AP45" s="1094">
        <v>5</v>
      </c>
      <c r="AQ45" s="1089">
        <v>22</v>
      </c>
      <c r="AR45" s="1089">
        <v>5</v>
      </c>
      <c r="AS45" s="1093">
        <v>1.5919770563893134</v>
      </c>
      <c r="AT45" s="1093">
        <v>5.3401796470802054</v>
      </c>
      <c r="AU45" s="1093" t="s">
        <v>2811</v>
      </c>
      <c r="AV45" s="1095">
        <v>1.1000000000000001</v>
      </c>
      <c r="AW45" s="1095">
        <v>1.1000000000000001</v>
      </c>
      <c r="AX45" s="1095">
        <v>1.5</v>
      </c>
      <c r="AY45" s="1095">
        <v>1.02</v>
      </c>
      <c r="AZ45" s="1095">
        <v>1</v>
      </c>
      <c r="BA45" s="1095">
        <v>1.2</v>
      </c>
    </row>
    <row r="46" spans="1:53">
      <c r="A46" s="1045">
        <v>683</v>
      </c>
      <c r="B46" s="1059" t="s">
        <v>469</v>
      </c>
      <c r="C46" s="1060" t="s">
        <v>469</v>
      </c>
      <c r="D46" s="1071" t="s">
        <v>352</v>
      </c>
      <c r="E46" s="1072">
        <v>4</v>
      </c>
      <c r="F46" s="1073" t="s">
        <v>935</v>
      </c>
      <c r="G46" s="1074" t="s">
        <v>352</v>
      </c>
      <c r="H46" s="1075" t="s">
        <v>246</v>
      </c>
      <c r="I46" s="1075" t="s">
        <v>619</v>
      </c>
      <c r="J46" s="1076" t="s">
        <v>352</v>
      </c>
      <c r="K46" s="1074" t="s">
        <v>339</v>
      </c>
      <c r="L46" s="1077">
        <v>7.8519020674937259E-9</v>
      </c>
      <c r="M46" s="1078">
        <v>1</v>
      </c>
      <c r="N46" s="1079">
        <v>5.3401796470802054</v>
      </c>
      <c r="O46" s="1073" t="s">
        <v>2820</v>
      </c>
      <c r="P46" s="1077">
        <v>7.8519020674937259E-9</v>
      </c>
      <c r="Q46" s="1078">
        <v>1</v>
      </c>
      <c r="R46" s="1079">
        <v>5.3401796470802054</v>
      </c>
      <c r="S46" s="1073" t="s">
        <v>2820</v>
      </c>
      <c r="T46" s="1077">
        <v>7.8519020674937259E-9</v>
      </c>
      <c r="U46" s="1078">
        <v>1</v>
      </c>
      <c r="V46" s="1079">
        <v>5.3401796470802054</v>
      </c>
      <c r="W46" s="1073" t="s">
        <v>2820</v>
      </c>
      <c r="X46" s="1077">
        <v>7.8519020674937259E-9</v>
      </c>
      <c r="Y46" s="1078">
        <v>1</v>
      </c>
      <c r="Z46" s="1079">
        <v>5.3401796470802054</v>
      </c>
      <c r="AA46" s="1073" t="s">
        <v>2820</v>
      </c>
      <c r="AB46" s="1103"/>
      <c r="AC46" s="1102"/>
      <c r="AD46" s="1102"/>
      <c r="AE46" s="1102"/>
      <c r="AF46" s="1102"/>
      <c r="AG46" s="1102"/>
      <c r="AH46" s="1102"/>
      <c r="AI46" s="1102">
        <v>8.0000000000000005E-9</v>
      </c>
      <c r="AJ46" s="1041" t="s">
        <v>347</v>
      </c>
      <c r="AK46" s="1094">
        <v>3</v>
      </c>
      <c r="AL46" s="1094">
        <v>4</v>
      </c>
      <c r="AM46" s="1094">
        <v>5</v>
      </c>
      <c r="AN46" s="1094">
        <v>3</v>
      </c>
      <c r="AO46" s="1094">
        <v>1</v>
      </c>
      <c r="AP46" s="1094">
        <v>5</v>
      </c>
      <c r="AQ46" s="1089">
        <v>22</v>
      </c>
      <c r="AR46" s="1089">
        <v>5</v>
      </c>
      <c r="AS46" s="1093">
        <v>1.5919770563893134</v>
      </c>
      <c r="AT46" s="1093">
        <v>5.3401796470802054</v>
      </c>
      <c r="AU46" s="1093" t="s">
        <v>2811</v>
      </c>
      <c r="AV46" s="1095">
        <v>1.1000000000000001</v>
      </c>
      <c r="AW46" s="1095">
        <v>1.1000000000000001</v>
      </c>
      <c r="AX46" s="1095">
        <v>1.5</v>
      </c>
      <c r="AY46" s="1095">
        <v>1.02</v>
      </c>
      <c r="AZ46" s="1095">
        <v>1</v>
      </c>
      <c r="BA46" s="1095">
        <v>1.2</v>
      </c>
    </row>
    <row r="47" spans="1:53" ht="24">
      <c r="A47" s="1045">
        <v>833</v>
      </c>
      <c r="B47" s="1059" t="s">
        <v>469</v>
      </c>
      <c r="C47" s="1060" t="s">
        <v>469</v>
      </c>
      <c r="D47" s="1071" t="s">
        <v>352</v>
      </c>
      <c r="E47" s="1072">
        <v>4</v>
      </c>
      <c r="F47" s="1073" t="s">
        <v>2831</v>
      </c>
      <c r="G47" s="1074" t="s">
        <v>352</v>
      </c>
      <c r="H47" s="1075" t="s">
        <v>246</v>
      </c>
      <c r="I47" s="1075" t="s">
        <v>619</v>
      </c>
      <c r="J47" s="1076" t="s">
        <v>352</v>
      </c>
      <c r="K47" s="1074" t="s">
        <v>339</v>
      </c>
      <c r="L47" s="1077">
        <v>9.6000000000000002E-5</v>
      </c>
      <c r="M47" s="1078">
        <v>1</v>
      </c>
      <c r="N47" s="1079">
        <v>1.8532338457509625</v>
      </c>
      <c r="O47" s="1073" t="s">
        <v>2810</v>
      </c>
      <c r="P47" s="1077">
        <v>9.6000000000000002E-5</v>
      </c>
      <c r="Q47" s="1078">
        <v>1</v>
      </c>
      <c r="R47" s="1079">
        <v>1.8532338457509625</v>
      </c>
      <c r="S47" s="1073" t="s">
        <v>2810</v>
      </c>
      <c r="T47" s="1077">
        <v>9.6000000000000002E-5</v>
      </c>
      <c r="U47" s="1078">
        <v>1</v>
      </c>
      <c r="V47" s="1079">
        <v>1.8532338457509625</v>
      </c>
      <c r="W47" s="1073" t="s">
        <v>2810</v>
      </c>
      <c r="X47" s="1077">
        <v>9.6000000000000002E-5</v>
      </c>
      <c r="Y47" s="1078">
        <v>1</v>
      </c>
      <c r="Z47" s="1079">
        <v>1.8532338457509625</v>
      </c>
      <c r="AA47" s="1073" t="s">
        <v>2810</v>
      </c>
      <c r="AB47" s="1103"/>
      <c r="AC47" s="1102"/>
      <c r="AD47" s="1102"/>
      <c r="AE47" s="1102"/>
      <c r="AF47" s="1102"/>
      <c r="AG47" s="1102"/>
      <c r="AH47" s="1102"/>
      <c r="AI47" s="1102">
        <v>9.6000000000000002E-5</v>
      </c>
      <c r="AJ47" s="1041" t="s">
        <v>345</v>
      </c>
      <c r="AK47" s="1094">
        <v>3</v>
      </c>
      <c r="AL47" s="1094">
        <v>4</v>
      </c>
      <c r="AM47" s="1094">
        <v>5</v>
      </c>
      <c r="AN47" s="1094">
        <v>3</v>
      </c>
      <c r="AO47" s="1094">
        <v>1</v>
      </c>
      <c r="AP47" s="1094">
        <v>5</v>
      </c>
      <c r="AQ47" s="1089">
        <v>16</v>
      </c>
      <c r="AR47" s="1089">
        <v>1.5</v>
      </c>
      <c r="AS47" s="1093">
        <v>1.5919770563893134</v>
      </c>
      <c r="AT47" s="1093">
        <v>1.8532338457509625</v>
      </c>
      <c r="AU47" s="1093" t="s">
        <v>2811</v>
      </c>
      <c r="AV47" s="1095">
        <v>1.1000000000000001</v>
      </c>
      <c r="AW47" s="1095">
        <v>1.1000000000000001</v>
      </c>
      <c r="AX47" s="1095">
        <v>1.5</v>
      </c>
      <c r="AY47" s="1095">
        <v>1.02</v>
      </c>
      <c r="AZ47" s="1095">
        <v>1</v>
      </c>
      <c r="BA47" s="1095">
        <v>1.2</v>
      </c>
    </row>
    <row r="48" spans="1:53" ht="24">
      <c r="A48" s="1045">
        <v>827</v>
      </c>
      <c r="B48" s="1059" t="s">
        <v>469</v>
      </c>
      <c r="C48" s="1060" t="s">
        <v>469</v>
      </c>
      <c r="D48" s="1071" t="s">
        <v>352</v>
      </c>
      <c r="E48" s="1072">
        <v>4</v>
      </c>
      <c r="F48" s="1073" t="s">
        <v>940</v>
      </c>
      <c r="G48" s="1074" t="s">
        <v>352</v>
      </c>
      <c r="H48" s="1075" t="s">
        <v>246</v>
      </c>
      <c r="I48" s="1075" t="s">
        <v>619</v>
      </c>
      <c r="J48" s="1076" t="s">
        <v>352</v>
      </c>
      <c r="K48" s="1074" t="s">
        <v>339</v>
      </c>
      <c r="L48" s="1077">
        <v>9.7431825052907393E-3</v>
      </c>
      <c r="M48" s="1078">
        <v>1</v>
      </c>
      <c r="N48" s="1079">
        <v>1.5804528752110836</v>
      </c>
      <c r="O48" s="1073" t="s">
        <v>2832</v>
      </c>
      <c r="P48" s="1077">
        <v>9.7431825052907393E-3</v>
      </c>
      <c r="Q48" s="1078">
        <v>1</v>
      </c>
      <c r="R48" s="1079">
        <v>1.5804528752110836</v>
      </c>
      <c r="S48" s="1073" t="s">
        <v>2832</v>
      </c>
      <c r="T48" s="1077">
        <v>9.7431825052907393E-3</v>
      </c>
      <c r="U48" s="1078">
        <v>1</v>
      </c>
      <c r="V48" s="1079">
        <v>1.5804528752110836</v>
      </c>
      <c r="W48" s="1073" t="s">
        <v>2832</v>
      </c>
      <c r="X48" s="1077">
        <v>9.7431825052907393E-3</v>
      </c>
      <c r="Y48" s="1078">
        <v>1</v>
      </c>
      <c r="Z48" s="1079">
        <v>1.5804528752110836</v>
      </c>
      <c r="AA48" s="1073" t="s">
        <v>2832</v>
      </c>
      <c r="AB48" s="1103"/>
      <c r="AC48" s="1102"/>
      <c r="AD48" s="1102"/>
      <c r="AE48" s="1102">
        <v>9.7431825052907393E-3</v>
      </c>
      <c r="AF48" s="1102">
        <v>3105</v>
      </c>
      <c r="AG48" s="1102"/>
      <c r="AH48" s="1102"/>
      <c r="AI48" s="1102">
        <v>0.02</v>
      </c>
      <c r="AJ48" s="1041" t="s">
        <v>515</v>
      </c>
      <c r="AK48" s="1094">
        <v>3</v>
      </c>
      <c r="AL48" s="1094">
        <v>2</v>
      </c>
      <c r="AM48" s="1094">
        <v>4</v>
      </c>
      <c r="AN48" s="1094">
        <v>1</v>
      </c>
      <c r="AO48" s="1094">
        <v>1</v>
      </c>
      <c r="AP48" s="1094">
        <v>3</v>
      </c>
      <c r="AQ48" s="1089">
        <v>16</v>
      </c>
      <c r="AR48" s="1089">
        <v>1.5</v>
      </c>
      <c r="AS48" s="1093">
        <v>1.2365959919080913</v>
      </c>
      <c r="AT48" s="1093">
        <v>1.5804528752110836</v>
      </c>
      <c r="AU48" s="1093" t="s">
        <v>2833</v>
      </c>
      <c r="AV48" s="1095">
        <v>1.1000000000000001</v>
      </c>
      <c r="AW48" s="1095">
        <v>1.02</v>
      </c>
      <c r="AX48" s="1095">
        <v>1.2</v>
      </c>
      <c r="AY48" s="1095">
        <v>1</v>
      </c>
      <c r="AZ48" s="1095">
        <v>1</v>
      </c>
      <c r="BA48" s="1095">
        <v>1.05</v>
      </c>
    </row>
    <row r="49" spans="1:53" ht="24">
      <c r="A49" s="1045">
        <v>869</v>
      </c>
      <c r="B49" s="1059" t="s">
        <v>469</v>
      </c>
      <c r="C49" s="1060" t="s">
        <v>469</v>
      </c>
      <c r="D49" s="1071" t="s">
        <v>352</v>
      </c>
      <c r="E49" s="1072">
        <v>4</v>
      </c>
      <c r="F49" s="1073" t="s">
        <v>2777</v>
      </c>
      <c r="G49" s="1074" t="s">
        <v>352</v>
      </c>
      <c r="H49" s="1075" t="s">
        <v>246</v>
      </c>
      <c r="I49" s="1075" t="s">
        <v>619</v>
      </c>
      <c r="J49" s="1076" t="s">
        <v>352</v>
      </c>
      <c r="K49" s="1074" t="s">
        <v>339</v>
      </c>
      <c r="L49" s="1077">
        <v>7.7537532916500534E-3</v>
      </c>
      <c r="M49" s="1078">
        <v>1</v>
      </c>
      <c r="N49" s="1079">
        <v>1.5804528752110836</v>
      </c>
      <c r="O49" s="1073" t="s">
        <v>2832</v>
      </c>
      <c r="P49" s="1077">
        <v>7.7537532916500534E-3</v>
      </c>
      <c r="Q49" s="1078">
        <v>1</v>
      </c>
      <c r="R49" s="1079">
        <v>1.5804528752110836</v>
      </c>
      <c r="S49" s="1073" t="s">
        <v>2832</v>
      </c>
      <c r="T49" s="1077">
        <v>7.7537532916500534E-3</v>
      </c>
      <c r="U49" s="1078">
        <v>1</v>
      </c>
      <c r="V49" s="1079">
        <v>1.5804528752110836</v>
      </c>
      <c r="W49" s="1073" t="s">
        <v>2832</v>
      </c>
      <c r="X49" s="1077">
        <v>7.7537532916500534E-3</v>
      </c>
      <c r="Y49" s="1078">
        <v>1</v>
      </c>
      <c r="Z49" s="1079">
        <v>1.5804528752110836</v>
      </c>
      <c r="AA49" s="1073" t="s">
        <v>2832</v>
      </c>
      <c r="AB49" s="1103"/>
      <c r="AC49" s="1102" t="s">
        <v>42</v>
      </c>
      <c r="AD49" s="1102"/>
      <c r="AE49" s="1102">
        <v>7.7537532916500534E-3</v>
      </c>
      <c r="AF49" s="1102">
        <v>2471</v>
      </c>
      <c r="AG49" s="1102"/>
      <c r="AH49" s="1102">
        <v>0.03</v>
      </c>
      <c r="AI49" s="1102">
        <v>7.9000000000000008E-3</v>
      </c>
      <c r="AJ49" s="1041" t="s">
        <v>515</v>
      </c>
      <c r="AK49" s="1094">
        <v>3</v>
      </c>
      <c r="AL49" s="1094">
        <v>2</v>
      </c>
      <c r="AM49" s="1094">
        <v>4</v>
      </c>
      <c r="AN49" s="1094">
        <v>1</v>
      </c>
      <c r="AO49" s="1094">
        <v>1</v>
      </c>
      <c r="AP49" s="1094">
        <v>3</v>
      </c>
      <c r="AQ49" s="1089">
        <v>18</v>
      </c>
      <c r="AR49" s="1089">
        <v>1.5</v>
      </c>
      <c r="AS49" s="1093">
        <v>1.2365959919080913</v>
      </c>
      <c r="AT49" s="1093">
        <v>1.5804528752110836</v>
      </c>
      <c r="AU49" s="1093" t="s">
        <v>2833</v>
      </c>
      <c r="AV49" s="1095">
        <v>1.1000000000000001</v>
      </c>
      <c r="AW49" s="1095">
        <v>1.02</v>
      </c>
      <c r="AX49" s="1095">
        <v>1.2</v>
      </c>
      <c r="AY49" s="1095">
        <v>1</v>
      </c>
      <c r="AZ49" s="1095">
        <v>1</v>
      </c>
      <c r="BA49" s="1095">
        <v>1.05</v>
      </c>
    </row>
    <row r="50" spans="1:53">
      <c r="A50" s="1045">
        <v>932</v>
      </c>
      <c r="B50" s="1059" t="s">
        <v>469</v>
      </c>
      <c r="C50" s="1060" t="s">
        <v>469</v>
      </c>
      <c r="D50" s="1071" t="s">
        <v>352</v>
      </c>
      <c r="E50" s="1072">
        <v>4</v>
      </c>
      <c r="F50" s="1073" t="s">
        <v>2834</v>
      </c>
      <c r="G50" s="1074" t="s">
        <v>352</v>
      </c>
      <c r="H50" s="1075" t="s">
        <v>246</v>
      </c>
      <c r="I50" s="1075" t="s">
        <v>2822</v>
      </c>
      <c r="J50" s="1076" t="s">
        <v>352</v>
      </c>
      <c r="K50" s="1074" t="s">
        <v>339</v>
      </c>
      <c r="L50" s="1077">
        <v>6.2030026333200432E-5</v>
      </c>
      <c r="M50" s="1078">
        <v>1</v>
      </c>
      <c r="N50" s="1079">
        <v>5.3401796470802054</v>
      </c>
      <c r="O50" s="1073" t="s">
        <v>2820</v>
      </c>
      <c r="P50" s="1077">
        <v>6.2030026333200432E-5</v>
      </c>
      <c r="Q50" s="1078">
        <v>1</v>
      </c>
      <c r="R50" s="1079">
        <v>5.3401796470802054</v>
      </c>
      <c r="S50" s="1073" t="s">
        <v>2820</v>
      </c>
      <c r="T50" s="1077">
        <v>6.2030026333200432E-5</v>
      </c>
      <c r="U50" s="1078">
        <v>1</v>
      </c>
      <c r="V50" s="1079">
        <v>5.3401796470802054</v>
      </c>
      <c r="W50" s="1073" t="s">
        <v>2820</v>
      </c>
      <c r="X50" s="1077">
        <v>6.2030026333200432E-5</v>
      </c>
      <c r="Y50" s="1078">
        <v>1</v>
      </c>
      <c r="Z50" s="1079">
        <v>5.3401796470802054</v>
      </c>
      <c r="AA50" s="1073" t="s">
        <v>2820</v>
      </c>
      <c r="AB50" s="1103"/>
      <c r="AC50" s="1102"/>
      <c r="AD50" s="1102"/>
      <c r="AE50" s="1102"/>
      <c r="AF50" s="1102"/>
      <c r="AG50" s="1102"/>
      <c r="AH50" s="1102"/>
      <c r="AI50" s="1102"/>
      <c r="AJ50" s="1041" t="s">
        <v>347</v>
      </c>
      <c r="AK50" s="1094">
        <v>3</v>
      </c>
      <c r="AL50" s="1094">
        <v>4</v>
      </c>
      <c r="AM50" s="1094">
        <v>5</v>
      </c>
      <c r="AN50" s="1094">
        <v>3</v>
      </c>
      <c r="AO50" s="1094">
        <v>1</v>
      </c>
      <c r="AP50" s="1094">
        <v>5</v>
      </c>
      <c r="AQ50" s="1089">
        <v>22</v>
      </c>
      <c r="AR50" s="1089">
        <v>5</v>
      </c>
      <c r="AS50" s="1093">
        <v>1.5919770563893134</v>
      </c>
      <c r="AT50" s="1093">
        <v>5.3401796470802054</v>
      </c>
      <c r="AU50" s="1093" t="s">
        <v>2811</v>
      </c>
      <c r="AV50" s="1095">
        <v>1.1000000000000001</v>
      </c>
      <c r="AW50" s="1095">
        <v>1.1000000000000001</v>
      </c>
      <c r="AX50" s="1095">
        <v>1.5</v>
      </c>
      <c r="AY50" s="1095">
        <v>1.02</v>
      </c>
      <c r="AZ50" s="1095">
        <v>1</v>
      </c>
      <c r="BA50" s="1095">
        <v>1.2</v>
      </c>
    </row>
    <row r="51" spans="1:53">
      <c r="A51" s="1045">
        <v>1040</v>
      </c>
      <c r="B51" s="1059" t="s">
        <v>469</v>
      </c>
      <c r="C51" s="1060" t="s">
        <v>469</v>
      </c>
      <c r="D51" s="1071" t="s">
        <v>352</v>
      </c>
      <c r="E51" s="1072">
        <v>4</v>
      </c>
      <c r="F51" s="1073" t="s">
        <v>2835</v>
      </c>
      <c r="G51" s="1074" t="s">
        <v>352</v>
      </c>
      <c r="H51" s="1075" t="s">
        <v>246</v>
      </c>
      <c r="I51" s="1075" t="s">
        <v>2822</v>
      </c>
      <c r="J51" s="1076" t="s">
        <v>352</v>
      </c>
      <c r="K51" s="1074" t="s">
        <v>339</v>
      </c>
      <c r="L51" s="1077">
        <v>7.5133869396089015E-3</v>
      </c>
      <c r="M51" s="1078">
        <v>1</v>
      </c>
      <c r="N51" s="1079">
        <v>5.3401796470802054</v>
      </c>
      <c r="O51" s="1073" t="s">
        <v>2836</v>
      </c>
      <c r="P51" s="1077">
        <v>7.5133869396089015E-3</v>
      </c>
      <c r="Q51" s="1078">
        <v>1</v>
      </c>
      <c r="R51" s="1079">
        <v>5.3401796470802054</v>
      </c>
      <c r="S51" s="1073" t="s">
        <v>2836</v>
      </c>
      <c r="T51" s="1077">
        <v>7.5133869396089015E-3</v>
      </c>
      <c r="U51" s="1078">
        <v>1</v>
      </c>
      <c r="V51" s="1079">
        <v>5.3401796470802054</v>
      </c>
      <c r="W51" s="1073" t="s">
        <v>2836</v>
      </c>
      <c r="X51" s="1077">
        <v>7.5133869396089015E-3</v>
      </c>
      <c r="Y51" s="1078">
        <v>1</v>
      </c>
      <c r="Z51" s="1079">
        <v>5.3401796470802054</v>
      </c>
      <c r="AA51" s="1073" t="s">
        <v>2836</v>
      </c>
      <c r="AB51" s="1103"/>
      <c r="AC51" s="1102"/>
      <c r="AD51" s="1102"/>
      <c r="AE51" s="1102"/>
      <c r="AF51" s="1102"/>
      <c r="AG51" s="1102"/>
      <c r="AH51" s="1102"/>
      <c r="AI51" s="1102"/>
      <c r="AJ51" s="1041" t="s">
        <v>712</v>
      </c>
      <c r="AK51" s="1094">
        <v>3</v>
      </c>
      <c r="AL51" s="1094">
        <v>4</v>
      </c>
      <c r="AM51" s="1094">
        <v>5</v>
      </c>
      <c r="AN51" s="1094">
        <v>3</v>
      </c>
      <c r="AO51" s="1094">
        <v>1</v>
      </c>
      <c r="AP51" s="1094">
        <v>5</v>
      </c>
      <c r="AQ51" s="1089">
        <v>22</v>
      </c>
      <c r="AR51" s="1089">
        <v>5</v>
      </c>
      <c r="AS51" s="1093">
        <v>1.5919770563893134</v>
      </c>
      <c r="AT51" s="1093">
        <v>5.3401796470802054</v>
      </c>
      <c r="AU51" s="1093" t="s">
        <v>2811</v>
      </c>
      <c r="AV51" s="1095">
        <v>1.1000000000000001</v>
      </c>
      <c r="AW51" s="1095">
        <v>1.1000000000000001</v>
      </c>
      <c r="AX51" s="1095">
        <v>1.5</v>
      </c>
      <c r="AY51" s="1095">
        <v>1.02</v>
      </c>
      <c r="AZ51" s="1095">
        <v>1</v>
      </c>
      <c r="BA51" s="1095">
        <v>1.2</v>
      </c>
    </row>
    <row r="52" spans="1:53">
      <c r="A52" s="1045">
        <v>1052</v>
      </c>
      <c r="B52" s="1059" t="s">
        <v>469</v>
      </c>
      <c r="C52" s="1060" t="s">
        <v>469</v>
      </c>
      <c r="D52" s="1071" t="s">
        <v>352</v>
      </c>
      <c r="E52" s="1072">
        <v>4</v>
      </c>
      <c r="F52" s="1073" t="s">
        <v>2837</v>
      </c>
      <c r="G52" s="1074" t="s">
        <v>352</v>
      </c>
      <c r="H52" s="1075" t="s">
        <v>246</v>
      </c>
      <c r="I52" s="1075" t="s">
        <v>2822</v>
      </c>
      <c r="J52" s="1076" t="s">
        <v>352</v>
      </c>
      <c r="K52" s="1074" t="s">
        <v>339</v>
      </c>
      <c r="L52" s="1077">
        <v>7.753753291650054E-7</v>
      </c>
      <c r="M52" s="1078">
        <v>1</v>
      </c>
      <c r="N52" s="1079">
        <v>5.3401796470802054</v>
      </c>
      <c r="O52" s="1073" t="s">
        <v>2820</v>
      </c>
      <c r="P52" s="1077">
        <v>7.753753291650054E-7</v>
      </c>
      <c r="Q52" s="1078">
        <v>1</v>
      </c>
      <c r="R52" s="1079">
        <v>5.3401796470802054</v>
      </c>
      <c r="S52" s="1073" t="s">
        <v>2820</v>
      </c>
      <c r="T52" s="1077">
        <v>7.753753291650054E-7</v>
      </c>
      <c r="U52" s="1078">
        <v>1</v>
      </c>
      <c r="V52" s="1079">
        <v>5.3401796470802054</v>
      </c>
      <c r="W52" s="1073" t="s">
        <v>2820</v>
      </c>
      <c r="X52" s="1077">
        <v>7.753753291650054E-7</v>
      </c>
      <c r="Y52" s="1078">
        <v>1</v>
      </c>
      <c r="Z52" s="1079">
        <v>5.3401796470802054</v>
      </c>
      <c r="AA52" s="1073" t="s">
        <v>2820</v>
      </c>
      <c r="AB52" s="1103"/>
      <c r="AC52" s="1102"/>
      <c r="AD52" s="1102"/>
      <c r="AE52" s="1102"/>
      <c r="AF52" s="1102"/>
      <c r="AG52" s="1102"/>
      <c r="AH52" s="1102"/>
      <c r="AI52" s="1102"/>
      <c r="AJ52" s="1041" t="s">
        <v>347</v>
      </c>
      <c r="AK52" s="1094">
        <v>3</v>
      </c>
      <c r="AL52" s="1094">
        <v>4</v>
      </c>
      <c r="AM52" s="1094">
        <v>5</v>
      </c>
      <c r="AN52" s="1094">
        <v>3</v>
      </c>
      <c r="AO52" s="1094">
        <v>1</v>
      </c>
      <c r="AP52" s="1094">
        <v>5</v>
      </c>
      <c r="AQ52" s="1089">
        <v>22</v>
      </c>
      <c r="AR52" s="1089">
        <v>5</v>
      </c>
      <c r="AS52" s="1093">
        <v>1.5919770563893134</v>
      </c>
      <c r="AT52" s="1093">
        <v>5.3401796470802054</v>
      </c>
      <c r="AU52" s="1093" t="s">
        <v>2811</v>
      </c>
      <c r="AV52" s="1095">
        <v>1.1000000000000001</v>
      </c>
      <c r="AW52" s="1095">
        <v>1.1000000000000001</v>
      </c>
      <c r="AX52" s="1095">
        <v>1.5</v>
      </c>
      <c r="AY52" s="1095">
        <v>1.02</v>
      </c>
      <c r="AZ52" s="1095">
        <v>1</v>
      </c>
      <c r="BA52" s="1095">
        <v>1.2</v>
      </c>
    </row>
    <row r="53" spans="1:53" ht="24">
      <c r="A53" s="1045">
        <v>1085</v>
      </c>
      <c r="B53" s="1059" t="s">
        <v>469</v>
      </c>
      <c r="C53" s="1060" t="s">
        <v>469</v>
      </c>
      <c r="D53" s="1071" t="s">
        <v>352</v>
      </c>
      <c r="E53" s="1072">
        <v>4</v>
      </c>
      <c r="F53" s="1073" t="s">
        <v>2778</v>
      </c>
      <c r="G53" s="1074" t="s">
        <v>352</v>
      </c>
      <c r="H53" s="1075" t="s">
        <v>246</v>
      </c>
      <c r="I53" s="1075" t="s">
        <v>619</v>
      </c>
      <c r="J53" s="1076" t="s">
        <v>352</v>
      </c>
      <c r="K53" s="1074" t="s">
        <v>339</v>
      </c>
      <c r="L53" s="1077">
        <v>1.2240951675729202E-2</v>
      </c>
      <c r="M53" s="1078">
        <v>1</v>
      </c>
      <c r="N53" s="1079">
        <v>1.2434566510799234</v>
      </c>
      <c r="O53" s="1073" t="s">
        <v>2832</v>
      </c>
      <c r="P53" s="1077">
        <v>1.2240951675729202E-2</v>
      </c>
      <c r="Q53" s="1078">
        <v>1</v>
      </c>
      <c r="R53" s="1079">
        <v>1.2434566510799234</v>
      </c>
      <c r="S53" s="1073" t="s">
        <v>2832</v>
      </c>
      <c r="T53" s="1077">
        <v>1.2240951675729202E-2</v>
      </c>
      <c r="U53" s="1078">
        <v>1</v>
      </c>
      <c r="V53" s="1079">
        <v>1.2434566510799234</v>
      </c>
      <c r="W53" s="1073" t="s">
        <v>2832</v>
      </c>
      <c r="X53" s="1077">
        <v>1.2240951675729202E-2</v>
      </c>
      <c r="Y53" s="1078">
        <v>1</v>
      </c>
      <c r="Z53" s="1079">
        <v>1.2434566510799234</v>
      </c>
      <c r="AA53" s="1073" t="s">
        <v>2832</v>
      </c>
      <c r="AB53" s="1103"/>
      <c r="AC53" s="1102">
        <v>3.2500000000000003E-3</v>
      </c>
      <c r="AD53" s="1102"/>
      <c r="AE53" s="1102">
        <v>1.2240951675729202E-2</v>
      </c>
      <c r="AF53" s="1102">
        <v>3901</v>
      </c>
      <c r="AG53" s="1102"/>
      <c r="AH53" s="1102">
        <v>0.02</v>
      </c>
      <c r="AI53" s="1102">
        <v>2.8000000000000001E-2</v>
      </c>
      <c r="AJ53" s="1041" t="s">
        <v>515</v>
      </c>
      <c r="AK53" s="1094">
        <v>3</v>
      </c>
      <c r="AL53" s="1094">
        <v>2</v>
      </c>
      <c r="AM53" s="1094">
        <v>4</v>
      </c>
      <c r="AN53" s="1094">
        <v>1</v>
      </c>
      <c r="AO53" s="1094">
        <v>1</v>
      </c>
      <c r="AP53" s="1094">
        <v>3</v>
      </c>
      <c r="AQ53" s="1089">
        <v>15</v>
      </c>
      <c r="AR53" s="1089">
        <v>1.05</v>
      </c>
      <c r="AS53" s="1093">
        <v>1.2365959919080913</v>
      </c>
      <c r="AT53" s="1093">
        <v>1.2434566510799234</v>
      </c>
      <c r="AU53" s="1093" t="s">
        <v>2833</v>
      </c>
      <c r="AV53" s="1095">
        <v>1.1000000000000001</v>
      </c>
      <c r="AW53" s="1095">
        <v>1.02</v>
      </c>
      <c r="AX53" s="1095">
        <v>1.2</v>
      </c>
      <c r="AY53" s="1095">
        <v>1</v>
      </c>
      <c r="AZ53" s="1095">
        <v>1</v>
      </c>
      <c r="BA53" s="1095">
        <v>1.05</v>
      </c>
    </row>
    <row r="54" spans="1:53">
      <c r="A54" s="1045">
        <v>1151</v>
      </c>
      <c r="B54" s="1059" t="s">
        <v>469</v>
      </c>
      <c r="C54" s="1060" t="s">
        <v>469</v>
      </c>
      <c r="D54" s="1071" t="s">
        <v>352</v>
      </c>
      <c r="E54" s="1072">
        <v>4</v>
      </c>
      <c r="F54" s="1073" t="s">
        <v>2838</v>
      </c>
      <c r="G54" s="1074" t="s">
        <v>352</v>
      </c>
      <c r="H54" s="1075" t="s">
        <v>246</v>
      </c>
      <c r="I54" s="1075" t="s">
        <v>619</v>
      </c>
      <c r="J54" s="1076" t="s">
        <v>352</v>
      </c>
      <c r="K54" s="1074" t="s">
        <v>339</v>
      </c>
      <c r="L54" s="1077">
        <v>7.8519020674937259E-9</v>
      </c>
      <c r="M54" s="1078">
        <v>1</v>
      </c>
      <c r="N54" s="1079">
        <v>5.3401796470802054</v>
      </c>
      <c r="O54" s="1073" t="s">
        <v>2820</v>
      </c>
      <c r="P54" s="1077">
        <v>7.8519020674937259E-9</v>
      </c>
      <c r="Q54" s="1078">
        <v>1</v>
      </c>
      <c r="R54" s="1079">
        <v>5.3401796470802054</v>
      </c>
      <c r="S54" s="1073" t="s">
        <v>2820</v>
      </c>
      <c r="T54" s="1077">
        <v>7.8519020674937259E-9</v>
      </c>
      <c r="U54" s="1078">
        <v>1</v>
      </c>
      <c r="V54" s="1079">
        <v>5.3401796470802054</v>
      </c>
      <c r="W54" s="1073" t="s">
        <v>2820</v>
      </c>
      <c r="X54" s="1077">
        <v>7.8519020674937259E-9</v>
      </c>
      <c r="Y54" s="1078">
        <v>1</v>
      </c>
      <c r="Z54" s="1079">
        <v>5.3401796470802054</v>
      </c>
      <c r="AA54" s="1073" t="s">
        <v>2820</v>
      </c>
      <c r="AB54" s="1103"/>
      <c r="AC54" s="1102"/>
      <c r="AD54" s="1102"/>
      <c r="AE54" s="1102"/>
      <c r="AF54" s="1102"/>
      <c r="AG54" s="1102"/>
      <c r="AH54" s="1102"/>
      <c r="AI54" s="1102">
        <v>8.0000000000000005E-9</v>
      </c>
      <c r="AJ54" s="1041" t="s">
        <v>347</v>
      </c>
      <c r="AK54" s="1094">
        <v>3</v>
      </c>
      <c r="AL54" s="1094">
        <v>4</v>
      </c>
      <c r="AM54" s="1094">
        <v>5</v>
      </c>
      <c r="AN54" s="1094">
        <v>3</v>
      </c>
      <c r="AO54" s="1094">
        <v>1</v>
      </c>
      <c r="AP54" s="1094">
        <v>5</v>
      </c>
      <c r="AQ54" s="1089">
        <v>22</v>
      </c>
      <c r="AR54" s="1089">
        <v>5</v>
      </c>
      <c r="AS54" s="1093">
        <v>1.5919770563893134</v>
      </c>
      <c r="AT54" s="1093">
        <v>5.3401796470802054</v>
      </c>
      <c r="AU54" s="1093" t="s">
        <v>2811</v>
      </c>
      <c r="AV54" s="1095">
        <v>1.1000000000000001</v>
      </c>
      <c r="AW54" s="1095">
        <v>1.1000000000000001</v>
      </c>
      <c r="AX54" s="1095">
        <v>1.5</v>
      </c>
      <c r="AY54" s="1095">
        <v>1.02</v>
      </c>
      <c r="AZ54" s="1095">
        <v>1</v>
      </c>
      <c r="BA54" s="1095">
        <v>1.2</v>
      </c>
    </row>
    <row r="55" spans="1:53" s="1080" customFormat="1">
      <c r="B55" s="1105"/>
      <c r="C55" s="1106"/>
      <c r="M55" s="1107"/>
      <c r="N55" s="1107"/>
      <c r="O55" s="1107"/>
      <c r="Q55" s="1107"/>
      <c r="R55" s="1107"/>
      <c r="S55" s="1107"/>
      <c r="U55" s="1107"/>
      <c r="V55" s="1107"/>
      <c r="W55" s="1107"/>
      <c r="X55" s="1081"/>
      <c r="Y55" s="1081"/>
      <c r="Z55" s="1081"/>
      <c r="AA55" s="1081"/>
      <c r="AB55" s="1103"/>
      <c r="AC55" s="1081"/>
      <c r="AD55" s="1081"/>
      <c r="AE55" s="1081"/>
      <c r="AF55" s="1081"/>
    </row>
    <row r="56" spans="1:53">
      <c r="AB56" s="1103"/>
    </row>
    <row r="57" spans="1:53">
      <c r="AB57" s="1103"/>
    </row>
    <row r="58" spans="1:53">
      <c r="AB58" s="1103"/>
    </row>
    <row r="59" spans="1:53">
      <c r="AB59" s="1103"/>
    </row>
    <row r="60" spans="1:53">
      <c r="AB60" s="1103"/>
    </row>
    <row r="61" spans="1:53">
      <c r="AB61" s="1103"/>
    </row>
    <row r="62" spans="1:53">
      <c r="AB62" s="1103"/>
    </row>
    <row r="63" spans="1:53">
      <c r="AB63" s="1103"/>
    </row>
    <row r="64" spans="1:53">
      <c r="AB64" s="1103"/>
    </row>
    <row r="65" spans="28:28">
      <c r="AB65" s="1103"/>
    </row>
    <row r="66" spans="28:28">
      <c r="AB66" s="1103"/>
    </row>
    <row r="67" spans="28:28">
      <c r="AB67" s="1103"/>
    </row>
    <row r="68" spans="28:28">
      <c r="AB68" s="1103"/>
    </row>
  </sheetData>
  <mergeCells count="1">
    <mergeCell ref="AK1:AP1"/>
  </mergeCells>
  <phoneticPr fontId="0" type="noConversion"/>
  <conditionalFormatting sqref="D11:L54 P11:P54 T11:T54 X11:X54 AC11:AI54">
    <cfRule type="expression" dxfId="1727" priority="8">
      <formula>MOD(ROW(),2)=0</formula>
    </cfRule>
  </conditionalFormatting>
  <conditionalFormatting sqref="M11:O54 Q11:S54 U11:W54 Y11:AA54">
    <cfRule type="expression" dxfId="1726" priority="7">
      <formula>MOD(ROW(),2)=0</formula>
    </cfRule>
  </conditionalFormatting>
  <conditionalFormatting sqref="AJ11:AJ54">
    <cfRule type="expression" dxfId="1725" priority="4">
      <formula>MOD(ROW(),2)=0</formula>
    </cfRule>
  </conditionalFormatting>
  <conditionalFormatting sqref="P11:P54 T11:T54 X11:X54">
    <cfRule type="expression" dxfId="1724" priority="6">
      <formula>MOD(ROW(),2)=0</formula>
    </cfRule>
  </conditionalFormatting>
  <conditionalFormatting sqref="Q11:S54 U11:W54 Y11:AA54">
    <cfRule type="expression" dxfId="1723" priority="5">
      <formula>MOD(ROW(),2)=0</formula>
    </cfRule>
  </conditionalFormatting>
  <conditionalFormatting sqref="AK11:AP54">
    <cfRule type="expression" dxfId="1722" priority="3">
      <formula>MOD(ROW(),2)=0</formula>
    </cfRule>
  </conditionalFormatting>
  <conditionalFormatting sqref="AQ11:AZ54">
    <cfRule type="expression" dxfId="1721" priority="2">
      <formula>MOD(ROW(),2)=0</formula>
    </cfRule>
  </conditionalFormatting>
  <conditionalFormatting sqref="BA11:BA54">
    <cfRule type="expression" dxfId="1720" priority="1">
      <formula>MOD(ROW(),2)=0</formula>
    </cfRule>
  </conditionalFormatting>
  <dataValidations xWindow="445" yWindow="487" count="11">
    <dataValidation allowBlank="1" showInputMessage="1" showErrorMessage="1" promptTitle="Do not change" prompt="This field is automatically updated from the names-list" sqref="AQ11:AQ54" xr:uid="{00000000-0002-0000-0B00-000000000000}"/>
    <dataValidation allowBlank="1" showInputMessage="1" showErrorMessage="1" prompt="always 1" sqref="P7:P10 L7:L10 T7:T10 X7:X10" xr:uid="{00000000-0002-0000-0B00-000001000000}"/>
    <dataValidation allowBlank="1" showInputMessage="1" showErrorMessage="1" prompt="Do not enter anything into these fields. _x000a__x000a_Entering the Index-Number in column A will update these fields accordingly (maybe you need to press &quot;F9&quot; to have Excel recalculate the fields). Be sure to have the names-list open._x000a_" sqref="F27:K54" xr:uid="{00000000-0002-0000-0B00-000002000000}"/>
    <dataValidation allowBlank="1" showInputMessage="1" showErrorMessage="1" promptTitle="Remarks" prompt="A general comment (data source, calculation procedure, ...) can be made about each individual exchange. The remarks are added to the GeneralComment-field." sqref="AJ3" xr:uid="{54EA6BF5-4C01-4A5B-AC69-9E4D0E74AABE}"/>
    <dataValidation allowBlank="1" showInputMessage="1" showErrorMessage="1" prompt="Do not change." sqref="AQ3:AU4 AV4:AZ4 AV3:BA3" xr:uid="{6BC6E867-20A8-4027-9D6E-79A59EDDA564}"/>
    <dataValidation allowBlank="1" showInputMessage="1" showErrorMessage="1" promptTitle="Pedigree Matrix (Completeness)" prompt="See the ecoinvent names list (sheet &quot;pedigree&quot;) for a detailed explanation on the fields and the numbers._x000a__x000a_1: All relevant sites and adequate time period_x000a_2: &gt;50% of rel. sites _x000a_3: only some sites or &gt;50% but short time period_x000a_4: only one site_x000a_5: unknown " sqref="AL3" xr:uid="{836B4C5B-7770-482F-9CF6-24156ED4C426}"/>
    <dataValidation allowBlank="1" showInputMessage="1" showErrorMessage="1" promptTitle="Pedigree (Temporal Correlation)" prompt="See the ecoinvent names list (sheet &quot;pedigree&quot;) for a detailed explanation on the fields and the numbers._x000a__x000a_1: less than 3 years form reference year_x000a_2: &lt; 6 years_x000a_3: &lt; 10 years_x000a_4: &lt; 15 years_x000a_5: unknown or &gt; 15 years_x000a_" sqref="AM3" xr:uid="{50E5F4F2-00A7-424E-A828-6ABA3756D7A6}"/>
    <dataValidation allowBlank="1" showInputMessage="1" showErrorMessage="1" promptTitle="Pedigree (Geograph. Correlation)" prompt="See the ecoinvent names list (sheet &quot;pedigree&quot;) for a detailed explanation on the fields and the numbers._x000a__x000a_1: Data from area under study_x000a_2: Data area &gt; study area_x000a_3: Data area &lt; study area, or from similar area_x000a_4: -_x000a_5: unkown or differing area" sqref="AN3" xr:uid="{7A27454B-DC25-48C1-AED9-501FCBA6C65D}"/>
    <dataValidation allowBlank="1" showInputMessage="1" showErrorMessage="1" promptTitle="Pedigree (Technological Corr.)" prompt="See the ecoinvent names list (sheet &quot;pedigree&quot;) for a detailed explanation on the fields and the numbers._x000a__x000a_1: identical technology_x000a_2: -_x000a_3: related process but same technology_x000a_4: rel. technology but different process_x000a_5: rel. process but laboratory scale_x000a_" sqref="AO3" xr:uid="{FD69B086-E796-412E-AB77-7F6C790FAF6E}"/>
    <dataValidation allowBlank="1" showInputMessage="1" showErrorMessage="1" promptTitle="Pedigree Matrix (Sample Size)" prompt="See the ecoinvent names list (sheet &quot;pedigree&quot;) for a detailed explanation on the fields and the numbers._x000a__x000a_1: aggregated figure from &gt;100 samples (e.g. continuous measurements)_x000a_2: &gt;20_x000a_3: &gt;10, aggregated figure in env. report_x000a_4: &gt;=3_x000a_5: unknown" sqref="AP3" xr:uid="{2843C7D4-F19D-40D5-BB51-C92B87B280FD}"/>
    <dataValidation allowBlank="1" showInputMessage="1" showErrorMessage="1" promptTitle="Pedigree Matrix (Reliability)" prompt="See the ecoinvent names list (sheet &quot;pedigree&quot;) for a detailed explanation on the fields and the numbers._x000a__x000a_1: Verified (e.g. published)_x000a_2: Verified but partly based on assumptions_x000a_3: Unverified_x000a_4: Qualified estimate_x000a_5: Non-qualified estimate" sqref="AK3" xr:uid="{AEDD6C58-9C82-4A6A-B059-4FCD037C76B0}"/>
  </dataValidations>
  <pageMargins left="0.78740157499999996" right="0.78740157499999996" top="0.984251969" bottom="0.984251969" header="0.4921259845" footer="0.4921259845"/>
  <pageSetup paperSize="9" scale="4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81</vt:i4>
      </vt:variant>
      <vt:variant>
        <vt:lpstr>Benannte Bereiche</vt:lpstr>
      </vt:variant>
      <vt:variant>
        <vt:i4>5</vt:i4>
      </vt:variant>
    </vt:vector>
  </HeadingPairs>
  <TitlesOfParts>
    <vt:vector size="86" baseType="lpstr">
      <vt:lpstr>X-NF3</vt:lpstr>
      <vt:lpstr>X-NF3-wastewater</vt:lpstr>
      <vt:lpstr>X-fluor</vt:lpstr>
      <vt:lpstr>X-PVB foil</vt:lpstr>
      <vt:lpstr>X-PVB</vt:lpstr>
      <vt:lpstr>X-PVA</vt:lpstr>
      <vt:lpstr>X-emulsion polymerisation</vt:lpstr>
      <vt:lpstr>X-silane</vt:lpstr>
      <vt:lpstr>X-MG-Si</vt:lpstr>
      <vt:lpstr>X-MO-EG</vt:lpstr>
      <vt:lpstr>X-Si-Market</vt:lpstr>
      <vt:lpstr>X-SoG-Siemens</vt:lpstr>
      <vt:lpstr>X-SoG-FBR</vt:lpstr>
      <vt:lpstr>X-Cz-Si</vt:lpstr>
      <vt:lpstr>X-mc-Si</vt:lpstr>
      <vt:lpstr>X-Wafer</vt:lpstr>
      <vt:lpstr>X-Wafer-Market</vt:lpstr>
      <vt:lpstr>X-Wafer-Plant</vt:lpstr>
      <vt:lpstr>X-paste</vt:lpstr>
      <vt:lpstr>X-Cell</vt:lpstr>
      <vt:lpstr>X-Cell-Market</vt:lpstr>
      <vt:lpstr>X-Cell-Plant</vt:lpstr>
      <vt:lpstr>X-Panel</vt:lpstr>
      <vt:lpstr>X-Panel-Market-RER</vt:lpstr>
      <vt:lpstr>X-Panel-Market-US</vt:lpstr>
      <vt:lpstr>X-Panel-Market-APAC</vt:lpstr>
      <vt:lpstr>X-Panel-Plant</vt:lpstr>
      <vt:lpstr>cSi-Production-2018</vt:lpstr>
      <vt:lpstr>X-a-Si</vt:lpstr>
      <vt:lpstr>X-micro-Si</vt:lpstr>
      <vt:lpstr>X-micro-Si-RER</vt:lpstr>
      <vt:lpstr>X-CIS</vt:lpstr>
      <vt:lpstr>X-CIS-RER</vt:lpstr>
      <vt:lpstr>X-CdTe</vt:lpstr>
      <vt:lpstr>X-CdTe-RER</vt:lpstr>
      <vt:lpstr>X-Panel factory CdTe</vt:lpstr>
      <vt:lpstr>X-perovskite</vt:lpstr>
      <vt:lpstr>X-methyl-iodide</vt:lpstr>
      <vt:lpstr>X-iodine</vt:lpstr>
      <vt:lpstr>X-ethylene-bromide</vt:lpstr>
      <vt:lpstr>X-bromine</vt:lpstr>
      <vt:lpstr>Bill-of-Materials</vt:lpstr>
      <vt:lpstr>X-Recycling-cSi</vt:lpstr>
      <vt:lpstr>X-AvoidedBurden-cSi</vt:lpstr>
      <vt:lpstr>X-Treatment-cSi</vt:lpstr>
      <vt:lpstr>X-Recycling-CdTe</vt:lpstr>
      <vt:lpstr>X-AvoidedBurden-CdTe</vt:lpstr>
      <vt:lpstr>X-Treatment-CdTe</vt:lpstr>
      <vt:lpstr>X-Montage</vt:lpstr>
      <vt:lpstr>X-Montage-MontSoleil</vt:lpstr>
      <vt:lpstr>Freiflaeche</vt:lpstr>
      <vt:lpstr>X-electric</vt:lpstr>
      <vt:lpstr>X-electric-large</vt:lpstr>
      <vt:lpstr>X-inverter</vt:lpstr>
      <vt:lpstr>X-inverter-MontSoleil</vt:lpstr>
      <vt:lpstr>X-singleSi-plants-CH</vt:lpstr>
      <vt:lpstr>X-singleSi-plants-RER</vt:lpstr>
      <vt:lpstr>X-singleSi-plants-US</vt:lpstr>
      <vt:lpstr>X-singleSi-plants-APAC</vt:lpstr>
      <vt:lpstr>X-singleSi-plants-CN</vt:lpstr>
      <vt:lpstr>X-multiSi-plants-CH</vt:lpstr>
      <vt:lpstr>X-multiSi-plants-RER</vt:lpstr>
      <vt:lpstr>X-multiSi-plants-US</vt:lpstr>
      <vt:lpstr>X-multiSi-plants-APAC</vt:lpstr>
      <vt:lpstr>X-multiSi-plants-CN</vt:lpstr>
      <vt:lpstr>X-cSi-plants-large</vt:lpstr>
      <vt:lpstr>X-thinfilm-plants-CH</vt:lpstr>
      <vt:lpstr>X-microSi-plants-RER</vt:lpstr>
      <vt:lpstr>X-CIS-plants-RER</vt:lpstr>
      <vt:lpstr>X-CdTe-plants-RER</vt:lpstr>
      <vt:lpstr>electricity-mixes-data</vt:lpstr>
      <vt:lpstr>electricity-mixes-shares</vt:lpstr>
      <vt:lpstr>X-elec-CH</vt:lpstr>
      <vt:lpstr>X-elec-cSi-plants-large</vt:lpstr>
      <vt:lpstr>X-elec-RER</vt:lpstr>
      <vt:lpstr>X-elec-Americas</vt:lpstr>
      <vt:lpstr>X-elec-APAC</vt:lpstr>
      <vt:lpstr>X-elec-CN</vt:lpstr>
      <vt:lpstr>X-Process</vt:lpstr>
      <vt:lpstr>X-Source</vt:lpstr>
      <vt:lpstr>X-Person</vt:lpstr>
      <vt:lpstr>degradation</vt:lpstr>
      <vt:lpstr>lifetime</vt:lpstr>
      <vt:lpstr>stromverlust</vt:lpstr>
      <vt:lpstr>'X-elec-CH'!yieldfacade</vt:lpstr>
      <vt:lpstr>'X-elec-CH'!yieldrooftop</vt:lpstr>
    </vt:vector>
  </TitlesOfParts>
  <Company>ESU-services</Company>
  <LinksUpToDate>false</LinksUpToDate>
  <SharedDoc>false</SharedDoc>
  <HyperlinkBase>www.esu-services.ch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Life Cycle Inventories of Photovoltaic Systems</dc:title>
  <dc:creator>Philippe Stolz;Rolf Frischknecht</dc:creator>
  <cp:lastModifiedBy>Rolf Frischknecht</cp:lastModifiedBy>
  <cp:lastPrinted>2013-09-18T09:57:46Z</cp:lastPrinted>
  <dcterms:created xsi:type="dcterms:W3CDTF">2000-03-31T13:47:06Z</dcterms:created>
  <dcterms:modified xsi:type="dcterms:W3CDTF">2020-12-07T06:49:29Z</dcterms:modified>
</cp:coreProperties>
</file>